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sto Buffet" sheetId="1" r:id="rId3"/>
    <sheet state="visible" name="Menu Cíclico" sheetId="2" r:id="rId4"/>
    <sheet state="visible" name="Insumos Buffet" sheetId="3" r:id="rId5"/>
    <sheet state="visible" name="Insumos Pre Producción" sheetId="4" r:id="rId6"/>
    <sheet state="visible" name="CARNES ROJAS" sheetId="5" r:id="rId7"/>
    <sheet state="visible" name="CARNES BLANCAS" sheetId="6" r:id="rId8"/>
    <sheet state="visible" name="PASTAS" sheetId="7" r:id="rId9"/>
    <sheet state="visible" name="CEREALES" sheetId="8" r:id="rId10"/>
    <sheet state="visible" name="HUEVOS" sheetId="9" r:id="rId11"/>
    <sheet state="visible" name="PAPAS" sheetId="10" r:id="rId12"/>
    <sheet state="visible" name="VEGETALES" sheetId="11" r:id="rId13"/>
    <sheet state="visible" name="MILANESAS" sheetId="12" r:id="rId14"/>
    <sheet state="visible" name="ENSALADAS" sheetId="13" r:id="rId15"/>
    <sheet state="visible" name="ECONOMICOS" sheetId="14" r:id="rId16"/>
    <sheet state="visible" name="SOPAS" sheetId="15" r:id="rId17"/>
    <sheet state="visible" name="PRE PRODUCCIÓN SALSAS" sheetId="16" r:id="rId18"/>
    <sheet state="visible" name="PRE PRODUCCIÓN PASTAS" sheetId="17" r:id="rId19"/>
    <sheet state="visible" name="PRE PRODUCCIÓN COCINA CALIENTE" sheetId="18" r:id="rId20"/>
    <sheet state="visible" name="Matriz" sheetId="19" r:id="rId21"/>
  </sheets>
  <definedNames>
    <definedName localSheetId="15" name="s">#REF!</definedName>
    <definedName name="Milanesa">#REF!</definedName>
    <definedName localSheetId="3" name="Milanesa">#REF!</definedName>
    <definedName localSheetId="10" name="Milanesa">#REF!</definedName>
    <definedName localSheetId="15" name="Milanesa">#REF!</definedName>
    <definedName name="KG">'Menu Cíclico'!$AI$3:$AI$24</definedName>
    <definedName localSheetId="18" name="Milanesa">#REF!</definedName>
    <definedName localSheetId="17" name="s">#REF!</definedName>
    <definedName name="s">#REF!</definedName>
    <definedName name="pecetocerveza">'Menu Cíclico'!$AH$3:$AK$3</definedName>
    <definedName name="COSTO">'Menu Cíclico'!$AK$3:$AK$24</definedName>
    <definedName localSheetId="16" name="s">#REF!</definedName>
    <definedName localSheetId="17" name="Milanesa">#REF!</definedName>
    <definedName localSheetId="18" name="s">#REF!</definedName>
    <definedName name="IV">'Menu Cíclico'!$AH$3:$AH$34</definedName>
    <definedName localSheetId="10" name="s">#REF!</definedName>
    <definedName localSheetId="16" name="Milanesa">#REF!</definedName>
    <definedName name="pecetoprimavera">'CARNES ROJAS'!$H$311</definedName>
    <definedName localSheetId="3" name="s">#REF!</definedName>
    <definedName name="PORC">'Menu Cíclico'!$AJ$3:$AJ$24</definedName>
    <definedName hidden="1" localSheetId="3" name="_xlnm._FilterDatabase">'Insumos Pre Producción'!$A$3:$R$28</definedName>
    <definedName hidden="1" localSheetId="2" name="_xlnm._FilterDatabase">'Insumos Buffet'!$B$1:$U$137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53">
      <text>
        <t xml:space="preserve">50 gramos, pero mejor 100 para buffeteras
</t>
      </text>
    </comment>
  </commentList>
</comments>
</file>

<file path=xl/sharedStrings.xml><?xml version="1.0" encoding="utf-8"?>
<sst xmlns="http://schemas.openxmlformats.org/spreadsheetml/2006/main" count="24067" uniqueCount="731">
  <si>
    <t>N°</t>
  </si>
  <si>
    <t>Nº</t>
  </si>
  <si>
    <t>BUFFET</t>
  </si>
  <si>
    <t>CARNES ROJAS</t>
  </si>
  <si>
    <t>COSTO/KG</t>
  </si>
  <si>
    <t>INSUMO</t>
  </si>
  <si>
    <t>CARNES BLANCAS</t>
  </si>
  <si>
    <t>PASTAS</t>
  </si>
  <si>
    <t>CEREALES</t>
  </si>
  <si>
    <t>HUEVOS</t>
  </si>
  <si>
    <t>EJE</t>
  </si>
  <si>
    <t>PAPAS</t>
  </si>
  <si>
    <t>UM</t>
  </si>
  <si>
    <t>VEGETALES</t>
  </si>
  <si>
    <t>DIA 1</t>
  </si>
  <si>
    <t>KG</t>
  </si>
  <si>
    <t>ECONOMICOS</t>
  </si>
  <si>
    <t>PORC</t>
  </si>
  <si>
    <t>COSTO</t>
  </si>
  <si>
    <t>FIJOS</t>
  </si>
  <si>
    <t>ENSALADAS</t>
  </si>
  <si>
    <t>TARTAS</t>
  </si>
  <si>
    <t>DIA 2</t>
  </si>
  <si>
    <t>DIA 3</t>
  </si>
  <si>
    <t>SOPAS</t>
  </si>
  <si>
    <t>CANTIDAD TOTAL</t>
  </si>
  <si>
    <t>DIA 4</t>
  </si>
  <si>
    <t>Cantina</t>
  </si>
  <si>
    <t>Costo Un</t>
  </si>
  <si>
    <t>DIA 5</t>
  </si>
  <si>
    <t>DIA 6</t>
  </si>
  <si>
    <t>FIJOS BR: MILANESA DE CARNE Y DE POLLO</t>
  </si>
  <si>
    <t>DIA 7</t>
  </si>
  <si>
    <t>DIA 8</t>
  </si>
  <si>
    <t>DIA 9</t>
  </si>
  <si>
    <t>PV</t>
  </si>
  <si>
    <t>Venta por día</t>
  </si>
  <si>
    <t>Costo día</t>
  </si>
  <si>
    <t>DIA 10</t>
  </si>
  <si>
    <t>Ingreso</t>
  </si>
  <si>
    <t>DIA 11</t>
  </si>
  <si>
    <t>DIA 12</t>
  </si>
  <si>
    <t>DIA 13</t>
  </si>
  <si>
    <t>DIA 14</t>
  </si>
  <si>
    <t>DIA 15</t>
  </si>
  <si>
    <t>PECETO RELLENO PRIMAVERA</t>
  </si>
  <si>
    <t>PECETO EN SALSA DE CHOCLO</t>
  </si>
  <si>
    <t>ACEITE</t>
  </si>
  <si>
    <t>L</t>
  </si>
  <si>
    <t>PECHUGA EN SALSA DE QUESO Y MORRON</t>
  </si>
  <si>
    <t>LASAÑA DE JAMON COCIDO, QUESO, ACEITUNAS Y TOMATE</t>
  </si>
  <si>
    <t>RISOTTO BLANCO CON DOS QUESOS</t>
  </si>
  <si>
    <t>TORRE DE PANQUEQUES RELLENO CON PASTA DE VERDURAS</t>
  </si>
  <si>
    <t>PURE RUSTICO CON AJO Y PANCETA</t>
  </si>
  <si>
    <t>STROGONOFF DE LOMO</t>
  </si>
  <si>
    <t>MORRONES RELLENOS</t>
  </si>
  <si>
    <t>ÑOQUIS DE PAPA EN SALSA ROSADA</t>
  </si>
  <si>
    <t>MILANESAS DE POLLO</t>
  </si>
  <si>
    <t>ENSALADA CAESAR</t>
  </si>
  <si>
    <t>TARTA DE QUESO</t>
  </si>
  <si>
    <t>SOPA DE ARVEJAS Y JAMON COCIDO</t>
  </si>
  <si>
    <t>Desayuno</t>
  </si>
  <si>
    <t>Café en cápsula (averiguar precio)</t>
  </si>
  <si>
    <t>MILANESAS DE CARNE A LA SUIZA</t>
  </si>
  <si>
    <t>BIFE DE LOMO NAPOLITANO</t>
  </si>
  <si>
    <t>VACIO AL HORNO</t>
  </si>
  <si>
    <t>COLITA CUADRIL ASADA CON CROUTE DE HIERBAS Y PAN</t>
  </si>
  <si>
    <t>MUSLO DE POLLO CON VEGETALES ASADOS</t>
  </si>
  <si>
    <t>CAPELETTIS DE POLLO EN SALSA ALFREDO</t>
  </si>
  <si>
    <t>PECETO A LAS FINAS HIERBAS</t>
  </si>
  <si>
    <t>ARROZ AL PARMESANO Y LIMON</t>
  </si>
  <si>
    <t>SOUFFLE DE REMOLACHA Y RICOTA</t>
  </si>
  <si>
    <t>PASTELON DE PAPAS RELLENO DE ATUN</t>
  </si>
  <si>
    <t>MILANESA DE CARNE A LA NAPOLITANA</t>
  </si>
  <si>
    <t>ROLLITO DE ESPINACA, QUESO Y JAMON COCIDO EN SALSA DE TOMATE</t>
  </si>
  <si>
    <t>CANELONES DE RICOTA</t>
  </si>
  <si>
    <t>MILANESAS DE CARNE</t>
  </si>
  <si>
    <t>ENSALADA WALDORF</t>
  </si>
  <si>
    <t>TARTA DE CEBOLLA</t>
  </si>
  <si>
    <t>SOPA DE POLLO</t>
  </si>
  <si>
    <t>GOULASH DE LOMO A LA HUNGARA</t>
  </si>
  <si>
    <t>Café con leche</t>
  </si>
  <si>
    <t>SUPREMA RELLENA CAPRESE</t>
  </si>
  <si>
    <t>PECETO A LA CERVEZA</t>
  </si>
  <si>
    <t>RAVIOLES DE VERDURAS EN SALSA ALFREDO</t>
  </si>
  <si>
    <t>ARROZ FRITO CON MANTECA Y QUESO PARMESANO</t>
  </si>
  <si>
    <t>SOUFFLE DE ACELGA</t>
  </si>
  <si>
    <t>PICADITO DE LOMO EN SALSA DE TOMATE</t>
  </si>
  <si>
    <t>PAPAS DUQUESAS</t>
  </si>
  <si>
    <t>PAQUETITOS DE ESPINACA Y RICOTA</t>
  </si>
  <si>
    <t>FIDEO DE COLORES CON PECHUGA, JAMON COCIDO Y MORRON</t>
  </si>
  <si>
    <t>ENSALADA CAPRESE</t>
  </si>
  <si>
    <t>PECETO EN CREMA DE CEBOLLA</t>
  </si>
  <si>
    <t>FUGAZZA</t>
  </si>
  <si>
    <t>SOPA DE CALABACIN</t>
  </si>
  <si>
    <t>Galletitas Mazzei</t>
  </si>
  <si>
    <t>COLITA CUADRIL ASADA CON MANDIOCA RALLADA FRITA</t>
  </si>
  <si>
    <t>LOMO MONGOLANO</t>
  </si>
  <si>
    <t>PECHUGA CON SALSA DE CHOCLO</t>
  </si>
  <si>
    <t>FIDEO A LA PARISIENNE</t>
  </si>
  <si>
    <t>ARROZ NAPOLITANO</t>
  </si>
  <si>
    <t>LOMO MECHADO</t>
  </si>
  <si>
    <t>BUDINCITOS DE QUESO Y ACEITUNAS</t>
  </si>
  <si>
    <t>PURE DE PAPA VERDE</t>
  </si>
  <si>
    <t>PECETO EN SALSA BIGARADE</t>
  </si>
  <si>
    <t>ZAPALLITO RELLENO DE CREMA DE JAMON COCIDO Y QUESO</t>
  </si>
  <si>
    <t>ACEITUNA VERDE</t>
  </si>
  <si>
    <t>BIFE KOYGUA CON ARROZ QUESU</t>
  </si>
  <si>
    <t>ENSALADA ALEMANA</t>
  </si>
  <si>
    <t>PASCUALINA</t>
  </si>
  <si>
    <t>CREMA DE ARVEJAS CON RODAJAS DE SALCHICHAS</t>
  </si>
  <si>
    <t>LOMO FILETEADO AL VINO TINTO</t>
  </si>
  <si>
    <t>Gaseosa Coca Cola</t>
  </si>
  <si>
    <t>ESCALOPES DE LOMO CON SALSA DE AJO Y PANCETA</t>
  </si>
  <si>
    <t>BROCHETTE DE CARNE</t>
  </si>
  <si>
    <t>FILET DE PECHUGA EN SALSA DE ACEITUNAS</t>
  </si>
  <si>
    <t>LASAÑA DE VERDURAS</t>
  </si>
  <si>
    <t>PECETO EN SALSA DE YOGUR</t>
  </si>
  <si>
    <t>ARROZ CON POROTO MANTECA</t>
  </si>
  <si>
    <t>SOUFFLE DE RICOTA, JAMON COCIDO Y ESPINACA</t>
  </si>
  <si>
    <t>PAPAS JACKSON</t>
  </si>
  <si>
    <t>CALABACITA RELLENA DE CHOCLO Y QUESO</t>
  </si>
  <si>
    <t>ESTOFADO DE CARNE, PAPA Y POROTO MANTECA CON ARROZ BLANCO</t>
  </si>
  <si>
    <t>ENSALADA MULTICOLOR</t>
  </si>
  <si>
    <t>SOYO</t>
  </si>
  <si>
    <t>Jugo</t>
  </si>
  <si>
    <t>NIÑO ENVUELTO EN SALSA DE TOMATE Y ACEITUNA</t>
  </si>
  <si>
    <t>PECHUGA GRILLE AL LIMON</t>
  </si>
  <si>
    <t>LOMO A LA ITALIANA</t>
  </si>
  <si>
    <t>FIDEO CON ATUN Y ROMERO FRESCO</t>
  </si>
  <si>
    <t>BUÑUELITOS DE ARROZ CON VERDEO</t>
  </si>
  <si>
    <t>SOUFFLE DE VERDURAS</t>
  </si>
  <si>
    <t>ACELGA</t>
  </si>
  <si>
    <t>PURE A LA NAPOLITANA</t>
  </si>
  <si>
    <t>BUDINCITOS DE REMOLACHA, ZANAHORIA Y ESPINACA</t>
  </si>
  <si>
    <t>LOMO EN SALSA MADERA</t>
  </si>
  <si>
    <t>GUISO DE CARNE CON ARROZ</t>
  </si>
  <si>
    <t>ENSALADA DE VEGETALES</t>
  </si>
  <si>
    <t>AJI MOLIDO</t>
  </si>
  <si>
    <t>SOPA CREMA DE TOMATE</t>
  </si>
  <si>
    <t>MARINERA DE CARNE</t>
  </si>
  <si>
    <t>Masitas</t>
  </si>
  <si>
    <t>CAZUELA DE LOMO Y MORRONES</t>
  </si>
  <si>
    <t>POLLO CRUJIENTE RECUBIERTO CON PAPAS</t>
  </si>
  <si>
    <t xml:space="preserve">SPAGHETTI A LA CREMA DE QUESO </t>
  </si>
  <si>
    <t>VACIO RELLENO CON VERDURAS CON MANDIOCA FRITA</t>
  </si>
  <si>
    <t>ARROZ FRITO CON CEBOLLA Y MANI PICADO</t>
  </si>
  <si>
    <t>AJO</t>
  </si>
  <si>
    <t>OMELETTE DE CHOCLO Y QUESO</t>
  </si>
  <si>
    <t>RAGU DE CARNE</t>
  </si>
  <si>
    <t>CAUSA LIMEÑA CON POLLO</t>
  </si>
  <si>
    <t>PAUPIETTE DE REPOLLO RELLENO CON VERDURAS</t>
  </si>
  <si>
    <t>SALPICON DE POLLO CON ENSALADA RUSA</t>
  </si>
  <si>
    <t>ENSALADA RUSA</t>
  </si>
  <si>
    <t>SO'O APU'A CALDO</t>
  </si>
  <si>
    <t>BIFE CRIOLLO</t>
  </si>
  <si>
    <t>Chocolatada 500 ml</t>
  </si>
  <si>
    <t>PAN DE CARNE</t>
  </si>
  <si>
    <t>FRANGO PASARIÑO</t>
  </si>
  <si>
    <t>SORRENTINOS DE CARNE CON SALSA BLANCA</t>
  </si>
  <si>
    <t>CHOP SUEY DE LOMO</t>
  </si>
  <si>
    <t>ARROZ FRITO CON CEBOLLA Y AJO</t>
  </si>
  <si>
    <t>OMELETTE DE TOMATE, QUESO Y PANCETA</t>
  </si>
  <si>
    <t>PAPAS A LA FLORENTINA</t>
  </si>
  <si>
    <t>LOMO ACEBOLLADO CON VERDURAS Y HUEVO FRITO</t>
  </si>
  <si>
    <t>TERRINA DE ARVEJA Y PANCETA</t>
  </si>
  <si>
    <t>ALBONDIGAS DE CARNE EN SALSA DE TOMATE CON ARROZ BLANCO</t>
  </si>
  <si>
    <t>ENSALADA DE REPOLLO</t>
  </si>
  <si>
    <t>LOMO RELLENO DE ESPINACA Y RICOTA CON S. DEMI-GLACE</t>
  </si>
  <si>
    <t>VORI VORI DE POLLO</t>
  </si>
  <si>
    <t>Frutas</t>
  </si>
  <si>
    <t>ESTOFADO DE CARNE, PAPA Y POROTO MANTECA</t>
  </si>
  <si>
    <t>PECETO EN SALSA DE TOMATE Y PANCETA</t>
  </si>
  <si>
    <t>CAZUELA DE LOMO AL PIMENTON</t>
  </si>
  <si>
    <t>PECHUGA EN SALSA VELOUTE</t>
  </si>
  <si>
    <t>CANELONES A LA FLORENTINA</t>
  </si>
  <si>
    <t>BIFE KOYGUA</t>
  </si>
  <si>
    <t>ARROZ FRITO VERDE</t>
  </si>
  <si>
    <t>OMELETTE DE PANCETA Y ARVEJAS</t>
  </si>
  <si>
    <t>OSOBUCO CAMPESTRE</t>
  </si>
  <si>
    <t>PAPAS FRITAS A LA PROVENZAL</t>
  </si>
  <si>
    <t>COLIFLOR APANADO</t>
  </si>
  <si>
    <t>PECETO A LA PIMIENTA NEGRA EN GRANOS</t>
  </si>
  <si>
    <t>PICADITO DE CARNE CON ARROZ QUESU</t>
  </si>
  <si>
    <t>ENSALADA DE POROTO</t>
  </si>
  <si>
    <t>MATAMBRE A LA PIZZA</t>
  </si>
  <si>
    <t>SOPA DE POROTO CON QUESO</t>
  </si>
  <si>
    <t>FARSA DE CARNE VACUNA CON QUESO</t>
  </si>
  <si>
    <t>PECETO RELLENO CON TOSCANO</t>
  </si>
  <si>
    <t>POLLO EN SALSA DE CEBOLLA MORADA</t>
  </si>
  <si>
    <t>CAPELETTIS DE JAMON COCIDO Y QUESO CON SALSA BLANCA</t>
  </si>
  <si>
    <t>ALBONDIGAS DE CARNE EN SALSA DE TOMATE</t>
  </si>
  <si>
    <t>ARROZ QUESU TIPO RISOTTO</t>
  </si>
  <si>
    <t>ALBAHACA FRESCA</t>
  </si>
  <si>
    <t>SOUFFLE CAPRESE</t>
  </si>
  <si>
    <t>HAMBURGUESA RELLENA</t>
  </si>
  <si>
    <t>PAPAS RELLENAS DE CREMA DE CHOCLO</t>
  </si>
  <si>
    <t>ROLLS A LA FLORENTINA</t>
  </si>
  <si>
    <t>LOMO ACEBOLLADO CON VERDURAS</t>
  </si>
  <si>
    <t>PECHUGA CON BATATAS HORNEADAS C/ ARROZ BLANCO</t>
  </si>
  <si>
    <t>ENSALADA DE ARROZ PRIMAVERA</t>
  </si>
  <si>
    <t>SOPA CREMA DE ZAPALLO Y QUESO</t>
  </si>
  <si>
    <t>MUSLITO AL ESTRAGON CON SALSA BLANCA</t>
  </si>
  <si>
    <t>MUSLO RELLENO CON VERDURAS</t>
  </si>
  <si>
    <t>GRILLE DE POLLO AL PESTO</t>
  </si>
  <si>
    <t>ARROZ AL CURCUMAN</t>
  </si>
  <si>
    <t>PECHUGA RELLENA CON QUESO, JAMON COCIDO Y MORRON CON SALSA DEMI-GLACE</t>
  </si>
  <si>
    <t>TORTILLON CAPRESE</t>
  </si>
  <si>
    <t>PAPAS RELLENAS DE ATUN</t>
  </si>
  <si>
    <t>BRUSCHETTAS DE BERENJENA</t>
  </si>
  <si>
    <t>ESTOFADO DE CARNE CON ARROZ BLANCO</t>
  </si>
  <si>
    <t>SOPA DE OSOBUCO</t>
  </si>
  <si>
    <t>APIO</t>
  </si>
  <si>
    <t>Minutas</t>
  </si>
  <si>
    <t>Empanada de carne, pollo, jyq</t>
  </si>
  <si>
    <t>POLLO GLASEADO AL JENGIBRE</t>
  </si>
  <si>
    <t>PECHUGA AL HORNO CON CEBOLLA CARAMELIZADA</t>
  </si>
  <si>
    <t>POLLO INGLES</t>
  </si>
  <si>
    <t>CANELONES DE CHOCLO</t>
  </si>
  <si>
    <t>PECHUGA EN SALSA DE VINO TINTO</t>
  </si>
  <si>
    <t>ARROZ AL PIMENTON</t>
  </si>
  <si>
    <t>OMELETTE DE CEBOLLA Y PANCETA</t>
  </si>
  <si>
    <t>POLLO AL HORNO CON VEGETALES</t>
  </si>
  <si>
    <t>PAPA RALLADA CRUJIENTE</t>
  </si>
  <si>
    <t>CHOP SUEY DE POLLO</t>
  </si>
  <si>
    <t>PANACHE DE VERDURAS</t>
  </si>
  <si>
    <t>PAQUETINES DE JAMON COCIDO EN SALSA FILETO</t>
  </si>
  <si>
    <t>MINESTRON</t>
  </si>
  <si>
    <t>Croqueta de carne</t>
  </si>
  <si>
    <t>ARROZ</t>
  </si>
  <si>
    <t>POLLO A LA MOSTAZA</t>
  </si>
  <si>
    <t>CAPELETTIS DE POLLO EN CREMA AL VINO BLANCO</t>
  </si>
  <si>
    <t>FEICHOADA CARIOCA</t>
  </si>
  <si>
    <t>ARROZ CON SESAMO Y SALSA DE SOJA</t>
  </si>
  <si>
    <t>TORTILLON DE PAPAS NAPOLITANO</t>
  </si>
  <si>
    <t>TIAN DE PAPAS CON TOMATE, PANCETA Y ALBAHACA FRESCA</t>
  </si>
  <si>
    <t>COSTILLITA DE CERDO EN SALSA TERIYAKI</t>
  </si>
  <si>
    <t>ZAPALLITO RELLENO CON TOMATE Y ATUN</t>
  </si>
  <si>
    <t>MUSLITO REBOZADO CON PANKO C/ FIDEO A LA MANTECA</t>
  </si>
  <si>
    <t>SOPA CARBONADA CRIOLLA</t>
  </si>
  <si>
    <t>Sw de miga: verdura, jamón y queso</t>
  </si>
  <si>
    <t>PECHUGAS HORNEADAS APANADAS</t>
  </si>
  <si>
    <t>TALLARIN DE POLLO</t>
  </si>
  <si>
    <t>ARROZ FRITO A LAS FINAS HIERBAS</t>
  </si>
  <si>
    <t>BANDERA ESPAÑOLA</t>
  </si>
  <si>
    <t>PAPAS CON CASCARA ASADAS RELLENAS CON JAMON COCIDO, QUESO, ACEITUNA Y MORRON</t>
  </si>
  <si>
    <t>POLLO AL AJILLO</t>
  </si>
  <si>
    <t>ZAPALLITO RELLENO CON ARROZ PRIMAVERA</t>
  </si>
  <si>
    <t>CAZUELA DE POLLO CON SPAGHETTI</t>
  </si>
  <si>
    <t>SOPA CREMA DE LENTEJA</t>
  </si>
  <si>
    <t>Sw de milanesa carne</t>
  </si>
  <si>
    <t>CHUPIN DE POLLO</t>
  </si>
  <si>
    <t>COSTELETA DE CERDO EN SALSA DE CITRICOS</t>
  </si>
  <si>
    <t>FIDEO A LA CREMA</t>
  </si>
  <si>
    <t>ARROZ AL CURRY</t>
  </si>
  <si>
    <t>SOUFFLE DE TRES ZAPALLOS</t>
  </si>
  <si>
    <t>PAPA, CHAUCHA Y QUESO ASADO</t>
  </si>
  <si>
    <t>RATATOUILLE</t>
  </si>
  <si>
    <t>MUSLO AL HORNO CON PAPINES</t>
  </si>
  <si>
    <t>FIDEOS THAI</t>
  </si>
  <si>
    <t>ARVEJA</t>
  </si>
  <si>
    <t>SOPA DE ARROZ CON VERDEO</t>
  </si>
  <si>
    <t>STROGONOFF DE POLLO</t>
  </si>
  <si>
    <t>Sw de milanesa pollo</t>
  </si>
  <si>
    <t>MUSLITO EN SALSA DE BERRO</t>
  </si>
  <si>
    <t>CANELONES A LA ROSSINI</t>
  </si>
  <si>
    <t>MUSLO DE POLLO REBOZADO AL HORNO CON COSTRA</t>
  </si>
  <si>
    <t>PAPAS A LA CREMA</t>
  </si>
  <si>
    <t>SALTEADO DE VERDURAS CON PANCETA</t>
  </si>
  <si>
    <t>POLLO EN SALSA DE NARANJA Y ROMERO FRESCO</t>
  </si>
  <si>
    <t>Tortilla 140 g</t>
  </si>
  <si>
    <t>PECHUGA A LA LEMON GRASS</t>
  </si>
  <si>
    <t>TORTELLETTIS DE POLLO EN SALSA CUATRO QUESOS</t>
  </si>
  <si>
    <t>PURE DE PAPAS ROSADO</t>
  </si>
  <si>
    <t>CHOP SUEY DE VERDURAS</t>
  </si>
  <si>
    <t>ATUN</t>
  </si>
  <si>
    <t>Pan</t>
  </si>
  <si>
    <t>RAVIOLES DE POLLO EN SALSA CUATRO QUESOS</t>
  </si>
  <si>
    <t>PURE DE PAPAS</t>
  </si>
  <si>
    <t>FRITATA DE HOJAS VERDES</t>
  </si>
  <si>
    <t>MATAMBRITO DE CERDO A LAS HIERBAS</t>
  </si>
  <si>
    <t>Mixto caliente</t>
  </si>
  <si>
    <t>AZUCAR</t>
  </si>
  <si>
    <t>CAPELETTIS DE VERDURAS A LA PROVENZAL CON TOMATE</t>
  </si>
  <si>
    <t>MUSLITO A LA CAZADORA</t>
  </si>
  <si>
    <t>PAPAS LIONESAS</t>
  </si>
  <si>
    <t>CHUCRUT</t>
  </si>
  <si>
    <t>Chipa piru</t>
  </si>
  <si>
    <t>BATATA</t>
  </si>
  <si>
    <t>MUSLITO REBOZADO EN PANKO</t>
  </si>
  <si>
    <t>MILANESA NAPOLITANA DE CARNE</t>
  </si>
  <si>
    <t>PECHUGA CON BATATAS HORNEADAS</t>
  </si>
  <si>
    <t>ÑOQUIS A LA PARISSIENE</t>
  </si>
  <si>
    <t>CIMA DE POLLO RELLENA CON MANZANA, QUESO Y JAMON COCIDO</t>
  </si>
  <si>
    <t>PAPAS DORADAS</t>
  </si>
  <si>
    <t>BERENJENA</t>
  </si>
  <si>
    <t>SALTEADO DE VERDURAS CON JAMON COCIDO</t>
  </si>
  <si>
    <t>SALPICON DE POLLO CON VEGETALES</t>
  </si>
  <si>
    <t>-</t>
  </si>
  <si>
    <t>Sopa paraguaya</t>
  </si>
  <si>
    <t>LOMO DE CERDO EN SALSA DEMI-GLACE CON MANDIOCA</t>
  </si>
  <si>
    <t>LASAÑA DE CARNE EN SALSA DE TOMATE</t>
  </si>
  <si>
    <t>PAPAS ROSADAS A LA MANTECA</t>
  </si>
  <si>
    <t>MOUSSE DE CEBOLLA</t>
  </si>
  <si>
    <t>BROCHETTE DE DE POLLO Y CERDO CON CEBOLLA Y MORRON</t>
  </si>
  <si>
    <t>BOLA DE LOMO</t>
  </si>
  <si>
    <t>Chipa guasu</t>
  </si>
  <si>
    <t>POLLO A LAS FINAS HIERBAS</t>
  </si>
  <si>
    <t>POLLO FRITO CON SALSA BARBACOA</t>
  </si>
  <si>
    <t>RAVIOLES DE CARNE CON SALSA BLANCA</t>
  </si>
  <si>
    <t>PURE DE PAPA Y ZAPALLO</t>
  </si>
  <si>
    <t>MILANESA DE BERENJENA A LA NAPOLITANA</t>
  </si>
  <si>
    <t>CAZUELA DE POLLO CON VERDURAS</t>
  </si>
  <si>
    <t>RAVIOLES DE RICOTA A LA AMATRICIANA</t>
  </si>
  <si>
    <t>ÑOQUIS EN SALSA DE QUESO</t>
  </si>
  <si>
    <t>TORTELLETTIS DE POLLO A LA ARRABIATA</t>
  </si>
  <si>
    <t>PAPAS CON CEBOLLITA Y LIMON</t>
  </si>
  <si>
    <t>SALTEADO DE ZAPALLITO, QUESO Y PANCETA</t>
  </si>
  <si>
    <t>ÑOQUIS DE CALABAZA EN SALSA DE TOMATE</t>
  </si>
  <si>
    <t>Postres</t>
  </si>
  <si>
    <t>Flan</t>
  </si>
  <si>
    <t>RONDELLI CUATRO QUESOS</t>
  </si>
  <si>
    <t>LASAÑA DE JAMON COCIDO Y QUESO</t>
  </si>
  <si>
    <t>BROCOLI</t>
  </si>
  <si>
    <t>FIDEO AL TUCO</t>
  </si>
  <si>
    <t>PAPAS FRITAS</t>
  </si>
  <si>
    <t>VEGETALES AL VAPOR</t>
  </si>
  <si>
    <t>Arroz con leche</t>
  </si>
  <si>
    <t>BROTE DE SOJA</t>
  </si>
  <si>
    <t>FIDEO A LA MANTECA</t>
  </si>
  <si>
    <t>PAPAS A LA CREMA CON PIMIENTA NEGRA EN GRANOS</t>
  </si>
  <si>
    <t>CALABAZA</t>
  </si>
  <si>
    <t>BERENJENAS ASADAS Y GRATINADAS</t>
  </si>
  <si>
    <t>Dulce de mamón</t>
  </si>
  <si>
    <t>ROTOLO DE VERDURAS EN SALSA DE CHOCLO</t>
  </si>
  <si>
    <t>CALDO DE CARNE</t>
  </si>
  <si>
    <t>LASAÑA DE CARNE A LA CREMA</t>
  </si>
  <si>
    <t>FIDEO A LA SCARPARO</t>
  </si>
  <si>
    <t>PAPAS SALTEADAS CON CEBOLLA</t>
  </si>
  <si>
    <t>VEGETALES EN BASTONES GRILLADOS</t>
  </si>
  <si>
    <t>Maní con miel</t>
  </si>
  <si>
    <t>LASAÑA DE BERENJENA</t>
  </si>
  <si>
    <t>CAPELETTIS DE POLLO</t>
  </si>
  <si>
    <t>PAPAS A LA CREMA CON PIMENTON</t>
  </si>
  <si>
    <t>Durazno en almíbar</t>
  </si>
  <si>
    <t>CEBOLLA</t>
  </si>
  <si>
    <t>PAPAS GRILLADAS</t>
  </si>
  <si>
    <t>PAELLA VEGETARIANA</t>
  </si>
  <si>
    <t>Pavé</t>
  </si>
  <si>
    <t>PAPA AL ROMERO FRESCO</t>
  </si>
  <si>
    <t>BUDINCITOS DE VEGETALES</t>
  </si>
  <si>
    <t>Budín de pan</t>
  </si>
  <si>
    <t>PASTA VERDE AL ALIOLI</t>
  </si>
  <si>
    <t>TORTILLON DE PAPAS CON VERDEO</t>
  </si>
  <si>
    <t>BUDINCITOS DE CHOCLO</t>
  </si>
  <si>
    <t>Durazno con chantilly</t>
  </si>
  <si>
    <t>FIDEO AL PESTO</t>
  </si>
  <si>
    <t>CANELONES DE VERDURAS</t>
  </si>
  <si>
    <t>ÑOQUIS DE PAPA EN SALSA PORTUGUESA</t>
  </si>
  <si>
    <t>TOMATE RELLENO A LA RUSA</t>
  </si>
  <si>
    <t>Frutilla con chantilly</t>
  </si>
  <si>
    <t>FIDEO SPAGHETTI SALTEADO CON PANCETA Y AJO</t>
  </si>
  <si>
    <t>FIDEO CON CEBOLLA Y MANTECA</t>
  </si>
  <si>
    <t>FIDEO VERDE A LA CREMA</t>
  </si>
  <si>
    <t>BERENJENAS AL AJO</t>
  </si>
  <si>
    <t>FIDEO A LA MANTECA CON PANCETA</t>
  </si>
  <si>
    <t>Dulce de batata con queso (1 feta/3)</t>
  </si>
  <si>
    <t>CAPELETTIS DE POLLO AL AJO</t>
  </si>
  <si>
    <t>CEBOLLITA</t>
  </si>
  <si>
    <t>PAQUETITOS RELLENOS DE VERDURAS</t>
  </si>
  <si>
    <t>VEGETALES AL GRATIN</t>
  </si>
  <si>
    <t>por día</t>
  </si>
  <si>
    <t>CERVEZA</t>
  </si>
  <si>
    <t>CHAUCHA</t>
  </si>
  <si>
    <t>FRITATA DE VEGETALES</t>
  </si>
  <si>
    <t>por mes</t>
  </si>
  <si>
    <t>ESCALIBADA</t>
  </si>
  <si>
    <t>CINTAS DE ZUCCHINI, ZANAHORIA Y CEBOLLA AL LIMON</t>
  </si>
  <si>
    <t>CHOCLO EN LATA</t>
  </si>
  <si>
    <t>ZAPALLITO REVUELTO CON PANCETA Y QUESO</t>
  </si>
  <si>
    <t>GRATIN DE ZAPALLO</t>
  </si>
  <si>
    <t>COLIFLOR</t>
  </si>
  <si>
    <t>CEBOLLA GLASEADA</t>
  </si>
  <si>
    <t>COLITA CUADRIL</t>
  </si>
  <si>
    <t>GRATIN DE ZAPALLO Y ZANAHORIA</t>
  </si>
  <si>
    <t>COLESLAW</t>
  </si>
  <si>
    <t>COSTILLITA DE CERDO</t>
  </si>
  <si>
    <t>CREMA DE LECHE</t>
  </si>
  <si>
    <t>MILHOJAS DE PAPA Y ZANAHORIA</t>
  </si>
  <si>
    <t>ZANAHORIAS GLASEADAS</t>
  </si>
  <si>
    <t>FEIJOADA CARIOCA</t>
  </si>
  <si>
    <t>MILHOJAS DE VEGETALES</t>
  </si>
  <si>
    <t>Promedio/kg</t>
  </si>
  <si>
    <t>Carnes rojas</t>
  </si>
  <si>
    <t>Carnes blancas</t>
  </si>
  <si>
    <t>Pastas</t>
  </si>
  <si>
    <t>Cereales</t>
  </si>
  <si>
    <t>CURCUMA</t>
  </si>
  <si>
    <t>Huevos</t>
  </si>
  <si>
    <t>CURRY</t>
  </si>
  <si>
    <t>Papas</t>
  </si>
  <si>
    <t>DISCO PARA TARTA</t>
  </si>
  <si>
    <t>Vegetales</t>
  </si>
  <si>
    <t>Económicos</t>
  </si>
  <si>
    <t>Ensaladas</t>
  </si>
  <si>
    <t>ESPINACA</t>
  </si>
  <si>
    <t>Sopas</t>
  </si>
  <si>
    <t>por kg</t>
  </si>
  <si>
    <t>por porción</t>
  </si>
  <si>
    <t>ESTRAGON</t>
  </si>
  <si>
    <t>Promedio carnes rojas y cereales</t>
  </si>
  <si>
    <t>Promedio carnes blancas y pastas</t>
  </si>
  <si>
    <t>PASTA CORTA</t>
  </si>
  <si>
    <t>Promedio económico</t>
  </si>
  <si>
    <t>Peso de porción</t>
  </si>
  <si>
    <t>kg</t>
  </si>
  <si>
    <t>Carne (con salsa o carne sola)</t>
  </si>
  <si>
    <t>Guarnición</t>
  </si>
  <si>
    <t>FIDEO AMARILLO</t>
  </si>
  <si>
    <t>FIDEO ROJO</t>
  </si>
  <si>
    <t>FIDEO VERDE</t>
  </si>
  <si>
    <t>GALLETA MOLIDA</t>
  </si>
  <si>
    <t>HARINA 000</t>
  </si>
  <si>
    <t>HUEVO</t>
  </si>
  <si>
    <t>UN</t>
  </si>
  <si>
    <t>JAMON COCIDO</t>
  </si>
  <si>
    <t>KETCHUP</t>
  </si>
  <si>
    <t>LAUREL</t>
  </si>
  <si>
    <t>LECHE</t>
  </si>
  <si>
    <t>LECHUGA</t>
  </si>
  <si>
    <t>LIMON</t>
  </si>
  <si>
    <t>LISTADO DE INSUMOS PARA PRE-PRODUCCIÓN, BUFFET</t>
  </si>
  <si>
    <t>LOCOTE AMARILLO</t>
  </si>
  <si>
    <t>LOCOTE ROJO</t>
  </si>
  <si>
    <t>LOCOTE VERDE</t>
  </si>
  <si>
    <t>ARROZ BLANCO</t>
  </si>
  <si>
    <t>SALSA BLANCA MADRE</t>
  </si>
  <si>
    <t>SALSA BLANCA</t>
  </si>
  <si>
    <t>SALSA CREMA</t>
  </si>
  <si>
    <t>SALSA DE TOMATE</t>
  </si>
  <si>
    <t>SALSA DEMI-GLACE</t>
  </si>
  <si>
    <t>SALSA PANNA COTTA</t>
  </si>
  <si>
    <t>SALSA BOLOÑESA</t>
  </si>
  <si>
    <t>SALSA DE CHOCLO</t>
  </si>
  <si>
    <t>ROUX BLANCO</t>
  </si>
  <si>
    <t>PANQUEQUES</t>
  </si>
  <si>
    <t>LOMO</t>
  </si>
  <si>
    <t>MANTECA</t>
  </si>
  <si>
    <t>NUEZ MOSCADA</t>
  </si>
  <si>
    <t>MASA DE LASAÑA</t>
  </si>
  <si>
    <t>PAPA</t>
  </si>
  <si>
    <t>PIMIENTA NEGRA EN GRANOS NEGRA EN GRANO</t>
  </si>
  <si>
    <t>MAYONESA</t>
  </si>
  <si>
    <t>QUESO PARMESANO</t>
  </si>
  <si>
    <t>ROMERO FRESCO</t>
  </si>
  <si>
    <t>SAL FINA</t>
  </si>
  <si>
    <t>MOSTAZA</t>
  </si>
  <si>
    <t>SALSA DE SOJA</t>
  </si>
  <si>
    <t>TOMATE</t>
  </si>
  <si>
    <t>ZANAHORIA</t>
  </si>
  <si>
    <t>FECULA DE MAIZ</t>
  </si>
  <si>
    <t>CARNE MOLIDA DE PRIMERA</t>
  </si>
  <si>
    <t>CONCENTRADO DE TOMATES</t>
  </si>
  <si>
    <t>CUBITO KNORR DEMI-GLACE</t>
  </si>
  <si>
    <t>MUSLO</t>
  </si>
  <si>
    <t>CLAVO DE OLOR</t>
  </si>
  <si>
    <t>HARINA 0000</t>
  </si>
  <si>
    <t>ÑOQUIS DE PAPA</t>
  </si>
  <si>
    <t>PALMITO</t>
  </si>
  <si>
    <t>PANCETA</t>
  </si>
  <si>
    <t>PANKO</t>
  </si>
  <si>
    <t>PAPINES</t>
  </si>
  <si>
    <t>PECETO</t>
  </si>
  <si>
    <t>PECHUGA C/H</t>
  </si>
  <si>
    <t>PECHUGA S/H</t>
  </si>
  <si>
    <t>PEPINO</t>
  </si>
  <si>
    <t>PEREJIL</t>
  </si>
  <si>
    <t>PIMENTON DULCE</t>
  </si>
  <si>
    <t>TOTAL DE PORCIONES</t>
  </si>
  <si>
    <t>POR PORCIÓN</t>
  </si>
  <si>
    <t>RENDIMIENTO/KILO</t>
  </si>
  <si>
    <t>DATOS PARA LA COMPRA</t>
  </si>
  <si>
    <t xml:space="preserve">CRUDO </t>
  </si>
  <si>
    <t>INDICE COCION</t>
  </si>
  <si>
    <t>COCIDO</t>
  </si>
  <si>
    <t>CRUDO</t>
  </si>
  <si>
    <t>FACTOR DE MERMA</t>
  </si>
  <si>
    <t>FÓRMULA/KILO</t>
  </si>
  <si>
    <t>PRECIOS</t>
  </si>
  <si>
    <t>COSTOS</t>
  </si>
  <si>
    <t>CANTIDAD UTILIZADA</t>
  </si>
  <si>
    <t>INGREDIENTES</t>
  </si>
  <si>
    <t xml:space="preserve">SAL </t>
  </si>
  <si>
    <t>TARTAS (QUESO, CEBOLLA Y FUGAZZA)</t>
  </si>
  <si>
    <t>PIMIENTA NEGRA EN GRANOS</t>
  </si>
  <si>
    <t>Sub-Total Menú</t>
  </si>
  <si>
    <t>RENDIMIENTO/KG</t>
  </si>
  <si>
    <t>RENDIMIENTO REAL</t>
  </si>
  <si>
    <t>POROTO MANTECA</t>
  </si>
  <si>
    <t>TARTAS (QUESO, PASCUALINA, FUGAZZA)</t>
  </si>
  <si>
    <t>PURE DE PAPA</t>
  </si>
  <si>
    <t xml:space="preserve"> </t>
  </si>
  <si>
    <t>QUESO MOZZARELLA</t>
  </si>
  <si>
    <t>ECONÓMICOS</t>
  </si>
  <si>
    <t>QUESO PARAGUAY</t>
  </si>
  <si>
    <t>SAL</t>
  </si>
  <si>
    <t>TOTAL</t>
  </si>
  <si>
    <t>QUESO RICOTA</t>
  </si>
  <si>
    <t>QUESO DANBO</t>
  </si>
  <si>
    <t>RAVIOLES DE POLLO</t>
  </si>
  <si>
    <t>RAVIOLES DE RICOTA</t>
  </si>
  <si>
    <t>REMOLACHA</t>
  </si>
  <si>
    <t>HARINA</t>
  </si>
  <si>
    <t>LOMO VACUNO</t>
  </si>
  <si>
    <t>VINO TINTO</t>
  </si>
  <si>
    <t>PIMENTON</t>
  </si>
  <si>
    <t>PAPRIKA</t>
  </si>
  <si>
    <t>AGUA</t>
  </si>
  <si>
    <t>SEMILLA DE SESAMO</t>
  </si>
  <si>
    <t>TOMATE SANTA CRUZ</t>
  </si>
  <si>
    <t>RABADILLA</t>
  </si>
  <si>
    <t>TOMILLO FRESCO</t>
  </si>
  <si>
    <t>VACIO</t>
  </si>
  <si>
    <t>VINAGRE</t>
  </si>
  <si>
    <t>MERMA POR EVAPORACION</t>
  </si>
  <si>
    <t>VINO BLANCO</t>
  </si>
  <si>
    <t>YOGUR</t>
  </si>
  <si>
    <t>TOTAL EVAPORACION</t>
  </si>
  <si>
    <t>Porción</t>
  </si>
  <si>
    <t>ZAPALLITO</t>
  </si>
  <si>
    <t>ZAPALLO</t>
  </si>
  <si>
    <t>ZUCCHINI</t>
  </si>
  <si>
    <t>CALDO DE VERDURA O GALLINA</t>
  </si>
  <si>
    <t>POROTO</t>
  </si>
  <si>
    <t>REPOLLO BLANCO</t>
  </si>
  <si>
    <t>PAN RALLADO</t>
  </si>
  <si>
    <t>MANI</t>
  </si>
  <si>
    <t>MANZANA VERDE</t>
  </si>
  <si>
    <t>TOMATE EN CUBO</t>
  </si>
  <si>
    <t>MANZANA ROJA</t>
  </si>
  <si>
    <t>MUSLO CORTO</t>
  </si>
  <si>
    <t>PASTA LARGA</t>
  </si>
  <si>
    <t>OREGANO SECO</t>
  </si>
  <si>
    <t>AZAFRAN</t>
  </si>
  <si>
    <t>SORRENTINOS DE CARNE</t>
  </si>
  <si>
    <t>CALABACITA</t>
  </si>
  <si>
    <t>TORTELLETIS DE POLLO</t>
  </si>
  <si>
    <t>RAVIOLES DE VERDURAS</t>
  </si>
  <si>
    <t>CAPELETTIS DE JAMON COCIDO Y QUESO</t>
  </si>
  <si>
    <t>LECHUGA REPOLLADA O MANTECOSA</t>
  </si>
  <si>
    <t>PAN DE MIGA</t>
  </si>
  <si>
    <t>PICADITO DE CARNE EN SALSA DE TOMATE</t>
  </si>
  <si>
    <t>CALDO DE POLLO</t>
  </si>
  <si>
    <t>JENGIBRE</t>
  </si>
  <si>
    <t>COSTELETA DE CERDO</t>
  </si>
  <si>
    <t>NARANJA</t>
  </si>
  <si>
    <t>CAPELETTIS DE VERDURAS</t>
  </si>
  <si>
    <t>CALDO</t>
  </si>
  <si>
    <t>MANDIOCA</t>
  </si>
  <si>
    <t>PAPAS FRITAS CONGELADAS</t>
  </si>
  <si>
    <t>SALSA FILETO</t>
  </si>
  <si>
    <t>CEBOLLA MORADA</t>
  </si>
  <si>
    <t>POROTO NEGRO</t>
  </si>
  <si>
    <t>PATITA DE CERDO</t>
  </si>
  <si>
    <t>OREJA DE CERDO</t>
  </si>
  <si>
    <t>MASA DE HOJALDRE</t>
  </si>
  <si>
    <t>MATAMBRE DE CERDO</t>
  </si>
  <si>
    <t>BERRO</t>
  </si>
  <si>
    <t>OSOBUCO</t>
  </si>
  <si>
    <t>VACIO RELLENO CON MANDIOCA FRITA</t>
  </si>
  <si>
    <t>KURATU</t>
  </si>
  <si>
    <t>MATAMBRE VACUNO</t>
  </si>
  <si>
    <t>LOMO DE CERDO</t>
  </si>
  <si>
    <t>HAMBURGUESA</t>
  </si>
  <si>
    <t>RAVIOLES DE CARNE</t>
  </si>
  <si>
    <t>CHORIZO TOSCANO</t>
  </si>
  <si>
    <t>GELATINA</t>
  </si>
  <si>
    <t>SALSA BARBACOA</t>
  </si>
  <si>
    <t>FIDEO SOPERO</t>
  </si>
  <si>
    <t>ESCAMAS DE PAPA</t>
  </si>
  <si>
    <t>FIDEO CABELLO DE ANGEL</t>
  </si>
  <si>
    <t>CARNAZA BLANCA</t>
  </si>
  <si>
    <t>PANCHO</t>
  </si>
  <si>
    <t>LENTEJA</t>
  </si>
  <si>
    <t xml:space="preserve">MUSLO </t>
  </si>
  <si>
    <t>HARINA DE MAIZ</t>
  </si>
  <si>
    <t>NUEZ MARIPOSA</t>
  </si>
  <si>
    <t>AJI PICANTE</t>
  </si>
  <si>
    <t>ACEITUNA</t>
  </si>
  <si>
    <t>SALSA DEMIGLACE</t>
  </si>
  <si>
    <t>TOMATE EN CUBITOS</t>
  </si>
  <si>
    <t>BROCHETTE DE CARNE Y VERDURAS</t>
  </si>
  <si>
    <t>PAPINES CON CASCARA</t>
  </si>
  <si>
    <t>JUGO DE LIMON</t>
  </si>
  <si>
    <t>TORTELLETIS DE POLLO A LA ARRABIATA</t>
  </si>
  <si>
    <t>YOGUR (ESPESAR CON LA MOSTAZA)</t>
  </si>
  <si>
    <t>FONDO COCCIÓN</t>
  </si>
  <si>
    <t>MILANESA DE CARNE A LA SUIZA</t>
  </si>
  <si>
    <t>CEBOLLA EN BRUNOISE</t>
  </si>
  <si>
    <t>RICOTA</t>
  </si>
  <si>
    <t xml:space="preserve">COLITA CUADRIL </t>
  </si>
  <si>
    <t xml:space="preserve">SAL  </t>
  </si>
  <si>
    <t xml:space="preserve">SALSA DE TOMATE </t>
  </si>
  <si>
    <t>CAPELETTIS DE POLLO EN CREMA AL VINO</t>
  </si>
  <si>
    <t>LOMO (EN JULIANA)</t>
  </si>
  <si>
    <t>CEBOLLA (EN JULIANA)</t>
  </si>
  <si>
    <t>PASTA FRIA CON SALTEADO DE VERDURAS Y POLLO</t>
  </si>
  <si>
    <t>ZANAHORIAS</t>
  </si>
  <si>
    <t xml:space="preserve">SORRENTINOS DE CARNE  </t>
  </si>
  <si>
    <t>SALSA PANNA COTTA (ALIGERADA)</t>
  </si>
  <si>
    <t>FONDO COCCION</t>
  </si>
  <si>
    <t>NARANJA RALLADA</t>
  </si>
  <si>
    <t>LIMON RALLADO</t>
  </si>
  <si>
    <t>JUGO DE NARANJA</t>
  </si>
  <si>
    <t>MUSLO DE POLLO</t>
  </si>
  <si>
    <t>LOMO ENTERO</t>
  </si>
  <si>
    <t>FONDO DE COCCION</t>
  </si>
  <si>
    <t>HUEVO FRITO</t>
  </si>
  <si>
    <t>ASADO DE COSTILLA CON MANDIOCA</t>
  </si>
  <si>
    <t>COSTILLA</t>
  </si>
  <si>
    <t>BROTE SOJA</t>
  </si>
  <si>
    <t>PECETO EN SALSA DE TRES TOMATES</t>
  </si>
  <si>
    <t>TORTELLETIS DE POLLO EN SALSA CUATRO QUESOS</t>
  </si>
  <si>
    <t>TOMATE LIZA</t>
  </si>
  <si>
    <t>TOMATE SECO</t>
  </si>
  <si>
    <t>TOMATE CHERRY</t>
  </si>
  <si>
    <t>SALSA DE VINO BLANCO</t>
  </si>
  <si>
    <t>SORRENTINOS DE RICOTA Y MANI</t>
  </si>
  <si>
    <t>SORRENTINOS</t>
  </si>
  <si>
    <t>CREMA</t>
  </si>
  <si>
    <t>SPAGHETTI A LA CREMA DE QUESO</t>
  </si>
  <si>
    <t xml:space="preserve">OSOBUCO  </t>
  </si>
  <si>
    <t>COSTELETA DE CERDO EN SALSA DE VINO</t>
  </si>
  <si>
    <t xml:space="preserve">CALDO </t>
  </si>
  <si>
    <t>PASTA CORTA VERDE</t>
  </si>
  <si>
    <t>CEBOLLITA DE VERDEO</t>
  </si>
  <si>
    <t>HAMBURGUESAS COMPRADAS</t>
  </si>
  <si>
    <t>FIDEO SALTEADO CON PANCETA Y AJO</t>
  </si>
  <si>
    <t>BROCHETTE DE POLLO Y CERDO CON CEBOLLA Y MORRON</t>
  </si>
  <si>
    <t xml:space="preserve">SAL   </t>
  </si>
  <si>
    <t>PANQUEQUE</t>
  </si>
  <si>
    <t>FIDEO CORTA VERDE</t>
  </si>
  <si>
    <t>FIDEO CORTA ROJO</t>
  </si>
  <si>
    <t>FIDEO CORTA AMARILLA</t>
  </si>
  <si>
    <t xml:space="preserve">RAVIOLES DE CARNE  </t>
  </si>
  <si>
    <t>SALSA PANNA COTTA ALIGERADA</t>
  </si>
  <si>
    <t xml:space="preserve">ARROZ </t>
  </si>
  <si>
    <t>ARROZ QUESU</t>
  </si>
  <si>
    <t xml:space="preserve">ARROZ  </t>
  </si>
  <si>
    <t xml:space="preserve">AGUA </t>
  </si>
  <si>
    <t>SOUFFLE DE JAMON COCIDO, RICOTA Y ESPINACA</t>
  </si>
  <si>
    <t>OMELETTE DE PANCETA Y ARVEJA</t>
  </si>
  <si>
    <t>ARVEJAS</t>
  </si>
  <si>
    <t>CIBOULLET</t>
  </si>
  <si>
    <t xml:space="preserve">PAPAS </t>
  </si>
  <si>
    <t>TOMATES</t>
  </si>
  <si>
    <t xml:space="preserve">CEBOLLA </t>
  </si>
  <si>
    <t xml:space="preserve">PAPA </t>
  </si>
  <si>
    <t>SALSA PANNACOTTA</t>
  </si>
  <si>
    <t>VINO TITNO</t>
  </si>
  <si>
    <t>PAPA CON CASCARA</t>
  </si>
  <si>
    <t xml:space="preserve">PURE DE PAPA </t>
  </si>
  <si>
    <t>MILANESA DE CARNE</t>
  </si>
  <si>
    <t>PIMIENTA NEGRA EN GRANOS NEGRA MOLIDA</t>
  </si>
  <si>
    <t>MILANESA DE POLLO</t>
  </si>
  <si>
    <t>SALSA PANACOTTA</t>
  </si>
  <si>
    <t>ZANAHORIA (EN BRUNOISSE)</t>
  </si>
  <si>
    <t>CEBOLLA (EN BRUNOISE)</t>
  </si>
  <si>
    <t>ZAPALLITO (EN BRUNOISE)</t>
  </si>
  <si>
    <t>HUEVO (YEMAS)</t>
  </si>
  <si>
    <t>SALSA BLANCA (SOSTENIDA)</t>
  </si>
  <si>
    <t>QUESO PARMESANO RALLADO</t>
  </si>
  <si>
    <t>ROLLITOS DE ESPINACA, QUESO, JAMON COCIDO EN SALSA DE TOMATE</t>
  </si>
  <si>
    <t>ESPINACA NEGRA</t>
  </si>
  <si>
    <t>ESPINACAS</t>
  </si>
  <si>
    <t xml:space="preserve">ZAPALLITO </t>
  </si>
  <si>
    <t>ENSALADA WALDORF CON MANI</t>
  </si>
  <si>
    <t>PASTA FRÍA DE COLORES CON VEGETALES</t>
  </si>
  <si>
    <t>VEGETALES AL ESCABECHE</t>
  </si>
  <si>
    <t>BERENJENAS</t>
  </si>
  <si>
    <t>CEBOLLAS</t>
  </si>
  <si>
    <t>ENSALADA WALDORF CON NUEZ</t>
  </si>
  <si>
    <t>GELATINA SIN SABOR</t>
  </si>
  <si>
    <t>OMELETTE DE JAMON COCIDO Y QUESO</t>
  </si>
  <si>
    <t>ENSALADA MIXTA PARA MENU ECONOMICO</t>
  </si>
  <si>
    <t>LECHUGA MAZO</t>
  </si>
  <si>
    <t>PECHUGA CON BATATAS HORNEADAS CON ARROZ BLANCO</t>
  </si>
  <si>
    <t>MUSLO REBOZADO CON PANKO CON FIDEO A LA MANTECA</t>
  </si>
  <si>
    <t>ÑOQUIS DE PAPA EN SALSA BOLOÑESA</t>
  </si>
  <si>
    <t>VORI VORI BLANCO</t>
  </si>
  <si>
    <t>PAN MOJADO</t>
  </si>
  <si>
    <t>SOPA DE RAVIOLES</t>
  </si>
  <si>
    <t>RAVIOLES</t>
  </si>
  <si>
    <t>CALDO DE VERDURA</t>
  </si>
  <si>
    <t>QUESO</t>
  </si>
  <si>
    <t>CAPONATTA</t>
  </si>
  <si>
    <t>ALCAPARRAS</t>
  </si>
  <si>
    <t>SOPA CREMA DE ARVEJAS</t>
  </si>
  <si>
    <t>SALSA BECHAMEL</t>
  </si>
  <si>
    <t xml:space="preserve">TOMATE </t>
  </si>
  <si>
    <t>POROTO SAN FRANCISCO</t>
  </si>
  <si>
    <t>SALSA POMODORO</t>
  </si>
  <si>
    <t>TOMATE NATURAL</t>
  </si>
  <si>
    <t>s</t>
  </si>
  <si>
    <t>SALSA BLANCA LIGERA</t>
  </si>
  <si>
    <t xml:space="preserve">CEBOLLITA </t>
  </si>
  <si>
    <t>CUBITOS KNORR DEMI-GLACE</t>
  </si>
  <si>
    <t>MEDIO LITRO DE LECHE MEDIO LITRO DE CREMA 10% DE FECULA Y 50 DE MANTECA</t>
  </si>
  <si>
    <t>SAL PIMIENTA NEGRA EN GRANOS NUEZ MOSCADA</t>
  </si>
  <si>
    <t>BECHAMEL 70%</t>
  </si>
  <si>
    <t>CHOCLO AL 30%</t>
  </si>
  <si>
    <t>SALSA ARRABIATA</t>
  </si>
  <si>
    <t>ACEITUNA NEGRA</t>
  </si>
  <si>
    <t>ANCHOAS</t>
  </si>
  <si>
    <t>ACEITE DE OLIVA</t>
  </si>
  <si>
    <t>SALSA ALFREDO</t>
  </si>
  <si>
    <t>SALSA CARBONARA</t>
  </si>
  <si>
    <t>SALSA DEMI-GLACE KNORR</t>
  </si>
  <si>
    <t>LIQUIDO (FONDO DE COCCION)</t>
  </si>
  <si>
    <t>PRE-MEZCLA SALSA DEMI-GLACE KNORR</t>
  </si>
  <si>
    <t>SALSA TARTARA</t>
  </si>
  <si>
    <t>MASA BLANCA</t>
  </si>
  <si>
    <t>SALSA DE CEBOLLA</t>
  </si>
  <si>
    <t>PASTA AL HUEVO</t>
  </si>
  <si>
    <t>PASTA AL HUEVO DE ACELGA</t>
  </si>
  <si>
    <t>ÑOQUIS DE ACELGA</t>
  </si>
  <si>
    <t>ÑOQUIS DE BATATA</t>
  </si>
  <si>
    <t>QUESO SANDWICH</t>
  </si>
  <si>
    <t>ÑOQUIS DE MORRON</t>
  </si>
  <si>
    <t>PURE DE ESCAMAS DE PAPA</t>
  </si>
  <si>
    <t>ESCAMA DE PAPA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</si>
</sst>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#,##0[$Gs.]"/>
    <numFmt numFmtId="166" formatCode="0.0"/>
    <numFmt numFmtId="167" formatCode="#,##0.000"/>
    <numFmt numFmtId="168" formatCode="0.0000"/>
    <numFmt numFmtId="169" formatCode="[$Gs-3C0A]\ #,##0.00"/>
    <numFmt numFmtId="170" formatCode="0.00000"/>
  </numFmts>
  <fonts count="21">
    <font>
      <sz val="11.0"/>
      <color rgb="FF000000"/>
      <name val="Calibri"/>
    </font>
    <font>
      <sz val="10.0"/>
      <color rgb="FF000000"/>
      <name val="Trebuchet MS"/>
    </font>
    <font>
      <b/>
      <sz val="10.0"/>
      <color rgb="FF000000"/>
      <name val="Trebuchet MS"/>
    </font>
    <font>
      <b/>
      <sz val="11.0"/>
      <color rgb="FF000000"/>
      <name val="Trebuchet MS"/>
    </font>
    <font>
      <sz val="10.0"/>
      <name val="Trebuchet MS"/>
    </font>
    <font>
      <sz val="10.0"/>
      <color rgb="FFFF0000"/>
      <name val="Trebuchet MS"/>
    </font>
    <font>
      <b/>
      <sz val="20.0"/>
      <color rgb="FF000000"/>
      <name val="Trebuchet MS"/>
    </font>
    <font>
      <sz val="11.0"/>
      <color rgb="FF000000"/>
      <name val="Trebuchet MS"/>
    </font>
    <font/>
    <font>
      <b/>
      <sz val="10.0"/>
      <name val="Trebuchet MS"/>
    </font>
    <font>
      <b/>
      <sz val="10.0"/>
      <color rgb="FFFF0000"/>
      <name val="Trebuchet MS"/>
    </font>
    <font>
      <b/>
      <sz val="14.0"/>
      <name val="Calibri"/>
    </font>
    <font>
      <sz val="11.0"/>
      <name val="Trebuchet MS"/>
    </font>
    <font>
      <u/>
      <sz val="11.0"/>
      <color rgb="FF0000FF"/>
      <name val="Calibri"/>
    </font>
    <font>
      <sz val="10.0"/>
      <color rgb="FF000000"/>
      <name val="Calibri"/>
    </font>
    <font>
      <sz val="9.0"/>
      <color rgb="FF000000"/>
      <name val="Trebuchet MS"/>
    </font>
    <font>
      <sz val="9.0"/>
      <name val="Trebuchet MS"/>
    </font>
    <font>
      <sz val="12.0"/>
      <name val="Cambria"/>
    </font>
    <font>
      <b/>
      <sz val="11.0"/>
      <name val="Trebuchet MS"/>
    </font>
    <font>
      <b/>
      <sz val="9.0"/>
      <color rgb="FF000000"/>
      <name val="Trebuchet MS"/>
    </font>
    <font>
      <b/>
      <sz val="9.0"/>
      <name val="Trebuchet MS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</fills>
  <borders count="2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</border>
    <border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23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0" fontId="1" numFmtId="0" xfId="0" applyBorder="1" applyFont="1"/>
    <xf borderId="1" fillId="0" fontId="1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0" fontId="1" numFmtId="0" xfId="0" applyAlignment="1" applyBorder="1" applyFont="1">
      <alignment horizontal="right"/>
    </xf>
    <xf borderId="1" fillId="0" fontId="2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readingOrder="0"/>
    </xf>
    <xf borderId="0" fillId="0" fontId="1" numFmtId="0" xfId="0" applyFont="1"/>
    <xf borderId="1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center" shrinkToFit="0" vertical="center" wrapText="1"/>
    </xf>
    <xf borderId="1" fillId="0" fontId="2" numFmtId="3" xfId="0" applyAlignment="1" applyBorder="1" applyFont="1" applyNumberFormat="1">
      <alignment horizontal="center"/>
    </xf>
    <xf borderId="1" fillId="0" fontId="3" numFmtId="3" xfId="0" applyAlignment="1" applyBorder="1" applyFont="1" applyNumberForma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0" fontId="2" numFmtId="165" xfId="0" applyAlignment="1" applyBorder="1" applyFont="1" applyNumberFormat="1">
      <alignment horizontal="center" readingOrder="0"/>
    </xf>
    <xf borderId="1" fillId="2" fontId="3" numFmtId="164" xfId="0" applyAlignment="1" applyBorder="1" applyFill="1" applyFont="1" applyNumberFormat="1">
      <alignment horizontal="center" vertical="center"/>
    </xf>
    <xf borderId="0" fillId="0" fontId="2" numFmtId="0" xfId="0" applyAlignment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1" numFmtId="164" xfId="0" applyAlignment="1" applyBorder="1" applyFont="1" applyNumberFormat="1">
      <alignment horizontal="center"/>
    </xf>
    <xf borderId="1" fillId="2" fontId="1" numFmtId="0" xfId="0" applyBorder="1" applyFont="1"/>
    <xf borderId="0" fillId="0" fontId="1" numFmtId="0" xfId="0" applyAlignment="1" applyFont="1">
      <alignment horizontal="center" readingOrder="0"/>
    </xf>
    <xf borderId="1" fillId="0" fontId="1" numFmtId="166" xfId="0" applyAlignment="1" applyBorder="1" applyFont="1" applyNumberFormat="1">
      <alignment horizontal="center"/>
    </xf>
    <xf borderId="1" fillId="0" fontId="4" numFmtId="0" xfId="0" applyBorder="1" applyFont="1"/>
    <xf borderId="1" fillId="0" fontId="1" numFmtId="1" xfId="0" applyAlignment="1" applyBorder="1" applyFont="1" applyNumberFormat="1">
      <alignment horizontal="center"/>
    </xf>
    <xf borderId="1" fillId="0" fontId="5" numFmtId="164" xfId="0" applyAlignment="1" applyBorder="1" applyFont="1" applyNumberFormat="1">
      <alignment horizontal="center"/>
    </xf>
    <xf borderId="1" fillId="0" fontId="4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right" readingOrder="0"/>
    </xf>
    <xf borderId="1" fillId="0" fontId="1" numFmtId="0" xfId="0" applyAlignment="1" applyBorder="1" applyFont="1">
      <alignment readingOrder="0"/>
    </xf>
    <xf borderId="1" fillId="0" fontId="1" numFmtId="165" xfId="0" applyAlignment="1" applyBorder="1" applyFont="1" applyNumberFormat="1">
      <alignment horizontal="center" readingOrder="0"/>
    </xf>
    <xf borderId="1" fillId="2" fontId="4" numFmtId="0" xfId="0" applyBorder="1" applyFont="1"/>
    <xf borderId="0" fillId="0" fontId="1" numFmtId="3" xfId="0" applyAlignment="1" applyFont="1" applyNumberFormat="1">
      <alignment horizontal="center" readingOrder="0"/>
    </xf>
    <xf borderId="1" fillId="0" fontId="1" numFmtId="0" xfId="0" applyAlignment="1" applyBorder="1" applyFont="1">
      <alignment horizontal="left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1" fillId="0" fontId="1" numFmtId="165" xfId="0" applyAlignment="1" applyBorder="1" applyFont="1" applyNumberFormat="1">
      <alignment horizontal="center"/>
    </xf>
    <xf borderId="1" fillId="0" fontId="4" numFmtId="0" xfId="0" applyAlignment="1" applyBorder="1" applyFont="1">
      <alignment horizontal="center"/>
    </xf>
    <xf borderId="2" fillId="0" fontId="1" numFmtId="0" xfId="0" applyAlignment="1" applyBorder="1" applyFont="1">
      <alignment horizontal="left"/>
    </xf>
    <xf borderId="2" fillId="0" fontId="5" numFmtId="164" xfId="0" applyAlignment="1" applyBorder="1" applyFont="1" applyNumberFormat="1">
      <alignment horizontal="center"/>
    </xf>
    <xf borderId="2" fillId="0" fontId="1" numFmtId="164" xfId="0" applyAlignment="1" applyBorder="1" applyFont="1" applyNumberFormat="1">
      <alignment horizontal="center"/>
    </xf>
    <xf borderId="1" fillId="0" fontId="4" numFmtId="165" xfId="0" applyBorder="1" applyFont="1" applyNumberFormat="1"/>
    <xf borderId="0" fillId="0" fontId="4" numFmtId="0" xfId="0" applyFont="1"/>
    <xf borderId="1" fillId="0" fontId="4" numFmtId="0" xfId="0" applyAlignment="1" applyBorder="1" applyFont="1">
      <alignment horizontal="center" readingOrder="0"/>
    </xf>
    <xf borderId="1" fillId="0" fontId="4" numFmtId="165" xfId="0" applyAlignment="1" applyBorder="1" applyFont="1" applyNumberFormat="1">
      <alignment horizontal="center"/>
    </xf>
    <xf borderId="3" fillId="0" fontId="1" numFmtId="0" xfId="0" applyAlignment="1" applyBorder="1" applyFont="1">
      <alignment horizontal="left"/>
    </xf>
    <xf borderId="1" fillId="0" fontId="1" numFmtId="165" xfId="0" applyBorder="1" applyFont="1" applyNumberFormat="1"/>
    <xf borderId="1" fillId="0" fontId="1" numFmtId="165" xfId="0" applyAlignment="1" applyBorder="1" applyFont="1" applyNumberFormat="1">
      <alignment horizontal="left"/>
    </xf>
    <xf borderId="1" fillId="0" fontId="1" numFmtId="0" xfId="0" applyAlignment="1" applyBorder="1" applyFont="1">
      <alignment horizontal="left" readingOrder="0"/>
    </xf>
    <xf borderId="1" fillId="0" fontId="1" numFmtId="167" xfId="0" applyAlignment="1" applyBorder="1" applyFont="1" applyNumberFormat="1">
      <alignment horizontal="center" readingOrder="0"/>
    </xf>
    <xf borderId="1" fillId="0" fontId="1" numFmtId="164" xfId="0" applyAlignment="1" applyBorder="1" applyFont="1" applyNumberFormat="1">
      <alignment horizontal="center" readingOrder="0"/>
    </xf>
    <xf borderId="1" fillId="0" fontId="1" numFmtId="165" xfId="0" applyAlignment="1" applyBorder="1" applyFont="1" applyNumberFormat="1">
      <alignment horizontal="left" readingOrder="0"/>
    </xf>
    <xf borderId="1" fillId="0" fontId="5" numFmtId="164" xfId="0" applyAlignment="1" applyBorder="1" applyFont="1" applyNumberFormat="1">
      <alignment horizontal="center" shrinkToFit="0" wrapText="1"/>
    </xf>
    <xf borderId="1" fillId="0" fontId="1" numFmtId="164" xfId="0" applyAlignment="1" applyBorder="1" applyFont="1" applyNumberFormat="1">
      <alignment horizontal="center" shrinkToFit="0" wrapText="1"/>
    </xf>
    <xf borderId="1" fillId="0" fontId="1" numFmtId="10" xfId="0" applyAlignment="1" applyBorder="1" applyFont="1" applyNumberFormat="1">
      <alignment horizontal="left"/>
    </xf>
    <xf borderId="1" fillId="0" fontId="1" numFmtId="9" xfId="0" applyAlignment="1" applyBorder="1" applyFont="1" applyNumberFormat="1">
      <alignment horizontal="left"/>
    </xf>
    <xf borderId="1" fillId="0" fontId="1" numFmtId="164" xfId="0" applyAlignment="1" applyBorder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165" xfId="0" applyFont="1" applyNumberFormat="1"/>
    <xf borderId="1" fillId="0" fontId="5" numFmtId="164" xfId="0" applyAlignment="1" applyBorder="1" applyFont="1" applyNumberFormat="1">
      <alignment horizontal="center" vertical="center"/>
    </xf>
    <xf borderId="1" fillId="0" fontId="1" numFmtId="164" xfId="0" applyAlignment="1" applyBorder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left" vertical="center"/>
    </xf>
    <xf borderId="4" fillId="0" fontId="6" numFmtId="0" xfId="0" applyBorder="1" applyFont="1"/>
    <xf borderId="5" fillId="0" fontId="6" numFmtId="0" xfId="0" applyBorder="1" applyFont="1"/>
    <xf borderId="5" fillId="0" fontId="6" numFmtId="168" xfId="0" applyBorder="1" applyFont="1" applyNumberFormat="1"/>
    <xf borderId="6" fillId="0" fontId="6" numFmtId="0" xfId="0" applyBorder="1" applyFont="1"/>
    <xf borderId="4" fillId="0" fontId="3" numFmtId="0" xfId="0" applyAlignment="1" applyBorder="1" applyFont="1">
      <alignment horizontal="center"/>
    </xf>
    <xf borderId="5" fillId="0" fontId="3" numFmtId="0" xfId="0" applyAlignment="1" applyBorder="1" applyFont="1">
      <alignment horizontal="center"/>
    </xf>
    <xf borderId="5" fillId="0" fontId="3" numFmtId="168" xfId="0" applyAlignment="1" applyBorder="1" applyFont="1" applyNumberFormat="1">
      <alignment horizontal="center"/>
    </xf>
    <xf borderId="5" fillId="0" fontId="3" numFmtId="164" xfId="0" applyAlignment="1" applyBorder="1" applyFont="1" applyNumberFormat="1">
      <alignment horizontal="center"/>
    </xf>
    <xf borderId="6" fillId="0" fontId="3" numFmtId="0" xfId="0" applyAlignment="1" applyBorder="1" applyFont="1">
      <alignment horizontal="center"/>
    </xf>
    <xf borderId="0" fillId="0" fontId="7" numFmtId="0" xfId="0" applyFont="1"/>
    <xf borderId="1" fillId="0" fontId="3" numFmtId="168" xfId="0" applyAlignment="1" applyBorder="1" applyFont="1" applyNumberFormat="1">
      <alignment horizontal="center" vertical="center"/>
    </xf>
    <xf borderId="1" fillId="0" fontId="4" numFmtId="49" xfId="0" applyBorder="1" applyFont="1" applyNumberFormat="1"/>
    <xf borderId="1" fillId="0" fontId="1" numFmtId="168" xfId="0" applyAlignment="1" applyBorder="1" applyFont="1" applyNumberFormat="1">
      <alignment horizontal="center"/>
    </xf>
    <xf borderId="5" fillId="0" fontId="8" numFmtId="0" xfId="0" applyBorder="1" applyFont="1"/>
    <xf borderId="6" fillId="0" fontId="8" numFmtId="0" xfId="0" applyBorder="1" applyFont="1"/>
    <xf borderId="0" fillId="0" fontId="0" numFmtId="0" xfId="0" applyFont="1"/>
    <xf borderId="1" fillId="0" fontId="9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/>
    </xf>
    <xf borderId="4" fillId="0" fontId="9" numFmtId="0" xfId="0" applyAlignment="1" applyBorder="1" applyFont="1">
      <alignment horizontal="center" shrinkToFit="0" wrapText="1"/>
    </xf>
    <xf borderId="1" fillId="3" fontId="9" numFmtId="1" xfId="0" applyAlignment="1" applyBorder="1" applyFill="1" applyFont="1" applyNumberFormat="1">
      <alignment horizontal="center" vertical="center"/>
    </xf>
    <xf borderId="3" fillId="0" fontId="2" numFmtId="0" xfId="0" applyAlignment="1" applyBorder="1" applyFont="1">
      <alignment horizontal="center" vertical="center"/>
    </xf>
    <xf borderId="7" fillId="4" fontId="2" numFmtId="3" xfId="0" applyAlignment="1" applyBorder="1" applyFill="1" applyFont="1" applyNumberFormat="1">
      <alignment horizontal="center" vertical="center"/>
    </xf>
    <xf borderId="3" fillId="4" fontId="2" numFmtId="3" xfId="0" applyAlignment="1" applyBorder="1" applyFont="1" applyNumberFormat="1">
      <alignment horizontal="center" vertical="center"/>
    </xf>
    <xf borderId="3" fillId="0" fontId="2" numFmtId="169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0" fontId="8" numFmtId="0" xfId="0" applyBorder="1" applyFont="1"/>
    <xf borderId="8" fillId="0" fontId="8" numFmtId="0" xfId="0" applyBorder="1" applyFont="1"/>
    <xf borderId="1" fillId="0" fontId="4" numFmtId="164" xfId="0" applyAlignment="1" applyBorder="1" applyFont="1" applyNumberFormat="1">
      <alignment horizontal="center"/>
    </xf>
    <xf borderId="1" fillId="0" fontId="10" numFmtId="0" xfId="0" applyAlignment="1" applyBorder="1" applyFont="1">
      <alignment horizontal="center"/>
    </xf>
    <xf borderId="1" fillId="0" fontId="5" numFmtId="0" xfId="0" applyBorder="1" applyFont="1"/>
    <xf borderId="1" fillId="0" fontId="5" numFmtId="166" xfId="0" applyAlignment="1" applyBorder="1" applyFont="1" applyNumberFormat="1">
      <alignment horizontal="center"/>
    </xf>
    <xf borderId="1" fillId="0" fontId="5" numFmtId="1" xfId="0" applyAlignment="1" applyBorder="1" applyFont="1" applyNumberFormat="1">
      <alignment horizontal="center"/>
    </xf>
    <xf borderId="1" fillId="0" fontId="5" numFmtId="3" xfId="0" applyAlignment="1" applyBorder="1" applyFont="1" applyNumberFormat="1">
      <alignment horizontal="center"/>
    </xf>
    <xf borderId="3" fillId="0" fontId="1" numFmtId="164" xfId="0" applyAlignment="1" applyBorder="1" applyFont="1" applyNumberFormat="1">
      <alignment horizontal="center"/>
    </xf>
    <xf borderId="1" fillId="0" fontId="9" numFmtId="164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/>
    </xf>
    <xf borderId="1" fillId="0" fontId="9" numFmtId="3" xfId="0" applyAlignment="1" applyBorder="1" applyFont="1" applyNumberFormat="1">
      <alignment horizontal="center"/>
    </xf>
    <xf borderId="9" fillId="0" fontId="11" numFmtId="0" xfId="0" applyAlignment="1" applyBorder="1" applyFont="1">
      <alignment horizontal="center" shrinkToFit="0" vertical="center" wrapText="1"/>
    </xf>
    <xf borderId="0" fillId="0" fontId="1" numFmtId="164" xfId="0" applyFont="1" applyNumberFormat="1"/>
    <xf borderId="10" fillId="0" fontId="1" numFmtId="164" xfId="0" applyAlignment="1" applyBorder="1" applyFont="1" applyNumberFormat="1">
      <alignment horizontal="center" vertical="center"/>
    </xf>
    <xf borderId="1" fillId="0" fontId="2" numFmtId="3" xfId="0" applyAlignment="1" applyBorder="1" applyFont="1" applyNumberFormat="1">
      <alignment horizontal="center" vertical="center"/>
    </xf>
    <xf borderId="0" fillId="0" fontId="11" numFmtId="0" xfId="0" applyAlignment="1" applyFont="1">
      <alignment horizontal="center" shrinkToFit="0" vertical="center" wrapText="1"/>
    </xf>
    <xf borderId="11" fillId="0" fontId="9" numFmtId="164" xfId="0" applyAlignment="1" applyBorder="1" applyFont="1" applyNumberFormat="1">
      <alignment horizontal="center"/>
    </xf>
    <xf borderId="0" fillId="0" fontId="0" numFmtId="3" xfId="0" applyFont="1" applyNumberFormat="1"/>
    <xf borderId="0" fillId="0" fontId="12" numFmtId="0" xfId="0" applyFont="1"/>
    <xf borderId="0" fillId="0" fontId="9" numFmtId="164" xfId="0" applyAlignment="1" applyFont="1" applyNumberFormat="1">
      <alignment horizontal="center"/>
    </xf>
    <xf borderId="0" fillId="2" fontId="1" numFmtId="0" xfId="0" applyAlignment="1" applyFont="1">
      <alignment horizontal="center"/>
    </xf>
    <xf borderId="0" fillId="0" fontId="13" numFmtId="0" xfId="0" applyFont="1"/>
    <xf borderId="1" fillId="2" fontId="1" numFmtId="0" xfId="0" applyAlignment="1" applyBorder="1" applyFont="1">
      <alignment horizontal="left"/>
    </xf>
    <xf borderId="0" fillId="0" fontId="0" numFmtId="0" xfId="0" applyAlignment="1" applyFont="1">
      <alignment readingOrder="0"/>
    </xf>
    <xf borderId="0" fillId="0" fontId="5" numFmtId="0" xfId="0" applyFont="1"/>
    <xf borderId="1" fillId="2" fontId="5" numFmtId="0" xfId="0" applyBorder="1" applyFont="1"/>
    <xf borderId="12" fillId="0" fontId="2" numFmtId="3" xfId="0" applyAlignment="1" applyBorder="1" applyFont="1" applyNumberFormat="1">
      <alignment horizontal="center" vertical="center"/>
    </xf>
    <xf borderId="13" fillId="0" fontId="8" numFmtId="0" xfId="0" applyBorder="1" applyFont="1"/>
    <xf borderId="4" fillId="0" fontId="1" numFmtId="3" xfId="0" applyAlignment="1" applyBorder="1" applyFont="1" applyNumberFormat="1">
      <alignment horizontal="center"/>
    </xf>
    <xf borderId="0" fillId="0" fontId="4" numFmtId="49" xfId="0" applyAlignment="1" applyFont="1" applyNumberFormat="1">
      <alignment horizontal="center"/>
    </xf>
    <xf borderId="12" fillId="0" fontId="1" numFmtId="3" xfId="0" applyAlignment="1" applyBorder="1" applyFont="1" applyNumberFormat="1">
      <alignment horizontal="center"/>
    </xf>
    <xf borderId="1" fillId="0" fontId="2" numFmtId="0" xfId="0" applyBorder="1" applyFont="1"/>
    <xf borderId="10" fillId="0" fontId="9" numFmtId="0" xfId="0" applyAlignment="1" applyBorder="1" applyFont="1">
      <alignment horizontal="center" vertical="center"/>
    </xf>
    <xf borderId="1" fillId="0" fontId="2" numFmtId="166" xfId="0" applyAlignment="1" applyBorder="1" applyFont="1" applyNumberFormat="1">
      <alignment horizontal="center"/>
    </xf>
    <xf borderId="1" fillId="0" fontId="2" numFmtId="1" xfId="0" applyAlignment="1" applyBorder="1" applyFont="1" applyNumberFormat="1">
      <alignment horizontal="center"/>
    </xf>
    <xf borderId="14" fillId="3" fontId="9" numFmtId="1" xfId="0" applyAlignment="1" applyBorder="1" applyFont="1" applyNumberFormat="1">
      <alignment horizontal="center" readingOrder="0" vertical="center"/>
    </xf>
    <xf borderId="3" fillId="0" fontId="2" numFmtId="0" xfId="0" applyAlignment="1" applyBorder="1" applyFont="1">
      <alignment horizontal="center" shrinkToFit="0" vertical="center" wrapText="1"/>
    </xf>
    <xf borderId="0" fillId="0" fontId="2" numFmtId="3" xfId="0" applyFont="1" applyNumberFormat="1"/>
    <xf borderId="0" fillId="0" fontId="1" numFmtId="3" xfId="0" applyFont="1" applyNumberFormat="1"/>
    <xf borderId="3" fillId="0" fontId="4" numFmtId="164" xfId="0" applyAlignment="1" applyBorder="1" applyFont="1" applyNumberFormat="1">
      <alignment horizontal="center"/>
    </xf>
    <xf borderId="11" fillId="0" fontId="9" numFmtId="3" xfId="0" applyAlignment="1" applyBorder="1" applyFont="1" applyNumberFormat="1">
      <alignment horizontal="center"/>
    </xf>
    <xf borderId="10" fillId="0" fontId="1" numFmtId="3" xfId="0" applyAlignment="1" applyBorder="1" applyFont="1" applyNumberFormat="1">
      <alignment horizontal="center" vertical="center"/>
    </xf>
    <xf borderId="0" fillId="0" fontId="9" numFmtId="3" xfId="0" applyAlignment="1" applyFont="1" applyNumberFormat="1">
      <alignment horizontal="center"/>
    </xf>
    <xf borderId="0" fillId="2" fontId="4" numFmtId="49" xfId="0" applyAlignment="1" applyFont="1" applyNumberFormat="1">
      <alignment horizontal="center"/>
    </xf>
    <xf borderId="1" fillId="2" fontId="4" numFmtId="49" xfId="0" applyBorder="1" applyFont="1" applyNumberFormat="1"/>
    <xf borderId="14" fillId="3" fontId="9" numFmtId="1" xfId="0" applyAlignment="1" applyBorder="1" applyFont="1" applyNumberFormat="1">
      <alignment horizontal="center" vertical="center"/>
    </xf>
    <xf borderId="2" fillId="0" fontId="1" numFmtId="0" xfId="0" applyBorder="1" applyFont="1"/>
    <xf borderId="10" fillId="0" fontId="2" numFmtId="0" xfId="0" applyAlignment="1" applyBorder="1" applyFont="1">
      <alignment horizontal="center" vertical="center"/>
    </xf>
    <xf borderId="10" fillId="0" fontId="2" numFmtId="0" xfId="0" applyAlignment="1" applyBorder="1" applyFont="1">
      <alignment horizontal="center" shrinkToFit="0" vertical="center" wrapText="1"/>
    </xf>
    <xf borderId="15" fillId="4" fontId="2" numFmtId="3" xfId="0" applyAlignment="1" applyBorder="1" applyFont="1" applyNumberFormat="1">
      <alignment horizontal="center" vertical="center"/>
    </xf>
    <xf borderId="16" fillId="4" fontId="2" numFmtId="3" xfId="0" applyAlignment="1" applyBorder="1" applyFont="1" applyNumberFormat="1">
      <alignment horizontal="center" vertical="center"/>
    </xf>
    <xf borderId="10" fillId="0" fontId="2" numFmtId="169" xfId="0" applyAlignment="1" applyBorder="1" applyFont="1" applyNumberFormat="1">
      <alignment horizontal="center" vertical="center"/>
    </xf>
    <xf borderId="3" fillId="0" fontId="1" numFmtId="9" xfId="0" applyAlignment="1" applyBorder="1" applyFont="1" applyNumberFormat="1">
      <alignment horizontal="center" vertical="center"/>
    </xf>
    <xf borderId="3" fillId="0" fontId="2" numFmtId="164" xfId="0" applyAlignment="1" applyBorder="1" applyFont="1" applyNumberFormat="1">
      <alignment horizontal="center" vertical="center"/>
    </xf>
    <xf borderId="10" fillId="0" fontId="8" numFmtId="0" xfId="0" applyBorder="1" applyFont="1"/>
    <xf borderId="3" fillId="0" fontId="9" numFmtId="164" xfId="0" applyAlignment="1" applyBorder="1" applyFont="1" applyNumberFormat="1">
      <alignment horizontal="center" vertical="center"/>
    </xf>
    <xf borderId="0" fillId="0" fontId="11" numFmtId="0" xfId="0" applyFont="1"/>
    <xf borderId="10" fillId="0" fontId="2" numFmtId="3" xfId="0" applyAlignment="1" applyBorder="1" applyFont="1" applyNumberFormat="1">
      <alignment horizontal="center" vertical="center"/>
    </xf>
    <xf borderId="0" fillId="0" fontId="14" numFmtId="0" xfId="0" applyFont="1"/>
    <xf borderId="12" fillId="0" fontId="2" numFmtId="169" xfId="0" applyAlignment="1" applyBorder="1" applyFont="1" applyNumberFormat="1">
      <alignment horizontal="center" vertical="center"/>
    </xf>
    <xf borderId="3" fillId="0" fontId="2" numFmtId="164" xfId="0" applyAlignment="1" applyBorder="1" applyFont="1" applyNumberFormat="1">
      <alignment horizontal="center" shrinkToFit="0" vertical="center" wrapText="1"/>
    </xf>
    <xf borderId="1" fillId="0" fontId="1" numFmtId="3" xfId="0" applyAlignment="1" applyBorder="1" applyFont="1" applyNumberFormat="1">
      <alignment horizontal="center" vertical="center"/>
    </xf>
    <xf borderId="2" fillId="0" fontId="15" numFmtId="0" xfId="0" applyAlignment="1" applyBorder="1" applyFont="1">
      <alignment horizontal="left"/>
    </xf>
    <xf borderId="1" fillId="0" fontId="16" numFmtId="164" xfId="0" applyAlignment="1" applyBorder="1" applyFont="1" applyNumberFormat="1">
      <alignment horizontal="center"/>
    </xf>
    <xf borderId="1" fillId="0" fontId="15" numFmtId="164" xfId="0" applyAlignment="1" applyBorder="1" applyFont="1" applyNumberFormat="1">
      <alignment horizontal="center"/>
    </xf>
    <xf borderId="1" fillId="0" fontId="15" numFmtId="0" xfId="0" applyAlignment="1" applyBorder="1" applyFont="1">
      <alignment horizontal="left"/>
    </xf>
    <xf borderId="0" fillId="5" fontId="1" numFmtId="0" xfId="0" applyAlignment="1" applyFill="1" applyFont="1">
      <alignment horizontal="center"/>
    </xf>
    <xf borderId="1" fillId="5" fontId="1" numFmtId="0" xfId="0" applyAlignment="1" applyBorder="1" applyFont="1">
      <alignment horizontal="left"/>
    </xf>
    <xf borderId="1" fillId="2" fontId="1" numFmtId="0" xfId="0" applyAlignment="1" applyBorder="1" applyFont="1">
      <alignment horizontal="center"/>
    </xf>
    <xf borderId="1" fillId="2" fontId="1" numFmtId="3" xfId="0" applyAlignment="1" applyBorder="1" applyFont="1" applyNumberFormat="1">
      <alignment horizontal="center"/>
    </xf>
    <xf borderId="1" fillId="4" fontId="4" numFmtId="164" xfId="0" applyAlignment="1" applyBorder="1" applyFont="1" applyNumberFormat="1">
      <alignment horizontal="center"/>
    </xf>
    <xf borderId="1" fillId="4" fontId="1" numFmtId="164" xfId="0" applyAlignment="1" applyBorder="1" applyFont="1" applyNumberFormat="1">
      <alignment horizontal="center"/>
    </xf>
    <xf borderId="17" fillId="0" fontId="2" numFmtId="3" xfId="0" applyAlignment="1" applyBorder="1" applyFont="1" applyNumberFormat="1">
      <alignment horizontal="center" vertical="center"/>
    </xf>
    <xf borderId="3" fillId="0" fontId="1" numFmtId="164" xfId="0" applyAlignment="1" applyBorder="1" applyFont="1" applyNumberFormat="1">
      <alignment horizontal="center" shrinkToFit="0" vertical="center" wrapText="1"/>
    </xf>
    <xf borderId="1" fillId="0" fontId="4" numFmtId="167" xfId="0" applyAlignment="1" applyBorder="1" applyFont="1" applyNumberFormat="1">
      <alignment horizontal="center"/>
    </xf>
    <xf borderId="1" fillId="0" fontId="0" numFmtId="0" xfId="0" applyBorder="1" applyFont="1"/>
    <xf borderId="3" fillId="0" fontId="9" numFmtId="164" xfId="0" applyAlignment="1" applyBorder="1" applyFont="1" applyNumberFormat="1">
      <alignment horizontal="center" shrinkToFit="0" vertical="center" wrapText="1"/>
    </xf>
    <xf borderId="1" fillId="0" fontId="4" numFmtId="0" xfId="0" applyAlignment="1" applyBorder="1" applyFont="1">
      <alignment horizontal="left"/>
    </xf>
    <xf borderId="1" fillId="4" fontId="4" numFmtId="49" xfId="0" applyBorder="1" applyFont="1" applyNumberFormat="1"/>
    <xf borderId="1" fillId="0" fontId="17" numFmtId="49" xfId="0" applyBorder="1" applyFont="1" applyNumberFormat="1"/>
    <xf borderId="1" fillId="0" fontId="17" numFmtId="0" xfId="0" applyBorder="1" applyFont="1"/>
    <xf borderId="6" fillId="0" fontId="4" numFmtId="49" xfId="0" applyBorder="1" applyFont="1" applyNumberFormat="1"/>
    <xf borderId="1" fillId="2" fontId="9" numFmtId="1" xfId="0" applyAlignment="1" applyBorder="1" applyFont="1" applyNumberFormat="1">
      <alignment horizontal="center" vertical="center"/>
    </xf>
    <xf borderId="6" fillId="0" fontId="4" numFmtId="3" xfId="0" applyAlignment="1" applyBorder="1" applyFont="1" applyNumberFormat="1">
      <alignment horizontal="center"/>
    </xf>
    <xf borderId="4" fillId="0" fontId="3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left" shrinkToFit="0" wrapText="1"/>
    </xf>
    <xf borderId="1" fillId="0" fontId="1" numFmtId="0" xfId="0" applyAlignment="1" applyBorder="1" applyFont="1">
      <alignment horizontal="left" shrinkToFit="0" wrapText="1"/>
    </xf>
    <xf borderId="1" fillId="0" fontId="4" numFmtId="49" xfId="0" applyAlignment="1" applyBorder="1" applyFont="1" applyNumberFormat="1">
      <alignment horizontal="left"/>
    </xf>
    <xf borderId="1" fillId="4" fontId="4" numFmtId="3" xfId="0" applyAlignment="1" applyBorder="1" applyFont="1" applyNumberFormat="1">
      <alignment horizontal="center"/>
    </xf>
    <xf borderId="1" fillId="0" fontId="9" numFmtId="1" xfId="0" applyAlignment="1" applyBorder="1" applyFont="1" applyNumberFormat="1">
      <alignment horizontal="center" vertical="center"/>
    </xf>
    <xf borderId="17" fillId="0" fontId="2" numFmtId="0" xfId="0" applyAlignment="1" applyBorder="1" applyFont="1">
      <alignment horizontal="center" vertical="center"/>
    </xf>
    <xf borderId="17" fillId="0" fontId="2" numFmtId="169" xfId="0" applyAlignment="1" applyBorder="1" applyFont="1" applyNumberFormat="1">
      <alignment horizontal="center" vertical="center"/>
    </xf>
    <xf borderId="4" fillId="0" fontId="4" numFmtId="164" xfId="0" applyAlignment="1" applyBorder="1" applyFont="1" applyNumberFormat="1">
      <alignment horizontal="center"/>
    </xf>
    <xf borderId="4" fillId="0" fontId="9" numFmtId="164" xfId="0" applyAlignment="1" applyBorder="1" applyFont="1" applyNumberFormat="1">
      <alignment horizontal="center"/>
    </xf>
    <xf borderId="17" fillId="0" fontId="1" numFmtId="164" xfId="0" applyAlignment="1" applyBorder="1" applyFont="1" applyNumberFormat="1">
      <alignment horizontal="center" vertical="center"/>
    </xf>
    <xf borderId="6" fillId="0" fontId="4" numFmtId="49" xfId="0" applyAlignment="1" applyBorder="1" applyFont="1" applyNumberFormat="1">
      <alignment horizontal="left"/>
    </xf>
    <xf borderId="0" fillId="0" fontId="1" numFmtId="164" xfId="0" applyAlignment="1" applyFont="1" applyNumberFormat="1">
      <alignment horizontal="center"/>
    </xf>
    <xf borderId="0" fillId="0" fontId="14" numFmtId="0" xfId="0" applyAlignment="1" applyFont="1">
      <alignment horizontal="center"/>
    </xf>
    <xf borderId="0" fillId="0" fontId="0" numFmtId="3" xfId="0" applyAlignment="1" applyFont="1" applyNumberFormat="1">
      <alignment horizontal="center"/>
    </xf>
    <xf borderId="6" fillId="0" fontId="4" numFmtId="0" xfId="0" applyBorder="1" applyFont="1"/>
    <xf borderId="4" fillId="0" fontId="18" numFmtId="0" xfId="0" applyAlignment="1" applyBorder="1" applyFont="1">
      <alignment horizontal="center"/>
    </xf>
    <xf borderId="2" fillId="0" fontId="4" numFmtId="0" xfId="0" applyAlignment="1" applyBorder="1" applyFont="1">
      <alignment horizontal="left"/>
    </xf>
    <xf borderId="3" fillId="0" fontId="4" numFmtId="9" xfId="0" applyAlignment="1" applyBorder="1" applyFont="1" applyNumberFormat="1">
      <alignment horizontal="center" vertical="center"/>
    </xf>
    <xf borderId="3" fillId="0" fontId="2" numFmtId="3" xfId="0" applyAlignment="1" applyBorder="1" applyFont="1" applyNumberFormat="1">
      <alignment horizontal="center" vertical="center"/>
    </xf>
    <xf borderId="4" fillId="0" fontId="4" numFmtId="3" xfId="0" applyAlignment="1" applyBorder="1" applyFont="1" applyNumberFormat="1">
      <alignment horizontal="center"/>
    </xf>
    <xf borderId="4" fillId="2" fontId="3" numFmtId="0" xfId="0" applyAlignment="1" applyBorder="1" applyFont="1">
      <alignment horizontal="center"/>
    </xf>
    <xf borderId="10" fillId="0" fontId="2" numFmtId="164" xfId="0" applyAlignment="1" applyBorder="1" applyFont="1" applyNumberFormat="1">
      <alignment horizontal="center" vertical="center"/>
    </xf>
    <xf borderId="10" fillId="0" fontId="19" numFmtId="169" xfId="0" applyAlignment="1" applyBorder="1" applyFont="1" applyNumberFormat="1">
      <alignment horizontal="center" vertical="center"/>
    </xf>
    <xf borderId="1" fillId="0" fontId="4" numFmtId="164" xfId="0" applyAlignment="1" applyBorder="1" applyFont="1" applyNumberFormat="1">
      <alignment horizontal="center" readingOrder="0"/>
    </xf>
    <xf borderId="4" fillId="0" fontId="1" numFmtId="3" xfId="0" applyAlignment="1" applyBorder="1" applyFont="1" applyNumberFormat="1">
      <alignment horizontal="center" readingOrder="0"/>
    </xf>
    <xf borderId="1" fillId="0" fontId="15" numFmtId="3" xfId="0" applyAlignment="1" applyBorder="1" applyFont="1" applyNumberFormat="1">
      <alignment horizontal="center"/>
    </xf>
    <xf borderId="1" fillId="0" fontId="20" numFmtId="3" xfId="0" applyAlignment="1" applyBorder="1" applyFont="1" applyNumberFormat="1">
      <alignment horizontal="center"/>
    </xf>
    <xf borderId="0" fillId="0" fontId="15" numFmtId="164" xfId="0" applyFont="1" applyNumberFormat="1"/>
    <xf borderId="0" fillId="0" fontId="0" numFmtId="164" xfId="0" applyAlignment="1" applyFont="1" applyNumberFormat="1">
      <alignment horizontal="center"/>
    </xf>
    <xf borderId="6" fillId="0" fontId="1" numFmtId="49" xfId="0" applyAlignment="1" applyBorder="1" applyFont="1" applyNumberFormat="1">
      <alignment horizontal="left"/>
    </xf>
    <xf borderId="4" fillId="0" fontId="0" numFmtId="0" xfId="0" applyAlignment="1" applyBorder="1" applyFont="1">
      <alignment horizontal="center"/>
    </xf>
    <xf borderId="0" fillId="0" fontId="0" numFmtId="0" xfId="0" applyAlignment="1" applyFont="1">
      <alignment horizontal="center"/>
    </xf>
    <xf borderId="1" fillId="4" fontId="4" numFmtId="167" xfId="0" applyAlignment="1" applyBorder="1" applyFont="1" applyNumberFormat="1">
      <alignment horizontal="center"/>
    </xf>
    <xf borderId="3" fillId="0" fontId="19" numFmtId="169" xfId="0" applyAlignment="1" applyBorder="1" applyFont="1" applyNumberFormat="1">
      <alignment horizontal="center" vertical="center"/>
    </xf>
    <xf borderId="0" fillId="0" fontId="1" numFmtId="1" xfId="0" applyAlignment="1" applyFont="1" applyNumberFormat="1">
      <alignment readingOrder="0"/>
    </xf>
    <xf borderId="0" fillId="0" fontId="1" numFmtId="1" xfId="0" applyFont="1" applyNumberFormat="1"/>
    <xf borderId="3" fillId="0" fontId="1" numFmtId="0" xfId="0" applyBorder="1" applyFont="1"/>
    <xf borderId="4" fillId="0" fontId="20" numFmtId="0" xfId="0" applyAlignment="1" applyBorder="1" applyFont="1">
      <alignment horizontal="center"/>
    </xf>
    <xf borderId="14" fillId="2" fontId="9" numFmtId="1" xfId="0" applyAlignment="1" applyBorder="1" applyFont="1" applyNumberFormat="1">
      <alignment horizontal="center" vertical="center"/>
    </xf>
    <xf borderId="6" fillId="0" fontId="17" numFmtId="49" xfId="0" applyBorder="1" applyFont="1" applyNumberFormat="1"/>
    <xf borderId="6" fillId="0" fontId="4" numFmtId="0" xfId="0" applyAlignment="1" applyBorder="1" applyFont="1">
      <alignment horizontal="left"/>
    </xf>
    <xf borderId="18" fillId="0" fontId="4" numFmtId="0" xfId="0" applyBorder="1" applyFont="1"/>
    <xf borderId="3" fillId="0" fontId="9" numFmtId="0" xfId="0" applyAlignment="1" applyBorder="1" applyFont="1">
      <alignment horizontal="center" vertical="center"/>
    </xf>
    <xf borderId="12" fillId="0" fontId="9" numFmtId="169" xfId="0" applyAlignment="1" applyBorder="1" applyFont="1" applyNumberFormat="1">
      <alignment horizontal="center" vertical="center"/>
    </xf>
    <xf borderId="3" fillId="0" fontId="9" numFmtId="169" xfId="0" applyAlignment="1" applyBorder="1" applyFont="1" applyNumberFormat="1">
      <alignment horizontal="center" vertical="center"/>
    </xf>
    <xf borderId="2" fillId="0" fontId="4" numFmtId="0" xfId="0" applyAlignment="1" applyBorder="1" applyFont="1">
      <alignment horizontal="left" shrinkToFit="0" wrapText="1"/>
    </xf>
    <xf borderId="1" fillId="0" fontId="4" numFmtId="0" xfId="0" applyAlignment="1" applyBorder="1" applyFont="1">
      <alignment horizontal="left" shrinkToFit="0" wrapText="1"/>
    </xf>
    <xf borderId="1" fillId="0" fontId="4" numFmtId="164" xfId="0" applyAlignment="1" applyBorder="1" applyFont="1" applyNumberFormat="1">
      <alignment horizontal="center" vertical="center"/>
    </xf>
    <xf borderId="12" fillId="0" fontId="4" numFmtId="3" xfId="0" applyAlignment="1" applyBorder="1" applyFont="1" applyNumberFormat="1">
      <alignment horizontal="center"/>
    </xf>
    <xf borderId="5" fillId="0" fontId="4" numFmtId="0" xfId="0" applyBorder="1" applyFont="1"/>
    <xf borderId="19" fillId="4" fontId="4" numFmtId="0" xfId="0" applyBorder="1" applyFont="1"/>
    <xf borderId="1" fillId="0" fontId="7" numFmtId="0" xfId="0" applyBorder="1" applyFont="1"/>
    <xf borderId="1" fillId="2" fontId="9" numFmtId="164" xfId="0" applyAlignment="1" applyBorder="1" applyFont="1" applyNumberFormat="1">
      <alignment horizontal="center" vertical="center"/>
    </xf>
    <xf borderId="1" fillId="0" fontId="4" numFmtId="170" xfId="0" applyAlignment="1" applyBorder="1" applyFont="1" applyNumberFormat="1">
      <alignment horizontal="center"/>
    </xf>
    <xf borderId="20" fillId="4" fontId="1" numFmtId="164" xfId="0" applyAlignment="1" applyBorder="1" applyFont="1" applyNumberFormat="1">
      <alignment horizontal="center"/>
    </xf>
    <xf borderId="1" fillId="0" fontId="4" numFmtId="1" xfId="0" applyAlignment="1" applyBorder="1" applyFont="1" applyNumberFormat="1">
      <alignment horizontal="center"/>
    </xf>
    <xf borderId="19" fillId="4" fontId="4" numFmtId="49" xfId="0" applyBorder="1" applyFont="1" applyNumberFormat="1"/>
    <xf borderId="6" fillId="0" fontId="1" numFmtId="49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8.xml"/><Relationship Id="rId3" Type="http://schemas.openxmlformats.org/officeDocument/2006/relationships/vmlDrawing" Target="../drawings/vmlDrawing1.v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0"/>
  <cols>
    <col customWidth="1" min="1" max="1" width="3.14"/>
    <col customWidth="1" min="2" max="2" width="50.14"/>
    <col customWidth="1" min="3" max="3" width="10.14"/>
    <col customWidth="1" min="4" max="4" width="70.57"/>
    <col customWidth="1" min="5" max="5" width="10.14"/>
    <col customWidth="1" min="6" max="6" width="52.57"/>
    <col customWidth="1" min="7" max="7" width="10.14"/>
    <col customWidth="1" min="8" max="8" width="43.0"/>
    <col customWidth="1" min="9" max="9" width="10.14"/>
    <col customWidth="1" min="10" max="10" width="50.57"/>
    <col customWidth="1" min="11" max="11" width="10.14"/>
    <col customWidth="1" min="12" max="12" width="77.0"/>
    <col customWidth="1" min="13" max="13" width="10.14"/>
    <col customWidth="1" min="14" max="14" width="59.43"/>
    <col customWidth="1" min="15" max="15" width="10.14"/>
    <col customWidth="1" min="16" max="16" width="59.0"/>
    <col customWidth="1" min="17" max="17" width="10.14"/>
    <col customWidth="1" min="18" max="18" width="18.86"/>
    <col customWidth="1" min="19" max="19" width="10.14"/>
    <col customWidth="1" min="20" max="20" width="28.29"/>
    <col customWidth="1" min="21" max="21" width="10.14"/>
    <col customWidth="1" min="22" max="22" width="17.14"/>
    <col customWidth="1" min="23" max="23" width="10.14"/>
    <col customWidth="1" min="24" max="24" width="42.57"/>
    <col customWidth="1" min="25" max="25" width="10.14"/>
    <col customWidth="1" min="26" max="27" width="9.0"/>
    <col customWidth="1" min="28" max="28" width="32.0"/>
    <col customWidth="1" min="29" max="29" width="8.86"/>
    <col customWidth="1" min="30" max="30" width="9.43"/>
    <col customWidth="1" min="31" max="31" width="12.86"/>
    <col customWidth="1" min="32" max="33" width="13.0"/>
    <col customWidth="1" min="34" max="37" width="43.43"/>
  </cols>
  <sheetData>
    <row r="1" ht="12.75" customHeight="1">
      <c r="A1" s="4" t="s">
        <v>1</v>
      </c>
      <c r="B1" s="4" t="s">
        <v>3</v>
      </c>
      <c r="C1" s="7" t="s">
        <v>4</v>
      </c>
      <c r="D1" s="4" t="s">
        <v>6</v>
      </c>
      <c r="E1" s="7" t="s">
        <v>4</v>
      </c>
      <c r="F1" s="4" t="s">
        <v>7</v>
      </c>
      <c r="G1" s="7" t="s">
        <v>4</v>
      </c>
      <c r="H1" s="4" t="s">
        <v>8</v>
      </c>
      <c r="I1" s="7" t="s">
        <v>4</v>
      </c>
      <c r="J1" s="4" t="s">
        <v>9</v>
      </c>
      <c r="K1" s="7" t="s">
        <v>4</v>
      </c>
      <c r="L1" s="4" t="s">
        <v>11</v>
      </c>
      <c r="M1" s="7" t="s">
        <v>4</v>
      </c>
      <c r="N1" s="4" t="s">
        <v>13</v>
      </c>
      <c r="O1" s="7" t="s">
        <v>4</v>
      </c>
      <c r="P1" s="4" t="s">
        <v>16</v>
      </c>
      <c r="Q1" s="7" t="s">
        <v>4</v>
      </c>
      <c r="R1" s="4" t="s">
        <v>19</v>
      </c>
      <c r="S1" s="7" t="s">
        <v>4</v>
      </c>
      <c r="T1" s="4" t="s">
        <v>20</v>
      </c>
      <c r="U1" s="7" t="s">
        <v>4</v>
      </c>
      <c r="V1" s="4" t="s">
        <v>21</v>
      </c>
      <c r="W1" s="7" t="s">
        <v>4</v>
      </c>
      <c r="X1" s="4" t="s">
        <v>24</v>
      </c>
      <c r="Y1" s="7" t="s">
        <v>4</v>
      </c>
      <c r="Z1" s="4"/>
      <c r="AA1" s="4"/>
      <c r="AB1" s="7" t="s">
        <v>27</v>
      </c>
      <c r="AC1" s="14" t="s">
        <v>28</v>
      </c>
      <c r="AD1" s="14" t="s">
        <v>35</v>
      </c>
      <c r="AE1" s="7" t="s">
        <v>36</v>
      </c>
      <c r="AF1" s="7" t="s">
        <v>37</v>
      </c>
      <c r="AG1" s="7" t="s">
        <v>39</v>
      </c>
      <c r="AH1" s="16"/>
      <c r="AI1" s="16"/>
      <c r="AJ1" s="16"/>
      <c r="AK1" s="16"/>
    </row>
    <row r="2" ht="12.75" customHeight="1">
      <c r="A2" s="17">
        <v>1.0</v>
      </c>
      <c r="B2" s="2" t="s">
        <v>46</v>
      </c>
      <c r="C2" s="3">
        <f>'Menu Cíclico'!Q4</f>
        <v>31890.97216</v>
      </c>
      <c r="D2" s="2" t="s">
        <v>49</v>
      </c>
      <c r="E2" s="3">
        <f>'Menu Cíclico'!M8</f>
        <v>37264.8878</v>
      </c>
      <c r="F2" s="22" t="s">
        <v>50</v>
      </c>
      <c r="G2" s="3">
        <f>'Menu Cíclico'!AK10</f>
        <v>8986.599275</v>
      </c>
      <c r="H2" s="2" t="s">
        <v>51</v>
      </c>
      <c r="I2" s="3">
        <f>'Menu Cíclico'!Y12</f>
        <v>5524.17</v>
      </c>
      <c r="J2" s="2" t="s">
        <v>52</v>
      </c>
      <c r="K2" s="3">
        <f>'Menu Cíclico'!AW13</f>
        <v>11417.74576</v>
      </c>
      <c r="L2" s="2" t="s">
        <v>53</v>
      </c>
      <c r="M2" s="3">
        <f>'Menu Cíclico'!E14</f>
        <v>19281.10599</v>
      </c>
      <c r="N2" s="2" t="s">
        <v>55</v>
      </c>
      <c r="O2" s="3">
        <f>'Menu Cíclico'!Y17</f>
        <v>25146.775</v>
      </c>
      <c r="P2" s="2" t="s">
        <v>56</v>
      </c>
      <c r="Q2" s="3">
        <f>'Menu Cíclico'!AC32</f>
        <v>17756.44428</v>
      </c>
      <c r="R2" s="2" t="s">
        <v>57</v>
      </c>
      <c r="S2" s="3">
        <f>'Menu Cíclico'!E20</f>
        <v>15001.36</v>
      </c>
      <c r="T2" s="2" t="s">
        <v>58</v>
      </c>
      <c r="U2" s="3">
        <f>'Menu Cíclico'!E22</f>
        <v>11706.261</v>
      </c>
      <c r="V2" s="2" t="s">
        <v>59</v>
      </c>
      <c r="W2" s="2"/>
      <c r="X2" s="2" t="s">
        <v>60</v>
      </c>
      <c r="Y2" s="25">
        <f>'Menu Cíclico'!BE33</f>
        <v>11522.93</v>
      </c>
      <c r="Z2" s="26"/>
      <c r="AA2" s="26" t="s">
        <v>61</v>
      </c>
      <c r="AB2" s="27" t="s">
        <v>62</v>
      </c>
      <c r="AC2" s="28">
        <f t="shared" ref="AC2:AC9" si="1">AD2*50%</f>
        <v>6000</v>
      </c>
      <c r="AD2" s="28">
        <v>12000.0</v>
      </c>
      <c r="AE2" s="17">
        <v>10.0</v>
      </c>
      <c r="AF2" s="3">
        <f t="shared" ref="AF2:AF9" si="2">AE2*AC2</f>
        <v>60000</v>
      </c>
      <c r="AG2" s="3">
        <f t="shared" ref="AG2:AG9" si="3">AE2*AD2</f>
        <v>120000</v>
      </c>
      <c r="AH2" s="8"/>
      <c r="AI2" s="8"/>
      <c r="AJ2" s="8"/>
      <c r="AK2" s="8"/>
    </row>
    <row r="3" ht="12.75" customHeight="1">
      <c r="A3" s="17">
        <v>2.0</v>
      </c>
      <c r="B3" s="2" t="s">
        <v>66</v>
      </c>
      <c r="C3" s="3">
        <f>'Menu Cíclico'!M4</f>
        <v>34184.12</v>
      </c>
      <c r="D3" s="2" t="s">
        <v>67</v>
      </c>
      <c r="E3" s="3">
        <f>'Menu Cíclico'!M7</f>
        <v>32053.24817</v>
      </c>
      <c r="F3" s="22" t="s">
        <v>68</v>
      </c>
      <c r="G3" s="3">
        <f>'Menu Cíclico'!AW10</f>
        <v>25765.01104</v>
      </c>
      <c r="H3" s="2" t="s">
        <v>70</v>
      </c>
      <c r="I3" s="3">
        <f>'Menu Cíclico'!Q12</f>
        <v>4834.686</v>
      </c>
      <c r="J3" s="2" t="s">
        <v>71</v>
      </c>
      <c r="K3" s="3">
        <f>'Menu Cíclico'!AG13</f>
        <v>10486.02152</v>
      </c>
      <c r="L3" s="2" t="s">
        <v>72</v>
      </c>
      <c r="M3" s="25">
        <f>'Menu Cíclico'!BA14</f>
        <v>20827.13062</v>
      </c>
      <c r="N3" s="2" t="s">
        <v>74</v>
      </c>
      <c r="O3" s="3">
        <f>'Menu Cíclico'!AC17</f>
        <v>21147.33983</v>
      </c>
      <c r="P3" s="2" t="s">
        <v>75</v>
      </c>
      <c r="Q3" s="3">
        <f>'Menu Cíclico'!U32</f>
        <v>15892.5764</v>
      </c>
      <c r="R3" s="2" t="s">
        <v>76</v>
      </c>
      <c r="S3" s="3">
        <f>'Menu Cíclico'!E19</f>
        <v>19389.108</v>
      </c>
      <c r="T3" s="2" t="s">
        <v>77</v>
      </c>
      <c r="U3" s="3">
        <f>'Menu Cíclico'!E30</f>
        <v>10649.58</v>
      </c>
      <c r="V3" s="2" t="s">
        <v>78</v>
      </c>
      <c r="W3" s="2"/>
      <c r="X3" s="2" t="s">
        <v>79</v>
      </c>
      <c r="Y3" s="3">
        <f>'Menu Cíclico'!U33</f>
        <v>9393.642</v>
      </c>
      <c r="Z3" s="2"/>
      <c r="AA3" s="2"/>
      <c r="AB3" s="27" t="s">
        <v>81</v>
      </c>
      <c r="AC3" s="28">
        <f t="shared" si="1"/>
        <v>1500</v>
      </c>
      <c r="AD3" s="28">
        <v>3000.0</v>
      </c>
      <c r="AE3" s="17">
        <v>20.0</v>
      </c>
      <c r="AF3" s="3">
        <f t="shared" si="2"/>
        <v>30000</v>
      </c>
      <c r="AG3" s="3">
        <f t="shared" si="3"/>
        <v>60000</v>
      </c>
      <c r="AH3" s="8"/>
      <c r="AI3" s="8"/>
      <c r="AJ3" s="8"/>
      <c r="AK3" s="8"/>
    </row>
    <row r="4" ht="12.75" customHeight="1">
      <c r="A4" s="17">
        <v>3.0</v>
      </c>
      <c r="B4" s="2" t="s">
        <v>65</v>
      </c>
      <c r="C4" s="3">
        <f>'Menu Cíclico'!U3</f>
        <v>31935.96</v>
      </c>
      <c r="D4" s="2" t="s">
        <v>82</v>
      </c>
      <c r="E4" s="3">
        <f>'Menu Cíclico'!U6</f>
        <v>32053.24817</v>
      </c>
      <c r="F4" s="2" t="s">
        <v>84</v>
      </c>
      <c r="G4" s="3">
        <f>'Menu Cíclico'!Q10</f>
        <v>25765.01104</v>
      </c>
      <c r="H4" s="22" t="s">
        <v>85</v>
      </c>
      <c r="I4" s="3">
        <f>'Menu Cíclico'!AK12</f>
        <v>3381.69</v>
      </c>
      <c r="J4" s="2" t="s">
        <v>86</v>
      </c>
      <c r="K4" s="3">
        <f>'Menu Cíclico'!AC13</f>
        <v>9354.37776</v>
      </c>
      <c r="L4" s="2" t="s">
        <v>88</v>
      </c>
      <c r="M4" s="3">
        <f>'Menu Cíclico'!AG14</f>
        <v>17679.92424</v>
      </c>
      <c r="N4" s="2" t="s">
        <v>89</v>
      </c>
      <c r="O4" s="25">
        <f>'Menu Cíclico'!BE16</f>
        <v>17994.7444</v>
      </c>
      <c r="P4" s="2" t="s">
        <v>90</v>
      </c>
      <c r="Q4" s="3">
        <f>'Menu Cíclico'!M32</f>
        <v>14698.12</v>
      </c>
      <c r="R4" s="2"/>
      <c r="S4" s="1"/>
      <c r="T4" s="2" t="s">
        <v>91</v>
      </c>
      <c r="U4" s="3">
        <f>'Menu Cíclico'!E23</f>
        <v>10398.24573</v>
      </c>
      <c r="V4" s="2" t="s">
        <v>93</v>
      </c>
      <c r="W4" s="2"/>
      <c r="X4" s="2" t="s">
        <v>94</v>
      </c>
      <c r="Y4" s="3">
        <f>'Menu Cíclico'!Y33</f>
        <v>8367.05</v>
      </c>
      <c r="Z4" s="2"/>
      <c r="AA4" s="2"/>
      <c r="AB4" s="27" t="s">
        <v>95</v>
      </c>
      <c r="AC4" s="28">
        <f t="shared" si="1"/>
        <v>1500</v>
      </c>
      <c r="AD4" s="28">
        <v>3000.0</v>
      </c>
      <c r="AE4" s="17">
        <v>30.0</v>
      </c>
      <c r="AF4" s="3">
        <f t="shared" si="2"/>
        <v>45000</v>
      </c>
      <c r="AG4" s="3">
        <f t="shared" si="3"/>
        <v>90000</v>
      </c>
      <c r="AH4" s="30"/>
      <c r="AI4" s="30"/>
      <c r="AJ4" s="30"/>
      <c r="AK4" s="30"/>
    </row>
    <row r="5" ht="12.75" customHeight="1">
      <c r="A5" s="17">
        <v>4.0</v>
      </c>
      <c r="B5" s="2" t="s">
        <v>97</v>
      </c>
      <c r="C5" s="3">
        <f>'Menu Cíclico'!AW4</f>
        <v>30111.616</v>
      </c>
      <c r="D5" s="2" t="s">
        <v>98</v>
      </c>
      <c r="E5" s="3">
        <f>'Menu Cíclico'!E8</f>
        <v>30147.13216</v>
      </c>
      <c r="F5" s="2" t="s">
        <v>99</v>
      </c>
      <c r="G5" s="3">
        <f>'Menu Cíclico'!BE11</f>
        <v>22401.76104</v>
      </c>
      <c r="H5" s="2" t="s">
        <v>100</v>
      </c>
      <c r="I5" s="3">
        <f>'Menu Cíclico'!U12</f>
        <v>3177.68</v>
      </c>
      <c r="J5" s="2" t="s">
        <v>102</v>
      </c>
      <c r="K5" s="3">
        <f>'Menu Cíclico'!AO13</f>
        <v>8705.65776</v>
      </c>
      <c r="L5" s="2" t="s">
        <v>103</v>
      </c>
      <c r="M5" s="3">
        <f>'Menu Cíclico'!BI15</f>
        <v>17403.92624</v>
      </c>
      <c r="N5" s="2" t="s">
        <v>105</v>
      </c>
      <c r="O5" s="3">
        <f>'Menu Cíclico'!Q17</f>
        <v>17017.27552</v>
      </c>
      <c r="P5" s="2" t="s">
        <v>107</v>
      </c>
      <c r="Q5" s="3">
        <f>'Menu Cíclico'!Y32</f>
        <v>15018.43145</v>
      </c>
      <c r="R5" s="2"/>
      <c r="S5" s="1"/>
      <c r="T5" s="2" t="s">
        <v>108</v>
      </c>
      <c r="U5" s="3">
        <f>'Menu Cíclico'!E21</f>
        <v>8914.84</v>
      </c>
      <c r="V5" s="2" t="s">
        <v>109</v>
      </c>
      <c r="W5" s="2"/>
      <c r="X5" s="2" t="s">
        <v>110</v>
      </c>
      <c r="Y5" s="3">
        <f>'Menu Cíclico'!AG33</f>
        <v>8977.39</v>
      </c>
      <c r="Z5" s="2"/>
      <c r="AA5" s="2"/>
      <c r="AB5" s="27" t="s">
        <v>112</v>
      </c>
      <c r="AC5" s="28">
        <f t="shared" si="1"/>
        <v>1500</v>
      </c>
      <c r="AD5" s="28">
        <v>3000.0</v>
      </c>
      <c r="AE5" s="32">
        <v>200.0</v>
      </c>
      <c r="AF5" s="3">
        <f t="shared" si="2"/>
        <v>300000</v>
      </c>
      <c r="AG5" s="3">
        <f t="shared" si="3"/>
        <v>600000</v>
      </c>
      <c r="AH5" s="33"/>
      <c r="AI5" s="33"/>
      <c r="AJ5" s="33"/>
      <c r="AK5" s="33"/>
    </row>
    <row r="6" ht="12.75" customHeight="1">
      <c r="A6" s="17">
        <v>5.0</v>
      </c>
      <c r="B6" s="2" t="s">
        <v>113</v>
      </c>
      <c r="C6" s="3">
        <f>'Menu Cíclico'!AO5</f>
        <v>28099.6504</v>
      </c>
      <c r="D6" s="2" t="s">
        <v>115</v>
      </c>
      <c r="E6" s="3">
        <f>'Menu Cíclico'!I8</f>
        <v>29018.82104</v>
      </c>
      <c r="F6" s="2" t="s">
        <v>116</v>
      </c>
      <c r="G6" s="3">
        <f>'Menu Cíclico'!Y11</f>
        <v>23796.50699</v>
      </c>
      <c r="H6" s="2" t="s">
        <v>118</v>
      </c>
      <c r="I6" s="25">
        <f>'Menu Cíclico'!BA12</f>
        <v>2810.37</v>
      </c>
      <c r="J6" s="2" t="s">
        <v>119</v>
      </c>
      <c r="K6" s="3">
        <f>'Menu Cíclico'!E13</f>
        <v>7390.96</v>
      </c>
      <c r="L6" s="2" t="s">
        <v>120</v>
      </c>
      <c r="M6" s="3">
        <f>'Menu Cíclico'!AW14</f>
        <v>17374.76581</v>
      </c>
      <c r="N6" s="22" t="s">
        <v>121</v>
      </c>
      <c r="O6" s="3">
        <f>'Menu Cíclico'!U16</f>
        <v>17009.87552</v>
      </c>
      <c r="P6" s="2" t="s">
        <v>122</v>
      </c>
      <c r="Q6" s="3">
        <f>'Menu Cíclico'!Q32</f>
        <v>14557.3579</v>
      </c>
      <c r="R6" s="2"/>
      <c r="S6" s="1"/>
      <c r="T6" s="2" t="s">
        <v>123</v>
      </c>
      <c r="U6" s="3">
        <f>'Menu Cíclico'!E28</f>
        <v>8821.4868</v>
      </c>
      <c r="V6" s="2"/>
      <c r="W6" s="2"/>
      <c r="X6" s="2" t="s">
        <v>124</v>
      </c>
      <c r="Y6" s="3">
        <f>'Menu Cíclico'!BI33</f>
        <v>7330.516</v>
      </c>
      <c r="Z6" s="2"/>
      <c r="AA6" s="2"/>
      <c r="AB6" s="27" t="s">
        <v>125</v>
      </c>
      <c r="AC6" s="28">
        <f t="shared" si="1"/>
        <v>1500</v>
      </c>
      <c r="AD6" s="28">
        <v>3000.0</v>
      </c>
      <c r="AE6" s="32">
        <v>20.0</v>
      </c>
      <c r="AF6" s="3">
        <f t="shared" si="2"/>
        <v>30000</v>
      </c>
      <c r="AG6" s="3">
        <f t="shared" si="3"/>
        <v>60000</v>
      </c>
      <c r="AH6" s="30"/>
      <c r="AI6" s="33"/>
      <c r="AJ6" s="33"/>
      <c r="AK6" s="33"/>
    </row>
    <row r="7" ht="12.75" customHeight="1">
      <c r="A7" s="17">
        <v>6.0</v>
      </c>
      <c r="B7" s="2" t="s">
        <v>92</v>
      </c>
      <c r="C7" s="3">
        <f>'Menu Cíclico'!AS3</f>
        <v>25692.3144</v>
      </c>
      <c r="D7" s="2" t="s">
        <v>127</v>
      </c>
      <c r="E7" s="3">
        <f>'Menu Cíclico'!Y6</f>
        <v>27941.908</v>
      </c>
      <c r="F7" s="2" t="s">
        <v>129</v>
      </c>
      <c r="G7" s="3">
        <f>'Menu Cíclico'!AO11</f>
        <v>19538.52944</v>
      </c>
      <c r="H7" s="2" t="s">
        <v>130</v>
      </c>
      <c r="I7" s="3">
        <f>'Menu Cíclico'!AG12</f>
        <v>2455.4624</v>
      </c>
      <c r="J7" s="2" t="s">
        <v>131</v>
      </c>
      <c r="K7" s="3">
        <f>'Menu Cíclico'!U13</f>
        <v>6152.472</v>
      </c>
      <c r="L7" s="2" t="s">
        <v>133</v>
      </c>
      <c r="M7" s="3">
        <f>'Menu Cíclico'!AO14</f>
        <v>16769.08749</v>
      </c>
      <c r="N7" s="2" t="s">
        <v>134</v>
      </c>
      <c r="O7" s="3">
        <f>'Menu Cíclico'!AC18</f>
        <v>16482.3894</v>
      </c>
      <c r="P7" s="2" t="s">
        <v>136</v>
      </c>
      <c r="Q7" s="3">
        <f>'Menu Cíclico'!AG32</f>
        <v>16039.88976</v>
      </c>
      <c r="R7" s="2"/>
      <c r="S7" s="1"/>
      <c r="T7" s="2" t="s">
        <v>137</v>
      </c>
      <c r="U7" s="3">
        <f>'Menu Cíclico'!E27</f>
        <v>5347.6769</v>
      </c>
      <c r="V7" s="2"/>
      <c r="W7" s="2"/>
      <c r="X7" s="2" t="s">
        <v>139</v>
      </c>
      <c r="Y7" s="3">
        <f>'Menu Cíclico'!I33</f>
        <v>6247.41</v>
      </c>
      <c r="Z7" s="2"/>
      <c r="AA7" s="2"/>
      <c r="AB7" s="27" t="s">
        <v>141</v>
      </c>
      <c r="AC7" s="28">
        <f t="shared" si="1"/>
        <v>1250</v>
      </c>
      <c r="AD7" s="28">
        <v>2500.0</v>
      </c>
      <c r="AE7" s="32">
        <v>20.0</v>
      </c>
      <c r="AF7" s="3">
        <f t="shared" si="2"/>
        <v>25000</v>
      </c>
      <c r="AG7" s="3">
        <f t="shared" si="3"/>
        <v>50000</v>
      </c>
      <c r="AH7" s="33"/>
      <c r="AI7" s="33"/>
      <c r="AJ7" s="33"/>
      <c r="AK7" s="33"/>
    </row>
    <row r="8" ht="12.75" customHeight="1">
      <c r="A8" s="17">
        <v>7.0</v>
      </c>
      <c r="B8" s="2" t="s">
        <v>96</v>
      </c>
      <c r="C8" s="3">
        <f>'Menu Cíclico'!AW3</f>
        <v>26370.192</v>
      </c>
      <c r="D8" s="2" t="s">
        <v>143</v>
      </c>
      <c r="E8" s="3">
        <f>'Menu Cíclico'!I7</f>
        <v>27497.02028</v>
      </c>
      <c r="F8" s="2" t="s">
        <v>144</v>
      </c>
      <c r="G8" s="3">
        <f>'Menu Cíclico'!BA9</f>
        <v>18288.23104</v>
      </c>
      <c r="H8" s="22" t="s">
        <v>146</v>
      </c>
      <c r="I8" s="3">
        <f>'Menu Cíclico'!AC12</f>
        <v>1854.78</v>
      </c>
      <c r="J8" s="2" t="s">
        <v>148</v>
      </c>
      <c r="K8" s="3">
        <f>'Menu Cíclico'!BE13</f>
        <v>6568.08</v>
      </c>
      <c r="L8" s="2" t="s">
        <v>150</v>
      </c>
      <c r="M8" s="3">
        <f>'Menu Cíclico'!AK15</f>
        <v>18018.0284</v>
      </c>
      <c r="N8" s="2" t="s">
        <v>151</v>
      </c>
      <c r="O8" s="3">
        <f>'Menu Cíclico'!AS18</f>
        <v>15531.8564</v>
      </c>
      <c r="P8" s="2" t="s">
        <v>152</v>
      </c>
      <c r="Q8" s="3">
        <f>'Menu Cíclico'!AS32</f>
        <v>13467.816</v>
      </c>
      <c r="R8" s="2"/>
      <c r="S8" s="1"/>
      <c r="T8" s="2" t="s">
        <v>153</v>
      </c>
      <c r="U8" s="3">
        <f>'Menu Cíclico'!E29</f>
        <v>5102.22</v>
      </c>
      <c r="V8" s="2"/>
      <c r="W8" s="2"/>
      <c r="X8" s="2" t="s">
        <v>154</v>
      </c>
      <c r="Y8" s="3">
        <f>'Menu Cíclico'!M33</f>
        <v>5742.18</v>
      </c>
      <c r="Z8" s="2"/>
      <c r="AA8" s="2"/>
      <c r="AB8" s="27" t="s">
        <v>156</v>
      </c>
      <c r="AC8" s="28">
        <f t="shared" si="1"/>
        <v>3000</v>
      </c>
      <c r="AD8" s="28">
        <v>6000.0</v>
      </c>
      <c r="AE8" s="32">
        <v>20.0</v>
      </c>
      <c r="AF8" s="3">
        <f t="shared" si="2"/>
        <v>60000</v>
      </c>
      <c r="AG8" s="3">
        <f t="shared" si="3"/>
        <v>120000</v>
      </c>
      <c r="AH8" s="33"/>
      <c r="AI8" s="33"/>
      <c r="AJ8" s="33"/>
      <c r="AK8" s="33"/>
    </row>
    <row r="9" ht="12.75" customHeight="1">
      <c r="A9" s="17">
        <v>8.0</v>
      </c>
      <c r="B9" s="2" t="s">
        <v>64</v>
      </c>
      <c r="C9" s="3">
        <f>'Menu Cíclico'!Q3</f>
        <v>25937.03595</v>
      </c>
      <c r="D9" s="22" t="s">
        <v>158</v>
      </c>
      <c r="E9" s="3">
        <f>'Menu Cíclico'!AC6</f>
        <v>17132.9809</v>
      </c>
      <c r="F9" s="2" t="s">
        <v>159</v>
      </c>
      <c r="G9" s="3">
        <f>'Menu Cíclico'!U10</f>
        <v>17888.7444</v>
      </c>
      <c r="H9" s="2" t="s">
        <v>161</v>
      </c>
      <c r="I9" s="3">
        <f>'Menu Cíclico'!AW12</f>
        <v>1701.462</v>
      </c>
      <c r="J9" s="2" t="s">
        <v>162</v>
      </c>
      <c r="K9" s="3">
        <f>'Menu Cíclico'!AK13</f>
        <v>6287.57</v>
      </c>
      <c r="L9" s="2" t="s">
        <v>163</v>
      </c>
      <c r="M9" s="3">
        <f>'Menu Cíclico'!U14</f>
        <v>13982.49664</v>
      </c>
      <c r="N9" s="2" t="s">
        <v>165</v>
      </c>
      <c r="O9" s="3">
        <f>'Menu Cíclico'!BA17</f>
        <v>12753.26888</v>
      </c>
      <c r="P9" s="2" t="s">
        <v>166</v>
      </c>
      <c r="Q9" s="3">
        <f>'Menu Cíclico'!AW32</f>
        <v>14709.40301</v>
      </c>
      <c r="R9" s="2"/>
      <c r="S9" s="1"/>
      <c r="T9" s="2" t="s">
        <v>167</v>
      </c>
      <c r="U9" s="3">
        <f>'Menu Cíclico'!E26</f>
        <v>4565.54</v>
      </c>
      <c r="V9" s="2"/>
      <c r="W9" s="2"/>
      <c r="X9" s="2" t="s">
        <v>169</v>
      </c>
      <c r="Y9" s="3">
        <f>'Menu Cíclico'!AW33</f>
        <v>4950.604</v>
      </c>
      <c r="Z9" s="2"/>
      <c r="AA9" s="2"/>
      <c r="AB9" s="27" t="s">
        <v>170</v>
      </c>
      <c r="AC9" s="28">
        <f t="shared" si="1"/>
        <v>1500</v>
      </c>
      <c r="AD9" s="28">
        <v>3000.0</v>
      </c>
      <c r="AE9" s="32">
        <v>20.0</v>
      </c>
      <c r="AF9" s="3">
        <f t="shared" si="2"/>
        <v>30000</v>
      </c>
      <c r="AG9" s="3">
        <f t="shared" si="3"/>
        <v>60000</v>
      </c>
      <c r="AH9" s="33"/>
      <c r="AI9" s="33"/>
      <c r="AJ9" s="33"/>
      <c r="AK9" s="33"/>
    </row>
    <row r="10" ht="12.75" customHeight="1">
      <c r="A10" s="17">
        <v>9.0</v>
      </c>
      <c r="B10" s="2" t="s">
        <v>172</v>
      </c>
      <c r="C10" s="3">
        <f>'Menu Cíclico'!BI5</f>
        <v>26543.29178</v>
      </c>
      <c r="D10" s="2" t="s">
        <v>174</v>
      </c>
      <c r="E10" s="3">
        <f>'Menu Cíclico'!Y7</f>
        <v>25175.37663</v>
      </c>
      <c r="F10" s="2" t="s">
        <v>175</v>
      </c>
      <c r="G10" s="3">
        <f>'Menu Cíclico'!I10</f>
        <v>59820.89252</v>
      </c>
      <c r="H10" s="2" t="s">
        <v>177</v>
      </c>
      <c r="I10" s="3">
        <f>'Menu Cíclico'!AO12</f>
        <v>1903.6216</v>
      </c>
      <c r="J10" s="2" t="s">
        <v>178</v>
      </c>
      <c r="K10" s="3">
        <f>'Menu Cíclico'!Q13</f>
        <v>4265.728</v>
      </c>
      <c r="L10" s="2" t="s">
        <v>180</v>
      </c>
      <c r="M10" s="3">
        <f>'Menu Cíclico'!AS14</f>
        <v>13716.089</v>
      </c>
      <c r="N10" s="22" t="s">
        <v>181</v>
      </c>
      <c r="O10" s="3">
        <f>'Menu Cíclico'!BI18</f>
        <v>12604.76</v>
      </c>
      <c r="P10" s="2" t="s">
        <v>183</v>
      </c>
      <c r="Q10" s="25">
        <f>'Menu Cíclico'!BE32</f>
        <v>12751.6369</v>
      </c>
      <c r="R10" s="2"/>
      <c r="S10" s="1"/>
      <c r="T10" s="2" t="s">
        <v>184</v>
      </c>
      <c r="U10" s="3">
        <f>'Menu Cíclico'!E25</f>
        <v>4427.422</v>
      </c>
      <c r="V10" s="2"/>
      <c r="W10" s="2"/>
      <c r="X10" s="2" t="s">
        <v>186</v>
      </c>
      <c r="Y10" s="3">
        <f>'Menu Cíclico'!Q33</f>
        <v>3211.408</v>
      </c>
      <c r="Z10" s="27"/>
      <c r="AA10" s="27"/>
      <c r="AB10" s="27"/>
      <c r="AC10" s="28"/>
      <c r="AD10" s="28"/>
      <c r="AE10" s="3"/>
      <c r="AF10" s="3"/>
      <c r="AG10" s="3"/>
      <c r="AH10" s="33"/>
      <c r="AI10" s="33"/>
      <c r="AJ10" s="33"/>
      <c r="AK10" s="33"/>
    </row>
    <row r="11" ht="12.75" customHeight="1">
      <c r="A11" s="17">
        <v>10.0</v>
      </c>
      <c r="B11" s="22" t="s">
        <v>188</v>
      </c>
      <c r="C11" s="3">
        <f>'Menu Cíclico'!BA5</f>
        <v>26217.56417</v>
      </c>
      <c r="D11" s="2" t="s">
        <v>189</v>
      </c>
      <c r="E11" s="3">
        <f>'Menu Cíclico'!BE7</f>
        <v>24310.71104</v>
      </c>
      <c r="F11" s="2" t="s">
        <v>190</v>
      </c>
      <c r="G11" s="3">
        <f>'Menu Cíclico'!Y9</f>
        <v>16588.7444</v>
      </c>
      <c r="H11" s="2" t="s">
        <v>192</v>
      </c>
      <c r="I11" s="3">
        <f>'Menu Cíclico'!I12</f>
        <v>1427.38</v>
      </c>
      <c r="J11" s="22" t="s">
        <v>194</v>
      </c>
      <c r="K11" s="3">
        <f>'Menu Cíclico'!BA13</f>
        <v>4043.1744</v>
      </c>
      <c r="L11" s="22" t="s">
        <v>196</v>
      </c>
      <c r="M11" s="3">
        <f>'Menu Cíclico'!BI14</f>
        <v>10958.03664</v>
      </c>
      <c r="N11" s="2" t="s">
        <v>197</v>
      </c>
      <c r="O11" s="3">
        <f>'Menu Cíclico'!E17</f>
        <v>22580.09664</v>
      </c>
      <c r="P11" s="2" t="s">
        <v>199</v>
      </c>
      <c r="Q11" s="3">
        <f>'Menu Cíclico'!E32</f>
        <v>12053.48223</v>
      </c>
      <c r="R11" s="2"/>
      <c r="S11" s="1"/>
      <c r="T11" s="2" t="s">
        <v>200</v>
      </c>
      <c r="U11" s="3">
        <f>'Menu Cíclico'!E24</f>
        <v>3989.5882</v>
      </c>
      <c r="V11" s="2"/>
      <c r="W11" s="2"/>
      <c r="X11" s="2" t="s">
        <v>201</v>
      </c>
      <c r="Y11" s="25">
        <f>'Menu Cíclico'!BA33</f>
        <v>2570.306</v>
      </c>
      <c r="Z11" s="27"/>
      <c r="AA11" s="27"/>
      <c r="AB11" s="27"/>
      <c r="AC11" s="28"/>
      <c r="AD11" s="35"/>
      <c r="AE11" s="3"/>
      <c r="AF11" s="3"/>
      <c r="AG11" s="3"/>
      <c r="AH11" s="33"/>
      <c r="AI11" s="33"/>
      <c r="AJ11" s="33"/>
      <c r="AK11" s="33"/>
    </row>
    <row r="12" ht="12.75" customHeight="1">
      <c r="A12" s="17">
        <v>11.0</v>
      </c>
      <c r="B12" s="2" t="s">
        <v>101</v>
      </c>
      <c r="C12" s="3">
        <f>'Menu Cíclico'!BA3</f>
        <v>25327.39357</v>
      </c>
      <c r="D12" s="2" t="s">
        <v>204</v>
      </c>
      <c r="E12" s="3">
        <f>'Menu Cíclico'!M6</f>
        <v>24349.4088</v>
      </c>
      <c r="F12" s="2" t="s">
        <v>56</v>
      </c>
      <c r="G12" s="3">
        <f>'Menu Cíclico'!U11</f>
        <v>17756.44428</v>
      </c>
      <c r="H12" s="2" t="s">
        <v>205</v>
      </c>
      <c r="I12" s="3">
        <f>'Menu Cíclico'!M12</f>
        <v>1427.38</v>
      </c>
      <c r="J12" s="2" t="s">
        <v>207</v>
      </c>
      <c r="K12" s="3">
        <f>'Menu Cíclico'!BI13</f>
        <v>3874.435</v>
      </c>
      <c r="L12" s="2" t="s">
        <v>208</v>
      </c>
      <c r="M12" s="3">
        <f>'Menu Cíclico'!I14</f>
        <v>10746.555</v>
      </c>
      <c r="N12" s="22" t="s">
        <v>209</v>
      </c>
      <c r="O12" s="3">
        <f>'Menu Cíclico'!AO16</f>
        <v>11868.85076</v>
      </c>
      <c r="P12" s="2" t="s">
        <v>210</v>
      </c>
      <c r="Q12" s="3">
        <f>'Menu Cíclico'!AK32</f>
        <v>12095.9639</v>
      </c>
      <c r="R12" s="2"/>
      <c r="S12" s="1"/>
      <c r="T12" s="2"/>
      <c r="U12" s="1"/>
      <c r="V12" s="2"/>
      <c r="W12" s="2"/>
      <c r="X12" s="2" t="s">
        <v>211</v>
      </c>
      <c r="Y12" s="3">
        <f>'Menu Cíclico'!AK33</f>
        <v>9641.65</v>
      </c>
      <c r="Z12" s="26"/>
      <c r="AA12" s="26" t="s">
        <v>213</v>
      </c>
      <c r="AB12" s="27" t="s">
        <v>214</v>
      </c>
      <c r="AC12" s="28">
        <f t="shared" ref="AC12:AC22" si="4">AD12*50%</f>
        <v>1500</v>
      </c>
      <c r="AD12" s="28">
        <v>3000.0</v>
      </c>
      <c r="AE12" s="32">
        <v>80.0</v>
      </c>
      <c r="AF12" s="3">
        <f t="shared" ref="AF12:AF22" si="5">AE12*AC12</f>
        <v>120000</v>
      </c>
      <c r="AG12" s="3">
        <f t="shared" ref="AG12:AG22" si="6">AE12*AD12</f>
        <v>240000</v>
      </c>
      <c r="AH12" s="33"/>
      <c r="AI12" s="33"/>
      <c r="AJ12" s="33"/>
      <c r="AK12" s="33"/>
    </row>
    <row r="13" ht="12.75" customHeight="1">
      <c r="A13" s="17">
        <v>12.0</v>
      </c>
      <c r="B13" s="2" t="s">
        <v>126</v>
      </c>
      <c r="C13" s="3">
        <f>'Menu Cíclico'!U4</f>
        <v>25538.82476</v>
      </c>
      <c r="D13" s="22" t="s">
        <v>217</v>
      </c>
      <c r="E13" s="3">
        <f>'Menu Cíclico'!BA6</f>
        <v>24352.976</v>
      </c>
      <c r="F13" s="22" t="s">
        <v>218</v>
      </c>
      <c r="G13" s="25">
        <f>'Menu Cíclico'!AC9</f>
        <v>16226.3144</v>
      </c>
      <c r="H13" s="2" t="s">
        <v>220</v>
      </c>
      <c r="I13" s="3">
        <f>'Menu Cíclico'!E12</f>
        <v>1565.22</v>
      </c>
      <c r="J13" s="2" t="s">
        <v>221</v>
      </c>
      <c r="K13" s="3">
        <f>'Menu Cíclico'!Y13</f>
        <v>3028.82</v>
      </c>
      <c r="L13" s="2" t="s">
        <v>223</v>
      </c>
      <c r="M13" s="3">
        <f>'Menu Cíclico'!Q15</f>
        <v>8967.472</v>
      </c>
      <c r="N13" s="2" t="s">
        <v>225</v>
      </c>
      <c r="O13" s="3">
        <f>'Menu Cíclico'!AK16</f>
        <v>9765.928</v>
      </c>
      <c r="P13" s="22" t="s">
        <v>226</v>
      </c>
      <c r="Q13" s="25">
        <f>'Menu Cíclico'!BA32</f>
        <v>7064.86888</v>
      </c>
      <c r="R13" s="2"/>
      <c r="S13" s="1"/>
      <c r="T13" s="2"/>
      <c r="U13" s="1"/>
      <c r="V13" s="2"/>
      <c r="W13" s="2"/>
      <c r="X13" s="2" t="s">
        <v>227</v>
      </c>
      <c r="Y13" s="3">
        <f>'Menu Cíclico'!E33</f>
        <v>2515.846</v>
      </c>
      <c r="Z13" s="27"/>
      <c r="AA13" s="27"/>
      <c r="AB13" s="27" t="s">
        <v>228</v>
      </c>
      <c r="AC13" s="28">
        <f t="shared" si="4"/>
        <v>1500</v>
      </c>
      <c r="AD13" s="28">
        <v>3000.0</v>
      </c>
      <c r="AE13" s="32">
        <v>10.0</v>
      </c>
      <c r="AF13" s="3">
        <f t="shared" si="5"/>
        <v>15000</v>
      </c>
      <c r="AG13" s="3">
        <f t="shared" si="6"/>
        <v>30000</v>
      </c>
      <c r="AH13" s="30"/>
      <c r="AI13" s="30"/>
      <c r="AJ13" s="30"/>
      <c r="AK13" s="30"/>
    </row>
    <row r="14" ht="12.75" customHeight="1">
      <c r="A14" s="17">
        <v>13.0</v>
      </c>
      <c r="B14" s="2" t="s">
        <v>149</v>
      </c>
      <c r="C14" s="3">
        <f>'Menu Cíclico'!AS4</f>
        <v>23643.79028</v>
      </c>
      <c r="D14" s="2" t="s">
        <v>230</v>
      </c>
      <c r="E14" s="3">
        <f>'Menu Cíclico'!BE6</f>
        <v>22918.04216</v>
      </c>
      <c r="F14" s="2" t="s">
        <v>231</v>
      </c>
      <c r="G14" s="3">
        <f>'Menu Cíclico'!M10</f>
        <v>15996.8044</v>
      </c>
      <c r="H14" s="2" t="s">
        <v>233</v>
      </c>
      <c r="I14" s="3">
        <f>'Menu Cíclico'!AS12</f>
        <v>1167.9</v>
      </c>
      <c r="J14" s="2" t="s">
        <v>234</v>
      </c>
      <c r="K14" s="3">
        <f>'Menu Cíclico'!AS13</f>
        <v>2842.36</v>
      </c>
      <c r="L14" s="2" t="s">
        <v>235</v>
      </c>
      <c r="M14" s="3">
        <f>'Menu Cíclico'!M14</f>
        <v>7735.032</v>
      </c>
      <c r="N14" s="2" t="s">
        <v>237</v>
      </c>
      <c r="O14" s="3">
        <f>'Menu Cíclico'!AC16</f>
        <v>9284.54</v>
      </c>
      <c r="P14" s="2" t="s">
        <v>238</v>
      </c>
      <c r="Q14" s="3">
        <f>'Menu Cíclico'!I32</f>
        <v>7038.864</v>
      </c>
      <c r="R14" s="2"/>
      <c r="S14" s="36"/>
      <c r="T14" s="2"/>
      <c r="U14" s="36"/>
      <c r="V14" s="22"/>
      <c r="W14" s="22"/>
      <c r="X14" s="2" t="s">
        <v>239</v>
      </c>
      <c r="Y14" s="3">
        <f>'Menu Cíclico'!AC33</f>
        <v>8737.6875</v>
      </c>
      <c r="Z14" s="27"/>
      <c r="AA14" s="27"/>
      <c r="AB14" s="27" t="s">
        <v>240</v>
      </c>
      <c r="AC14" s="28">
        <f t="shared" si="4"/>
        <v>1750</v>
      </c>
      <c r="AD14" s="28">
        <v>3500.0</v>
      </c>
      <c r="AE14" s="32">
        <v>48.0</v>
      </c>
      <c r="AF14" s="3">
        <f t="shared" si="5"/>
        <v>84000</v>
      </c>
      <c r="AG14" s="3">
        <f t="shared" si="6"/>
        <v>168000</v>
      </c>
      <c r="AH14" s="30"/>
      <c r="AI14" s="30"/>
      <c r="AJ14" s="30"/>
      <c r="AK14" s="30"/>
    </row>
    <row r="15" ht="12.75" customHeight="1">
      <c r="A15" s="17">
        <v>14.0</v>
      </c>
      <c r="B15" s="2" t="s">
        <v>111</v>
      </c>
      <c r="C15" s="3">
        <f>'Menu Cíclico'!BI3</f>
        <v>21652.176</v>
      </c>
      <c r="D15" s="2" t="s">
        <v>241</v>
      </c>
      <c r="E15" s="3">
        <f>'Menu Cíclico'!AK7</f>
        <v>23261.04</v>
      </c>
      <c r="F15" s="2" t="s">
        <v>75</v>
      </c>
      <c r="G15" s="3">
        <f>'Menu Cíclico'!BI11</f>
        <v>15573.662</v>
      </c>
      <c r="H15" s="2" t="s">
        <v>243</v>
      </c>
      <c r="I15" s="3">
        <f>'Menu Cíclico'!BI12</f>
        <v>4713.392</v>
      </c>
      <c r="J15" s="2" t="s">
        <v>244</v>
      </c>
      <c r="K15" s="25">
        <f>'Menu Cíclico'!M13</f>
        <v>2349.712</v>
      </c>
      <c r="L15" s="2" t="s">
        <v>245</v>
      </c>
      <c r="M15" s="3">
        <f>'Menu Cíclico'!I15</f>
        <v>7637.019</v>
      </c>
      <c r="N15" s="2" t="s">
        <v>247</v>
      </c>
      <c r="O15" s="3">
        <f>'Menu Cíclico'!BE18</f>
        <v>9423.65788</v>
      </c>
      <c r="P15" s="2" t="s">
        <v>248</v>
      </c>
      <c r="Q15" s="3">
        <f>'Menu Cíclico'!AO32</f>
        <v>6196.106</v>
      </c>
      <c r="R15" s="2"/>
      <c r="S15" s="36"/>
      <c r="T15" s="2"/>
      <c r="U15" s="36"/>
      <c r="V15" s="22"/>
      <c r="W15" s="22"/>
      <c r="X15" s="2" t="s">
        <v>249</v>
      </c>
      <c r="Y15" s="3">
        <f>'Menu Cíclico'!AS33</f>
        <v>4320.5136</v>
      </c>
      <c r="Z15" s="27"/>
      <c r="AA15" s="27"/>
      <c r="AB15" s="27" t="s">
        <v>250</v>
      </c>
      <c r="AC15" s="28">
        <f t="shared" si="4"/>
        <v>4500</v>
      </c>
      <c r="AD15" s="28">
        <v>9000.0</v>
      </c>
      <c r="AE15" s="32">
        <v>10.0</v>
      </c>
      <c r="AF15" s="3">
        <f t="shared" si="5"/>
        <v>45000</v>
      </c>
      <c r="AG15" s="3">
        <f t="shared" si="6"/>
        <v>90000</v>
      </c>
      <c r="AH15" s="30"/>
      <c r="AI15" s="30"/>
      <c r="AJ15" s="30"/>
      <c r="AK15" s="30"/>
    </row>
    <row r="16" ht="12.75" customHeight="1">
      <c r="A16" s="17">
        <v>15.0</v>
      </c>
      <c r="B16" s="22" t="s">
        <v>135</v>
      </c>
      <c r="C16" s="25">
        <f>'Menu Cíclico'!AC4</f>
        <v>21790.80057</v>
      </c>
      <c r="D16" s="22" t="s">
        <v>219</v>
      </c>
      <c r="E16" s="3">
        <f>'Menu Cíclico'!AO6</f>
        <v>25725.58707</v>
      </c>
      <c r="F16" s="2" t="s">
        <v>253</v>
      </c>
      <c r="G16" s="3">
        <f>'Menu Cíclico'!Y10</f>
        <v>14078.7444</v>
      </c>
      <c r="H16" s="22" t="s">
        <v>254</v>
      </c>
      <c r="I16" s="25">
        <f>'Menu Cíclico'!BE12</f>
        <v>1021.3604</v>
      </c>
      <c r="J16" s="2" t="s">
        <v>255</v>
      </c>
      <c r="K16" s="25">
        <f>'Menu Cíclico'!I13</f>
        <v>2219.557</v>
      </c>
      <c r="L16" s="2" t="s">
        <v>256</v>
      </c>
      <c r="M16" s="3">
        <f>'Menu Cíclico'!U15</f>
        <v>6453.59</v>
      </c>
      <c r="N16" s="22" t="s">
        <v>257</v>
      </c>
      <c r="O16" s="3">
        <f>'Menu Cíclico'!AO18</f>
        <v>8932.28</v>
      </c>
      <c r="P16" s="2" t="s">
        <v>259</v>
      </c>
      <c r="Q16" s="3">
        <f>'Menu Cíclico'!BI32</f>
        <v>4380.6275</v>
      </c>
      <c r="R16" s="2"/>
      <c r="S16" s="1"/>
      <c r="T16" s="2"/>
      <c r="U16" s="1"/>
      <c r="V16" s="2"/>
      <c r="W16" s="2"/>
      <c r="X16" s="2" t="s">
        <v>261</v>
      </c>
      <c r="Y16" s="3">
        <f>'Menu Cíclico'!AO33</f>
        <v>1160.665</v>
      </c>
      <c r="Z16" s="27"/>
      <c r="AA16" s="27"/>
      <c r="AB16" s="27" t="s">
        <v>263</v>
      </c>
      <c r="AC16" s="28">
        <f t="shared" si="4"/>
        <v>4000</v>
      </c>
      <c r="AD16" s="28">
        <v>8000.0</v>
      </c>
      <c r="AE16" s="32">
        <v>10.0</v>
      </c>
      <c r="AF16" s="3">
        <f t="shared" si="5"/>
        <v>40000</v>
      </c>
      <c r="AG16" s="3">
        <f t="shared" si="6"/>
        <v>80000</v>
      </c>
      <c r="AH16" s="30"/>
      <c r="AI16" s="30"/>
      <c r="AJ16" s="30"/>
      <c r="AK16" s="30"/>
    </row>
    <row r="17" ht="12.75" customHeight="1">
      <c r="A17" s="17">
        <v>16.0</v>
      </c>
      <c r="B17" s="2" t="s">
        <v>54</v>
      </c>
      <c r="C17" s="3">
        <f>'Menu Cíclico'!I3</f>
        <v>20979.825</v>
      </c>
      <c r="D17" s="2" t="s">
        <v>264</v>
      </c>
      <c r="E17" s="3">
        <f>'Menu Cíclico'!U8</f>
        <v>21663.4744</v>
      </c>
      <c r="F17" s="2" t="s">
        <v>265</v>
      </c>
      <c r="G17" s="3">
        <f>'Menu Cíclico'!AO10</f>
        <v>16947.26046</v>
      </c>
      <c r="H17" s="2"/>
      <c r="I17" s="3"/>
      <c r="J17" s="2"/>
      <c r="K17" s="3"/>
      <c r="L17" s="2" t="s">
        <v>267</v>
      </c>
      <c r="M17" s="3">
        <f>'Menu Cíclico'!Y15</f>
        <v>5201.821531</v>
      </c>
      <c r="N17" s="22" t="s">
        <v>268</v>
      </c>
      <c r="O17" s="3">
        <f>'Menu Cíclico'!BI17</f>
        <v>9179.857</v>
      </c>
      <c r="P17" s="2"/>
      <c r="Q17" s="1"/>
      <c r="R17" s="2"/>
      <c r="S17" s="1"/>
      <c r="T17" s="2"/>
      <c r="U17" s="1"/>
      <c r="V17" s="2"/>
      <c r="W17" s="2"/>
      <c r="X17" s="2"/>
      <c r="Y17" s="1"/>
      <c r="Z17" s="27"/>
      <c r="AA17" s="27"/>
      <c r="AB17" s="27" t="s">
        <v>270</v>
      </c>
      <c r="AC17" s="28">
        <f t="shared" si="4"/>
        <v>1000</v>
      </c>
      <c r="AD17" s="28">
        <v>2000.0</v>
      </c>
      <c r="AE17" s="32">
        <v>24.0</v>
      </c>
      <c r="AF17" s="3">
        <f t="shared" si="5"/>
        <v>24000</v>
      </c>
      <c r="AG17" s="3">
        <f t="shared" si="6"/>
        <v>48000</v>
      </c>
      <c r="AH17" s="30"/>
      <c r="AI17" s="30"/>
      <c r="AJ17" s="30"/>
      <c r="AK17" s="30"/>
    </row>
    <row r="18" ht="12.75" customHeight="1">
      <c r="A18" s="17">
        <v>17.0</v>
      </c>
      <c r="B18" s="2" t="s">
        <v>117</v>
      </c>
      <c r="C18" s="3">
        <f>'Menu Cíclico'!I4</f>
        <v>21175.6</v>
      </c>
      <c r="D18" s="2" t="s">
        <v>206</v>
      </c>
      <c r="E18" s="3">
        <f>'Menu Cíclico'!Q6</f>
        <v>22012.10028</v>
      </c>
      <c r="F18" s="2" t="s">
        <v>272</v>
      </c>
      <c r="G18" s="3">
        <f>'Menu Cíclico'!AK9</f>
        <v>11868.81154</v>
      </c>
      <c r="H18" s="2"/>
      <c r="I18" s="3"/>
      <c r="J18" s="2"/>
      <c r="K18" s="3"/>
      <c r="L18" s="2" t="s">
        <v>273</v>
      </c>
      <c r="M18" s="25">
        <f>'Menu Cíclico'!BE14</f>
        <v>5911.096</v>
      </c>
      <c r="N18" s="2" t="s">
        <v>274</v>
      </c>
      <c r="O18" s="3">
        <f>'Menu Cíclico'!E16</f>
        <v>8379.2935</v>
      </c>
      <c r="P18" s="2"/>
      <c r="Q18" s="1"/>
      <c r="R18" s="2"/>
      <c r="S18" s="1"/>
      <c r="T18" s="2"/>
      <c r="U18" s="1"/>
      <c r="V18" s="2"/>
      <c r="W18" s="2"/>
      <c r="X18" s="2"/>
      <c r="Y18" s="1"/>
      <c r="Z18" s="27"/>
      <c r="AA18" s="27"/>
      <c r="AB18" s="27" t="s">
        <v>276</v>
      </c>
      <c r="AC18" s="28">
        <f t="shared" si="4"/>
        <v>250</v>
      </c>
      <c r="AD18" s="28">
        <v>500.0</v>
      </c>
      <c r="AE18" s="32">
        <v>160.0</v>
      </c>
      <c r="AF18" s="3">
        <f t="shared" si="5"/>
        <v>40000</v>
      </c>
      <c r="AG18" s="3">
        <f t="shared" si="6"/>
        <v>80000</v>
      </c>
      <c r="AH18" s="30"/>
      <c r="AI18" s="30"/>
      <c r="AJ18" s="30"/>
      <c r="AK18" s="30"/>
    </row>
    <row r="19" ht="12.75" customHeight="1">
      <c r="A19" s="17">
        <v>18.0</v>
      </c>
      <c r="B19" s="2" t="s">
        <v>69</v>
      </c>
      <c r="C19" s="3">
        <f>'Menu Cíclico'!Y3</f>
        <v>22808.29657</v>
      </c>
      <c r="D19" s="2" t="s">
        <v>215</v>
      </c>
      <c r="E19" s="3">
        <f>'Menu Cíclico'!AG6</f>
        <v>21758.98446</v>
      </c>
      <c r="F19" s="2" t="s">
        <v>277</v>
      </c>
      <c r="G19" s="3">
        <f>'Menu Cíclico'!BI9</f>
        <v>11868.81154</v>
      </c>
      <c r="H19" s="2"/>
      <c r="I19" s="3"/>
      <c r="J19" s="2"/>
      <c r="K19" s="3"/>
      <c r="L19" s="2" t="s">
        <v>278</v>
      </c>
      <c r="M19" s="3">
        <f>'Menu Cíclico'!AC15</f>
        <v>4757.73984</v>
      </c>
      <c r="N19" s="2" t="s">
        <v>279</v>
      </c>
      <c r="O19" s="3">
        <f>'Menu Cíclico'!Q18</f>
        <v>8242.6415</v>
      </c>
      <c r="P19" s="2"/>
      <c r="Q19" s="1"/>
      <c r="R19" s="2"/>
      <c r="S19" s="1"/>
      <c r="T19" s="2"/>
      <c r="U19" s="1"/>
      <c r="V19" s="2"/>
      <c r="W19" s="2"/>
      <c r="X19" s="2"/>
      <c r="Y19" s="1"/>
      <c r="Z19" s="27"/>
      <c r="AA19" s="27"/>
      <c r="AB19" s="27" t="s">
        <v>281</v>
      </c>
      <c r="AC19" s="28">
        <f t="shared" si="4"/>
        <v>1750</v>
      </c>
      <c r="AD19" s="28">
        <v>3500.0</v>
      </c>
      <c r="AE19" s="32">
        <v>30.0</v>
      </c>
      <c r="AF19" s="3">
        <f t="shared" si="5"/>
        <v>52500</v>
      </c>
      <c r="AG19" s="3">
        <f t="shared" si="6"/>
        <v>105000</v>
      </c>
      <c r="AH19" s="30"/>
      <c r="AI19" s="30"/>
      <c r="AJ19" s="30"/>
      <c r="AK19" s="30"/>
    </row>
    <row r="20" ht="12.75" customHeight="1">
      <c r="A20" s="17">
        <v>19.0</v>
      </c>
      <c r="B20" s="2" t="s">
        <v>198</v>
      </c>
      <c r="C20" s="3">
        <f>'Menu Cíclico'!BE5</f>
        <v>20212.13</v>
      </c>
      <c r="D20" s="2" t="s">
        <v>262</v>
      </c>
      <c r="E20" s="25">
        <f>'Menu Cíclico'!AS7</f>
        <v>21040.8</v>
      </c>
      <c r="F20" s="2" t="s">
        <v>283</v>
      </c>
      <c r="G20" s="3">
        <f>'Menu Cíclico'!AO9</f>
        <v>12065.196</v>
      </c>
      <c r="H20" s="2"/>
      <c r="I20" s="3"/>
      <c r="J20" s="2"/>
      <c r="K20" s="3"/>
      <c r="L20" s="2" t="s">
        <v>285</v>
      </c>
      <c r="M20" s="3">
        <f>'Menu Cíclico'!AK14</f>
        <v>5836.666</v>
      </c>
      <c r="N20" s="2" t="s">
        <v>286</v>
      </c>
      <c r="O20" s="3">
        <f>'Menu Cíclico'!Y18</f>
        <v>8084.416</v>
      </c>
      <c r="P20" s="2"/>
      <c r="Q20" s="1"/>
      <c r="R20" s="2"/>
      <c r="S20" s="1"/>
      <c r="T20" s="2"/>
      <c r="U20" s="1"/>
      <c r="V20" s="2"/>
      <c r="W20" s="2"/>
      <c r="X20" s="2"/>
      <c r="Y20" s="1"/>
      <c r="Z20" s="27"/>
      <c r="AA20" s="27"/>
      <c r="AB20" s="27" t="s">
        <v>287</v>
      </c>
      <c r="AC20" s="28">
        <f t="shared" si="4"/>
        <v>1250</v>
      </c>
      <c r="AD20" s="28">
        <v>2500.0</v>
      </c>
      <c r="AE20" s="32">
        <v>20.0</v>
      </c>
      <c r="AF20" s="3">
        <f t="shared" si="5"/>
        <v>25000</v>
      </c>
      <c r="AG20" s="3">
        <f t="shared" si="6"/>
        <v>50000</v>
      </c>
      <c r="AH20" s="30"/>
      <c r="AI20" s="30"/>
      <c r="AJ20" s="30"/>
      <c r="AK20" s="30"/>
    </row>
    <row r="21" ht="12.75" customHeight="1">
      <c r="A21" s="17">
        <v>20.0</v>
      </c>
      <c r="B21" s="22" t="s">
        <v>290</v>
      </c>
      <c r="C21" s="25">
        <f>'Menu Cíclico'!AC3</f>
        <v>19418.583</v>
      </c>
      <c r="D21" s="2" t="s">
        <v>291</v>
      </c>
      <c r="E21" s="3">
        <f>'Menu Cíclico'!AO8</f>
        <v>20462.51223</v>
      </c>
      <c r="F21" s="2" t="s">
        <v>292</v>
      </c>
      <c r="G21" s="3">
        <f>'Menu Cíclico'!AG10</f>
        <v>11390.93664</v>
      </c>
      <c r="H21" s="2"/>
      <c r="I21" s="3"/>
      <c r="J21" s="2"/>
      <c r="K21" s="3"/>
      <c r="L21" s="2" t="s">
        <v>294</v>
      </c>
      <c r="M21" s="3">
        <f>'Menu Cíclico'!BA15</f>
        <v>4317.704</v>
      </c>
      <c r="N21" s="2" t="s">
        <v>296</v>
      </c>
      <c r="O21" s="3">
        <f>'Menu Cíclico'!AW17</f>
        <v>8530.417</v>
      </c>
      <c r="P21" s="2"/>
      <c r="Q21" s="1"/>
      <c r="R21" s="2"/>
      <c r="S21" s="1"/>
      <c r="T21" s="2"/>
      <c r="U21" s="1"/>
      <c r="V21" s="2"/>
      <c r="W21" s="2"/>
      <c r="X21" s="2"/>
      <c r="Y21" s="1"/>
      <c r="Z21" s="27"/>
      <c r="AA21" s="27" t="s">
        <v>298</v>
      </c>
      <c r="AB21" s="27" t="s">
        <v>299</v>
      </c>
      <c r="AC21" s="28">
        <f t="shared" si="4"/>
        <v>2500</v>
      </c>
      <c r="AD21" s="28">
        <v>5000.0</v>
      </c>
      <c r="AE21" s="32">
        <v>30.0</v>
      </c>
      <c r="AF21" s="3">
        <f t="shared" si="5"/>
        <v>75000</v>
      </c>
      <c r="AG21" s="3">
        <f t="shared" si="6"/>
        <v>150000</v>
      </c>
      <c r="AH21" s="30"/>
      <c r="AI21" s="30"/>
      <c r="AJ21" s="30"/>
      <c r="AK21" s="30"/>
    </row>
    <row r="22" ht="12.75" customHeight="1">
      <c r="A22" s="17">
        <v>21.0</v>
      </c>
      <c r="B22" s="2" t="s">
        <v>45</v>
      </c>
      <c r="C22" s="3">
        <f>'Menu Cíclico'!E3</f>
        <v>21645.14917</v>
      </c>
      <c r="D22" s="2" t="s">
        <v>293</v>
      </c>
      <c r="E22" s="3">
        <f>'Menu Cíclico'!AG8</f>
        <v>20510.56834</v>
      </c>
      <c r="F22" s="2" t="s">
        <v>301</v>
      </c>
      <c r="G22" s="3">
        <f>'Menu Cíclico'!BA10</f>
        <v>11835.13494</v>
      </c>
      <c r="H22" s="2"/>
      <c r="I22" s="3"/>
      <c r="J22" s="2"/>
      <c r="K22" s="3"/>
      <c r="L22" s="2" t="s">
        <v>302</v>
      </c>
      <c r="M22" s="3">
        <f>'Menu Cíclico'!AW15</f>
        <v>4998.634</v>
      </c>
      <c r="N22" s="2" t="s">
        <v>303</v>
      </c>
      <c r="O22" s="3">
        <f>'Menu Cíclico'!BA18</f>
        <v>7663.3822</v>
      </c>
      <c r="P22" s="2"/>
      <c r="Q22" s="1"/>
      <c r="R22" s="2"/>
      <c r="S22" s="1"/>
      <c r="T22" s="2"/>
      <c r="U22" s="1"/>
      <c r="V22" s="2"/>
      <c r="W22" s="2"/>
      <c r="X22" s="2"/>
      <c r="Y22" s="1"/>
      <c r="Z22" s="2"/>
      <c r="AA22" s="2"/>
      <c r="AB22" s="27" t="s">
        <v>306</v>
      </c>
      <c r="AC22" s="28">
        <f t="shared" si="4"/>
        <v>2500</v>
      </c>
      <c r="AD22" s="28">
        <v>5000.0</v>
      </c>
      <c r="AE22" s="32">
        <v>30.0</v>
      </c>
      <c r="AF22" s="3">
        <f t="shared" si="5"/>
        <v>75000</v>
      </c>
      <c r="AG22" s="3">
        <f t="shared" si="6"/>
        <v>150000</v>
      </c>
      <c r="AH22" s="30"/>
      <c r="AI22" s="30"/>
      <c r="AJ22" s="30"/>
      <c r="AK22" s="30"/>
    </row>
    <row r="23" ht="12.75" customHeight="1">
      <c r="A23" s="17">
        <v>22.0</v>
      </c>
      <c r="B23" s="2" t="s">
        <v>171</v>
      </c>
      <c r="C23" s="3">
        <f>'Menu Cíclico'!M5</f>
        <v>21065.47171</v>
      </c>
      <c r="D23" s="22" t="s">
        <v>271</v>
      </c>
      <c r="E23" s="3">
        <f>'Menu Cíclico'!BI7</f>
        <v>20708.33463</v>
      </c>
      <c r="F23" s="22" t="s">
        <v>309</v>
      </c>
      <c r="G23" s="3">
        <f>'Menu Cíclico'!AW11</f>
        <v>20308.7444</v>
      </c>
      <c r="H23" s="2"/>
      <c r="I23" s="3"/>
      <c r="J23" s="2"/>
      <c r="K23" s="3"/>
      <c r="L23" s="2" t="s">
        <v>310</v>
      </c>
      <c r="M23" s="3">
        <f>'Menu Cíclico'!Y14</f>
        <v>4855.52</v>
      </c>
      <c r="N23" s="2" t="s">
        <v>311</v>
      </c>
      <c r="O23" s="3">
        <f>'Menu Cíclico'!M16</f>
        <v>13452.303</v>
      </c>
      <c r="P23" s="2"/>
      <c r="Q23" s="1"/>
      <c r="R23" s="2"/>
      <c r="S23" s="1"/>
      <c r="T23" s="2"/>
      <c r="U23" s="1"/>
      <c r="V23" s="2"/>
      <c r="W23" s="2"/>
      <c r="X23" s="2"/>
      <c r="Y23" s="1"/>
      <c r="Z23" s="2"/>
      <c r="AA23" s="2"/>
      <c r="AB23" s="2"/>
      <c r="AC23" s="28"/>
      <c r="AD23" s="40"/>
      <c r="AE23" s="32"/>
      <c r="AF23" s="32"/>
      <c r="AG23" s="32"/>
      <c r="AH23" s="30"/>
      <c r="AI23" s="30"/>
      <c r="AJ23" s="30"/>
      <c r="AK23" s="30"/>
    </row>
    <row r="24" ht="12.75" customHeight="1">
      <c r="A24" s="17">
        <v>23.0</v>
      </c>
      <c r="B24" s="2" t="s">
        <v>191</v>
      </c>
      <c r="C24" s="3">
        <f>'Menu Cíclico'!AS5</f>
        <v>20668.68296</v>
      </c>
      <c r="D24" s="22" t="s">
        <v>251</v>
      </c>
      <c r="E24" s="3">
        <f>'Menu Cíclico'!AC7</f>
        <v>18404.667</v>
      </c>
      <c r="F24" s="2" t="s">
        <v>314</v>
      </c>
      <c r="G24" s="3">
        <f>'Menu Cíclico'!E10</f>
        <v>10404.79776</v>
      </c>
      <c r="H24" s="2"/>
      <c r="I24" s="3"/>
      <c r="J24" s="2"/>
      <c r="K24" s="3"/>
      <c r="L24" s="2" t="s">
        <v>316</v>
      </c>
      <c r="M24" s="3">
        <f>'Menu Cíclico'!AC14</f>
        <v>4773.7784</v>
      </c>
      <c r="N24" s="22" t="s">
        <v>317</v>
      </c>
      <c r="O24" s="3">
        <f>'Menu Cíclico'!U17</f>
        <v>7514.72</v>
      </c>
      <c r="P24" s="2"/>
      <c r="Q24" s="1"/>
      <c r="R24" s="2"/>
      <c r="S24" s="1"/>
      <c r="T24" s="2"/>
      <c r="U24" s="1"/>
      <c r="V24" s="2"/>
      <c r="W24" s="2"/>
      <c r="X24" s="2"/>
      <c r="Y24" s="1"/>
      <c r="Z24" s="26"/>
      <c r="AA24" s="26" t="s">
        <v>319</v>
      </c>
      <c r="AB24" s="27" t="s">
        <v>320</v>
      </c>
      <c r="AC24" s="28">
        <f t="shared" ref="AC24:AC33" si="7">AD24*50%</f>
        <v>1750</v>
      </c>
      <c r="AD24" s="28">
        <v>3500.0</v>
      </c>
      <c r="AE24" s="32">
        <v>30.0</v>
      </c>
      <c r="AF24" s="3">
        <f t="shared" ref="AF24:AF33" si="8">AE24*AC24</f>
        <v>52500</v>
      </c>
      <c r="AG24" s="32">
        <f t="shared" ref="AG24:AG33" si="9">AE24*AD24</f>
        <v>105000</v>
      </c>
      <c r="AH24" s="41"/>
      <c r="AI24" s="41"/>
      <c r="AJ24" s="41"/>
      <c r="AK24" s="41"/>
    </row>
    <row r="25" ht="12.75" customHeight="1">
      <c r="A25" s="17">
        <v>24.0</v>
      </c>
      <c r="B25" s="2" t="s">
        <v>168</v>
      </c>
      <c r="C25" s="3">
        <f>'Menu Cíclico'!I5</f>
        <v>18593.86945</v>
      </c>
      <c r="D25" s="2" t="s">
        <v>242</v>
      </c>
      <c r="E25" s="3">
        <f>'Menu Cíclico'!Q7</f>
        <v>18399.54828</v>
      </c>
      <c r="F25" s="22" t="s">
        <v>324</v>
      </c>
      <c r="G25" s="3">
        <f>'Menu Cíclico'!AK11</f>
        <v>11598.89988</v>
      </c>
      <c r="H25" s="2"/>
      <c r="I25" s="3"/>
      <c r="J25" s="2"/>
      <c r="K25" s="3"/>
      <c r="L25" s="2" t="s">
        <v>325</v>
      </c>
      <c r="M25" s="3">
        <f>'Menu Cíclico'!AG15</f>
        <v>4445.024</v>
      </c>
      <c r="N25" s="2" t="s">
        <v>326</v>
      </c>
      <c r="O25" s="3">
        <f>'Menu Cíclico'!Y16</f>
        <v>6909.7</v>
      </c>
      <c r="P25" s="2"/>
      <c r="Q25" s="1"/>
      <c r="R25" s="2"/>
      <c r="S25" s="1"/>
      <c r="T25" s="2"/>
      <c r="U25" s="1"/>
      <c r="V25" s="2"/>
      <c r="W25" s="2"/>
      <c r="X25" s="2"/>
      <c r="Y25" s="1"/>
      <c r="Z25" s="2"/>
      <c r="AA25" s="2"/>
      <c r="AB25" s="27" t="s">
        <v>327</v>
      </c>
      <c r="AC25" s="28">
        <f t="shared" si="7"/>
        <v>1750</v>
      </c>
      <c r="AD25" s="28">
        <v>3500.0</v>
      </c>
      <c r="AE25" s="32">
        <v>30.0</v>
      </c>
      <c r="AF25" s="3">
        <f t="shared" si="8"/>
        <v>52500</v>
      </c>
      <c r="AG25" s="32">
        <f t="shared" si="9"/>
        <v>105000</v>
      </c>
      <c r="AH25" s="41"/>
      <c r="AI25" s="41"/>
      <c r="AJ25" s="41"/>
      <c r="AK25" s="41"/>
    </row>
    <row r="26" ht="12.75" customHeight="1">
      <c r="A26" s="17">
        <v>25.0</v>
      </c>
      <c r="B26" s="2" t="s">
        <v>176</v>
      </c>
      <c r="C26" s="3">
        <f>'Menu Cíclico'!U5</f>
        <v>18420.41694</v>
      </c>
      <c r="D26" s="2" t="s">
        <v>258</v>
      </c>
      <c r="E26" s="3">
        <f>'Menu Cíclico'!AO7</f>
        <v>18399.54828</v>
      </c>
      <c r="F26" s="22" t="s">
        <v>321</v>
      </c>
      <c r="G26" s="3">
        <f>'Menu Cíclico'!Q9</f>
        <v>10137.61879</v>
      </c>
      <c r="H26" s="2"/>
      <c r="I26" s="3"/>
      <c r="J26" s="2"/>
      <c r="K26" s="3"/>
      <c r="L26" s="2" t="s">
        <v>330</v>
      </c>
      <c r="M26" s="3">
        <f>'Menu Cíclico'!AS15</f>
        <v>4448.168</v>
      </c>
      <c r="N26" s="2" t="s">
        <v>332</v>
      </c>
      <c r="O26" s="25">
        <f>'Menu Cíclico'!BA16</f>
        <v>6992.31</v>
      </c>
      <c r="P26" s="2"/>
      <c r="Q26" s="1"/>
      <c r="R26" s="2"/>
      <c r="S26" s="1"/>
      <c r="T26" s="2"/>
      <c r="U26" s="1"/>
      <c r="V26" s="2"/>
      <c r="W26" s="2"/>
      <c r="X26" s="2"/>
      <c r="Y26" s="1"/>
      <c r="Z26" s="2"/>
      <c r="AA26" s="2"/>
      <c r="AB26" s="27" t="s">
        <v>333</v>
      </c>
      <c r="AC26" s="28">
        <f t="shared" si="7"/>
        <v>1750</v>
      </c>
      <c r="AD26" s="28">
        <v>3500.0</v>
      </c>
      <c r="AE26" s="32">
        <v>30.0</v>
      </c>
      <c r="AF26" s="3">
        <f t="shared" si="8"/>
        <v>52500</v>
      </c>
      <c r="AG26" s="32">
        <f t="shared" si="9"/>
        <v>105000</v>
      </c>
      <c r="AH26" s="41"/>
      <c r="AI26" s="41"/>
      <c r="AJ26" s="41"/>
      <c r="AK26" s="41"/>
    </row>
    <row r="27" ht="12.75" customHeight="1">
      <c r="A27" s="17">
        <v>26.0</v>
      </c>
      <c r="B27" s="2" t="s">
        <v>164</v>
      </c>
      <c r="C27" s="3">
        <f>'Menu Cíclico'!E5</f>
        <v>17856.896</v>
      </c>
      <c r="D27" s="2" t="s">
        <v>308</v>
      </c>
      <c r="E27" s="3">
        <f>'Menu Cíclico'!BE8</f>
        <v>30861.84</v>
      </c>
      <c r="F27" s="22" t="s">
        <v>336</v>
      </c>
      <c r="G27" s="25">
        <f>'Menu Cíclico'!AC10</f>
        <v>8428.610833</v>
      </c>
      <c r="H27" s="2"/>
      <c r="I27" s="3"/>
      <c r="J27" s="2"/>
      <c r="K27" s="3"/>
      <c r="L27" s="2" t="s">
        <v>338</v>
      </c>
      <c r="M27" s="3">
        <f>'Menu Cíclico'!AO15</f>
        <v>4252.63</v>
      </c>
      <c r="N27" s="2" t="s">
        <v>339</v>
      </c>
      <c r="O27" s="3">
        <f>'Menu Cíclico'!M17</f>
        <v>6567.554</v>
      </c>
      <c r="P27" s="2"/>
      <c r="Q27" s="1"/>
      <c r="R27" s="2"/>
      <c r="S27" s="1"/>
      <c r="T27" s="2"/>
      <c r="U27" s="1"/>
      <c r="V27" s="2"/>
      <c r="W27" s="2"/>
      <c r="X27" s="2"/>
      <c r="Y27" s="1"/>
      <c r="Z27" s="2"/>
      <c r="AA27" s="2"/>
      <c r="AB27" s="27" t="s">
        <v>340</v>
      </c>
      <c r="AC27" s="28">
        <f t="shared" si="7"/>
        <v>1750</v>
      </c>
      <c r="AD27" s="28">
        <v>3500.0</v>
      </c>
      <c r="AE27" s="32">
        <v>30.0</v>
      </c>
      <c r="AF27" s="3">
        <f t="shared" si="8"/>
        <v>52500</v>
      </c>
      <c r="AG27" s="32">
        <f t="shared" si="9"/>
        <v>105000</v>
      </c>
      <c r="AH27" s="41"/>
      <c r="AI27" s="41"/>
      <c r="AJ27" s="41"/>
      <c r="AK27" s="41"/>
    </row>
    <row r="28" ht="12.75" customHeight="1">
      <c r="A28" s="17">
        <v>27.0</v>
      </c>
      <c r="B28" s="2" t="s">
        <v>114</v>
      </c>
      <c r="C28" s="3">
        <f>'Menu Cíclico'!E4</f>
        <v>17723.095</v>
      </c>
      <c r="D28" s="2" t="s">
        <v>203</v>
      </c>
      <c r="E28" s="3">
        <f>'Menu Cíclico'!I6</f>
        <v>17439.17728</v>
      </c>
      <c r="F28" s="2" t="s">
        <v>315</v>
      </c>
      <c r="G28" s="3">
        <f>'Menu Cíclico'!I9</f>
        <v>10114.36713</v>
      </c>
      <c r="H28" s="2"/>
      <c r="I28" s="3"/>
      <c r="J28" s="2"/>
      <c r="K28" s="3"/>
      <c r="L28" s="2" t="s">
        <v>343</v>
      </c>
      <c r="M28" s="3">
        <f>'Menu Cíclico'!Q14</f>
        <v>4243.236</v>
      </c>
      <c r="N28" s="2" t="s">
        <v>256</v>
      </c>
      <c r="O28" s="3">
        <f>'Menu Cíclico'!AW18</f>
        <v>6453.59</v>
      </c>
      <c r="P28" s="2"/>
      <c r="Q28" s="1"/>
      <c r="R28" s="2"/>
      <c r="S28" s="1"/>
      <c r="T28" s="2"/>
      <c r="U28" s="1"/>
      <c r="V28" s="2"/>
      <c r="W28" s="2"/>
      <c r="X28" s="2"/>
      <c r="Y28" s="1"/>
      <c r="Z28" s="2"/>
      <c r="AA28" s="2"/>
      <c r="AB28" s="27" t="s">
        <v>344</v>
      </c>
      <c r="AC28" s="28">
        <f t="shared" si="7"/>
        <v>1750</v>
      </c>
      <c r="AD28" s="28">
        <v>3500.0</v>
      </c>
      <c r="AE28" s="32">
        <v>30.0</v>
      </c>
      <c r="AF28" s="3">
        <f t="shared" si="8"/>
        <v>52500</v>
      </c>
      <c r="AG28" s="32">
        <f t="shared" si="9"/>
        <v>105000</v>
      </c>
      <c r="AH28" s="41"/>
      <c r="AI28" s="41"/>
      <c r="AJ28" s="41"/>
      <c r="AK28" s="41"/>
    </row>
    <row r="29" ht="12.75" customHeight="1">
      <c r="A29" s="17">
        <v>28.0</v>
      </c>
      <c r="B29" s="2" t="s">
        <v>104</v>
      </c>
      <c r="C29" s="3">
        <f>'Menu Cíclico'!BE3</f>
        <v>17966.64254</v>
      </c>
      <c r="D29" s="2" t="s">
        <v>266</v>
      </c>
      <c r="E29" s="3">
        <f>'Menu Cíclico'!AW7</f>
        <v>16494.2</v>
      </c>
      <c r="F29" s="2" t="s">
        <v>341</v>
      </c>
      <c r="G29" s="3">
        <f>'Menu Cíclico'!BE9</f>
        <v>8310.037915</v>
      </c>
      <c r="H29" s="2"/>
      <c r="I29" s="3"/>
      <c r="J29" s="2"/>
      <c r="K29" s="3"/>
      <c r="L29" s="2" t="s">
        <v>346</v>
      </c>
      <c r="M29" s="3">
        <f>'Menu Cíclico'!M15</f>
        <v>4014.24</v>
      </c>
      <c r="N29" s="2" t="s">
        <v>347</v>
      </c>
      <c r="O29" s="3">
        <f>'Menu Cíclico'!Q16</f>
        <v>6450.31</v>
      </c>
      <c r="P29" s="2"/>
      <c r="Q29" s="1"/>
      <c r="R29" s="2"/>
      <c r="S29" s="1"/>
      <c r="T29" s="2"/>
      <c r="U29" s="1"/>
      <c r="V29" s="2"/>
      <c r="W29" s="2"/>
      <c r="X29" s="2"/>
      <c r="Y29" s="1"/>
      <c r="Z29" s="2"/>
      <c r="AA29" s="2"/>
      <c r="AB29" s="27" t="s">
        <v>348</v>
      </c>
      <c r="AC29" s="28">
        <f t="shared" si="7"/>
        <v>1750</v>
      </c>
      <c r="AD29" s="28">
        <v>3500.0</v>
      </c>
      <c r="AE29" s="32">
        <v>30.0</v>
      </c>
      <c r="AF29" s="3">
        <f t="shared" si="8"/>
        <v>52500</v>
      </c>
      <c r="AG29" s="32">
        <f t="shared" si="9"/>
        <v>105000</v>
      </c>
      <c r="AH29" s="41"/>
      <c r="AI29" s="41"/>
      <c r="AJ29" s="41"/>
      <c r="AK29" s="41"/>
    </row>
    <row r="30" ht="12.75" customHeight="1">
      <c r="A30" s="17">
        <v>29.0</v>
      </c>
      <c r="B30" s="2" t="s">
        <v>155</v>
      </c>
      <c r="C30" s="3">
        <f>'Menu Cíclico'!BA4</f>
        <v>19150.91481</v>
      </c>
      <c r="D30" s="2" t="s">
        <v>236</v>
      </c>
      <c r="E30" s="3">
        <f>'Menu Cíclico'!E7</f>
        <v>15228.68</v>
      </c>
      <c r="F30" s="2" t="s">
        <v>322</v>
      </c>
      <c r="G30" s="3">
        <f>'Menu Cíclico'!U9</f>
        <v>9126.524094</v>
      </c>
      <c r="H30" s="2"/>
      <c r="I30" s="3"/>
      <c r="J30" s="2"/>
      <c r="K30" s="3"/>
      <c r="L30" s="2" t="s">
        <v>349</v>
      </c>
      <c r="M30" s="3">
        <f>'Menu Cíclico'!BE15</f>
        <v>3974.2092</v>
      </c>
      <c r="N30" s="2" t="s">
        <v>350</v>
      </c>
      <c r="O30" s="3">
        <f>'Menu Cíclico'!I16</f>
        <v>6152.472</v>
      </c>
      <c r="P30" s="2"/>
      <c r="Q30" s="1"/>
      <c r="R30" s="2"/>
      <c r="S30" s="1"/>
      <c r="T30" s="2"/>
      <c r="U30" s="1"/>
      <c r="V30" s="2"/>
      <c r="W30" s="2"/>
      <c r="X30" s="2"/>
      <c r="Y30" s="1"/>
      <c r="Z30" s="2"/>
      <c r="AA30" s="2"/>
      <c r="AB30" s="27" t="s">
        <v>351</v>
      </c>
      <c r="AC30" s="28">
        <f t="shared" si="7"/>
        <v>1750</v>
      </c>
      <c r="AD30" s="28">
        <v>3500.0</v>
      </c>
      <c r="AE30" s="32">
        <v>30.0</v>
      </c>
      <c r="AF30" s="3">
        <f t="shared" si="8"/>
        <v>52500</v>
      </c>
      <c r="AG30" s="32">
        <f t="shared" si="9"/>
        <v>105000</v>
      </c>
      <c r="AH30" s="41"/>
      <c r="AI30" s="41"/>
      <c r="AJ30" s="41"/>
      <c r="AK30" s="41"/>
    </row>
    <row r="31" ht="12.75" customHeight="1">
      <c r="A31" s="17">
        <v>30.0</v>
      </c>
      <c r="B31" s="2" t="s">
        <v>128</v>
      </c>
      <c r="C31" s="3">
        <f>'Menu Cíclico'!Y4</f>
        <v>17380.49528</v>
      </c>
      <c r="D31" s="2" t="s">
        <v>304</v>
      </c>
      <c r="E31" s="3">
        <f>'Menu Cíclico'!AW8</f>
        <v>25640.126</v>
      </c>
      <c r="F31" s="2" t="s">
        <v>318</v>
      </c>
      <c r="G31" s="3">
        <f>'Menu Cíclico'!M9</f>
        <v>10464.14383</v>
      </c>
      <c r="H31" s="2"/>
      <c r="I31" s="3"/>
      <c r="J31" s="2"/>
      <c r="K31" s="3"/>
      <c r="L31" s="2" t="s">
        <v>353</v>
      </c>
      <c r="M31" s="3">
        <f>'Menu Cíclico'!E15</f>
        <v>3634.244</v>
      </c>
      <c r="N31" s="2" t="s">
        <v>354</v>
      </c>
      <c r="O31" s="3">
        <f>'Menu Cíclico'!AG16</f>
        <v>6107.75</v>
      </c>
      <c r="P31" s="2"/>
      <c r="Q31" s="1"/>
      <c r="R31" s="2"/>
      <c r="S31" s="1"/>
      <c r="T31" s="2"/>
      <c r="U31" s="1"/>
      <c r="V31" s="2"/>
      <c r="W31" s="2"/>
      <c r="X31" s="2"/>
      <c r="Y31" s="1"/>
      <c r="Z31" s="2"/>
      <c r="AA31" s="2"/>
      <c r="AB31" s="27" t="s">
        <v>355</v>
      </c>
      <c r="AC31" s="28">
        <f t="shared" si="7"/>
        <v>1750</v>
      </c>
      <c r="AD31" s="28">
        <v>3500.0</v>
      </c>
      <c r="AE31" s="32">
        <v>30.0</v>
      </c>
      <c r="AF31" s="3">
        <f t="shared" si="8"/>
        <v>52500</v>
      </c>
      <c r="AG31" s="32">
        <f t="shared" si="9"/>
        <v>105000</v>
      </c>
      <c r="AH31" s="41"/>
      <c r="AI31" s="41"/>
      <c r="AJ31" s="41"/>
      <c r="AK31" s="41"/>
    </row>
    <row r="32" ht="12.75" customHeight="1">
      <c r="A32" s="17">
        <v>31.0</v>
      </c>
      <c r="B32" s="2" t="s">
        <v>83</v>
      </c>
      <c r="C32" s="3">
        <f>'Menu Cíclico'!AK3</f>
        <v>16658.1204</v>
      </c>
      <c r="D32" s="2" t="s">
        <v>289</v>
      </c>
      <c r="E32" s="3">
        <f>'Menu Cíclico'!AC8</f>
        <v>14118.736</v>
      </c>
      <c r="F32" s="2" t="s">
        <v>357</v>
      </c>
      <c r="G32" s="3">
        <f>'Menu Cíclico'!AG11</f>
        <v>8018.88</v>
      </c>
      <c r="H32" s="2"/>
      <c r="I32" s="3"/>
      <c r="J32" s="2"/>
      <c r="K32" s="3"/>
      <c r="L32" s="2"/>
      <c r="M32" s="3"/>
      <c r="N32" s="2" t="s">
        <v>359</v>
      </c>
      <c r="O32" s="3">
        <f>'Menu Cíclico'!I17</f>
        <v>5954.684</v>
      </c>
      <c r="P32" s="2"/>
      <c r="Q32" s="1"/>
      <c r="R32" s="2"/>
      <c r="S32" s="1"/>
      <c r="T32" s="2"/>
      <c r="U32" s="1"/>
      <c r="V32" s="2"/>
      <c r="W32" s="2"/>
      <c r="X32" s="2"/>
      <c r="Y32" s="1"/>
      <c r="Z32" s="2"/>
      <c r="AA32" s="2"/>
      <c r="AB32" s="27" t="s">
        <v>360</v>
      </c>
      <c r="AC32" s="28">
        <f t="shared" si="7"/>
        <v>1750</v>
      </c>
      <c r="AD32" s="28">
        <v>3500.0</v>
      </c>
      <c r="AE32" s="32">
        <v>30.0</v>
      </c>
      <c r="AF32" s="3">
        <f t="shared" si="8"/>
        <v>52500</v>
      </c>
      <c r="AG32" s="32">
        <f t="shared" si="9"/>
        <v>105000</v>
      </c>
      <c r="AH32" s="41"/>
      <c r="AI32" s="41"/>
      <c r="AJ32" s="41"/>
      <c r="AK32" s="41"/>
    </row>
    <row r="33" ht="12.75" customHeight="1">
      <c r="A33" s="17">
        <v>32.0</v>
      </c>
      <c r="B33" s="22" t="s">
        <v>182</v>
      </c>
      <c r="C33" s="3">
        <f>'Menu Cíclico'!AC5</f>
        <v>16925.17223</v>
      </c>
      <c r="D33" s="2" t="s">
        <v>222</v>
      </c>
      <c r="E33" s="25">
        <f>'Menu Cíclico'!AS6</f>
        <v>13395.681</v>
      </c>
      <c r="F33" s="2" t="s">
        <v>313</v>
      </c>
      <c r="G33" s="3">
        <f>'Menu Cíclico'!E9</f>
        <v>8507.226856</v>
      </c>
      <c r="H33" s="2"/>
      <c r="I33" s="3"/>
      <c r="J33" s="2"/>
      <c r="K33" s="3"/>
      <c r="L33" s="2"/>
      <c r="M33" s="3"/>
      <c r="N33" s="2" t="s">
        <v>364</v>
      </c>
      <c r="O33" s="3">
        <f>'Menu Cíclico'!AS17</f>
        <v>5847.74</v>
      </c>
      <c r="P33" s="2"/>
      <c r="Q33" s="1"/>
      <c r="R33" s="2"/>
      <c r="S33" s="1"/>
      <c r="T33" s="2"/>
      <c r="U33" s="1"/>
      <c r="V33" s="2"/>
      <c r="W33" s="2"/>
      <c r="X33" s="2"/>
      <c r="Y33" s="1"/>
      <c r="Z33" s="2"/>
      <c r="AA33" s="2"/>
      <c r="AB33" s="27" t="s">
        <v>366</v>
      </c>
      <c r="AC33" s="28">
        <f t="shared" si="7"/>
        <v>1750</v>
      </c>
      <c r="AD33" s="28">
        <v>3500.0</v>
      </c>
      <c r="AE33" s="32">
        <v>30.0</v>
      </c>
      <c r="AF33" s="3">
        <f t="shared" si="8"/>
        <v>52500</v>
      </c>
      <c r="AG33" s="32">
        <f t="shared" si="9"/>
        <v>105000</v>
      </c>
      <c r="AH33" s="41"/>
      <c r="AI33" s="41"/>
      <c r="AJ33" s="41"/>
      <c r="AK33" s="41"/>
    </row>
    <row r="34" ht="12.75" customHeight="1">
      <c r="A34" s="17">
        <v>33.0</v>
      </c>
      <c r="B34" s="2" t="s">
        <v>87</v>
      </c>
      <c r="C34" s="3">
        <f>'Menu Cíclico'!AO3</f>
        <v>17701.21388</v>
      </c>
      <c r="D34" s="2" t="s">
        <v>252</v>
      </c>
      <c r="E34" s="3">
        <f>'Menu Cíclico'!AG7</f>
        <v>13721.80611</v>
      </c>
      <c r="F34" s="2" t="s">
        <v>367</v>
      </c>
      <c r="G34" s="3">
        <f>'Menu Cíclico'!BA11</f>
        <v>6599.479714</v>
      </c>
      <c r="H34" s="2"/>
      <c r="I34" s="3"/>
      <c r="J34" s="2"/>
      <c r="K34" s="3"/>
      <c r="L34" s="2"/>
      <c r="M34" s="3"/>
      <c r="N34" s="22" t="s">
        <v>369</v>
      </c>
      <c r="O34" s="3">
        <f>'Menu Cíclico'!U18</f>
        <v>5834.598551</v>
      </c>
      <c r="P34" s="2"/>
      <c r="Q34" s="1"/>
      <c r="R34" s="2"/>
      <c r="S34" s="1"/>
      <c r="T34" s="2"/>
      <c r="U34" s="1"/>
      <c r="V34" s="2"/>
      <c r="W34" s="2"/>
      <c r="X34" s="2"/>
      <c r="Y34" s="1"/>
      <c r="Z34" s="2"/>
      <c r="AA34" s="2"/>
      <c r="AB34" s="2"/>
      <c r="AC34" s="40"/>
      <c r="AD34" s="40"/>
      <c r="AE34" s="36"/>
      <c r="AF34" s="22"/>
      <c r="AG34" s="22"/>
      <c r="AH34" s="41"/>
      <c r="AI34" s="41"/>
      <c r="AJ34" s="41"/>
      <c r="AK34" s="41"/>
    </row>
    <row r="35" ht="12.75" customHeight="1">
      <c r="A35" s="17">
        <v>34.0</v>
      </c>
      <c r="B35" s="2" t="s">
        <v>145</v>
      </c>
      <c r="C35" s="3">
        <f>'Menu Cíclico'!AO4</f>
        <v>17208.60428</v>
      </c>
      <c r="D35" s="2" t="s">
        <v>297</v>
      </c>
      <c r="E35" s="3">
        <f>'Menu Cíclico'!AK8</f>
        <v>12959.102</v>
      </c>
      <c r="F35" s="22" t="s">
        <v>259</v>
      </c>
      <c r="G35" s="3">
        <f>'Menu Cíclico'!AC11</f>
        <v>5669.7175</v>
      </c>
      <c r="H35" s="2"/>
      <c r="I35" s="3"/>
      <c r="J35" s="2"/>
      <c r="K35" s="3"/>
      <c r="L35" s="2"/>
      <c r="M35" s="3"/>
      <c r="N35" s="2" t="s">
        <v>370</v>
      </c>
      <c r="O35" s="3">
        <f>'Menu Cíclico'!AS16</f>
        <v>5761.659</v>
      </c>
      <c r="P35" s="2"/>
      <c r="Q35" s="1"/>
      <c r="R35" s="2"/>
      <c r="S35" s="1"/>
      <c r="T35" s="2"/>
      <c r="U35" s="1"/>
      <c r="V35" s="2"/>
      <c r="W35" s="2"/>
      <c r="X35" s="2"/>
      <c r="Y35" s="1"/>
      <c r="Z35" s="2"/>
      <c r="AA35" s="2"/>
      <c r="AB35" s="2"/>
      <c r="AC35" s="40"/>
      <c r="AD35" s="40"/>
      <c r="AE35" s="42" t="s">
        <v>371</v>
      </c>
      <c r="AF35" s="43">
        <f t="shared" ref="AF35:AG35" si="10">SUM(AF2:AF33)</f>
        <v>1700500</v>
      </c>
      <c r="AG35" s="43">
        <f t="shared" si="10"/>
        <v>3401000</v>
      </c>
      <c r="AH35" s="41"/>
      <c r="AI35" s="41"/>
      <c r="AJ35" s="41"/>
      <c r="AK35" s="41"/>
    </row>
    <row r="36" ht="12.75" customHeight="1">
      <c r="A36" s="17">
        <v>35.0</v>
      </c>
      <c r="B36" s="2" t="s">
        <v>142</v>
      </c>
      <c r="C36" s="3">
        <f>'Menu Cíclico'!AK4</f>
        <v>16391.91474</v>
      </c>
      <c r="D36" s="22" t="s">
        <v>202</v>
      </c>
      <c r="E36" s="3">
        <f>'Menu Cíclico'!E6</f>
        <v>13324.44057</v>
      </c>
      <c r="F36" s="2" t="s">
        <v>356</v>
      </c>
      <c r="G36" s="3">
        <f>'Menu Cíclico'!BE10</f>
        <v>6854.8479</v>
      </c>
      <c r="H36" s="2"/>
      <c r="I36" s="3"/>
      <c r="J36" s="2"/>
      <c r="K36" s="3"/>
      <c r="L36" s="2"/>
      <c r="M36" s="3"/>
      <c r="N36" s="2" t="s">
        <v>374</v>
      </c>
      <c r="O36" s="3">
        <f>'Menu Cíclico'!AG18</f>
        <v>5414.202</v>
      </c>
      <c r="P36" s="2"/>
      <c r="Q36" s="1"/>
      <c r="R36" s="2"/>
      <c r="S36" s="1"/>
      <c r="T36" s="2"/>
      <c r="U36" s="1"/>
      <c r="V36" s="2"/>
      <c r="W36" s="2"/>
      <c r="X36" s="2"/>
      <c r="Y36" s="1"/>
      <c r="Z36" s="2"/>
      <c r="AA36" s="2"/>
      <c r="AB36" s="2"/>
      <c r="AC36" s="40"/>
      <c r="AD36" s="40"/>
      <c r="AE36" s="42" t="s">
        <v>375</v>
      </c>
      <c r="AF36" s="43">
        <f t="shared" ref="AF36:AG36" si="11">AF35*24</f>
        <v>40812000</v>
      </c>
      <c r="AG36" s="43">
        <f t="shared" si="11"/>
        <v>81624000</v>
      </c>
      <c r="AH36" s="41"/>
      <c r="AI36" s="41"/>
      <c r="AJ36" s="41"/>
      <c r="AK36" s="41"/>
    </row>
    <row r="37" ht="12.75" customHeight="1">
      <c r="A37" s="17">
        <v>36.0</v>
      </c>
      <c r="B37" s="2" t="s">
        <v>140</v>
      </c>
      <c r="C37" s="3">
        <f>'Menu Cíclico'!AG4</f>
        <v>15353.16</v>
      </c>
      <c r="D37" s="2" t="s">
        <v>307</v>
      </c>
      <c r="E37" s="3">
        <f>'Menu Cíclico'!BA8</f>
        <v>15725.30063</v>
      </c>
      <c r="F37" s="2" t="s">
        <v>363</v>
      </c>
      <c r="G37" s="3">
        <f>'Menu Cíclico'!M11</f>
        <v>6368.13776</v>
      </c>
      <c r="H37" s="2"/>
      <c r="I37" s="3"/>
      <c r="J37" s="2"/>
      <c r="K37" s="3"/>
      <c r="L37" s="2"/>
      <c r="M37" s="3"/>
      <c r="N37" s="2" t="s">
        <v>376</v>
      </c>
      <c r="O37" s="3">
        <f>'Menu Cíclico'!BE17</f>
        <v>5428.117</v>
      </c>
      <c r="P37" s="2"/>
      <c r="Q37" s="1"/>
      <c r="R37" s="2"/>
      <c r="S37" s="1"/>
      <c r="T37" s="2"/>
      <c r="U37" s="1"/>
      <c r="V37" s="2"/>
      <c r="W37" s="2"/>
      <c r="X37" s="2"/>
      <c r="Y37" s="1"/>
      <c r="Z37" s="2"/>
      <c r="AA37" s="2"/>
      <c r="AB37" s="2"/>
      <c r="AC37" s="40"/>
      <c r="AD37" s="40"/>
      <c r="AE37" s="36"/>
      <c r="AF37" s="22"/>
      <c r="AG37" s="22"/>
      <c r="AH37" s="41"/>
      <c r="AI37" s="41"/>
      <c r="AJ37" s="41"/>
      <c r="AK37" s="41"/>
    </row>
    <row r="38" ht="12.75" customHeight="1">
      <c r="A38" s="17">
        <v>37.0</v>
      </c>
      <c r="B38" s="2" t="s">
        <v>80</v>
      </c>
      <c r="C38" s="3">
        <f>'Menu Cíclico'!AG3</f>
        <v>14958.104</v>
      </c>
      <c r="D38" s="2" t="s">
        <v>246</v>
      </c>
      <c r="E38" s="3">
        <f>'Menu Cíclico'!U7</f>
        <v>10712.216</v>
      </c>
      <c r="F38" s="2" t="s">
        <v>337</v>
      </c>
      <c r="G38" s="3">
        <f>'Menu Cíclico'!AW9</f>
        <v>7649.89768</v>
      </c>
      <c r="H38" s="2"/>
      <c r="I38" s="3"/>
      <c r="J38" s="2"/>
      <c r="K38" s="3"/>
      <c r="L38" s="2"/>
      <c r="M38" s="3"/>
      <c r="N38" s="2" t="s">
        <v>377</v>
      </c>
      <c r="O38" s="3">
        <f>'Menu Cíclico'!I18</f>
        <v>4959.46</v>
      </c>
      <c r="P38" s="2"/>
      <c r="Q38" s="1"/>
      <c r="R38" s="2"/>
      <c r="S38" s="1"/>
      <c r="T38" s="2"/>
      <c r="U38" s="1"/>
      <c r="V38" s="2"/>
      <c r="W38" s="2"/>
      <c r="X38" s="2"/>
      <c r="Y38" s="1"/>
      <c r="Z38" s="2"/>
      <c r="AA38" s="2"/>
      <c r="AB38" s="2"/>
      <c r="AC38" s="40"/>
      <c r="AD38" s="40"/>
      <c r="AE38" s="42"/>
      <c r="AF38" s="22"/>
      <c r="AG38" s="22"/>
      <c r="AH38" s="41"/>
      <c r="AI38" s="41"/>
      <c r="AJ38" s="41"/>
      <c r="AK38" s="41"/>
    </row>
    <row r="39" ht="12.75" customHeight="1">
      <c r="A39" s="17">
        <v>38.0</v>
      </c>
      <c r="B39" s="2" t="s">
        <v>63</v>
      </c>
      <c r="C39" s="3">
        <f>'Menu Cíclico'!M3</f>
        <v>14352.29688</v>
      </c>
      <c r="D39" s="2" t="s">
        <v>224</v>
      </c>
      <c r="E39" s="3">
        <f>'Menu Cíclico'!AW6</f>
        <v>10645.089</v>
      </c>
      <c r="F39" s="2" t="s">
        <v>90</v>
      </c>
      <c r="G39" s="3">
        <f>'Menu Cíclico'!AS11</f>
        <v>5866.64</v>
      </c>
      <c r="H39" s="2"/>
      <c r="I39" s="3"/>
      <c r="J39" s="2"/>
      <c r="K39" s="3"/>
      <c r="L39" s="2"/>
      <c r="M39" s="3"/>
      <c r="N39" s="2" t="s">
        <v>379</v>
      </c>
      <c r="O39" s="3">
        <f>'Menu Cíclico'!AG17</f>
        <v>5407.852</v>
      </c>
      <c r="P39" s="2"/>
      <c r="Q39" s="1"/>
      <c r="R39" s="2"/>
      <c r="S39" s="1"/>
      <c r="T39" s="2"/>
      <c r="U39" s="1"/>
      <c r="V39" s="2"/>
      <c r="W39" s="2"/>
      <c r="X39" s="2"/>
      <c r="Y39" s="1"/>
      <c r="Z39" s="2"/>
      <c r="AA39" s="2"/>
      <c r="AB39" s="2"/>
      <c r="AC39" s="40"/>
      <c r="AD39" s="40"/>
      <c r="AE39" s="36"/>
      <c r="AF39" s="22"/>
      <c r="AG39" s="22"/>
      <c r="AH39" s="41"/>
      <c r="AI39" s="41"/>
      <c r="AJ39" s="41"/>
      <c r="AK39" s="41"/>
    </row>
    <row r="40" ht="12.75" customHeight="1">
      <c r="A40" s="17">
        <v>39.0</v>
      </c>
      <c r="B40" s="2" t="s">
        <v>173</v>
      </c>
      <c r="C40" s="3">
        <f>'Menu Cíclico'!Q5</f>
        <v>15570.442</v>
      </c>
      <c r="D40" s="2" t="s">
        <v>216</v>
      </c>
      <c r="E40" s="3">
        <f>'Menu Cíclico'!AK6</f>
        <v>10273.90446</v>
      </c>
      <c r="F40" s="2" t="s">
        <v>334</v>
      </c>
      <c r="G40" s="3">
        <f>'Menu Cíclico'!AS9</f>
        <v>3527.348609</v>
      </c>
      <c r="H40" s="2"/>
      <c r="I40" s="3"/>
      <c r="J40" s="2"/>
      <c r="K40" s="3"/>
      <c r="L40" s="2"/>
      <c r="M40" s="3"/>
      <c r="N40" s="2" t="s">
        <v>380</v>
      </c>
      <c r="O40" s="3">
        <f>'Menu Cíclico'!AK17</f>
        <v>4770.7451</v>
      </c>
      <c r="P40" s="2"/>
      <c r="Q40" s="1"/>
      <c r="R40" s="2"/>
      <c r="S40" s="1"/>
      <c r="T40" s="2"/>
      <c r="U40" s="1"/>
      <c r="V40" s="2"/>
      <c r="W40" s="2"/>
      <c r="X40" s="2"/>
      <c r="Y40" s="1"/>
      <c r="Z40" s="2"/>
      <c r="AA40" s="2"/>
      <c r="AB40" s="2"/>
      <c r="AC40" s="40"/>
      <c r="AD40" s="40"/>
      <c r="AE40" s="36"/>
      <c r="AF40" s="22"/>
      <c r="AG40" s="22"/>
      <c r="AH40" s="41"/>
      <c r="AI40" s="41"/>
      <c r="AJ40" s="41"/>
      <c r="AK40" s="41"/>
    </row>
    <row r="41" ht="12.75" customHeight="1">
      <c r="A41" s="17">
        <v>40.0</v>
      </c>
      <c r="B41" s="2" t="s">
        <v>157</v>
      </c>
      <c r="C41" s="3">
        <f>'Menu Cíclico'!BE4</f>
        <v>13316.88992</v>
      </c>
      <c r="D41" s="2" t="s">
        <v>269</v>
      </c>
      <c r="E41" s="3">
        <f>'Menu Cíclico'!BA7</f>
        <v>10507.77846</v>
      </c>
      <c r="F41" s="2" t="s">
        <v>358</v>
      </c>
      <c r="G41" s="3">
        <f>'Menu Cíclico'!BI10</f>
        <v>4974.829928</v>
      </c>
      <c r="H41" s="2"/>
      <c r="I41" s="3"/>
      <c r="J41" s="2"/>
      <c r="K41" s="3"/>
      <c r="L41" s="2"/>
      <c r="M41" s="3"/>
      <c r="N41" s="22" t="s">
        <v>382</v>
      </c>
      <c r="O41" s="3">
        <f>'Menu Cíclico'!E18</f>
        <v>4592.49</v>
      </c>
      <c r="P41" s="2"/>
      <c r="Q41" s="1"/>
      <c r="R41" s="2"/>
      <c r="S41" s="1"/>
      <c r="T41" s="2"/>
      <c r="U41" s="1"/>
      <c r="V41" s="2"/>
      <c r="W41" s="2"/>
      <c r="X41" s="2"/>
      <c r="Y41" s="1"/>
      <c r="Z41" s="2"/>
      <c r="AA41" s="2"/>
      <c r="AB41" s="2"/>
      <c r="AC41" s="40"/>
      <c r="AD41" s="40"/>
      <c r="AE41" s="36"/>
      <c r="AF41" s="22"/>
      <c r="AG41" s="22"/>
      <c r="AH41" s="41"/>
      <c r="AI41" s="41"/>
      <c r="AJ41" s="41"/>
      <c r="AK41" s="41"/>
    </row>
    <row r="42" ht="12.75" customHeight="1">
      <c r="A42" s="17">
        <v>41.0</v>
      </c>
      <c r="B42" s="2" t="s">
        <v>160</v>
      </c>
      <c r="C42" s="3">
        <f>'Menu Cíclico'!BI4</f>
        <v>13217.0935</v>
      </c>
      <c r="D42" s="22" t="s">
        <v>312</v>
      </c>
      <c r="E42" s="3">
        <f>'Menu Cíclico'!BI8</f>
        <v>9073.083</v>
      </c>
      <c r="F42" s="2" t="s">
        <v>361</v>
      </c>
      <c r="G42" s="3">
        <f>'Menu Cíclico'!E11</f>
        <v>3595.148</v>
      </c>
      <c r="H42" s="2"/>
      <c r="I42" s="3"/>
      <c r="J42" s="2"/>
      <c r="K42" s="3"/>
      <c r="L42" s="2"/>
      <c r="M42" s="3"/>
      <c r="N42" s="22" t="s">
        <v>384</v>
      </c>
      <c r="O42" s="3">
        <f>'Menu Cíclico'!BI16</f>
        <v>4751.42</v>
      </c>
      <c r="P42" s="2"/>
      <c r="Q42" s="1"/>
      <c r="R42" s="2"/>
      <c r="S42" s="1"/>
      <c r="T42" s="2"/>
      <c r="U42" s="1"/>
      <c r="V42" s="2"/>
      <c r="W42" s="2"/>
      <c r="X42" s="2"/>
      <c r="Y42" s="1"/>
      <c r="Z42" s="2"/>
      <c r="AA42" s="2"/>
      <c r="AB42" s="2"/>
      <c r="AC42" s="40"/>
      <c r="AD42" s="40"/>
      <c r="AE42" s="36"/>
      <c r="AF42" s="22"/>
      <c r="AG42" s="22"/>
      <c r="AH42" s="41"/>
      <c r="AI42" s="41"/>
      <c r="AJ42" s="41"/>
      <c r="AK42" s="41"/>
    </row>
    <row r="43" ht="12.75" customHeight="1">
      <c r="A43" s="17">
        <v>42.0</v>
      </c>
      <c r="B43" s="2" t="s">
        <v>185</v>
      </c>
      <c r="C43" s="3">
        <f>'Menu Cíclico'!AG5</f>
        <v>23054.72976</v>
      </c>
      <c r="D43" s="2" t="s">
        <v>284</v>
      </c>
      <c r="E43" s="3">
        <f>'Menu Cíclico'!Y8</f>
        <v>9070.6105</v>
      </c>
      <c r="F43" s="2" t="s">
        <v>352</v>
      </c>
      <c r="G43" s="3">
        <f>'Menu Cíclico'!AS10</f>
        <v>2086.752</v>
      </c>
      <c r="H43" s="2"/>
      <c r="I43" s="3"/>
      <c r="J43" s="2"/>
      <c r="K43" s="3"/>
      <c r="L43" s="2"/>
      <c r="M43" s="3"/>
      <c r="N43" s="2" t="s">
        <v>385</v>
      </c>
      <c r="O43" s="3">
        <f>'Menu Cíclico'!AK18</f>
        <v>4084.1056</v>
      </c>
      <c r="P43" s="2"/>
      <c r="Q43" s="1"/>
      <c r="R43" s="2"/>
      <c r="S43" s="1"/>
      <c r="T43" s="2"/>
      <c r="U43" s="1"/>
      <c r="V43" s="2"/>
      <c r="W43" s="2"/>
      <c r="X43" s="2"/>
      <c r="Y43" s="1"/>
      <c r="Z43" s="2"/>
      <c r="AA43" s="2"/>
      <c r="AB43" s="2"/>
      <c r="AC43" s="40"/>
      <c r="AD43" s="40"/>
      <c r="AE43" s="36"/>
      <c r="AF43" s="22"/>
      <c r="AG43" s="22"/>
      <c r="AH43" s="41"/>
      <c r="AI43" s="41"/>
      <c r="AJ43" s="41"/>
      <c r="AK43" s="41"/>
    </row>
    <row r="44" ht="12.75" customHeight="1">
      <c r="A44" s="17">
        <v>43.0</v>
      </c>
      <c r="B44" s="2" t="s">
        <v>187</v>
      </c>
      <c r="C44" s="3">
        <f>'Menu Cíclico'!AK5</f>
        <v>20426.61388</v>
      </c>
      <c r="D44" s="2" t="s">
        <v>280</v>
      </c>
      <c r="E44" s="3">
        <f>'CARNES BLANCAS'!K800</f>
        <v>46394.23328</v>
      </c>
      <c r="F44" s="2" t="s">
        <v>365</v>
      </c>
      <c r="G44" s="3">
        <f>'Menu Cíclico'!Q11</f>
        <v>2158.08</v>
      </c>
      <c r="H44" s="2"/>
      <c r="I44" s="3"/>
      <c r="J44" s="2"/>
      <c r="K44" s="3"/>
      <c r="L44" s="2"/>
      <c r="M44" s="3"/>
      <c r="N44" s="2" t="s">
        <v>388</v>
      </c>
      <c r="O44" s="3">
        <f>'Menu Cíclico'!M18</f>
        <v>3516.148</v>
      </c>
      <c r="P44" s="2"/>
      <c r="Q44" s="1"/>
      <c r="R44" s="2"/>
      <c r="S44" s="1"/>
      <c r="T44" s="2"/>
      <c r="U44" s="1"/>
      <c r="V44" s="2"/>
      <c r="W44" s="2"/>
      <c r="X44" s="2"/>
      <c r="Y44" s="1"/>
      <c r="Z44" s="2"/>
      <c r="AA44" s="2"/>
      <c r="AB44" s="2"/>
      <c r="AC44" s="40"/>
      <c r="AD44" s="40"/>
      <c r="AE44" s="36"/>
      <c r="AF44" s="22"/>
      <c r="AG44" s="22"/>
      <c r="AH44" s="41"/>
      <c r="AI44" s="41"/>
      <c r="AJ44" s="41"/>
      <c r="AK44" s="41"/>
    </row>
    <row r="45" ht="12.75" customHeight="1">
      <c r="A45" s="17">
        <v>44.0</v>
      </c>
      <c r="B45" s="2" t="s">
        <v>195</v>
      </c>
      <c r="C45" s="3">
        <f>'Menu Cíclico'!AW5</f>
        <v>10914.77333</v>
      </c>
      <c r="D45" s="2" t="s">
        <v>300</v>
      </c>
      <c r="E45" s="3">
        <f>'Menu Cíclico'!AS8</f>
        <v>17529.72057</v>
      </c>
      <c r="F45" s="2" t="s">
        <v>362</v>
      </c>
      <c r="G45" s="3">
        <f>'Menu Cíclico'!I11</f>
        <v>5172.5</v>
      </c>
      <c r="H45" s="2"/>
      <c r="I45" s="3"/>
      <c r="J45" s="2"/>
      <c r="K45" s="3"/>
      <c r="L45" s="2"/>
      <c r="M45" s="3"/>
      <c r="N45" s="22" t="s">
        <v>389</v>
      </c>
      <c r="O45" s="3">
        <f>'Menu Cíclico'!AO17</f>
        <v>4422.426667</v>
      </c>
      <c r="P45" s="2"/>
      <c r="Q45" s="1"/>
      <c r="R45" s="2"/>
      <c r="S45" s="1"/>
      <c r="T45" s="2"/>
      <c r="U45" s="1"/>
      <c r="V45" s="2"/>
      <c r="W45" s="2"/>
      <c r="X45" s="2"/>
      <c r="Y45" s="1"/>
      <c r="Z45" s="2"/>
      <c r="AA45" s="2"/>
      <c r="AB45" s="2"/>
      <c r="AC45" s="40"/>
      <c r="AD45" s="40"/>
      <c r="AE45" s="36"/>
      <c r="AF45" s="22"/>
      <c r="AG45" s="22"/>
      <c r="AH45" s="41"/>
      <c r="AI45" s="41"/>
      <c r="AJ45" s="41"/>
      <c r="AK45" s="41"/>
    </row>
    <row r="46" ht="12.75" customHeight="1">
      <c r="A46" s="17">
        <v>45.0</v>
      </c>
      <c r="B46" s="2" t="s">
        <v>179</v>
      </c>
      <c r="C46" s="3">
        <f>'Menu Cíclico'!Y5</f>
        <v>15532.76</v>
      </c>
      <c r="D46" s="27" t="s">
        <v>390</v>
      </c>
      <c r="E46" s="3">
        <f>'Menu Cíclico'!BI6</f>
        <v>1736.849</v>
      </c>
      <c r="F46" s="2" t="s">
        <v>329</v>
      </c>
      <c r="G46" s="3">
        <f>'Menu Cíclico'!AG9</f>
        <v>1632.4</v>
      </c>
      <c r="H46" s="2"/>
      <c r="I46" s="3"/>
      <c r="J46" s="2"/>
      <c r="K46" s="3"/>
      <c r="L46" s="2"/>
      <c r="M46" s="3"/>
      <c r="N46" s="2" t="s">
        <v>391</v>
      </c>
      <c r="O46" s="3">
        <f>'Menu Cíclico'!AW16</f>
        <v>2591.625</v>
      </c>
      <c r="P46" s="2"/>
      <c r="Q46" s="1"/>
      <c r="R46" s="2"/>
      <c r="S46" s="1"/>
      <c r="T46" s="2"/>
      <c r="U46" s="1"/>
      <c r="V46" s="2"/>
      <c r="W46" s="2"/>
      <c r="X46" s="2"/>
      <c r="Y46" s="1"/>
      <c r="Z46" s="2"/>
      <c r="AA46" s="2"/>
      <c r="AB46" s="2"/>
      <c r="AC46" s="40"/>
      <c r="AD46" s="40"/>
      <c r="AE46" s="36"/>
      <c r="AF46" s="22"/>
      <c r="AG46" s="22"/>
      <c r="AH46" s="41"/>
      <c r="AI46" s="41"/>
      <c r="AJ46" s="41"/>
      <c r="AK46" s="41"/>
    </row>
    <row r="47" ht="12.75" customHeight="1">
      <c r="A47" s="1"/>
      <c r="B47" s="2"/>
      <c r="C47" s="1"/>
      <c r="D47" s="2"/>
      <c r="E47" s="3"/>
      <c r="F47" s="2"/>
      <c r="G47" s="3"/>
      <c r="H47" s="2"/>
      <c r="I47" s="3"/>
      <c r="J47" s="2"/>
      <c r="K47" s="3"/>
      <c r="L47" s="2"/>
      <c r="M47" s="3"/>
      <c r="N47" s="22"/>
      <c r="O47" s="3"/>
      <c r="P47" s="2"/>
      <c r="Q47" s="1"/>
      <c r="R47" s="2"/>
      <c r="S47" s="1"/>
      <c r="T47" s="2"/>
      <c r="U47" s="1"/>
      <c r="V47" s="2"/>
      <c r="W47" s="2"/>
      <c r="X47" s="2"/>
      <c r="Y47" s="1"/>
      <c r="Z47" s="2"/>
      <c r="AA47" s="2"/>
      <c r="AB47" s="2"/>
      <c r="AC47" s="40"/>
      <c r="AD47" s="40"/>
      <c r="AE47" s="36"/>
      <c r="AF47" s="22"/>
      <c r="AG47" s="22"/>
      <c r="AH47" s="41"/>
      <c r="AI47" s="41"/>
      <c r="AJ47" s="41"/>
      <c r="AK47" s="41"/>
    </row>
    <row r="48" ht="12.75" customHeight="1">
      <c r="A48" s="17"/>
      <c r="B48" s="26" t="s">
        <v>392</v>
      </c>
      <c r="C48" s="28">
        <f>AVERAGE(C49:C58)</f>
        <v>10711.45274</v>
      </c>
      <c r="D48" s="2"/>
      <c r="F48" s="2"/>
      <c r="H48" s="2"/>
      <c r="J48" s="2"/>
      <c r="L48" s="2"/>
      <c r="N48" s="2"/>
      <c r="P48" s="2"/>
      <c r="R48" s="2"/>
      <c r="S48" s="1"/>
      <c r="T48" s="2"/>
      <c r="V48" s="2"/>
      <c r="W48" s="1"/>
      <c r="X48" s="2"/>
      <c r="Z48" s="8"/>
      <c r="AA48" s="2"/>
      <c r="AB48" s="2"/>
      <c r="AC48" s="40"/>
      <c r="AD48" s="40"/>
      <c r="AE48" s="36"/>
      <c r="AF48" s="22"/>
      <c r="AG48" s="22"/>
      <c r="AH48" s="41"/>
      <c r="AI48" s="41"/>
      <c r="AJ48" s="41"/>
      <c r="AK48" s="41"/>
    </row>
    <row r="49" ht="12.75" customHeight="1">
      <c r="A49" s="17"/>
      <c r="B49" s="26" t="s">
        <v>393</v>
      </c>
      <c r="C49" s="35">
        <f>AVERAGE(C2:C46)</f>
        <v>20924.08132</v>
      </c>
      <c r="D49" s="2"/>
      <c r="E49" s="3"/>
      <c r="F49" s="2"/>
      <c r="G49" s="3"/>
      <c r="H49" s="2"/>
      <c r="I49" s="3"/>
      <c r="J49" s="2"/>
      <c r="K49" s="3"/>
      <c r="L49" s="2"/>
      <c r="M49" s="3"/>
      <c r="N49" s="2"/>
      <c r="O49" s="3"/>
      <c r="P49" s="2"/>
      <c r="Q49" s="1"/>
      <c r="R49" s="2"/>
      <c r="S49" s="1"/>
      <c r="T49" s="2"/>
      <c r="U49" s="1"/>
      <c r="V49" s="2"/>
      <c r="W49" s="2"/>
      <c r="X49" s="2"/>
      <c r="Y49" s="1"/>
      <c r="Z49" s="2"/>
      <c r="AA49" s="2"/>
      <c r="AB49" s="2"/>
      <c r="AC49" s="40"/>
      <c r="AD49" s="40"/>
      <c r="AE49" s="36"/>
      <c r="AF49" s="22"/>
      <c r="AG49" s="22"/>
      <c r="AH49" s="41"/>
      <c r="AI49" s="41"/>
      <c r="AJ49" s="41"/>
      <c r="AK49" s="41"/>
    </row>
    <row r="50" ht="12.75" customHeight="1">
      <c r="A50" s="17"/>
      <c r="B50" s="26" t="s">
        <v>394</v>
      </c>
      <c r="C50" s="35">
        <f>AVERAGE(E2:E46)</f>
        <v>20475.9</v>
      </c>
      <c r="D50" s="2"/>
      <c r="E50" s="3"/>
      <c r="F50" s="2"/>
      <c r="G50" s="3"/>
      <c r="H50" s="2"/>
      <c r="I50" s="3"/>
      <c r="J50" s="2"/>
      <c r="K50" s="3"/>
      <c r="L50" s="2"/>
      <c r="M50" s="3"/>
      <c r="N50" s="2"/>
      <c r="O50" s="3"/>
      <c r="P50" s="2"/>
      <c r="Q50" s="1"/>
      <c r="R50" s="2"/>
      <c r="S50" s="1"/>
      <c r="T50" s="2"/>
      <c r="U50" s="1"/>
      <c r="V50" s="2"/>
      <c r="W50" s="2"/>
      <c r="X50" s="2"/>
      <c r="Y50" s="1"/>
      <c r="Z50" s="2"/>
      <c r="AA50" s="2"/>
      <c r="AB50" s="2"/>
      <c r="AC50" s="40"/>
      <c r="AD50" s="40"/>
      <c r="AE50" s="36"/>
      <c r="AF50" s="22"/>
      <c r="AG50" s="22"/>
      <c r="AH50" s="41"/>
      <c r="AI50" s="41"/>
      <c r="AJ50" s="41"/>
      <c r="AK50" s="41"/>
    </row>
    <row r="51" ht="12.75" customHeight="1">
      <c r="A51" s="17"/>
      <c r="B51" s="26" t="s">
        <v>395</v>
      </c>
      <c r="C51" s="35">
        <f>AVERAGE(G2:G46)</f>
        <v>12711.63961</v>
      </c>
      <c r="D51" s="2"/>
      <c r="E51" s="3"/>
      <c r="F51" s="2"/>
      <c r="G51" s="3"/>
      <c r="H51" s="2"/>
      <c r="I51" s="3"/>
      <c r="J51" s="2"/>
      <c r="K51" s="3"/>
      <c r="L51" s="2"/>
      <c r="M51" s="3"/>
      <c r="N51" s="2"/>
      <c r="O51" s="3"/>
      <c r="P51" s="2"/>
      <c r="Q51" s="1"/>
      <c r="R51" s="2"/>
      <c r="S51" s="1"/>
      <c r="T51" s="2"/>
      <c r="U51" s="1"/>
      <c r="V51" s="2"/>
      <c r="W51" s="2"/>
      <c r="X51" s="2"/>
      <c r="Y51" s="1"/>
      <c r="Z51" s="2"/>
      <c r="AA51" s="2"/>
      <c r="AB51" s="2"/>
      <c r="AC51" s="40"/>
      <c r="AD51" s="40"/>
      <c r="AE51" s="36"/>
      <c r="AF51" s="22"/>
      <c r="AG51" s="22"/>
      <c r="AH51" s="41"/>
      <c r="AI51" s="41"/>
      <c r="AJ51" s="41"/>
      <c r="AK51" s="41"/>
    </row>
    <row r="52" ht="12.75" customHeight="1">
      <c r="A52" s="17"/>
      <c r="B52" s="26" t="s">
        <v>396</v>
      </c>
      <c r="C52" s="35">
        <f>AVERAGE(I2:I46)</f>
        <v>2597.770293</v>
      </c>
      <c r="D52" s="2"/>
      <c r="E52" s="3"/>
      <c r="F52" s="2"/>
      <c r="G52" s="3"/>
      <c r="H52" s="2"/>
      <c r="I52" s="3"/>
      <c r="J52" s="2"/>
      <c r="K52" s="3"/>
      <c r="L52" s="2"/>
      <c r="M52" s="3"/>
      <c r="N52" s="2"/>
      <c r="O52" s="3"/>
      <c r="P52" s="2"/>
      <c r="Q52" s="1"/>
      <c r="R52" s="2"/>
      <c r="S52" s="1"/>
      <c r="T52" s="2"/>
      <c r="U52" s="1"/>
      <c r="V52" s="2"/>
      <c r="W52" s="2"/>
      <c r="X52" s="2"/>
      <c r="Y52" s="1"/>
      <c r="Z52" s="2"/>
      <c r="AA52" s="2"/>
      <c r="AB52" s="2"/>
      <c r="AC52" s="40"/>
      <c r="AD52" s="40"/>
      <c r="AE52" s="36"/>
      <c r="AF52" s="22"/>
      <c r="AG52" s="22"/>
      <c r="AH52" s="41"/>
      <c r="AI52" s="41"/>
      <c r="AJ52" s="41"/>
      <c r="AK52" s="41"/>
    </row>
    <row r="53" ht="12.75" customHeight="1">
      <c r="A53" s="17"/>
      <c r="B53" s="26" t="s">
        <v>398</v>
      </c>
      <c r="C53" s="35">
        <f>AVERAGE(K2:K46)</f>
        <v>5932.444747</v>
      </c>
      <c r="D53" s="2"/>
      <c r="E53" s="3"/>
      <c r="F53" s="2"/>
      <c r="G53" s="3"/>
      <c r="H53" s="2"/>
      <c r="I53" s="3"/>
      <c r="J53" s="2"/>
      <c r="K53" s="3"/>
      <c r="L53" s="2"/>
      <c r="M53" s="3"/>
      <c r="N53" s="2"/>
      <c r="O53" s="3"/>
      <c r="P53" s="2"/>
      <c r="Q53" s="1"/>
      <c r="R53" s="2"/>
      <c r="S53" s="1"/>
      <c r="T53" s="2"/>
      <c r="U53" s="1"/>
      <c r="V53" s="2"/>
      <c r="W53" s="2"/>
      <c r="X53" s="2"/>
      <c r="Y53" s="1"/>
      <c r="Z53" s="2"/>
      <c r="AA53" s="2"/>
      <c r="AB53" s="2"/>
      <c r="AC53" s="40"/>
      <c r="AD53" s="40"/>
      <c r="AE53" s="36"/>
      <c r="AF53" s="22"/>
      <c r="AG53" s="22"/>
      <c r="AH53" s="41"/>
      <c r="AI53" s="41"/>
      <c r="AJ53" s="41"/>
      <c r="AK53" s="41"/>
    </row>
    <row r="54" ht="12.75" customHeight="1">
      <c r="A54" s="17"/>
      <c r="B54" s="26" t="s">
        <v>400</v>
      </c>
      <c r="C54" s="35">
        <f>AVERAGE(M2:M46)</f>
        <v>9240.499001</v>
      </c>
      <c r="D54" s="2"/>
      <c r="E54" s="3"/>
      <c r="F54" s="2"/>
      <c r="G54" s="3"/>
      <c r="H54" s="2"/>
      <c r="I54" s="3"/>
      <c r="J54" s="2"/>
      <c r="K54" s="3"/>
      <c r="L54" s="2"/>
      <c r="M54" s="3"/>
      <c r="N54" s="2"/>
      <c r="O54" s="3"/>
      <c r="P54" s="2"/>
      <c r="Q54" s="1"/>
      <c r="R54" s="2"/>
      <c r="S54" s="1"/>
      <c r="T54" s="2"/>
      <c r="U54" s="1"/>
      <c r="V54" s="2"/>
      <c r="W54" s="2"/>
      <c r="X54" s="2"/>
      <c r="Y54" s="1"/>
      <c r="Z54" s="2"/>
      <c r="AA54" s="2"/>
      <c r="AB54" s="2"/>
      <c r="AC54" s="40"/>
      <c r="AD54" s="40"/>
      <c r="AE54" s="36"/>
      <c r="AF54" s="22"/>
      <c r="AG54" s="22"/>
      <c r="AH54" s="41"/>
      <c r="AI54" s="41"/>
      <c r="AJ54" s="41"/>
      <c r="AK54" s="41"/>
    </row>
    <row r="55" ht="12.75" customHeight="1">
      <c r="A55" s="17"/>
      <c r="B55" s="26" t="s">
        <v>402</v>
      </c>
      <c r="C55" s="35">
        <f>AVERAGE(O2:O46)</f>
        <v>9279.147274</v>
      </c>
      <c r="D55" s="2"/>
      <c r="E55" s="3"/>
      <c r="F55" s="2"/>
      <c r="G55" s="3"/>
      <c r="H55" s="2"/>
      <c r="I55" s="3"/>
      <c r="J55" s="2"/>
      <c r="K55" s="3"/>
      <c r="L55" s="2"/>
      <c r="M55" s="3"/>
      <c r="N55" s="2"/>
      <c r="O55" s="3"/>
      <c r="P55" s="2"/>
      <c r="Q55" s="1"/>
      <c r="R55" s="2"/>
      <c r="S55" s="1"/>
      <c r="T55" s="2"/>
      <c r="U55" s="1"/>
      <c r="V55" s="2"/>
      <c r="W55" s="2"/>
      <c r="X55" s="2"/>
      <c r="Y55" s="1"/>
      <c r="Z55" s="2"/>
      <c r="AA55" s="2"/>
      <c r="AB55" s="2"/>
      <c r="AC55" s="40"/>
      <c r="AD55" s="40"/>
      <c r="AE55" s="36"/>
      <c r="AF55" s="22"/>
      <c r="AG55" s="22"/>
      <c r="AH55" s="41"/>
      <c r="AI55" s="41"/>
      <c r="AJ55" s="41"/>
      <c r="AK55" s="41"/>
    </row>
    <row r="56" ht="12.75" customHeight="1">
      <c r="A56" s="17"/>
      <c r="B56" s="26" t="s">
        <v>403</v>
      </c>
      <c r="C56" s="35">
        <f>AVERAGE(Q2:Q46)</f>
        <v>12248.10588</v>
      </c>
      <c r="D56" s="2"/>
      <c r="E56" s="3"/>
      <c r="F56" s="2"/>
      <c r="G56" s="3"/>
      <c r="H56" s="2"/>
      <c r="I56" s="3"/>
      <c r="J56" s="2"/>
      <c r="K56" s="3"/>
      <c r="L56" s="2"/>
      <c r="M56" s="3"/>
      <c r="N56" s="2"/>
      <c r="O56" s="3"/>
      <c r="P56" s="2"/>
      <c r="Q56" s="1"/>
      <c r="R56" s="2"/>
      <c r="S56" s="1"/>
      <c r="T56" s="2"/>
      <c r="U56" s="1"/>
      <c r="V56" s="2"/>
      <c r="W56" s="2"/>
      <c r="X56" s="2"/>
      <c r="Y56" s="1"/>
      <c r="Z56" s="2"/>
      <c r="AA56" s="2"/>
      <c r="AB56" s="2"/>
      <c r="AC56" s="45"/>
      <c r="AD56" s="45"/>
      <c r="AE56" s="1"/>
      <c r="AF56" s="2"/>
      <c r="AG56" s="2"/>
      <c r="AH56" s="8"/>
      <c r="AI56" s="8"/>
      <c r="AJ56" s="8"/>
      <c r="AK56" s="8"/>
    </row>
    <row r="57" ht="12.75" customHeight="1">
      <c r="A57" s="17"/>
      <c r="B57" s="26" t="s">
        <v>404</v>
      </c>
      <c r="C57" s="35">
        <f>AVERAGE(U2:U46)</f>
        <v>7392.286063</v>
      </c>
      <c r="D57" s="2"/>
      <c r="E57" s="46"/>
      <c r="F57" s="2"/>
      <c r="G57" s="3"/>
      <c r="H57" s="2"/>
      <c r="I57" s="3"/>
      <c r="J57" s="2"/>
      <c r="K57" s="3"/>
      <c r="L57" s="2"/>
      <c r="M57" s="3"/>
      <c r="N57" s="2"/>
      <c r="O57" s="3"/>
      <c r="P57" s="2"/>
      <c r="Q57" s="1"/>
      <c r="R57" s="2"/>
      <c r="S57" s="1"/>
      <c r="T57" s="2"/>
      <c r="U57" s="1"/>
      <c r="V57" s="2"/>
      <c r="W57" s="2"/>
      <c r="X57" s="2"/>
      <c r="Y57" s="1"/>
      <c r="Z57" s="2"/>
      <c r="AA57" s="2"/>
      <c r="AB57" s="2"/>
      <c r="AC57" s="45"/>
      <c r="AD57" s="45"/>
      <c r="AE57" s="1"/>
      <c r="AF57" s="2"/>
      <c r="AG57" s="2"/>
      <c r="AH57" s="8"/>
      <c r="AI57" s="8"/>
      <c r="AJ57" s="8"/>
      <c r="AK57" s="8"/>
    </row>
    <row r="58" ht="12.75" customHeight="1">
      <c r="A58" s="17"/>
      <c r="B58" s="26" t="s">
        <v>406</v>
      </c>
      <c r="C58" s="35">
        <f>AVERAGE(Y2:Y46)</f>
        <v>6312.653207</v>
      </c>
      <c r="D58" s="2"/>
      <c r="E58" s="46"/>
      <c r="F58" s="2"/>
      <c r="G58" s="3"/>
      <c r="H58" s="2"/>
      <c r="I58" s="3"/>
      <c r="J58" s="2"/>
      <c r="K58" s="3"/>
      <c r="L58" s="2"/>
      <c r="M58" s="3"/>
      <c r="N58" s="2"/>
      <c r="O58" s="3"/>
      <c r="P58" s="2"/>
      <c r="Q58" s="1"/>
      <c r="R58" s="2"/>
      <c r="S58" s="1"/>
      <c r="T58" s="2"/>
      <c r="U58" s="1"/>
      <c r="V58" s="2"/>
      <c r="W58" s="2"/>
      <c r="X58" s="2"/>
      <c r="Y58" s="1"/>
      <c r="Z58" s="2"/>
      <c r="AA58" s="2"/>
      <c r="AB58" s="2"/>
      <c r="AC58" s="45"/>
      <c r="AD58" s="45"/>
      <c r="AE58" s="1"/>
      <c r="AF58" s="2"/>
      <c r="AG58" s="2"/>
      <c r="AH58" s="8"/>
      <c r="AI58" s="8"/>
      <c r="AJ58" s="8"/>
      <c r="AK58" s="8"/>
    </row>
    <row r="59" ht="12.75" customHeight="1">
      <c r="A59" s="1"/>
      <c r="B59" s="2"/>
      <c r="C59" s="1"/>
      <c r="D59" s="2"/>
      <c r="E59" s="3"/>
      <c r="F59" s="2"/>
      <c r="G59" s="3"/>
      <c r="H59" s="2"/>
      <c r="I59" s="3"/>
      <c r="J59" s="2"/>
      <c r="K59" s="3"/>
      <c r="L59" s="2"/>
      <c r="M59" s="3"/>
      <c r="N59" s="2"/>
      <c r="O59" s="3"/>
      <c r="P59" s="2"/>
      <c r="Q59" s="1"/>
      <c r="R59" s="2"/>
      <c r="S59" s="1"/>
      <c r="T59" s="2"/>
      <c r="U59" s="1"/>
      <c r="V59" s="2"/>
      <c r="W59" s="2"/>
      <c r="X59" s="2"/>
      <c r="Y59" s="1"/>
      <c r="Z59" s="2"/>
      <c r="AA59" s="2"/>
      <c r="AB59" s="2"/>
      <c r="AC59" s="45"/>
      <c r="AD59" s="45"/>
      <c r="AE59" s="1"/>
      <c r="AF59" s="2"/>
      <c r="AG59" s="2"/>
      <c r="AH59" s="8"/>
      <c r="AI59" s="8"/>
      <c r="AJ59" s="8"/>
      <c r="AK59" s="8"/>
    </row>
    <row r="60" ht="12.75" customHeight="1">
      <c r="A60" s="17"/>
      <c r="B60" s="26"/>
      <c r="C60" s="17" t="s">
        <v>407</v>
      </c>
      <c r="D60" s="47" t="s">
        <v>408</v>
      </c>
      <c r="E60" s="3"/>
      <c r="F60" s="2"/>
      <c r="G60" s="3"/>
      <c r="H60" s="2"/>
      <c r="I60" s="3"/>
      <c r="J60" s="2"/>
      <c r="K60" s="3"/>
      <c r="L60" s="2"/>
      <c r="M60" s="3"/>
      <c r="N60" s="2"/>
      <c r="O60" s="3"/>
      <c r="P60" s="2"/>
      <c r="Q60" s="1"/>
      <c r="R60" s="2"/>
      <c r="S60" s="1"/>
      <c r="T60" s="2"/>
      <c r="U60" s="1"/>
      <c r="V60" s="2"/>
      <c r="W60" s="2"/>
      <c r="X60" s="2"/>
      <c r="Y60" s="1"/>
      <c r="Z60" s="2"/>
      <c r="AA60" s="2"/>
      <c r="AB60" s="2"/>
      <c r="AC60" s="45"/>
      <c r="AD60" s="45"/>
      <c r="AE60" s="1"/>
      <c r="AF60" s="2"/>
      <c r="AG60" s="2"/>
      <c r="AH60" s="8"/>
      <c r="AI60" s="8"/>
      <c r="AJ60" s="8"/>
      <c r="AK60" s="8"/>
    </row>
    <row r="61" ht="12.75" customHeight="1">
      <c r="A61" s="17"/>
      <c r="B61" s="26" t="s">
        <v>410</v>
      </c>
      <c r="C61" s="35">
        <f>AVERAGE(C49,C52)</f>
        <v>11760.92581</v>
      </c>
      <c r="D61" s="46">
        <f>C61*C65</f>
        <v>5292.416612</v>
      </c>
      <c r="E61" s="3"/>
      <c r="F61" s="2"/>
      <c r="G61" s="3"/>
      <c r="H61" s="2"/>
      <c r="I61" s="3"/>
      <c r="J61" s="2"/>
      <c r="K61" s="3"/>
      <c r="L61" s="2"/>
      <c r="M61" s="3"/>
      <c r="N61" s="2"/>
      <c r="O61" s="3"/>
      <c r="P61" s="2"/>
      <c r="Q61" s="1"/>
      <c r="R61" s="2"/>
      <c r="S61" s="1"/>
      <c r="T61" s="2"/>
      <c r="U61" s="1"/>
      <c r="V61" s="2"/>
      <c r="W61" s="2"/>
      <c r="X61" s="2"/>
      <c r="Y61" s="1"/>
      <c r="Z61" s="2"/>
      <c r="AA61" s="2"/>
      <c r="AB61" s="2"/>
      <c r="AC61" s="45"/>
      <c r="AD61" s="45"/>
      <c r="AE61" s="1"/>
      <c r="AF61" s="2"/>
      <c r="AG61" s="2"/>
      <c r="AH61" s="8"/>
      <c r="AI61" s="8"/>
      <c r="AJ61" s="8"/>
      <c r="AK61" s="8"/>
    </row>
    <row r="62" ht="12.75" customHeight="1">
      <c r="A62" s="17"/>
      <c r="B62" s="26" t="s">
        <v>411</v>
      </c>
      <c r="C62" s="35">
        <f>AVERAGE(C50,C51)</f>
        <v>16593.7698</v>
      </c>
      <c r="D62" s="46">
        <f>C62*C65</f>
        <v>7467.196412</v>
      </c>
      <c r="E62" s="3"/>
      <c r="F62" s="2"/>
      <c r="G62" s="3"/>
      <c r="H62" s="2"/>
      <c r="I62" s="3"/>
      <c r="J62" s="2"/>
      <c r="K62" s="3"/>
      <c r="L62" s="2"/>
      <c r="M62" s="3"/>
      <c r="N62" s="2"/>
      <c r="O62" s="3"/>
      <c r="P62" s="2"/>
      <c r="Q62" s="1"/>
      <c r="R62" s="2"/>
      <c r="S62" s="1"/>
      <c r="T62" s="2"/>
      <c r="U62" s="1"/>
      <c r="V62" s="2"/>
      <c r="W62" s="2"/>
      <c r="X62" s="2"/>
      <c r="Y62" s="1"/>
      <c r="Z62" s="2"/>
      <c r="AA62" s="2"/>
      <c r="AB62" s="2"/>
      <c r="AC62" s="45"/>
      <c r="AD62" s="45"/>
      <c r="AE62" s="1"/>
      <c r="AF62" s="2"/>
      <c r="AG62" s="2"/>
      <c r="AH62" s="8"/>
      <c r="AI62" s="8"/>
      <c r="AJ62" s="8"/>
      <c r="AK62" s="8"/>
    </row>
    <row r="63" ht="12.75" customHeight="1">
      <c r="A63" s="17"/>
      <c r="B63" s="26" t="s">
        <v>413</v>
      </c>
      <c r="C63" s="35">
        <f>C56</f>
        <v>12248.10588</v>
      </c>
      <c r="D63" s="46">
        <f>C63*C65</f>
        <v>5511.647647</v>
      </c>
      <c r="E63" s="3"/>
      <c r="F63" s="2"/>
      <c r="G63" s="3"/>
      <c r="H63" s="2"/>
      <c r="I63" s="3"/>
      <c r="J63" s="2"/>
      <c r="K63" s="3"/>
      <c r="L63" s="2"/>
      <c r="M63" s="3"/>
      <c r="N63" s="2"/>
      <c r="O63" s="3"/>
      <c r="P63" s="2"/>
      <c r="Q63" s="1"/>
      <c r="R63" s="2"/>
      <c r="S63" s="1"/>
      <c r="T63" s="2"/>
      <c r="U63" s="1"/>
      <c r="V63" s="2"/>
      <c r="W63" s="2"/>
      <c r="X63" s="2"/>
      <c r="Y63" s="1"/>
      <c r="Z63" s="2"/>
      <c r="AA63" s="2"/>
      <c r="AB63" s="2"/>
      <c r="AC63" s="45"/>
      <c r="AD63" s="45"/>
      <c r="AE63" s="1"/>
      <c r="AF63" s="2"/>
      <c r="AG63" s="2"/>
      <c r="AH63" s="8"/>
      <c r="AI63" s="8"/>
      <c r="AJ63" s="8"/>
      <c r="AK63" s="8"/>
    </row>
    <row r="64" ht="12.75" customHeight="1">
      <c r="A64" s="1"/>
      <c r="B64" s="2"/>
      <c r="C64" s="1"/>
      <c r="D64" s="2"/>
      <c r="E64" s="3"/>
      <c r="F64" s="2"/>
      <c r="G64" s="3"/>
      <c r="H64" s="2"/>
      <c r="I64" s="3"/>
      <c r="J64" s="2"/>
      <c r="K64" s="3"/>
      <c r="L64" s="2"/>
      <c r="M64" s="3"/>
      <c r="N64" s="2"/>
      <c r="O64" s="3"/>
      <c r="P64" s="2"/>
      <c r="Q64" s="1"/>
      <c r="R64" s="2"/>
      <c r="S64" s="1"/>
      <c r="T64" s="2"/>
      <c r="U64" s="1"/>
      <c r="V64" s="2"/>
      <c r="W64" s="2"/>
      <c r="X64" s="2"/>
      <c r="Y64" s="1"/>
      <c r="Z64" s="2"/>
      <c r="AA64" s="2"/>
      <c r="AB64" s="2"/>
      <c r="AC64" s="45"/>
      <c r="AD64" s="45"/>
      <c r="AE64" s="1"/>
      <c r="AF64" s="2"/>
      <c r="AG64" s="2"/>
      <c r="AH64" s="8"/>
      <c r="AI64" s="8"/>
      <c r="AJ64" s="8"/>
      <c r="AK64" s="8"/>
    </row>
    <row r="65" ht="12.75" customHeight="1">
      <c r="A65" s="17"/>
      <c r="B65" s="26" t="s">
        <v>414</v>
      </c>
      <c r="C65" s="48">
        <v>0.45</v>
      </c>
      <c r="D65" s="27" t="s">
        <v>415</v>
      </c>
      <c r="E65" s="3"/>
      <c r="F65" s="2"/>
      <c r="G65" s="3"/>
      <c r="H65" s="2"/>
      <c r="I65" s="3"/>
      <c r="J65" s="2"/>
      <c r="K65" s="3"/>
      <c r="L65" s="2"/>
      <c r="M65" s="3"/>
      <c r="N65" s="2"/>
      <c r="O65" s="3"/>
      <c r="P65" s="2"/>
      <c r="Q65" s="1"/>
      <c r="R65" s="2"/>
      <c r="S65" s="1"/>
      <c r="T65" s="2"/>
      <c r="U65" s="1"/>
      <c r="V65" s="2"/>
      <c r="W65" s="2"/>
      <c r="X65" s="2"/>
      <c r="Y65" s="1"/>
      <c r="Z65" s="2"/>
      <c r="AA65" s="2"/>
      <c r="AB65" s="2"/>
      <c r="AC65" s="45"/>
      <c r="AD65" s="45"/>
      <c r="AE65" s="1"/>
      <c r="AF65" s="2"/>
      <c r="AG65" s="2"/>
      <c r="AH65" s="8"/>
      <c r="AI65" s="8"/>
      <c r="AJ65" s="8"/>
      <c r="AK65" s="8"/>
    </row>
    <row r="66" ht="12.75" customHeight="1">
      <c r="A66" s="17"/>
      <c r="B66" s="26" t="s">
        <v>416</v>
      </c>
      <c r="C66" s="48">
        <v>0.2</v>
      </c>
      <c r="D66" s="27" t="s">
        <v>415</v>
      </c>
      <c r="E66" s="3"/>
      <c r="F66" s="2"/>
      <c r="G66" s="3"/>
      <c r="H66" s="2"/>
      <c r="I66" s="3"/>
      <c r="J66" s="2"/>
      <c r="K66" s="3"/>
      <c r="L66" s="2"/>
      <c r="M66" s="3"/>
      <c r="N66" s="2"/>
      <c r="O66" s="3"/>
      <c r="P66" s="2"/>
      <c r="Q66" s="1"/>
      <c r="R66" s="2"/>
      <c r="S66" s="1"/>
      <c r="T66" s="2"/>
      <c r="U66" s="1"/>
      <c r="V66" s="2"/>
      <c r="W66" s="2"/>
      <c r="X66" s="2"/>
      <c r="Y66" s="1"/>
      <c r="Z66" s="2"/>
      <c r="AA66" s="2"/>
      <c r="AB66" s="2"/>
      <c r="AC66" s="45"/>
      <c r="AD66" s="45"/>
      <c r="AE66" s="1"/>
      <c r="AF66" s="2"/>
      <c r="AG66" s="2"/>
      <c r="AH66" s="8"/>
      <c r="AI66" s="8"/>
      <c r="AJ66" s="8"/>
      <c r="AK66" s="8"/>
    </row>
    <row r="67" ht="12.75" customHeight="1">
      <c r="A67" s="17"/>
      <c r="B67" s="26" t="s">
        <v>417</v>
      </c>
      <c r="C67" s="49">
        <v>0.25</v>
      </c>
      <c r="D67" s="27" t="s">
        <v>415</v>
      </c>
      <c r="E67" s="3"/>
      <c r="F67" s="2"/>
      <c r="G67" s="3"/>
      <c r="H67" s="2"/>
      <c r="I67" s="3"/>
      <c r="J67" s="2"/>
      <c r="K67" s="3"/>
      <c r="L67" s="2"/>
      <c r="M67" s="3"/>
      <c r="N67" s="2"/>
      <c r="O67" s="3"/>
      <c r="P67" s="2"/>
      <c r="Q67" s="1"/>
      <c r="R67" s="2"/>
      <c r="S67" s="1"/>
      <c r="T67" s="2"/>
      <c r="U67" s="1"/>
      <c r="V67" s="2"/>
      <c r="W67" s="2"/>
      <c r="X67" s="2"/>
      <c r="Y67" s="1"/>
      <c r="Z67" s="2"/>
      <c r="AA67" s="2"/>
      <c r="AB67" s="2"/>
      <c r="AC67" s="45"/>
      <c r="AD67" s="45"/>
      <c r="AE67" s="1"/>
      <c r="AF67" s="2"/>
      <c r="AG67" s="2"/>
      <c r="AH67" s="8"/>
      <c r="AI67" s="8"/>
      <c r="AJ67" s="8"/>
      <c r="AK67" s="8"/>
    </row>
    <row r="68" ht="12.75" customHeight="1">
      <c r="A68" s="1"/>
      <c r="B68" s="2"/>
      <c r="C68" s="1"/>
      <c r="D68" s="31"/>
      <c r="E68" s="3"/>
      <c r="F68" s="2"/>
      <c r="G68" s="3"/>
      <c r="H68" s="2"/>
      <c r="I68" s="3"/>
      <c r="J68" s="2"/>
      <c r="K68" s="3"/>
      <c r="L68" s="2"/>
      <c r="M68" s="3"/>
      <c r="N68" s="2"/>
      <c r="O68" s="3"/>
      <c r="P68" s="2"/>
      <c r="Q68" s="1"/>
      <c r="R68" s="2"/>
      <c r="S68" s="1"/>
      <c r="T68" s="2"/>
      <c r="U68" s="1"/>
      <c r="V68" s="2"/>
      <c r="W68" s="2"/>
      <c r="X68" s="2"/>
      <c r="Y68" s="1"/>
      <c r="Z68" s="2"/>
      <c r="AA68" s="2"/>
      <c r="AB68" s="2"/>
      <c r="AC68" s="45"/>
      <c r="AD68" s="45"/>
      <c r="AE68" s="1"/>
      <c r="AF68" s="2"/>
      <c r="AG68" s="2"/>
      <c r="AH68" s="8"/>
      <c r="AI68" s="8"/>
      <c r="AJ68" s="8"/>
      <c r="AK68" s="8"/>
    </row>
    <row r="69" ht="12.75" customHeight="1">
      <c r="A69" s="17"/>
      <c r="B69" s="27"/>
      <c r="C69" s="1"/>
      <c r="D69" s="31"/>
      <c r="E69" s="3"/>
      <c r="F69" s="2"/>
      <c r="G69" s="3"/>
      <c r="H69" s="2"/>
      <c r="I69" s="3"/>
      <c r="J69" s="2"/>
      <c r="K69" s="3"/>
      <c r="L69" s="2"/>
      <c r="M69" s="3"/>
      <c r="N69" s="2"/>
      <c r="O69" s="3"/>
      <c r="P69" s="2"/>
      <c r="Q69" s="1"/>
      <c r="R69" s="2"/>
      <c r="S69" s="1"/>
      <c r="T69" s="2"/>
      <c r="U69" s="1"/>
      <c r="V69" s="2"/>
      <c r="W69" s="2"/>
      <c r="X69" s="2"/>
      <c r="Y69" s="1"/>
      <c r="Z69" s="2"/>
      <c r="AA69" s="2"/>
      <c r="AB69" s="2"/>
      <c r="AC69" s="45"/>
      <c r="AD69" s="45"/>
      <c r="AE69" s="1"/>
      <c r="AF69" s="2"/>
      <c r="AG69" s="2"/>
      <c r="AH69" s="8"/>
      <c r="AI69" s="8"/>
      <c r="AJ69" s="8"/>
      <c r="AK69" s="8"/>
    </row>
    <row r="70" ht="12.75" customHeight="1">
      <c r="A70" s="17"/>
      <c r="B70" s="27"/>
      <c r="C70" s="1"/>
      <c r="D70" s="31"/>
      <c r="E70" s="3"/>
      <c r="F70" s="2"/>
      <c r="G70" s="3"/>
      <c r="H70" s="2"/>
      <c r="I70" s="3"/>
      <c r="J70" s="2"/>
      <c r="K70" s="3"/>
      <c r="L70" s="2"/>
      <c r="M70" s="3"/>
      <c r="N70" s="2"/>
      <c r="O70" s="3"/>
      <c r="P70" s="2"/>
      <c r="Q70" s="1"/>
      <c r="R70" s="2"/>
      <c r="S70" s="1"/>
      <c r="T70" s="2"/>
      <c r="U70" s="1"/>
      <c r="V70" s="2"/>
      <c r="W70" s="2"/>
      <c r="X70" s="2"/>
      <c r="Y70" s="1"/>
      <c r="Z70" s="2"/>
      <c r="AA70" s="2"/>
      <c r="AB70" s="2"/>
      <c r="AC70" s="45"/>
      <c r="AD70" s="45"/>
      <c r="AE70" s="1"/>
      <c r="AF70" s="2"/>
      <c r="AG70" s="2"/>
      <c r="AH70" s="8"/>
      <c r="AI70" s="8"/>
      <c r="AJ70" s="8"/>
      <c r="AK70" s="8"/>
    </row>
    <row r="71" ht="12.75" customHeight="1">
      <c r="A71" s="1"/>
      <c r="B71" s="2"/>
      <c r="C71" s="1"/>
      <c r="D71" s="31"/>
      <c r="E71" s="3"/>
      <c r="F71" s="2"/>
      <c r="G71" s="3"/>
      <c r="H71" s="2"/>
      <c r="I71" s="3"/>
      <c r="J71" s="2"/>
      <c r="K71" s="3"/>
      <c r="L71" s="2"/>
      <c r="M71" s="3"/>
      <c r="N71" s="2"/>
      <c r="O71" s="3"/>
      <c r="P71" s="2"/>
      <c r="Q71" s="1"/>
      <c r="R71" s="2"/>
      <c r="S71" s="1"/>
      <c r="T71" s="2"/>
      <c r="U71" s="1"/>
      <c r="V71" s="2"/>
      <c r="W71" s="2"/>
      <c r="X71" s="2"/>
      <c r="Y71" s="1"/>
      <c r="Z71" s="2"/>
      <c r="AA71" s="2"/>
      <c r="AB71" s="2"/>
      <c r="AC71" s="45"/>
      <c r="AD71" s="45"/>
      <c r="AE71" s="1"/>
      <c r="AF71" s="2"/>
      <c r="AG71" s="2"/>
      <c r="AH71" s="8"/>
      <c r="AI71" s="8"/>
      <c r="AJ71" s="8"/>
      <c r="AK71" s="8"/>
    </row>
    <row r="72" ht="12.75" customHeight="1">
      <c r="A72" s="1"/>
      <c r="B72" s="2"/>
      <c r="C72" s="1"/>
      <c r="D72" s="2"/>
      <c r="E72" s="3"/>
      <c r="F72" s="2"/>
      <c r="G72" s="3"/>
      <c r="H72" s="2"/>
      <c r="I72" s="3"/>
      <c r="J72" s="2"/>
      <c r="K72" s="3"/>
      <c r="L72" s="2"/>
      <c r="M72" s="3"/>
      <c r="N72" s="2"/>
      <c r="O72" s="3"/>
      <c r="P72" s="2"/>
      <c r="Q72" s="1"/>
      <c r="R72" s="2"/>
      <c r="S72" s="1"/>
      <c r="T72" s="2"/>
      <c r="U72" s="1"/>
      <c r="V72" s="2"/>
      <c r="W72" s="2"/>
      <c r="X72" s="2"/>
      <c r="Y72" s="1"/>
      <c r="Z72" s="2"/>
      <c r="AA72" s="2"/>
      <c r="AB72" s="2"/>
      <c r="AC72" s="45"/>
      <c r="AD72" s="45"/>
      <c r="AE72" s="1"/>
      <c r="AF72" s="2"/>
      <c r="AG72" s="2"/>
      <c r="AH72" s="8"/>
      <c r="AI72" s="8"/>
      <c r="AJ72" s="8"/>
      <c r="AK72" s="8"/>
    </row>
    <row r="73" ht="12.75" customHeight="1">
      <c r="A73" s="17"/>
      <c r="B73" s="27"/>
      <c r="C73" s="1"/>
      <c r="D73" s="31"/>
      <c r="E73" s="3"/>
      <c r="F73" s="2"/>
      <c r="G73" s="3"/>
      <c r="H73" s="2"/>
      <c r="I73" s="3"/>
      <c r="J73" s="2"/>
      <c r="K73" s="3"/>
      <c r="L73" s="2"/>
      <c r="M73" s="3"/>
      <c r="N73" s="2"/>
      <c r="O73" s="3"/>
      <c r="P73" s="2"/>
      <c r="Q73" s="1"/>
      <c r="R73" s="2"/>
      <c r="S73" s="1"/>
      <c r="T73" s="2"/>
      <c r="U73" s="1"/>
      <c r="V73" s="2"/>
      <c r="W73" s="2"/>
      <c r="X73" s="2"/>
      <c r="Y73" s="1"/>
      <c r="Z73" s="2"/>
      <c r="AA73" s="2"/>
      <c r="AB73" s="2"/>
      <c r="AC73" s="45"/>
      <c r="AD73" s="45"/>
      <c r="AE73" s="1"/>
      <c r="AF73" s="2"/>
      <c r="AG73" s="2"/>
      <c r="AH73" s="8"/>
      <c r="AI73" s="8"/>
      <c r="AJ73" s="8"/>
      <c r="AK73" s="8"/>
    </row>
    <row r="74" ht="12.75" customHeight="1">
      <c r="A74" s="17"/>
      <c r="B74" s="27"/>
      <c r="C74" s="1"/>
      <c r="D74" s="31"/>
      <c r="E74" s="3"/>
      <c r="F74" s="2"/>
      <c r="G74" s="3"/>
      <c r="H74" s="2"/>
      <c r="I74" s="3"/>
      <c r="J74" s="2"/>
      <c r="K74" s="3"/>
      <c r="L74" s="2"/>
      <c r="M74" s="3"/>
      <c r="N74" s="2"/>
      <c r="O74" s="3"/>
      <c r="P74" s="2"/>
      <c r="Q74" s="1"/>
      <c r="R74" s="2"/>
      <c r="S74" s="1"/>
      <c r="T74" s="2"/>
      <c r="U74" s="1"/>
      <c r="V74" s="2"/>
      <c r="W74" s="2"/>
      <c r="X74" s="2"/>
      <c r="Y74" s="1"/>
      <c r="Z74" s="2"/>
      <c r="AA74" s="2"/>
      <c r="AB74" s="2"/>
      <c r="AC74" s="45"/>
      <c r="AD74" s="45"/>
      <c r="AE74" s="1"/>
      <c r="AF74" s="2"/>
      <c r="AG74" s="2"/>
      <c r="AH74" s="8"/>
      <c r="AI74" s="8"/>
      <c r="AJ74" s="8"/>
      <c r="AK74" s="8"/>
    </row>
    <row r="75" ht="12.75" customHeight="1">
      <c r="A75" s="17"/>
      <c r="B75" s="27"/>
      <c r="C75" s="1"/>
      <c r="D75" s="31"/>
      <c r="E75" s="3"/>
      <c r="F75" s="2"/>
      <c r="G75" s="3"/>
      <c r="H75" s="2"/>
      <c r="I75" s="3"/>
      <c r="J75" s="2"/>
      <c r="K75" s="3"/>
      <c r="L75" s="2"/>
      <c r="M75" s="3"/>
      <c r="N75" s="2"/>
      <c r="O75" s="3"/>
      <c r="P75" s="2"/>
      <c r="Q75" s="1"/>
      <c r="R75" s="2"/>
      <c r="S75" s="1"/>
      <c r="T75" s="2"/>
      <c r="U75" s="1"/>
      <c r="V75" s="2"/>
      <c r="W75" s="2"/>
      <c r="X75" s="2"/>
      <c r="Y75" s="1"/>
      <c r="Z75" s="2"/>
      <c r="AA75" s="2"/>
      <c r="AB75" s="2"/>
      <c r="AC75" s="45"/>
      <c r="AD75" s="45"/>
      <c r="AE75" s="1"/>
      <c r="AF75" s="2"/>
      <c r="AG75" s="2"/>
      <c r="AH75" s="8"/>
      <c r="AI75" s="8"/>
      <c r="AJ75" s="8"/>
      <c r="AK75" s="8"/>
    </row>
    <row r="76" ht="12.75" customHeight="1">
      <c r="A76" s="17"/>
      <c r="B76" s="27"/>
      <c r="C76" s="1"/>
      <c r="D76" s="31"/>
      <c r="E76" s="3"/>
      <c r="F76" s="2"/>
      <c r="G76" s="3"/>
      <c r="H76" s="2"/>
      <c r="I76" s="3"/>
      <c r="J76" s="2"/>
      <c r="K76" s="3"/>
      <c r="L76" s="2"/>
      <c r="M76" s="3"/>
      <c r="N76" s="2"/>
      <c r="O76" s="3"/>
      <c r="P76" s="2"/>
      <c r="Q76" s="1"/>
      <c r="R76" s="2"/>
      <c r="S76" s="1"/>
      <c r="T76" s="2"/>
      <c r="U76" s="1"/>
      <c r="V76" s="2"/>
      <c r="W76" s="2"/>
      <c r="X76" s="2"/>
      <c r="Y76" s="1"/>
      <c r="Z76" s="2"/>
      <c r="AA76" s="2"/>
      <c r="AB76" s="2"/>
      <c r="AC76" s="45"/>
      <c r="AD76" s="45"/>
      <c r="AE76" s="1"/>
      <c r="AF76" s="2"/>
      <c r="AG76" s="2"/>
      <c r="AH76" s="8"/>
      <c r="AI76" s="8"/>
      <c r="AJ76" s="8"/>
      <c r="AK76" s="8"/>
    </row>
    <row r="77" ht="12.75" customHeight="1">
      <c r="A77" s="1"/>
      <c r="B77" s="2"/>
      <c r="C77" s="1"/>
      <c r="D77" s="31"/>
      <c r="E77" s="3"/>
      <c r="F77" s="2"/>
      <c r="G77" s="3"/>
      <c r="H77" s="2"/>
      <c r="I77" s="3"/>
      <c r="J77" s="2"/>
      <c r="K77" s="3"/>
      <c r="L77" s="2"/>
      <c r="M77" s="3"/>
      <c r="N77" s="2"/>
      <c r="O77" s="3"/>
      <c r="P77" s="2"/>
      <c r="Q77" s="1"/>
      <c r="R77" s="2"/>
      <c r="S77" s="1"/>
      <c r="T77" s="2"/>
      <c r="U77" s="1"/>
      <c r="V77" s="2"/>
      <c r="W77" s="2"/>
      <c r="X77" s="2"/>
      <c r="Y77" s="1"/>
      <c r="Z77" s="2"/>
      <c r="AA77" s="2"/>
      <c r="AB77" s="2"/>
      <c r="AC77" s="45"/>
      <c r="AD77" s="45"/>
      <c r="AE77" s="1"/>
      <c r="AF77" s="2"/>
      <c r="AG77" s="2"/>
      <c r="AH77" s="8"/>
      <c r="AI77" s="8"/>
      <c r="AJ77" s="8"/>
      <c r="AK77" s="8"/>
    </row>
    <row r="78" ht="12.75" customHeight="1">
      <c r="A78" s="1"/>
      <c r="B78" s="2"/>
      <c r="C78" s="1"/>
      <c r="D78" s="2"/>
      <c r="E78" s="3"/>
      <c r="F78" s="2"/>
      <c r="G78" s="3"/>
      <c r="H78" s="2"/>
      <c r="I78" s="3"/>
      <c r="J78" s="2"/>
      <c r="K78" s="3"/>
      <c r="L78" s="2"/>
      <c r="M78" s="3"/>
      <c r="N78" s="2"/>
      <c r="O78" s="3"/>
      <c r="P78" s="2"/>
      <c r="Q78" s="1"/>
      <c r="R78" s="2"/>
      <c r="S78" s="1"/>
      <c r="T78" s="2"/>
      <c r="U78" s="1"/>
      <c r="V78" s="2"/>
      <c r="W78" s="2"/>
      <c r="X78" s="2"/>
      <c r="Y78" s="1"/>
      <c r="Z78" s="2"/>
      <c r="AA78" s="2"/>
      <c r="AB78" s="2"/>
      <c r="AC78" s="45"/>
      <c r="AD78" s="45"/>
      <c r="AE78" s="1"/>
      <c r="AF78" s="2"/>
      <c r="AG78" s="2"/>
      <c r="AH78" s="8"/>
      <c r="AI78" s="8"/>
      <c r="AJ78" s="8"/>
      <c r="AK78" s="8"/>
    </row>
    <row r="79" ht="12.75" customHeight="1">
      <c r="A79" s="1"/>
      <c r="B79" s="2"/>
      <c r="C79" s="1"/>
      <c r="D79" s="2"/>
      <c r="E79" s="3"/>
      <c r="F79" s="2"/>
      <c r="G79" s="3"/>
      <c r="H79" s="2"/>
      <c r="I79" s="3"/>
      <c r="J79" s="2"/>
      <c r="K79" s="3"/>
      <c r="L79" s="2"/>
      <c r="M79" s="3"/>
      <c r="N79" s="2"/>
      <c r="O79" s="3"/>
      <c r="P79" s="2"/>
      <c r="Q79" s="1"/>
      <c r="R79" s="2"/>
      <c r="S79" s="1"/>
      <c r="T79" s="2"/>
      <c r="U79" s="1"/>
      <c r="V79" s="2"/>
      <c r="W79" s="2"/>
      <c r="X79" s="2"/>
      <c r="Y79" s="1"/>
      <c r="Z79" s="2"/>
      <c r="AA79" s="2"/>
      <c r="AB79" s="2"/>
      <c r="AC79" s="45"/>
      <c r="AD79" s="45"/>
      <c r="AE79" s="1"/>
      <c r="AF79" s="2"/>
      <c r="AG79" s="2"/>
      <c r="AH79" s="8"/>
      <c r="AI79" s="8"/>
      <c r="AJ79" s="8"/>
      <c r="AK79" s="8"/>
    </row>
    <row r="80" ht="12.75" customHeight="1">
      <c r="A80" s="1"/>
      <c r="B80" s="2"/>
      <c r="C80" s="17"/>
      <c r="D80" s="50"/>
      <c r="E80" s="3"/>
      <c r="F80" s="2"/>
      <c r="G80" s="3"/>
      <c r="H80" s="2"/>
      <c r="I80" s="3"/>
      <c r="J80" s="2"/>
      <c r="K80" s="3"/>
      <c r="L80" s="2"/>
      <c r="M80" s="3"/>
      <c r="N80" s="2"/>
      <c r="O80" s="3"/>
      <c r="P80" s="2"/>
      <c r="Q80" s="1"/>
      <c r="R80" s="2"/>
      <c r="S80" s="1"/>
      <c r="T80" s="2"/>
      <c r="U80" s="1"/>
      <c r="V80" s="2"/>
      <c r="W80" s="2"/>
      <c r="X80" s="2"/>
      <c r="Y80" s="1"/>
      <c r="Z80" s="2"/>
      <c r="AA80" s="2"/>
      <c r="AB80" s="2"/>
      <c r="AC80" s="45"/>
      <c r="AD80" s="45"/>
      <c r="AE80" s="1"/>
      <c r="AF80" s="2"/>
      <c r="AG80" s="2"/>
      <c r="AH80" s="8"/>
      <c r="AI80" s="8"/>
      <c r="AJ80" s="8"/>
      <c r="AK80" s="8"/>
    </row>
    <row r="81" ht="12.75" customHeight="1">
      <c r="A81" s="1"/>
      <c r="B81" s="2"/>
      <c r="C81" s="17"/>
      <c r="D81" s="50"/>
      <c r="E81" s="3"/>
      <c r="F81" s="2"/>
      <c r="G81" s="3"/>
      <c r="H81" s="2"/>
      <c r="I81" s="3"/>
      <c r="J81" s="2"/>
      <c r="K81" s="3"/>
      <c r="L81" s="2"/>
      <c r="M81" s="3"/>
      <c r="N81" s="2"/>
      <c r="O81" s="3"/>
      <c r="P81" s="2"/>
      <c r="Q81" s="1"/>
      <c r="R81" s="2"/>
      <c r="S81" s="1"/>
      <c r="T81" s="2"/>
      <c r="U81" s="1"/>
      <c r="V81" s="2"/>
      <c r="W81" s="2"/>
      <c r="X81" s="2"/>
      <c r="Y81" s="1"/>
      <c r="Z81" s="2"/>
      <c r="AA81" s="2"/>
      <c r="AB81" s="2"/>
      <c r="AC81" s="45"/>
      <c r="AD81" s="45"/>
      <c r="AE81" s="1"/>
      <c r="AF81" s="2"/>
      <c r="AG81" s="2"/>
      <c r="AH81" s="8"/>
      <c r="AI81" s="8"/>
      <c r="AJ81" s="8"/>
      <c r="AK81" s="8"/>
    </row>
    <row r="82" ht="12.75" customHeight="1">
      <c r="A82" s="1"/>
      <c r="B82" s="2"/>
      <c r="C82" s="17"/>
      <c r="D82" s="50"/>
      <c r="E82" s="3"/>
      <c r="F82" s="2"/>
      <c r="G82" s="3"/>
      <c r="H82" s="2"/>
      <c r="I82" s="3"/>
      <c r="J82" s="2"/>
      <c r="K82" s="3"/>
      <c r="L82" s="2"/>
      <c r="M82" s="3"/>
      <c r="N82" s="2"/>
      <c r="O82" s="3"/>
      <c r="P82" s="2"/>
      <c r="Q82" s="1"/>
      <c r="R82" s="2"/>
      <c r="S82" s="1"/>
      <c r="T82" s="2"/>
      <c r="U82" s="1"/>
      <c r="V82" s="2"/>
      <c r="W82" s="2"/>
      <c r="X82" s="2"/>
      <c r="Y82" s="1"/>
      <c r="Z82" s="2"/>
      <c r="AA82" s="2"/>
      <c r="AB82" s="2"/>
      <c r="AC82" s="45"/>
      <c r="AD82" s="45"/>
      <c r="AE82" s="1"/>
      <c r="AF82" s="2"/>
      <c r="AG82" s="2"/>
      <c r="AH82" s="8"/>
      <c r="AI82" s="8"/>
      <c r="AJ82" s="8"/>
      <c r="AK82" s="8"/>
    </row>
    <row r="83" ht="12.75" customHeight="1">
      <c r="A83" s="1"/>
      <c r="B83" s="2"/>
      <c r="C83" s="17"/>
      <c r="D83" s="50"/>
      <c r="E83" s="3"/>
      <c r="F83" s="2"/>
      <c r="G83" s="3"/>
      <c r="H83" s="2"/>
      <c r="I83" s="3"/>
      <c r="J83" s="2"/>
      <c r="K83" s="3"/>
      <c r="L83" s="2"/>
      <c r="M83" s="3"/>
      <c r="N83" s="2"/>
      <c r="O83" s="3"/>
      <c r="P83" s="2"/>
      <c r="Q83" s="1"/>
      <c r="R83" s="2"/>
      <c r="S83" s="1"/>
      <c r="T83" s="2"/>
      <c r="U83" s="1"/>
      <c r="V83" s="2"/>
      <c r="W83" s="2"/>
      <c r="X83" s="2"/>
      <c r="Y83" s="1"/>
      <c r="Z83" s="2"/>
      <c r="AA83" s="2"/>
      <c r="AB83" s="2"/>
      <c r="AC83" s="45"/>
      <c r="AD83" s="45"/>
      <c r="AE83" s="1"/>
      <c r="AF83" s="2"/>
      <c r="AG83" s="2"/>
      <c r="AH83" s="8"/>
      <c r="AI83" s="8"/>
      <c r="AJ83" s="8"/>
      <c r="AK83" s="8"/>
    </row>
    <row r="84" ht="12.75" customHeight="1">
      <c r="A84" s="1"/>
      <c r="B84" s="2"/>
      <c r="C84" s="17"/>
      <c r="D84" s="50"/>
      <c r="E84" s="3"/>
      <c r="F84" s="2"/>
      <c r="G84" s="3"/>
      <c r="H84" s="2"/>
      <c r="I84" s="3"/>
      <c r="J84" s="2"/>
      <c r="K84" s="3"/>
      <c r="L84" s="2"/>
      <c r="M84" s="3"/>
      <c r="N84" s="2"/>
      <c r="O84" s="3"/>
      <c r="P84" s="2"/>
      <c r="Q84" s="1"/>
      <c r="R84" s="2"/>
      <c r="S84" s="1"/>
      <c r="T84" s="2"/>
      <c r="U84" s="1"/>
      <c r="V84" s="2"/>
      <c r="W84" s="2"/>
      <c r="X84" s="2"/>
      <c r="Y84" s="1"/>
      <c r="Z84" s="2"/>
      <c r="AA84" s="2"/>
      <c r="AB84" s="2"/>
      <c r="AC84" s="45"/>
      <c r="AD84" s="45"/>
      <c r="AE84" s="1"/>
      <c r="AF84" s="2"/>
      <c r="AG84" s="2"/>
      <c r="AH84" s="8"/>
      <c r="AI84" s="8"/>
      <c r="AJ84" s="8"/>
      <c r="AK84" s="8"/>
    </row>
    <row r="85" ht="12.75" customHeight="1">
      <c r="A85" s="1"/>
      <c r="B85" s="2"/>
      <c r="C85" s="17"/>
      <c r="D85" s="50"/>
      <c r="E85" s="3"/>
      <c r="F85" s="2"/>
      <c r="G85" s="3"/>
      <c r="H85" s="2"/>
      <c r="I85" s="3"/>
      <c r="J85" s="2"/>
      <c r="K85" s="3"/>
      <c r="L85" s="2"/>
      <c r="M85" s="3"/>
      <c r="N85" s="2"/>
      <c r="O85" s="3"/>
      <c r="P85" s="2"/>
      <c r="Q85" s="1"/>
      <c r="R85" s="2"/>
      <c r="S85" s="1"/>
      <c r="T85" s="2"/>
      <c r="U85" s="1"/>
      <c r="V85" s="2"/>
      <c r="W85" s="2"/>
      <c r="X85" s="2"/>
      <c r="Y85" s="1"/>
      <c r="Z85" s="2"/>
      <c r="AA85" s="2"/>
      <c r="AB85" s="2"/>
      <c r="AC85" s="45"/>
      <c r="AD85" s="45"/>
      <c r="AE85" s="1"/>
      <c r="AF85" s="2"/>
      <c r="AG85" s="2"/>
      <c r="AH85" s="8"/>
      <c r="AI85" s="8"/>
      <c r="AJ85" s="8"/>
      <c r="AK85" s="8"/>
    </row>
    <row r="86" ht="12.75" customHeight="1">
      <c r="A86" s="1"/>
      <c r="B86" s="2"/>
      <c r="C86" s="1"/>
      <c r="D86" s="1"/>
      <c r="E86" s="3"/>
      <c r="F86" s="2"/>
      <c r="G86" s="3"/>
      <c r="H86" s="2"/>
      <c r="I86" s="3"/>
      <c r="J86" s="2"/>
      <c r="K86" s="3"/>
      <c r="L86" s="2"/>
      <c r="M86" s="3"/>
      <c r="N86" s="2"/>
      <c r="O86" s="3"/>
      <c r="P86" s="2"/>
      <c r="Q86" s="1"/>
      <c r="R86" s="2"/>
      <c r="S86" s="1"/>
      <c r="T86" s="2"/>
      <c r="U86" s="1"/>
      <c r="V86" s="2"/>
      <c r="W86" s="2"/>
      <c r="X86" s="2"/>
      <c r="Y86" s="1"/>
      <c r="Z86" s="2"/>
      <c r="AA86" s="2"/>
      <c r="AB86" s="2"/>
      <c r="AC86" s="45"/>
      <c r="AD86" s="45"/>
      <c r="AE86" s="1"/>
      <c r="AF86" s="2"/>
      <c r="AG86" s="2"/>
      <c r="AH86" s="8"/>
      <c r="AI86" s="8"/>
      <c r="AJ86" s="8"/>
      <c r="AK86" s="8"/>
    </row>
    <row r="87" ht="12.75" customHeight="1">
      <c r="A87" s="1"/>
      <c r="B87" s="2"/>
      <c r="C87" s="1"/>
      <c r="D87" s="31"/>
      <c r="E87" s="3"/>
      <c r="F87" s="2"/>
      <c r="G87" s="3"/>
      <c r="H87" s="2"/>
      <c r="I87" s="3"/>
      <c r="J87" s="2"/>
      <c r="K87" s="3"/>
      <c r="L87" s="2"/>
      <c r="M87" s="3"/>
      <c r="N87" s="2"/>
      <c r="O87" s="3"/>
      <c r="P87" s="2"/>
      <c r="Q87" s="1"/>
      <c r="R87" s="2"/>
      <c r="S87" s="1"/>
      <c r="T87" s="2"/>
      <c r="U87" s="1"/>
      <c r="V87" s="2"/>
      <c r="W87" s="2"/>
      <c r="X87" s="2"/>
      <c r="Y87" s="1"/>
      <c r="Z87" s="2"/>
      <c r="AA87" s="2"/>
      <c r="AB87" s="2"/>
      <c r="AC87" s="45"/>
      <c r="AD87" s="45"/>
      <c r="AE87" s="1"/>
      <c r="AF87" s="2"/>
      <c r="AG87" s="2"/>
      <c r="AH87" s="8"/>
      <c r="AI87" s="8"/>
      <c r="AJ87" s="8"/>
      <c r="AK87" s="8"/>
    </row>
    <row r="88" ht="12.75" customHeight="1">
      <c r="A88" s="1"/>
      <c r="B88" s="2"/>
      <c r="C88" s="1"/>
      <c r="D88" s="31"/>
      <c r="E88" s="3"/>
      <c r="F88" s="2"/>
      <c r="G88" s="3"/>
      <c r="H88" s="2"/>
      <c r="I88" s="3"/>
      <c r="J88" s="2"/>
      <c r="K88" s="3"/>
      <c r="L88" s="2"/>
      <c r="M88" s="3"/>
      <c r="N88" s="2"/>
      <c r="O88" s="3"/>
      <c r="P88" s="2"/>
      <c r="Q88" s="1"/>
      <c r="R88" s="2"/>
      <c r="S88" s="1"/>
      <c r="T88" s="2"/>
      <c r="U88" s="1"/>
      <c r="V88" s="2"/>
      <c r="W88" s="2"/>
      <c r="X88" s="2"/>
      <c r="Y88" s="1"/>
      <c r="Z88" s="2"/>
      <c r="AA88" s="2"/>
      <c r="AB88" s="2"/>
      <c r="AC88" s="45"/>
      <c r="AD88" s="45"/>
      <c r="AE88" s="1"/>
      <c r="AF88" s="2"/>
      <c r="AG88" s="2"/>
      <c r="AH88" s="8"/>
      <c r="AI88" s="8"/>
      <c r="AJ88" s="8"/>
      <c r="AK88" s="8"/>
    </row>
    <row r="89" ht="12.75" customHeight="1">
      <c r="A89" s="1"/>
      <c r="B89" s="2"/>
      <c r="C89" s="1"/>
      <c r="D89" s="53"/>
      <c r="E89" s="54"/>
      <c r="F89" s="2"/>
      <c r="G89" s="3"/>
      <c r="H89" s="2"/>
      <c r="I89" s="3"/>
      <c r="J89" s="2"/>
      <c r="K89" s="3"/>
      <c r="L89" s="2"/>
      <c r="M89" s="3"/>
      <c r="N89" s="2"/>
      <c r="O89" s="3"/>
      <c r="P89" s="2"/>
      <c r="Q89" s="1"/>
      <c r="R89" s="2"/>
      <c r="S89" s="1"/>
      <c r="T89" s="2"/>
      <c r="U89" s="1"/>
      <c r="V89" s="2"/>
      <c r="W89" s="2"/>
      <c r="X89" s="2"/>
      <c r="Y89" s="1"/>
      <c r="Z89" s="2"/>
      <c r="AA89" s="2"/>
      <c r="AB89" s="2"/>
      <c r="AC89" s="45"/>
      <c r="AD89" s="45"/>
      <c r="AE89" s="1"/>
      <c r="AF89" s="2"/>
      <c r="AG89" s="2"/>
      <c r="AH89" s="8"/>
      <c r="AI89" s="8"/>
      <c r="AJ89" s="8"/>
      <c r="AK89" s="8"/>
    </row>
    <row r="90" ht="12.75" customHeight="1">
      <c r="A90" s="1"/>
      <c r="B90" s="2"/>
      <c r="C90" s="1"/>
      <c r="D90" s="2"/>
      <c r="E90" s="3"/>
      <c r="F90" s="2"/>
      <c r="G90" s="3"/>
      <c r="H90" s="2"/>
      <c r="I90" s="3"/>
      <c r="J90" s="2"/>
      <c r="K90" s="3"/>
      <c r="L90" s="2"/>
      <c r="M90" s="3"/>
      <c r="N90" s="2"/>
      <c r="O90" s="3"/>
      <c r="P90" s="2"/>
      <c r="Q90" s="1"/>
      <c r="R90" s="2"/>
      <c r="S90" s="1"/>
      <c r="T90" s="2"/>
      <c r="U90" s="1"/>
      <c r="V90" s="2"/>
      <c r="W90" s="2"/>
      <c r="X90" s="2"/>
      <c r="Y90" s="1"/>
      <c r="Z90" s="2"/>
      <c r="AA90" s="2"/>
      <c r="AB90" s="2"/>
      <c r="AC90" s="45"/>
      <c r="AD90" s="45"/>
      <c r="AE90" s="1"/>
      <c r="AF90" s="2"/>
      <c r="AG90" s="2"/>
      <c r="AH90" s="8"/>
      <c r="AI90" s="8"/>
      <c r="AJ90" s="8"/>
      <c r="AK90" s="8"/>
    </row>
    <row r="91" ht="12.75" customHeight="1">
      <c r="A91" s="1"/>
      <c r="B91" s="2"/>
      <c r="C91" s="1"/>
      <c r="D91" s="50"/>
      <c r="E91" s="35"/>
      <c r="F91" s="2"/>
      <c r="G91" s="3"/>
      <c r="H91" s="2"/>
      <c r="I91" s="3"/>
      <c r="J91" s="2"/>
      <c r="K91" s="3"/>
      <c r="L91" s="2"/>
      <c r="M91" s="3"/>
      <c r="N91" s="2"/>
      <c r="O91" s="3"/>
      <c r="P91" s="2"/>
      <c r="Q91" s="1"/>
      <c r="R91" s="2"/>
      <c r="S91" s="1"/>
      <c r="T91" s="2"/>
      <c r="U91" s="1"/>
      <c r="V91" s="2"/>
      <c r="W91" s="2"/>
      <c r="X91" s="2"/>
      <c r="Y91" s="1"/>
      <c r="Z91" s="2"/>
      <c r="AA91" s="2"/>
      <c r="AB91" s="2"/>
      <c r="AC91" s="45"/>
      <c r="AD91" s="45"/>
      <c r="AE91" s="1"/>
      <c r="AF91" s="2"/>
      <c r="AG91" s="2"/>
      <c r="AH91" s="8"/>
      <c r="AI91" s="8"/>
      <c r="AJ91" s="8"/>
      <c r="AK91" s="8"/>
    </row>
    <row r="92" ht="12.75" customHeight="1">
      <c r="A92" s="1"/>
      <c r="B92" s="2"/>
      <c r="C92" s="1"/>
      <c r="D92" s="2"/>
      <c r="E92" s="35"/>
      <c r="F92" s="2"/>
      <c r="G92" s="3"/>
      <c r="H92" s="2"/>
      <c r="I92" s="3"/>
      <c r="J92" s="2"/>
      <c r="K92" s="3"/>
      <c r="L92" s="2"/>
      <c r="M92" s="3"/>
      <c r="N92" s="2"/>
      <c r="O92" s="3"/>
      <c r="P92" s="2"/>
      <c r="Q92" s="1"/>
      <c r="R92" s="2"/>
      <c r="S92" s="1"/>
      <c r="T92" s="2"/>
      <c r="U92" s="1"/>
      <c r="V92" s="2"/>
      <c r="W92" s="2"/>
      <c r="X92" s="2"/>
      <c r="Y92" s="1"/>
      <c r="Z92" s="2"/>
      <c r="AA92" s="2"/>
      <c r="AB92" s="2"/>
      <c r="AC92" s="45"/>
      <c r="AD92" s="45"/>
      <c r="AE92" s="1"/>
      <c r="AF92" s="2"/>
      <c r="AG92" s="2"/>
      <c r="AH92" s="8"/>
      <c r="AI92" s="8"/>
      <c r="AJ92" s="8"/>
      <c r="AK92" s="8"/>
    </row>
    <row r="93" ht="12.75" customHeight="1">
      <c r="A93" s="1"/>
      <c r="B93" s="2"/>
      <c r="C93" s="1"/>
      <c r="D93" s="2"/>
      <c r="E93" s="3"/>
      <c r="F93" s="2"/>
      <c r="G93" s="3"/>
      <c r="H93" s="2"/>
      <c r="I93" s="3"/>
      <c r="J93" s="2"/>
      <c r="K93" s="3"/>
      <c r="L93" s="2"/>
      <c r="M93" s="3"/>
      <c r="N93" s="2"/>
      <c r="O93" s="3"/>
      <c r="P93" s="2"/>
      <c r="Q93" s="1"/>
      <c r="R93" s="2"/>
      <c r="S93" s="1"/>
      <c r="T93" s="2"/>
      <c r="U93" s="1"/>
      <c r="V93" s="2"/>
      <c r="W93" s="2"/>
      <c r="X93" s="2"/>
      <c r="Y93" s="1"/>
      <c r="Z93" s="2"/>
      <c r="AA93" s="2"/>
      <c r="AB93" s="2"/>
      <c r="AC93" s="45"/>
      <c r="AD93" s="45"/>
      <c r="AE93" s="1"/>
      <c r="AF93" s="2"/>
      <c r="AG93" s="2"/>
      <c r="AH93" s="8"/>
      <c r="AI93" s="8"/>
      <c r="AJ93" s="8"/>
      <c r="AK93" s="8"/>
    </row>
    <row r="94" ht="12.75" customHeight="1">
      <c r="A94" s="1"/>
      <c r="B94" s="2"/>
      <c r="C94" s="1"/>
      <c r="D94" s="2"/>
      <c r="E94" s="3"/>
      <c r="F94" s="2"/>
      <c r="G94" s="3"/>
      <c r="H94" s="2"/>
      <c r="I94" s="3"/>
      <c r="J94" s="2"/>
      <c r="K94" s="3"/>
      <c r="L94" s="2"/>
      <c r="M94" s="3"/>
      <c r="N94" s="2"/>
      <c r="O94" s="3"/>
      <c r="P94" s="2"/>
      <c r="Q94" s="1"/>
      <c r="R94" s="2"/>
      <c r="S94" s="1"/>
      <c r="T94" s="2"/>
      <c r="U94" s="1"/>
      <c r="V94" s="2"/>
      <c r="W94" s="2"/>
      <c r="X94" s="2"/>
      <c r="Y94" s="1"/>
      <c r="Z94" s="2"/>
      <c r="AA94" s="2"/>
      <c r="AB94" s="2"/>
      <c r="AC94" s="45"/>
      <c r="AD94" s="45"/>
      <c r="AE94" s="1"/>
      <c r="AF94" s="2"/>
      <c r="AG94" s="2"/>
      <c r="AH94" s="8"/>
      <c r="AI94" s="8"/>
      <c r="AJ94" s="8"/>
      <c r="AK94" s="8"/>
    </row>
    <row r="95" ht="12.75" customHeight="1">
      <c r="A95" s="1"/>
      <c r="B95" s="2"/>
      <c r="C95" s="1"/>
      <c r="D95" s="2"/>
      <c r="E95" s="3"/>
      <c r="F95" s="2"/>
      <c r="G95" s="3"/>
      <c r="H95" s="2"/>
      <c r="I95" s="3"/>
      <c r="J95" s="2"/>
      <c r="K95" s="3"/>
      <c r="L95" s="2"/>
      <c r="M95" s="3"/>
      <c r="N95" s="2"/>
      <c r="O95" s="3"/>
      <c r="P95" s="2"/>
      <c r="Q95" s="1"/>
      <c r="R95" s="2"/>
      <c r="S95" s="1"/>
      <c r="T95" s="2"/>
      <c r="U95" s="1"/>
      <c r="V95" s="2"/>
      <c r="W95" s="2"/>
      <c r="X95" s="2"/>
      <c r="Y95" s="1"/>
      <c r="Z95" s="2"/>
      <c r="AA95" s="2"/>
      <c r="AB95" s="2"/>
      <c r="AC95" s="45"/>
      <c r="AD95" s="45"/>
      <c r="AE95" s="1"/>
      <c r="AF95" s="2"/>
      <c r="AG95" s="2"/>
      <c r="AH95" s="8"/>
      <c r="AI95" s="8"/>
      <c r="AJ95" s="8"/>
      <c r="AK95" s="8"/>
    </row>
    <row r="96" ht="12.75" customHeight="1">
      <c r="A96" s="1"/>
      <c r="B96" s="2"/>
      <c r="C96" s="1"/>
      <c r="D96" s="27"/>
      <c r="E96" s="3"/>
      <c r="F96" s="2"/>
      <c r="G96" s="3"/>
      <c r="H96" s="2"/>
      <c r="I96" s="3"/>
      <c r="J96" s="2"/>
      <c r="K96" s="3"/>
      <c r="L96" s="2"/>
      <c r="M96" s="3"/>
      <c r="N96" s="2"/>
      <c r="O96" s="3"/>
      <c r="P96" s="2"/>
      <c r="Q96" s="1"/>
      <c r="R96" s="2"/>
      <c r="S96" s="1"/>
      <c r="T96" s="2"/>
      <c r="U96" s="1"/>
      <c r="V96" s="2"/>
      <c r="W96" s="2"/>
      <c r="X96" s="2"/>
      <c r="Y96" s="1"/>
      <c r="Z96" s="2"/>
      <c r="AA96" s="2"/>
      <c r="AB96" s="2"/>
      <c r="AC96" s="45"/>
      <c r="AD96" s="45"/>
      <c r="AE96" s="1"/>
      <c r="AF96" s="2"/>
      <c r="AG96" s="2"/>
      <c r="AH96" s="8"/>
      <c r="AI96" s="8"/>
      <c r="AJ96" s="8"/>
      <c r="AK96" s="8"/>
    </row>
    <row r="97" ht="12.75" customHeight="1">
      <c r="A97" s="1"/>
      <c r="B97" s="2"/>
      <c r="C97" s="1"/>
      <c r="D97" s="27"/>
      <c r="E97" s="3"/>
      <c r="F97" s="2"/>
      <c r="G97" s="3"/>
      <c r="H97" s="2"/>
      <c r="I97" s="3"/>
      <c r="J97" s="2"/>
      <c r="K97" s="3"/>
      <c r="L97" s="2"/>
      <c r="M97" s="3"/>
      <c r="N97" s="2"/>
      <c r="O97" s="3"/>
      <c r="P97" s="2"/>
      <c r="Q97" s="1"/>
      <c r="R97" s="2"/>
      <c r="S97" s="1"/>
      <c r="T97" s="2"/>
      <c r="U97" s="1"/>
      <c r="V97" s="2"/>
      <c r="W97" s="2"/>
      <c r="X97" s="2"/>
      <c r="Y97" s="1"/>
      <c r="Z97" s="2"/>
      <c r="AA97" s="2"/>
      <c r="AB97" s="2"/>
      <c r="AC97" s="45"/>
      <c r="AD97" s="45"/>
      <c r="AE97" s="1"/>
      <c r="AF97" s="2"/>
      <c r="AG97" s="2"/>
      <c r="AH97" s="8"/>
      <c r="AI97" s="8"/>
      <c r="AJ97" s="8"/>
      <c r="AK97" s="8"/>
    </row>
    <row r="98" ht="12.75" customHeight="1">
      <c r="A98" s="1"/>
      <c r="B98" s="2"/>
      <c r="C98" s="1"/>
      <c r="D98" s="27"/>
      <c r="E98" s="3"/>
      <c r="F98" s="2"/>
      <c r="G98" s="3"/>
      <c r="H98" s="2"/>
      <c r="I98" s="3"/>
      <c r="J98" s="2"/>
      <c r="K98" s="3"/>
      <c r="L98" s="2"/>
      <c r="M98" s="3"/>
      <c r="N98" s="2"/>
      <c r="O98" s="3"/>
      <c r="P98" s="2"/>
      <c r="Q98" s="1"/>
      <c r="R98" s="2"/>
      <c r="S98" s="1"/>
      <c r="T98" s="2"/>
      <c r="U98" s="1"/>
      <c r="V98" s="2"/>
      <c r="W98" s="2"/>
      <c r="X98" s="2"/>
      <c r="Y98" s="1"/>
      <c r="Z98" s="2"/>
      <c r="AA98" s="2"/>
      <c r="AB98" s="2"/>
      <c r="AC98" s="45"/>
      <c r="AD98" s="45"/>
      <c r="AE98" s="1"/>
      <c r="AF98" s="2"/>
      <c r="AG98" s="2"/>
      <c r="AH98" s="8"/>
      <c r="AI98" s="8"/>
      <c r="AJ98" s="8"/>
      <c r="AK98" s="8"/>
    </row>
    <row r="99" ht="12.75" customHeight="1">
      <c r="A99" s="1"/>
      <c r="B99" s="2"/>
      <c r="C99" s="1"/>
      <c r="D99" s="27"/>
      <c r="E99" s="3"/>
      <c r="F99" s="2"/>
      <c r="G99" s="3"/>
      <c r="H99" s="2"/>
      <c r="I99" s="3"/>
      <c r="J99" s="2"/>
      <c r="K99" s="3"/>
      <c r="L99" s="2"/>
      <c r="M99" s="3"/>
      <c r="N99" s="2"/>
      <c r="O99" s="3"/>
      <c r="P99" s="2"/>
      <c r="Q99" s="1"/>
      <c r="R99" s="2"/>
      <c r="S99" s="1"/>
      <c r="T99" s="2"/>
      <c r="U99" s="1"/>
      <c r="V99" s="2"/>
      <c r="W99" s="2"/>
      <c r="X99" s="2"/>
      <c r="Y99" s="1"/>
      <c r="Z99" s="2"/>
      <c r="AA99" s="2"/>
      <c r="AB99" s="2"/>
      <c r="AC99" s="45"/>
      <c r="AD99" s="45"/>
      <c r="AE99" s="1"/>
      <c r="AF99" s="2"/>
      <c r="AG99" s="2"/>
      <c r="AH99" s="8"/>
      <c r="AI99" s="8"/>
      <c r="AJ99" s="8"/>
      <c r="AK99" s="8"/>
    </row>
    <row r="100" ht="12.75" customHeight="1">
      <c r="A100" s="1"/>
      <c r="B100" s="2"/>
      <c r="C100" s="1"/>
      <c r="D100" s="27"/>
      <c r="E100" s="3"/>
      <c r="F100" s="2"/>
      <c r="G100" s="3"/>
      <c r="H100" s="2"/>
      <c r="I100" s="3"/>
      <c r="J100" s="2"/>
      <c r="K100" s="3"/>
      <c r="L100" s="2"/>
      <c r="M100" s="3"/>
      <c r="N100" s="2"/>
      <c r="O100" s="3"/>
      <c r="P100" s="2"/>
      <c r="Q100" s="1"/>
      <c r="R100" s="2"/>
      <c r="S100" s="1"/>
      <c r="T100" s="2"/>
      <c r="U100" s="1"/>
      <c r="V100" s="2"/>
      <c r="W100" s="2"/>
      <c r="X100" s="2"/>
      <c r="Y100" s="1"/>
      <c r="Z100" s="2"/>
      <c r="AA100" s="2"/>
      <c r="AB100" s="2"/>
      <c r="AC100" s="45"/>
      <c r="AD100" s="45"/>
      <c r="AE100" s="1"/>
      <c r="AF100" s="2"/>
      <c r="AG100" s="2"/>
      <c r="AH100" s="8"/>
      <c r="AI100" s="8"/>
      <c r="AJ100" s="8"/>
      <c r="AK100" s="8"/>
    </row>
    <row r="101" ht="12.75" customHeight="1">
      <c r="A101" s="1"/>
      <c r="B101" s="2"/>
      <c r="C101" s="1"/>
      <c r="D101" s="27"/>
      <c r="E101" s="3"/>
      <c r="F101" s="2"/>
      <c r="G101" s="3"/>
      <c r="H101" s="2"/>
      <c r="I101" s="3"/>
      <c r="J101" s="2"/>
      <c r="K101" s="3"/>
      <c r="L101" s="2"/>
      <c r="M101" s="3"/>
      <c r="N101" s="2"/>
      <c r="O101" s="3"/>
      <c r="P101" s="2"/>
      <c r="Q101" s="1"/>
      <c r="R101" s="2"/>
      <c r="S101" s="1"/>
      <c r="T101" s="2"/>
      <c r="U101" s="1"/>
      <c r="V101" s="2"/>
      <c r="W101" s="2"/>
      <c r="X101" s="2"/>
      <c r="Y101" s="1"/>
      <c r="Z101" s="2"/>
      <c r="AA101" s="2"/>
      <c r="AB101" s="2"/>
      <c r="AC101" s="45"/>
      <c r="AD101" s="45"/>
      <c r="AE101" s="1"/>
      <c r="AF101" s="2"/>
      <c r="AG101" s="2"/>
      <c r="AH101" s="8"/>
      <c r="AI101" s="8"/>
      <c r="AJ101" s="8"/>
      <c r="AK101" s="8"/>
    </row>
    <row r="102" ht="12.75" customHeight="1">
      <c r="A102" s="1"/>
      <c r="B102" s="2"/>
      <c r="C102" s="1"/>
      <c r="D102" s="27"/>
      <c r="E102" s="3"/>
      <c r="F102" s="2"/>
      <c r="G102" s="3"/>
      <c r="H102" s="2"/>
      <c r="I102" s="3"/>
      <c r="J102" s="2"/>
      <c r="K102" s="3"/>
      <c r="L102" s="2"/>
      <c r="M102" s="3"/>
      <c r="N102" s="2"/>
      <c r="O102" s="3"/>
      <c r="P102" s="2"/>
      <c r="Q102" s="1"/>
      <c r="R102" s="2"/>
      <c r="S102" s="1"/>
      <c r="T102" s="2"/>
      <c r="U102" s="1"/>
      <c r="V102" s="2"/>
      <c r="W102" s="2"/>
      <c r="X102" s="2"/>
      <c r="Y102" s="1"/>
      <c r="Z102" s="2"/>
      <c r="AA102" s="2"/>
      <c r="AB102" s="2"/>
      <c r="AC102" s="45"/>
      <c r="AD102" s="45"/>
      <c r="AE102" s="1"/>
      <c r="AF102" s="2"/>
      <c r="AG102" s="2"/>
      <c r="AH102" s="8"/>
      <c r="AI102" s="8"/>
      <c r="AJ102" s="8"/>
      <c r="AK102" s="8"/>
    </row>
    <row r="103" ht="12.75" customHeight="1">
      <c r="A103" s="1"/>
      <c r="B103" s="2"/>
      <c r="C103" s="1"/>
      <c r="D103" s="55"/>
      <c r="E103" s="3"/>
      <c r="F103" s="2"/>
      <c r="G103" s="3"/>
      <c r="H103" s="2"/>
      <c r="I103" s="3"/>
      <c r="J103" s="2"/>
      <c r="K103" s="3"/>
      <c r="L103" s="2"/>
      <c r="M103" s="3"/>
      <c r="N103" s="2"/>
      <c r="O103" s="3"/>
      <c r="P103" s="2"/>
      <c r="Q103" s="1"/>
      <c r="R103" s="2"/>
      <c r="S103" s="1"/>
      <c r="T103" s="2"/>
      <c r="U103" s="1"/>
      <c r="V103" s="2"/>
      <c r="W103" s="2"/>
      <c r="X103" s="2"/>
      <c r="Y103" s="1"/>
      <c r="Z103" s="2"/>
      <c r="AA103" s="2"/>
      <c r="AB103" s="2"/>
      <c r="AC103" s="45"/>
      <c r="AD103" s="45"/>
      <c r="AE103" s="1"/>
      <c r="AF103" s="2"/>
      <c r="AG103" s="2"/>
      <c r="AH103" s="8"/>
      <c r="AI103" s="8"/>
      <c r="AJ103" s="8"/>
      <c r="AK103" s="8"/>
    </row>
    <row r="104" ht="12.75" customHeight="1">
      <c r="A104" s="1"/>
      <c r="B104" s="2"/>
      <c r="C104" s="1"/>
      <c r="D104" s="27"/>
      <c r="E104" s="3"/>
      <c r="F104" s="2"/>
      <c r="G104" s="3"/>
      <c r="H104" s="2"/>
      <c r="I104" s="3"/>
      <c r="J104" s="2"/>
      <c r="K104" s="3"/>
      <c r="L104" s="2"/>
      <c r="M104" s="3"/>
      <c r="N104" s="2"/>
      <c r="O104" s="3"/>
      <c r="P104" s="2"/>
      <c r="Q104" s="1"/>
      <c r="R104" s="2"/>
      <c r="S104" s="1"/>
      <c r="T104" s="2"/>
      <c r="U104" s="1"/>
      <c r="V104" s="2"/>
      <c r="W104" s="2"/>
      <c r="X104" s="2"/>
      <c r="Y104" s="1"/>
      <c r="Z104" s="2"/>
      <c r="AA104" s="2"/>
      <c r="AB104" s="2"/>
      <c r="AC104" s="45"/>
      <c r="AD104" s="45"/>
      <c r="AE104" s="1"/>
      <c r="AF104" s="2"/>
      <c r="AG104" s="2"/>
      <c r="AH104" s="8"/>
      <c r="AI104" s="8"/>
      <c r="AJ104" s="8"/>
      <c r="AK104" s="8"/>
    </row>
    <row r="105" ht="12.75" customHeight="1">
      <c r="A105" s="1"/>
      <c r="B105" s="2"/>
      <c r="C105" s="1"/>
      <c r="D105" s="27"/>
      <c r="E105" s="3"/>
      <c r="F105" s="2"/>
      <c r="G105" s="3"/>
      <c r="H105" s="2"/>
      <c r="I105" s="3"/>
      <c r="J105" s="2"/>
      <c r="K105" s="3"/>
      <c r="L105" s="2"/>
      <c r="M105" s="3"/>
      <c r="N105" s="2"/>
      <c r="O105" s="3"/>
      <c r="P105" s="2"/>
      <c r="Q105" s="1"/>
      <c r="R105" s="2"/>
      <c r="S105" s="1"/>
      <c r="T105" s="2"/>
      <c r="U105" s="1"/>
      <c r="V105" s="2"/>
      <c r="W105" s="2"/>
      <c r="X105" s="2"/>
      <c r="Y105" s="1"/>
      <c r="Z105" s="2"/>
      <c r="AA105" s="2"/>
      <c r="AB105" s="2"/>
      <c r="AC105" s="45"/>
      <c r="AD105" s="45"/>
      <c r="AE105" s="1"/>
      <c r="AF105" s="2"/>
      <c r="AG105" s="2"/>
      <c r="AH105" s="8"/>
      <c r="AI105" s="8"/>
      <c r="AJ105" s="8"/>
      <c r="AK105" s="8"/>
    </row>
    <row r="106" ht="12.75" customHeight="1">
      <c r="A106" s="1"/>
      <c r="B106" s="2"/>
      <c r="C106" s="1"/>
      <c r="D106" s="27"/>
      <c r="E106" s="3"/>
      <c r="F106" s="2"/>
      <c r="G106" s="3"/>
      <c r="H106" s="2"/>
      <c r="I106" s="3"/>
      <c r="J106" s="2"/>
      <c r="K106" s="3"/>
      <c r="L106" s="2"/>
      <c r="M106" s="3"/>
      <c r="N106" s="2"/>
      <c r="O106" s="3"/>
      <c r="P106" s="2"/>
      <c r="Q106" s="1"/>
      <c r="R106" s="2"/>
      <c r="S106" s="1"/>
      <c r="T106" s="2"/>
      <c r="U106" s="1"/>
      <c r="V106" s="2"/>
      <c r="W106" s="2"/>
      <c r="X106" s="2"/>
      <c r="Y106" s="1"/>
      <c r="Z106" s="2"/>
      <c r="AA106" s="2"/>
      <c r="AB106" s="2"/>
      <c r="AC106" s="45"/>
      <c r="AD106" s="45"/>
      <c r="AE106" s="1"/>
      <c r="AF106" s="2"/>
      <c r="AG106" s="2"/>
      <c r="AH106" s="8"/>
      <c r="AI106" s="8"/>
      <c r="AJ106" s="8"/>
      <c r="AK106" s="8"/>
    </row>
    <row r="107" ht="12.75" customHeight="1">
      <c r="A107" s="1"/>
      <c r="B107" s="2"/>
      <c r="C107" s="1"/>
      <c r="D107" s="27"/>
      <c r="E107" s="3"/>
      <c r="F107" s="2"/>
      <c r="G107" s="3"/>
      <c r="H107" s="2"/>
      <c r="I107" s="3"/>
      <c r="J107" s="2"/>
      <c r="K107" s="3"/>
      <c r="L107" s="2"/>
      <c r="M107" s="3"/>
      <c r="N107" s="2"/>
      <c r="O107" s="3"/>
      <c r="P107" s="2"/>
      <c r="Q107" s="1"/>
      <c r="R107" s="2"/>
      <c r="S107" s="1"/>
      <c r="T107" s="2"/>
      <c r="U107" s="1"/>
      <c r="V107" s="2"/>
      <c r="W107" s="2"/>
      <c r="X107" s="2"/>
      <c r="Y107" s="1"/>
      <c r="Z107" s="2"/>
      <c r="AA107" s="2"/>
      <c r="AB107" s="2"/>
      <c r="AC107" s="45"/>
      <c r="AD107" s="45"/>
      <c r="AE107" s="1"/>
      <c r="AF107" s="2"/>
      <c r="AG107" s="2"/>
      <c r="AH107" s="8"/>
      <c r="AI107" s="8"/>
      <c r="AJ107" s="8"/>
      <c r="AK107" s="8"/>
    </row>
    <row r="108" ht="12.75" customHeight="1">
      <c r="A108" s="1"/>
      <c r="B108" s="2"/>
      <c r="C108" s="1"/>
      <c r="D108" s="27"/>
      <c r="E108" s="3"/>
      <c r="F108" s="2"/>
      <c r="G108" s="3"/>
      <c r="H108" s="2"/>
      <c r="I108" s="3"/>
      <c r="J108" s="2"/>
      <c r="K108" s="3"/>
      <c r="L108" s="2"/>
      <c r="M108" s="3"/>
      <c r="N108" s="2"/>
      <c r="O108" s="3"/>
      <c r="P108" s="2"/>
      <c r="Q108" s="1"/>
      <c r="R108" s="2"/>
      <c r="S108" s="1"/>
      <c r="T108" s="2"/>
      <c r="U108" s="1"/>
      <c r="V108" s="2"/>
      <c r="W108" s="2"/>
      <c r="X108" s="2"/>
      <c r="Y108" s="1"/>
      <c r="Z108" s="2"/>
      <c r="AA108" s="2"/>
      <c r="AB108" s="2"/>
      <c r="AC108" s="45"/>
      <c r="AD108" s="45"/>
      <c r="AE108" s="1"/>
      <c r="AF108" s="2"/>
      <c r="AG108" s="2"/>
      <c r="AH108" s="8"/>
      <c r="AI108" s="8"/>
      <c r="AJ108" s="8"/>
      <c r="AK108" s="8"/>
    </row>
    <row r="109" ht="12.75" customHeight="1">
      <c r="A109" s="1"/>
      <c r="B109" s="2"/>
      <c r="C109" s="1"/>
      <c r="D109" s="27"/>
      <c r="E109" s="3"/>
      <c r="F109" s="2"/>
      <c r="G109" s="3"/>
      <c r="H109" s="2"/>
      <c r="I109" s="3"/>
      <c r="J109" s="2"/>
      <c r="K109" s="3"/>
      <c r="L109" s="2"/>
      <c r="M109" s="3"/>
      <c r="N109" s="2"/>
      <c r="O109" s="3"/>
      <c r="P109" s="2"/>
      <c r="Q109" s="1"/>
      <c r="R109" s="2"/>
      <c r="S109" s="1"/>
      <c r="T109" s="2"/>
      <c r="U109" s="1"/>
      <c r="V109" s="2"/>
      <c r="W109" s="2"/>
      <c r="X109" s="2"/>
      <c r="Y109" s="1"/>
      <c r="Z109" s="2"/>
      <c r="AA109" s="2"/>
      <c r="AB109" s="2"/>
      <c r="AC109" s="45"/>
      <c r="AD109" s="45"/>
      <c r="AE109" s="1"/>
      <c r="AF109" s="2"/>
      <c r="AG109" s="2"/>
      <c r="AH109" s="8"/>
      <c r="AI109" s="8"/>
      <c r="AJ109" s="8"/>
      <c r="AK109" s="8"/>
    </row>
    <row r="110" ht="12.75" customHeight="1">
      <c r="A110" s="1"/>
      <c r="B110" s="2"/>
      <c r="C110" s="1"/>
      <c r="D110" s="27"/>
      <c r="E110" s="3"/>
      <c r="F110" s="2"/>
      <c r="G110" s="3"/>
      <c r="H110" s="2"/>
      <c r="I110" s="3"/>
      <c r="J110" s="2"/>
      <c r="K110" s="3"/>
      <c r="L110" s="2"/>
      <c r="M110" s="3"/>
      <c r="N110" s="2"/>
      <c r="O110" s="3"/>
      <c r="P110" s="2"/>
      <c r="Q110" s="1"/>
      <c r="R110" s="2"/>
      <c r="S110" s="1"/>
      <c r="T110" s="2"/>
      <c r="U110" s="1"/>
      <c r="V110" s="2"/>
      <c r="W110" s="2"/>
      <c r="X110" s="2"/>
      <c r="Y110" s="1"/>
      <c r="Z110" s="2"/>
      <c r="AA110" s="2"/>
      <c r="AB110" s="2"/>
      <c r="AC110" s="45"/>
      <c r="AD110" s="45"/>
      <c r="AE110" s="1"/>
      <c r="AF110" s="2"/>
      <c r="AG110" s="2"/>
      <c r="AH110" s="8"/>
      <c r="AI110" s="8"/>
      <c r="AJ110" s="8"/>
      <c r="AK110" s="8"/>
    </row>
    <row r="111" ht="12.75" customHeight="1">
      <c r="A111" s="1"/>
      <c r="B111" s="2"/>
      <c r="C111" s="1"/>
      <c r="D111" s="27"/>
      <c r="E111" s="3"/>
      <c r="F111" s="2"/>
      <c r="G111" s="3"/>
      <c r="H111" s="2"/>
      <c r="I111" s="3"/>
      <c r="J111" s="2"/>
      <c r="K111" s="3"/>
      <c r="L111" s="2"/>
      <c r="M111" s="3"/>
      <c r="N111" s="2"/>
      <c r="O111" s="3"/>
      <c r="P111" s="2"/>
      <c r="Q111" s="1"/>
      <c r="R111" s="2"/>
      <c r="S111" s="1"/>
      <c r="T111" s="2"/>
      <c r="U111" s="1"/>
      <c r="V111" s="2"/>
      <c r="W111" s="2"/>
      <c r="X111" s="2"/>
      <c r="Y111" s="1"/>
      <c r="Z111" s="2"/>
      <c r="AA111" s="2"/>
      <c r="AB111" s="2"/>
      <c r="AC111" s="45"/>
      <c r="AD111" s="45"/>
      <c r="AE111" s="1"/>
      <c r="AF111" s="2"/>
      <c r="AG111" s="2"/>
      <c r="AH111" s="8"/>
      <c r="AI111" s="8"/>
      <c r="AJ111" s="8"/>
      <c r="AK111" s="8"/>
    </row>
    <row r="112" ht="12.75" customHeight="1">
      <c r="A112" s="1"/>
      <c r="B112" s="2"/>
      <c r="C112" s="1"/>
      <c r="D112" s="27"/>
      <c r="E112" s="3"/>
      <c r="F112" s="2"/>
      <c r="G112" s="3"/>
      <c r="H112" s="2"/>
      <c r="I112" s="3"/>
      <c r="J112" s="2"/>
      <c r="K112" s="3"/>
      <c r="L112" s="2"/>
      <c r="M112" s="3"/>
      <c r="N112" s="2"/>
      <c r="O112" s="3"/>
      <c r="P112" s="2"/>
      <c r="Q112" s="1"/>
      <c r="R112" s="2"/>
      <c r="S112" s="1"/>
      <c r="T112" s="2"/>
      <c r="U112" s="1"/>
      <c r="V112" s="2"/>
      <c r="W112" s="2"/>
      <c r="X112" s="2"/>
      <c r="Y112" s="1"/>
      <c r="Z112" s="2"/>
      <c r="AA112" s="2"/>
      <c r="AB112" s="2"/>
      <c r="AC112" s="45"/>
      <c r="AD112" s="45"/>
      <c r="AE112" s="1"/>
      <c r="AF112" s="2"/>
      <c r="AG112" s="2"/>
      <c r="AH112" s="8"/>
      <c r="AI112" s="8"/>
      <c r="AJ112" s="8"/>
      <c r="AK112" s="8"/>
    </row>
    <row r="113" ht="12.75" customHeight="1">
      <c r="A113" s="1"/>
      <c r="B113" s="2"/>
      <c r="C113" s="1"/>
      <c r="D113" s="27"/>
      <c r="E113" s="3"/>
      <c r="F113" s="2"/>
      <c r="G113" s="3"/>
      <c r="H113" s="2"/>
      <c r="I113" s="3"/>
      <c r="J113" s="2"/>
      <c r="K113" s="3"/>
      <c r="L113" s="2"/>
      <c r="M113" s="3"/>
      <c r="N113" s="2"/>
      <c r="O113" s="3"/>
      <c r="P113" s="2"/>
      <c r="Q113" s="1"/>
      <c r="R113" s="2"/>
      <c r="S113" s="1"/>
      <c r="T113" s="2"/>
      <c r="U113" s="1"/>
      <c r="V113" s="2"/>
      <c r="W113" s="2"/>
      <c r="X113" s="2"/>
      <c r="Y113" s="1"/>
      <c r="Z113" s="2"/>
      <c r="AA113" s="2"/>
      <c r="AB113" s="2"/>
      <c r="AC113" s="45"/>
      <c r="AD113" s="45"/>
      <c r="AE113" s="1"/>
      <c r="AF113" s="2"/>
      <c r="AG113" s="2"/>
      <c r="AH113" s="8"/>
      <c r="AI113" s="8"/>
      <c r="AJ113" s="8"/>
      <c r="AK113" s="8"/>
    </row>
    <row r="114" ht="12.75" customHeight="1">
      <c r="A114" s="1"/>
      <c r="B114" s="2"/>
      <c r="C114" s="1"/>
      <c r="D114" s="27"/>
      <c r="E114" s="3"/>
      <c r="F114" s="2"/>
      <c r="G114" s="3"/>
      <c r="H114" s="2"/>
      <c r="I114" s="3"/>
      <c r="J114" s="2"/>
      <c r="K114" s="3"/>
      <c r="L114" s="2"/>
      <c r="M114" s="3"/>
      <c r="N114" s="2"/>
      <c r="O114" s="3"/>
      <c r="P114" s="2"/>
      <c r="Q114" s="1"/>
      <c r="R114" s="2"/>
      <c r="S114" s="1"/>
      <c r="T114" s="2"/>
      <c r="U114" s="1"/>
      <c r="V114" s="2"/>
      <c r="W114" s="2"/>
      <c r="X114" s="2"/>
      <c r="Y114" s="1"/>
      <c r="Z114" s="2"/>
      <c r="AA114" s="2"/>
      <c r="AB114" s="2"/>
      <c r="AC114" s="45"/>
      <c r="AD114" s="45"/>
      <c r="AE114" s="1"/>
      <c r="AF114" s="2"/>
      <c r="AG114" s="2"/>
      <c r="AH114" s="8"/>
      <c r="AI114" s="8"/>
      <c r="AJ114" s="8"/>
      <c r="AK114" s="8"/>
    </row>
    <row r="115" ht="12.75" customHeight="1">
      <c r="A115" s="1"/>
      <c r="B115" s="2"/>
      <c r="C115" s="1"/>
      <c r="D115" s="27"/>
      <c r="E115" s="3"/>
      <c r="F115" s="2"/>
      <c r="G115" s="3"/>
      <c r="H115" s="2"/>
      <c r="I115" s="3"/>
      <c r="J115" s="2"/>
      <c r="K115" s="3"/>
      <c r="L115" s="2"/>
      <c r="M115" s="3"/>
      <c r="N115" s="2"/>
      <c r="O115" s="3"/>
      <c r="P115" s="2"/>
      <c r="Q115" s="1"/>
      <c r="R115" s="2"/>
      <c r="S115" s="1"/>
      <c r="T115" s="2"/>
      <c r="U115" s="1"/>
      <c r="V115" s="2"/>
      <c r="W115" s="2"/>
      <c r="X115" s="2"/>
      <c r="Y115" s="1"/>
      <c r="Z115" s="2"/>
      <c r="AA115" s="2"/>
      <c r="AB115" s="2"/>
      <c r="AC115" s="45"/>
      <c r="AD115" s="45"/>
      <c r="AE115" s="1"/>
      <c r="AF115" s="2"/>
      <c r="AG115" s="2"/>
      <c r="AH115" s="8"/>
      <c r="AI115" s="8"/>
      <c r="AJ115" s="8"/>
      <c r="AK115" s="8"/>
    </row>
    <row r="116" ht="12.75" customHeight="1">
      <c r="A116" s="1"/>
      <c r="B116" s="2"/>
      <c r="C116" s="1"/>
      <c r="D116" s="27"/>
      <c r="E116" s="3"/>
      <c r="F116" s="2"/>
      <c r="G116" s="3"/>
      <c r="H116" s="2"/>
      <c r="I116" s="3"/>
      <c r="J116" s="2"/>
      <c r="K116" s="3"/>
      <c r="L116" s="2"/>
      <c r="M116" s="3"/>
      <c r="N116" s="2"/>
      <c r="O116" s="3"/>
      <c r="P116" s="2"/>
      <c r="Q116" s="1"/>
      <c r="R116" s="2"/>
      <c r="S116" s="1"/>
      <c r="T116" s="2"/>
      <c r="U116" s="1"/>
      <c r="V116" s="2"/>
      <c r="W116" s="2"/>
      <c r="X116" s="2"/>
      <c r="Y116" s="1"/>
      <c r="Z116" s="2"/>
      <c r="AA116" s="2"/>
      <c r="AB116" s="2"/>
      <c r="AC116" s="45"/>
      <c r="AD116" s="45"/>
      <c r="AE116" s="1"/>
      <c r="AF116" s="2"/>
      <c r="AG116" s="2"/>
      <c r="AH116" s="8"/>
      <c r="AI116" s="8"/>
      <c r="AJ116" s="8"/>
      <c r="AK116" s="8"/>
    </row>
    <row r="117" ht="12.75" customHeight="1">
      <c r="A117" s="34"/>
      <c r="B117" s="8"/>
      <c r="C117" s="34"/>
      <c r="D117" s="56"/>
      <c r="E117" s="33"/>
      <c r="F117" s="8"/>
      <c r="G117" s="33"/>
      <c r="H117" s="8"/>
      <c r="I117" s="33"/>
      <c r="J117" s="8"/>
      <c r="K117" s="33"/>
      <c r="L117" s="8"/>
      <c r="M117" s="33"/>
      <c r="N117" s="8"/>
      <c r="O117" s="33"/>
      <c r="P117" s="8"/>
      <c r="Q117" s="34"/>
      <c r="R117" s="8"/>
      <c r="S117" s="34"/>
      <c r="T117" s="8"/>
      <c r="U117" s="34"/>
      <c r="V117" s="8"/>
      <c r="W117" s="8"/>
      <c r="X117" s="8"/>
      <c r="Y117" s="34"/>
      <c r="Z117" s="8"/>
      <c r="AA117" s="8"/>
      <c r="AB117" s="8"/>
      <c r="AC117" s="57"/>
      <c r="AD117" s="57"/>
      <c r="AE117" s="34"/>
      <c r="AF117" s="8"/>
      <c r="AG117" s="8"/>
      <c r="AH117" s="8"/>
      <c r="AI117" s="8"/>
      <c r="AJ117" s="8"/>
      <c r="AK117" s="8"/>
    </row>
    <row r="118" ht="12.75" customHeight="1">
      <c r="A118" s="34"/>
      <c r="B118" s="8"/>
      <c r="C118" s="34"/>
      <c r="D118" s="56"/>
      <c r="E118" s="33"/>
      <c r="F118" s="8"/>
      <c r="G118" s="33"/>
      <c r="H118" s="8"/>
      <c r="I118" s="33"/>
      <c r="J118" s="8"/>
      <c r="K118" s="33"/>
      <c r="L118" s="8"/>
      <c r="M118" s="33"/>
      <c r="N118" s="8"/>
      <c r="O118" s="33"/>
      <c r="P118" s="8"/>
      <c r="Q118" s="34"/>
      <c r="R118" s="8"/>
      <c r="S118" s="34"/>
      <c r="T118" s="8"/>
      <c r="U118" s="34"/>
      <c r="V118" s="8"/>
      <c r="W118" s="8"/>
      <c r="X118" s="8"/>
      <c r="Y118" s="34"/>
      <c r="Z118" s="8"/>
      <c r="AA118" s="8"/>
      <c r="AB118" s="8"/>
      <c r="AC118" s="57"/>
      <c r="AD118" s="57"/>
      <c r="AE118" s="34"/>
      <c r="AF118" s="8"/>
      <c r="AG118" s="8"/>
      <c r="AH118" s="8"/>
      <c r="AI118" s="8"/>
      <c r="AJ118" s="8"/>
      <c r="AK118" s="8"/>
    </row>
    <row r="119" ht="12.75" customHeight="1">
      <c r="A119" s="34"/>
      <c r="B119" s="8"/>
      <c r="C119" s="34"/>
      <c r="D119" s="56"/>
      <c r="E119" s="33"/>
      <c r="F119" s="8"/>
      <c r="G119" s="33"/>
      <c r="H119" s="8"/>
      <c r="I119" s="33"/>
      <c r="J119" s="8"/>
      <c r="K119" s="33"/>
      <c r="L119" s="8"/>
      <c r="M119" s="33"/>
      <c r="N119" s="8"/>
      <c r="O119" s="33"/>
      <c r="P119" s="8"/>
      <c r="Q119" s="34"/>
      <c r="R119" s="8"/>
      <c r="S119" s="34"/>
      <c r="T119" s="8"/>
      <c r="U119" s="34"/>
      <c r="V119" s="8"/>
      <c r="W119" s="8"/>
      <c r="X119" s="8"/>
      <c r="Y119" s="34"/>
      <c r="Z119" s="8"/>
      <c r="AA119" s="8"/>
      <c r="AB119" s="8"/>
      <c r="AC119" s="57"/>
      <c r="AD119" s="57"/>
      <c r="AE119" s="34"/>
      <c r="AF119" s="8"/>
      <c r="AG119" s="8"/>
      <c r="AH119" s="8"/>
      <c r="AI119" s="8"/>
      <c r="AJ119" s="8"/>
      <c r="AK119" s="8"/>
    </row>
    <row r="120" ht="12.75" customHeight="1">
      <c r="A120" s="34"/>
      <c r="B120" s="8"/>
      <c r="C120" s="34"/>
      <c r="D120" s="56"/>
      <c r="E120" s="33"/>
      <c r="F120" s="8"/>
      <c r="G120" s="33"/>
      <c r="H120" s="8"/>
      <c r="I120" s="33"/>
      <c r="J120" s="8"/>
      <c r="K120" s="33"/>
      <c r="L120" s="8"/>
      <c r="M120" s="33"/>
      <c r="N120" s="8"/>
      <c r="O120" s="33"/>
      <c r="P120" s="8"/>
      <c r="Q120" s="34"/>
      <c r="R120" s="8"/>
      <c r="S120" s="34"/>
      <c r="T120" s="8"/>
      <c r="U120" s="34"/>
      <c r="V120" s="8"/>
      <c r="W120" s="8"/>
      <c r="X120" s="8"/>
      <c r="Y120" s="34"/>
      <c r="Z120" s="8"/>
      <c r="AA120" s="8"/>
      <c r="AB120" s="8"/>
      <c r="AC120" s="57"/>
      <c r="AD120" s="57"/>
      <c r="AE120" s="34"/>
      <c r="AF120" s="8"/>
      <c r="AG120" s="8"/>
      <c r="AH120" s="8"/>
      <c r="AI120" s="8"/>
      <c r="AJ120" s="8"/>
      <c r="AK120" s="8"/>
    </row>
    <row r="121" ht="12.75" customHeight="1">
      <c r="A121" s="34"/>
      <c r="B121" s="8"/>
      <c r="C121" s="34"/>
      <c r="D121" s="56"/>
      <c r="E121" s="33"/>
      <c r="F121" s="8"/>
      <c r="G121" s="33"/>
      <c r="H121" s="8"/>
      <c r="I121" s="33"/>
      <c r="J121" s="8"/>
      <c r="K121" s="33"/>
      <c r="L121" s="8"/>
      <c r="M121" s="33"/>
      <c r="N121" s="8"/>
      <c r="O121" s="33"/>
      <c r="P121" s="8"/>
      <c r="Q121" s="34"/>
      <c r="R121" s="8"/>
      <c r="S121" s="34"/>
      <c r="T121" s="8"/>
      <c r="U121" s="34"/>
      <c r="V121" s="8"/>
      <c r="W121" s="8"/>
      <c r="X121" s="8"/>
      <c r="Y121" s="34"/>
      <c r="Z121" s="8"/>
      <c r="AA121" s="8"/>
      <c r="AB121" s="8"/>
      <c r="AC121" s="57"/>
      <c r="AD121" s="57"/>
      <c r="AE121" s="34"/>
      <c r="AF121" s="8"/>
      <c r="AG121" s="8"/>
      <c r="AH121" s="8"/>
      <c r="AI121" s="8"/>
      <c r="AJ121" s="8"/>
      <c r="AK121" s="8"/>
    </row>
    <row r="122" ht="12.75" customHeight="1">
      <c r="A122" s="34"/>
      <c r="B122" s="8"/>
      <c r="C122" s="34"/>
      <c r="D122" s="56"/>
      <c r="E122" s="33"/>
      <c r="F122" s="8"/>
      <c r="G122" s="33"/>
      <c r="H122" s="8"/>
      <c r="I122" s="33"/>
      <c r="J122" s="8"/>
      <c r="K122" s="33"/>
      <c r="L122" s="8"/>
      <c r="M122" s="33"/>
      <c r="N122" s="8"/>
      <c r="O122" s="33"/>
      <c r="P122" s="8"/>
      <c r="Q122" s="34"/>
      <c r="R122" s="8"/>
      <c r="S122" s="34"/>
      <c r="T122" s="8"/>
      <c r="U122" s="34"/>
      <c r="V122" s="8"/>
      <c r="W122" s="8"/>
      <c r="X122" s="8"/>
      <c r="Y122" s="34"/>
      <c r="Z122" s="8"/>
      <c r="AA122" s="8"/>
      <c r="AB122" s="8"/>
      <c r="AC122" s="57"/>
      <c r="AD122" s="57"/>
      <c r="AE122" s="34"/>
      <c r="AF122" s="8"/>
      <c r="AG122" s="8"/>
      <c r="AH122" s="8"/>
      <c r="AI122" s="8"/>
      <c r="AJ122" s="8"/>
      <c r="AK122" s="8"/>
    </row>
    <row r="123" ht="12.75" customHeight="1">
      <c r="A123" s="34"/>
      <c r="B123" s="8"/>
      <c r="C123" s="34"/>
      <c r="D123" s="56"/>
      <c r="E123" s="33"/>
      <c r="F123" s="8"/>
      <c r="G123" s="33"/>
      <c r="H123" s="8"/>
      <c r="I123" s="33"/>
      <c r="J123" s="8"/>
      <c r="K123" s="33"/>
      <c r="L123" s="8"/>
      <c r="M123" s="33"/>
      <c r="N123" s="8"/>
      <c r="O123" s="33"/>
      <c r="P123" s="8"/>
      <c r="Q123" s="34"/>
      <c r="R123" s="8"/>
      <c r="S123" s="34"/>
      <c r="T123" s="8"/>
      <c r="U123" s="34"/>
      <c r="V123" s="8"/>
      <c r="W123" s="8"/>
      <c r="X123" s="8"/>
      <c r="Y123" s="34"/>
      <c r="Z123" s="8"/>
      <c r="AA123" s="8"/>
      <c r="AB123" s="8"/>
      <c r="AC123" s="57"/>
      <c r="AD123" s="57"/>
      <c r="AE123" s="34"/>
      <c r="AF123" s="8"/>
      <c r="AG123" s="8"/>
      <c r="AH123" s="8"/>
      <c r="AI123" s="8"/>
      <c r="AJ123" s="8"/>
      <c r="AK123" s="8"/>
    </row>
    <row r="124" ht="12.75" customHeight="1">
      <c r="A124" s="34"/>
      <c r="B124" s="8"/>
      <c r="C124" s="34"/>
      <c r="D124" s="56"/>
      <c r="E124" s="33"/>
      <c r="F124" s="8"/>
      <c r="G124" s="33"/>
      <c r="H124" s="8"/>
      <c r="I124" s="33"/>
      <c r="J124" s="8"/>
      <c r="K124" s="33"/>
      <c r="L124" s="8"/>
      <c r="M124" s="33"/>
      <c r="N124" s="8"/>
      <c r="O124" s="33"/>
      <c r="P124" s="8"/>
      <c r="Q124" s="34"/>
      <c r="R124" s="8"/>
      <c r="S124" s="34"/>
      <c r="T124" s="8"/>
      <c r="U124" s="34"/>
      <c r="V124" s="8"/>
      <c r="W124" s="8"/>
      <c r="X124" s="8"/>
      <c r="Y124" s="34"/>
      <c r="Z124" s="8"/>
      <c r="AA124" s="8"/>
      <c r="AB124" s="8"/>
      <c r="AC124" s="57"/>
      <c r="AD124" s="57"/>
      <c r="AE124" s="34"/>
      <c r="AF124" s="8"/>
      <c r="AG124" s="8"/>
      <c r="AH124" s="8"/>
      <c r="AI124" s="8"/>
      <c r="AJ124" s="8"/>
      <c r="AK124" s="8"/>
    </row>
    <row r="125" ht="12.75" customHeight="1">
      <c r="A125" s="34"/>
      <c r="B125" s="8"/>
      <c r="C125" s="34"/>
      <c r="D125" s="56"/>
      <c r="E125" s="33"/>
      <c r="F125" s="8"/>
      <c r="G125" s="33"/>
      <c r="H125" s="8"/>
      <c r="I125" s="33"/>
      <c r="J125" s="8"/>
      <c r="K125" s="33"/>
      <c r="L125" s="8"/>
      <c r="M125" s="33"/>
      <c r="N125" s="8"/>
      <c r="O125" s="33"/>
      <c r="P125" s="8"/>
      <c r="Q125" s="34"/>
      <c r="R125" s="8"/>
      <c r="S125" s="34"/>
      <c r="T125" s="8"/>
      <c r="U125" s="34"/>
      <c r="V125" s="8"/>
      <c r="W125" s="8"/>
      <c r="X125" s="8"/>
      <c r="Y125" s="34"/>
      <c r="Z125" s="8"/>
      <c r="AA125" s="8"/>
      <c r="AB125" s="8"/>
      <c r="AC125" s="57"/>
      <c r="AD125" s="57"/>
      <c r="AE125" s="34"/>
      <c r="AF125" s="8"/>
      <c r="AG125" s="8"/>
      <c r="AH125" s="8"/>
      <c r="AI125" s="8"/>
      <c r="AJ125" s="8"/>
      <c r="AK125" s="8"/>
    </row>
    <row r="126" ht="12.75" customHeight="1">
      <c r="A126" s="34"/>
      <c r="B126" s="8"/>
      <c r="C126" s="34"/>
      <c r="D126" s="56"/>
      <c r="E126" s="33"/>
      <c r="F126" s="8"/>
      <c r="G126" s="33"/>
      <c r="H126" s="8"/>
      <c r="I126" s="33"/>
      <c r="J126" s="8"/>
      <c r="K126" s="33"/>
      <c r="L126" s="8"/>
      <c r="M126" s="33"/>
      <c r="N126" s="8"/>
      <c r="O126" s="33"/>
      <c r="P126" s="8"/>
      <c r="Q126" s="34"/>
      <c r="R126" s="8"/>
      <c r="S126" s="34"/>
      <c r="T126" s="8"/>
      <c r="U126" s="34"/>
      <c r="V126" s="8"/>
      <c r="W126" s="8"/>
      <c r="X126" s="8"/>
      <c r="Y126" s="34"/>
      <c r="Z126" s="8"/>
      <c r="AA126" s="8"/>
      <c r="AB126" s="8"/>
      <c r="AC126" s="57"/>
      <c r="AD126" s="57"/>
      <c r="AE126" s="34"/>
      <c r="AF126" s="8"/>
      <c r="AG126" s="8"/>
      <c r="AH126" s="8"/>
      <c r="AI126" s="8"/>
      <c r="AJ126" s="8"/>
      <c r="AK126" s="8"/>
    </row>
    <row r="127" ht="12.75" customHeight="1">
      <c r="A127" s="34"/>
      <c r="B127" s="8"/>
      <c r="C127" s="34"/>
      <c r="D127" s="56"/>
      <c r="E127" s="33"/>
      <c r="F127" s="8"/>
      <c r="G127" s="33"/>
      <c r="H127" s="8"/>
      <c r="I127" s="33"/>
      <c r="J127" s="8"/>
      <c r="K127" s="33"/>
      <c r="L127" s="8"/>
      <c r="M127" s="33"/>
      <c r="N127" s="8"/>
      <c r="O127" s="33"/>
      <c r="P127" s="8"/>
      <c r="Q127" s="34"/>
      <c r="R127" s="8"/>
      <c r="S127" s="34"/>
      <c r="T127" s="8"/>
      <c r="U127" s="34"/>
      <c r="V127" s="8"/>
      <c r="W127" s="8"/>
      <c r="X127" s="8"/>
      <c r="Y127" s="34"/>
      <c r="Z127" s="8"/>
      <c r="AA127" s="8"/>
      <c r="AB127" s="8"/>
      <c r="AC127" s="57"/>
      <c r="AD127" s="57"/>
      <c r="AE127" s="34"/>
      <c r="AF127" s="8"/>
      <c r="AG127" s="8"/>
      <c r="AH127" s="8"/>
      <c r="AI127" s="8"/>
      <c r="AJ127" s="8"/>
      <c r="AK127" s="8"/>
    </row>
    <row r="128" ht="12.75" customHeight="1">
      <c r="A128" s="34"/>
      <c r="B128" s="8"/>
      <c r="C128" s="34"/>
      <c r="D128" s="56"/>
      <c r="E128" s="33"/>
      <c r="F128" s="8"/>
      <c r="G128" s="33"/>
      <c r="H128" s="8"/>
      <c r="I128" s="33"/>
      <c r="J128" s="8"/>
      <c r="K128" s="33"/>
      <c r="L128" s="8"/>
      <c r="M128" s="33"/>
      <c r="N128" s="8"/>
      <c r="O128" s="33"/>
      <c r="P128" s="8"/>
      <c r="Q128" s="34"/>
      <c r="R128" s="8"/>
      <c r="S128" s="34"/>
      <c r="T128" s="8"/>
      <c r="U128" s="34"/>
      <c r="V128" s="8"/>
      <c r="W128" s="8"/>
      <c r="X128" s="8"/>
      <c r="Y128" s="34"/>
      <c r="Z128" s="8"/>
      <c r="AA128" s="8"/>
      <c r="AB128" s="8"/>
      <c r="AC128" s="57"/>
      <c r="AD128" s="57"/>
      <c r="AE128" s="34"/>
      <c r="AF128" s="8"/>
      <c r="AG128" s="8"/>
      <c r="AH128" s="8"/>
      <c r="AI128" s="8"/>
      <c r="AJ128" s="8"/>
      <c r="AK128" s="8"/>
    </row>
    <row r="129" ht="12.75" customHeight="1">
      <c r="A129" s="34"/>
      <c r="B129" s="8"/>
      <c r="C129" s="34"/>
      <c r="D129" s="56"/>
      <c r="E129" s="33"/>
      <c r="F129" s="8"/>
      <c r="G129" s="33"/>
      <c r="H129" s="8"/>
      <c r="I129" s="33"/>
      <c r="J129" s="8"/>
      <c r="K129" s="33"/>
      <c r="L129" s="8"/>
      <c r="M129" s="33"/>
      <c r="N129" s="8"/>
      <c r="O129" s="33"/>
      <c r="P129" s="8"/>
      <c r="Q129" s="34"/>
      <c r="R129" s="8"/>
      <c r="S129" s="34"/>
      <c r="T129" s="8"/>
      <c r="U129" s="34"/>
      <c r="V129" s="8"/>
      <c r="W129" s="8"/>
      <c r="X129" s="8"/>
      <c r="Y129" s="34"/>
      <c r="Z129" s="8"/>
      <c r="AA129" s="8"/>
      <c r="AB129" s="8"/>
      <c r="AC129" s="57"/>
      <c r="AD129" s="57"/>
      <c r="AE129" s="34"/>
      <c r="AF129" s="8"/>
      <c r="AG129" s="8"/>
      <c r="AH129" s="8"/>
      <c r="AI129" s="8"/>
      <c r="AJ129" s="8"/>
      <c r="AK129" s="8"/>
    </row>
    <row r="130" ht="12.75" customHeight="1">
      <c r="A130" s="34"/>
      <c r="B130" s="8"/>
      <c r="C130" s="34"/>
      <c r="D130" s="56"/>
      <c r="E130" s="33"/>
      <c r="F130" s="8"/>
      <c r="G130" s="33"/>
      <c r="H130" s="8"/>
      <c r="I130" s="33"/>
      <c r="J130" s="8"/>
      <c r="K130" s="33"/>
      <c r="L130" s="8"/>
      <c r="M130" s="33"/>
      <c r="N130" s="8"/>
      <c r="O130" s="33"/>
      <c r="P130" s="8"/>
      <c r="Q130" s="34"/>
      <c r="R130" s="8"/>
      <c r="S130" s="34"/>
      <c r="T130" s="8"/>
      <c r="U130" s="34"/>
      <c r="V130" s="8"/>
      <c r="W130" s="8"/>
      <c r="X130" s="8"/>
      <c r="Y130" s="34"/>
      <c r="Z130" s="8"/>
      <c r="AA130" s="8"/>
      <c r="AB130" s="8"/>
      <c r="AC130" s="57"/>
      <c r="AD130" s="57"/>
      <c r="AE130" s="34"/>
      <c r="AF130" s="8"/>
      <c r="AG130" s="8"/>
      <c r="AH130" s="8"/>
      <c r="AI130" s="8"/>
      <c r="AJ130" s="8"/>
      <c r="AK130" s="8"/>
    </row>
    <row r="131" ht="12.75" customHeight="1">
      <c r="A131" s="34"/>
      <c r="B131" s="8"/>
      <c r="C131" s="34"/>
      <c r="D131" s="56"/>
      <c r="E131" s="33"/>
      <c r="F131" s="8"/>
      <c r="G131" s="33"/>
      <c r="H131" s="8"/>
      <c r="I131" s="33"/>
      <c r="J131" s="8"/>
      <c r="K131" s="33"/>
      <c r="L131" s="8"/>
      <c r="M131" s="33"/>
      <c r="N131" s="8"/>
      <c r="O131" s="33"/>
      <c r="P131" s="8"/>
      <c r="Q131" s="34"/>
      <c r="R131" s="8"/>
      <c r="S131" s="34"/>
      <c r="T131" s="8"/>
      <c r="U131" s="34"/>
      <c r="V131" s="8"/>
      <c r="W131" s="8"/>
      <c r="X131" s="8"/>
      <c r="Y131" s="34"/>
      <c r="Z131" s="8"/>
      <c r="AA131" s="8"/>
      <c r="AB131" s="8"/>
      <c r="AC131" s="57"/>
      <c r="AD131" s="57"/>
      <c r="AE131" s="34"/>
      <c r="AF131" s="8"/>
      <c r="AG131" s="8"/>
      <c r="AH131" s="8"/>
      <c r="AI131" s="8"/>
      <c r="AJ131" s="8"/>
      <c r="AK131" s="8"/>
    </row>
    <row r="132" ht="12.75" customHeight="1">
      <c r="A132" s="34"/>
      <c r="B132" s="8"/>
      <c r="C132" s="34"/>
      <c r="D132" s="56"/>
      <c r="E132" s="33"/>
      <c r="F132" s="8"/>
      <c r="G132" s="33"/>
      <c r="H132" s="8"/>
      <c r="I132" s="33"/>
      <c r="J132" s="8"/>
      <c r="K132" s="33"/>
      <c r="L132" s="8"/>
      <c r="M132" s="33"/>
      <c r="N132" s="8"/>
      <c r="O132" s="33"/>
      <c r="P132" s="8"/>
      <c r="Q132" s="34"/>
      <c r="R132" s="8"/>
      <c r="S132" s="34"/>
      <c r="T132" s="8"/>
      <c r="U132" s="34"/>
      <c r="V132" s="8"/>
      <c r="W132" s="8"/>
      <c r="X132" s="8"/>
      <c r="Y132" s="34"/>
      <c r="Z132" s="8"/>
      <c r="AA132" s="8"/>
      <c r="AB132" s="8"/>
      <c r="AC132" s="57"/>
      <c r="AD132" s="57"/>
      <c r="AE132" s="34"/>
      <c r="AF132" s="8"/>
      <c r="AG132" s="8"/>
      <c r="AH132" s="8"/>
      <c r="AI132" s="8"/>
      <c r="AJ132" s="8"/>
      <c r="AK132" s="8"/>
    </row>
    <row r="133" ht="12.75" customHeight="1">
      <c r="A133" s="34"/>
      <c r="B133" s="8"/>
      <c r="C133" s="34"/>
      <c r="D133" s="56"/>
      <c r="E133" s="33"/>
      <c r="F133" s="8"/>
      <c r="G133" s="33"/>
      <c r="H133" s="8"/>
      <c r="I133" s="33"/>
      <c r="J133" s="8"/>
      <c r="K133" s="33"/>
      <c r="L133" s="8"/>
      <c r="M133" s="33"/>
      <c r="N133" s="8"/>
      <c r="O133" s="33"/>
      <c r="P133" s="8"/>
      <c r="Q133" s="34"/>
      <c r="R133" s="8"/>
      <c r="S133" s="34"/>
      <c r="T133" s="8"/>
      <c r="U133" s="34"/>
      <c r="V133" s="8"/>
      <c r="W133" s="8"/>
      <c r="X133" s="8"/>
      <c r="Y133" s="34"/>
      <c r="Z133" s="8"/>
      <c r="AA133" s="8"/>
      <c r="AB133" s="8"/>
      <c r="AC133" s="57"/>
      <c r="AD133" s="57"/>
      <c r="AE133" s="34"/>
      <c r="AF133" s="8"/>
      <c r="AG133" s="8"/>
      <c r="AH133" s="8"/>
      <c r="AI133" s="8"/>
      <c r="AJ133" s="8"/>
      <c r="AK133" s="8"/>
    </row>
    <row r="134" ht="12.75" customHeight="1">
      <c r="A134" s="34"/>
      <c r="B134" s="8"/>
      <c r="C134" s="34"/>
      <c r="D134" s="56"/>
      <c r="E134" s="33"/>
      <c r="F134" s="8"/>
      <c r="G134" s="33"/>
      <c r="H134" s="8"/>
      <c r="I134" s="33"/>
      <c r="J134" s="8"/>
      <c r="K134" s="33"/>
      <c r="L134" s="8"/>
      <c r="M134" s="33"/>
      <c r="N134" s="8"/>
      <c r="O134" s="33"/>
      <c r="P134" s="8"/>
      <c r="Q134" s="34"/>
      <c r="R134" s="8"/>
      <c r="S134" s="34"/>
      <c r="T134" s="8"/>
      <c r="U134" s="34"/>
      <c r="V134" s="8"/>
      <c r="W134" s="8"/>
      <c r="X134" s="8"/>
      <c r="Y134" s="34"/>
      <c r="Z134" s="8"/>
      <c r="AA134" s="8"/>
      <c r="AB134" s="8"/>
      <c r="AC134" s="57"/>
      <c r="AD134" s="57"/>
      <c r="AE134" s="34"/>
      <c r="AF134" s="8"/>
      <c r="AG134" s="8"/>
      <c r="AH134" s="8"/>
      <c r="AI134" s="8"/>
      <c r="AJ134" s="8"/>
      <c r="AK134" s="8"/>
    </row>
    <row r="135" ht="12.75" customHeight="1">
      <c r="A135" s="34"/>
      <c r="B135" s="8"/>
      <c r="C135" s="34"/>
      <c r="D135" s="56"/>
      <c r="E135" s="33"/>
      <c r="F135" s="8"/>
      <c r="G135" s="33"/>
      <c r="H135" s="8"/>
      <c r="I135" s="33"/>
      <c r="J135" s="8"/>
      <c r="K135" s="33"/>
      <c r="L135" s="8"/>
      <c r="M135" s="33"/>
      <c r="N135" s="8"/>
      <c r="O135" s="33"/>
      <c r="P135" s="8"/>
      <c r="Q135" s="34"/>
      <c r="R135" s="8"/>
      <c r="S135" s="34"/>
      <c r="T135" s="8"/>
      <c r="U135" s="34"/>
      <c r="V135" s="8"/>
      <c r="W135" s="8"/>
      <c r="X135" s="8"/>
      <c r="Y135" s="34"/>
      <c r="Z135" s="8"/>
      <c r="AA135" s="8"/>
      <c r="AB135" s="8"/>
      <c r="AC135" s="57"/>
      <c r="AD135" s="57"/>
      <c r="AE135" s="34"/>
      <c r="AF135" s="8"/>
      <c r="AG135" s="8"/>
      <c r="AH135" s="8"/>
      <c r="AI135" s="8"/>
      <c r="AJ135" s="8"/>
      <c r="AK135" s="8"/>
    </row>
    <row r="136" ht="12.75" customHeight="1">
      <c r="A136" s="34"/>
      <c r="B136" s="8"/>
      <c r="C136" s="34"/>
      <c r="D136" s="56"/>
      <c r="E136" s="33"/>
      <c r="F136" s="8"/>
      <c r="G136" s="33"/>
      <c r="H136" s="8"/>
      <c r="I136" s="33"/>
      <c r="J136" s="8"/>
      <c r="K136" s="33"/>
      <c r="L136" s="8"/>
      <c r="M136" s="33"/>
      <c r="N136" s="8"/>
      <c r="O136" s="33"/>
      <c r="P136" s="8"/>
      <c r="Q136" s="34"/>
      <c r="R136" s="8"/>
      <c r="S136" s="34"/>
      <c r="T136" s="8"/>
      <c r="U136" s="34"/>
      <c r="V136" s="8"/>
      <c r="W136" s="8"/>
      <c r="X136" s="8"/>
      <c r="Y136" s="34"/>
      <c r="Z136" s="8"/>
      <c r="AA136" s="8"/>
      <c r="AB136" s="8"/>
      <c r="AC136" s="57"/>
      <c r="AD136" s="57"/>
      <c r="AE136" s="34"/>
      <c r="AF136" s="8"/>
      <c r="AG136" s="8"/>
      <c r="AH136" s="8"/>
      <c r="AI136" s="8"/>
      <c r="AJ136" s="8"/>
      <c r="AK136" s="8"/>
    </row>
    <row r="137" ht="12.75" customHeight="1">
      <c r="A137" s="34"/>
      <c r="B137" s="8"/>
      <c r="C137" s="34"/>
      <c r="D137" s="56"/>
      <c r="E137" s="33"/>
      <c r="F137" s="8"/>
      <c r="G137" s="33"/>
      <c r="H137" s="8"/>
      <c r="I137" s="33"/>
      <c r="J137" s="8"/>
      <c r="K137" s="33"/>
      <c r="L137" s="8"/>
      <c r="M137" s="33"/>
      <c r="N137" s="8"/>
      <c r="O137" s="33"/>
      <c r="P137" s="8"/>
      <c r="Q137" s="34"/>
      <c r="R137" s="8"/>
      <c r="S137" s="34"/>
      <c r="T137" s="8"/>
      <c r="U137" s="34"/>
      <c r="V137" s="8"/>
      <c r="W137" s="8"/>
      <c r="X137" s="8"/>
      <c r="Y137" s="34"/>
      <c r="Z137" s="8"/>
      <c r="AA137" s="8"/>
      <c r="AB137" s="8"/>
      <c r="AC137" s="57"/>
      <c r="AD137" s="57"/>
      <c r="AE137" s="34"/>
      <c r="AF137" s="8"/>
      <c r="AG137" s="8"/>
      <c r="AH137" s="8"/>
      <c r="AI137" s="8"/>
      <c r="AJ137" s="8"/>
      <c r="AK137" s="8"/>
    </row>
    <row r="138" ht="12.75" customHeight="1">
      <c r="A138" s="34"/>
      <c r="B138" s="8"/>
      <c r="C138" s="34"/>
      <c r="D138" s="56"/>
      <c r="E138" s="33"/>
      <c r="F138" s="8"/>
      <c r="G138" s="33"/>
      <c r="H138" s="8"/>
      <c r="I138" s="33"/>
      <c r="J138" s="8"/>
      <c r="K138" s="33"/>
      <c r="L138" s="8"/>
      <c r="M138" s="33"/>
      <c r="N138" s="8"/>
      <c r="O138" s="33"/>
      <c r="P138" s="8"/>
      <c r="Q138" s="34"/>
      <c r="R138" s="8"/>
      <c r="S138" s="34"/>
      <c r="T138" s="8"/>
      <c r="U138" s="34"/>
      <c r="V138" s="8"/>
      <c r="W138" s="8"/>
      <c r="X138" s="8"/>
      <c r="Y138" s="34"/>
      <c r="Z138" s="8"/>
      <c r="AA138" s="8"/>
      <c r="AB138" s="8"/>
      <c r="AC138" s="57"/>
      <c r="AD138" s="57"/>
      <c r="AE138" s="34"/>
      <c r="AF138" s="8"/>
      <c r="AG138" s="8"/>
      <c r="AH138" s="8"/>
      <c r="AI138" s="8"/>
      <c r="AJ138" s="8"/>
      <c r="AK138" s="8"/>
    </row>
    <row r="139" ht="12.75" customHeight="1">
      <c r="A139" s="34"/>
      <c r="B139" s="8"/>
      <c r="C139" s="34"/>
      <c r="D139" s="56"/>
      <c r="E139" s="33"/>
      <c r="F139" s="8"/>
      <c r="G139" s="33"/>
      <c r="H139" s="8"/>
      <c r="I139" s="33"/>
      <c r="J139" s="8"/>
      <c r="K139" s="33"/>
      <c r="L139" s="8"/>
      <c r="M139" s="33"/>
      <c r="N139" s="8"/>
      <c r="O139" s="33"/>
      <c r="P139" s="8"/>
      <c r="Q139" s="34"/>
      <c r="R139" s="8"/>
      <c r="S139" s="34"/>
      <c r="T139" s="8"/>
      <c r="U139" s="34"/>
      <c r="V139" s="8"/>
      <c r="W139" s="8"/>
      <c r="X139" s="8"/>
      <c r="Y139" s="34"/>
      <c r="Z139" s="8"/>
      <c r="AA139" s="8"/>
      <c r="AB139" s="8"/>
      <c r="AC139" s="57"/>
      <c r="AD139" s="57"/>
      <c r="AE139" s="34"/>
      <c r="AF139" s="8"/>
      <c r="AG139" s="8"/>
      <c r="AH139" s="8"/>
      <c r="AI139" s="8"/>
      <c r="AJ139" s="8"/>
      <c r="AK139" s="8"/>
    </row>
    <row r="140" ht="12.75" customHeight="1">
      <c r="A140" s="34"/>
      <c r="B140" s="8"/>
      <c r="C140" s="34"/>
      <c r="D140" s="56"/>
      <c r="E140" s="33"/>
      <c r="F140" s="8"/>
      <c r="G140" s="33"/>
      <c r="H140" s="8"/>
      <c r="I140" s="33"/>
      <c r="J140" s="8"/>
      <c r="K140" s="33"/>
      <c r="L140" s="8"/>
      <c r="M140" s="33"/>
      <c r="N140" s="8"/>
      <c r="O140" s="33"/>
      <c r="P140" s="8"/>
      <c r="Q140" s="34"/>
      <c r="R140" s="8"/>
      <c r="S140" s="34"/>
      <c r="T140" s="8"/>
      <c r="U140" s="34"/>
      <c r="V140" s="8"/>
      <c r="W140" s="8"/>
      <c r="X140" s="8"/>
      <c r="Y140" s="34"/>
      <c r="Z140" s="8"/>
      <c r="AA140" s="8"/>
      <c r="AB140" s="8"/>
      <c r="AC140" s="57"/>
      <c r="AD140" s="57"/>
      <c r="AE140" s="34"/>
      <c r="AF140" s="8"/>
      <c r="AG140" s="8"/>
      <c r="AH140" s="8"/>
      <c r="AI140" s="8"/>
      <c r="AJ140" s="8"/>
      <c r="AK140" s="8"/>
    </row>
    <row r="141" ht="12.75" customHeight="1">
      <c r="A141" s="34"/>
      <c r="B141" s="8"/>
      <c r="C141" s="34"/>
      <c r="D141" s="56"/>
      <c r="E141" s="33"/>
      <c r="F141" s="8"/>
      <c r="G141" s="33"/>
      <c r="H141" s="8"/>
      <c r="I141" s="33"/>
      <c r="J141" s="8"/>
      <c r="K141" s="33"/>
      <c r="L141" s="8"/>
      <c r="M141" s="33"/>
      <c r="N141" s="8"/>
      <c r="O141" s="33"/>
      <c r="P141" s="8"/>
      <c r="Q141" s="34"/>
      <c r="R141" s="8"/>
      <c r="S141" s="34"/>
      <c r="T141" s="8"/>
      <c r="U141" s="34"/>
      <c r="V141" s="8"/>
      <c r="W141" s="8"/>
      <c r="X141" s="8"/>
      <c r="Y141" s="34"/>
      <c r="Z141" s="8"/>
      <c r="AA141" s="8"/>
      <c r="AB141" s="8"/>
      <c r="AC141" s="57"/>
      <c r="AD141" s="57"/>
      <c r="AE141" s="34"/>
      <c r="AF141" s="8"/>
      <c r="AG141" s="8"/>
      <c r="AH141" s="8"/>
      <c r="AI141" s="8"/>
      <c r="AJ141" s="8"/>
      <c r="AK141" s="8"/>
    </row>
    <row r="142" ht="12.75" customHeight="1">
      <c r="A142" s="34"/>
      <c r="B142" s="8"/>
      <c r="C142" s="34"/>
      <c r="D142" s="56"/>
      <c r="E142" s="33"/>
      <c r="F142" s="8"/>
      <c r="G142" s="33"/>
      <c r="H142" s="8"/>
      <c r="I142" s="33"/>
      <c r="J142" s="8"/>
      <c r="K142" s="33"/>
      <c r="L142" s="8"/>
      <c r="M142" s="33"/>
      <c r="N142" s="8"/>
      <c r="O142" s="33"/>
      <c r="P142" s="8"/>
      <c r="Q142" s="34"/>
      <c r="R142" s="8"/>
      <c r="S142" s="34"/>
      <c r="T142" s="8"/>
      <c r="U142" s="34"/>
      <c r="V142" s="8"/>
      <c r="W142" s="8"/>
      <c r="X142" s="8"/>
      <c r="Y142" s="34"/>
      <c r="Z142" s="8"/>
      <c r="AA142" s="8"/>
      <c r="AB142" s="8"/>
      <c r="AC142" s="57"/>
      <c r="AD142" s="57"/>
      <c r="AE142" s="34"/>
      <c r="AF142" s="8"/>
      <c r="AG142" s="8"/>
      <c r="AH142" s="8"/>
      <c r="AI142" s="8"/>
      <c r="AJ142" s="8"/>
      <c r="AK142" s="8"/>
    </row>
    <row r="143" ht="12.75" customHeight="1">
      <c r="A143" s="34"/>
      <c r="B143" s="8"/>
      <c r="C143" s="34"/>
      <c r="D143" s="56"/>
      <c r="E143" s="33"/>
      <c r="F143" s="8"/>
      <c r="G143" s="33"/>
      <c r="H143" s="8"/>
      <c r="I143" s="33"/>
      <c r="J143" s="8"/>
      <c r="K143" s="33"/>
      <c r="L143" s="8"/>
      <c r="M143" s="33"/>
      <c r="N143" s="8"/>
      <c r="O143" s="33"/>
      <c r="P143" s="8"/>
      <c r="Q143" s="34"/>
      <c r="R143" s="8"/>
      <c r="S143" s="34"/>
      <c r="T143" s="8"/>
      <c r="U143" s="34"/>
      <c r="V143" s="8"/>
      <c r="W143" s="8"/>
      <c r="X143" s="8"/>
      <c r="Y143" s="34"/>
      <c r="Z143" s="8"/>
      <c r="AA143" s="8"/>
      <c r="AB143" s="8"/>
      <c r="AC143" s="57"/>
      <c r="AD143" s="57"/>
      <c r="AE143" s="34"/>
      <c r="AF143" s="8"/>
      <c r="AG143" s="8"/>
      <c r="AH143" s="8"/>
      <c r="AI143" s="8"/>
      <c r="AJ143" s="8"/>
      <c r="AK143" s="8"/>
    </row>
    <row r="144" ht="12.75" customHeight="1">
      <c r="A144" s="34"/>
      <c r="B144" s="8"/>
      <c r="C144" s="34"/>
      <c r="D144" s="56"/>
      <c r="E144" s="33"/>
      <c r="F144" s="8"/>
      <c r="G144" s="33"/>
      <c r="H144" s="8"/>
      <c r="I144" s="33"/>
      <c r="J144" s="8"/>
      <c r="K144" s="33"/>
      <c r="L144" s="8"/>
      <c r="M144" s="33"/>
      <c r="N144" s="8"/>
      <c r="O144" s="33"/>
      <c r="P144" s="8"/>
      <c r="Q144" s="34"/>
      <c r="R144" s="8"/>
      <c r="S144" s="34"/>
      <c r="T144" s="8"/>
      <c r="U144" s="34"/>
      <c r="V144" s="8"/>
      <c r="W144" s="8"/>
      <c r="X144" s="8"/>
      <c r="Y144" s="34"/>
      <c r="Z144" s="8"/>
      <c r="AA144" s="8"/>
      <c r="AB144" s="8"/>
      <c r="AC144" s="57"/>
      <c r="AD144" s="57"/>
      <c r="AE144" s="34"/>
      <c r="AF144" s="8"/>
      <c r="AG144" s="8"/>
      <c r="AH144" s="8"/>
      <c r="AI144" s="8"/>
      <c r="AJ144" s="8"/>
      <c r="AK144" s="8"/>
    </row>
    <row r="145" ht="12.75" customHeight="1">
      <c r="A145" s="34"/>
      <c r="B145" s="8"/>
      <c r="C145" s="34"/>
      <c r="D145" s="56"/>
      <c r="E145" s="33"/>
      <c r="F145" s="8"/>
      <c r="G145" s="33"/>
      <c r="H145" s="8"/>
      <c r="I145" s="33"/>
      <c r="J145" s="8"/>
      <c r="K145" s="33"/>
      <c r="L145" s="8"/>
      <c r="M145" s="33"/>
      <c r="N145" s="8"/>
      <c r="O145" s="33"/>
      <c r="P145" s="8"/>
      <c r="Q145" s="34"/>
      <c r="R145" s="8"/>
      <c r="S145" s="34"/>
      <c r="T145" s="8"/>
      <c r="U145" s="34"/>
      <c r="V145" s="8"/>
      <c r="W145" s="8"/>
      <c r="X145" s="8"/>
      <c r="Y145" s="34"/>
      <c r="Z145" s="8"/>
      <c r="AA145" s="8"/>
      <c r="AB145" s="8"/>
      <c r="AC145" s="57"/>
      <c r="AD145" s="57"/>
      <c r="AE145" s="34"/>
      <c r="AF145" s="8"/>
      <c r="AG145" s="8"/>
      <c r="AH145" s="8"/>
      <c r="AI145" s="8"/>
      <c r="AJ145" s="8"/>
      <c r="AK145" s="8"/>
    </row>
    <row r="146" ht="12.75" customHeight="1">
      <c r="A146" s="34"/>
      <c r="B146" s="8"/>
      <c r="C146" s="34"/>
      <c r="D146" s="56"/>
      <c r="E146" s="33"/>
      <c r="F146" s="8"/>
      <c r="G146" s="33"/>
      <c r="H146" s="8"/>
      <c r="I146" s="33"/>
      <c r="J146" s="8"/>
      <c r="K146" s="33"/>
      <c r="L146" s="8"/>
      <c r="M146" s="33"/>
      <c r="N146" s="8"/>
      <c r="O146" s="33"/>
      <c r="P146" s="8"/>
      <c r="Q146" s="34"/>
      <c r="R146" s="8"/>
      <c r="S146" s="34"/>
      <c r="T146" s="8"/>
      <c r="U146" s="34"/>
      <c r="V146" s="8"/>
      <c r="W146" s="8"/>
      <c r="X146" s="8"/>
      <c r="Y146" s="34"/>
      <c r="Z146" s="8"/>
      <c r="AA146" s="8"/>
      <c r="AB146" s="8"/>
      <c r="AC146" s="57"/>
      <c r="AD146" s="57"/>
      <c r="AE146" s="34"/>
      <c r="AF146" s="8"/>
      <c r="AG146" s="8"/>
      <c r="AH146" s="8"/>
      <c r="AI146" s="8"/>
      <c r="AJ146" s="8"/>
      <c r="AK146" s="8"/>
    </row>
    <row r="147" ht="12.75" customHeight="1">
      <c r="A147" s="34"/>
      <c r="B147" s="8"/>
      <c r="C147" s="34"/>
      <c r="D147" s="56"/>
      <c r="E147" s="33"/>
      <c r="F147" s="8"/>
      <c r="G147" s="33"/>
      <c r="H147" s="8"/>
      <c r="I147" s="33"/>
      <c r="J147" s="8"/>
      <c r="K147" s="33"/>
      <c r="L147" s="8"/>
      <c r="M147" s="33"/>
      <c r="N147" s="8"/>
      <c r="O147" s="33"/>
      <c r="P147" s="8"/>
      <c r="Q147" s="34"/>
      <c r="R147" s="8"/>
      <c r="S147" s="34"/>
      <c r="T147" s="8"/>
      <c r="U147" s="34"/>
      <c r="V147" s="8"/>
      <c r="W147" s="8"/>
      <c r="X147" s="8"/>
      <c r="Y147" s="34"/>
      <c r="Z147" s="8"/>
      <c r="AA147" s="8"/>
      <c r="AB147" s="8"/>
      <c r="AC147" s="57"/>
      <c r="AD147" s="57"/>
      <c r="AE147" s="34"/>
      <c r="AF147" s="8"/>
      <c r="AG147" s="8"/>
      <c r="AH147" s="8"/>
      <c r="AI147" s="8"/>
      <c r="AJ147" s="8"/>
      <c r="AK147" s="8"/>
    </row>
    <row r="148" ht="12.75" customHeight="1">
      <c r="A148" s="34"/>
      <c r="B148" s="8"/>
      <c r="C148" s="34"/>
      <c r="D148" s="56"/>
      <c r="E148" s="33"/>
      <c r="F148" s="8"/>
      <c r="G148" s="33"/>
      <c r="H148" s="8"/>
      <c r="I148" s="33"/>
      <c r="J148" s="8"/>
      <c r="K148" s="33"/>
      <c r="L148" s="8"/>
      <c r="M148" s="33"/>
      <c r="N148" s="8"/>
      <c r="O148" s="33"/>
      <c r="P148" s="8"/>
      <c r="Q148" s="34"/>
      <c r="R148" s="8"/>
      <c r="S148" s="34"/>
      <c r="T148" s="8"/>
      <c r="U148" s="34"/>
      <c r="V148" s="8"/>
      <c r="W148" s="8"/>
      <c r="X148" s="8"/>
      <c r="Y148" s="34"/>
      <c r="Z148" s="8"/>
      <c r="AA148" s="8"/>
      <c r="AB148" s="8"/>
      <c r="AC148" s="57"/>
      <c r="AD148" s="57"/>
      <c r="AE148" s="34"/>
      <c r="AF148" s="8"/>
      <c r="AG148" s="8"/>
      <c r="AH148" s="8"/>
      <c r="AI148" s="8"/>
      <c r="AJ148" s="8"/>
      <c r="AK148" s="8"/>
    </row>
    <row r="149" ht="12.75" customHeight="1">
      <c r="A149" s="34"/>
      <c r="B149" s="8"/>
      <c r="C149" s="34"/>
      <c r="D149" s="56"/>
      <c r="E149" s="33"/>
      <c r="F149" s="8"/>
      <c r="G149" s="33"/>
      <c r="H149" s="8"/>
      <c r="I149" s="33"/>
      <c r="J149" s="8"/>
      <c r="K149" s="33"/>
      <c r="L149" s="8"/>
      <c r="M149" s="33"/>
      <c r="N149" s="8"/>
      <c r="O149" s="33"/>
      <c r="P149" s="8"/>
      <c r="Q149" s="34"/>
      <c r="R149" s="8"/>
      <c r="S149" s="34"/>
      <c r="T149" s="8"/>
      <c r="U149" s="34"/>
      <c r="V149" s="8"/>
      <c r="W149" s="8"/>
      <c r="X149" s="8"/>
      <c r="Y149" s="34"/>
      <c r="Z149" s="8"/>
      <c r="AA149" s="8"/>
      <c r="AB149" s="8"/>
      <c r="AC149" s="57"/>
      <c r="AD149" s="57"/>
      <c r="AE149" s="34"/>
      <c r="AF149" s="8"/>
      <c r="AG149" s="8"/>
      <c r="AH149" s="8"/>
      <c r="AI149" s="8"/>
      <c r="AJ149" s="8"/>
      <c r="AK149" s="8"/>
    </row>
    <row r="150" ht="12.75" customHeight="1">
      <c r="A150" s="34"/>
      <c r="B150" s="8"/>
      <c r="C150" s="34"/>
      <c r="D150" s="56"/>
      <c r="E150" s="33"/>
      <c r="F150" s="8"/>
      <c r="G150" s="33"/>
      <c r="H150" s="8"/>
      <c r="I150" s="33"/>
      <c r="J150" s="8"/>
      <c r="K150" s="33"/>
      <c r="L150" s="8"/>
      <c r="M150" s="33"/>
      <c r="N150" s="8"/>
      <c r="O150" s="33"/>
      <c r="P150" s="8"/>
      <c r="Q150" s="34"/>
      <c r="R150" s="8"/>
      <c r="S150" s="34"/>
      <c r="T150" s="8"/>
      <c r="U150" s="34"/>
      <c r="V150" s="8"/>
      <c r="W150" s="8"/>
      <c r="X150" s="8"/>
      <c r="Y150" s="34"/>
      <c r="Z150" s="8"/>
      <c r="AA150" s="8"/>
      <c r="AB150" s="8"/>
      <c r="AC150" s="57"/>
      <c r="AD150" s="57"/>
      <c r="AE150" s="34"/>
      <c r="AF150" s="8"/>
      <c r="AG150" s="8"/>
      <c r="AH150" s="8"/>
      <c r="AI150" s="8"/>
      <c r="AJ150" s="8"/>
      <c r="AK150" s="8"/>
    </row>
    <row r="151" ht="12.75" customHeight="1">
      <c r="A151" s="34"/>
      <c r="B151" s="8"/>
      <c r="C151" s="34"/>
      <c r="D151" s="56"/>
      <c r="E151" s="33"/>
      <c r="F151" s="8"/>
      <c r="G151" s="33"/>
      <c r="H151" s="8"/>
      <c r="I151" s="33"/>
      <c r="J151" s="8"/>
      <c r="K151" s="33"/>
      <c r="L151" s="8"/>
      <c r="M151" s="33"/>
      <c r="N151" s="8"/>
      <c r="O151" s="33"/>
      <c r="P151" s="8"/>
      <c r="Q151" s="34"/>
      <c r="R151" s="8"/>
      <c r="S151" s="34"/>
      <c r="T151" s="8"/>
      <c r="U151" s="34"/>
      <c r="V151" s="8"/>
      <c r="W151" s="8"/>
      <c r="X151" s="8"/>
      <c r="Y151" s="34"/>
      <c r="Z151" s="8"/>
      <c r="AA151" s="8"/>
      <c r="AB151" s="8"/>
      <c r="AC151" s="57"/>
      <c r="AD151" s="57"/>
      <c r="AE151" s="34"/>
      <c r="AF151" s="8"/>
      <c r="AG151" s="8"/>
      <c r="AH151" s="8"/>
      <c r="AI151" s="8"/>
      <c r="AJ151" s="8"/>
      <c r="AK151" s="8"/>
    </row>
    <row r="152" ht="12.75" customHeight="1">
      <c r="A152" s="34"/>
      <c r="B152" s="8"/>
      <c r="C152" s="34"/>
      <c r="D152" s="56"/>
      <c r="E152" s="33"/>
      <c r="F152" s="8"/>
      <c r="G152" s="33"/>
      <c r="H152" s="8"/>
      <c r="I152" s="33"/>
      <c r="J152" s="8"/>
      <c r="K152" s="33"/>
      <c r="L152" s="8"/>
      <c r="M152" s="33"/>
      <c r="N152" s="8"/>
      <c r="O152" s="33"/>
      <c r="P152" s="8"/>
      <c r="Q152" s="34"/>
      <c r="R152" s="8"/>
      <c r="S152" s="34"/>
      <c r="T152" s="8"/>
      <c r="U152" s="34"/>
      <c r="V152" s="8"/>
      <c r="W152" s="8"/>
      <c r="X152" s="8"/>
      <c r="Y152" s="34"/>
      <c r="Z152" s="8"/>
      <c r="AA152" s="8"/>
      <c r="AB152" s="8"/>
      <c r="AC152" s="57"/>
      <c r="AD152" s="57"/>
      <c r="AE152" s="34"/>
      <c r="AF152" s="8"/>
      <c r="AG152" s="8"/>
      <c r="AH152" s="8"/>
      <c r="AI152" s="8"/>
      <c r="AJ152" s="8"/>
      <c r="AK152" s="8"/>
    </row>
    <row r="153" ht="12.75" customHeight="1">
      <c r="A153" s="34"/>
      <c r="B153" s="8"/>
      <c r="C153" s="34"/>
      <c r="D153" s="56"/>
      <c r="E153" s="33"/>
      <c r="F153" s="8"/>
      <c r="G153" s="33"/>
      <c r="H153" s="8"/>
      <c r="I153" s="33"/>
      <c r="J153" s="8"/>
      <c r="K153" s="33"/>
      <c r="L153" s="8"/>
      <c r="M153" s="33"/>
      <c r="N153" s="8"/>
      <c r="O153" s="33"/>
      <c r="P153" s="8"/>
      <c r="Q153" s="34"/>
      <c r="R153" s="8"/>
      <c r="S153" s="34"/>
      <c r="T153" s="8"/>
      <c r="U153" s="34"/>
      <c r="V153" s="8"/>
      <c r="W153" s="8"/>
      <c r="X153" s="8"/>
      <c r="Y153" s="34"/>
      <c r="Z153" s="8"/>
      <c r="AA153" s="8"/>
      <c r="AB153" s="8"/>
      <c r="AC153" s="57"/>
      <c r="AD153" s="57"/>
      <c r="AE153" s="34"/>
      <c r="AF153" s="8"/>
      <c r="AG153" s="8"/>
      <c r="AH153" s="8"/>
      <c r="AI153" s="8"/>
      <c r="AJ153" s="8"/>
      <c r="AK153" s="8"/>
    </row>
    <row r="154" ht="12.75" customHeight="1">
      <c r="A154" s="34"/>
      <c r="B154" s="8"/>
      <c r="C154" s="34"/>
      <c r="D154" s="56"/>
      <c r="E154" s="33"/>
      <c r="F154" s="8"/>
      <c r="G154" s="33"/>
      <c r="H154" s="8"/>
      <c r="I154" s="33"/>
      <c r="J154" s="8"/>
      <c r="K154" s="33"/>
      <c r="L154" s="8"/>
      <c r="M154" s="33"/>
      <c r="N154" s="8"/>
      <c r="O154" s="33"/>
      <c r="P154" s="8"/>
      <c r="Q154" s="34"/>
      <c r="R154" s="8"/>
      <c r="S154" s="34"/>
      <c r="T154" s="8"/>
      <c r="U154" s="34"/>
      <c r="V154" s="8"/>
      <c r="W154" s="8"/>
      <c r="X154" s="8"/>
      <c r="Y154" s="34"/>
      <c r="Z154" s="8"/>
      <c r="AA154" s="8"/>
      <c r="AB154" s="8"/>
      <c r="AC154" s="57"/>
      <c r="AD154" s="57"/>
      <c r="AE154" s="34"/>
      <c r="AF154" s="8"/>
      <c r="AG154" s="8"/>
      <c r="AH154" s="8"/>
      <c r="AI154" s="8"/>
      <c r="AJ154" s="8"/>
      <c r="AK154" s="8"/>
    </row>
    <row r="155" ht="12.75" customHeight="1">
      <c r="A155" s="34"/>
      <c r="B155" s="8"/>
      <c r="C155" s="34"/>
      <c r="D155" s="56"/>
      <c r="E155" s="33"/>
      <c r="F155" s="8"/>
      <c r="G155" s="33"/>
      <c r="H155" s="8"/>
      <c r="I155" s="33"/>
      <c r="J155" s="8"/>
      <c r="K155" s="33"/>
      <c r="L155" s="8"/>
      <c r="M155" s="33"/>
      <c r="N155" s="8"/>
      <c r="O155" s="33"/>
      <c r="P155" s="8"/>
      <c r="Q155" s="34"/>
      <c r="R155" s="8"/>
      <c r="S155" s="34"/>
      <c r="T155" s="8"/>
      <c r="U155" s="34"/>
      <c r="V155" s="8"/>
      <c r="W155" s="8"/>
      <c r="X155" s="8"/>
      <c r="Y155" s="34"/>
      <c r="Z155" s="8"/>
      <c r="AA155" s="8"/>
      <c r="AB155" s="8"/>
      <c r="AC155" s="57"/>
      <c r="AD155" s="57"/>
      <c r="AE155" s="34"/>
      <c r="AF155" s="8"/>
      <c r="AG155" s="8"/>
      <c r="AH155" s="8"/>
      <c r="AI155" s="8"/>
      <c r="AJ155" s="8"/>
      <c r="AK155" s="8"/>
    </row>
    <row r="156" ht="12.75" customHeight="1">
      <c r="A156" s="34"/>
      <c r="B156" s="8"/>
      <c r="C156" s="34"/>
      <c r="D156" s="56"/>
      <c r="E156" s="33"/>
      <c r="F156" s="8"/>
      <c r="G156" s="33"/>
      <c r="H156" s="8"/>
      <c r="I156" s="33"/>
      <c r="J156" s="8"/>
      <c r="K156" s="33"/>
      <c r="L156" s="8"/>
      <c r="M156" s="33"/>
      <c r="N156" s="8"/>
      <c r="O156" s="33"/>
      <c r="P156" s="8"/>
      <c r="Q156" s="34"/>
      <c r="R156" s="8"/>
      <c r="S156" s="34"/>
      <c r="T156" s="8"/>
      <c r="U156" s="34"/>
      <c r="V156" s="8"/>
      <c r="W156" s="8"/>
      <c r="X156" s="8"/>
      <c r="Y156" s="34"/>
      <c r="Z156" s="8"/>
      <c r="AA156" s="8"/>
      <c r="AB156" s="8"/>
      <c r="AC156" s="57"/>
      <c r="AD156" s="57"/>
      <c r="AE156" s="34"/>
      <c r="AF156" s="8"/>
      <c r="AG156" s="8"/>
      <c r="AH156" s="8"/>
      <c r="AI156" s="8"/>
      <c r="AJ156" s="8"/>
      <c r="AK156" s="8"/>
    </row>
    <row r="157" ht="12.75" customHeight="1">
      <c r="A157" s="34"/>
      <c r="B157" s="8"/>
      <c r="C157" s="34"/>
      <c r="D157" s="56"/>
      <c r="E157" s="33"/>
      <c r="F157" s="8"/>
      <c r="G157" s="33"/>
      <c r="H157" s="8"/>
      <c r="I157" s="33"/>
      <c r="J157" s="8"/>
      <c r="K157" s="33"/>
      <c r="L157" s="8"/>
      <c r="M157" s="33"/>
      <c r="N157" s="8"/>
      <c r="O157" s="33"/>
      <c r="P157" s="8"/>
      <c r="Q157" s="34"/>
      <c r="R157" s="8"/>
      <c r="S157" s="34"/>
      <c r="T157" s="8"/>
      <c r="U157" s="34"/>
      <c r="V157" s="8"/>
      <c r="W157" s="8"/>
      <c r="X157" s="8"/>
      <c r="Y157" s="34"/>
      <c r="Z157" s="8"/>
      <c r="AA157" s="8"/>
      <c r="AB157" s="8"/>
      <c r="AC157" s="57"/>
      <c r="AD157" s="57"/>
      <c r="AE157" s="34"/>
      <c r="AF157" s="8"/>
      <c r="AG157" s="8"/>
      <c r="AH157" s="8"/>
      <c r="AI157" s="8"/>
      <c r="AJ157" s="8"/>
      <c r="AK157" s="8"/>
    </row>
    <row r="158" ht="12.75" customHeight="1">
      <c r="A158" s="34"/>
      <c r="B158" s="8"/>
      <c r="C158" s="34"/>
      <c r="D158" s="56"/>
      <c r="E158" s="33"/>
      <c r="F158" s="8"/>
      <c r="G158" s="33"/>
      <c r="H158" s="8"/>
      <c r="I158" s="33"/>
      <c r="J158" s="8"/>
      <c r="K158" s="33"/>
      <c r="L158" s="8"/>
      <c r="M158" s="33"/>
      <c r="N158" s="8"/>
      <c r="O158" s="33"/>
      <c r="P158" s="8"/>
      <c r="Q158" s="34"/>
      <c r="R158" s="8"/>
      <c r="S158" s="34"/>
      <c r="T158" s="8"/>
      <c r="U158" s="34"/>
      <c r="V158" s="8"/>
      <c r="W158" s="8"/>
      <c r="X158" s="8"/>
      <c r="Y158" s="34"/>
      <c r="Z158" s="8"/>
      <c r="AA158" s="8"/>
      <c r="AB158" s="8"/>
      <c r="AC158" s="57"/>
      <c r="AD158" s="57"/>
      <c r="AE158" s="34"/>
      <c r="AF158" s="8"/>
      <c r="AG158" s="8"/>
      <c r="AH158" s="8"/>
      <c r="AI158" s="8"/>
      <c r="AJ158" s="8"/>
      <c r="AK158" s="8"/>
    </row>
    <row r="159" ht="12.75" customHeight="1">
      <c r="A159" s="34"/>
      <c r="B159" s="8"/>
      <c r="C159" s="34"/>
      <c r="D159" s="56"/>
      <c r="E159" s="33"/>
      <c r="F159" s="8"/>
      <c r="G159" s="33"/>
      <c r="H159" s="8"/>
      <c r="I159" s="33"/>
      <c r="J159" s="8"/>
      <c r="K159" s="33"/>
      <c r="L159" s="8"/>
      <c r="M159" s="33"/>
      <c r="N159" s="8"/>
      <c r="O159" s="33"/>
      <c r="P159" s="8"/>
      <c r="Q159" s="34"/>
      <c r="R159" s="8"/>
      <c r="S159" s="34"/>
      <c r="T159" s="8"/>
      <c r="U159" s="34"/>
      <c r="V159" s="8"/>
      <c r="W159" s="8"/>
      <c r="X159" s="8"/>
      <c r="Y159" s="34"/>
      <c r="Z159" s="8"/>
      <c r="AA159" s="8"/>
      <c r="AB159" s="8"/>
      <c r="AC159" s="57"/>
      <c r="AD159" s="57"/>
      <c r="AE159" s="34"/>
      <c r="AF159" s="8"/>
      <c r="AG159" s="8"/>
      <c r="AH159" s="8"/>
      <c r="AI159" s="8"/>
      <c r="AJ159" s="8"/>
      <c r="AK159" s="8"/>
    </row>
    <row r="160" ht="12.75" customHeight="1">
      <c r="A160" s="34"/>
      <c r="B160" s="8"/>
      <c r="C160" s="34"/>
      <c r="D160" s="56"/>
      <c r="E160" s="33"/>
      <c r="F160" s="8"/>
      <c r="G160" s="33"/>
      <c r="H160" s="8"/>
      <c r="I160" s="33"/>
      <c r="J160" s="8"/>
      <c r="K160" s="33"/>
      <c r="L160" s="8"/>
      <c r="M160" s="33"/>
      <c r="N160" s="8"/>
      <c r="O160" s="33"/>
      <c r="P160" s="8"/>
      <c r="Q160" s="34"/>
      <c r="R160" s="8"/>
      <c r="S160" s="34"/>
      <c r="T160" s="8"/>
      <c r="U160" s="34"/>
      <c r="V160" s="8"/>
      <c r="W160" s="8"/>
      <c r="X160" s="8"/>
      <c r="Y160" s="34"/>
      <c r="Z160" s="8"/>
      <c r="AA160" s="8"/>
      <c r="AB160" s="8"/>
      <c r="AC160" s="57"/>
      <c r="AD160" s="57"/>
      <c r="AE160" s="34"/>
      <c r="AF160" s="8"/>
      <c r="AG160" s="8"/>
      <c r="AH160" s="8"/>
      <c r="AI160" s="8"/>
      <c r="AJ160" s="8"/>
      <c r="AK160" s="8"/>
    </row>
    <row r="161" ht="12.75" customHeight="1">
      <c r="A161" s="34"/>
      <c r="B161" s="8"/>
      <c r="C161" s="34"/>
      <c r="D161" s="56"/>
      <c r="E161" s="33"/>
      <c r="F161" s="8"/>
      <c r="G161" s="33"/>
      <c r="H161" s="8"/>
      <c r="I161" s="33"/>
      <c r="J161" s="8"/>
      <c r="K161" s="33"/>
      <c r="L161" s="8"/>
      <c r="M161" s="33"/>
      <c r="N161" s="8"/>
      <c r="O161" s="33"/>
      <c r="P161" s="8"/>
      <c r="Q161" s="34"/>
      <c r="R161" s="8"/>
      <c r="S161" s="34"/>
      <c r="T161" s="8"/>
      <c r="U161" s="34"/>
      <c r="V161" s="8"/>
      <c r="W161" s="8"/>
      <c r="X161" s="8"/>
      <c r="Y161" s="34"/>
      <c r="Z161" s="8"/>
      <c r="AA161" s="8"/>
      <c r="AB161" s="8"/>
      <c r="AC161" s="57"/>
      <c r="AD161" s="57"/>
      <c r="AE161" s="34"/>
      <c r="AF161" s="8"/>
      <c r="AG161" s="8"/>
      <c r="AH161" s="8"/>
      <c r="AI161" s="8"/>
      <c r="AJ161" s="8"/>
      <c r="AK161" s="8"/>
    </row>
    <row r="162" ht="12.75" customHeight="1">
      <c r="A162" s="34"/>
      <c r="B162" s="8"/>
      <c r="C162" s="34"/>
      <c r="D162" s="56"/>
      <c r="E162" s="33"/>
      <c r="F162" s="8"/>
      <c r="G162" s="33"/>
      <c r="H162" s="8"/>
      <c r="I162" s="33"/>
      <c r="J162" s="8"/>
      <c r="K162" s="33"/>
      <c r="L162" s="8"/>
      <c r="M162" s="33"/>
      <c r="N162" s="8"/>
      <c r="O162" s="33"/>
      <c r="P162" s="8"/>
      <c r="Q162" s="34"/>
      <c r="R162" s="8"/>
      <c r="S162" s="34"/>
      <c r="T162" s="8"/>
      <c r="U162" s="34"/>
      <c r="V162" s="8"/>
      <c r="W162" s="8"/>
      <c r="X162" s="8"/>
      <c r="Y162" s="34"/>
      <c r="Z162" s="8"/>
      <c r="AA162" s="8"/>
      <c r="AB162" s="8"/>
      <c r="AC162" s="57"/>
      <c r="AD162" s="57"/>
      <c r="AE162" s="34"/>
      <c r="AF162" s="8"/>
      <c r="AG162" s="8"/>
      <c r="AH162" s="8"/>
      <c r="AI162" s="8"/>
      <c r="AJ162" s="8"/>
      <c r="AK162" s="8"/>
    </row>
    <row r="163" ht="12.75" customHeight="1">
      <c r="A163" s="34"/>
      <c r="B163" s="8"/>
      <c r="C163" s="34"/>
      <c r="D163" s="56"/>
      <c r="E163" s="33"/>
      <c r="F163" s="8"/>
      <c r="G163" s="33"/>
      <c r="H163" s="8"/>
      <c r="I163" s="33"/>
      <c r="J163" s="8"/>
      <c r="K163" s="33"/>
      <c r="L163" s="8"/>
      <c r="M163" s="33"/>
      <c r="N163" s="8"/>
      <c r="O163" s="33"/>
      <c r="P163" s="8"/>
      <c r="Q163" s="34"/>
      <c r="R163" s="8"/>
      <c r="S163" s="34"/>
      <c r="T163" s="8"/>
      <c r="U163" s="34"/>
      <c r="V163" s="8"/>
      <c r="W163" s="8"/>
      <c r="X163" s="8"/>
      <c r="Y163" s="34"/>
      <c r="Z163" s="8"/>
      <c r="AA163" s="8"/>
      <c r="AB163" s="8"/>
      <c r="AC163" s="57"/>
      <c r="AD163" s="57"/>
      <c r="AE163" s="34"/>
      <c r="AF163" s="8"/>
      <c r="AG163" s="8"/>
      <c r="AH163" s="8"/>
      <c r="AI163" s="8"/>
      <c r="AJ163" s="8"/>
      <c r="AK163" s="8"/>
    </row>
    <row r="164" ht="12.75" customHeight="1">
      <c r="A164" s="34"/>
      <c r="B164" s="8"/>
      <c r="C164" s="34"/>
      <c r="D164" s="56"/>
      <c r="E164" s="33"/>
      <c r="F164" s="8"/>
      <c r="G164" s="33"/>
      <c r="H164" s="8"/>
      <c r="I164" s="33"/>
      <c r="J164" s="8"/>
      <c r="K164" s="33"/>
      <c r="L164" s="8"/>
      <c r="M164" s="33"/>
      <c r="N164" s="8"/>
      <c r="O164" s="33"/>
      <c r="P164" s="8"/>
      <c r="Q164" s="34"/>
      <c r="R164" s="8"/>
      <c r="S164" s="34"/>
      <c r="T164" s="8"/>
      <c r="U164" s="34"/>
      <c r="V164" s="8"/>
      <c r="W164" s="8"/>
      <c r="X164" s="8"/>
      <c r="Y164" s="34"/>
      <c r="Z164" s="8"/>
      <c r="AA164" s="8"/>
      <c r="AB164" s="8"/>
      <c r="AC164" s="57"/>
      <c r="AD164" s="57"/>
      <c r="AE164" s="34"/>
      <c r="AF164" s="8"/>
      <c r="AG164" s="8"/>
      <c r="AH164" s="8"/>
      <c r="AI164" s="8"/>
      <c r="AJ164" s="8"/>
      <c r="AK164" s="8"/>
    </row>
    <row r="165" ht="12.75" customHeight="1">
      <c r="A165" s="34"/>
      <c r="B165" s="8"/>
      <c r="C165" s="34"/>
      <c r="D165" s="56"/>
      <c r="E165" s="33"/>
      <c r="F165" s="8"/>
      <c r="G165" s="33"/>
      <c r="H165" s="8"/>
      <c r="I165" s="33"/>
      <c r="J165" s="8"/>
      <c r="K165" s="33"/>
      <c r="L165" s="8"/>
      <c r="M165" s="33"/>
      <c r="N165" s="8"/>
      <c r="O165" s="33"/>
      <c r="P165" s="8"/>
      <c r="Q165" s="34"/>
      <c r="R165" s="8"/>
      <c r="S165" s="34"/>
      <c r="T165" s="8"/>
      <c r="U165" s="34"/>
      <c r="V165" s="8"/>
      <c r="W165" s="8"/>
      <c r="X165" s="8"/>
      <c r="Y165" s="34"/>
      <c r="Z165" s="8"/>
      <c r="AA165" s="8"/>
      <c r="AB165" s="8"/>
      <c r="AC165" s="57"/>
      <c r="AD165" s="57"/>
      <c r="AE165" s="34"/>
      <c r="AF165" s="8"/>
      <c r="AG165" s="8"/>
      <c r="AH165" s="8"/>
      <c r="AI165" s="8"/>
      <c r="AJ165" s="8"/>
      <c r="AK165" s="8"/>
    </row>
    <row r="166" ht="12.75" customHeight="1">
      <c r="A166" s="34"/>
      <c r="B166" s="8"/>
      <c r="C166" s="34"/>
      <c r="D166" s="56"/>
      <c r="E166" s="33"/>
      <c r="F166" s="8"/>
      <c r="G166" s="33"/>
      <c r="H166" s="8"/>
      <c r="I166" s="33"/>
      <c r="J166" s="8"/>
      <c r="K166" s="33"/>
      <c r="L166" s="8"/>
      <c r="M166" s="33"/>
      <c r="N166" s="8"/>
      <c r="O166" s="33"/>
      <c r="P166" s="8"/>
      <c r="Q166" s="34"/>
      <c r="R166" s="8"/>
      <c r="S166" s="34"/>
      <c r="T166" s="8"/>
      <c r="U166" s="34"/>
      <c r="V166" s="8"/>
      <c r="W166" s="8"/>
      <c r="X166" s="8"/>
      <c r="Y166" s="34"/>
      <c r="Z166" s="8"/>
      <c r="AA166" s="8"/>
      <c r="AB166" s="8"/>
      <c r="AC166" s="57"/>
      <c r="AD166" s="57"/>
      <c r="AE166" s="34"/>
      <c r="AF166" s="8"/>
      <c r="AG166" s="8"/>
      <c r="AH166" s="8"/>
      <c r="AI166" s="8"/>
      <c r="AJ166" s="8"/>
      <c r="AK166" s="8"/>
    </row>
    <row r="167" ht="12.75" customHeight="1">
      <c r="A167" s="34"/>
      <c r="B167" s="8"/>
      <c r="C167" s="34"/>
      <c r="D167" s="56"/>
      <c r="E167" s="33"/>
      <c r="F167" s="8"/>
      <c r="G167" s="33"/>
      <c r="H167" s="8"/>
      <c r="I167" s="33"/>
      <c r="J167" s="8"/>
      <c r="K167" s="33"/>
      <c r="L167" s="8"/>
      <c r="M167" s="33"/>
      <c r="N167" s="8"/>
      <c r="O167" s="33"/>
      <c r="P167" s="8"/>
      <c r="Q167" s="34"/>
      <c r="R167" s="8"/>
      <c r="S167" s="34"/>
      <c r="T167" s="8"/>
      <c r="U167" s="34"/>
      <c r="V167" s="8"/>
      <c r="W167" s="8"/>
      <c r="X167" s="8"/>
      <c r="Y167" s="34"/>
      <c r="Z167" s="8"/>
      <c r="AA167" s="8"/>
      <c r="AB167" s="8"/>
      <c r="AC167" s="57"/>
      <c r="AD167" s="57"/>
      <c r="AE167" s="34"/>
      <c r="AF167" s="8"/>
      <c r="AG167" s="8"/>
      <c r="AH167" s="8"/>
      <c r="AI167" s="8"/>
      <c r="AJ167" s="8"/>
      <c r="AK167" s="8"/>
    </row>
    <row r="168" ht="12.75" customHeight="1">
      <c r="A168" s="34"/>
      <c r="B168" s="8"/>
      <c r="C168" s="34"/>
      <c r="D168" s="56"/>
      <c r="E168" s="33"/>
      <c r="F168" s="8"/>
      <c r="G168" s="33"/>
      <c r="H168" s="8"/>
      <c r="I168" s="33"/>
      <c r="J168" s="8"/>
      <c r="K168" s="33"/>
      <c r="L168" s="8"/>
      <c r="M168" s="33"/>
      <c r="N168" s="8"/>
      <c r="O168" s="33"/>
      <c r="P168" s="8"/>
      <c r="Q168" s="34"/>
      <c r="R168" s="8"/>
      <c r="S168" s="34"/>
      <c r="T168" s="8"/>
      <c r="U168" s="34"/>
      <c r="V168" s="8"/>
      <c r="W168" s="8"/>
      <c r="X168" s="8"/>
      <c r="Y168" s="34"/>
      <c r="Z168" s="8"/>
      <c r="AA168" s="8"/>
      <c r="AB168" s="8"/>
      <c r="AC168" s="57"/>
      <c r="AD168" s="57"/>
      <c r="AE168" s="34"/>
      <c r="AF168" s="8"/>
      <c r="AG168" s="8"/>
      <c r="AH168" s="8"/>
      <c r="AI168" s="8"/>
      <c r="AJ168" s="8"/>
      <c r="AK168" s="8"/>
    </row>
    <row r="169" ht="12.75" customHeight="1">
      <c r="A169" s="34"/>
      <c r="B169" s="8"/>
      <c r="C169" s="34"/>
      <c r="D169" s="56"/>
      <c r="E169" s="33"/>
      <c r="F169" s="8"/>
      <c r="G169" s="33"/>
      <c r="H169" s="8"/>
      <c r="I169" s="33"/>
      <c r="J169" s="8"/>
      <c r="K169" s="33"/>
      <c r="L169" s="8"/>
      <c r="M169" s="33"/>
      <c r="N169" s="8"/>
      <c r="O169" s="33"/>
      <c r="P169" s="8"/>
      <c r="Q169" s="34"/>
      <c r="R169" s="8"/>
      <c r="S169" s="34"/>
      <c r="T169" s="8"/>
      <c r="U169" s="34"/>
      <c r="V169" s="8"/>
      <c r="W169" s="8"/>
      <c r="X169" s="8"/>
      <c r="Y169" s="34"/>
      <c r="Z169" s="8"/>
      <c r="AA169" s="8"/>
      <c r="AB169" s="8"/>
      <c r="AC169" s="57"/>
      <c r="AD169" s="57"/>
      <c r="AE169" s="34"/>
      <c r="AF169" s="8"/>
      <c r="AG169" s="8"/>
      <c r="AH169" s="8"/>
      <c r="AI169" s="8"/>
      <c r="AJ169" s="8"/>
      <c r="AK169" s="8"/>
    </row>
    <row r="170" ht="12.75" customHeight="1">
      <c r="A170" s="34"/>
      <c r="B170" s="8"/>
      <c r="C170" s="34"/>
      <c r="D170" s="56"/>
      <c r="E170" s="33"/>
      <c r="F170" s="8"/>
      <c r="G170" s="33"/>
      <c r="H170" s="8"/>
      <c r="I170" s="33"/>
      <c r="J170" s="8"/>
      <c r="K170" s="33"/>
      <c r="L170" s="8"/>
      <c r="M170" s="33"/>
      <c r="N170" s="8"/>
      <c r="O170" s="33"/>
      <c r="P170" s="8"/>
      <c r="Q170" s="34"/>
      <c r="R170" s="8"/>
      <c r="S170" s="34"/>
      <c r="T170" s="8"/>
      <c r="U170" s="34"/>
      <c r="V170" s="8"/>
      <c r="W170" s="8"/>
      <c r="X170" s="8"/>
      <c r="Y170" s="34"/>
      <c r="Z170" s="8"/>
      <c r="AA170" s="8"/>
      <c r="AB170" s="8"/>
      <c r="AC170" s="57"/>
      <c r="AD170" s="57"/>
      <c r="AE170" s="34"/>
      <c r="AF170" s="8"/>
      <c r="AG170" s="8"/>
      <c r="AH170" s="8"/>
      <c r="AI170" s="8"/>
      <c r="AJ170" s="8"/>
      <c r="AK170" s="8"/>
    </row>
    <row r="171" ht="12.75" customHeight="1">
      <c r="A171" s="34"/>
      <c r="B171" s="8"/>
      <c r="C171" s="34"/>
      <c r="D171" s="56"/>
      <c r="E171" s="33"/>
      <c r="F171" s="8"/>
      <c r="G171" s="33"/>
      <c r="H171" s="8"/>
      <c r="I171" s="33"/>
      <c r="J171" s="8"/>
      <c r="K171" s="33"/>
      <c r="L171" s="8"/>
      <c r="M171" s="33"/>
      <c r="N171" s="8"/>
      <c r="O171" s="33"/>
      <c r="P171" s="8"/>
      <c r="Q171" s="34"/>
      <c r="R171" s="8"/>
      <c r="S171" s="34"/>
      <c r="T171" s="8"/>
      <c r="U171" s="34"/>
      <c r="V171" s="8"/>
      <c r="W171" s="8"/>
      <c r="X171" s="8"/>
      <c r="Y171" s="34"/>
      <c r="Z171" s="8"/>
      <c r="AA171" s="8"/>
      <c r="AB171" s="8"/>
      <c r="AC171" s="57"/>
      <c r="AD171" s="57"/>
      <c r="AE171" s="34"/>
      <c r="AF171" s="8"/>
      <c r="AG171" s="8"/>
      <c r="AH171" s="8"/>
      <c r="AI171" s="8"/>
      <c r="AJ171" s="8"/>
      <c r="AK171" s="8"/>
    </row>
    <row r="172" ht="12.75" customHeight="1">
      <c r="A172" s="34"/>
      <c r="B172" s="8"/>
      <c r="C172" s="34"/>
      <c r="D172" s="56"/>
      <c r="E172" s="33"/>
      <c r="F172" s="8"/>
      <c r="G172" s="33"/>
      <c r="H172" s="8"/>
      <c r="I172" s="33"/>
      <c r="J172" s="8"/>
      <c r="K172" s="33"/>
      <c r="L172" s="8"/>
      <c r="M172" s="33"/>
      <c r="N172" s="8"/>
      <c r="O172" s="33"/>
      <c r="P172" s="8"/>
      <c r="Q172" s="34"/>
      <c r="R172" s="8"/>
      <c r="S172" s="34"/>
      <c r="T172" s="8"/>
      <c r="U172" s="34"/>
      <c r="V172" s="8"/>
      <c r="W172" s="8"/>
      <c r="X172" s="8"/>
      <c r="Y172" s="34"/>
      <c r="Z172" s="8"/>
      <c r="AA172" s="8"/>
      <c r="AB172" s="8"/>
      <c r="AC172" s="57"/>
      <c r="AD172" s="57"/>
      <c r="AE172" s="34"/>
      <c r="AF172" s="8"/>
      <c r="AG172" s="8"/>
      <c r="AH172" s="8"/>
      <c r="AI172" s="8"/>
      <c r="AJ172" s="8"/>
      <c r="AK172" s="8"/>
    </row>
    <row r="173" ht="12.75" customHeight="1">
      <c r="A173" s="34"/>
      <c r="B173" s="8"/>
      <c r="C173" s="34"/>
      <c r="D173" s="56"/>
      <c r="E173" s="33"/>
      <c r="F173" s="8"/>
      <c r="G173" s="33"/>
      <c r="H173" s="8"/>
      <c r="I173" s="33"/>
      <c r="J173" s="8"/>
      <c r="K173" s="33"/>
      <c r="L173" s="8"/>
      <c r="M173" s="33"/>
      <c r="N173" s="8"/>
      <c r="O173" s="33"/>
      <c r="P173" s="8"/>
      <c r="Q173" s="34"/>
      <c r="R173" s="8"/>
      <c r="S173" s="34"/>
      <c r="T173" s="8"/>
      <c r="U173" s="34"/>
      <c r="V173" s="8"/>
      <c r="W173" s="8"/>
      <c r="X173" s="8"/>
      <c r="Y173" s="34"/>
      <c r="Z173" s="8"/>
      <c r="AA173" s="8"/>
      <c r="AB173" s="8"/>
      <c r="AC173" s="57"/>
      <c r="AD173" s="57"/>
      <c r="AE173" s="34"/>
      <c r="AF173" s="8"/>
      <c r="AG173" s="8"/>
      <c r="AH173" s="8"/>
      <c r="AI173" s="8"/>
      <c r="AJ173" s="8"/>
      <c r="AK173" s="8"/>
    </row>
    <row r="174" ht="12.75" customHeight="1">
      <c r="A174" s="34"/>
      <c r="B174" s="8"/>
      <c r="C174" s="34"/>
      <c r="D174" s="56"/>
      <c r="E174" s="33"/>
      <c r="F174" s="8"/>
      <c r="G174" s="33"/>
      <c r="H174" s="8"/>
      <c r="I174" s="33"/>
      <c r="J174" s="8"/>
      <c r="K174" s="33"/>
      <c r="L174" s="8"/>
      <c r="M174" s="33"/>
      <c r="N174" s="8"/>
      <c r="O174" s="33"/>
      <c r="P174" s="8"/>
      <c r="Q174" s="34"/>
      <c r="R174" s="8"/>
      <c r="S174" s="34"/>
      <c r="T174" s="8"/>
      <c r="U174" s="34"/>
      <c r="V174" s="8"/>
      <c r="W174" s="8"/>
      <c r="X174" s="8"/>
      <c r="Y174" s="34"/>
      <c r="Z174" s="8"/>
      <c r="AA174" s="8"/>
      <c r="AB174" s="8"/>
      <c r="AC174" s="57"/>
      <c r="AD174" s="57"/>
      <c r="AE174" s="34"/>
      <c r="AF174" s="8"/>
      <c r="AG174" s="8"/>
      <c r="AH174" s="8"/>
      <c r="AI174" s="8"/>
      <c r="AJ174" s="8"/>
      <c r="AK174" s="8"/>
    </row>
    <row r="175" ht="12.75" customHeight="1">
      <c r="A175" s="34"/>
      <c r="B175" s="8"/>
      <c r="C175" s="34"/>
      <c r="D175" s="56"/>
      <c r="E175" s="33"/>
      <c r="F175" s="8"/>
      <c r="G175" s="33"/>
      <c r="H175" s="8"/>
      <c r="I175" s="33"/>
      <c r="J175" s="8"/>
      <c r="K175" s="33"/>
      <c r="L175" s="8"/>
      <c r="M175" s="33"/>
      <c r="N175" s="8"/>
      <c r="O175" s="33"/>
      <c r="P175" s="8"/>
      <c r="Q175" s="34"/>
      <c r="R175" s="8"/>
      <c r="S175" s="34"/>
      <c r="T175" s="8"/>
      <c r="U175" s="34"/>
      <c r="V175" s="8"/>
      <c r="W175" s="8"/>
      <c r="X175" s="8"/>
      <c r="Y175" s="34"/>
      <c r="Z175" s="8"/>
      <c r="AA175" s="8"/>
      <c r="AB175" s="8"/>
      <c r="AC175" s="57"/>
      <c r="AD175" s="57"/>
      <c r="AE175" s="34"/>
      <c r="AF175" s="8"/>
      <c r="AG175" s="8"/>
      <c r="AH175" s="8"/>
      <c r="AI175" s="8"/>
      <c r="AJ175" s="8"/>
      <c r="AK175" s="8"/>
    </row>
    <row r="176" ht="12.75" customHeight="1">
      <c r="A176" s="34"/>
      <c r="B176" s="8"/>
      <c r="C176" s="34"/>
      <c r="D176" s="56"/>
      <c r="E176" s="33"/>
      <c r="F176" s="8"/>
      <c r="G176" s="33"/>
      <c r="H176" s="8"/>
      <c r="I176" s="33"/>
      <c r="J176" s="8"/>
      <c r="K176" s="33"/>
      <c r="L176" s="8"/>
      <c r="M176" s="33"/>
      <c r="N176" s="8"/>
      <c r="O176" s="33"/>
      <c r="P176" s="8"/>
      <c r="Q176" s="34"/>
      <c r="R176" s="8"/>
      <c r="S176" s="34"/>
      <c r="T176" s="8"/>
      <c r="U176" s="34"/>
      <c r="V176" s="8"/>
      <c r="W176" s="8"/>
      <c r="X176" s="8"/>
      <c r="Y176" s="34"/>
      <c r="Z176" s="8"/>
      <c r="AA176" s="8"/>
      <c r="AB176" s="8"/>
      <c r="AC176" s="57"/>
      <c r="AD176" s="57"/>
      <c r="AE176" s="34"/>
      <c r="AF176" s="8"/>
      <c r="AG176" s="8"/>
      <c r="AH176" s="8"/>
      <c r="AI176" s="8"/>
      <c r="AJ176" s="8"/>
      <c r="AK176" s="8"/>
    </row>
    <row r="177" ht="12.75" customHeight="1">
      <c r="A177" s="34"/>
      <c r="B177" s="8"/>
      <c r="C177" s="34"/>
      <c r="D177" s="56"/>
      <c r="E177" s="33"/>
      <c r="F177" s="8"/>
      <c r="G177" s="33"/>
      <c r="H177" s="8"/>
      <c r="I177" s="33"/>
      <c r="J177" s="8"/>
      <c r="K177" s="33"/>
      <c r="L177" s="8"/>
      <c r="M177" s="33"/>
      <c r="N177" s="8"/>
      <c r="O177" s="33"/>
      <c r="P177" s="8"/>
      <c r="Q177" s="34"/>
      <c r="R177" s="8"/>
      <c r="S177" s="34"/>
      <c r="T177" s="8"/>
      <c r="U177" s="34"/>
      <c r="V177" s="8"/>
      <c r="W177" s="8"/>
      <c r="X177" s="8"/>
      <c r="Y177" s="34"/>
      <c r="Z177" s="8"/>
      <c r="AA177" s="8"/>
      <c r="AB177" s="8"/>
      <c r="AC177" s="57"/>
      <c r="AD177" s="57"/>
      <c r="AE177" s="34"/>
      <c r="AF177" s="8"/>
      <c r="AG177" s="8"/>
      <c r="AH177" s="8"/>
      <c r="AI177" s="8"/>
      <c r="AJ177" s="8"/>
      <c r="AK177" s="8"/>
    </row>
    <row r="178" ht="12.75" customHeight="1">
      <c r="A178" s="34"/>
      <c r="B178" s="8"/>
      <c r="C178" s="34"/>
      <c r="D178" s="56"/>
      <c r="E178" s="33"/>
      <c r="F178" s="8"/>
      <c r="G178" s="33"/>
      <c r="H178" s="8"/>
      <c r="I178" s="33"/>
      <c r="J178" s="8"/>
      <c r="K178" s="33"/>
      <c r="L178" s="8"/>
      <c r="M178" s="33"/>
      <c r="N178" s="8"/>
      <c r="O178" s="33"/>
      <c r="P178" s="8"/>
      <c r="Q178" s="34"/>
      <c r="R178" s="8"/>
      <c r="S178" s="34"/>
      <c r="T178" s="8"/>
      <c r="U178" s="34"/>
      <c r="V178" s="8"/>
      <c r="W178" s="8"/>
      <c r="X178" s="8"/>
      <c r="Y178" s="34"/>
      <c r="Z178" s="8"/>
      <c r="AA178" s="8"/>
      <c r="AB178" s="8"/>
      <c r="AC178" s="57"/>
      <c r="AD178" s="57"/>
      <c r="AE178" s="34"/>
      <c r="AF178" s="8"/>
      <c r="AG178" s="8"/>
      <c r="AH178" s="8"/>
      <c r="AI178" s="8"/>
      <c r="AJ178" s="8"/>
      <c r="AK178" s="8"/>
    </row>
    <row r="179" ht="12.75" customHeight="1">
      <c r="A179" s="34"/>
      <c r="B179" s="8"/>
      <c r="C179" s="34"/>
      <c r="D179" s="56"/>
      <c r="E179" s="33"/>
      <c r="F179" s="8"/>
      <c r="G179" s="33"/>
      <c r="H179" s="8"/>
      <c r="I179" s="33"/>
      <c r="J179" s="8"/>
      <c r="K179" s="33"/>
      <c r="L179" s="8"/>
      <c r="M179" s="33"/>
      <c r="N179" s="8"/>
      <c r="O179" s="33"/>
      <c r="P179" s="8"/>
      <c r="Q179" s="34"/>
      <c r="R179" s="8"/>
      <c r="S179" s="34"/>
      <c r="T179" s="8"/>
      <c r="U179" s="34"/>
      <c r="V179" s="8"/>
      <c r="W179" s="8"/>
      <c r="X179" s="8"/>
      <c r="Y179" s="34"/>
      <c r="Z179" s="8"/>
      <c r="AA179" s="8"/>
      <c r="AB179" s="8"/>
      <c r="AC179" s="57"/>
      <c r="AD179" s="57"/>
      <c r="AE179" s="34"/>
      <c r="AF179" s="8"/>
      <c r="AG179" s="8"/>
      <c r="AH179" s="8"/>
      <c r="AI179" s="8"/>
      <c r="AJ179" s="8"/>
      <c r="AK179" s="8"/>
    </row>
    <row r="180" ht="12.75" customHeight="1">
      <c r="A180" s="34"/>
      <c r="B180" s="8"/>
      <c r="C180" s="34"/>
      <c r="D180" s="56"/>
      <c r="E180" s="33"/>
      <c r="F180" s="8"/>
      <c r="G180" s="33"/>
      <c r="H180" s="8"/>
      <c r="I180" s="33"/>
      <c r="J180" s="8"/>
      <c r="K180" s="33"/>
      <c r="L180" s="8"/>
      <c r="M180" s="33"/>
      <c r="N180" s="8"/>
      <c r="O180" s="33"/>
      <c r="P180" s="8"/>
      <c r="Q180" s="34"/>
      <c r="R180" s="8"/>
      <c r="S180" s="34"/>
      <c r="T180" s="8"/>
      <c r="U180" s="34"/>
      <c r="V180" s="8"/>
      <c r="W180" s="8"/>
      <c r="X180" s="8"/>
      <c r="Y180" s="34"/>
      <c r="Z180" s="8"/>
      <c r="AA180" s="8"/>
      <c r="AB180" s="8"/>
      <c r="AC180" s="57"/>
      <c r="AD180" s="57"/>
      <c r="AE180" s="34"/>
      <c r="AF180" s="8"/>
      <c r="AG180" s="8"/>
      <c r="AH180" s="8"/>
      <c r="AI180" s="8"/>
      <c r="AJ180" s="8"/>
      <c r="AK180" s="8"/>
    </row>
    <row r="181" ht="12.75" customHeight="1">
      <c r="A181" s="34"/>
      <c r="B181" s="8"/>
      <c r="C181" s="34"/>
      <c r="D181" s="56"/>
      <c r="E181" s="33"/>
      <c r="F181" s="8"/>
      <c r="G181" s="33"/>
      <c r="H181" s="8"/>
      <c r="I181" s="33"/>
      <c r="J181" s="8"/>
      <c r="K181" s="33"/>
      <c r="L181" s="8"/>
      <c r="M181" s="33"/>
      <c r="N181" s="8"/>
      <c r="O181" s="33"/>
      <c r="P181" s="8"/>
      <c r="Q181" s="34"/>
      <c r="R181" s="8"/>
      <c r="S181" s="34"/>
      <c r="T181" s="8"/>
      <c r="U181" s="34"/>
      <c r="V181" s="8"/>
      <c r="W181" s="8"/>
      <c r="X181" s="8"/>
      <c r="Y181" s="34"/>
      <c r="Z181" s="8"/>
      <c r="AA181" s="8"/>
      <c r="AB181" s="8"/>
      <c r="AC181" s="57"/>
      <c r="AD181" s="57"/>
      <c r="AE181" s="34"/>
      <c r="AF181" s="8"/>
      <c r="AG181" s="8"/>
      <c r="AH181" s="8"/>
      <c r="AI181" s="8"/>
      <c r="AJ181" s="8"/>
      <c r="AK181" s="8"/>
    </row>
    <row r="182" ht="12.75" customHeight="1">
      <c r="A182" s="34"/>
      <c r="B182" s="8"/>
      <c r="C182" s="34"/>
      <c r="D182" s="56"/>
      <c r="E182" s="33"/>
      <c r="F182" s="8"/>
      <c r="G182" s="33"/>
      <c r="H182" s="8"/>
      <c r="I182" s="33"/>
      <c r="J182" s="8"/>
      <c r="K182" s="33"/>
      <c r="L182" s="8"/>
      <c r="M182" s="33"/>
      <c r="N182" s="8"/>
      <c r="O182" s="33"/>
      <c r="P182" s="8"/>
      <c r="Q182" s="34"/>
      <c r="R182" s="8"/>
      <c r="S182" s="34"/>
      <c r="T182" s="8"/>
      <c r="U182" s="34"/>
      <c r="V182" s="8"/>
      <c r="W182" s="8"/>
      <c r="X182" s="8"/>
      <c r="Y182" s="34"/>
      <c r="Z182" s="8"/>
      <c r="AA182" s="8"/>
      <c r="AB182" s="8"/>
      <c r="AC182" s="57"/>
      <c r="AD182" s="57"/>
      <c r="AE182" s="34"/>
      <c r="AF182" s="8"/>
      <c r="AG182" s="8"/>
      <c r="AH182" s="8"/>
      <c r="AI182" s="8"/>
      <c r="AJ182" s="8"/>
      <c r="AK182" s="8"/>
    </row>
    <row r="183" ht="12.75" customHeight="1">
      <c r="A183" s="34"/>
      <c r="B183" s="8"/>
      <c r="C183" s="34"/>
      <c r="D183" s="56"/>
      <c r="E183" s="33"/>
      <c r="F183" s="8"/>
      <c r="G183" s="33"/>
      <c r="H183" s="8"/>
      <c r="I183" s="33"/>
      <c r="J183" s="8"/>
      <c r="K183" s="33"/>
      <c r="L183" s="8"/>
      <c r="M183" s="33"/>
      <c r="N183" s="8"/>
      <c r="O183" s="33"/>
      <c r="P183" s="8"/>
      <c r="Q183" s="34"/>
      <c r="R183" s="8"/>
      <c r="S183" s="34"/>
      <c r="T183" s="8"/>
      <c r="U183" s="34"/>
      <c r="V183" s="8"/>
      <c r="W183" s="8"/>
      <c r="X183" s="8"/>
      <c r="Y183" s="34"/>
      <c r="Z183" s="8"/>
      <c r="AA183" s="8"/>
      <c r="AB183" s="8"/>
      <c r="AC183" s="57"/>
      <c r="AD183" s="57"/>
      <c r="AE183" s="34"/>
      <c r="AF183" s="8"/>
      <c r="AG183" s="8"/>
      <c r="AH183" s="8"/>
      <c r="AI183" s="8"/>
      <c r="AJ183" s="8"/>
      <c r="AK183" s="8"/>
    </row>
    <row r="184" ht="12.75" customHeight="1">
      <c r="A184" s="34"/>
      <c r="B184" s="8"/>
      <c r="C184" s="34"/>
      <c r="D184" s="56"/>
      <c r="E184" s="33"/>
      <c r="F184" s="8"/>
      <c r="G184" s="33"/>
      <c r="H184" s="8"/>
      <c r="I184" s="33"/>
      <c r="J184" s="8"/>
      <c r="K184" s="33"/>
      <c r="L184" s="8"/>
      <c r="M184" s="33"/>
      <c r="N184" s="8"/>
      <c r="O184" s="33"/>
      <c r="P184" s="8"/>
      <c r="Q184" s="34"/>
      <c r="R184" s="8"/>
      <c r="S184" s="34"/>
      <c r="T184" s="8"/>
      <c r="U184" s="34"/>
      <c r="V184" s="8"/>
      <c r="W184" s="8"/>
      <c r="X184" s="8"/>
      <c r="Y184" s="34"/>
      <c r="Z184" s="8"/>
      <c r="AA184" s="8"/>
      <c r="AB184" s="8"/>
      <c r="AC184" s="57"/>
      <c r="AD184" s="57"/>
      <c r="AE184" s="34"/>
      <c r="AF184" s="8"/>
      <c r="AG184" s="8"/>
      <c r="AH184" s="8"/>
      <c r="AI184" s="8"/>
      <c r="AJ184" s="8"/>
      <c r="AK184" s="8"/>
    </row>
    <row r="185" ht="12.75" customHeight="1">
      <c r="A185" s="34"/>
      <c r="B185" s="8"/>
      <c r="C185" s="34"/>
      <c r="D185" s="56"/>
      <c r="E185" s="33"/>
      <c r="F185" s="8"/>
      <c r="G185" s="33"/>
      <c r="H185" s="8"/>
      <c r="I185" s="33"/>
      <c r="J185" s="8"/>
      <c r="K185" s="33"/>
      <c r="L185" s="8"/>
      <c r="M185" s="33"/>
      <c r="N185" s="8"/>
      <c r="O185" s="33"/>
      <c r="P185" s="8"/>
      <c r="Q185" s="34"/>
      <c r="R185" s="8"/>
      <c r="S185" s="34"/>
      <c r="T185" s="8"/>
      <c r="U185" s="34"/>
      <c r="V185" s="8"/>
      <c r="W185" s="8"/>
      <c r="X185" s="8"/>
      <c r="Y185" s="34"/>
      <c r="Z185" s="8"/>
      <c r="AA185" s="8"/>
      <c r="AB185" s="8"/>
      <c r="AC185" s="57"/>
      <c r="AD185" s="57"/>
      <c r="AE185" s="34"/>
      <c r="AF185" s="8"/>
      <c r="AG185" s="8"/>
      <c r="AH185" s="8"/>
      <c r="AI185" s="8"/>
      <c r="AJ185" s="8"/>
      <c r="AK185" s="8"/>
    </row>
    <row r="186" ht="12.75" customHeight="1">
      <c r="A186" s="34"/>
      <c r="B186" s="8"/>
      <c r="C186" s="34"/>
      <c r="D186" s="56"/>
      <c r="E186" s="33"/>
      <c r="F186" s="8"/>
      <c r="G186" s="33"/>
      <c r="H186" s="8"/>
      <c r="I186" s="33"/>
      <c r="J186" s="8"/>
      <c r="K186" s="33"/>
      <c r="L186" s="8"/>
      <c r="M186" s="33"/>
      <c r="N186" s="8"/>
      <c r="O186" s="33"/>
      <c r="P186" s="8"/>
      <c r="Q186" s="34"/>
      <c r="R186" s="8"/>
      <c r="S186" s="34"/>
      <c r="T186" s="8"/>
      <c r="U186" s="34"/>
      <c r="V186" s="8"/>
      <c r="W186" s="8"/>
      <c r="X186" s="8"/>
      <c r="Y186" s="34"/>
      <c r="Z186" s="8"/>
      <c r="AA186" s="8"/>
      <c r="AB186" s="8"/>
      <c r="AC186" s="57"/>
      <c r="AD186" s="57"/>
      <c r="AE186" s="34"/>
      <c r="AF186" s="8"/>
      <c r="AG186" s="8"/>
      <c r="AH186" s="8"/>
      <c r="AI186" s="8"/>
      <c r="AJ186" s="8"/>
      <c r="AK186" s="8"/>
    </row>
    <row r="187" ht="12.75" customHeight="1">
      <c r="A187" s="34"/>
      <c r="B187" s="8"/>
      <c r="C187" s="34"/>
      <c r="D187" s="56"/>
      <c r="E187" s="33"/>
      <c r="F187" s="8"/>
      <c r="G187" s="33"/>
      <c r="H187" s="8"/>
      <c r="I187" s="33"/>
      <c r="J187" s="8"/>
      <c r="K187" s="33"/>
      <c r="L187" s="8"/>
      <c r="M187" s="33"/>
      <c r="N187" s="8"/>
      <c r="O187" s="33"/>
      <c r="P187" s="8"/>
      <c r="Q187" s="34"/>
      <c r="R187" s="8"/>
      <c r="S187" s="34"/>
      <c r="T187" s="8"/>
      <c r="U187" s="34"/>
      <c r="V187" s="8"/>
      <c r="W187" s="8"/>
      <c r="X187" s="8"/>
      <c r="Y187" s="34"/>
      <c r="Z187" s="8"/>
      <c r="AA187" s="8"/>
      <c r="AB187" s="8"/>
      <c r="AC187" s="57"/>
      <c r="AD187" s="57"/>
      <c r="AE187" s="34"/>
      <c r="AF187" s="8"/>
      <c r="AG187" s="8"/>
      <c r="AH187" s="8"/>
      <c r="AI187" s="8"/>
      <c r="AJ187" s="8"/>
      <c r="AK187" s="8"/>
    </row>
    <row r="188" ht="12.75" customHeight="1">
      <c r="A188" s="34"/>
      <c r="B188" s="8"/>
      <c r="C188" s="34"/>
      <c r="D188" s="56"/>
      <c r="E188" s="33"/>
      <c r="F188" s="8"/>
      <c r="G188" s="33"/>
      <c r="H188" s="8"/>
      <c r="I188" s="33"/>
      <c r="J188" s="8"/>
      <c r="K188" s="33"/>
      <c r="L188" s="8"/>
      <c r="M188" s="33"/>
      <c r="N188" s="8"/>
      <c r="O188" s="33"/>
      <c r="P188" s="8"/>
      <c r="Q188" s="34"/>
      <c r="R188" s="8"/>
      <c r="S188" s="34"/>
      <c r="T188" s="8"/>
      <c r="U188" s="34"/>
      <c r="V188" s="8"/>
      <c r="W188" s="8"/>
      <c r="X188" s="8"/>
      <c r="Y188" s="34"/>
      <c r="Z188" s="8"/>
      <c r="AA188" s="8"/>
      <c r="AB188" s="8"/>
      <c r="AC188" s="57"/>
      <c r="AD188" s="57"/>
      <c r="AE188" s="34"/>
      <c r="AF188" s="8"/>
      <c r="AG188" s="8"/>
      <c r="AH188" s="8"/>
      <c r="AI188" s="8"/>
      <c r="AJ188" s="8"/>
      <c r="AK188" s="8"/>
    </row>
    <row r="189" ht="12.75" customHeight="1">
      <c r="A189" s="34"/>
      <c r="B189" s="8"/>
      <c r="C189" s="34"/>
      <c r="D189" s="56"/>
      <c r="E189" s="33"/>
      <c r="F189" s="8"/>
      <c r="G189" s="33"/>
      <c r="H189" s="8"/>
      <c r="I189" s="33"/>
      <c r="J189" s="8"/>
      <c r="K189" s="33"/>
      <c r="L189" s="8"/>
      <c r="M189" s="33"/>
      <c r="N189" s="8"/>
      <c r="O189" s="33"/>
      <c r="P189" s="8"/>
      <c r="Q189" s="34"/>
      <c r="R189" s="8"/>
      <c r="S189" s="34"/>
      <c r="T189" s="8"/>
      <c r="U189" s="34"/>
      <c r="V189" s="8"/>
      <c r="W189" s="8"/>
      <c r="X189" s="8"/>
      <c r="Y189" s="34"/>
      <c r="Z189" s="8"/>
      <c r="AA189" s="8"/>
      <c r="AB189" s="8"/>
      <c r="AC189" s="57"/>
      <c r="AD189" s="57"/>
      <c r="AE189" s="34"/>
      <c r="AF189" s="8"/>
      <c r="AG189" s="8"/>
      <c r="AH189" s="8"/>
      <c r="AI189" s="8"/>
      <c r="AJ189" s="8"/>
      <c r="AK189" s="8"/>
    </row>
    <row r="190" ht="12.75" customHeight="1">
      <c r="A190" s="34"/>
      <c r="B190" s="8"/>
      <c r="C190" s="34"/>
      <c r="D190" s="56"/>
      <c r="E190" s="33"/>
      <c r="F190" s="8"/>
      <c r="G190" s="33"/>
      <c r="H190" s="8"/>
      <c r="I190" s="33"/>
      <c r="J190" s="8"/>
      <c r="K190" s="33"/>
      <c r="L190" s="8"/>
      <c r="M190" s="33"/>
      <c r="N190" s="8"/>
      <c r="O190" s="33"/>
      <c r="P190" s="8"/>
      <c r="Q190" s="34"/>
      <c r="R190" s="8"/>
      <c r="S190" s="34"/>
      <c r="T190" s="8"/>
      <c r="U190" s="34"/>
      <c r="V190" s="8"/>
      <c r="W190" s="8"/>
      <c r="X190" s="8"/>
      <c r="Y190" s="34"/>
      <c r="Z190" s="8"/>
      <c r="AA190" s="8"/>
      <c r="AB190" s="8"/>
      <c r="AC190" s="57"/>
      <c r="AD190" s="57"/>
      <c r="AE190" s="34"/>
      <c r="AF190" s="8"/>
      <c r="AG190" s="8"/>
      <c r="AH190" s="8"/>
      <c r="AI190" s="8"/>
      <c r="AJ190" s="8"/>
      <c r="AK190" s="8"/>
    </row>
    <row r="191" ht="12.75" customHeight="1">
      <c r="A191" s="34"/>
      <c r="B191" s="8"/>
      <c r="C191" s="34"/>
      <c r="D191" s="56"/>
      <c r="E191" s="33"/>
      <c r="F191" s="8"/>
      <c r="G191" s="33"/>
      <c r="H191" s="8"/>
      <c r="I191" s="33"/>
      <c r="J191" s="8"/>
      <c r="K191" s="33"/>
      <c r="L191" s="8"/>
      <c r="M191" s="33"/>
      <c r="N191" s="8"/>
      <c r="O191" s="33"/>
      <c r="P191" s="8"/>
      <c r="Q191" s="34"/>
      <c r="R191" s="8"/>
      <c r="S191" s="34"/>
      <c r="T191" s="8"/>
      <c r="U191" s="34"/>
      <c r="V191" s="8"/>
      <c r="W191" s="8"/>
      <c r="X191" s="8"/>
      <c r="Y191" s="34"/>
      <c r="Z191" s="8"/>
      <c r="AA191" s="8"/>
      <c r="AB191" s="8"/>
      <c r="AC191" s="57"/>
      <c r="AD191" s="57"/>
      <c r="AE191" s="34"/>
      <c r="AF191" s="8"/>
      <c r="AG191" s="8"/>
      <c r="AH191" s="8"/>
      <c r="AI191" s="8"/>
      <c r="AJ191" s="8"/>
      <c r="AK191" s="8"/>
    </row>
    <row r="192" ht="12.75" customHeight="1">
      <c r="A192" s="34"/>
      <c r="B192" s="8"/>
      <c r="C192" s="34"/>
      <c r="D192" s="56"/>
      <c r="E192" s="33"/>
      <c r="F192" s="8"/>
      <c r="G192" s="33"/>
      <c r="H192" s="8"/>
      <c r="I192" s="33"/>
      <c r="J192" s="8"/>
      <c r="K192" s="33"/>
      <c r="L192" s="8"/>
      <c r="M192" s="33"/>
      <c r="N192" s="8"/>
      <c r="O192" s="33"/>
      <c r="P192" s="8"/>
      <c r="Q192" s="34"/>
      <c r="R192" s="8"/>
      <c r="S192" s="34"/>
      <c r="T192" s="8"/>
      <c r="U192" s="34"/>
      <c r="V192" s="8"/>
      <c r="W192" s="8"/>
      <c r="X192" s="8"/>
      <c r="Y192" s="34"/>
      <c r="Z192" s="8"/>
      <c r="AA192" s="8"/>
      <c r="AB192" s="8"/>
      <c r="AC192" s="57"/>
      <c r="AD192" s="57"/>
      <c r="AE192" s="34"/>
      <c r="AF192" s="8"/>
      <c r="AG192" s="8"/>
      <c r="AH192" s="8"/>
      <c r="AI192" s="8"/>
      <c r="AJ192" s="8"/>
      <c r="AK192" s="8"/>
    </row>
    <row r="193" ht="12.75" customHeight="1">
      <c r="A193" s="34"/>
      <c r="B193" s="8"/>
      <c r="C193" s="34"/>
      <c r="D193" s="56"/>
      <c r="E193" s="33"/>
      <c r="F193" s="8"/>
      <c r="G193" s="33"/>
      <c r="H193" s="8"/>
      <c r="I193" s="33"/>
      <c r="J193" s="8"/>
      <c r="K193" s="33"/>
      <c r="L193" s="8"/>
      <c r="M193" s="33"/>
      <c r="N193" s="8"/>
      <c r="O193" s="33"/>
      <c r="P193" s="8"/>
      <c r="Q193" s="34"/>
      <c r="R193" s="8"/>
      <c r="S193" s="34"/>
      <c r="T193" s="8"/>
      <c r="U193" s="34"/>
      <c r="V193" s="8"/>
      <c r="W193" s="8"/>
      <c r="X193" s="8"/>
      <c r="Y193" s="34"/>
      <c r="Z193" s="8"/>
      <c r="AA193" s="8"/>
      <c r="AB193" s="8"/>
      <c r="AC193" s="57"/>
      <c r="AD193" s="57"/>
      <c r="AE193" s="34"/>
      <c r="AF193" s="8"/>
      <c r="AG193" s="8"/>
      <c r="AH193" s="8"/>
      <c r="AI193" s="8"/>
      <c r="AJ193" s="8"/>
      <c r="AK193" s="8"/>
    </row>
    <row r="194" ht="12.75" customHeight="1">
      <c r="A194" s="34"/>
      <c r="B194" s="8"/>
      <c r="C194" s="34"/>
      <c r="D194" s="56"/>
      <c r="E194" s="33"/>
      <c r="F194" s="8"/>
      <c r="G194" s="33"/>
      <c r="H194" s="8"/>
      <c r="I194" s="33"/>
      <c r="J194" s="8"/>
      <c r="K194" s="33"/>
      <c r="L194" s="8"/>
      <c r="M194" s="33"/>
      <c r="N194" s="8"/>
      <c r="O194" s="33"/>
      <c r="P194" s="8"/>
      <c r="Q194" s="34"/>
      <c r="R194" s="8"/>
      <c r="S194" s="34"/>
      <c r="T194" s="8"/>
      <c r="U194" s="34"/>
      <c r="V194" s="8"/>
      <c r="W194" s="8"/>
      <c r="X194" s="8"/>
      <c r="Y194" s="34"/>
      <c r="Z194" s="8"/>
      <c r="AA194" s="8"/>
      <c r="AB194" s="8"/>
      <c r="AC194" s="57"/>
      <c r="AD194" s="57"/>
      <c r="AE194" s="34"/>
      <c r="AF194" s="8"/>
      <c r="AG194" s="8"/>
      <c r="AH194" s="8"/>
      <c r="AI194" s="8"/>
      <c r="AJ194" s="8"/>
      <c r="AK194" s="8"/>
    </row>
    <row r="195" ht="12.75" customHeight="1">
      <c r="A195" s="34"/>
      <c r="B195" s="8"/>
      <c r="C195" s="34"/>
      <c r="D195" s="56"/>
      <c r="E195" s="33"/>
      <c r="F195" s="8"/>
      <c r="G195" s="33"/>
      <c r="H195" s="8"/>
      <c r="I195" s="33"/>
      <c r="J195" s="8"/>
      <c r="K195" s="33"/>
      <c r="L195" s="8"/>
      <c r="M195" s="33"/>
      <c r="N195" s="8"/>
      <c r="O195" s="33"/>
      <c r="P195" s="8"/>
      <c r="Q195" s="34"/>
      <c r="R195" s="8"/>
      <c r="S195" s="34"/>
      <c r="T195" s="8"/>
      <c r="U195" s="34"/>
      <c r="V195" s="8"/>
      <c r="W195" s="8"/>
      <c r="X195" s="8"/>
      <c r="Y195" s="34"/>
      <c r="Z195" s="8"/>
      <c r="AA195" s="8"/>
      <c r="AB195" s="8"/>
      <c r="AC195" s="57"/>
      <c r="AD195" s="57"/>
      <c r="AE195" s="34"/>
      <c r="AF195" s="8"/>
      <c r="AG195" s="8"/>
      <c r="AH195" s="8"/>
      <c r="AI195" s="8"/>
      <c r="AJ195" s="8"/>
      <c r="AK195" s="8"/>
    </row>
    <row r="196" ht="12.75" customHeight="1">
      <c r="A196" s="34"/>
      <c r="B196" s="8"/>
      <c r="C196" s="34"/>
      <c r="D196" s="56"/>
      <c r="E196" s="33"/>
      <c r="F196" s="8"/>
      <c r="G196" s="33"/>
      <c r="H196" s="8"/>
      <c r="I196" s="33"/>
      <c r="J196" s="8"/>
      <c r="K196" s="33"/>
      <c r="L196" s="8"/>
      <c r="M196" s="33"/>
      <c r="N196" s="8"/>
      <c r="O196" s="33"/>
      <c r="P196" s="8"/>
      <c r="Q196" s="34"/>
      <c r="R196" s="8"/>
      <c r="S196" s="34"/>
      <c r="T196" s="8"/>
      <c r="U196" s="34"/>
      <c r="V196" s="8"/>
      <c r="W196" s="8"/>
      <c r="X196" s="8"/>
      <c r="Y196" s="34"/>
      <c r="Z196" s="8"/>
      <c r="AA196" s="8"/>
      <c r="AB196" s="8"/>
      <c r="AC196" s="57"/>
      <c r="AD196" s="57"/>
      <c r="AE196" s="34"/>
      <c r="AF196" s="8"/>
      <c r="AG196" s="8"/>
      <c r="AH196" s="8"/>
      <c r="AI196" s="8"/>
      <c r="AJ196" s="8"/>
      <c r="AK196" s="8"/>
    </row>
    <row r="197" ht="12.75" customHeight="1">
      <c r="A197" s="34"/>
      <c r="B197" s="8"/>
      <c r="C197" s="34"/>
      <c r="D197" s="56"/>
      <c r="E197" s="33"/>
      <c r="F197" s="8"/>
      <c r="G197" s="33"/>
      <c r="H197" s="8"/>
      <c r="I197" s="33"/>
      <c r="J197" s="8"/>
      <c r="K197" s="33"/>
      <c r="L197" s="8"/>
      <c r="M197" s="33"/>
      <c r="N197" s="8"/>
      <c r="O197" s="33"/>
      <c r="P197" s="8"/>
      <c r="Q197" s="34"/>
      <c r="R197" s="8"/>
      <c r="S197" s="34"/>
      <c r="T197" s="8"/>
      <c r="U197" s="34"/>
      <c r="V197" s="8"/>
      <c r="W197" s="8"/>
      <c r="X197" s="8"/>
      <c r="Y197" s="34"/>
      <c r="Z197" s="8"/>
      <c r="AA197" s="8"/>
      <c r="AB197" s="8"/>
      <c r="AC197" s="57"/>
      <c r="AD197" s="57"/>
      <c r="AE197" s="34"/>
      <c r="AF197" s="8"/>
      <c r="AG197" s="8"/>
      <c r="AH197" s="8"/>
      <c r="AI197" s="8"/>
      <c r="AJ197" s="8"/>
      <c r="AK197" s="8"/>
    </row>
    <row r="198" ht="12.75" customHeight="1">
      <c r="A198" s="34"/>
      <c r="B198" s="8"/>
      <c r="C198" s="34"/>
      <c r="D198" s="56"/>
      <c r="E198" s="33"/>
      <c r="F198" s="8"/>
      <c r="G198" s="33"/>
      <c r="H198" s="8"/>
      <c r="I198" s="33"/>
      <c r="J198" s="8"/>
      <c r="K198" s="33"/>
      <c r="L198" s="8"/>
      <c r="M198" s="33"/>
      <c r="N198" s="8"/>
      <c r="O198" s="33"/>
      <c r="P198" s="8"/>
      <c r="Q198" s="34"/>
      <c r="R198" s="8"/>
      <c r="S198" s="34"/>
      <c r="T198" s="8"/>
      <c r="U198" s="34"/>
      <c r="V198" s="8"/>
      <c r="W198" s="8"/>
      <c r="X198" s="8"/>
      <c r="Y198" s="34"/>
      <c r="Z198" s="8"/>
      <c r="AA198" s="8"/>
      <c r="AB198" s="8"/>
      <c r="AC198" s="57"/>
      <c r="AD198" s="57"/>
      <c r="AE198" s="34"/>
      <c r="AF198" s="8"/>
      <c r="AG198" s="8"/>
      <c r="AH198" s="8"/>
      <c r="AI198" s="8"/>
      <c r="AJ198" s="8"/>
      <c r="AK198" s="8"/>
    </row>
    <row r="199" ht="12.75" customHeight="1">
      <c r="A199" s="34"/>
      <c r="B199" s="8"/>
      <c r="C199" s="34"/>
      <c r="D199" s="56"/>
      <c r="E199" s="33"/>
      <c r="F199" s="8"/>
      <c r="G199" s="33"/>
      <c r="H199" s="8"/>
      <c r="I199" s="33"/>
      <c r="J199" s="8"/>
      <c r="K199" s="33"/>
      <c r="L199" s="8"/>
      <c r="M199" s="33"/>
      <c r="N199" s="8"/>
      <c r="O199" s="33"/>
      <c r="P199" s="8"/>
      <c r="Q199" s="34"/>
      <c r="R199" s="8"/>
      <c r="S199" s="34"/>
      <c r="T199" s="8"/>
      <c r="U199" s="34"/>
      <c r="V199" s="8"/>
      <c r="W199" s="8"/>
      <c r="X199" s="8"/>
      <c r="Y199" s="34"/>
      <c r="Z199" s="8"/>
      <c r="AA199" s="8"/>
      <c r="AB199" s="8"/>
      <c r="AC199" s="57"/>
      <c r="AD199" s="57"/>
      <c r="AE199" s="34"/>
      <c r="AF199" s="8"/>
      <c r="AG199" s="8"/>
      <c r="AH199" s="8"/>
      <c r="AI199" s="8"/>
      <c r="AJ199" s="8"/>
      <c r="AK199" s="8"/>
    </row>
    <row r="200" ht="12.75" customHeight="1">
      <c r="A200" s="34"/>
      <c r="B200" s="8"/>
      <c r="C200" s="34"/>
      <c r="D200" s="56"/>
      <c r="E200" s="33"/>
      <c r="F200" s="8"/>
      <c r="G200" s="33"/>
      <c r="H200" s="8"/>
      <c r="I200" s="33"/>
      <c r="J200" s="8"/>
      <c r="K200" s="33"/>
      <c r="L200" s="8"/>
      <c r="M200" s="33"/>
      <c r="N200" s="8"/>
      <c r="O200" s="33"/>
      <c r="P200" s="8"/>
      <c r="Q200" s="34"/>
      <c r="R200" s="8"/>
      <c r="S200" s="34"/>
      <c r="T200" s="8"/>
      <c r="U200" s="34"/>
      <c r="V200" s="8"/>
      <c r="W200" s="8"/>
      <c r="X200" s="8"/>
      <c r="Y200" s="34"/>
      <c r="Z200" s="8"/>
      <c r="AA200" s="8"/>
      <c r="AB200" s="8"/>
      <c r="AC200" s="57"/>
      <c r="AD200" s="57"/>
      <c r="AE200" s="34"/>
      <c r="AF200" s="8"/>
      <c r="AG200" s="8"/>
      <c r="AH200" s="8"/>
      <c r="AI200" s="8"/>
      <c r="AJ200" s="8"/>
      <c r="AK200" s="8"/>
    </row>
    <row r="201" ht="12.75" customHeight="1">
      <c r="A201" s="34"/>
      <c r="B201" s="8"/>
      <c r="C201" s="34"/>
      <c r="D201" s="56"/>
      <c r="E201" s="33"/>
      <c r="F201" s="8"/>
      <c r="G201" s="33"/>
      <c r="H201" s="8"/>
      <c r="I201" s="33"/>
      <c r="J201" s="8"/>
      <c r="K201" s="33"/>
      <c r="L201" s="8"/>
      <c r="M201" s="33"/>
      <c r="N201" s="8"/>
      <c r="O201" s="33"/>
      <c r="P201" s="8"/>
      <c r="Q201" s="34"/>
      <c r="R201" s="8"/>
      <c r="S201" s="34"/>
      <c r="T201" s="8"/>
      <c r="U201" s="34"/>
      <c r="V201" s="8"/>
      <c r="W201" s="8"/>
      <c r="X201" s="8"/>
      <c r="Y201" s="34"/>
      <c r="Z201" s="8"/>
      <c r="AA201" s="8"/>
      <c r="AB201" s="8"/>
      <c r="AC201" s="57"/>
      <c r="AD201" s="57"/>
      <c r="AE201" s="34"/>
      <c r="AF201" s="8"/>
      <c r="AG201" s="8"/>
      <c r="AH201" s="8"/>
      <c r="AI201" s="8"/>
      <c r="AJ201" s="8"/>
      <c r="AK201" s="8"/>
    </row>
    <row r="202" ht="12.75" customHeight="1">
      <c r="A202" s="34"/>
      <c r="B202" s="8"/>
      <c r="C202" s="34"/>
      <c r="D202" s="56"/>
      <c r="E202" s="33"/>
      <c r="F202" s="8"/>
      <c r="G202" s="33"/>
      <c r="H202" s="8"/>
      <c r="I202" s="33"/>
      <c r="J202" s="8"/>
      <c r="K202" s="33"/>
      <c r="L202" s="8"/>
      <c r="M202" s="33"/>
      <c r="N202" s="8"/>
      <c r="O202" s="33"/>
      <c r="P202" s="8"/>
      <c r="Q202" s="34"/>
      <c r="R202" s="8"/>
      <c r="S202" s="34"/>
      <c r="T202" s="8"/>
      <c r="U202" s="34"/>
      <c r="V202" s="8"/>
      <c r="W202" s="8"/>
      <c r="X202" s="8"/>
      <c r="Y202" s="34"/>
      <c r="Z202" s="8"/>
      <c r="AA202" s="8"/>
      <c r="AB202" s="8"/>
      <c r="AC202" s="57"/>
      <c r="AD202" s="57"/>
      <c r="AE202" s="34"/>
      <c r="AF202" s="8"/>
      <c r="AG202" s="8"/>
      <c r="AH202" s="8"/>
      <c r="AI202" s="8"/>
      <c r="AJ202" s="8"/>
      <c r="AK202" s="8"/>
    </row>
    <row r="203" ht="12.75" customHeight="1">
      <c r="A203" s="34"/>
      <c r="B203" s="8"/>
      <c r="C203" s="34"/>
      <c r="D203" s="56"/>
      <c r="E203" s="33"/>
      <c r="F203" s="8"/>
      <c r="G203" s="33"/>
      <c r="H203" s="8"/>
      <c r="I203" s="33"/>
      <c r="J203" s="8"/>
      <c r="K203" s="33"/>
      <c r="L203" s="8"/>
      <c r="M203" s="33"/>
      <c r="N203" s="8"/>
      <c r="O203" s="33"/>
      <c r="P203" s="8"/>
      <c r="Q203" s="34"/>
      <c r="R203" s="8"/>
      <c r="S203" s="34"/>
      <c r="T203" s="8"/>
      <c r="U203" s="34"/>
      <c r="V203" s="8"/>
      <c r="W203" s="8"/>
      <c r="X203" s="8"/>
      <c r="Y203" s="34"/>
      <c r="Z203" s="8"/>
      <c r="AA203" s="8"/>
      <c r="AB203" s="8"/>
      <c r="AC203" s="57"/>
      <c r="AD203" s="57"/>
      <c r="AE203" s="34"/>
      <c r="AF203" s="8"/>
      <c r="AG203" s="8"/>
      <c r="AH203" s="8"/>
      <c r="AI203" s="8"/>
      <c r="AJ203" s="8"/>
      <c r="AK203" s="8"/>
    </row>
    <row r="204" ht="12.75" customHeight="1">
      <c r="A204" s="34"/>
      <c r="B204" s="8"/>
      <c r="C204" s="34"/>
      <c r="D204" s="56"/>
      <c r="E204" s="33"/>
      <c r="F204" s="8"/>
      <c r="G204" s="33"/>
      <c r="H204" s="8"/>
      <c r="I204" s="33"/>
      <c r="J204" s="8"/>
      <c r="K204" s="33"/>
      <c r="L204" s="8"/>
      <c r="M204" s="33"/>
      <c r="N204" s="8"/>
      <c r="O204" s="33"/>
      <c r="P204" s="8"/>
      <c r="Q204" s="34"/>
      <c r="R204" s="8"/>
      <c r="S204" s="34"/>
      <c r="T204" s="8"/>
      <c r="U204" s="34"/>
      <c r="V204" s="8"/>
      <c r="W204" s="8"/>
      <c r="X204" s="8"/>
      <c r="Y204" s="34"/>
      <c r="Z204" s="8"/>
      <c r="AA204" s="8"/>
      <c r="AB204" s="8"/>
      <c r="AC204" s="57"/>
      <c r="AD204" s="57"/>
      <c r="AE204" s="34"/>
      <c r="AF204" s="8"/>
      <c r="AG204" s="8"/>
      <c r="AH204" s="8"/>
      <c r="AI204" s="8"/>
      <c r="AJ204" s="8"/>
      <c r="AK204" s="8"/>
    </row>
    <row r="205" ht="12.75" customHeight="1">
      <c r="A205" s="34"/>
      <c r="B205" s="8"/>
      <c r="C205" s="34"/>
      <c r="D205" s="56"/>
      <c r="E205" s="33"/>
      <c r="F205" s="8"/>
      <c r="G205" s="33"/>
      <c r="H205" s="8"/>
      <c r="I205" s="33"/>
      <c r="J205" s="8"/>
      <c r="K205" s="33"/>
      <c r="L205" s="8"/>
      <c r="M205" s="33"/>
      <c r="N205" s="8"/>
      <c r="O205" s="33"/>
      <c r="P205" s="8"/>
      <c r="Q205" s="34"/>
      <c r="R205" s="8"/>
      <c r="S205" s="34"/>
      <c r="T205" s="8"/>
      <c r="U205" s="34"/>
      <c r="V205" s="8"/>
      <c r="W205" s="8"/>
      <c r="X205" s="8"/>
      <c r="Y205" s="34"/>
      <c r="Z205" s="8"/>
      <c r="AA205" s="8"/>
      <c r="AB205" s="8"/>
      <c r="AC205" s="57"/>
      <c r="AD205" s="57"/>
      <c r="AE205" s="34"/>
      <c r="AF205" s="8"/>
      <c r="AG205" s="8"/>
      <c r="AH205" s="8"/>
      <c r="AI205" s="8"/>
      <c r="AJ205" s="8"/>
      <c r="AK205" s="8"/>
    </row>
    <row r="206" ht="12.75" customHeight="1">
      <c r="A206" s="34"/>
      <c r="B206" s="8"/>
      <c r="C206" s="34"/>
      <c r="D206" s="56"/>
      <c r="E206" s="33"/>
      <c r="F206" s="8"/>
      <c r="G206" s="33"/>
      <c r="H206" s="8"/>
      <c r="I206" s="33"/>
      <c r="J206" s="8"/>
      <c r="K206" s="33"/>
      <c r="L206" s="8"/>
      <c r="M206" s="33"/>
      <c r="N206" s="8"/>
      <c r="O206" s="33"/>
      <c r="P206" s="8"/>
      <c r="Q206" s="34"/>
      <c r="R206" s="8"/>
      <c r="S206" s="34"/>
      <c r="T206" s="8"/>
      <c r="U206" s="34"/>
      <c r="V206" s="8"/>
      <c r="W206" s="8"/>
      <c r="X206" s="8"/>
      <c r="Y206" s="34"/>
      <c r="Z206" s="8"/>
      <c r="AA206" s="8"/>
      <c r="AB206" s="8"/>
      <c r="AC206" s="57"/>
      <c r="AD206" s="57"/>
      <c r="AE206" s="34"/>
      <c r="AF206" s="8"/>
      <c r="AG206" s="8"/>
      <c r="AH206" s="8"/>
      <c r="AI206" s="8"/>
      <c r="AJ206" s="8"/>
      <c r="AK206" s="8"/>
    </row>
    <row r="207" ht="12.75" customHeight="1">
      <c r="A207" s="34"/>
      <c r="B207" s="8"/>
      <c r="C207" s="34"/>
      <c r="D207" s="56"/>
      <c r="E207" s="33"/>
      <c r="F207" s="8"/>
      <c r="G207" s="33"/>
      <c r="H207" s="8"/>
      <c r="I207" s="33"/>
      <c r="J207" s="8"/>
      <c r="K207" s="33"/>
      <c r="L207" s="8"/>
      <c r="M207" s="33"/>
      <c r="N207" s="8"/>
      <c r="O207" s="33"/>
      <c r="P207" s="8"/>
      <c r="Q207" s="34"/>
      <c r="R207" s="8"/>
      <c r="S207" s="34"/>
      <c r="T207" s="8"/>
      <c r="U207" s="34"/>
      <c r="V207" s="8"/>
      <c r="W207" s="8"/>
      <c r="X207" s="8"/>
      <c r="Y207" s="34"/>
      <c r="Z207" s="8"/>
      <c r="AA207" s="8"/>
      <c r="AB207" s="8"/>
      <c r="AC207" s="57"/>
      <c r="AD207" s="57"/>
      <c r="AE207" s="34"/>
      <c r="AF207" s="8"/>
      <c r="AG207" s="8"/>
      <c r="AH207" s="8"/>
      <c r="AI207" s="8"/>
      <c r="AJ207" s="8"/>
      <c r="AK207" s="8"/>
    </row>
    <row r="208" ht="12.75" customHeight="1">
      <c r="A208" s="34"/>
      <c r="B208" s="8"/>
      <c r="C208" s="34"/>
      <c r="D208" s="56"/>
      <c r="E208" s="33"/>
      <c r="F208" s="8"/>
      <c r="G208" s="33"/>
      <c r="H208" s="8"/>
      <c r="I208" s="33"/>
      <c r="J208" s="8"/>
      <c r="K208" s="33"/>
      <c r="L208" s="8"/>
      <c r="M208" s="33"/>
      <c r="N208" s="8"/>
      <c r="O208" s="33"/>
      <c r="P208" s="8"/>
      <c r="Q208" s="34"/>
      <c r="R208" s="8"/>
      <c r="S208" s="34"/>
      <c r="T208" s="8"/>
      <c r="U208" s="34"/>
      <c r="V208" s="8"/>
      <c r="W208" s="8"/>
      <c r="X208" s="8"/>
      <c r="Y208" s="34"/>
      <c r="Z208" s="8"/>
      <c r="AA208" s="8"/>
      <c r="AB208" s="8"/>
      <c r="AC208" s="57"/>
      <c r="AD208" s="57"/>
      <c r="AE208" s="34"/>
      <c r="AF208" s="8"/>
      <c r="AG208" s="8"/>
      <c r="AH208" s="8"/>
      <c r="AI208" s="8"/>
      <c r="AJ208" s="8"/>
      <c r="AK208" s="8"/>
    </row>
    <row r="209" ht="12.75" customHeight="1">
      <c r="A209" s="34"/>
      <c r="B209" s="8"/>
      <c r="C209" s="34"/>
      <c r="D209" s="56"/>
      <c r="E209" s="33"/>
      <c r="F209" s="8"/>
      <c r="G209" s="33"/>
      <c r="H209" s="8"/>
      <c r="I209" s="33"/>
      <c r="J209" s="8"/>
      <c r="K209" s="33"/>
      <c r="L209" s="8"/>
      <c r="M209" s="33"/>
      <c r="N209" s="8"/>
      <c r="O209" s="33"/>
      <c r="P209" s="8"/>
      <c r="Q209" s="34"/>
      <c r="R209" s="8"/>
      <c r="S209" s="34"/>
      <c r="T209" s="8"/>
      <c r="U209" s="34"/>
      <c r="V209" s="8"/>
      <c r="W209" s="8"/>
      <c r="X209" s="8"/>
      <c r="Y209" s="34"/>
      <c r="Z209" s="8"/>
      <c r="AA209" s="8"/>
      <c r="AB209" s="8"/>
      <c r="AC209" s="57"/>
      <c r="AD209" s="57"/>
      <c r="AE209" s="34"/>
      <c r="AF209" s="8"/>
      <c r="AG209" s="8"/>
      <c r="AH209" s="8"/>
      <c r="AI209" s="8"/>
      <c r="AJ209" s="8"/>
      <c r="AK209" s="8"/>
    </row>
    <row r="210" ht="12.75" customHeight="1">
      <c r="A210" s="34"/>
      <c r="B210" s="8"/>
      <c r="C210" s="34"/>
      <c r="D210" s="56"/>
      <c r="E210" s="33"/>
      <c r="F210" s="8"/>
      <c r="G210" s="33"/>
      <c r="H210" s="8"/>
      <c r="I210" s="33"/>
      <c r="J210" s="8"/>
      <c r="K210" s="33"/>
      <c r="L210" s="8"/>
      <c r="M210" s="33"/>
      <c r="N210" s="8"/>
      <c r="O210" s="33"/>
      <c r="P210" s="8"/>
      <c r="Q210" s="34"/>
      <c r="R210" s="8"/>
      <c r="S210" s="34"/>
      <c r="T210" s="8"/>
      <c r="U210" s="34"/>
      <c r="V210" s="8"/>
      <c r="W210" s="8"/>
      <c r="X210" s="8"/>
      <c r="Y210" s="34"/>
      <c r="Z210" s="8"/>
      <c r="AA210" s="8"/>
      <c r="AB210" s="8"/>
      <c r="AC210" s="57"/>
      <c r="AD210" s="57"/>
      <c r="AE210" s="34"/>
      <c r="AF210" s="8"/>
      <c r="AG210" s="8"/>
      <c r="AH210" s="8"/>
      <c r="AI210" s="8"/>
      <c r="AJ210" s="8"/>
      <c r="AK210" s="8"/>
    </row>
    <row r="211" ht="12.75" customHeight="1">
      <c r="A211" s="34"/>
      <c r="B211" s="8"/>
      <c r="C211" s="34"/>
      <c r="D211" s="56"/>
      <c r="E211" s="33"/>
      <c r="F211" s="8"/>
      <c r="G211" s="33"/>
      <c r="H211" s="8"/>
      <c r="I211" s="33"/>
      <c r="J211" s="8"/>
      <c r="K211" s="33"/>
      <c r="L211" s="8"/>
      <c r="M211" s="33"/>
      <c r="N211" s="8"/>
      <c r="O211" s="33"/>
      <c r="P211" s="8"/>
      <c r="Q211" s="34"/>
      <c r="R211" s="8"/>
      <c r="S211" s="34"/>
      <c r="T211" s="8"/>
      <c r="U211" s="34"/>
      <c r="V211" s="8"/>
      <c r="W211" s="8"/>
      <c r="X211" s="8"/>
      <c r="Y211" s="34"/>
      <c r="Z211" s="8"/>
      <c r="AA211" s="8"/>
      <c r="AB211" s="8"/>
      <c r="AC211" s="57"/>
      <c r="AD211" s="57"/>
      <c r="AE211" s="34"/>
      <c r="AF211" s="8"/>
      <c r="AG211" s="8"/>
      <c r="AH211" s="8"/>
      <c r="AI211" s="8"/>
      <c r="AJ211" s="8"/>
      <c r="AK211" s="8"/>
    </row>
    <row r="212" ht="12.75" customHeight="1">
      <c r="A212" s="34"/>
      <c r="B212" s="8"/>
      <c r="C212" s="34"/>
      <c r="D212" s="56"/>
      <c r="E212" s="33"/>
      <c r="F212" s="8"/>
      <c r="G212" s="33"/>
      <c r="H212" s="8"/>
      <c r="I212" s="33"/>
      <c r="J212" s="8"/>
      <c r="K212" s="33"/>
      <c r="L212" s="8"/>
      <c r="M212" s="33"/>
      <c r="N212" s="8"/>
      <c r="O212" s="33"/>
      <c r="P212" s="8"/>
      <c r="Q212" s="34"/>
      <c r="R212" s="8"/>
      <c r="S212" s="34"/>
      <c r="T212" s="8"/>
      <c r="U212" s="34"/>
      <c r="V212" s="8"/>
      <c r="W212" s="8"/>
      <c r="X212" s="8"/>
      <c r="Y212" s="34"/>
      <c r="Z212" s="8"/>
      <c r="AA212" s="8"/>
      <c r="AB212" s="8"/>
      <c r="AC212" s="57"/>
      <c r="AD212" s="57"/>
      <c r="AE212" s="34"/>
      <c r="AF212" s="8"/>
      <c r="AG212" s="8"/>
      <c r="AH212" s="8"/>
      <c r="AI212" s="8"/>
      <c r="AJ212" s="8"/>
      <c r="AK212" s="8"/>
    </row>
    <row r="213" ht="12.75" customHeight="1">
      <c r="A213" s="34"/>
      <c r="B213" s="8"/>
      <c r="C213" s="34"/>
      <c r="D213" s="56"/>
      <c r="E213" s="33"/>
      <c r="F213" s="8"/>
      <c r="G213" s="33"/>
      <c r="H213" s="8"/>
      <c r="I213" s="33"/>
      <c r="J213" s="8"/>
      <c r="K213" s="33"/>
      <c r="L213" s="8"/>
      <c r="M213" s="33"/>
      <c r="N213" s="8"/>
      <c r="O213" s="33"/>
      <c r="P213" s="8"/>
      <c r="Q213" s="34"/>
      <c r="R213" s="8"/>
      <c r="S213" s="34"/>
      <c r="T213" s="8"/>
      <c r="U213" s="34"/>
      <c r="V213" s="8"/>
      <c r="W213" s="8"/>
      <c r="X213" s="8"/>
      <c r="Y213" s="34"/>
      <c r="Z213" s="8"/>
      <c r="AA213" s="8"/>
      <c r="AB213" s="8"/>
      <c r="AC213" s="57"/>
      <c r="AD213" s="57"/>
      <c r="AE213" s="34"/>
      <c r="AF213" s="8"/>
      <c r="AG213" s="8"/>
      <c r="AH213" s="8"/>
      <c r="AI213" s="8"/>
      <c r="AJ213" s="8"/>
      <c r="AK213" s="8"/>
    </row>
    <row r="214" ht="12.75" customHeight="1">
      <c r="A214" s="34"/>
      <c r="B214" s="8"/>
      <c r="C214" s="34"/>
      <c r="D214" s="56"/>
      <c r="E214" s="33"/>
      <c r="F214" s="8"/>
      <c r="G214" s="33"/>
      <c r="H214" s="8"/>
      <c r="I214" s="33"/>
      <c r="J214" s="8"/>
      <c r="K214" s="33"/>
      <c r="L214" s="8"/>
      <c r="M214" s="33"/>
      <c r="N214" s="8"/>
      <c r="O214" s="33"/>
      <c r="P214" s="8"/>
      <c r="Q214" s="34"/>
      <c r="R214" s="8"/>
      <c r="S214" s="34"/>
      <c r="T214" s="8"/>
      <c r="U214" s="34"/>
      <c r="V214" s="8"/>
      <c r="W214" s="8"/>
      <c r="X214" s="8"/>
      <c r="Y214" s="34"/>
      <c r="Z214" s="8"/>
      <c r="AA214" s="8"/>
      <c r="AB214" s="8"/>
      <c r="AC214" s="57"/>
      <c r="AD214" s="57"/>
      <c r="AE214" s="34"/>
      <c r="AF214" s="8"/>
      <c r="AG214" s="8"/>
      <c r="AH214" s="8"/>
      <c r="AI214" s="8"/>
      <c r="AJ214" s="8"/>
      <c r="AK214" s="8"/>
    </row>
    <row r="215" ht="12.75" customHeight="1">
      <c r="A215" s="34"/>
      <c r="B215" s="8"/>
      <c r="C215" s="34"/>
      <c r="D215" s="56"/>
      <c r="E215" s="33"/>
      <c r="F215" s="8"/>
      <c r="G215" s="33"/>
      <c r="H215" s="8"/>
      <c r="I215" s="33"/>
      <c r="J215" s="8"/>
      <c r="K215" s="33"/>
      <c r="L215" s="8"/>
      <c r="M215" s="33"/>
      <c r="N215" s="8"/>
      <c r="O215" s="33"/>
      <c r="P215" s="8"/>
      <c r="Q215" s="34"/>
      <c r="R215" s="8"/>
      <c r="S215" s="34"/>
      <c r="T215" s="8"/>
      <c r="U215" s="34"/>
      <c r="V215" s="8"/>
      <c r="W215" s="8"/>
      <c r="X215" s="8"/>
      <c r="Y215" s="34"/>
      <c r="Z215" s="8"/>
      <c r="AA215" s="8"/>
      <c r="AB215" s="8"/>
      <c r="AC215" s="57"/>
      <c r="AD215" s="57"/>
      <c r="AE215" s="34"/>
      <c r="AF215" s="8"/>
      <c r="AG215" s="8"/>
      <c r="AH215" s="8"/>
      <c r="AI215" s="8"/>
      <c r="AJ215" s="8"/>
      <c r="AK215" s="8"/>
    </row>
    <row r="216" ht="12.75" customHeight="1">
      <c r="A216" s="34"/>
      <c r="B216" s="8"/>
      <c r="C216" s="34"/>
      <c r="D216" s="56"/>
      <c r="E216" s="33"/>
      <c r="F216" s="8"/>
      <c r="G216" s="33"/>
      <c r="H216" s="8"/>
      <c r="I216" s="33"/>
      <c r="J216" s="8"/>
      <c r="K216" s="33"/>
      <c r="L216" s="8"/>
      <c r="M216" s="33"/>
      <c r="N216" s="8"/>
      <c r="O216" s="33"/>
      <c r="P216" s="8"/>
      <c r="Q216" s="34"/>
      <c r="R216" s="8"/>
      <c r="S216" s="34"/>
      <c r="T216" s="8"/>
      <c r="U216" s="34"/>
      <c r="V216" s="8"/>
      <c r="W216" s="8"/>
      <c r="X216" s="8"/>
      <c r="Y216" s="34"/>
      <c r="Z216" s="8"/>
      <c r="AA216" s="8"/>
      <c r="AB216" s="8"/>
      <c r="AC216" s="57"/>
      <c r="AD216" s="57"/>
      <c r="AE216" s="34"/>
      <c r="AF216" s="8"/>
      <c r="AG216" s="8"/>
      <c r="AH216" s="8"/>
      <c r="AI216" s="8"/>
      <c r="AJ216" s="8"/>
      <c r="AK216" s="8"/>
    </row>
    <row r="217" ht="12.75" customHeight="1">
      <c r="A217" s="34"/>
      <c r="B217" s="8"/>
      <c r="C217" s="34"/>
      <c r="D217" s="56"/>
      <c r="E217" s="33"/>
      <c r="F217" s="8"/>
      <c r="G217" s="33"/>
      <c r="H217" s="8"/>
      <c r="I217" s="33"/>
      <c r="J217" s="8"/>
      <c r="K217" s="33"/>
      <c r="L217" s="8"/>
      <c r="M217" s="33"/>
      <c r="N217" s="8"/>
      <c r="O217" s="33"/>
      <c r="P217" s="8"/>
      <c r="Q217" s="34"/>
      <c r="R217" s="8"/>
      <c r="S217" s="34"/>
      <c r="T217" s="8"/>
      <c r="U217" s="34"/>
      <c r="V217" s="8"/>
      <c r="W217" s="8"/>
      <c r="X217" s="8"/>
      <c r="Y217" s="34"/>
      <c r="Z217" s="8"/>
      <c r="AA217" s="8"/>
      <c r="AB217" s="8"/>
      <c r="AC217" s="57"/>
      <c r="AD217" s="57"/>
      <c r="AE217" s="34"/>
      <c r="AF217" s="8"/>
      <c r="AG217" s="8"/>
      <c r="AH217" s="8"/>
      <c r="AI217" s="8"/>
      <c r="AJ217" s="8"/>
      <c r="AK217" s="8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17.43"/>
    <col customWidth="1" min="2" max="2" width="51.14"/>
    <col customWidth="1" min="3" max="3" width="5.43"/>
    <col customWidth="1" min="4" max="4" width="6.14"/>
    <col customWidth="1" min="5" max="5" width="9.0"/>
    <col customWidth="1" min="6" max="6" width="76.14"/>
    <col customWidth="1" min="7" max="7" width="5.43"/>
    <col customWidth="1" min="8" max="8" width="6.14"/>
    <col customWidth="1" min="9" max="9" width="9.0"/>
    <col customWidth="1" min="10" max="10" width="51.43"/>
    <col customWidth="1" min="11" max="11" width="5.43"/>
    <col customWidth="1" min="12" max="12" width="6.14"/>
    <col customWidth="1" min="13" max="13" width="9.0"/>
    <col customWidth="1" min="14" max="14" width="69.14"/>
    <col customWidth="1" min="15" max="15" width="5.43"/>
    <col customWidth="1" min="16" max="16" width="6.14"/>
    <col customWidth="1" min="17" max="17" width="9.0"/>
    <col customWidth="1" min="18" max="18" width="47.0"/>
    <col customWidth="1" min="19" max="19" width="5.43"/>
    <col customWidth="1" min="20" max="20" width="6.14"/>
    <col customWidth="1" min="21" max="21" width="9.0"/>
    <col customWidth="1" min="22" max="22" width="47.71"/>
    <col customWidth="1" min="23" max="23" width="5.43"/>
    <col customWidth="1" min="24" max="24" width="6.14"/>
    <col customWidth="1" min="25" max="25" width="9.0"/>
    <col customWidth="1" min="26" max="26" width="56.71"/>
    <col customWidth="1" min="27" max="27" width="5.43"/>
    <col customWidth="1" min="28" max="28" width="6.14"/>
    <col customWidth="1" min="29" max="29" width="9.0"/>
    <col customWidth="1" min="30" max="30" width="53.29"/>
    <col customWidth="1" min="31" max="31" width="5.43"/>
    <col customWidth="1" min="32" max="32" width="6.14"/>
    <col customWidth="1" min="33" max="33" width="9.0"/>
    <col customWidth="1" min="34" max="34" width="47.86"/>
    <col customWidth="1" min="35" max="35" width="5.43"/>
    <col customWidth="1" min="36" max="36" width="6.14"/>
    <col customWidth="1" min="37" max="37" width="9.0"/>
    <col customWidth="1" min="38" max="38" width="52.43"/>
    <col customWidth="1" min="39" max="39" width="5.43"/>
    <col customWidth="1" min="40" max="40" width="6.14"/>
    <col customWidth="1" min="41" max="41" width="9.0"/>
    <col customWidth="1" min="42" max="42" width="50.71"/>
    <col customWidth="1" min="43" max="43" width="5.43"/>
    <col customWidth="1" min="44" max="44" width="6.14"/>
    <col customWidth="1" min="45" max="45" width="9.0"/>
    <col customWidth="1" min="46" max="46" width="60.43"/>
    <col customWidth="1" min="47" max="47" width="5.43"/>
    <col customWidth="1" min="48" max="48" width="6.14"/>
    <col customWidth="1" min="49" max="49" width="9.0"/>
    <col customWidth="1" min="50" max="50" width="37.43"/>
    <col customWidth="1" min="51" max="51" width="5.43"/>
    <col customWidth="1" min="52" max="52" width="6.14"/>
    <col customWidth="1" min="53" max="53" width="9.0"/>
    <col customWidth="1" min="54" max="54" width="41.0"/>
    <col customWidth="1" min="55" max="55" width="5.43"/>
    <col customWidth="1" min="56" max="56" width="6.14"/>
    <col customWidth="1" min="57" max="57" width="9.0"/>
    <col customWidth="1" min="58" max="58" width="43.43"/>
    <col customWidth="1" min="59" max="59" width="5.43"/>
    <col customWidth="1" min="60" max="60" width="6.14"/>
    <col customWidth="1" min="61" max="61" width="9.0"/>
    <col customWidth="1" min="62" max="62" width="10.86"/>
    <col customWidth="1" min="63" max="63" width="9.0"/>
  </cols>
  <sheetData>
    <row r="1" ht="12.75" customHeight="1">
      <c r="A1" s="1"/>
      <c r="B1" s="2"/>
      <c r="C1" s="1">
        <v>1.0</v>
      </c>
      <c r="D1" s="2"/>
      <c r="E1" s="3"/>
      <c r="F1" s="2"/>
      <c r="G1" s="1">
        <v>1.0</v>
      </c>
      <c r="H1" s="2"/>
      <c r="I1" s="3"/>
      <c r="J1" s="2"/>
      <c r="K1" s="1">
        <v>1.0</v>
      </c>
      <c r="L1" s="2"/>
      <c r="M1" s="3"/>
      <c r="N1" s="2"/>
      <c r="O1" s="1">
        <v>1.0</v>
      </c>
      <c r="P1" s="2"/>
      <c r="Q1" s="3"/>
      <c r="R1" s="2"/>
      <c r="S1" s="1">
        <v>1.0</v>
      </c>
      <c r="T1" s="2"/>
      <c r="U1" s="3"/>
      <c r="V1" s="2"/>
      <c r="W1" s="1">
        <v>1.0</v>
      </c>
      <c r="X1" s="2"/>
      <c r="Y1" s="3"/>
      <c r="Z1" s="2"/>
      <c r="AA1" s="1">
        <v>1.0</v>
      </c>
      <c r="AB1" s="2"/>
      <c r="AC1" s="3"/>
      <c r="AD1" s="2"/>
      <c r="AE1" s="1">
        <v>1.0</v>
      </c>
      <c r="AF1" s="2"/>
      <c r="AG1" s="3"/>
      <c r="AH1" s="5" t="s">
        <v>2</v>
      </c>
      <c r="AI1" s="1">
        <v>1.0</v>
      </c>
      <c r="AJ1" s="2"/>
      <c r="AK1" s="3"/>
      <c r="AL1" s="2"/>
      <c r="AM1" s="1">
        <v>1.0</v>
      </c>
      <c r="AN1" s="2"/>
      <c r="AO1" s="3"/>
      <c r="AP1" s="2"/>
      <c r="AQ1" s="1">
        <v>1.0</v>
      </c>
      <c r="AR1" s="2"/>
      <c r="AS1" s="3"/>
      <c r="AT1" s="2"/>
      <c r="AU1" s="1">
        <v>1.0</v>
      </c>
      <c r="AV1" s="2"/>
      <c r="AW1" s="3"/>
      <c r="AX1" s="2"/>
      <c r="AY1" s="1">
        <v>1.0</v>
      </c>
      <c r="AZ1" s="2"/>
      <c r="BA1" s="3"/>
      <c r="BB1" s="2"/>
      <c r="BC1" s="1">
        <v>1.0</v>
      </c>
      <c r="BD1" s="2"/>
      <c r="BE1" s="3"/>
      <c r="BF1" s="2"/>
      <c r="BG1" s="1">
        <v>1.0</v>
      </c>
      <c r="BH1" s="2"/>
      <c r="BI1" s="3"/>
      <c r="BJ1" s="8"/>
      <c r="BK1" s="8"/>
    </row>
    <row r="2" ht="12.75" customHeight="1">
      <c r="A2" s="4" t="s">
        <v>10</v>
      </c>
      <c r="B2" s="4" t="s">
        <v>14</v>
      </c>
      <c r="C2" s="4" t="s">
        <v>15</v>
      </c>
      <c r="D2" s="4" t="s">
        <v>17</v>
      </c>
      <c r="E2" s="11" t="s">
        <v>18</v>
      </c>
      <c r="F2" s="4" t="s">
        <v>22</v>
      </c>
      <c r="G2" s="4" t="s">
        <v>15</v>
      </c>
      <c r="H2" s="4" t="s">
        <v>17</v>
      </c>
      <c r="I2" s="11" t="s">
        <v>18</v>
      </c>
      <c r="J2" s="4" t="s">
        <v>23</v>
      </c>
      <c r="K2" s="4" t="s">
        <v>15</v>
      </c>
      <c r="L2" s="4" t="s">
        <v>17</v>
      </c>
      <c r="M2" s="11" t="s">
        <v>18</v>
      </c>
      <c r="N2" s="4" t="s">
        <v>26</v>
      </c>
      <c r="O2" s="4" t="s">
        <v>15</v>
      </c>
      <c r="P2" s="4" t="s">
        <v>17</v>
      </c>
      <c r="Q2" s="11" t="s">
        <v>18</v>
      </c>
      <c r="R2" s="4" t="s">
        <v>29</v>
      </c>
      <c r="S2" s="4" t="s">
        <v>15</v>
      </c>
      <c r="T2" s="4" t="s">
        <v>17</v>
      </c>
      <c r="U2" s="11" t="s">
        <v>18</v>
      </c>
      <c r="V2" s="4" t="s">
        <v>30</v>
      </c>
      <c r="W2" s="4" t="s">
        <v>15</v>
      </c>
      <c r="X2" s="4" t="s">
        <v>17</v>
      </c>
      <c r="Y2" s="11" t="s">
        <v>18</v>
      </c>
      <c r="Z2" s="4" t="s">
        <v>32</v>
      </c>
      <c r="AA2" s="4" t="s">
        <v>15</v>
      </c>
      <c r="AB2" s="4" t="s">
        <v>17</v>
      </c>
      <c r="AC2" s="11" t="s">
        <v>18</v>
      </c>
      <c r="AD2" s="4" t="s">
        <v>33</v>
      </c>
      <c r="AE2" s="4" t="s">
        <v>15</v>
      </c>
      <c r="AF2" s="4" t="s">
        <v>17</v>
      </c>
      <c r="AG2" s="11" t="s">
        <v>18</v>
      </c>
      <c r="AH2" s="4" t="s">
        <v>34</v>
      </c>
      <c r="AI2" s="4" t="s">
        <v>15</v>
      </c>
      <c r="AJ2" s="4" t="s">
        <v>17</v>
      </c>
      <c r="AK2" s="11" t="s">
        <v>18</v>
      </c>
      <c r="AL2" s="4" t="s">
        <v>38</v>
      </c>
      <c r="AM2" s="4" t="s">
        <v>15</v>
      </c>
      <c r="AN2" s="4" t="s">
        <v>17</v>
      </c>
      <c r="AO2" s="11" t="s">
        <v>18</v>
      </c>
      <c r="AP2" s="4" t="s">
        <v>40</v>
      </c>
      <c r="AQ2" s="4" t="s">
        <v>15</v>
      </c>
      <c r="AR2" s="4" t="s">
        <v>17</v>
      </c>
      <c r="AS2" s="11" t="s">
        <v>18</v>
      </c>
      <c r="AT2" s="4" t="s">
        <v>41</v>
      </c>
      <c r="AU2" s="4" t="s">
        <v>15</v>
      </c>
      <c r="AV2" s="4" t="s">
        <v>17</v>
      </c>
      <c r="AW2" s="11" t="s">
        <v>18</v>
      </c>
      <c r="AX2" s="4" t="s">
        <v>42</v>
      </c>
      <c r="AY2" s="4" t="s">
        <v>15</v>
      </c>
      <c r="AZ2" s="4" t="s">
        <v>17</v>
      </c>
      <c r="BA2" s="11" t="s">
        <v>18</v>
      </c>
      <c r="BB2" s="4" t="s">
        <v>43</v>
      </c>
      <c r="BC2" s="4" t="s">
        <v>15</v>
      </c>
      <c r="BD2" s="4" t="s">
        <v>17</v>
      </c>
      <c r="BE2" s="11" t="s">
        <v>18</v>
      </c>
      <c r="BF2" s="4" t="s">
        <v>44</v>
      </c>
      <c r="BG2" s="4" t="s">
        <v>15</v>
      </c>
      <c r="BH2" s="4" t="s">
        <v>17</v>
      </c>
      <c r="BI2" s="11" t="s">
        <v>18</v>
      </c>
      <c r="BJ2" s="8"/>
      <c r="BK2" s="8"/>
    </row>
    <row r="3" ht="12.75" customHeight="1">
      <c r="A3" s="4" t="s">
        <v>3</v>
      </c>
      <c r="B3" s="19" t="s">
        <v>45</v>
      </c>
      <c r="C3" s="21">
        <f>C1</f>
        <v>1</v>
      </c>
      <c r="D3" s="23">
        <f t="shared" ref="D3:D34" si="1">C3/0.25</f>
        <v>4</v>
      </c>
      <c r="E3" s="3">
        <f>'CARNES ROJAS'!J318</f>
        <v>21645.14917</v>
      </c>
      <c r="F3" s="19" t="s">
        <v>54</v>
      </c>
      <c r="G3" s="21">
        <f>G1</f>
        <v>1</v>
      </c>
      <c r="H3" s="23">
        <f t="shared" ref="H3:H34" si="2">G3/0.25</f>
        <v>4</v>
      </c>
      <c r="I3" s="3">
        <f>'CARNES ROJAS'!J364</f>
        <v>20979.825</v>
      </c>
      <c r="J3" s="19" t="s">
        <v>63</v>
      </c>
      <c r="K3" s="21">
        <f>K1</f>
        <v>1</v>
      </c>
      <c r="L3" s="23">
        <f t="shared" ref="L3:L34" si="3">K3/0.25</f>
        <v>4</v>
      </c>
      <c r="M3" s="3">
        <f>'CARNES ROJAS'!J410</f>
        <v>14352.29688</v>
      </c>
      <c r="N3" s="19" t="s">
        <v>64</v>
      </c>
      <c r="O3" s="21">
        <f>O1</f>
        <v>1</v>
      </c>
      <c r="P3" s="23">
        <f t="shared" ref="P3:P34" si="4">O3/0.25</f>
        <v>4</v>
      </c>
      <c r="Q3" s="3">
        <f>'CARNES ROJAS'!J456</f>
        <v>25937.03595</v>
      </c>
      <c r="R3" s="19" t="s">
        <v>65</v>
      </c>
      <c r="S3" s="21">
        <f>S1</f>
        <v>1</v>
      </c>
      <c r="T3" s="23">
        <f t="shared" ref="T3:T34" si="5">S3/0.25</f>
        <v>4</v>
      </c>
      <c r="U3" s="3">
        <f>'CARNES ROJAS'!J525</f>
        <v>31935.96</v>
      </c>
      <c r="V3" s="2" t="s">
        <v>69</v>
      </c>
      <c r="W3" s="21">
        <f>W1</f>
        <v>1</v>
      </c>
      <c r="X3" s="23">
        <f t="shared" ref="X3:X34" si="6">W3/0.25</f>
        <v>4</v>
      </c>
      <c r="Y3" s="3">
        <f>'CARNES ROJAS'!J20</f>
        <v>22808.29657</v>
      </c>
      <c r="Z3" s="29" t="s">
        <v>73</v>
      </c>
      <c r="AA3" s="21">
        <f>AA1</f>
        <v>1</v>
      </c>
      <c r="AB3" s="23">
        <f t="shared" ref="AB3:AB34" si="7">AA3/0.25</f>
        <v>4</v>
      </c>
      <c r="AC3" s="3">
        <f>'CARNES ROJAS'!J65</f>
        <v>19418.583</v>
      </c>
      <c r="AD3" s="19" t="s">
        <v>80</v>
      </c>
      <c r="AE3" s="21">
        <f>AE1</f>
        <v>1</v>
      </c>
      <c r="AF3" s="23">
        <f t="shared" ref="AF3:AF34" si="8">AE3/0.25</f>
        <v>4</v>
      </c>
      <c r="AG3" s="3">
        <f>'CARNES ROJAS'!J111</f>
        <v>14958.104</v>
      </c>
      <c r="AH3" s="19" t="s">
        <v>83</v>
      </c>
      <c r="AI3" s="21">
        <f>AI1</f>
        <v>1</v>
      </c>
      <c r="AJ3" s="23">
        <f t="shared" ref="AJ3:AJ34" si="9">AI3/0.25</f>
        <v>4</v>
      </c>
      <c r="AK3" s="3">
        <f>'CARNES ROJAS'!J157</f>
        <v>16658.1204</v>
      </c>
      <c r="AL3" s="19" t="s">
        <v>87</v>
      </c>
      <c r="AM3" s="21">
        <f>AM1</f>
        <v>1</v>
      </c>
      <c r="AN3" s="23">
        <f t="shared" ref="AN3:AN34" si="10">AM3/0.25</f>
        <v>4</v>
      </c>
      <c r="AO3" s="3">
        <f>'CARNES ROJAS'!J203</f>
        <v>17701.21388</v>
      </c>
      <c r="AP3" s="19" t="s">
        <v>92</v>
      </c>
      <c r="AQ3" s="21">
        <f>AQ1</f>
        <v>1</v>
      </c>
      <c r="AR3" s="23">
        <f t="shared" ref="AR3:AR34" si="11">AQ3/0.25</f>
        <v>4</v>
      </c>
      <c r="AS3" s="3">
        <f>'CARNES ROJAS'!J249</f>
        <v>25692.3144</v>
      </c>
      <c r="AT3" s="19" t="s">
        <v>96</v>
      </c>
      <c r="AU3" s="21">
        <f>AU1</f>
        <v>1</v>
      </c>
      <c r="AV3" s="23">
        <f t="shared" ref="AV3:AV34" si="12">AU3/0.25</f>
        <v>4</v>
      </c>
      <c r="AW3" s="3">
        <f>'CARNES ROJAS'!J295</f>
        <v>26370.192</v>
      </c>
      <c r="AX3" s="19" t="s">
        <v>101</v>
      </c>
      <c r="AY3" s="21">
        <f>AY1</f>
        <v>1</v>
      </c>
      <c r="AZ3" s="23">
        <f t="shared" ref="AZ3:AZ34" si="13">AY3/0.25</f>
        <v>4</v>
      </c>
      <c r="BA3" s="3">
        <f>'CARNES ROJAS'!J594</f>
        <v>25327.39357</v>
      </c>
      <c r="BB3" s="2" t="s">
        <v>104</v>
      </c>
      <c r="BC3" s="21">
        <f>BC1</f>
        <v>1</v>
      </c>
      <c r="BD3" s="23">
        <f t="shared" ref="BD3:BD34" si="14">BC3/0.25</f>
        <v>4</v>
      </c>
      <c r="BE3" s="3">
        <f>'CARNES ROJAS'!J617</f>
        <v>17966.64254</v>
      </c>
      <c r="BF3" s="19" t="s">
        <v>111</v>
      </c>
      <c r="BG3" s="21">
        <f>BG1</f>
        <v>1</v>
      </c>
      <c r="BH3" s="23">
        <f t="shared" ref="BH3:BH34" si="15">BG3/0.25</f>
        <v>4</v>
      </c>
      <c r="BI3" s="3">
        <f>'CARNES ROJAS'!J663</f>
        <v>21652.176</v>
      </c>
      <c r="BJ3" s="8"/>
      <c r="BK3" s="8"/>
    </row>
    <row r="4" ht="12.75" customHeight="1">
      <c r="A4" s="4" t="s">
        <v>3</v>
      </c>
      <c r="B4" s="19" t="s">
        <v>114</v>
      </c>
      <c r="C4" s="21">
        <f>C1</f>
        <v>1</v>
      </c>
      <c r="D4" s="23">
        <f t="shared" si="1"/>
        <v>4</v>
      </c>
      <c r="E4" s="3">
        <f>'CARNES ROJAS'!J341</f>
        <v>17723.095</v>
      </c>
      <c r="F4" s="19" t="s">
        <v>117</v>
      </c>
      <c r="G4" s="21">
        <f>G1</f>
        <v>1</v>
      </c>
      <c r="H4" s="23">
        <f t="shared" si="2"/>
        <v>4</v>
      </c>
      <c r="I4" s="3">
        <f>'CARNES ROJAS'!J387</f>
        <v>21175.6</v>
      </c>
      <c r="J4" s="2" t="s">
        <v>66</v>
      </c>
      <c r="K4" s="21">
        <f>K1</f>
        <v>1</v>
      </c>
      <c r="L4" s="23">
        <f t="shared" si="3"/>
        <v>4</v>
      </c>
      <c r="M4" s="3">
        <f>'CARNES ROJAS'!J433</f>
        <v>34184.12</v>
      </c>
      <c r="N4" s="19" t="s">
        <v>46</v>
      </c>
      <c r="O4" s="21">
        <f>O1</f>
        <v>1</v>
      </c>
      <c r="P4" s="23">
        <f t="shared" si="4"/>
        <v>4</v>
      </c>
      <c r="Q4" s="3">
        <f>'CARNES ROJAS'!J479</f>
        <v>31890.97216</v>
      </c>
      <c r="R4" s="2" t="s">
        <v>126</v>
      </c>
      <c r="S4" s="21">
        <f>S1</f>
        <v>1</v>
      </c>
      <c r="T4" s="23">
        <f t="shared" si="5"/>
        <v>4</v>
      </c>
      <c r="U4" s="3">
        <f>'CARNES ROJAS'!J502</f>
        <v>25538.82476</v>
      </c>
      <c r="V4" s="19" t="s">
        <v>128</v>
      </c>
      <c r="W4" s="21">
        <f>W1</f>
        <v>1</v>
      </c>
      <c r="X4" s="23">
        <f t="shared" si="6"/>
        <v>4</v>
      </c>
      <c r="Y4" s="3">
        <f>'CARNES ROJAS'!J42</f>
        <v>17380.49528</v>
      </c>
      <c r="Z4" s="29" t="s">
        <v>135</v>
      </c>
      <c r="AA4" s="21">
        <f>AA1</f>
        <v>1</v>
      </c>
      <c r="AB4" s="23">
        <f t="shared" si="7"/>
        <v>4</v>
      </c>
      <c r="AC4" s="3">
        <f>'CARNES ROJAS'!J88</f>
        <v>21790.80057</v>
      </c>
      <c r="AD4" s="2" t="s">
        <v>140</v>
      </c>
      <c r="AE4" s="21">
        <f>AE1</f>
        <v>1</v>
      </c>
      <c r="AF4" s="23">
        <f t="shared" si="8"/>
        <v>4</v>
      </c>
      <c r="AG4" s="3">
        <f>'CARNES ROJAS'!J134</f>
        <v>15353.16</v>
      </c>
      <c r="AH4" s="19" t="s">
        <v>142</v>
      </c>
      <c r="AI4" s="21">
        <f>AI1</f>
        <v>1</v>
      </c>
      <c r="AJ4" s="23">
        <f t="shared" si="9"/>
        <v>4</v>
      </c>
      <c r="AK4" s="3">
        <f>'CARNES ROJAS'!J181</f>
        <v>16391.91474</v>
      </c>
      <c r="AL4" s="2" t="s">
        <v>145</v>
      </c>
      <c r="AM4" s="21">
        <f>AM1</f>
        <v>1</v>
      </c>
      <c r="AN4" s="23">
        <f t="shared" si="10"/>
        <v>4</v>
      </c>
      <c r="AO4" s="3">
        <f>'CARNES ROJAS'!J226</f>
        <v>17208.60428</v>
      </c>
      <c r="AP4" s="2" t="s">
        <v>149</v>
      </c>
      <c r="AQ4" s="21">
        <f>AQ1</f>
        <v>1</v>
      </c>
      <c r="AR4" s="23">
        <f t="shared" si="11"/>
        <v>4</v>
      </c>
      <c r="AS4" s="3">
        <f>'CARNES ROJAS'!J272</f>
        <v>23643.79028</v>
      </c>
      <c r="AT4" s="2" t="s">
        <v>97</v>
      </c>
      <c r="AU4" s="21">
        <f>AU1</f>
        <v>1</v>
      </c>
      <c r="AV4" s="23">
        <f t="shared" si="12"/>
        <v>4</v>
      </c>
      <c r="AW4" s="3">
        <f>'CARNES ROJAS'!J548</f>
        <v>30111.616</v>
      </c>
      <c r="AX4" s="19" t="s">
        <v>155</v>
      </c>
      <c r="AY4" s="21">
        <f>AY1</f>
        <v>1</v>
      </c>
      <c r="AZ4" s="23">
        <f t="shared" si="13"/>
        <v>4</v>
      </c>
      <c r="BA4" s="3">
        <f>'CARNES ROJAS'!J571</f>
        <v>19150.91481</v>
      </c>
      <c r="BB4" s="19" t="s">
        <v>157</v>
      </c>
      <c r="BC4" s="21">
        <f>BC1</f>
        <v>1</v>
      </c>
      <c r="BD4" s="23">
        <f t="shared" si="14"/>
        <v>4</v>
      </c>
      <c r="BE4" s="3">
        <f>'CARNES ROJAS'!J640</f>
        <v>13316.88992</v>
      </c>
      <c r="BF4" s="19" t="s">
        <v>160</v>
      </c>
      <c r="BG4" s="21">
        <f>BG1</f>
        <v>1</v>
      </c>
      <c r="BH4" s="23">
        <f t="shared" si="15"/>
        <v>4</v>
      </c>
      <c r="BI4" s="3">
        <f>'CARNES ROJAS'!J686</f>
        <v>13217.0935</v>
      </c>
      <c r="BJ4" s="8"/>
      <c r="BK4" s="8"/>
    </row>
    <row r="5" ht="12.75" customHeight="1">
      <c r="A5" s="4" t="s">
        <v>3</v>
      </c>
      <c r="B5" s="2" t="s">
        <v>164</v>
      </c>
      <c r="C5" s="21">
        <f>C1</f>
        <v>1</v>
      </c>
      <c r="D5" s="23">
        <f t="shared" si="1"/>
        <v>4</v>
      </c>
      <c r="E5" s="3">
        <f>'CARNES ROJAS'!J709</f>
        <v>17856.896</v>
      </c>
      <c r="F5" s="2" t="s">
        <v>168</v>
      </c>
      <c r="G5" s="21">
        <f>G1</f>
        <v>1</v>
      </c>
      <c r="H5" s="23">
        <f t="shared" si="2"/>
        <v>4</v>
      </c>
      <c r="I5" s="3">
        <f>'CARNES ROJAS'!J800</f>
        <v>18593.86945</v>
      </c>
      <c r="J5" s="19" t="s">
        <v>171</v>
      </c>
      <c r="K5" s="21">
        <f>K1</f>
        <v>1</v>
      </c>
      <c r="L5" s="23">
        <f t="shared" si="3"/>
        <v>4</v>
      </c>
      <c r="M5" s="3">
        <f>'CARNES ROJAS'!J823</f>
        <v>21065.47171</v>
      </c>
      <c r="N5" s="2" t="s">
        <v>173</v>
      </c>
      <c r="O5" s="21">
        <f>O1</f>
        <v>1</v>
      </c>
      <c r="P5" s="23">
        <f t="shared" si="4"/>
        <v>4</v>
      </c>
      <c r="Q5" s="3">
        <f>'CARNES ROJAS'!J846</f>
        <v>15570.442</v>
      </c>
      <c r="R5" s="19" t="s">
        <v>176</v>
      </c>
      <c r="S5" s="21">
        <f>S1</f>
        <v>1</v>
      </c>
      <c r="T5" s="23">
        <f t="shared" si="5"/>
        <v>4</v>
      </c>
      <c r="U5" s="3">
        <f>'CARNES ROJAS'!J754</f>
        <v>18420.41694</v>
      </c>
      <c r="V5" s="19" t="s">
        <v>179</v>
      </c>
      <c r="W5" s="21">
        <f>W1</f>
        <v>1</v>
      </c>
      <c r="X5" s="23">
        <f t="shared" si="6"/>
        <v>4</v>
      </c>
      <c r="Y5" s="3">
        <f>'CARNES ROJAS'!J869</f>
        <v>15532.76</v>
      </c>
      <c r="Z5" s="22" t="s">
        <v>182</v>
      </c>
      <c r="AA5" s="21">
        <f>AA1</f>
        <v>1</v>
      </c>
      <c r="AB5" s="23">
        <f t="shared" si="7"/>
        <v>4</v>
      </c>
      <c r="AC5" s="3">
        <f>'CARNES ROJAS'!J892</f>
        <v>16925.17223</v>
      </c>
      <c r="AD5" s="19" t="s">
        <v>185</v>
      </c>
      <c r="AE5" s="21">
        <f>AE1</f>
        <v>1</v>
      </c>
      <c r="AF5" s="23">
        <f t="shared" si="8"/>
        <v>4</v>
      </c>
      <c r="AG5" s="3">
        <f>'CARNES ROJAS'!J915</f>
        <v>23054.72976</v>
      </c>
      <c r="AH5" s="2" t="s">
        <v>187</v>
      </c>
      <c r="AI5" s="21">
        <f>AI1</f>
        <v>1</v>
      </c>
      <c r="AJ5" s="23">
        <f t="shared" si="9"/>
        <v>4</v>
      </c>
      <c r="AK5" s="3">
        <f>'CARNES ROJAS'!J938</f>
        <v>20426.61388</v>
      </c>
      <c r="AL5" s="19" t="s">
        <v>113</v>
      </c>
      <c r="AM5" s="21">
        <f>AM1</f>
        <v>1</v>
      </c>
      <c r="AN5" s="23">
        <f t="shared" si="10"/>
        <v>4</v>
      </c>
      <c r="AO5" s="3">
        <f>'CARNES ROJAS'!J961</f>
        <v>28099.6504</v>
      </c>
      <c r="AP5" s="19" t="s">
        <v>191</v>
      </c>
      <c r="AQ5" s="21">
        <f>AQ1</f>
        <v>1</v>
      </c>
      <c r="AR5" s="23">
        <f t="shared" si="11"/>
        <v>4</v>
      </c>
      <c r="AS5" s="3">
        <f>'CARNES ROJAS'!J984</f>
        <v>20668.68296</v>
      </c>
      <c r="AT5" s="19" t="s">
        <v>195</v>
      </c>
      <c r="AU5" s="21">
        <f>AU1</f>
        <v>1</v>
      </c>
      <c r="AV5" s="23">
        <f t="shared" si="12"/>
        <v>4</v>
      </c>
      <c r="AW5" s="3">
        <f>'CARNES ROJAS'!J1007</f>
        <v>10914.77333</v>
      </c>
      <c r="AX5" s="22" t="s">
        <v>188</v>
      </c>
      <c r="AY5" s="21">
        <f>AY1</f>
        <v>1</v>
      </c>
      <c r="AZ5" s="23">
        <f t="shared" si="13"/>
        <v>4</v>
      </c>
      <c r="BA5" s="3">
        <f>'CARNES ROJAS'!J1030</f>
        <v>26217.56417</v>
      </c>
      <c r="BB5" s="19" t="s">
        <v>198</v>
      </c>
      <c r="BC5" s="21">
        <f>BC1</f>
        <v>1</v>
      </c>
      <c r="BD5" s="23">
        <f t="shared" si="14"/>
        <v>4</v>
      </c>
      <c r="BE5" s="3">
        <f>'CARNES ROJAS'!J1053</f>
        <v>20212.13</v>
      </c>
      <c r="BF5" s="2" t="s">
        <v>172</v>
      </c>
      <c r="BG5" s="21">
        <f>BG1</f>
        <v>1</v>
      </c>
      <c r="BH5" s="23">
        <f t="shared" si="15"/>
        <v>4</v>
      </c>
      <c r="BI5" s="3">
        <f>'CARNES ROJAS'!J1076</f>
        <v>26543.29178</v>
      </c>
      <c r="BJ5" s="8"/>
      <c r="BK5" s="8"/>
    </row>
    <row r="6" ht="12.75" customHeight="1">
      <c r="A6" s="4" t="s">
        <v>6</v>
      </c>
      <c r="B6" s="22" t="s">
        <v>202</v>
      </c>
      <c r="C6" s="21">
        <f>C1</f>
        <v>1</v>
      </c>
      <c r="D6" s="23">
        <f t="shared" si="1"/>
        <v>4</v>
      </c>
      <c r="E6" s="3">
        <f>'CARNES BLANCAS'!K65</f>
        <v>13324.44057</v>
      </c>
      <c r="F6" s="19" t="s">
        <v>203</v>
      </c>
      <c r="G6" s="21">
        <f>G1</f>
        <v>1</v>
      </c>
      <c r="H6" s="23">
        <f t="shared" si="2"/>
        <v>4</v>
      </c>
      <c r="I6" s="3">
        <f>'CARNES BLANCAS'!K111</f>
        <v>17439.17728</v>
      </c>
      <c r="J6" s="2" t="s">
        <v>204</v>
      </c>
      <c r="K6" s="21">
        <f>K1</f>
        <v>1</v>
      </c>
      <c r="L6" s="23">
        <f t="shared" si="3"/>
        <v>4</v>
      </c>
      <c r="M6" s="3">
        <f>'CARNES BLANCAS'!K157</f>
        <v>24349.4088</v>
      </c>
      <c r="N6" s="19" t="s">
        <v>206</v>
      </c>
      <c r="O6" s="21">
        <f>O1</f>
        <v>1</v>
      </c>
      <c r="P6" s="23">
        <f t="shared" si="4"/>
        <v>4</v>
      </c>
      <c r="Q6" s="3">
        <f>'CARNES BLANCAS'!K203</f>
        <v>22012.10028</v>
      </c>
      <c r="R6" s="19" t="s">
        <v>82</v>
      </c>
      <c r="S6" s="21">
        <f>S1</f>
        <v>1</v>
      </c>
      <c r="T6" s="23">
        <f t="shared" si="5"/>
        <v>4</v>
      </c>
      <c r="U6" s="3">
        <f>'CARNES BLANCAS'!K180</f>
        <v>32053.24817</v>
      </c>
      <c r="V6" s="19" t="s">
        <v>127</v>
      </c>
      <c r="W6" s="21">
        <f>W1</f>
        <v>1</v>
      </c>
      <c r="X6" s="23">
        <f t="shared" si="6"/>
        <v>4</v>
      </c>
      <c r="Y6" s="3">
        <f>'CARNES BLANCAS'!K318</f>
        <v>27941.908</v>
      </c>
      <c r="Z6" s="22" t="s">
        <v>158</v>
      </c>
      <c r="AA6" s="21">
        <f>AA1</f>
        <v>1</v>
      </c>
      <c r="AB6" s="23">
        <f t="shared" si="7"/>
        <v>4</v>
      </c>
      <c r="AC6" s="3">
        <f>'CARNES BLANCAS'!K410</f>
        <v>17132.9809</v>
      </c>
      <c r="AD6" s="19" t="s">
        <v>215</v>
      </c>
      <c r="AE6" s="21">
        <f>AE1</f>
        <v>1</v>
      </c>
      <c r="AF6" s="23">
        <f t="shared" si="8"/>
        <v>4</v>
      </c>
      <c r="AG6" s="3">
        <f>'CARNES BLANCAS'!K433</f>
        <v>21758.98446</v>
      </c>
      <c r="AH6" s="2" t="s">
        <v>216</v>
      </c>
      <c r="AI6" s="21">
        <f>AI1</f>
        <v>1</v>
      </c>
      <c r="AJ6" s="23">
        <f t="shared" si="9"/>
        <v>4</v>
      </c>
      <c r="AK6" s="3">
        <f>'CARNES BLANCAS'!K20</f>
        <v>10273.90446</v>
      </c>
      <c r="AL6" s="29" t="s">
        <v>219</v>
      </c>
      <c r="AM6" s="21">
        <f>AM1</f>
        <v>1</v>
      </c>
      <c r="AN6" s="23">
        <f t="shared" si="10"/>
        <v>4</v>
      </c>
      <c r="AO6" s="3">
        <f>'CARNES BLANCAS'!K364</f>
        <v>25725.58707</v>
      </c>
      <c r="AP6" s="2" t="s">
        <v>222</v>
      </c>
      <c r="AQ6" s="21">
        <f>AQ1</f>
        <v>1</v>
      </c>
      <c r="AR6" s="23">
        <f t="shared" si="11"/>
        <v>4</v>
      </c>
      <c r="AS6" s="3">
        <f>'CARNES BLANCAS'!K662</f>
        <v>13395.681</v>
      </c>
      <c r="AT6" s="19" t="s">
        <v>224</v>
      </c>
      <c r="AU6" s="21">
        <f>AU1</f>
        <v>1</v>
      </c>
      <c r="AV6" s="23">
        <f t="shared" si="12"/>
        <v>4</v>
      </c>
      <c r="AW6" s="3">
        <f>'CARNES BLANCAS'!K570</f>
        <v>10645.089</v>
      </c>
      <c r="AX6" s="22" t="s">
        <v>217</v>
      </c>
      <c r="AY6" s="21">
        <f>AY1</f>
        <v>1</v>
      </c>
      <c r="AZ6" s="23">
        <f t="shared" si="13"/>
        <v>4</v>
      </c>
      <c r="BA6" s="3">
        <f>'CARNES BLANCAS'!K616</f>
        <v>24352.976</v>
      </c>
      <c r="BB6" s="19" t="s">
        <v>230</v>
      </c>
      <c r="BC6" s="21">
        <f>BC1</f>
        <v>1</v>
      </c>
      <c r="BD6" s="23">
        <f t="shared" si="14"/>
        <v>4</v>
      </c>
      <c r="BE6" s="3">
        <f>'CARNES BLANCAS'!K524</f>
        <v>22918.04216</v>
      </c>
      <c r="BF6" s="19" t="s">
        <v>232</v>
      </c>
      <c r="BG6" s="21">
        <f>BG1</f>
        <v>1</v>
      </c>
      <c r="BH6" s="23">
        <f t="shared" si="15"/>
        <v>4</v>
      </c>
      <c r="BI6" s="3">
        <f>'CARNES BLANCAS'!K639</f>
        <v>1736.849</v>
      </c>
      <c r="BJ6" s="8"/>
      <c r="BK6" s="8"/>
    </row>
    <row r="7" ht="12.75" customHeight="1">
      <c r="A7" s="4" t="s">
        <v>6</v>
      </c>
      <c r="B7" s="19" t="s">
        <v>236</v>
      </c>
      <c r="C7" s="21">
        <f>C1</f>
        <v>1</v>
      </c>
      <c r="D7" s="23">
        <f t="shared" si="1"/>
        <v>4</v>
      </c>
      <c r="E7" s="3">
        <f>'CARNES BLANCAS'!K88</f>
        <v>15228.68</v>
      </c>
      <c r="F7" s="2" t="s">
        <v>143</v>
      </c>
      <c r="G7" s="21">
        <f>G1</f>
        <v>1</v>
      </c>
      <c r="H7" s="23">
        <f t="shared" si="2"/>
        <v>4</v>
      </c>
      <c r="I7" s="3">
        <f>'CARNES BLANCAS'!K134</f>
        <v>27497.02028</v>
      </c>
      <c r="J7" s="19" t="s">
        <v>67</v>
      </c>
      <c r="K7" s="21">
        <f>K1</f>
        <v>1</v>
      </c>
      <c r="L7" s="23">
        <f t="shared" si="3"/>
        <v>4</v>
      </c>
      <c r="M7" s="3">
        <f>'CARNES BLANCAS'!K180</f>
        <v>32053.24817</v>
      </c>
      <c r="N7" s="19" t="s">
        <v>242</v>
      </c>
      <c r="O7" s="21">
        <f>O1</f>
        <v>1</v>
      </c>
      <c r="P7" s="23">
        <f t="shared" si="4"/>
        <v>4</v>
      </c>
      <c r="Q7" s="3">
        <f>'CARNES BLANCAS'!K226</f>
        <v>18399.54828</v>
      </c>
      <c r="R7" s="2" t="s">
        <v>246</v>
      </c>
      <c r="S7" s="21">
        <f>S1</f>
        <v>1</v>
      </c>
      <c r="T7" s="23">
        <f t="shared" si="5"/>
        <v>4</v>
      </c>
      <c r="U7" s="3">
        <f>'CARNES BLANCAS'!K295</f>
        <v>10712.216</v>
      </c>
      <c r="V7" s="2" t="s">
        <v>174</v>
      </c>
      <c r="W7" s="21">
        <f>W1</f>
        <v>1</v>
      </c>
      <c r="X7" s="23">
        <f t="shared" si="6"/>
        <v>4</v>
      </c>
      <c r="Y7" s="3">
        <f>'CARNES BLANCAS'!K341</f>
        <v>25175.37663</v>
      </c>
      <c r="Z7" s="29" t="s">
        <v>251</v>
      </c>
      <c r="AA7" s="21">
        <f>AA1</f>
        <v>1</v>
      </c>
      <c r="AB7" s="23">
        <f t="shared" si="7"/>
        <v>4</v>
      </c>
      <c r="AC7" s="3">
        <f>'CARNES BLANCAS'!K387</f>
        <v>18404.667</v>
      </c>
      <c r="AD7" s="19" t="s">
        <v>252</v>
      </c>
      <c r="AE7" s="21">
        <f>AE1</f>
        <v>1</v>
      </c>
      <c r="AF7" s="23">
        <f t="shared" si="8"/>
        <v>4</v>
      </c>
      <c r="AG7" s="3">
        <f>'CARNES BLANCAS'!K455</f>
        <v>13721.80611</v>
      </c>
      <c r="AH7" s="19" t="s">
        <v>241</v>
      </c>
      <c r="AI7" s="21">
        <f>AI1</f>
        <v>1</v>
      </c>
      <c r="AJ7" s="23">
        <f t="shared" si="9"/>
        <v>4</v>
      </c>
      <c r="AK7" s="3">
        <f>'CARNES BLANCAS'!K42</f>
        <v>23261.04</v>
      </c>
      <c r="AL7" s="19" t="s">
        <v>258</v>
      </c>
      <c r="AM7" s="21">
        <f>AM1</f>
        <v>1</v>
      </c>
      <c r="AN7" s="23">
        <f t="shared" si="10"/>
        <v>4</v>
      </c>
      <c r="AO7" s="3">
        <f>'CARNES BLANCAS'!K226</f>
        <v>18399.54828</v>
      </c>
      <c r="AP7" s="19" t="s">
        <v>262</v>
      </c>
      <c r="AQ7" s="21">
        <f>AQ1</f>
        <v>1</v>
      </c>
      <c r="AR7" s="23">
        <f t="shared" si="11"/>
        <v>4</v>
      </c>
      <c r="AS7" s="3">
        <f>'CARNES BLANCAS'!K685</f>
        <v>21040.8</v>
      </c>
      <c r="AT7" s="2" t="s">
        <v>266</v>
      </c>
      <c r="AU7" s="21">
        <f>AU1</f>
        <v>1</v>
      </c>
      <c r="AV7" s="23">
        <f t="shared" si="12"/>
        <v>4</v>
      </c>
      <c r="AW7" s="3">
        <f>'CARNES BLANCAS'!K478</f>
        <v>16494.2</v>
      </c>
      <c r="AX7" s="19" t="s">
        <v>269</v>
      </c>
      <c r="AY7" s="21">
        <f>AY1</f>
        <v>1</v>
      </c>
      <c r="AZ7" s="23">
        <f t="shared" si="13"/>
        <v>4</v>
      </c>
      <c r="BA7" s="3">
        <f>'CARNES BLANCAS'!K593</f>
        <v>10507.77846</v>
      </c>
      <c r="BB7" s="2" t="s">
        <v>189</v>
      </c>
      <c r="BC7" s="21">
        <f>BC1</f>
        <v>1</v>
      </c>
      <c r="BD7" s="23">
        <f t="shared" si="14"/>
        <v>4</v>
      </c>
      <c r="BE7" s="3">
        <f>'CARNES BLANCAS'!K501</f>
        <v>24310.71104</v>
      </c>
      <c r="BF7" s="29" t="s">
        <v>271</v>
      </c>
      <c r="BG7" s="21">
        <f>BG1</f>
        <v>1</v>
      </c>
      <c r="BH7" s="23">
        <f t="shared" si="15"/>
        <v>4</v>
      </c>
      <c r="BI7" s="3">
        <f>'CARNES BLANCAS'!K547</f>
        <v>20708.33463</v>
      </c>
      <c r="BJ7" s="8"/>
      <c r="BK7" s="8"/>
    </row>
    <row r="8" ht="12.75" customHeight="1">
      <c r="A8" s="4" t="s">
        <v>6</v>
      </c>
      <c r="B8" s="19" t="s">
        <v>98</v>
      </c>
      <c r="C8" s="21">
        <f>C1</f>
        <v>1</v>
      </c>
      <c r="D8" s="23">
        <f t="shared" si="1"/>
        <v>4</v>
      </c>
      <c r="E8" s="3">
        <f>'CARNES BLANCAS'!K708</f>
        <v>30147.13216</v>
      </c>
      <c r="F8" s="19" t="s">
        <v>115</v>
      </c>
      <c r="G8" s="21">
        <f>G1</f>
        <v>1</v>
      </c>
      <c r="H8" s="23">
        <f t="shared" si="2"/>
        <v>4</v>
      </c>
      <c r="I8" s="3">
        <f>'CARNES BLANCAS'!K754</f>
        <v>29018.82104</v>
      </c>
      <c r="J8" s="19" t="s">
        <v>49</v>
      </c>
      <c r="K8" s="21">
        <f>K1</f>
        <v>1</v>
      </c>
      <c r="L8" s="23">
        <f t="shared" si="3"/>
        <v>4</v>
      </c>
      <c r="M8" s="3">
        <f>'CARNES BLANCAS'!K777</f>
        <v>37264.8878</v>
      </c>
      <c r="N8" s="19" t="s">
        <v>280</v>
      </c>
      <c r="O8" s="21">
        <f>O1</f>
        <v>1</v>
      </c>
      <c r="P8" s="23">
        <f t="shared" si="4"/>
        <v>4</v>
      </c>
      <c r="Q8" s="3">
        <f>'CARNES BLANCAS'!K800</f>
        <v>46394.23328</v>
      </c>
      <c r="R8" s="19" t="s">
        <v>264</v>
      </c>
      <c r="S8" s="21">
        <f>S1</f>
        <v>1</v>
      </c>
      <c r="T8" s="23">
        <f t="shared" si="5"/>
        <v>4</v>
      </c>
      <c r="U8" s="3">
        <f>'CARNES BLANCAS'!K823</f>
        <v>21663.4744</v>
      </c>
      <c r="V8" s="19" t="s">
        <v>284</v>
      </c>
      <c r="W8" s="21">
        <f>W1</f>
        <v>1</v>
      </c>
      <c r="X8" s="23">
        <f t="shared" si="6"/>
        <v>4</v>
      </c>
      <c r="Y8" s="3">
        <f>'CARNES BLANCAS'!K846</f>
        <v>9070.6105</v>
      </c>
      <c r="Z8" s="19" t="s">
        <v>289</v>
      </c>
      <c r="AA8" s="21">
        <f>AA1</f>
        <v>1</v>
      </c>
      <c r="AB8" s="23">
        <f t="shared" si="7"/>
        <v>4</v>
      </c>
      <c r="AC8" s="3">
        <f>'CARNES BLANCAS'!K869</f>
        <v>14118.736</v>
      </c>
      <c r="AD8" s="2" t="s">
        <v>293</v>
      </c>
      <c r="AE8" s="21">
        <f>AE1</f>
        <v>1</v>
      </c>
      <c r="AF8" s="23">
        <f t="shared" si="8"/>
        <v>4</v>
      </c>
      <c r="AG8" s="3">
        <f>'CARNES BLANCAS'!K892</f>
        <v>20510.56834</v>
      </c>
      <c r="AH8" s="19" t="s">
        <v>297</v>
      </c>
      <c r="AI8" s="21">
        <f>AI1</f>
        <v>1</v>
      </c>
      <c r="AJ8" s="23">
        <f t="shared" si="9"/>
        <v>4</v>
      </c>
      <c r="AK8" s="3">
        <f>'CARNES BLANCAS'!K915</f>
        <v>12959.102</v>
      </c>
      <c r="AL8" s="2" t="s">
        <v>291</v>
      </c>
      <c r="AM8" s="21">
        <f>AM1</f>
        <v>1</v>
      </c>
      <c r="AN8" s="23">
        <f t="shared" si="10"/>
        <v>4</v>
      </c>
      <c r="AO8" s="3">
        <f>'CARNES BLANCAS'!K938</f>
        <v>20462.51223</v>
      </c>
      <c r="AP8" s="19" t="s">
        <v>300</v>
      </c>
      <c r="AQ8" s="21">
        <f>AQ1</f>
        <v>1</v>
      </c>
      <c r="AR8" s="23">
        <f t="shared" si="11"/>
        <v>4</v>
      </c>
      <c r="AS8" s="3">
        <f>'CARNES BLANCAS'!K961</f>
        <v>17529.72057</v>
      </c>
      <c r="AT8" s="19" t="s">
        <v>304</v>
      </c>
      <c r="AU8" s="21">
        <f>AU1</f>
        <v>1</v>
      </c>
      <c r="AV8" s="23">
        <f t="shared" si="12"/>
        <v>4</v>
      </c>
      <c r="AW8" s="3">
        <f>'CARNES BLANCAS'!K984</f>
        <v>25640.126</v>
      </c>
      <c r="AX8" s="19" t="s">
        <v>307</v>
      </c>
      <c r="AY8" s="21">
        <f>AY1</f>
        <v>1</v>
      </c>
      <c r="AZ8" s="23">
        <f t="shared" si="13"/>
        <v>4</v>
      </c>
      <c r="BA8" s="3">
        <f>'CARNES BLANCAS'!K1007</f>
        <v>15725.30063</v>
      </c>
      <c r="BB8" s="19" t="s">
        <v>308</v>
      </c>
      <c r="BC8" s="21">
        <f>BC1</f>
        <v>1</v>
      </c>
      <c r="BD8" s="23">
        <f t="shared" si="14"/>
        <v>4</v>
      </c>
      <c r="BE8" s="3">
        <f>'CARNES BLANCAS'!K1030</f>
        <v>30861.84</v>
      </c>
      <c r="BF8" s="22" t="s">
        <v>312</v>
      </c>
      <c r="BG8" s="21">
        <f>BG1</f>
        <v>1</v>
      </c>
      <c r="BH8" s="23">
        <f t="shared" si="15"/>
        <v>4</v>
      </c>
      <c r="BI8" s="3">
        <f>'CARNES BLANCAS'!K1053</f>
        <v>9073.083</v>
      </c>
      <c r="BJ8" s="8"/>
      <c r="BK8" s="8"/>
    </row>
    <row r="9" ht="12.75" customHeight="1">
      <c r="A9" s="4" t="s">
        <v>7</v>
      </c>
      <c r="B9" s="19" t="s">
        <v>313</v>
      </c>
      <c r="C9" s="21">
        <f>C1</f>
        <v>1</v>
      </c>
      <c r="D9" s="23">
        <f t="shared" si="1"/>
        <v>4</v>
      </c>
      <c r="E9" s="3">
        <f>PASTAS!K88</f>
        <v>8507.226856</v>
      </c>
      <c r="F9" s="2" t="s">
        <v>315</v>
      </c>
      <c r="G9" s="21">
        <f>G1</f>
        <v>1</v>
      </c>
      <c r="H9" s="23">
        <f t="shared" si="2"/>
        <v>4</v>
      </c>
      <c r="I9" s="3">
        <f>PASTAS!K134</f>
        <v>10114.36713</v>
      </c>
      <c r="J9" s="19" t="s">
        <v>318</v>
      </c>
      <c r="K9" s="21">
        <f>K1</f>
        <v>1</v>
      </c>
      <c r="L9" s="23">
        <f t="shared" si="3"/>
        <v>4</v>
      </c>
      <c r="M9" s="3">
        <f>PASTAS!K180</f>
        <v>10464.14383</v>
      </c>
      <c r="N9" s="22" t="s">
        <v>321</v>
      </c>
      <c r="O9" s="21">
        <f>O1</f>
        <v>1</v>
      </c>
      <c r="P9" s="23">
        <f t="shared" si="4"/>
        <v>4</v>
      </c>
      <c r="Q9" s="3">
        <f>PASTAS!K226</f>
        <v>10137.61879</v>
      </c>
      <c r="R9" s="19" t="s">
        <v>322</v>
      </c>
      <c r="S9" s="21">
        <f>S1</f>
        <v>1</v>
      </c>
      <c r="T9" s="23">
        <f t="shared" si="5"/>
        <v>4</v>
      </c>
      <c r="U9" s="3">
        <f>PASTAS!K42</f>
        <v>9126.524094</v>
      </c>
      <c r="V9" s="2" t="s">
        <v>190</v>
      </c>
      <c r="W9" s="21">
        <f>W1</f>
        <v>1</v>
      </c>
      <c r="X9" s="23">
        <f t="shared" si="6"/>
        <v>4</v>
      </c>
      <c r="Y9" s="3">
        <f>PASTAS!K317</f>
        <v>16588.7444</v>
      </c>
      <c r="Z9" s="22" t="s">
        <v>218</v>
      </c>
      <c r="AA9" s="21">
        <f>AA1</f>
        <v>1</v>
      </c>
      <c r="AB9" s="23">
        <f t="shared" si="7"/>
        <v>4</v>
      </c>
      <c r="AC9" s="3">
        <f>PASTAS!K363</f>
        <v>16226.3144</v>
      </c>
      <c r="AD9" s="19" t="s">
        <v>329</v>
      </c>
      <c r="AE9" s="21">
        <f>AE1</f>
        <v>1</v>
      </c>
      <c r="AF9" s="23">
        <f t="shared" si="8"/>
        <v>4</v>
      </c>
      <c r="AG9" s="3">
        <f>PASTAS!K409</f>
        <v>1632.4</v>
      </c>
      <c r="AH9" s="19" t="s">
        <v>272</v>
      </c>
      <c r="AI9" s="21">
        <f>AI1</f>
        <v>1</v>
      </c>
      <c r="AJ9" s="23">
        <f t="shared" si="9"/>
        <v>4</v>
      </c>
      <c r="AK9" s="3">
        <f>PASTAS!K19</f>
        <v>11868.81154</v>
      </c>
      <c r="AL9" s="2" t="s">
        <v>283</v>
      </c>
      <c r="AM9" s="21">
        <f>AM1</f>
        <v>1</v>
      </c>
      <c r="AN9" s="23">
        <f t="shared" si="10"/>
        <v>4</v>
      </c>
      <c r="AO9" s="3">
        <f>PASTAS!K478</f>
        <v>12065.196</v>
      </c>
      <c r="AP9" s="2" t="s">
        <v>334</v>
      </c>
      <c r="AQ9" s="21">
        <f>AQ1</f>
        <v>1</v>
      </c>
      <c r="AR9" s="23">
        <f t="shared" si="11"/>
        <v>4</v>
      </c>
      <c r="AS9" s="3">
        <f>PASTAS!K593</f>
        <v>3527.348609</v>
      </c>
      <c r="AT9" s="2" t="s">
        <v>337</v>
      </c>
      <c r="AU9" s="21">
        <f>AU1</f>
        <v>1</v>
      </c>
      <c r="AV9" s="23">
        <f t="shared" si="12"/>
        <v>4</v>
      </c>
      <c r="AW9" s="3">
        <f>PASTAS!K639</f>
        <v>7649.89768</v>
      </c>
      <c r="AX9" s="19" t="s">
        <v>144</v>
      </c>
      <c r="AY9" s="21">
        <f>AY1</f>
        <v>1</v>
      </c>
      <c r="AZ9" s="23">
        <f t="shared" si="13"/>
        <v>4</v>
      </c>
      <c r="BA9" s="3">
        <f>PASTAS!K524</f>
        <v>18288.23104</v>
      </c>
      <c r="BB9" s="19" t="s">
        <v>341</v>
      </c>
      <c r="BC9" s="21">
        <f>BC1</f>
        <v>1</v>
      </c>
      <c r="BD9" s="23">
        <f t="shared" si="14"/>
        <v>4</v>
      </c>
      <c r="BE9" s="3">
        <f>PASTAS!K708</f>
        <v>8310.037915</v>
      </c>
      <c r="BF9" s="19" t="s">
        <v>277</v>
      </c>
      <c r="BG9" s="21">
        <f>BG1</f>
        <v>1</v>
      </c>
      <c r="BH9" s="23">
        <f t="shared" si="15"/>
        <v>4</v>
      </c>
      <c r="BI9" s="3">
        <f>PASTAS!K19</f>
        <v>11868.81154</v>
      </c>
      <c r="BJ9" s="8"/>
      <c r="BK9" s="8"/>
    </row>
    <row r="10" ht="12.75" customHeight="1">
      <c r="A10" s="4" t="s">
        <v>7</v>
      </c>
      <c r="B10" s="19" t="s">
        <v>314</v>
      </c>
      <c r="C10" s="21">
        <f>C1</f>
        <v>1</v>
      </c>
      <c r="D10" s="23">
        <f t="shared" si="1"/>
        <v>4</v>
      </c>
      <c r="E10" s="3">
        <f>PASTAS!K111</f>
        <v>10404.79776</v>
      </c>
      <c r="F10" s="19" t="s">
        <v>175</v>
      </c>
      <c r="G10" s="21">
        <f>G1</f>
        <v>1</v>
      </c>
      <c r="H10" s="23">
        <f t="shared" si="2"/>
        <v>4</v>
      </c>
      <c r="I10" s="3">
        <f>PASTAS!K157</f>
        <v>59820.89252</v>
      </c>
      <c r="J10" s="19" t="s">
        <v>231</v>
      </c>
      <c r="K10" s="21">
        <f>K1</f>
        <v>1</v>
      </c>
      <c r="L10" s="23">
        <f t="shared" si="3"/>
        <v>4</v>
      </c>
      <c r="M10" s="3">
        <f>PASTAS!K203</f>
        <v>15996.8044</v>
      </c>
      <c r="N10" s="19" t="s">
        <v>84</v>
      </c>
      <c r="O10" s="21">
        <f>O1</f>
        <v>1</v>
      </c>
      <c r="P10" s="23">
        <f t="shared" si="4"/>
        <v>4</v>
      </c>
      <c r="Q10" s="3">
        <f>PASTAS!K249</f>
        <v>25765.01104</v>
      </c>
      <c r="R10" s="2" t="s">
        <v>159</v>
      </c>
      <c r="S10" s="21">
        <f>S1</f>
        <v>1</v>
      </c>
      <c r="T10" s="23">
        <f t="shared" si="5"/>
        <v>4</v>
      </c>
      <c r="U10" s="3">
        <f>PASTAS!K294</f>
        <v>17888.7444</v>
      </c>
      <c r="V10" s="19" t="s">
        <v>253</v>
      </c>
      <c r="W10" s="21">
        <f>W1</f>
        <v>1</v>
      </c>
      <c r="X10" s="23">
        <f t="shared" si="6"/>
        <v>4</v>
      </c>
      <c r="Y10" s="3">
        <f>PASTAS!K340</f>
        <v>14078.7444</v>
      </c>
      <c r="Z10" s="29" t="s">
        <v>336</v>
      </c>
      <c r="AA10" s="21">
        <f>AA1</f>
        <v>1</v>
      </c>
      <c r="AB10" s="23">
        <f t="shared" si="7"/>
        <v>4</v>
      </c>
      <c r="AC10" s="3">
        <f>PASTAS!K386</f>
        <v>8428.610833</v>
      </c>
      <c r="AD10" s="19" t="s">
        <v>292</v>
      </c>
      <c r="AE10" s="21">
        <f>AE1</f>
        <v>1</v>
      </c>
      <c r="AF10" s="23">
        <f t="shared" si="8"/>
        <v>4</v>
      </c>
      <c r="AG10" s="3">
        <f>PASTAS!K432</f>
        <v>11390.93664</v>
      </c>
      <c r="AH10" s="22" t="s">
        <v>50</v>
      </c>
      <c r="AI10" s="21">
        <f>AI1</f>
        <v>1</v>
      </c>
      <c r="AJ10" s="23">
        <f t="shared" si="9"/>
        <v>4</v>
      </c>
      <c r="AK10" s="3">
        <f>PASTAS!K547</f>
        <v>8986.599275</v>
      </c>
      <c r="AL10" s="19" t="s">
        <v>265</v>
      </c>
      <c r="AM10" s="21">
        <f>AM1</f>
        <v>1</v>
      </c>
      <c r="AN10" s="23">
        <f t="shared" si="10"/>
        <v>4</v>
      </c>
      <c r="AO10" s="3">
        <f>PASTAS!K570</f>
        <v>16947.26046</v>
      </c>
      <c r="AP10" s="19" t="s">
        <v>352</v>
      </c>
      <c r="AQ10" s="21">
        <f>AQ1</f>
        <v>1</v>
      </c>
      <c r="AR10" s="23">
        <f t="shared" si="11"/>
        <v>4</v>
      </c>
      <c r="AS10" s="3">
        <f>PASTAS!K616</f>
        <v>2086.752</v>
      </c>
      <c r="AT10" s="29" t="s">
        <v>68</v>
      </c>
      <c r="AU10" s="21">
        <f>AU1</f>
        <v>1</v>
      </c>
      <c r="AV10" s="23">
        <f t="shared" si="12"/>
        <v>4</v>
      </c>
      <c r="AW10" s="3">
        <f>PASTAS!K662</f>
        <v>25765.01104</v>
      </c>
      <c r="AX10" s="19" t="s">
        <v>301</v>
      </c>
      <c r="AY10" s="21">
        <f>AY1</f>
        <v>1</v>
      </c>
      <c r="AZ10" s="23">
        <f t="shared" si="13"/>
        <v>4</v>
      </c>
      <c r="BA10" s="3">
        <f>PASTAS!K685</f>
        <v>11835.13494</v>
      </c>
      <c r="BB10" s="2" t="s">
        <v>356</v>
      </c>
      <c r="BC10" s="21">
        <f>BC1</f>
        <v>1</v>
      </c>
      <c r="BD10" s="23">
        <f t="shared" si="14"/>
        <v>4</v>
      </c>
      <c r="BE10" s="3">
        <f>PASTAS!K731</f>
        <v>6854.8479</v>
      </c>
      <c r="BF10" s="2" t="s">
        <v>358</v>
      </c>
      <c r="BG10" s="21">
        <f>BG1</f>
        <v>1</v>
      </c>
      <c r="BH10" s="23">
        <f t="shared" si="15"/>
        <v>4</v>
      </c>
      <c r="BI10" s="3">
        <f>PASTAS!K65</f>
        <v>4974.829928</v>
      </c>
      <c r="BJ10" s="8"/>
      <c r="BK10" s="8"/>
    </row>
    <row r="11" ht="12.75" customHeight="1">
      <c r="A11" s="4" t="s">
        <v>7</v>
      </c>
      <c r="B11" s="19" t="s">
        <v>361</v>
      </c>
      <c r="C11" s="21">
        <f>C1</f>
        <v>1</v>
      </c>
      <c r="D11" s="23">
        <f t="shared" si="1"/>
        <v>4</v>
      </c>
      <c r="E11" s="3">
        <f>PASTAS!K754</f>
        <v>3595.148</v>
      </c>
      <c r="F11" s="19" t="s">
        <v>362</v>
      </c>
      <c r="G11" s="21">
        <f>G1</f>
        <v>1</v>
      </c>
      <c r="H11" s="23">
        <f t="shared" si="2"/>
        <v>4</v>
      </c>
      <c r="I11" s="3">
        <f>PASTAS!K777</f>
        <v>5172.5</v>
      </c>
      <c r="J11" s="19" t="s">
        <v>363</v>
      </c>
      <c r="K11" s="21">
        <f>K1</f>
        <v>1</v>
      </c>
      <c r="L11" s="23">
        <f t="shared" si="3"/>
        <v>4</v>
      </c>
      <c r="M11" s="3">
        <f>PASTAS!K800</f>
        <v>6368.13776</v>
      </c>
      <c r="N11" s="2" t="s">
        <v>365</v>
      </c>
      <c r="O11" s="21">
        <f>O1</f>
        <v>1</v>
      </c>
      <c r="P11" s="23">
        <f t="shared" si="4"/>
        <v>4</v>
      </c>
      <c r="Q11" s="3">
        <f>PASTAS!K823</f>
        <v>2158.08</v>
      </c>
      <c r="R11" s="19" t="s">
        <v>56</v>
      </c>
      <c r="S11" s="21">
        <f>S1</f>
        <v>1</v>
      </c>
      <c r="T11" s="23">
        <f t="shared" si="5"/>
        <v>4</v>
      </c>
      <c r="U11" s="3">
        <f>PASTAS!K846</f>
        <v>17756.44428</v>
      </c>
      <c r="V11" s="2" t="s">
        <v>116</v>
      </c>
      <c r="W11" s="21">
        <f>W1</f>
        <v>1</v>
      </c>
      <c r="X11" s="23">
        <f t="shared" si="6"/>
        <v>4</v>
      </c>
      <c r="Y11" s="3">
        <f>PASTAS!K869</f>
        <v>23796.50699</v>
      </c>
      <c r="Z11" s="29" t="s">
        <v>259</v>
      </c>
      <c r="AA11" s="21">
        <f>AA1</f>
        <v>1</v>
      </c>
      <c r="AB11" s="23">
        <f t="shared" si="7"/>
        <v>4</v>
      </c>
      <c r="AC11" s="3">
        <f>PASTAS!K892</f>
        <v>5669.7175</v>
      </c>
      <c r="AD11" s="2" t="s">
        <v>357</v>
      </c>
      <c r="AE11" s="21">
        <f>AE1</f>
        <v>1</v>
      </c>
      <c r="AF11" s="23">
        <f t="shared" si="8"/>
        <v>4</v>
      </c>
      <c r="AG11" s="3">
        <f>PASTAS!K915</f>
        <v>8018.88</v>
      </c>
      <c r="AH11" s="29" t="s">
        <v>324</v>
      </c>
      <c r="AI11" s="21">
        <f>AI1</f>
        <v>1</v>
      </c>
      <c r="AJ11" s="23">
        <f t="shared" si="9"/>
        <v>4</v>
      </c>
      <c r="AK11" s="3">
        <f>PASTAS!K938</f>
        <v>11598.89988</v>
      </c>
      <c r="AL11" s="2" t="s">
        <v>129</v>
      </c>
      <c r="AM11" s="21">
        <f>AM1</f>
        <v>1</v>
      </c>
      <c r="AN11" s="23">
        <f t="shared" si="10"/>
        <v>4</v>
      </c>
      <c r="AO11" s="3">
        <f>PASTAS!K961</f>
        <v>19538.52944</v>
      </c>
      <c r="AP11" s="2" t="s">
        <v>90</v>
      </c>
      <c r="AQ11" s="21">
        <f>AQ1</f>
        <v>1</v>
      </c>
      <c r="AR11" s="23">
        <f t="shared" si="11"/>
        <v>4</v>
      </c>
      <c r="AS11" s="3">
        <f>PASTAS!K984</f>
        <v>5866.64</v>
      </c>
      <c r="AT11" s="29" t="s">
        <v>309</v>
      </c>
      <c r="AU11" s="21">
        <f>AU1</f>
        <v>1</v>
      </c>
      <c r="AV11" s="23">
        <f t="shared" si="12"/>
        <v>4</v>
      </c>
      <c r="AW11" s="3">
        <f>PASTAS!K1007</f>
        <v>20308.7444</v>
      </c>
      <c r="AX11" s="2" t="s">
        <v>367</v>
      </c>
      <c r="AY11" s="21">
        <f>AY1</f>
        <v>1</v>
      </c>
      <c r="AZ11" s="23">
        <f t="shared" si="13"/>
        <v>4</v>
      </c>
      <c r="BA11" s="3">
        <f>PASTAS!K1030</f>
        <v>6599.479714</v>
      </c>
      <c r="BB11" s="19" t="s">
        <v>99</v>
      </c>
      <c r="BC11" s="21">
        <f>BC1</f>
        <v>1</v>
      </c>
      <c r="BD11" s="23">
        <f t="shared" si="14"/>
        <v>4</v>
      </c>
      <c r="BE11" s="3">
        <f>PASTAS!K1053</f>
        <v>22401.76104</v>
      </c>
      <c r="BF11" s="19" t="s">
        <v>75</v>
      </c>
      <c r="BG11" s="21">
        <f>BG1</f>
        <v>1</v>
      </c>
      <c r="BH11" s="23">
        <f t="shared" si="15"/>
        <v>4</v>
      </c>
      <c r="BI11" s="3">
        <f>PASTAS!K1076</f>
        <v>15573.662</v>
      </c>
      <c r="BJ11" s="8"/>
      <c r="BK11" s="8"/>
    </row>
    <row r="12" ht="12.75" customHeight="1">
      <c r="A12" s="4" t="s">
        <v>8</v>
      </c>
      <c r="B12" s="19" t="s">
        <v>220</v>
      </c>
      <c r="C12" s="21">
        <f>C1</f>
        <v>1</v>
      </c>
      <c r="D12" s="23">
        <f t="shared" si="1"/>
        <v>4</v>
      </c>
      <c r="E12" s="3">
        <f>CEREALES!K41</f>
        <v>1565.22</v>
      </c>
      <c r="F12" s="2" t="s">
        <v>192</v>
      </c>
      <c r="G12" s="21">
        <f>G1</f>
        <v>1</v>
      </c>
      <c r="H12" s="23">
        <f t="shared" si="2"/>
        <v>4</v>
      </c>
      <c r="I12" s="3">
        <f>CEREALES!K87</f>
        <v>1427.38</v>
      </c>
      <c r="J12" s="19" t="s">
        <v>205</v>
      </c>
      <c r="K12" s="21">
        <f>K1</f>
        <v>1</v>
      </c>
      <c r="L12" s="23">
        <f t="shared" si="3"/>
        <v>4</v>
      </c>
      <c r="M12" s="3">
        <f>CEREALES!K87</f>
        <v>1427.38</v>
      </c>
      <c r="N12" s="19" t="s">
        <v>70</v>
      </c>
      <c r="O12" s="21">
        <f>O1</f>
        <v>1</v>
      </c>
      <c r="P12" s="23">
        <f t="shared" si="4"/>
        <v>4</v>
      </c>
      <c r="Q12" s="3">
        <f>CEREALES!K110</f>
        <v>4834.686</v>
      </c>
      <c r="R12" s="19" t="s">
        <v>100</v>
      </c>
      <c r="S12" s="21">
        <f>S1</f>
        <v>1</v>
      </c>
      <c r="T12" s="23">
        <f t="shared" si="5"/>
        <v>4</v>
      </c>
      <c r="U12" s="3">
        <f>CEREALES!K133</f>
        <v>3177.68</v>
      </c>
      <c r="V12" s="19" t="s">
        <v>51</v>
      </c>
      <c r="W12" s="21">
        <f>W1</f>
        <v>1</v>
      </c>
      <c r="X12" s="23">
        <f t="shared" si="6"/>
        <v>4</v>
      </c>
      <c r="Y12" s="3">
        <f>CEREALES!K179</f>
        <v>5524.17</v>
      </c>
      <c r="Z12" s="29" t="s">
        <v>146</v>
      </c>
      <c r="AA12" s="21">
        <f>AA1</f>
        <v>1</v>
      </c>
      <c r="AB12" s="23">
        <f t="shared" si="7"/>
        <v>4</v>
      </c>
      <c r="AC12" s="3">
        <f>CEREALES!K202</f>
        <v>1854.78</v>
      </c>
      <c r="AD12" s="2" t="s">
        <v>130</v>
      </c>
      <c r="AE12" s="21">
        <f>AE1</f>
        <v>1</v>
      </c>
      <c r="AF12" s="23">
        <f t="shared" si="8"/>
        <v>4</v>
      </c>
      <c r="AG12" s="3">
        <f>CEREALES!K18</f>
        <v>2455.4624</v>
      </c>
      <c r="AH12" s="29" t="s">
        <v>85</v>
      </c>
      <c r="AI12" s="21">
        <f>AI1</f>
        <v>1</v>
      </c>
      <c r="AJ12" s="23">
        <f t="shared" si="9"/>
        <v>4</v>
      </c>
      <c r="AK12" s="3">
        <f>CEREALES!K225</f>
        <v>3381.69</v>
      </c>
      <c r="AL12" s="19" t="s">
        <v>177</v>
      </c>
      <c r="AM12" s="21">
        <f>AM1</f>
        <v>1</v>
      </c>
      <c r="AN12" s="23">
        <f t="shared" si="10"/>
        <v>4</v>
      </c>
      <c r="AO12" s="3">
        <f>CEREALES!K271</f>
        <v>1903.6216</v>
      </c>
      <c r="AP12" s="19" t="s">
        <v>233</v>
      </c>
      <c r="AQ12" s="21">
        <f>AQ1</f>
        <v>1</v>
      </c>
      <c r="AR12" s="23">
        <f t="shared" si="11"/>
        <v>4</v>
      </c>
      <c r="AS12" s="3">
        <f>CEREALES!K317</f>
        <v>1167.9</v>
      </c>
      <c r="AT12" s="19" t="s">
        <v>161</v>
      </c>
      <c r="AU12" s="21">
        <f>AU1</f>
        <v>1</v>
      </c>
      <c r="AV12" s="23">
        <f t="shared" si="12"/>
        <v>4</v>
      </c>
      <c r="AW12" s="3">
        <f>CEREALES!K294</f>
        <v>1701.462</v>
      </c>
      <c r="AX12" s="19" t="s">
        <v>118</v>
      </c>
      <c r="AY12" s="21">
        <f>AY1</f>
        <v>1</v>
      </c>
      <c r="AZ12" s="23">
        <f t="shared" si="13"/>
        <v>4</v>
      </c>
      <c r="BA12" s="3">
        <f>CEREALES!K248</f>
        <v>2810.37</v>
      </c>
      <c r="BB12" s="29" t="s">
        <v>254</v>
      </c>
      <c r="BC12" s="21">
        <f>BC1</f>
        <v>1</v>
      </c>
      <c r="BD12" s="23">
        <f t="shared" si="14"/>
        <v>4</v>
      </c>
      <c r="BE12" s="3">
        <f>CEREALES!K340</f>
        <v>1021.3604</v>
      </c>
      <c r="BF12" s="19" t="s">
        <v>243</v>
      </c>
      <c r="BG12" s="21">
        <f>BG1</f>
        <v>1</v>
      </c>
      <c r="BH12" s="23">
        <f t="shared" si="15"/>
        <v>4</v>
      </c>
      <c r="BI12" s="3">
        <f>CEREALES!K363</f>
        <v>4713.392</v>
      </c>
      <c r="BJ12" s="8"/>
      <c r="BK12" s="8"/>
    </row>
    <row r="13" ht="12.75" customHeight="1">
      <c r="A13" s="4" t="s">
        <v>9</v>
      </c>
      <c r="B13" s="2" t="s">
        <v>119</v>
      </c>
      <c r="C13" s="21">
        <f>C1</f>
        <v>1</v>
      </c>
      <c r="D13" s="23">
        <f t="shared" si="1"/>
        <v>4</v>
      </c>
      <c r="E13" s="3">
        <f>HUEVOS!K42</f>
        <v>7390.96</v>
      </c>
      <c r="F13" s="19" t="s">
        <v>255</v>
      </c>
      <c r="G13" s="21">
        <f>G1</f>
        <v>1</v>
      </c>
      <c r="H13" s="23">
        <f t="shared" si="2"/>
        <v>4</v>
      </c>
      <c r="I13" s="3">
        <f>HUEVOS!K65</f>
        <v>2219.557</v>
      </c>
      <c r="J13" s="2" t="s">
        <v>244</v>
      </c>
      <c r="K13" s="21">
        <f>K1</f>
        <v>1</v>
      </c>
      <c r="L13" s="23">
        <f t="shared" si="3"/>
        <v>4</v>
      </c>
      <c r="M13" s="3">
        <f>HUEVOS!K88</f>
        <v>2349.712</v>
      </c>
      <c r="N13" s="2" t="s">
        <v>178</v>
      </c>
      <c r="O13" s="21">
        <f>O1</f>
        <v>1</v>
      </c>
      <c r="P13" s="23">
        <f t="shared" si="4"/>
        <v>4</v>
      </c>
      <c r="Q13" s="3">
        <f>HUEVOS!K111</f>
        <v>4265.728</v>
      </c>
      <c r="R13" s="2" t="s">
        <v>131</v>
      </c>
      <c r="S13" s="21">
        <f>S1</f>
        <v>1</v>
      </c>
      <c r="T13" s="23">
        <f t="shared" si="5"/>
        <v>4</v>
      </c>
      <c r="U13" s="3">
        <f>HUEVOS!K134</f>
        <v>6152.472</v>
      </c>
      <c r="V13" s="19" t="s">
        <v>221</v>
      </c>
      <c r="W13" s="21">
        <f>W1</f>
        <v>1</v>
      </c>
      <c r="X13" s="23">
        <f t="shared" si="6"/>
        <v>4</v>
      </c>
      <c r="Y13" s="3">
        <f>HUEVOS!K157</f>
        <v>3028.82</v>
      </c>
      <c r="Z13" s="19" t="s">
        <v>86</v>
      </c>
      <c r="AA13" s="21">
        <f>AA1</f>
        <v>1</v>
      </c>
      <c r="AB13" s="23">
        <f t="shared" si="7"/>
        <v>4</v>
      </c>
      <c r="AC13" s="3">
        <f>HUEVOS!K180</f>
        <v>9354.37776</v>
      </c>
      <c r="AD13" s="19" t="s">
        <v>71</v>
      </c>
      <c r="AE13" s="21">
        <f>AE1</f>
        <v>1</v>
      </c>
      <c r="AF13" s="23">
        <f t="shared" si="8"/>
        <v>4</v>
      </c>
      <c r="AG13" s="3">
        <f>HUEVOS!K203</f>
        <v>10486.02152</v>
      </c>
      <c r="AH13" s="19" t="s">
        <v>162</v>
      </c>
      <c r="AI13" s="21">
        <f>AI1</f>
        <v>1</v>
      </c>
      <c r="AJ13" s="23">
        <f t="shared" si="9"/>
        <v>4</v>
      </c>
      <c r="AK13" s="3">
        <f>HUEVOS!K19</f>
        <v>6287.57</v>
      </c>
      <c r="AL13" s="2" t="s">
        <v>102</v>
      </c>
      <c r="AM13" s="21">
        <f>AM1</f>
        <v>1</v>
      </c>
      <c r="AN13" s="23">
        <f t="shared" si="10"/>
        <v>4</v>
      </c>
      <c r="AO13" s="3">
        <f>HUEVOS!K272</f>
        <v>8705.65776</v>
      </c>
      <c r="AP13" s="19" t="s">
        <v>234</v>
      </c>
      <c r="AQ13" s="21">
        <f>AQ1</f>
        <v>1</v>
      </c>
      <c r="AR13" s="23">
        <f t="shared" si="11"/>
        <v>4</v>
      </c>
      <c r="AS13" s="3">
        <f>HUEVOS!K226</f>
        <v>2842.36</v>
      </c>
      <c r="AT13" s="2" t="s">
        <v>52</v>
      </c>
      <c r="AU13" s="21">
        <f>AU1</f>
        <v>1</v>
      </c>
      <c r="AV13" s="23">
        <f t="shared" si="12"/>
        <v>4</v>
      </c>
      <c r="AW13" s="3">
        <f>HUEVOS!K295</f>
        <v>11417.74576</v>
      </c>
      <c r="AX13" s="22" t="s">
        <v>194</v>
      </c>
      <c r="AY13" s="21">
        <f>AY1</f>
        <v>1</v>
      </c>
      <c r="AZ13" s="23">
        <f t="shared" si="13"/>
        <v>4</v>
      </c>
      <c r="BA13" s="3">
        <f>HUEVOS!K318</f>
        <v>4043.1744</v>
      </c>
      <c r="BB13" s="19" t="s">
        <v>148</v>
      </c>
      <c r="BC13" s="21">
        <f>BC1</f>
        <v>1</v>
      </c>
      <c r="BD13" s="23">
        <f t="shared" si="14"/>
        <v>4</v>
      </c>
      <c r="BE13" s="3">
        <f>HUEVOS!K341</f>
        <v>6568.08</v>
      </c>
      <c r="BF13" s="2" t="s">
        <v>207</v>
      </c>
      <c r="BG13" s="21">
        <f>BG1</f>
        <v>1</v>
      </c>
      <c r="BH13" s="23">
        <f t="shared" si="15"/>
        <v>4</v>
      </c>
      <c r="BI13" s="3">
        <f>HUEVOS!K249</f>
        <v>3874.435</v>
      </c>
      <c r="BJ13" s="8"/>
      <c r="BK13" s="8"/>
    </row>
    <row r="14" ht="12.75" customHeight="1">
      <c r="A14" s="4" t="s">
        <v>11</v>
      </c>
      <c r="B14" s="19" t="s">
        <v>53</v>
      </c>
      <c r="C14" s="21">
        <f>C1</f>
        <v>1</v>
      </c>
      <c r="D14" s="23">
        <f t="shared" si="1"/>
        <v>4</v>
      </c>
      <c r="E14" s="3">
        <f>PAPAS!K42</f>
        <v>19281.10599</v>
      </c>
      <c r="F14" s="19" t="s">
        <v>208</v>
      </c>
      <c r="G14" s="21">
        <f>G1</f>
        <v>1</v>
      </c>
      <c r="H14" s="23">
        <f t="shared" si="2"/>
        <v>4</v>
      </c>
      <c r="I14" s="3">
        <f>PAPAS!K65</f>
        <v>10746.555</v>
      </c>
      <c r="J14" s="2" t="s">
        <v>235</v>
      </c>
      <c r="K14" s="21">
        <f>K1</f>
        <v>1</v>
      </c>
      <c r="L14" s="23">
        <f t="shared" si="3"/>
        <v>4</v>
      </c>
      <c r="M14" s="3">
        <f>PAPAS!K88</f>
        <v>7735.032</v>
      </c>
      <c r="N14" s="19" t="s">
        <v>343</v>
      </c>
      <c r="O14" s="21">
        <f>O1</f>
        <v>1</v>
      </c>
      <c r="P14" s="23">
        <f t="shared" si="4"/>
        <v>4</v>
      </c>
      <c r="Q14" s="3">
        <f>PAPAS!K111</f>
        <v>4243.236</v>
      </c>
      <c r="R14" s="19" t="s">
        <v>163</v>
      </c>
      <c r="S14" s="21">
        <f>S1</f>
        <v>1</v>
      </c>
      <c r="T14" s="23">
        <f t="shared" si="5"/>
        <v>4</v>
      </c>
      <c r="U14" s="3">
        <f>PAPAS!K134</f>
        <v>13982.49664</v>
      </c>
      <c r="V14" s="19" t="s">
        <v>310</v>
      </c>
      <c r="W14" s="21">
        <f>W1</f>
        <v>1</v>
      </c>
      <c r="X14" s="23">
        <f t="shared" si="6"/>
        <v>4</v>
      </c>
      <c r="Y14" s="3">
        <f>PAPAS!K180</f>
        <v>4855.52</v>
      </c>
      <c r="Z14" s="2" t="s">
        <v>316</v>
      </c>
      <c r="AA14" s="21">
        <f>AA1</f>
        <v>1</v>
      </c>
      <c r="AB14" s="23">
        <f t="shared" si="7"/>
        <v>4</v>
      </c>
      <c r="AC14" s="3">
        <f>PAPAS!K203</f>
        <v>4773.7784</v>
      </c>
      <c r="AD14" s="19" t="s">
        <v>88</v>
      </c>
      <c r="AE14" s="21">
        <f>AE1</f>
        <v>1</v>
      </c>
      <c r="AF14" s="23">
        <f t="shared" si="8"/>
        <v>4</v>
      </c>
      <c r="AG14" s="3">
        <f>PAPAS!K226</f>
        <v>17679.92424</v>
      </c>
      <c r="AH14" s="19" t="s">
        <v>285</v>
      </c>
      <c r="AI14" s="21">
        <f>AI1</f>
        <v>1</v>
      </c>
      <c r="AJ14" s="23">
        <f t="shared" si="9"/>
        <v>4</v>
      </c>
      <c r="AK14" s="3">
        <f>PAPAS!K19</f>
        <v>5836.666</v>
      </c>
      <c r="AL14" s="19" t="s">
        <v>133</v>
      </c>
      <c r="AM14" s="21">
        <f>AM1</f>
        <v>1</v>
      </c>
      <c r="AN14" s="23">
        <f t="shared" si="10"/>
        <v>4</v>
      </c>
      <c r="AO14" s="3">
        <f>PAPAS!K249</f>
        <v>16769.08749</v>
      </c>
      <c r="AP14" s="2" t="s">
        <v>180</v>
      </c>
      <c r="AQ14" s="21">
        <f>AQ1</f>
        <v>1</v>
      </c>
      <c r="AR14" s="23">
        <f t="shared" si="11"/>
        <v>4</v>
      </c>
      <c r="AS14" s="3">
        <f>PAPAS!K157</f>
        <v>13716.089</v>
      </c>
      <c r="AT14" s="2" t="s">
        <v>120</v>
      </c>
      <c r="AU14" s="21">
        <f>AU1</f>
        <v>1</v>
      </c>
      <c r="AV14" s="23">
        <f t="shared" si="12"/>
        <v>4</v>
      </c>
      <c r="AW14" s="3">
        <f>PAPAS!K272</f>
        <v>17374.76581</v>
      </c>
      <c r="AX14" s="19" t="s">
        <v>72</v>
      </c>
      <c r="AY14" s="21">
        <f>AY1</f>
        <v>1</v>
      </c>
      <c r="AZ14" s="23">
        <f t="shared" si="13"/>
        <v>4</v>
      </c>
      <c r="BA14" s="3">
        <f>PAPAS!K295</f>
        <v>20827.13062</v>
      </c>
      <c r="BB14" s="2" t="s">
        <v>273</v>
      </c>
      <c r="BC14" s="21">
        <f>BC1</f>
        <v>1</v>
      </c>
      <c r="BD14" s="23">
        <f t="shared" si="14"/>
        <v>4</v>
      </c>
      <c r="BE14" s="3">
        <f>PAPAS!K318</f>
        <v>5911.096</v>
      </c>
      <c r="BF14" s="22" t="s">
        <v>196</v>
      </c>
      <c r="BG14" s="21">
        <f>BG1</f>
        <v>1</v>
      </c>
      <c r="BH14" s="23">
        <f t="shared" si="15"/>
        <v>4</v>
      </c>
      <c r="BI14" s="3">
        <f>PAPAS!K341</f>
        <v>10958.03664</v>
      </c>
      <c r="BJ14" s="8"/>
      <c r="BK14" s="8"/>
    </row>
    <row r="15" ht="12.75" customHeight="1">
      <c r="A15" s="4" t="s">
        <v>11</v>
      </c>
      <c r="B15" s="2" t="s">
        <v>353</v>
      </c>
      <c r="C15" s="21">
        <f>C1</f>
        <v>1</v>
      </c>
      <c r="D15" s="23">
        <f t="shared" si="1"/>
        <v>4</v>
      </c>
      <c r="E15" s="3">
        <f>PAPAS!K364</f>
        <v>3634.244</v>
      </c>
      <c r="F15" s="2" t="s">
        <v>245</v>
      </c>
      <c r="G15" s="21">
        <f>G1</f>
        <v>1</v>
      </c>
      <c r="H15" s="23">
        <f t="shared" si="2"/>
        <v>4</v>
      </c>
      <c r="I15" s="3">
        <f>PAPAS!K387</f>
        <v>7637.019</v>
      </c>
      <c r="J15" s="19" t="s">
        <v>346</v>
      </c>
      <c r="K15" s="21">
        <f>K1</f>
        <v>1</v>
      </c>
      <c r="L15" s="23">
        <f t="shared" si="3"/>
        <v>4</v>
      </c>
      <c r="M15" s="3">
        <f>PAPAS!K410</f>
        <v>4014.24</v>
      </c>
      <c r="N15" s="2" t="s">
        <v>223</v>
      </c>
      <c r="O15" s="21">
        <f>O1</f>
        <v>1</v>
      </c>
      <c r="P15" s="23">
        <f t="shared" si="4"/>
        <v>4</v>
      </c>
      <c r="Q15" s="3">
        <f>PAPAS!K433</f>
        <v>8967.472</v>
      </c>
      <c r="R15" s="19" t="s">
        <v>256</v>
      </c>
      <c r="S15" s="21">
        <f>S1</f>
        <v>1</v>
      </c>
      <c r="T15" s="23">
        <f t="shared" si="5"/>
        <v>4</v>
      </c>
      <c r="U15" s="3">
        <f>PAPAS!K456</f>
        <v>6453.59</v>
      </c>
      <c r="V15" s="2" t="s">
        <v>267</v>
      </c>
      <c r="W15" s="21">
        <f>W1</f>
        <v>1</v>
      </c>
      <c r="X15" s="23">
        <f t="shared" si="6"/>
        <v>4</v>
      </c>
      <c r="Y15" s="3">
        <f>PAPAS!K479</f>
        <v>5201.821531</v>
      </c>
      <c r="Z15" s="19" t="s">
        <v>278</v>
      </c>
      <c r="AA15" s="21">
        <f>AA1</f>
        <v>1</v>
      </c>
      <c r="AB15" s="23">
        <f t="shared" si="7"/>
        <v>4</v>
      </c>
      <c r="AC15" s="3">
        <f>PAPAS!K502</f>
        <v>4757.73984</v>
      </c>
      <c r="AD15" s="2" t="s">
        <v>325</v>
      </c>
      <c r="AE15" s="21">
        <f>AE1</f>
        <v>1</v>
      </c>
      <c r="AF15" s="23">
        <f t="shared" si="8"/>
        <v>4</v>
      </c>
      <c r="AG15" s="3">
        <f>PAPAS!K525</f>
        <v>4445.024</v>
      </c>
      <c r="AH15" s="2" t="s">
        <v>150</v>
      </c>
      <c r="AI15" s="21">
        <f>AI1</f>
        <v>1</v>
      </c>
      <c r="AJ15" s="23">
        <f t="shared" si="9"/>
        <v>4</v>
      </c>
      <c r="AK15" s="3">
        <f>PAPAS!K548</f>
        <v>18018.0284</v>
      </c>
      <c r="AL15" s="19" t="s">
        <v>338</v>
      </c>
      <c r="AM15" s="21">
        <f>AM1</f>
        <v>1</v>
      </c>
      <c r="AN15" s="23">
        <f t="shared" si="10"/>
        <v>4</v>
      </c>
      <c r="AO15" s="3">
        <f>PAPAS!K571</f>
        <v>4252.63</v>
      </c>
      <c r="AP15" s="19" t="s">
        <v>330</v>
      </c>
      <c r="AQ15" s="21">
        <f>AQ1</f>
        <v>1</v>
      </c>
      <c r="AR15" s="23">
        <f t="shared" si="11"/>
        <v>4</v>
      </c>
      <c r="AS15" s="3">
        <f>PAPAS!K594</f>
        <v>4448.168</v>
      </c>
      <c r="AT15" s="19" t="s">
        <v>302</v>
      </c>
      <c r="AU15" s="21">
        <f>AU1</f>
        <v>1</v>
      </c>
      <c r="AV15" s="23">
        <f t="shared" si="12"/>
        <v>4</v>
      </c>
      <c r="AW15" s="3">
        <f>PAPAS!K617</f>
        <v>4998.634</v>
      </c>
      <c r="AX15" s="19" t="s">
        <v>294</v>
      </c>
      <c r="AY15" s="21">
        <f>AY1</f>
        <v>1</v>
      </c>
      <c r="AZ15" s="23">
        <f t="shared" si="13"/>
        <v>4</v>
      </c>
      <c r="BA15" s="3">
        <f>PAPAS!K640</f>
        <v>4317.704</v>
      </c>
      <c r="BB15" s="19" t="s">
        <v>349</v>
      </c>
      <c r="BC15" s="21">
        <f>BC1</f>
        <v>1</v>
      </c>
      <c r="BD15" s="23">
        <f t="shared" si="14"/>
        <v>4</v>
      </c>
      <c r="BE15" s="3">
        <f>PAPAS!K663</f>
        <v>3974.2092</v>
      </c>
      <c r="BF15" s="19" t="s">
        <v>103</v>
      </c>
      <c r="BG15" s="21">
        <f>BG1</f>
        <v>1</v>
      </c>
      <c r="BH15" s="23">
        <f t="shared" si="15"/>
        <v>4</v>
      </c>
      <c r="BI15" s="3">
        <f>PAPAS!K686</f>
        <v>17403.92624</v>
      </c>
      <c r="BJ15" s="8"/>
      <c r="BK15" s="8"/>
    </row>
    <row r="16" ht="12.75" customHeight="1">
      <c r="A16" s="4" t="s">
        <v>13</v>
      </c>
      <c r="B16" s="19" t="s">
        <v>274</v>
      </c>
      <c r="C16" s="21">
        <f>C1</f>
        <v>1</v>
      </c>
      <c r="D16" s="23">
        <f t="shared" si="1"/>
        <v>4</v>
      </c>
      <c r="E16" s="3">
        <f>VEGETALES!K42</f>
        <v>8379.2935</v>
      </c>
      <c r="F16" s="19" t="s">
        <v>350</v>
      </c>
      <c r="G16" s="21">
        <f>G1</f>
        <v>1</v>
      </c>
      <c r="H16" s="23">
        <f t="shared" si="2"/>
        <v>4</v>
      </c>
      <c r="I16" s="3">
        <f>VEGETALES!K65</f>
        <v>6152.472</v>
      </c>
      <c r="J16" s="19" t="s">
        <v>311</v>
      </c>
      <c r="K16" s="21">
        <f>K1</f>
        <v>1</v>
      </c>
      <c r="L16" s="23">
        <f t="shared" si="3"/>
        <v>4</v>
      </c>
      <c r="M16" s="3">
        <f>VEGETALES!K88</f>
        <v>13452.303</v>
      </c>
      <c r="N16" s="19" t="s">
        <v>347</v>
      </c>
      <c r="O16" s="21">
        <f>O1</f>
        <v>1</v>
      </c>
      <c r="P16" s="23">
        <f t="shared" si="4"/>
        <v>4</v>
      </c>
      <c r="Q16" s="3">
        <f>VEGETALES!K111</f>
        <v>6450.31</v>
      </c>
      <c r="R16" s="22" t="s">
        <v>121</v>
      </c>
      <c r="S16" s="21">
        <f>S1</f>
        <v>1</v>
      </c>
      <c r="T16" s="23">
        <f t="shared" si="5"/>
        <v>4</v>
      </c>
      <c r="U16" s="3">
        <f>VEGETALES!K134</f>
        <v>17009.87552</v>
      </c>
      <c r="V16" s="19" t="s">
        <v>326</v>
      </c>
      <c r="W16" s="21">
        <f>W1</f>
        <v>1</v>
      </c>
      <c r="X16" s="23">
        <f t="shared" si="6"/>
        <v>4</v>
      </c>
      <c r="Y16" s="3">
        <f>VEGETALES!K157</f>
        <v>6909.7</v>
      </c>
      <c r="Z16" s="2" t="s">
        <v>237</v>
      </c>
      <c r="AA16" s="21">
        <f>AA1</f>
        <v>1</v>
      </c>
      <c r="AB16" s="23">
        <f t="shared" si="7"/>
        <v>4</v>
      </c>
      <c r="AC16" s="3">
        <f>VEGETALES!K180</f>
        <v>9284.54</v>
      </c>
      <c r="AD16" s="19" t="s">
        <v>354</v>
      </c>
      <c r="AE16" s="21">
        <f>AE1</f>
        <v>1</v>
      </c>
      <c r="AF16" s="23">
        <f t="shared" si="8"/>
        <v>4</v>
      </c>
      <c r="AG16" s="3">
        <f>VEGETALES!K203</f>
        <v>6107.75</v>
      </c>
      <c r="AH16" s="19" t="s">
        <v>225</v>
      </c>
      <c r="AI16" s="21">
        <f>AI1</f>
        <v>1</v>
      </c>
      <c r="AJ16" s="23">
        <f t="shared" si="9"/>
        <v>4</v>
      </c>
      <c r="AK16" s="3">
        <f>VEGETALES!K19</f>
        <v>9765.928</v>
      </c>
      <c r="AL16" s="22" t="s">
        <v>209</v>
      </c>
      <c r="AM16" s="21">
        <f>AM1</f>
        <v>1</v>
      </c>
      <c r="AN16" s="23">
        <f t="shared" si="10"/>
        <v>4</v>
      </c>
      <c r="AO16" s="3">
        <f>VEGETALES!K226</f>
        <v>11868.85076</v>
      </c>
      <c r="AP16" s="19" t="s">
        <v>370</v>
      </c>
      <c r="AQ16" s="21">
        <f>AQ1</f>
        <v>1</v>
      </c>
      <c r="AR16" s="23">
        <f t="shared" si="11"/>
        <v>4</v>
      </c>
      <c r="AS16" s="3">
        <f>VEGETALES!K295</f>
        <v>5761.659</v>
      </c>
      <c r="AT16" s="2" t="s">
        <v>391</v>
      </c>
      <c r="AU16" s="21">
        <f>AU1</f>
        <v>1</v>
      </c>
      <c r="AV16" s="23">
        <f t="shared" si="12"/>
        <v>4</v>
      </c>
      <c r="AW16" s="3">
        <f>VEGETALES!K249</f>
        <v>2591.625</v>
      </c>
      <c r="AX16" s="19" t="s">
        <v>332</v>
      </c>
      <c r="AY16" s="21">
        <f>AY1</f>
        <v>1</v>
      </c>
      <c r="AZ16" s="23">
        <f t="shared" si="13"/>
        <v>4</v>
      </c>
      <c r="BA16" s="3">
        <f>VEGETALES!K318</f>
        <v>6992.31</v>
      </c>
      <c r="BB16" s="2" t="s">
        <v>89</v>
      </c>
      <c r="BC16" s="21">
        <f>BC1</f>
        <v>1</v>
      </c>
      <c r="BD16" s="23">
        <f t="shared" si="14"/>
        <v>4</v>
      </c>
      <c r="BE16" s="3">
        <f>VEGETALES!K341</f>
        <v>17994.7444</v>
      </c>
      <c r="BF16" s="29" t="s">
        <v>384</v>
      </c>
      <c r="BG16" s="21">
        <f>BG1</f>
        <v>1</v>
      </c>
      <c r="BH16" s="23">
        <f t="shared" si="15"/>
        <v>4</v>
      </c>
      <c r="BI16" s="3">
        <f>VEGETALES!K272</f>
        <v>4751.42</v>
      </c>
      <c r="BJ16" s="8"/>
      <c r="BK16" s="8"/>
    </row>
    <row r="17" ht="12.75" customHeight="1">
      <c r="A17" s="4" t="s">
        <v>13</v>
      </c>
      <c r="B17" s="2" t="s">
        <v>197</v>
      </c>
      <c r="C17" s="21">
        <f>C1</f>
        <v>1</v>
      </c>
      <c r="D17" s="23">
        <f t="shared" si="1"/>
        <v>4</v>
      </c>
      <c r="E17" s="3">
        <f>VEGETALES!K364</f>
        <v>22580.09664</v>
      </c>
      <c r="F17" s="2" t="s">
        <v>359</v>
      </c>
      <c r="G17" s="21">
        <f>G1</f>
        <v>1</v>
      </c>
      <c r="H17" s="23">
        <f t="shared" si="2"/>
        <v>4</v>
      </c>
      <c r="I17" s="3">
        <f>VEGETALES!K410</f>
        <v>5954.684</v>
      </c>
      <c r="J17" s="2" t="s">
        <v>339</v>
      </c>
      <c r="K17" s="21">
        <f>K1</f>
        <v>1</v>
      </c>
      <c r="L17" s="23">
        <f t="shared" si="3"/>
        <v>4</v>
      </c>
      <c r="M17" s="3">
        <f>VEGETALES!K456</f>
        <v>6567.554</v>
      </c>
      <c r="N17" s="2" t="s">
        <v>105</v>
      </c>
      <c r="O17" s="21">
        <f>O1</f>
        <v>1</v>
      </c>
      <c r="P17" s="23">
        <f t="shared" si="4"/>
        <v>4</v>
      </c>
      <c r="Q17" s="3">
        <f>VEGETALES!K502</f>
        <v>17017.27552</v>
      </c>
      <c r="R17" s="29" t="s">
        <v>317</v>
      </c>
      <c r="S17" s="21">
        <f>S1</f>
        <v>1</v>
      </c>
      <c r="T17" s="23">
        <f t="shared" si="5"/>
        <v>4</v>
      </c>
      <c r="U17" s="3">
        <f>VEGETALES!K548</f>
        <v>7514.72</v>
      </c>
      <c r="V17" s="2" t="s">
        <v>55</v>
      </c>
      <c r="W17" s="21">
        <f>W1</f>
        <v>1</v>
      </c>
      <c r="X17" s="23">
        <f t="shared" si="6"/>
        <v>4</v>
      </c>
      <c r="Y17" s="3">
        <f>VEGETALES!K594</f>
        <v>25146.775</v>
      </c>
      <c r="Z17" s="2" t="s">
        <v>74</v>
      </c>
      <c r="AA17" s="21">
        <f>AA1</f>
        <v>1</v>
      </c>
      <c r="AB17" s="23">
        <f t="shared" si="7"/>
        <v>4</v>
      </c>
      <c r="AC17" s="3">
        <f>VEGETALES!K640</f>
        <v>21147.33983</v>
      </c>
      <c r="AD17" s="2" t="s">
        <v>379</v>
      </c>
      <c r="AE17" s="21">
        <f>AE1</f>
        <v>1</v>
      </c>
      <c r="AF17" s="23">
        <f t="shared" si="8"/>
        <v>4</v>
      </c>
      <c r="AG17" s="3">
        <f>VEGETALES!K686</f>
        <v>5407.852</v>
      </c>
      <c r="AH17" s="2" t="s">
        <v>380</v>
      </c>
      <c r="AI17" s="21">
        <f>AI1</f>
        <v>1</v>
      </c>
      <c r="AJ17" s="23">
        <f t="shared" si="9"/>
        <v>4</v>
      </c>
      <c r="AK17" s="3">
        <f>VEGETALES!K732</f>
        <v>4770.7451</v>
      </c>
      <c r="AL17" s="29" t="s">
        <v>389</v>
      </c>
      <c r="AM17" s="21">
        <f>AM1</f>
        <v>1</v>
      </c>
      <c r="AN17" s="23">
        <f t="shared" si="10"/>
        <v>4</v>
      </c>
      <c r="AO17" s="3">
        <f>VEGETALES!K778</f>
        <v>4422.426667</v>
      </c>
      <c r="AP17" s="2" t="s">
        <v>364</v>
      </c>
      <c r="AQ17" s="21">
        <f>AQ1</f>
        <v>1</v>
      </c>
      <c r="AR17" s="23">
        <f t="shared" si="11"/>
        <v>4</v>
      </c>
      <c r="AS17" s="3">
        <f>VEGETALES!K824</f>
        <v>5847.74</v>
      </c>
      <c r="AT17" s="19" t="s">
        <v>296</v>
      </c>
      <c r="AU17" s="21">
        <f>AU1</f>
        <v>1</v>
      </c>
      <c r="AV17" s="23">
        <f t="shared" si="12"/>
        <v>4</v>
      </c>
      <c r="AW17" s="3">
        <f>VEGETALES!K870</f>
        <v>8530.417</v>
      </c>
      <c r="AX17" s="2" t="s">
        <v>165</v>
      </c>
      <c r="AY17" s="21">
        <f>AY1</f>
        <v>1</v>
      </c>
      <c r="AZ17" s="23">
        <f t="shared" si="13"/>
        <v>4</v>
      </c>
      <c r="BA17" s="3">
        <f>VEGETALES!K916</f>
        <v>12753.26888</v>
      </c>
      <c r="BB17" s="2" t="s">
        <v>376</v>
      </c>
      <c r="BC17" s="21">
        <f>BC1</f>
        <v>1</v>
      </c>
      <c r="BD17" s="23">
        <f t="shared" si="14"/>
        <v>4</v>
      </c>
      <c r="BE17" s="3">
        <f>VEGETALES!K962</f>
        <v>5428.117</v>
      </c>
      <c r="BF17" s="22" t="s">
        <v>268</v>
      </c>
      <c r="BG17" s="21">
        <f>BG1</f>
        <v>1</v>
      </c>
      <c r="BH17" s="23">
        <f t="shared" si="15"/>
        <v>4</v>
      </c>
      <c r="BI17" s="3">
        <f>VEGETALES!K1008</f>
        <v>9179.857</v>
      </c>
      <c r="BJ17" s="8"/>
      <c r="BK17" s="8"/>
    </row>
    <row r="18" ht="12.75" customHeight="1">
      <c r="A18" s="4" t="s">
        <v>13</v>
      </c>
      <c r="B18" s="22" t="s">
        <v>382</v>
      </c>
      <c r="C18" s="21">
        <f>C1</f>
        <v>1</v>
      </c>
      <c r="D18" s="23">
        <f t="shared" si="1"/>
        <v>4</v>
      </c>
      <c r="E18" s="3">
        <f>VEGETALES!K387</f>
        <v>4592.49</v>
      </c>
      <c r="F18" s="2" t="s">
        <v>377</v>
      </c>
      <c r="G18" s="21">
        <f>G1</f>
        <v>1</v>
      </c>
      <c r="H18" s="23">
        <f t="shared" si="2"/>
        <v>4</v>
      </c>
      <c r="I18" s="3">
        <f>VEGETALES!K433</f>
        <v>4959.46</v>
      </c>
      <c r="J18" s="2" t="s">
        <v>388</v>
      </c>
      <c r="K18" s="21">
        <f>K1</f>
        <v>1</v>
      </c>
      <c r="L18" s="23">
        <f t="shared" si="3"/>
        <v>4</v>
      </c>
      <c r="M18" s="3">
        <f>VEGETALES!K479</f>
        <v>3516.148</v>
      </c>
      <c r="N18" s="19" t="s">
        <v>279</v>
      </c>
      <c r="O18" s="21">
        <f>O1</f>
        <v>1</v>
      </c>
      <c r="P18" s="23">
        <f t="shared" si="4"/>
        <v>4</v>
      </c>
      <c r="Q18" s="3">
        <f>VEGETALES!K525</f>
        <v>8242.6415</v>
      </c>
      <c r="R18" s="22" t="s">
        <v>369</v>
      </c>
      <c r="S18" s="21">
        <f>S1</f>
        <v>1</v>
      </c>
      <c r="T18" s="23">
        <f t="shared" si="5"/>
        <v>4</v>
      </c>
      <c r="U18" s="3">
        <f>VEGETALES!K571</f>
        <v>5834.598551</v>
      </c>
      <c r="V18" s="2" t="s">
        <v>286</v>
      </c>
      <c r="W18" s="21">
        <f>W1</f>
        <v>1</v>
      </c>
      <c r="X18" s="23">
        <f t="shared" si="6"/>
        <v>4</v>
      </c>
      <c r="Y18" s="3">
        <f>VEGETALES!K617</f>
        <v>8084.416</v>
      </c>
      <c r="Z18" s="19" t="s">
        <v>134</v>
      </c>
      <c r="AA18" s="21">
        <f>AA1</f>
        <v>1</v>
      </c>
      <c r="AB18" s="23">
        <f t="shared" si="7"/>
        <v>4</v>
      </c>
      <c r="AC18" s="3">
        <f>VEGETALES!K663</f>
        <v>16482.3894</v>
      </c>
      <c r="AD18" s="2" t="s">
        <v>374</v>
      </c>
      <c r="AE18" s="21">
        <f>AE1</f>
        <v>1</v>
      </c>
      <c r="AF18" s="23">
        <f t="shared" si="8"/>
        <v>4</v>
      </c>
      <c r="AG18" s="3">
        <f>VEGETALES!K709</f>
        <v>5414.202</v>
      </c>
      <c r="AH18" s="2" t="s">
        <v>385</v>
      </c>
      <c r="AI18" s="21">
        <f>AI1</f>
        <v>1</v>
      </c>
      <c r="AJ18" s="23">
        <f t="shared" si="9"/>
        <v>4</v>
      </c>
      <c r="AK18" s="3">
        <f>VEGETALES!K755</f>
        <v>4084.1056</v>
      </c>
      <c r="AL18" s="29" t="s">
        <v>257</v>
      </c>
      <c r="AM18" s="21">
        <f>AM1</f>
        <v>1</v>
      </c>
      <c r="AN18" s="23">
        <f t="shared" si="10"/>
        <v>4</v>
      </c>
      <c r="AO18" s="3">
        <f>VEGETALES!K801</f>
        <v>8932.28</v>
      </c>
      <c r="AP18" s="2" t="s">
        <v>151</v>
      </c>
      <c r="AQ18" s="21">
        <f>AQ1</f>
        <v>1</v>
      </c>
      <c r="AR18" s="23">
        <f t="shared" si="11"/>
        <v>4</v>
      </c>
      <c r="AS18" s="3">
        <f>VEGETALES!K847</f>
        <v>15531.8564</v>
      </c>
      <c r="AT18" s="2" t="s">
        <v>256</v>
      </c>
      <c r="AU18" s="21">
        <f>AU1</f>
        <v>1</v>
      </c>
      <c r="AV18" s="23">
        <f t="shared" si="12"/>
        <v>4</v>
      </c>
      <c r="AW18" s="3">
        <f>VEGETALES!K893</f>
        <v>6453.59</v>
      </c>
      <c r="AX18" s="2" t="s">
        <v>303</v>
      </c>
      <c r="AY18" s="21">
        <f>AY1</f>
        <v>1</v>
      </c>
      <c r="AZ18" s="23">
        <f t="shared" si="13"/>
        <v>4</v>
      </c>
      <c r="BA18" s="3">
        <f>VEGETALES!K939</f>
        <v>7663.3822</v>
      </c>
      <c r="BB18" s="19" t="s">
        <v>247</v>
      </c>
      <c r="BC18" s="21">
        <f>BC1</f>
        <v>1</v>
      </c>
      <c r="BD18" s="23">
        <f t="shared" si="14"/>
        <v>4</v>
      </c>
      <c r="BE18" s="3">
        <f>VEGETALES!K985</f>
        <v>9423.65788</v>
      </c>
      <c r="BF18" s="29" t="s">
        <v>181</v>
      </c>
      <c r="BG18" s="21">
        <f>BG1</f>
        <v>1</v>
      </c>
      <c r="BH18" s="23">
        <f t="shared" si="15"/>
        <v>4</v>
      </c>
      <c r="BI18" s="3">
        <f>VEGETALES!K1031</f>
        <v>12604.76</v>
      </c>
      <c r="BJ18" s="8"/>
      <c r="BK18" s="8"/>
    </row>
    <row r="19" ht="12.75" customHeight="1">
      <c r="A19" s="4" t="s">
        <v>19</v>
      </c>
      <c r="B19" s="19" t="s">
        <v>76</v>
      </c>
      <c r="C19" s="21">
        <f>C1</f>
        <v>1</v>
      </c>
      <c r="D19" s="23">
        <f t="shared" si="1"/>
        <v>4</v>
      </c>
      <c r="E19" s="3">
        <f>MILANESAS!K19</f>
        <v>19389.108</v>
      </c>
      <c r="F19" s="19" t="s">
        <v>76</v>
      </c>
      <c r="G19" s="21">
        <f>G1</f>
        <v>1</v>
      </c>
      <c r="H19" s="23">
        <f t="shared" si="2"/>
        <v>4</v>
      </c>
      <c r="I19" s="3">
        <f>MILANESAS!K19</f>
        <v>19389.108</v>
      </c>
      <c r="J19" s="2" t="s">
        <v>76</v>
      </c>
      <c r="K19" s="21">
        <f>K1</f>
        <v>1</v>
      </c>
      <c r="L19" s="23">
        <f t="shared" si="3"/>
        <v>4</v>
      </c>
      <c r="M19" s="3">
        <f>MILANESAS!K19</f>
        <v>19389.108</v>
      </c>
      <c r="N19" s="19" t="s">
        <v>76</v>
      </c>
      <c r="O19" s="21">
        <f>O1</f>
        <v>1</v>
      </c>
      <c r="P19" s="23">
        <f t="shared" si="4"/>
        <v>4</v>
      </c>
      <c r="Q19" s="3">
        <f>MILANESAS!K19</f>
        <v>19389.108</v>
      </c>
      <c r="R19" s="19" t="s">
        <v>76</v>
      </c>
      <c r="S19" s="21">
        <f>S1</f>
        <v>1</v>
      </c>
      <c r="T19" s="23">
        <f t="shared" si="5"/>
        <v>4</v>
      </c>
      <c r="U19" s="3">
        <f>MILANESAS!K19</f>
        <v>19389.108</v>
      </c>
      <c r="V19" s="19" t="s">
        <v>76</v>
      </c>
      <c r="W19" s="21">
        <f>W1</f>
        <v>1</v>
      </c>
      <c r="X19" s="23">
        <f t="shared" si="6"/>
        <v>4</v>
      </c>
      <c r="Y19" s="3">
        <f>MILANESAS!K19</f>
        <v>19389.108</v>
      </c>
      <c r="Z19" s="19" t="s">
        <v>76</v>
      </c>
      <c r="AA19" s="21">
        <f>AA1</f>
        <v>1</v>
      </c>
      <c r="AB19" s="23">
        <f t="shared" si="7"/>
        <v>4</v>
      </c>
      <c r="AC19" s="3">
        <f>MILANESAS!K19</f>
        <v>19389.108</v>
      </c>
      <c r="AD19" s="19" t="s">
        <v>76</v>
      </c>
      <c r="AE19" s="21">
        <f>AE1</f>
        <v>1</v>
      </c>
      <c r="AF19" s="23">
        <f t="shared" si="8"/>
        <v>4</v>
      </c>
      <c r="AG19" s="3">
        <f>MILANESAS!K19</f>
        <v>19389.108</v>
      </c>
      <c r="AH19" s="19" t="s">
        <v>76</v>
      </c>
      <c r="AI19" s="21">
        <f>AI1</f>
        <v>1</v>
      </c>
      <c r="AJ19" s="23">
        <f t="shared" si="9"/>
        <v>4</v>
      </c>
      <c r="AK19" s="3">
        <f>MILANESAS!K19</f>
        <v>19389.108</v>
      </c>
      <c r="AL19" s="19" t="s">
        <v>76</v>
      </c>
      <c r="AM19" s="21">
        <f>AM1</f>
        <v>1</v>
      </c>
      <c r="AN19" s="23">
        <f t="shared" si="10"/>
        <v>4</v>
      </c>
      <c r="AO19" s="3">
        <f>MILANESAS!K19</f>
        <v>19389.108</v>
      </c>
      <c r="AP19" s="19" t="s">
        <v>76</v>
      </c>
      <c r="AQ19" s="21">
        <f>AQ1</f>
        <v>1</v>
      </c>
      <c r="AR19" s="23">
        <f t="shared" si="11"/>
        <v>4</v>
      </c>
      <c r="AS19" s="3">
        <f>MILANESAS!K19</f>
        <v>19389.108</v>
      </c>
      <c r="AT19" s="19" t="s">
        <v>76</v>
      </c>
      <c r="AU19" s="21">
        <f>AU1</f>
        <v>1</v>
      </c>
      <c r="AV19" s="23">
        <f t="shared" si="12"/>
        <v>4</v>
      </c>
      <c r="AW19" s="3">
        <f>MILANESAS!K19</f>
        <v>19389.108</v>
      </c>
      <c r="AX19" s="19" t="s">
        <v>76</v>
      </c>
      <c r="AY19" s="21">
        <f>AY1</f>
        <v>1</v>
      </c>
      <c r="AZ19" s="23">
        <f t="shared" si="13"/>
        <v>4</v>
      </c>
      <c r="BA19" s="3">
        <f>MILANESAS!K19</f>
        <v>19389.108</v>
      </c>
      <c r="BB19" s="19" t="s">
        <v>76</v>
      </c>
      <c r="BC19" s="21">
        <f>BC1</f>
        <v>1</v>
      </c>
      <c r="BD19" s="23">
        <f t="shared" si="14"/>
        <v>4</v>
      </c>
      <c r="BE19" s="3">
        <f>MILANESAS!K19</f>
        <v>19389.108</v>
      </c>
      <c r="BF19" s="19" t="s">
        <v>76</v>
      </c>
      <c r="BG19" s="21">
        <f>BG1</f>
        <v>1</v>
      </c>
      <c r="BH19" s="23">
        <f t="shared" si="15"/>
        <v>4</v>
      </c>
      <c r="BI19" s="3">
        <f>MILANESAS!K19</f>
        <v>19389.108</v>
      </c>
      <c r="BJ19" s="8"/>
      <c r="BK19" s="8"/>
    </row>
    <row r="20" ht="12.75" customHeight="1">
      <c r="A20" s="4" t="s">
        <v>19</v>
      </c>
      <c r="B20" s="19" t="s">
        <v>57</v>
      </c>
      <c r="C20" s="21">
        <f>C1</f>
        <v>1</v>
      </c>
      <c r="D20" s="23">
        <f t="shared" si="1"/>
        <v>4</v>
      </c>
      <c r="E20" s="3">
        <f>MILANESAS!K42</f>
        <v>15001.36</v>
      </c>
      <c r="F20" s="19" t="s">
        <v>57</v>
      </c>
      <c r="G20" s="21">
        <f>G1</f>
        <v>1</v>
      </c>
      <c r="H20" s="23">
        <f t="shared" si="2"/>
        <v>4</v>
      </c>
      <c r="I20" s="3">
        <f>MILANESAS!K42</f>
        <v>15001.36</v>
      </c>
      <c r="J20" s="2" t="s">
        <v>57</v>
      </c>
      <c r="K20" s="21">
        <f>K1</f>
        <v>1</v>
      </c>
      <c r="L20" s="23">
        <f t="shared" si="3"/>
        <v>4</v>
      </c>
      <c r="M20" s="3">
        <f>MILANESAS!K42</f>
        <v>15001.36</v>
      </c>
      <c r="N20" s="19" t="s">
        <v>57</v>
      </c>
      <c r="O20" s="21">
        <f>O1</f>
        <v>1</v>
      </c>
      <c r="P20" s="23">
        <f t="shared" si="4"/>
        <v>4</v>
      </c>
      <c r="Q20" s="3">
        <f>MILANESAS!K42</f>
        <v>15001.36</v>
      </c>
      <c r="R20" s="19" t="s">
        <v>57</v>
      </c>
      <c r="S20" s="21">
        <f>S1</f>
        <v>1</v>
      </c>
      <c r="T20" s="23">
        <f t="shared" si="5"/>
        <v>4</v>
      </c>
      <c r="U20" s="3">
        <f>MILANESAS!K42</f>
        <v>15001.36</v>
      </c>
      <c r="V20" s="19" t="s">
        <v>57</v>
      </c>
      <c r="W20" s="21">
        <f>W1</f>
        <v>1</v>
      </c>
      <c r="X20" s="23">
        <f t="shared" si="6"/>
        <v>4</v>
      </c>
      <c r="Y20" s="3">
        <f>MILANESAS!K42</f>
        <v>15001.36</v>
      </c>
      <c r="Z20" s="19" t="s">
        <v>57</v>
      </c>
      <c r="AA20" s="21">
        <f>AA1</f>
        <v>1</v>
      </c>
      <c r="AB20" s="23">
        <f t="shared" si="7"/>
        <v>4</v>
      </c>
      <c r="AC20" s="3">
        <f>MILANESAS!K42</f>
        <v>15001.36</v>
      </c>
      <c r="AD20" s="19" t="s">
        <v>57</v>
      </c>
      <c r="AE20" s="21">
        <f>AE1</f>
        <v>1</v>
      </c>
      <c r="AF20" s="23">
        <f t="shared" si="8"/>
        <v>4</v>
      </c>
      <c r="AG20" s="3">
        <f>MILANESAS!K42</f>
        <v>15001.36</v>
      </c>
      <c r="AH20" s="19" t="s">
        <v>57</v>
      </c>
      <c r="AI20" s="21">
        <f>AI1</f>
        <v>1</v>
      </c>
      <c r="AJ20" s="23">
        <f t="shared" si="9"/>
        <v>4</v>
      </c>
      <c r="AK20" s="3">
        <f>MILANESAS!K42</f>
        <v>15001.36</v>
      </c>
      <c r="AL20" s="19" t="s">
        <v>57</v>
      </c>
      <c r="AM20" s="21">
        <f>AM1</f>
        <v>1</v>
      </c>
      <c r="AN20" s="23">
        <f t="shared" si="10"/>
        <v>4</v>
      </c>
      <c r="AO20" s="3">
        <f>MILANESAS!K42</f>
        <v>15001.36</v>
      </c>
      <c r="AP20" s="19" t="s">
        <v>57</v>
      </c>
      <c r="AQ20" s="21">
        <f>AQ1</f>
        <v>1</v>
      </c>
      <c r="AR20" s="23">
        <f t="shared" si="11"/>
        <v>4</v>
      </c>
      <c r="AS20" s="3">
        <f>MILANESAS!K42</f>
        <v>15001.36</v>
      </c>
      <c r="AT20" s="19" t="s">
        <v>57</v>
      </c>
      <c r="AU20" s="21">
        <f>AU1</f>
        <v>1</v>
      </c>
      <c r="AV20" s="23">
        <f t="shared" si="12"/>
        <v>4</v>
      </c>
      <c r="AW20" s="3">
        <f>MILANESAS!K42</f>
        <v>15001.36</v>
      </c>
      <c r="AX20" s="19" t="s">
        <v>57</v>
      </c>
      <c r="AY20" s="21">
        <f>AY1</f>
        <v>1</v>
      </c>
      <c r="AZ20" s="23">
        <f t="shared" si="13"/>
        <v>4</v>
      </c>
      <c r="BA20" s="3">
        <f>MILANESAS!K42</f>
        <v>15001.36</v>
      </c>
      <c r="BB20" s="19" t="s">
        <v>57</v>
      </c>
      <c r="BC20" s="21">
        <f>BC1</f>
        <v>1</v>
      </c>
      <c r="BD20" s="23">
        <f t="shared" si="14"/>
        <v>4</v>
      </c>
      <c r="BE20" s="3">
        <f>MILANESAS!K42</f>
        <v>15001.36</v>
      </c>
      <c r="BF20" s="19" t="s">
        <v>57</v>
      </c>
      <c r="BG20" s="21">
        <f>BG1</f>
        <v>1</v>
      </c>
      <c r="BH20" s="23">
        <f t="shared" si="15"/>
        <v>4</v>
      </c>
      <c r="BI20" s="3">
        <f>MILANESAS!K42</f>
        <v>15001.36</v>
      </c>
      <c r="BJ20" s="8"/>
      <c r="BK20" s="8"/>
    </row>
    <row r="21" ht="12.75" customHeight="1">
      <c r="A21" s="4" t="s">
        <v>20</v>
      </c>
      <c r="B21" s="19" t="s">
        <v>108</v>
      </c>
      <c r="C21" s="21">
        <f>C1</f>
        <v>1</v>
      </c>
      <c r="D21" s="23">
        <f t="shared" si="1"/>
        <v>4</v>
      </c>
      <c r="E21" s="3">
        <f>ENSALADAS!K19</f>
        <v>8914.84</v>
      </c>
      <c r="F21" s="2" t="s">
        <v>108</v>
      </c>
      <c r="G21" s="21">
        <f>G1</f>
        <v>1</v>
      </c>
      <c r="H21" s="23">
        <f t="shared" si="2"/>
        <v>4</v>
      </c>
      <c r="I21" s="3">
        <f>ENSALADAS!K19</f>
        <v>8914.84</v>
      </c>
      <c r="J21" s="19" t="s">
        <v>108</v>
      </c>
      <c r="K21" s="21">
        <f>K1</f>
        <v>1</v>
      </c>
      <c r="L21" s="23">
        <f t="shared" si="3"/>
        <v>4</v>
      </c>
      <c r="M21" s="3">
        <f>ENSALADAS!K19</f>
        <v>8914.84</v>
      </c>
      <c r="N21" s="2" t="s">
        <v>108</v>
      </c>
      <c r="O21" s="21">
        <f>O1</f>
        <v>1</v>
      </c>
      <c r="P21" s="23">
        <f t="shared" si="4"/>
        <v>4</v>
      </c>
      <c r="Q21" s="3">
        <f>ENSALADAS!K19</f>
        <v>8914.84</v>
      </c>
      <c r="R21" s="19" t="s">
        <v>108</v>
      </c>
      <c r="S21" s="21">
        <f>S1</f>
        <v>1</v>
      </c>
      <c r="T21" s="23">
        <f t="shared" si="5"/>
        <v>4</v>
      </c>
      <c r="U21" s="3">
        <f>ENSALADAS!K19</f>
        <v>8914.84</v>
      </c>
      <c r="V21" s="19" t="s">
        <v>108</v>
      </c>
      <c r="W21" s="21">
        <f>W1</f>
        <v>1</v>
      </c>
      <c r="X21" s="23">
        <f t="shared" si="6"/>
        <v>4</v>
      </c>
      <c r="Y21" s="3">
        <f>ENSALADAS!K19</f>
        <v>8914.84</v>
      </c>
      <c r="Z21" s="2" t="s">
        <v>108</v>
      </c>
      <c r="AA21" s="21">
        <f>AA1</f>
        <v>1</v>
      </c>
      <c r="AB21" s="23">
        <f t="shared" si="7"/>
        <v>4</v>
      </c>
      <c r="AC21" s="3">
        <f>ENSALADAS!K19</f>
        <v>8914.84</v>
      </c>
      <c r="AD21" s="19" t="s">
        <v>108</v>
      </c>
      <c r="AE21" s="21">
        <f>AE1</f>
        <v>1</v>
      </c>
      <c r="AF21" s="23">
        <f t="shared" si="8"/>
        <v>4</v>
      </c>
      <c r="AG21" s="3">
        <f>ENSALADAS!K19</f>
        <v>8914.84</v>
      </c>
      <c r="AH21" s="2" t="s">
        <v>108</v>
      </c>
      <c r="AI21" s="21">
        <f>AI1</f>
        <v>1</v>
      </c>
      <c r="AJ21" s="23">
        <f t="shared" si="9"/>
        <v>4</v>
      </c>
      <c r="AK21" s="3">
        <f>ENSALADAS!K19</f>
        <v>8914.84</v>
      </c>
      <c r="AL21" s="19" t="s">
        <v>108</v>
      </c>
      <c r="AM21" s="21">
        <f>AM1</f>
        <v>1</v>
      </c>
      <c r="AN21" s="23">
        <f t="shared" si="10"/>
        <v>4</v>
      </c>
      <c r="AO21" s="3">
        <f>ENSALADAS!K19</f>
        <v>8914.84</v>
      </c>
      <c r="AP21" s="2" t="s">
        <v>108</v>
      </c>
      <c r="AQ21" s="21">
        <f>AQ1</f>
        <v>1</v>
      </c>
      <c r="AR21" s="23">
        <f t="shared" si="11"/>
        <v>4</v>
      </c>
      <c r="AS21" s="3">
        <f>ENSALADAS!K19</f>
        <v>8914.84</v>
      </c>
      <c r="AT21" s="2" t="s">
        <v>108</v>
      </c>
      <c r="AU21" s="21">
        <f>AU1</f>
        <v>1</v>
      </c>
      <c r="AV21" s="23">
        <f t="shared" si="12"/>
        <v>4</v>
      </c>
      <c r="AW21" s="3">
        <f>ENSALADAS!K19</f>
        <v>8914.84</v>
      </c>
      <c r="AX21" s="19" t="s">
        <v>108</v>
      </c>
      <c r="AY21" s="21">
        <f>AY1</f>
        <v>1</v>
      </c>
      <c r="AZ21" s="23">
        <f t="shared" si="13"/>
        <v>4</v>
      </c>
      <c r="BA21" s="3">
        <f>ENSALADAS!K19</f>
        <v>8914.84</v>
      </c>
      <c r="BB21" s="2" t="s">
        <v>108</v>
      </c>
      <c r="BC21" s="21">
        <f>BC1</f>
        <v>1</v>
      </c>
      <c r="BD21" s="23">
        <f t="shared" si="14"/>
        <v>4</v>
      </c>
      <c r="BE21" s="3">
        <f>ENSALADAS!K19</f>
        <v>8914.84</v>
      </c>
      <c r="BF21" s="19" t="s">
        <v>108</v>
      </c>
      <c r="BG21" s="21">
        <f>BG1</f>
        <v>1</v>
      </c>
      <c r="BH21" s="23">
        <f t="shared" si="15"/>
        <v>4</v>
      </c>
      <c r="BI21" s="3">
        <f>ENSALADAS!K19</f>
        <v>8914.84</v>
      </c>
      <c r="BJ21" s="8"/>
      <c r="BK21" s="8"/>
    </row>
    <row r="22" ht="12.75" customHeight="1">
      <c r="A22" s="4" t="s">
        <v>20</v>
      </c>
      <c r="B22" s="2" t="s">
        <v>58</v>
      </c>
      <c r="C22" s="21">
        <f>C1</f>
        <v>1</v>
      </c>
      <c r="D22" s="23">
        <f t="shared" si="1"/>
        <v>4</v>
      </c>
      <c r="E22" s="3">
        <f>ENSALADAS!K42</f>
        <v>11706.261</v>
      </c>
      <c r="F22" s="2" t="s">
        <v>58</v>
      </c>
      <c r="G22" s="21">
        <f>G1</f>
        <v>1</v>
      </c>
      <c r="H22" s="23">
        <f t="shared" si="2"/>
        <v>4</v>
      </c>
      <c r="I22" s="3">
        <f>ENSALADAS!K42</f>
        <v>11706.261</v>
      </c>
      <c r="J22" s="19" t="s">
        <v>58</v>
      </c>
      <c r="K22" s="21">
        <f>K1</f>
        <v>1</v>
      </c>
      <c r="L22" s="23">
        <f t="shared" si="3"/>
        <v>4</v>
      </c>
      <c r="M22" s="3">
        <f>ENSALADAS!K42</f>
        <v>11706.261</v>
      </c>
      <c r="N22" s="19" t="s">
        <v>58</v>
      </c>
      <c r="O22" s="21">
        <f>O1</f>
        <v>1</v>
      </c>
      <c r="P22" s="23">
        <f t="shared" si="4"/>
        <v>4</v>
      </c>
      <c r="Q22" s="3">
        <f>ENSALADAS!K42</f>
        <v>11706.261</v>
      </c>
      <c r="R22" s="2" t="s">
        <v>58</v>
      </c>
      <c r="S22" s="21">
        <f>S1</f>
        <v>1</v>
      </c>
      <c r="T22" s="23">
        <f t="shared" si="5"/>
        <v>4</v>
      </c>
      <c r="U22" s="3">
        <f>ENSALADAS!K42</f>
        <v>11706.261</v>
      </c>
      <c r="V22" s="19" t="s">
        <v>58</v>
      </c>
      <c r="W22" s="21">
        <f>W1</f>
        <v>1</v>
      </c>
      <c r="X22" s="23">
        <f t="shared" si="6"/>
        <v>4</v>
      </c>
      <c r="Y22" s="3">
        <f>ENSALADAS!K42</f>
        <v>11706.261</v>
      </c>
      <c r="Z22" s="19" t="s">
        <v>58</v>
      </c>
      <c r="AA22" s="21">
        <f>AA1</f>
        <v>1</v>
      </c>
      <c r="AB22" s="23">
        <f t="shared" si="7"/>
        <v>4</v>
      </c>
      <c r="AC22" s="3">
        <f>ENSALADAS!K42</f>
        <v>11706.261</v>
      </c>
      <c r="AD22" s="2" t="s">
        <v>58</v>
      </c>
      <c r="AE22" s="21">
        <f>AE1</f>
        <v>1</v>
      </c>
      <c r="AF22" s="23">
        <f t="shared" si="8"/>
        <v>4</v>
      </c>
      <c r="AG22" s="3">
        <f>ENSALADAS!K42</f>
        <v>11706.261</v>
      </c>
      <c r="AH22" s="19" t="s">
        <v>58</v>
      </c>
      <c r="AI22" s="21">
        <f>AI1</f>
        <v>1</v>
      </c>
      <c r="AJ22" s="23">
        <f t="shared" si="9"/>
        <v>4</v>
      </c>
      <c r="AK22" s="3">
        <f>ENSALADAS!K42</f>
        <v>11706.261</v>
      </c>
      <c r="AL22" s="2" t="s">
        <v>58</v>
      </c>
      <c r="AM22" s="21">
        <f>AM1</f>
        <v>1</v>
      </c>
      <c r="AN22" s="23">
        <f t="shared" si="10"/>
        <v>4</v>
      </c>
      <c r="AO22" s="3">
        <f>ENSALADAS!K42</f>
        <v>11706.261</v>
      </c>
      <c r="AP22" s="19" t="s">
        <v>58</v>
      </c>
      <c r="AQ22" s="21">
        <f>AQ1</f>
        <v>1</v>
      </c>
      <c r="AR22" s="23">
        <f t="shared" si="11"/>
        <v>4</v>
      </c>
      <c r="AS22" s="3">
        <f>ENSALADAS!K42</f>
        <v>11706.261</v>
      </c>
      <c r="AT22" s="2" t="s">
        <v>58</v>
      </c>
      <c r="AU22" s="21">
        <f>AU1</f>
        <v>1</v>
      </c>
      <c r="AV22" s="23">
        <f t="shared" si="12"/>
        <v>4</v>
      </c>
      <c r="AW22" s="3">
        <f>ENSALADAS!K42</f>
        <v>11706.261</v>
      </c>
      <c r="AX22" s="2" t="s">
        <v>58</v>
      </c>
      <c r="AY22" s="21">
        <f>AY1</f>
        <v>1</v>
      </c>
      <c r="AZ22" s="23">
        <f t="shared" si="13"/>
        <v>4</v>
      </c>
      <c r="BA22" s="3">
        <f>ENSALADAS!K42</f>
        <v>11706.261</v>
      </c>
      <c r="BB22" s="2" t="s">
        <v>58</v>
      </c>
      <c r="BC22" s="21">
        <f>BC1</f>
        <v>1</v>
      </c>
      <c r="BD22" s="23">
        <f t="shared" si="14"/>
        <v>4</v>
      </c>
      <c r="BE22" s="3">
        <f>ENSALADAS!K42</f>
        <v>11706.261</v>
      </c>
      <c r="BF22" s="2" t="s">
        <v>58</v>
      </c>
      <c r="BG22" s="21">
        <f>BG1</f>
        <v>1</v>
      </c>
      <c r="BH22" s="23">
        <f t="shared" si="15"/>
        <v>4</v>
      </c>
      <c r="BI22" s="3">
        <f>ENSALADAS!K42</f>
        <v>11706.261</v>
      </c>
      <c r="BJ22" s="8"/>
      <c r="BK22" s="8"/>
    </row>
    <row r="23" ht="12.75" customHeight="1">
      <c r="A23" s="4" t="s">
        <v>20</v>
      </c>
      <c r="B23" s="2" t="s">
        <v>91</v>
      </c>
      <c r="C23" s="21">
        <f>C1</f>
        <v>1</v>
      </c>
      <c r="D23" s="23">
        <f t="shared" si="1"/>
        <v>4</v>
      </c>
      <c r="E23" s="3">
        <f>ENSALADAS!K65</f>
        <v>10398.24573</v>
      </c>
      <c r="F23" s="19" t="s">
        <v>91</v>
      </c>
      <c r="G23" s="21">
        <f>G1</f>
        <v>1</v>
      </c>
      <c r="H23" s="23">
        <f t="shared" si="2"/>
        <v>4</v>
      </c>
      <c r="I23" s="3">
        <f>ENSALADAS!K65</f>
        <v>10398.24573</v>
      </c>
      <c r="J23" s="2" t="s">
        <v>91</v>
      </c>
      <c r="K23" s="21">
        <f>K1</f>
        <v>1</v>
      </c>
      <c r="L23" s="23">
        <f t="shared" si="3"/>
        <v>4</v>
      </c>
      <c r="M23" s="3">
        <f>ENSALADAS!K65</f>
        <v>10398.24573</v>
      </c>
      <c r="N23" s="2" t="s">
        <v>91</v>
      </c>
      <c r="O23" s="21">
        <f>O1</f>
        <v>1</v>
      </c>
      <c r="P23" s="23">
        <f t="shared" si="4"/>
        <v>4</v>
      </c>
      <c r="Q23" s="3">
        <f>ENSALADAS!K65</f>
        <v>10398.24573</v>
      </c>
      <c r="R23" s="19" t="s">
        <v>91</v>
      </c>
      <c r="S23" s="21">
        <f>S1</f>
        <v>1</v>
      </c>
      <c r="T23" s="23">
        <f t="shared" si="5"/>
        <v>4</v>
      </c>
      <c r="U23" s="3">
        <f>ENSALADAS!K65</f>
        <v>10398.24573</v>
      </c>
      <c r="V23" s="2" t="s">
        <v>91</v>
      </c>
      <c r="W23" s="21">
        <f>W1</f>
        <v>1</v>
      </c>
      <c r="X23" s="23">
        <f t="shared" si="6"/>
        <v>4</v>
      </c>
      <c r="Y23" s="3">
        <f>ENSALADAS!K65</f>
        <v>10398.24573</v>
      </c>
      <c r="Z23" s="19" t="s">
        <v>91</v>
      </c>
      <c r="AA23" s="21">
        <f>AA1</f>
        <v>1</v>
      </c>
      <c r="AB23" s="23">
        <f t="shared" si="7"/>
        <v>4</v>
      </c>
      <c r="AC23" s="3">
        <f>ENSALADAS!K65</f>
        <v>10398.24573</v>
      </c>
      <c r="AD23" s="2" t="s">
        <v>91</v>
      </c>
      <c r="AE23" s="21">
        <f>AE1</f>
        <v>1</v>
      </c>
      <c r="AF23" s="23">
        <f t="shared" si="8"/>
        <v>4</v>
      </c>
      <c r="AG23" s="3">
        <f>ENSALADAS!K65</f>
        <v>10398.24573</v>
      </c>
      <c r="AH23" s="19" t="s">
        <v>91</v>
      </c>
      <c r="AI23" s="21">
        <f>AI1</f>
        <v>1</v>
      </c>
      <c r="AJ23" s="23">
        <f t="shared" si="9"/>
        <v>4</v>
      </c>
      <c r="AK23" s="3">
        <f>ENSALADAS!K65</f>
        <v>10398.24573</v>
      </c>
      <c r="AL23" s="2" t="s">
        <v>91</v>
      </c>
      <c r="AM23" s="21">
        <f>AM1</f>
        <v>1</v>
      </c>
      <c r="AN23" s="23">
        <f t="shared" si="10"/>
        <v>4</v>
      </c>
      <c r="AO23" s="3">
        <f>ENSALADAS!K65</f>
        <v>10398.24573</v>
      </c>
      <c r="AP23" s="2" t="s">
        <v>91</v>
      </c>
      <c r="AQ23" s="21">
        <f>AQ1</f>
        <v>1</v>
      </c>
      <c r="AR23" s="23">
        <f t="shared" si="11"/>
        <v>4</v>
      </c>
      <c r="AS23" s="3">
        <f>ENSALADAS!K65</f>
        <v>10398.24573</v>
      </c>
      <c r="AT23" s="19" t="s">
        <v>91</v>
      </c>
      <c r="AU23" s="21">
        <f>AU1</f>
        <v>1</v>
      </c>
      <c r="AV23" s="23">
        <f t="shared" si="12"/>
        <v>4</v>
      </c>
      <c r="AW23" s="3">
        <f>ENSALADAS!K65</f>
        <v>10398.24573</v>
      </c>
      <c r="AX23" s="2" t="s">
        <v>91</v>
      </c>
      <c r="AY23" s="21">
        <f>AY1</f>
        <v>1</v>
      </c>
      <c r="AZ23" s="23">
        <f t="shared" si="13"/>
        <v>4</v>
      </c>
      <c r="BA23" s="3">
        <f>ENSALADAS!K65</f>
        <v>10398.24573</v>
      </c>
      <c r="BB23" s="2" t="s">
        <v>91</v>
      </c>
      <c r="BC23" s="21">
        <f>BC1</f>
        <v>1</v>
      </c>
      <c r="BD23" s="23">
        <f t="shared" si="14"/>
        <v>4</v>
      </c>
      <c r="BE23" s="3">
        <f>ENSALADAS!K65</f>
        <v>10398.24573</v>
      </c>
      <c r="BF23" s="19" t="s">
        <v>91</v>
      </c>
      <c r="BG23" s="21">
        <f>BG1</f>
        <v>1</v>
      </c>
      <c r="BH23" s="23">
        <f t="shared" si="15"/>
        <v>4</v>
      </c>
      <c r="BI23" s="3">
        <f>ENSALADAS!K65</f>
        <v>10398.24573</v>
      </c>
      <c r="BJ23" s="8"/>
      <c r="BK23" s="8"/>
    </row>
    <row r="24" ht="12.75" customHeight="1">
      <c r="A24" s="4" t="s">
        <v>20</v>
      </c>
      <c r="B24" s="19" t="s">
        <v>200</v>
      </c>
      <c r="C24" s="21">
        <f>C1</f>
        <v>1</v>
      </c>
      <c r="D24" s="23">
        <f t="shared" si="1"/>
        <v>4</v>
      </c>
      <c r="E24" s="3">
        <f>ENSALADAS!K88</f>
        <v>3989.5882</v>
      </c>
      <c r="F24" s="19" t="s">
        <v>200</v>
      </c>
      <c r="G24" s="21">
        <f>G1</f>
        <v>1</v>
      </c>
      <c r="H24" s="23">
        <f t="shared" si="2"/>
        <v>4</v>
      </c>
      <c r="I24" s="3">
        <f>ENSALADAS!K88</f>
        <v>3989.5882</v>
      </c>
      <c r="J24" s="19" t="s">
        <v>200</v>
      </c>
      <c r="K24" s="21">
        <f>K1</f>
        <v>1</v>
      </c>
      <c r="L24" s="23">
        <f t="shared" si="3"/>
        <v>4</v>
      </c>
      <c r="M24" s="3">
        <f>ENSALADAS!K88</f>
        <v>3989.5882</v>
      </c>
      <c r="N24" s="19" t="s">
        <v>200</v>
      </c>
      <c r="O24" s="21">
        <f>O1</f>
        <v>1</v>
      </c>
      <c r="P24" s="23">
        <f t="shared" si="4"/>
        <v>4</v>
      </c>
      <c r="Q24" s="3">
        <f>ENSALADAS!K88</f>
        <v>3989.5882</v>
      </c>
      <c r="R24" s="19" t="s">
        <v>200</v>
      </c>
      <c r="S24" s="21">
        <f>S1</f>
        <v>1</v>
      </c>
      <c r="T24" s="23">
        <f t="shared" si="5"/>
        <v>4</v>
      </c>
      <c r="U24" s="3">
        <f>ENSALADAS!K88</f>
        <v>3989.5882</v>
      </c>
      <c r="V24" s="19" t="s">
        <v>200</v>
      </c>
      <c r="W24" s="21">
        <f>W1</f>
        <v>1</v>
      </c>
      <c r="X24" s="23">
        <f t="shared" si="6"/>
        <v>4</v>
      </c>
      <c r="Y24" s="3">
        <f>ENSALADAS!K88</f>
        <v>3989.5882</v>
      </c>
      <c r="Z24" s="19" t="s">
        <v>200</v>
      </c>
      <c r="AA24" s="21">
        <f>AA1</f>
        <v>1</v>
      </c>
      <c r="AB24" s="23">
        <f t="shared" si="7"/>
        <v>4</v>
      </c>
      <c r="AC24" s="3">
        <f>ENSALADAS!K88</f>
        <v>3989.5882</v>
      </c>
      <c r="AD24" s="19" t="s">
        <v>200</v>
      </c>
      <c r="AE24" s="21">
        <f>AE1</f>
        <v>1</v>
      </c>
      <c r="AF24" s="23">
        <f t="shared" si="8"/>
        <v>4</v>
      </c>
      <c r="AG24" s="3">
        <f>ENSALADAS!K88</f>
        <v>3989.5882</v>
      </c>
      <c r="AH24" s="19" t="s">
        <v>200</v>
      </c>
      <c r="AI24" s="21">
        <f>AI1</f>
        <v>1</v>
      </c>
      <c r="AJ24" s="23">
        <f t="shared" si="9"/>
        <v>4</v>
      </c>
      <c r="AK24" s="3">
        <f>ENSALADAS!K88</f>
        <v>3989.5882</v>
      </c>
      <c r="AL24" s="19" t="s">
        <v>200</v>
      </c>
      <c r="AM24" s="21">
        <f>AM1</f>
        <v>1</v>
      </c>
      <c r="AN24" s="23">
        <f t="shared" si="10"/>
        <v>4</v>
      </c>
      <c r="AO24" s="3">
        <f>ENSALADAS!K88</f>
        <v>3989.5882</v>
      </c>
      <c r="AP24" s="2" t="s">
        <v>200</v>
      </c>
      <c r="AQ24" s="21">
        <f>AQ1</f>
        <v>1</v>
      </c>
      <c r="AR24" s="23">
        <f t="shared" si="11"/>
        <v>4</v>
      </c>
      <c r="AS24" s="3">
        <f>ENSALADAS!K88</f>
        <v>3989.5882</v>
      </c>
      <c r="AT24" s="2" t="s">
        <v>200</v>
      </c>
      <c r="AU24" s="21">
        <f>AU1</f>
        <v>1</v>
      </c>
      <c r="AV24" s="23">
        <f t="shared" si="12"/>
        <v>4</v>
      </c>
      <c r="AW24" s="3">
        <f>ENSALADAS!K88</f>
        <v>3989.5882</v>
      </c>
      <c r="AX24" s="19" t="s">
        <v>200</v>
      </c>
      <c r="AY24" s="21">
        <f>AY1</f>
        <v>1</v>
      </c>
      <c r="AZ24" s="23">
        <f t="shared" si="13"/>
        <v>4</v>
      </c>
      <c r="BA24" s="3">
        <f>ENSALADAS!K88</f>
        <v>3989.5882</v>
      </c>
      <c r="BB24" s="19" t="s">
        <v>200</v>
      </c>
      <c r="BC24" s="21">
        <f>BC1</f>
        <v>1</v>
      </c>
      <c r="BD24" s="23">
        <f t="shared" si="14"/>
        <v>4</v>
      </c>
      <c r="BE24" s="3">
        <f>ENSALADAS!K88</f>
        <v>3989.5882</v>
      </c>
      <c r="BF24" s="2" t="s">
        <v>200</v>
      </c>
      <c r="BG24" s="21">
        <f>BG1</f>
        <v>1</v>
      </c>
      <c r="BH24" s="23">
        <f t="shared" si="15"/>
        <v>4</v>
      </c>
      <c r="BI24" s="3">
        <f>ENSALADAS!K88</f>
        <v>3989.5882</v>
      </c>
      <c r="BJ24" s="8"/>
      <c r="BK24" s="8"/>
    </row>
    <row r="25" ht="12.75" customHeight="1">
      <c r="A25" s="4" t="s">
        <v>20</v>
      </c>
      <c r="B25" s="2" t="s">
        <v>184</v>
      </c>
      <c r="C25" s="21">
        <f>C1</f>
        <v>1</v>
      </c>
      <c r="D25" s="23">
        <f t="shared" si="1"/>
        <v>4</v>
      </c>
      <c r="E25" s="3">
        <f>ENSALADAS!K111</f>
        <v>4427.422</v>
      </c>
      <c r="F25" s="19" t="s">
        <v>184</v>
      </c>
      <c r="G25" s="21">
        <f>G1</f>
        <v>1</v>
      </c>
      <c r="H25" s="23">
        <f t="shared" si="2"/>
        <v>4</v>
      </c>
      <c r="I25" s="3">
        <f>ENSALADAS!K111</f>
        <v>4427.422</v>
      </c>
      <c r="J25" s="2" t="s">
        <v>184</v>
      </c>
      <c r="K25" s="21">
        <f>K1</f>
        <v>1</v>
      </c>
      <c r="L25" s="23">
        <f t="shared" si="3"/>
        <v>4</v>
      </c>
      <c r="M25" s="3">
        <f>ENSALADAS!K111</f>
        <v>4427.422</v>
      </c>
      <c r="N25" s="19" t="s">
        <v>184</v>
      </c>
      <c r="O25" s="21">
        <f>O1</f>
        <v>1</v>
      </c>
      <c r="P25" s="23">
        <f t="shared" si="4"/>
        <v>4</v>
      </c>
      <c r="Q25" s="3">
        <f>ENSALADAS!K111</f>
        <v>4427.422</v>
      </c>
      <c r="R25" s="2" t="s">
        <v>184</v>
      </c>
      <c r="S25" s="21">
        <f>S1</f>
        <v>1</v>
      </c>
      <c r="T25" s="23">
        <f t="shared" si="5"/>
        <v>4</v>
      </c>
      <c r="U25" s="3">
        <f>ENSALADAS!K111</f>
        <v>4427.422</v>
      </c>
      <c r="V25" s="19" t="s">
        <v>184</v>
      </c>
      <c r="W25" s="21">
        <f>W1</f>
        <v>1</v>
      </c>
      <c r="X25" s="23">
        <f t="shared" si="6"/>
        <v>4</v>
      </c>
      <c r="Y25" s="3">
        <f>ENSALADAS!K111</f>
        <v>4427.422</v>
      </c>
      <c r="Z25" s="2" t="s">
        <v>184</v>
      </c>
      <c r="AA25" s="21">
        <f>AA1</f>
        <v>1</v>
      </c>
      <c r="AB25" s="23">
        <f t="shared" si="7"/>
        <v>4</v>
      </c>
      <c r="AC25" s="3">
        <f>ENSALADAS!K111</f>
        <v>4427.422</v>
      </c>
      <c r="AD25" s="19" t="s">
        <v>184</v>
      </c>
      <c r="AE25" s="21">
        <f>AE1</f>
        <v>1</v>
      </c>
      <c r="AF25" s="23">
        <f t="shared" si="8"/>
        <v>4</v>
      </c>
      <c r="AG25" s="3">
        <f>ENSALADAS!K111</f>
        <v>4427.422</v>
      </c>
      <c r="AH25" s="19" t="s">
        <v>184</v>
      </c>
      <c r="AI25" s="21">
        <f>AI1</f>
        <v>1</v>
      </c>
      <c r="AJ25" s="23">
        <f t="shared" si="9"/>
        <v>4</v>
      </c>
      <c r="AK25" s="3">
        <f>ENSALADAS!K111</f>
        <v>4427.422</v>
      </c>
      <c r="AL25" s="19" t="s">
        <v>184</v>
      </c>
      <c r="AM25" s="21">
        <f>AM1</f>
        <v>1</v>
      </c>
      <c r="AN25" s="23">
        <f t="shared" si="10"/>
        <v>4</v>
      </c>
      <c r="AO25" s="3">
        <f>ENSALADAS!K111</f>
        <v>4427.422</v>
      </c>
      <c r="AP25" s="19" t="s">
        <v>184</v>
      </c>
      <c r="AQ25" s="21">
        <f>AQ1</f>
        <v>1</v>
      </c>
      <c r="AR25" s="23">
        <f t="shared" si="11"/>
        <v>4</v>
      </c>
      <c r="AS25" s="3">
        <f>ENSALADAS!K111</f>
        <v>4427.422</v>
      </c>
      <c r="AT25" s="19" t="s">
        <v>184</v>
      </c>
      <c r="AU25" s="21">
        <f>AU1</f>
        <v>1</v>
      </c>
      <c r="AV25" s="23">
        <f t="shared" si="12"/>
        <v>4</v>
      </c>
      <c r="AW25" s="3">
        <f>ENSALADAS!K111</f>
        <v>4427.422</v>
      </c>
      <c r="AX25" s="2" t="s">
        <v>184</v>
      </c>
      <c r="AY25" s="21">
        <f>AY1</f>
        <v>1</v>
      </c>
      <c r="AZ25" s="23">
        <f t="shared" si="13"/>
        <v>4</v>
      </c>
      <c r="BA25" s="3">
        <f>ENSALADAS!K111</f>
        <v>4427.422</v>
      </c>
      <c r="BB25" s="19" t="s">
        <v>184</v>
      </c>
      <c r="BC25" s="21">
        <f>BC1</f>
        <v>1</v>
      </c>
      <c r="BD25" s="23">
        <f t="shared" si="14"/>
        <v>4</v>
      </c>
      <c r="BE25" s="3">
        <f>ENSALADAS!K111</f>
        <v>4427.422</v>
      </c>
      <c r="BF25" s="2" t="s">
        <v>184</v>
      </c>
      <c r="BG25" s="21">
        <f>BG1</f>
        <v>1</v>
      </c>
      <c r="BH25" s="23">
        <f t="shared" si="15"/>
        <v>4</v>
      </c>
      <c r="BI25" s="3">
        <f>ENSALADAS!K111</f>
        <v>4427.422</v>
      </c>
      <c r="BJ25" s="8"/>
      <c r="BK25" s="8"/>
    </row>
    <row r="26" ht="12.75" customHeight="1">
      <c r="A26" s="4" t="s">
        <v>20</v>
      </c>
      <c r="B26" s="19" t="s">
        <v>167</v>
      </c>
      <c r="C26" s="21">
        <f>C1</f>
        <v>1</v>
      </c>
      <c r="D26" s="23">
        <f t="shared" si="1"/>
        <v>4</v>
      </c>
      <c r="E26" s="3">
        <f>ENSALADAS!K134</f>
        <v>4565.54</v>
      </c>
      <c r="F26" s="2" t="s">
        <v>167</v>
      </c>
      <c r="G26" s="21">
        <f>G1</f>
        <v>1</v>
      </c>
      <c r="H26" s="23">
        <f t="shared" si="2"/>
        <v>4</v>
      </c>
      <c r="I26" s="3">
        <f>ENSALADAS!K134</f>
        <v>4565.54</v>
      </c>
      <c r="J26" s="19" t="s">
        <v>167</v>
      </c>
      <c r="K26" s="21">
        <f>K1</f>
        <v>1</v>
      </c>
      <c r="L26" s="23">
        <f t="shared" si="3"/>
        <v>4</v>
      </c>
      <c r="M26" s="3">
        <f>ENSALADAS!K134</f>
        <v>4565.54</v>
      </c>
      <c r="N26" s="2" t="s">
        <v>167</v>
      </c>
      <c r="O26" s="21">
        <f>O1</f>
        <v>1</v>
      </c>
      <c r="P26" s="23">
        <f t="shared" si="4"/>
        <v>4</v>
      </c>
      <c r="Q26" s="3">
        <f>ENSALADAS!K134</f>
        <v>4565.54</v>
      </c>
      <c r="R26" s="19" t="s">
        <v>167</v>
      </c>
      <c r="S26" s="21">
        <f>S1</f>
        <v>1</v>
      </c>
      <c r="T26" s="23">
        <f t="shared" si="5"/>
        <v>4</v>
      </c>
      <c r="U26" s="3">
        <f>ENSALADAS!K134</f>
        <v>4565.54</v>
      </c>
      <c r="V26" s="2" t="s">
        <v>167</v>
      </c>
      <c r="W26" s="21">
        <f>W1</f>
        <v>1</v>
      </c>
      <c r="X26" s="23">
        <f t="shared" si="6"/>
        <v>4</v>
      </c>
      <c r="Y26" s="3">
        <f>ENSALADAS!K134</f>
        <v>4565.54</v>
      </c>
      <c r="Z26" s="19" t="s">
        <v>167</v>
      </c>
      <c r="AA26" s="21">
        <f>AA1</f>
        <v>1</v>
      </c>
      <c r="AB26" s="23">
        <f t="shared" si="7"/>
        <v>4</v>
      </c>
      <c r="AC26" s="3">
        <f>ENSALADAS!K134</f>
        <v>4565.54</v>
      </c>
      <c r="AD26" s="19" t="s">
        <v>167</v>
      </c>
      <c r="AE26" s="21">
        <f>AE1</f>
        <v>1</v>
      </c>
      <c r="AF26" s="23">
        <f t="shared" si="8"/>
        <v>4</v>
      </c>
      <c r="AG26" s="3">
        <f>ENSALADAS!K134</f>
        <v>4565.54</v>
      </c>
      <c r="AH26" s="2" t="s">
        <v>167</v>
      </c>
      <c r="AI26" s="21">
        <f>AI1</f>
        <v>1</v>
      </c>
      <c r="AJ26" s="23">
        <f t="shared" si="9"/>
        <v>4</v>
      </c>
      <c r="AK26" s="3">
        <f>ENSALADAS!K134</f>
        <v>4565.54</v>
      </c>
      <c r="AL26" s="19" t="s">
        <v>167</v>
      </c>
      <c r="AM26" s="21">
        <f>AM1</f>
        <v>1</v>
      </c>
      <c r="AN26" s="23">
        <f t="shared" si="10"/>
        <v>4</v>
      </c>
      <c r="AO26" s="3">
        <f>ENSALADAS!K134</f>
        <v>4565.54</v>
      </c>
      <c r="AP26" s="19" t="s">
        <v>167</v>
      </c>
      <c r="AQ26" s="21">
        <f>AQ1</f>
        <v>1</v>
      </c>
      <c r="AR26" s="23">
        <f t="shared" si="11"/>
        <v>4</v>
      </c>
      <c r="AS26" s="3">
        <f>ENSALADAS!K134</f>
        <v>4565.54</v>
      </c>
      <c r="AT26" s="19" t="s">
        <v>167</v>
      </c>
      <c r="AU26" s="21">
        <f>AU1</f>
        <v>1</v>
      </c>
      <c r="AV26" s="23">
        <f t="shared" si="12"/>
        <v>4</v>
      </c>
      <c r="AW26" s="3">
        <f>ENSALADAS!K134</f>
        <v>4565.54</v>
      </c>
      <c r="AX26" s="19" t="s">
        <v>167</v>
      </c>
      <c r="AY26" s="21">
        <f>AY1</f>
        <v>1</v>
      </c>
      <c r="AZ26" s="23">
        <f t="shared" si="13"/>
        <v>4</v>
      </c>
      <c r="BA26" s="3">
        <f>ENSALADAS!K134</f>
        <v>4565.54</v>
      </c>
      <c r="BB26" s="19" t="s">
        <v>167</v>
      </c>
      <c r="BC26" s="21">
        <f>BC1</f>
        <v>1</v>
      </c>
      <c r="BD26" s="23">
        <f t="shared" si="14"/>
        <v>4</v>
      </c>
      <c r="BE26" s="3">
        <f>ENSALADAS!K134</f>
        <v>4565.54</v>
      </c>
      <c r="BF26" s="19" t="s">
        <v>167</v>
      </c>
      <c r="BG26" s="21">
        <f>BG1</f>
        <v>1</v>
      </c>
      <c r="BH26" s="23">
        <f t="shared" si="15"/>
        <v>4</v>
      </c>
      <c r="BI26" s="3">
        <f>ENSALADAS!K134</f>
        <v>4565.54</v>
      </c>
      <c r="BJ26" s="8"/>
      <c r="BK26" s="8"/>
    </row>
    <row r="27" ht="12.75" customHeight="1">
      <c r="A27" s="4" t="s">
        <v>20</v>
      </c>
      <c r="B27" s="19" t="s">
        <v>137</v>
      </c>
      <c r="C27" s="21">
        <f>C1</f>
        <v>1</v>
      </c>
      <c r="D27" s="23">
        <f t="shared" si="1"/>
        <v>4</v>
      </c>
      <c r="E27" s="3">
        <f>ENSALADAS!K157</f>
        <v>5347.6769</v>
      </c>
      <c r="F27" s="19" t="s">
        <v>137</v>
      </c>
      <c r="G27" s="21">
        <f>G1</f>
        <v>1</v>
      </c>
      <c r="H27" s="23">
        <f t="shared" si="2"/>
        <v>4</v>
      </c>
      <c r="I27" s="3">
        <f>ENSALADAS!K157</f>
        <v>5347.6769</v>
      </c>
      <c r="J27" s="2" t="s">
        <v>137</v>
      </c>
      <c r="K27" s="21">
        <f>K1</f>
        <v>1</v>
      </c>
      <c r="L27" s="23">
        <f t="shared" si="3"/>
        <v>4</v>
      </c>
      <c r="M27" s="3">
        <f>ENSALADAS!K157</f>
        <v>5347.6769</v>
      </c>
      <c r="N27" s="19" t="s">
        <v>137</v>
      </c>
      <c r="O27" s="21">
        <f>O1</f>
        <v>1</v>
      </c>
      <c r="P27" s="23">
        <f t="shared" si="4"/>
        <v>4</v>
      </c>
      <c r="Q27" s="3">
        <f>ENSALADAS!K157</f>
        <v>5347.6769</v>
      </c>
      <c r="R27" s="19" t="s">
        <v>137</v>
      </c>
      <c r="S27" s="21">
        <f>S1</f>
        <v>1</v>
      </c>
      <c r="T27" s="23">
        <f t="shared" si="5"/>
        <v>4</v>
      </c>
      <c r="U27" s="3">
        <f>ENSALADAS!K157</f>
        <v>5347.6769</v>
      </c>
      <c r="V27" s="19" t="s">
        <v>137</v>
      </c>
      <c r="W27" s="21">
        <f>W1</f>
        <v>1</v>
      </c>
      <c r="X27" s="23">
        <f t="shared" si="6"/>
        <v>4</v>
      </c>
      <c r="Y27" s="3">
        <f>ENSALADAS!K157</f>
        <v>5347.6769</v>
      </c>
      <c r="Z27" s="19" t="s">
        <v>137</v>
      </c>
      <c r="AA27" s="21">
        <f>AA1</f>
        <v>1</v>
      </c>
      <c r="AB27" s="23">
        <f t="shared" si="7"/>
        <v>4</v>
      </c>
      <c r="AC27" s="3">
        <f>ENSALADAS!K157</f>
        <v>5347.6769</v>
      </c>
      <c r="AD27" s="19" t="s">
        <v>137</v>
      </c>
      <c r="AE27" s="21">
        <f>AE1</f>
        <v>1</v>
      </c>
      <c r="AF27" s="23">
        <f t="shared" si="8"/>
        <v>4</v>
      </c>
      <c r="AG27" s="3">
        <f>ENSALADAS!K157</f>
        <v>5347.6769</v>
      </c>
      <c r="AH27" s="19" t="s">
        <v>137</v>
      </c>
      <c r="AI27" s="21">
        <f>AI1</f>
        <v>1</v>
      </c>
      <c r="AJ27" s="23">
        <f t="shared" si="9"/>
        <v>4</v>
      </c>
      <c r="AK27" s="3">
        <f>ENSALADAS!K157</f>
        <v>5347.6769</v>
      </c>
      <c r="AL27" s="2" t="s">
        <v>137</v>
      </c>
      <c r="AM27" s="21">
        <f>AM1</f>
        <v>1</v>
      </c>
      <c r="AN27" s="23">
        <f t="shared" si="10"/>
        <v>4</v>
      </c>
      <c r="AO27" s="3">
        <f>ENSALADAS!K157</f>
        <v>5347.6769</v>
      </c>
      <c r="AP27" s="19" t="s">
        <v>137</v>
      </c>
      <c r="AQ27" s="21">
        <f>AQ1</f>
        <v>1</v>
      </c>
      <c r="AR27" s="23">
        <f t="shared" si="11"/>
        <v>4</v>
      </c>
      <c r="AS27" s="3">
        <f>ENSALADAS!K157</f>
        <v>5347.6769</v>
      </c>
      <c r="AT27" s="19" t="s">
        <v>137</v>
      </c>
      <c r="AU27" s="21">
        <f>AU1</f>
        <v>1</v>
      </c>
      <c r="AV27" s="23">
        <f t="shared" si="12"/>
        <v>4</v>
      </c>
      <c r="AW27" s="3">
        <f>ENSALADAS!K157</f>
        <v>5347.6769</v>
      </c>
      <c r="AX27" s="2" t="s">
        <v>137</v>
      </c>
      <c r="AY27" s="21">
        <f>AY1</f>
        <v>1</v>
      </c>
      <c r="AZ27" s="23">
        <f t="shared" si="13"/>
        <v>4</v>
      </c>
      <c r="BA27" s="3">
        <f>ENSALADAS!K157</f>
        <v>5347.6769</v>
      </c>
      <c r="BB27" s="19" t="s">
        <v>137</v>
      </c>
      <c r="BC27" s="21">
        <f>BC1</f>
        <v>1</v>
      </c>
      <c r="BD27" s="23">
        <f t="shared" si="14"/>
        <v>4</v>
      </c>
      <c r="BE27" s="3">
        <f>ENSALADAS!K157</f>
        <v>5347.6769</v>
      </c>
      <c r="BF27" s="19" t="s">
        <v>137</v>
      </c>
      <c r="BG27" s="21">
        <f>BG1</f>
        <v>1</v>
      </c>
      <c r="BH27" s="23">
        <f t="shared" si="15"/>
        <v>4</v>
      </c>
      <c r="BI27" s="3">
        <f>ENSALADAS!K157</f>
        <v>5347.6769</v>
      </c>
      <c r="BJ27" s="8"/>
      <c r="BK27" s="8"/>
    </row>
    <row r="28" ht="12.75" customHeight="1">
      <c r="A28" s="4" t="s">
        <v>20</v>
      </c>
      <c r="B28" s="19" t="s">
        <v>123</v>
      </c>
      <c r="C28" s="21">
        <f>C1</f>
        <v>1</v>
      </c>
      <c r="D28" s="23">
        <f t="shared" si="1"/>
        <v>4</v>
      </c>
      <c r="E28" s="3">
        <f>ENSALADAS!K180</f>
        <v>8821.4868</v>
      </c>
      <c r="F28" s="19" t="s">
        <v>123</v>
      </c>
      <c r="G28" s="21">
        <f>G1</f>
        <v>1</v>
      </c>
      <c r="H28" s="23">
        <f t="shared" si="2"/>
        <v>4</v>
      </c>
      <c r="I28" s="3">
        <f>ENSALADAS!K180</f>
        <v>8821.4868</v>
      </c>
      <c r="J28" s="19" t="s">
        <v>123</v>
      </c>
      <c r="K28" s="21">
        <f>K1</f>
        <v>1</v>
      </c>
      <c r="L28" s="23">
        <f t="shared" si="3"/>
        <v>4</v>
      </c>
      <c r="M28" s="3">
        <f>ENSALADAS!K180</f>
        <v>8821.4868</v>
      </c>
      <c r="N28" s="19" t="s">
        <v>123</v>
      </c>
      <c r="O28" s="21">
        <f>O1</f>
        <v>1</v>
      </c>
      <c r="P28" s="23">
        <f t="shared" si="4"/>
        <v>4</v>
      </c>
      <c r="Q28" s="3">
        <f>ENSALADAS!K180</f>
        <v>8821.4868</v>
      </c>
      <c r="R28" s="19" t="s">
        <v>123</v>
      </c>
      <c r="S28" s="21">
        <f>S1</f>
        <v>1</v>
      </c>
      <c r="T28" s="23">
        <f t="shared" si="5"/>
        <v>4</v>
      </c>
      <c r="U28" s="3">
        <f>ENSALADAS!K180</f>
        <v>8821.4868</v>
      </c>
      <c r="V28" s="19" t="s">
        <v>123</v>
      </c>
      <c r="W28" s="21">
        <f>W1</f>
        <v>1</v>
      </c>
      <c r="X28" s="23">
        <f t="shared" si="6"/>
        <v>4</v>
      </c>
      <c r="Y28" s="3">
        <f>ENSALADAS!K180</f>
        <v>8821.4868</v>
      </c>
      <c r="Z28" s="19" t="s">
        <v>123</v>
      </c>
      <c r="AA28" s="21">
        <f>AA1</f>
        <v>1</v>
      </c>
      <c r="AB28" s="23">
        <f t="shared" si="7"/>
        <v>4</v>
      </c>
      <c r="AC28" s="3">
        <f>ENSALADAS!K180</f>
        <v>8821.4868</v>
      </c>
      <c r="AD28" s="2" t="s">
        <v>123</v>
      </c>
      <c r="AE28" s="21">
        <f>AE1</f>
        <v>1</v>
      </c>
      <c r="AF28" s="23">
        <f t="shared" si="8"/>
        <v>4</v>
      </c>
      <c r="AG28" s="3">
        <f>ENSALADAS!K180</f>
        <v>8821.4868</v>
      </c>
      <c r="AH28" s="19" t="s">
        <v>123</v>
      </c>
      <c r="AI28" s="21">
        <f>AI1</f>
        <v>1</v>
      </c>
      <c r="AJ28" s="23">
        <f t="shared" si="9"/>
        <v>4</v>
      </c>
      <c r="AK28" s="3">
        <f>ENSALADAS!K180</f>
        <v>8821.4868</v>
      </c>
      <c r="AL28" s="19" t="s">
        <v>123</v>
      </c>
      <c r="AM28" s="21">
        <f>AM1</f>
        <v>1</v>
      </c>
      <c r="AN28" s="23">
        <f t="shared" si="10"/>
        <v>4</v>
      </c>
      <c r="AO28" s="3">
        <f>ENSALADAS!K180</f>
        <v>8821.4868</v>
      </c>
      <c r="AP28" s="19" t="s">
        <v>123</v>
      </c>
      <c r="AQ28" s="21">
        <f>AQ1</f>
        <v>1</v>
      </c>
      <c r="AR28" s="23">
        <f t="shared" si="11"/>
        <v>4</v>
      </c>
      <c r="AS28" s="3">
        <f>ENSALADAS!K180</f>
        <v>8821.4868</v>
      </c>
      <c r="AT28" s="19" t="s">
        <v>123</v>
      </c>
      <c r="AU28" s="21">
        <f>AU1</f>
        <v>1</v>
      </c>
      <c r="AV28" s="23">
        <f t="shared" si="12"/>
        <v>4</v>
      </c>
      <c r="AW28" s="3">
        <f>ENSALADAS!K180</f>
        <v>8821.4868</v>
      </c>
      <c r="AX28" s="19" t="s">
        <v>123</v>
      </c>
      <c r="AY28" s="21">
        <f>AY1</f>
        <v>1</v>
      </c>
      <c r="AZ28" s="23">
        <f t="shared" si="13"/>
        <v>4</v>
      </c>
      <c r="BA28" s="3">
        <f>ENSALADAS!K180</f>
        <v>8821.4868</v>
      </c>
      <c r="BB28" s="19" t="s">
        <v>123</v>
      </c>
      <c r="BC28" s="21">
        <f>BC1</f>
        <v>1</v>
      </c>
      <c r="BD28" s="23">
        <f t="shared" si="14"/>
        <v>4</v>
      </c>
      <c r="BE28" s="3">
        <f>ENSALADAS!K180</f>
        <v>8821.4868</v>
      </c>
      <c r="BF28" s="19" t="s">
        <v>123</v>
      </c>
      <c r="BG28" s="21">
        <f>BG1</f>
        <v>1</v>
      </c>
      <c r="BH28" s="23">
        <f t="shared" si="15"/>
        <v>4</v>
      </c>
      <c r="BI28" s="3">
        <f>ENSALADAS!K180</f>
        <v>8821.4868</v>
      </c>
      <c r="BJ28" s="8"/>
      <c r="BK28" s="8"/>
    </row>
    <row r="29" ht="12.75" customHeight="1">
      <c r="A29" s="4" t="s">
        <v>20</v>
      </c>
      <c r="B29" s="19" t="s">
        <v>153</v>
      </c>
      <c r="C29" s="21">
        <f>C1</f>
        <v>1</v>
      </c>
      <c r="D29" s="23">
        <f t="shared" si="1"/>
        <v>4</v>
      </c>
      <c r="E29" s="3">
        <f>ENSALADAS!K203</f>
        <v>5102.22</v>
      </c>
      <c r="F29" s="19" t="s">
        <v>153</v>
      </c>
      <c r="G29" s="21">
        <f>G1</f>
        <v>1</v>
      </c>
      <c r="H29" s="23">
        <f t="shared" si="2"/>
        <v>4</v>
      </c>
      <c r="I29" s="3">
        <f>ENSALADAS!K203</f>
        <v>5102.22</v>
      </c>
      <c r="J29" s="2" t="s">
        <v>153</v>
      </c>
      <c r="K29" s="21">
        <f>K1</f>
        <v>1</v>
      </c>
      <c r="L29" s="23">
        <f t="shared" si="3"/>
        <v>4</v>
      </c>
      <c r="M29" s="3">
        <f>ENSALADAS!K203</f>
        <v>5102.22</v>
      </c>
      <c r="N29" s="19" t="s">
        <v>153</v>
      </c>
      <c r="O29" s="21">
        <f>O1</f>
        <v>1</v>
      </c>
      <c r="P29" s="23">
        <f t="shared" si="4"/>
        <v>4</v>
      </c>
      <c r="Q29" s="3">
        <f>ENSALADAS!K203</f>
        <v>5102.22</v>
      </c>
      <c r="R29" s="19" t="s">
        <v>153</v>
      </c>
      <c r="S29" s="21">
        <f>S1</f>
        <v>1</v>
      </c>
      <c r="T29" s="23">
        <f t="shared" si="5"/>
        <v>4</v>
      </c>
      <c r="U29" s="3">
        <f>ENSALADAS!K203</f>
        <v>5102.22</v>
      </c>
      <c r="V29" s="2" t="s">
        <v>153</v>
      </c>
      <c r="W29" s="21">
        <f>W1</f>
        <v>1</v>
      </c>
      <c r="X29" s="23">
        <f t="shared" si="6"/>
        <v>4</v>
      </c>
      <c r="Y29" s="3">
        <f>ENSALADAS!K203</f>
        <v>5102.22</v>
      </c>
      <c r="Z29" s="2" t="s">
        <v>153</v>
      </c>
      <c r="AA29" s="21">
        <f>AA1</f>
        <v>1</v>
      </c>
      <c r="AB29" s="23">
        <f t="shared" si="7"/>
        <v>4</v>
      </c>
      <c r="AC29" s="3">
        <f>ENSALADAS!K203</f>
        <v>5102.22</v>
      </c>
      <c r="AD29" s="19" t="s">
        <v>153</v>
      </c>
      <c r="AE29" s="21">
        <f>AE1</f>
        <v>1</v>
      </c>
      <c r="AF29" s="23">
        <f t="shared" si="8"/>
        <v>4</v>
      </c>
      <c r="AG29" s="3">
        <f>ENSALADAS!K203</f>
        <v>5102.22</v>
      </c>
      <c r="AH29" s="2" t="s">
        <v>153</v>
      </c>
      <c r="AI29" s="21">
        <f>AI1</f>
        <v>1</v>
      </c>
      <c r="AJ29" s="23">
        <f t="shared" si="9"/>
        <v>4</v>
      </c>
      <c r="AK29" s="3">
        <f>ENSALADAS!K203</f>
        <v>5102.22</v>
      </c>
      <c r="AL29" s="2" t="s">
        <v>153</v>
      </c>
      <c r="AM29" s="21">
        <f>AM1</f>
        <v>1</v>
      </c>
      <c r="AN29" s="23">
        <f t="shared" si="10"/>
        <v>4</v>
      </c>
      <c r="AO29" s="3">
        <f>ENSALADAS!K203</f>
        <v>5102.22</v>
      </c>
      <c r="AP29" s="19" t="s">
        <v>153</v>
      </c>
      <c r="AQ29" s="21">
        <f>AQ1</f>
        <v>1</v>
      </c>
      <c r="AR29" s="23">
        <f t="shared" si="11"/>
        <v>4</v>
      </c>
      <c r="AS29" s="3">
        <f>ENSALADAS!K203</f>
        <v>5102.22</v>
      </c>
      <c r="AT29" s="19" t="s">
        <v>153</v>
      </c>
      <c r="AU29" s="21">
        <f>AU1</f>
        <v>1</v>
      </c>
      <c r="AV29" s="23">
        <f t="shared" si="12"/>
        <v>4</v>
      </c>
      <c r="AW29" s="3">
        <f>ENSALADAS!K203</f>
        <v>5102.22</v>
      </c>
      <c r="AX29" s="19" t="s">
        <v>153</v>
      </c>
      <c r="AY29" s="21">
        <f>AY1</f>
        <v>1</v>
      </c>
      <c r="AZ29" s="23">
        <f t="shared" si="13"/>
        <v>4</v>
      </c>
      <c r="BA29" s="3">
        <f>ENSALADAS!K203</f>
        <v>5102.22</v>
      </c>
      <c r="BB29" s="19" t="s">
        <v>153</v>
      </c>
      <c r="BC29" s="21">
        <f>BC1</f>
        <v>1</v>
      </c>
      <c r="BD29" s="23">
        <f t="shared" si="14"/>
        <v>4</v>
      </c>
      <c r="BE29" s="3">
        <f>ENSALADAS!K203</f>
        <v>5102.22</v>
      </c>
      <c r="BF29" s="2" t="s">
        <v>153</v>
      </c>
      <c r="BG29" s="21">
        <f>BG1</f>
        <v>1</v>
      </c>
      <c r="BH29" s="23">
        <f t="shared" si="15"/>
        <v>4</v>
      </c>
      <c r="BI29" s="3">
        <f>ENSALADAS!K203</f>
        <v>5102.22</v>
      </c>
      <c r="BJ29" s="8"/>
      <c r="BK29" s="8"/>
    </row>
    <row r="30" ht="12.75" customHeight="1">
      <c r="A30" s="4" t="s">
        <v>20</v>
      </c>
      <c r="B30" s="2" t="s">
        <v>77</v>
      </c>
      <c r="C30" s="21">
        <f>C1</f>
        <v>1</v>
      </c>
      <c r="D30" s="23">
        <f t="shared" si="1"/>
        <v>4</v>
      </c>
      <c r="E30" s="3">
        <f>ENSALADAS!K226</f>
        <v>10649.58</v>
      </c>
      <c r="F30" s="2" t="s">
        <v>77</v>
      </c>
      <c r="G30" s="21">
        <f>G1</f>
        <v>1</v>
      </c>
      <c r="H30" s="23">
        <f t="shared" si="2"/>
        <v>4</v>
      </c>
      <c r="I30" s="3">
        <f>ENSALADAS!K226</f>
        <v>10649.58</v>
      </c>
      <c r="J30" s="19" t="s">
        <v>77</v>
      </c>
      <c r="K30" s="21">
        <f>K1</f>
        <v>1</v>
      </c>
      <c r="L30" s="23">
        <f t="shared" si="3"/>
        <v>4</v>
      </c>
      <c r="M30" s="3">
        <f>ENSALADAS!K226</f>
        <v>10649.58</v>
      </c>
      <c r="N30" s="19" t="s">
        <v>77</v>
      </c>
      <c r="O30" s="21">
        <f>O1</f>
        <v>1</v>
      </c>
      <c r="P30" s="23">
        <f t="shared" si="4"/>
        <v>4</v>
      </c>
      <c r="Q30" s="3">
        <f>ENSALADAS!K226</f>
        <v>10649.58</v>
      </c>
      <c r="R30" s="2" t="s">
        <v>77</v>
      </c>
      <c r="S30" s="21">
        <f>S1</f>
        <v>1</v>
      </c>
      <c r="T30" s="23">
        <f t="shared" si="5"/>
        <v>4</v>
      </c>
      <c r="U30" s="3">
        <f>ENSALADAS!K226</f>
        <v>10649.58</v>
      </c>
      <c r="V30" s="2" t="s">
        <v>77</v>
      </c>
      <c r="W30" s="21">
        <f>W1</f>
        <v>1</v>
      </c>
      <c r="X30" s="23">
        <f t="shared" si="6"/>
        <v>4</v>
      </c>
      <c r="Y30" s="3">
        <f>ENSALADAS!K226</f>
        <v>10649.58</v>
      </c>
      <c r="Z30" s="2" t="s">
        <v>77</v>
      </c>
      <c r="AA30" s="21">
        <f>AA1</f>
        <v>1</v>
      </c>
      <c r="AB30" s="23">
        <f t="shared" si="7"/>
        <v>4</v>
      </c>
      <c r="AC30" s="3">
        <f>ENSALADAS!K226</f>
        <v>10649.58</v>
      </c>
      <c r="AD30" s="19" t="s">
        <v>77</v>
      </c>
      <c r="AE30" s="21">
        <f>AE1</f>
        <v>1</v>
      </c>
      <c r="AF30" s="23">
        <f t="shared" si="8"/>
        <v>4</v>
      </c>
      <c r="AG30" s="3">
        <f>ENSALADAS!K226</f>
        <v>10649.58</v>
      </c>
      <c r="AH30" s="2" t="s">
        <v>77</v>
      </c>
      <c r="AI30" s="21">
        <f>AI1</f>
        <v>1</v>
      </c>
      <c r="AJ30" s="23">
        <f t="shared" si="9"/>
        <v>4</v>
      </c>
      <c r="AK30" s="3">
        <f>ENSALADAS!K226</f>
        <v>10649.58</v>
      </c>
      <c r="AL30" s="19" t="s">
        <v>77</v>
      </c>
      <c r="AM30" s="21">
        <f>AM1</f>
        <v>1</v>
      </c>
      <c r="AN30" s="23">
        <f t="shared" si="10"/>
        <v>4</v>
      </c>
      <c r="AO30" s="3">
        <f>ENSALADAS!K226</f>
        <v>10649.58</v>
      </c>
      <c r="AP30" s="2" t="s">
        <v>77</v>
      </c>
      <c r="AQ30" s="21">
        <f>AQ1</f>
        <v>1</v>
      </c>
      <c r="AR30" s="23">
        <f t="shared" si="11"/>
        <v>4</v>
      </c>
      <c r="AS30" s="3">
        <f>ENSALADAS!K226</f>
        <v>10649.58</v>
      </c>
      <c r="AT30" s="2" t="s">
        <v>77</v>
      </c>
      <c r="AU30" s="21">
        <f>AU1</f>
        <v>1</v>
      </c>
      <c r="AV30" s="23">
        <f t="shared" si="12"/>
        <v>4</v>
      </c>
      <c r="AW30" s="3">
        <f>ENSALADAS!K226</f>
        <v>10649.58</v>
      </c>
      <c r="AX30" s="19" t="s">
        <v>77</v>
      </c>
      <c r="AY30" s="21">
        <f>AY1</f>
        <v>1</v>
      </c>
      <c r="AZ30" s="23">
        <f t="shared" si="13"/>
        <v>4</v>
      </c>
      <c r="BA30" s="3">
        <f>ENSALADAS!K226</f>
        <v>10649.58</v>
      </c>
      <c r="BB30" s="2" t="s">
        <v>77</v>
      </c>
      <c r="BC30" s="21">
        <f>BC1</f>
        <v>1</v>
      </c>
      <c r="BD30" s="23">
        <f t="shared" si="14"/>
        <v>4</v>
      </c>
      <c r="BE30" s="3">
        <f>ENSALADAS!K226</f>
        <v>10649.58</v>
      </c>
      <c r="BF30" s="19" t="s">
        <v>77</v>
      </c>
      <c r="BG30" s="21">
        <f>BG1</f>
        <v>1</v>
      </c>
      <c r="BH30" s="23">
        <f t="shared" si="15"/>
        <v>4</v>
      </c>
      <c r="BI30" s="3">
        <f>ENSALADAS!K226</f>
        <v>10649.58</v>
      </c>
      <c r="BJ30" s="8"/>
      <c r="BK30" s="8"/>
    </row>
    <row r="31" ht="12.75" customHeight="1">
      <c r="A31" s="90" t="s">
        <v>21</v>
      </c>
      <c r="B31" s="91" t="s">
        <v>493</v>
      </c>
      <c r="C31" s="92">
        <v>0.0</v>
      </c>
      <c r="D31" s="93">
        <f t="shared" si="1"/>
        <v>0</v>
      </c>
      <c r="E31" s="94" t="str">
        <f>[1]TARTAS!K21+[1]TARTAS!K44+[1]TARTAS!K67</f>
        <v>#ERROR!</v>
      </c>
      <c r="F31" s="91" t="s">
        <v>493</v>
      </c>
      <c r="G31" s="92">
        <v>0.0</v>
      </c>
      <c r="H31" s="93">
        <f t="shared" si="2"/>
        <v>0</v>
      </c>
      <c r="I31" s="94" t="str">
        <f>[1]TARTAS!K21+[1]TARTAS!K44+[1]TARTAS!K67</f>
        <v>#ERROR!</v>
      </c>
      <c r="J31" s="91" t="s">
        <v>493</v>
      </c>
      <c r="K31" s="92">
        <f>K1</f>
        <v>1</v>
      </c>
      <c r="L31" s="93">
        <f t="shared" si="3"/>
        <v>4</v>
      </c>
      <c r="M31" s="94" t="str">
        <f>[1]TARTAS!K21+[1]TARTAS!K44+[1]TARTAS!K67</f>
        <v>#ERROR!</v>
      </c>
      <c r="N31" s="91" t="s">
        <v>493</v>
      </c>
      <c r="O31" s="92">
        <v>0.0</v>
      </c>
      <c r="P31" s="93">
        <f t="shared" si="4"/>
        <v>0</v>
      </c>
      <c r="Q31" s="94" t="str">
        <f>[1]TARTAS!K21+[1]TARTAS!K44+[1]TARTAS!K67</f>
        <v>#ERROR!</v>
      </c>
      <c r="R31" s="91" t="s">
        <v>493</v>
      </c>
      <c r="S31" s="92">
        <v>0.0</v>
      </c>
      <c r="T31" s="93">
        <f t="shared" si="5"/>
        <v>0</v>
      </c>
      <c r="U31" s="94" t="str">
        <f>[1]TARTAS!K21+[1]TARTAS!K44+[1]TARTAS!K67</f>
        <v>#ERROR!</v>
      </c>
      <c r="V31" s="91" t="s">
        <v>493</v>
      </c>
      <c r="W31" s="92">
        <v>0.0</v>
      </c>
      <c r="X31" s="93">
        <f t="shared" si="6"/>
        <v>0</v>
      </c>
      <c r="Y31" s="94" t="str">
        <f>[1]TARTAS!K21+[1]TARTAS!K44+[1]TARTAS!K67</f>
        <v>#ERROR!</v>
      </c>
      <c r="Z31" s="91" t="s">
        <v>493</v>
      </c>
      <c r="AA31" s="92">
        <v>0.0</v>
      </c>
      <c r="AB31" s="93">
        <f t="shared" si="7"/>
        <v>0</v>
      </c>
      <c r="AC31" s="94" t="str">
        <f>[1]TARTAS!K21+[1]TARTAS!K44+[1]TARTAS!K67</f>
        <v>#ERROR!</v>
      </c>
      <c r="AD31" s="91" t="s">
        <v>493</v>
      </c>
      <c r="AE31" s="92">
        <v>0.0</v>
      </c>
      <c r="AF31" s="93">
        <f t="shared" si="8"/>
        <v>0</v>
      </c>
      <c r="AG31" s="94" t="str">
        <f>[1]TARTAS!K21+[1]TARTAS!K44+[1]TARTAS!K67</f>
        <v>#ERROR!</v>
      </c>
      <c r="AH31" s="91" t="s">
        <v>499</v>
      </c>
      <c r="AI31" s="92">
        <v>0.0</v>
      </c>
      <c r="AJ31" s="93">
        <f t="shared" si="9"/>
        <v>0</v>
      </c>
      <c r="AK31" s="94" t="str">
        <f>[1]TARTAS!K21+[1]TARTAS!K44+[1]TARTAS!K67</f>
        <v>#ERROR!</v>
      </c>
      <c r="AL31" s="91" t="s">
        <v>493</v>
      </c>
      <c r="AM31" s="92">
        <v>0.0</v>
      </c>
      <c r="AN31" s="93">
        <f t="shared" si="10"/>
        <v>0</v>
      </c>
      <c r="AO31" s="94" t="str">
        <f>[1]TARTAS!K21+[1]TARTAS!K44+[1]TARTAS!K67</f>
        <v>#ERROR!</v>
      </c>
      <c r="AP31" s="91" t="s">
        <v>493</v>
      </c>
      <c r="AQ31" s="92">
        <v>0.0</v>
      </c>
      <c r="AR31" s="93">
        <f t="shared" si="11"/>
        <v>0</v>
      </c>
      <c r="AS31" s="94" t="str">
        <f>[1]TARTAS!K21+[1]TARTAS!K44+[1]TARTAS!K67</f>
        <v>#ERROR!</v>
      </c>
      <c r="AT31" s="91" t="s">
        <v>493</v>
      </c>
      <c r="AU31" s="92">
        <v>0.0</v>
      </c>
      <c r="AV31" s="93">
        <f t="shared" si="12"/>
        <v>0</v>
      </c>
      <c r="AW31" s="94" t="str">
        <f>[1]TARTAS!K21+[1]TARTAS!K44+[1]TARTAS!K67</f>
        <v>#ERROR!</v>
      </c>
      <c r="AX31" s="91" t="s">
        <v>493</v>
      </c>
      <c r="AY31" s="92">
        <v>0.0</v>
      </c>
      <c r="AZ31" s="93">
        <f t="shared" si="13"/>
        <v>0</v>
      </c>
      <c r="BA31" s="94" t="str">
        <f>[1]TARTAS!K21+[1]TARTAS!K44+[1]TARTAS!K67</f>
        <v>#ERROR!</v>
      </c>
      <c r="BB31" s="91" t="s">
        <v>493</v>
      </c>
      <c r="BC31" s="92">
        <v>0.0</v>
      </c>
      <c r="BD31" s="93">
        <f t="shared" si="14"/>
        <v>0</v>
      </c>
      <c r="BE31" s="94" t="str">
        <f>[1]TARTAS!K21+[1]TARTAS!K44+[1]TARTAS!K67</f>
        <v>#ERROR!</v>
      </c>
      <c r="BF31" s="91" t="s">
        <v>493</v>
      </c>
      <c r="BG31" s="92">
        <v>0.0</v>
      </c>
      <c r="BH31" s="93">
        <f t="shared" si="15"/>
        <v>0</v>
      </c>
      <c r="BI31" s="94" t="str">
        <f>[1]TARTAS!K21+[1]TARTAS!K44+[1]TARTAS!K67</f>
        <v>#ERROR!</v>
      </c>
      <c r="BJ31" s="112"/>
      <c r="BK31" s="112"/>
    </row>
    <row r="32" ht="12.75" customHeight="1">
      <c r="A32" s="90" t="s">
        <v>503</v>
      </c>
      <c r="B32" s="113" t="s">
        <v>199</v>
      </c>
      <c r="C32" s="92">
        <f>C1</f>
        <v>1</v>
      </c>
      <c r="D32" s="93">
        <f t="shared" si="1"/>
        <v>4</v>
      </c>
      <c r="E32" s="94">
        <f>ECONOMICOS!K88</f>
        <v>12053.48223</v>
      </c>
      <c r="F32" s="91" t="s">
        <v>238</v>
      </c>
      <c r="G32" s="92">
        <f>G1</f>
        <v>1</v>
      </c>
      <c r="H32" s="93">
        <f t="shared" si="2"/>
        <v>4</v>
      </c>
      <c r="I32" s="94">
        <f>ECONOMICOS!K111</f>
        <v>7038.864</v>
      </c>
      <c r="J32" s="113" t="s">
        <v>90</v>
      </c>
      <c r="K32" s="92">
        <f>K1</f>
        <v>1</v>
      </c>
      <c r="L32" s="93">
        <f t="shared" si="3"/>
        <v>4</v>
      </c>
      <c r="M32" s="94">
        <f>ECONOMICOS!K134</f>
        <v>14698.12</v>
      </c>
      <c r="N32" s="113" t="s">
        <v>122</v>
      </c>
      <c r="O32" s="92">
        <f>O1</f>
        <v>1</v>
      </c>
      <c r="P32" s="93">
        <f t="shared" si="4"/>
        <v>4</v>
      </c>
      <c r="Q32" s="94">
        <f>ECONOMICOS!K157</f>
        <v>14557.3579</v>
      </c>
      <c r="R32" s="113" t="s">
        <v>75</v>
      </c>
      <c r="S32" s="92">
        <f>S1</f>
        <v>1</v>
      </c>
      <c r="T32" s="93">
        <f t="shared" si="5"/>
        <v>4</v>
      </c>
      <c r="U32" s="94">
        <f>ECONOMICOS!K180</f>
        <v>15892.5764</v>
      </c>
      <c r="V32" s="113" t="s">
        <v>107</v>
      </c>
      <c r="W32" s="92">
        <f>W1</f>
        <v>1</v>
      </c>
      <c r="X32" s="93">
        <f t="shared" si="6"/>
        <v>4</v>
      </c>
      <c r="Y32" s="94">
        <f>ECONOMICOS!K205</f>
        <v>15018.43145</v>
      </c>
      <c r="Z32" s="113" t="s">
        <v>56</v>
      </c>
      <c r="AA32" s="92">
        <f>AA1</f>
        <v>1</v>
      </c>
      <c r="AB32" s="93">
        <f t="shared" si="7"/>
        <v>4</v>
      </c>
      <c r="AC32" s="94">
        <f>ECONOMICOS!K228</f>
        <v>17756.44428</v>
      </c>
      <c r="AD32" s="113" t="s">
        <v>136</v>
      </c>
      <c r="AE32" s="92">
        <f>AE1</f>
        <v>1</v>
      </c>
      <c r="AF32" s="93">
        <f t="shared" si="8"/>
        <v>4</v>
      </c>
      <c r="AG32" s="94">
        <f>ECONOMICOS!K251</f>
        <v>16039.88976</v>
      </c>
      <c r="AH32" s="113" t="s">
        <v>210</v>
      </c>
      <c r="AI32" s="92">
        <f>AI1</f>
        <v>1</v>
      </c>
      <c r="AJ32" s="93">
        <f t="shared" si="9"/>
        <v>4</v>
      </c>
      <c r="AK32" s="94">
        <f>ECONOMICOS!K65</f>
        <v>12095.9639</v>
      </c>
      <c r="AL32" s="113" t="s">
        <v>248</v>
      </c>
      <c r="AM32" s="92">
        <f>AM1</f>
        <v>1</v>
      </c>
      <c r="AN32" s="93">
        <f t="shared" si="10"/>
        <v>4</v>
      </c>
      <c r="AO32" s="94">
        <f>ECONOMICOS!K297</f>
        <v>6196.106</v>
      </c>
      <c r="AP32" s="113" t="s">
        <v>152</v>
      </c>
      <c r="AQ32" s="92">
        <f>AQ1</f>
        <v>1</v>
      </c>
      <c r="AR32" s="93">
        <f t="shared" si="11"/>
        <v>4</v>
      </c>
      <c r="AS32" s="94">
        <f>ECONOMICOS!K343</f>
        <v>13467.816</v>
      </c>
      <c r="AT32" s="113" t="s">
        <v>166</v>
      </c>
      <c r="AU32" s="92">
        <f>AU1</f>
        <v>1</v>
      </c>
      <c r="AV32" s="93">
        <f t="shared" si="12"/>
        <v>4</v>
      </c>
      <c r="AW32" s="94">
        <f>ECONOMICOS!K320</f>
        <v>14709.40301</v>
      </c>
      <c r="AX32" s="113" t="s">
        <v>226</v>
      </c>
      <c r="AY32" s="92">
        <f>AY1</f>
        <v>1</v>
      </c>
      <c r="AZ32" s="93">
        <f t="shared" si="13"/>
        <v>4</v>
      </c>
      <c r="BA32" s="94">
        <f>ECONOMICOS!K366</f>
        <v>7064.86888</v>
      </c>
      <c r="BB32" s="113" t="s">
        <v>183</v>
      </c>
      <c r="BC32" s="92">
        <f>BC1</f>
        <v>1</v>
      </c>
      <c r="BD32" s="93">
        <f t="shared" si="14"/>
        <v>4</v>
      </c>
      <c r="BE32" s="94">
        <f>ECONOMICOS!K389</f>
        <v>12751.6369</v>
      </c>
      <c r="BF32" s="113" t="s">
        <v>259</v>
      </c>
      <c r="BG32" s="92">
        <f>BG1</f>
        <v>1</v>
      </c>
      <c r="BH32" s="93">
        <f t="shared" si="15"/>
        <v>4</v>
      </c>
      <c r="BI32" s="94">
        <f>ECONOMICOS!K412</f>
        <v>4380.6275</v>
      </c>
      <c r="BJ32" s="112"/>
      <c r="BK32" s="112"/>
    </row>
    <row r="33" ht="12.75" customHeight="1">
      <c r="A33" s="90" t="s">
        <v>24</v>
      </c>
      <c r="B33" s="91" t="s">
        <v>227</v>
      </c>
      <c r="C33" s="92">
        <f>C1</f>
        <v>1</v>
      </c>
      <c r="D33" s="93">
        <f t="shared" si="1"/>
        <v>4</v>
      </c>
      <c r="E33" s="94">
        <f>SOPAS!K180</f>
        <v>2515.846</v>
      </c>
      <c r="F33" s="113" t="s">
        <v>139</v>
      </c>
      <c r="G33" s="92">
        <f>G1</f>
        <v>1</v>
      </c>
      <c r="H33" s="93">
        <f t="shared" si="2"/>
        <v>4</v>
      </c>
      <c r="I33" s="94">
        <f>SOPAS!K272</f>
        <v>6247.41</v>
      </c>
      <c r="J33" s="91" t="s">
        <v>154</v>
      </c>
      <c r="K33" s="92">
        <f>K1</f>
        <v>1</v>
      </c>
      <c r="L33" s="93">
        <f t="shared" si="3"/>
        <v>4</v>
      </c>
      <c r="M33" s="94">
        <f>SOPAS!K134</f>
        <v>5742.18</v>
      </c>
      <c r="N33" s="91" t="s">
        <v>186</v>
      </c>
      <c r="O33" s="92">
        <f>O1</f>
        <v>1</v>
      </c>
      <c r="P33" s="93">
        <f t="shared" si="4"/>
        <v>4</v>
      </c>
      <c r="Q33" s="94">
        <f>SOPAS!K295</f>
        <v>3211.408</v>
      </c>
      <c r="R33" s="91" t="s">
        <v>79</v>
      </c>
      <c r="S33" s="92">
        <f>S1</f>
        <v>1</v>
      </c>
      <c r="T33" s="93">
        <f t="shared" si="5"/>
        <v>4</v>
      </c>
      <c r="U33" s="94">
        <f>SOPAS!K415</f>
        <v>9393.642</v>
      </c>
      <c r="V33" s="113" t="s">
        <v>94</v>
      </c>
      <c r="W33" s="92">
        <f>W1</f>
        <v>1</v>
      </c>
      <c r="X33" s="93">
        <f t="shared" si="6"/>
        <v>4</v>
      </c>
      <c r="Y33" s="94">
        <f>SOPAS!K111</f>
        <v>8367.05</v>
      </c>
      <c r="Z33" s="91" t="s">
        <v>239</v>
      </c>
      <c r="AA33" s="92">
        <f>AA1</f>
        <v>1</v>
      </c>
      <c r="AB33" s="93">
        <f t="shared" si="7"/>
        <v>4</v>
      </c>
      <c r="AC33" s="94">
        <f>SOPAS!K369</f>
        <v>8737.6875</v>
      </c>
      <c r="AD33" s="91" t="s">
        <v>110</v>
      </c>
      <c r="AE33" s="92">
        <f>AE1</f>
        <v>1</v>
      </c>
      <c r="AF33" s="93">
        <f t="shared" si="8"/>
        <v>4</v>
      </c>
      <c r="AG33" s="94">
        <f>SOPAS!K42</f>
        <v>8977.39</v>
      </c>
      <c r="AH33" s="91" t="s">
        <v>211</v>
      </c>
      <c r="AI33" s="92">
        <f>AI1</f>
        <v>1</v>
      </c>
      <c r="AJ33" s="93">
        <f t="shared" si="9"/>
        <v>4</v>
      </c>
      <c r="AK33" s="94">
        <f>SOPAS!K157</f>
        <v>9641.65</v>
      </c>
      <c r="AL33" s="91" t="s">
        <v>261</v>
      </c>
      <c r="AM33" s="92">
        <f>AM1</f>
        <v>1</v>
      </c>
      <c r="AN33" s="93">
        <f t="shared" si="10"/>
        <v>4</v>
      </c>
      <c r="AO33" s="94">
        <f>SOPAS!K392</f>
        <v>1160.665</v>
      </c>
      <c r="AP33" s="113" t="s">
        <v>249</v>
      </c>
      <c r="AQ33" s="92">
        <f>AQ1</f>
        <v>1</v>
      </c>
      <c r="AR33" s="93">
        <f t="shared" si="11"/>
        <v>4</v>
      </c>
      <c r="AS33" s="94">
        <f>SOPAS!K341</f>
        <v>4320.5136</v>
      </c>
      <c r="AT33" s="91" t="s">
        <v>169</v>
      </c>
      <c r="AU33" s="92">
        <f>AU1</f>
        <v>1</v>
      </c>
      <c r="AV33" s="93">
        <f t="shared" si="12"/>
        <v>4</v>
      </c>
      <c r="AW33" s="94">
        <f>SOPAS!K438</f>
        <v>4950.604</v>
      </c>
      <c r="AX33" s="91" t="s">
        <v>201</v>
      </c>
      <c r="AY33" s="92">
        <f>AY1</f>
        <v>1</v>
      </c>
      <c r="AZ33" s="93">
        <f t="shared" si="13"/>
        <v>4</v>
      </c>
      <c r="BA33" s="94">
        <f>SOPAS!K318</f>
        <v>2570.306</v>
      </c>
      <c r="BB33" s="91" t="s">
        <v>60</v>
      </c>
      <c r="BC33" s="92">
        <f>BC1</f>
        <v>1</v>
      </c>
      <c r="BD33" s="93">
        <f t="shared" si="14"/>
        <v>4</v>
      </c>
      <c r="BE33" s="94">
        <f>SOPAS!K19</f>
        <v>11522.93</v>
      </c>
      <c r="BF33" s="113" t="s">
        <v>124</v>
      </c>
      <c r="BG33" s="92">
        <f>BG1</f>
        <v>1</v>
      </c>
      <c r="BH33" s="93">
        <f t="shared" si="15"/>
        <v>4</v>
      </c>
      <c r="BI33" s="94">
        <f>SOPAS!K88</f>
        <v>7330.516</v>
      </c>
      <c r="BJ33" s="112"/>
      <c r="BK33" s="112"/>
    </row>
    <row r="34" ht="12.75" customHeight="1">
      <c r="A34" s="4" t="s">
        <v>506</v>
      </c>
      <c r="B34" s="119"/>
      <c r="C34" s="121">
        <f>SUM(C3:C24)</f>
        <v>22</v>
      </c>
      <c r="D34" s="122">
        <f t="shared" si="1"/>
        <v>88</v>
      </c>
      <c r="E34" s="11" t="str">
        <f>SUM(E3:E33)</f>
        <v>#ERROR!</v>
      </c>
      <c r="F34" s="119"/>
      <c r="G34" s="121">
        <f>SUM(G3:G24)</f>
        <v>22</v>
      </c>
      <c r="H34" s="122">
        <f t="shared" si="2"/>
        <v>88</v>
      </c>
      <c r="I34" s="11" t="str">
        <f>SUM(I3:I33)</f>
        <v>#ERROR!</v>
      </c>
      <c r="J34" s="119"/>
      <c r="K34" s="121">
        <f>SUM(K3:K24)</f>
        <v>22</v>
      </c>
      <c r="L34" s="122">
        <f t="shared" si="3"/>
        <v>88</v>
      </c>
      <c r="M34" s="11" t="str">
        <f>SUM(M3:M33)</f>
        <v>#ERROR!</v>
      </c>
      <c r="N34" s="119"/>
      <c r="O34" s="121">
        <f>SUM(O3:O24)</f>
        <v>22</v>
      </c>
      <c r="P34" s="122">
        <f t="shared" si="4"/>
        <v>88</v>
      </c>
      <c r="Q34" s="11" t="str">
        <f>SUM(Q3:Q33)</f>
        <v>#ERROR!</v>
      </c>
      <c r="R34" s="119"/>
      <c r="S34" s="121">
        <f>SUM(S3:S24)</f>
        <v>22</v>
      </c>
      <c r="T34" s="122">
        <f t="shared" si="5"/>
        <v>88</v>
      </c>
      <c r="U34" s="11" t="str">
        <f>SUM(U3:U33)</f>
        <v>#ERROR!</v>
      </c>
      <c r="V34" s="119"/>
      <c r="W34" s="121">
        <f>SUM(W3:W24)</f>
        <v>22</v>
      </c>
      <c r="X34" s="122">
        <f t="shared" si="6"/>
        <v>88</v>
      </c>
      <c r="Y34" s="11" t="str">
        <f>SUM(Y3:Y33)</f>
        <v>#ERROR!</v>
      </c>
      <c r="Z34" s="119"/>
      <c r="AA34" s="121">
        <f>SUM(AA3:AA24)</f>
        <v>22</v>
      </c>
      <c r="AB34" s="122">
        <f t="shared" si="7"/>
        <v>88</v>
      </c>
      <c r="AC34" s="11" t="str">
        <f>SUM(AC3:AC33)</f>
        <v>#ERROR!</v>
      </c>
      <c r="AD34" s="119"/>
      <c r="AE34" s="121">
        <f>SUM(AE3:AE24)</f>
        <v>22</v>
      </c>
      <c r="AF34" s="122">
        <f t="shared" si="8"/>
        <v>88</v>
      </c>
      <c r="AG34" s="11" t="str">
        <f>SUM(AG3:AG33)</f>
        <v>#ERROR!</v>
      </c>
      <c r="AH34" s="2"/>
      <c r="AI34" s="121">
        <f>SUM(AI3:AI24)</f>
        <v>22</v>
      </c>
      <c r="AJ34" s="122">
        <f t="shared" si="9"/>
        <v>88</v>
      </c>
      <c r="AK34" s="11" t="str">
        <f>SUM(AK3:AK33)</f>
        <v>#ERROR!</v>
      </c>
      <c r="AL34" s="119"/>
      <c r="AM34" s="121">
        <f>SUM(AM3:AM24)</f>
        <v>22</v>
      </c>
      <c r="AN34" s="122">
        <f t="shared" si="10"/>
        <v>88</v>
      </c>
      <c r="AO34" s="11" t="str">
        <f>SUM(AO3:AO33)</f>
        <v>#ERROR!</v>
      </c>
      <c r="AP34" s="119"/>
      <c r="AQ34" s="121">
        <f>SUM(AQ3:AQ24)</f>
        <v>22</v>
      </c>
      <c r="AR34" s="122">
        <f t="shared" si="11"/>
        <v>88</v>
      </c>
      <c r="AS34" s="11" t="str">
        <f>SUM(AS3:AS33)</f>
        <v>#ERROR!</v>
      </c>
      <c r="AT34" s="119"/>
      <c r="AU34" s="121">
        <f>SUM(AU3:AU24)</f>
        <v>22</v>
      </c>
      <c r="AV34" s="122">
        <f t="shared" si="12"/>
        <v>88</v>
      </c>
      <c r="AW34" s="11" t="str">
        <f>SUM(AW3:AW33)</f>
        <v>#ERROR!</v>
      </c>
      <c r="AX34" s="119"/>
      <c r="AY34" s="121">
        <f>SUM(AY3:AY24)</f>
        <v>22</v>
      </c>
      <c r="AZ34" s="122">
        <f t="shared" si="13"/>
        <v>88</v>
      </c>
      <c r="BA34" s="11" t="str">
        <f>SUM(BA3:BA33)</f>
        <v>#ERROR!</v>
      </c>
      <c r="BB34" s="119"/>
      <c r="BC34" s="121">
        <f>SUM(BC3:BC24)</f>
        <v>22</v>
      </c>
      <c r="BD34" s="122">
        <f t="shared" si="14"/>
        <v>88</v>
      </c>
      <c r="BE34" s="11" t="str">
        <f>SUM(BE3:BE33)</f>
        <v>#ERROR!</v>
      </c>
      <c r="BF34" s="119"/>
      <c r="BG34" s="121">
        <f>SUM(BG3:BG24)</f>
        <v>22</v>
      </c>
      <c r="BH34" s="122">
        <f t="shared" si="15"/>
        <v>88</v>
      </c>
      <c r="BI34" s="11" t="str">
        <f>SUM(BI3:BI33)</f>
        <v>#ERROR!</v>
      </c>
      <c r="BJ34" s="125" t="str">
        <f>E34+I34+M34+Q34+U34+Y34+AC34+AG34+AK34+AO34+AS34+AW34+BE34+BI34</f>
        <v>#ERROR!</v>
      </c>
      <c r="BK34" s="125" t="str">
        <f>BJ34/15</f>
        <v>#ERROR!</v>
      </c>
    </row>
    <row r="35" ht="12.75" customHeight="1">
      <c r="A35" s="34"/>
      <c r="B35" s="8"/>
      <c r="C35" s="8"/>
      <c r="D35" s="8"/>
      <c r="E35" s="33" t="str">
        <f>E34/28</f>
        <v>#ERROR!</v>
      </c>
      <c r="F35" s="8"/>
      <c r="G35" s="8"/>
      <c r="H35" s="8"/>
      <c r="I35" s="33" t="str">
        <f>I34/28</f>
        <v>#ERROR!</v>
      </c>
      <c r="J35" s="8"/>
      <c r="K35" s="8"/>
      <c r="L35" s="8"/>
      <c r="M35" s="33" t="str">
        <f>M34/28</f>
        <v>#ERROR!</v>
      </c>
      <c r="N35" s="8"/>
      <c r="O35" s="8"/>
      <c r="P35" s="8"/>
      <c r="Q35" s="33" t="str">
        <f>Q34/28</f>
        <v>#ERROR!</v>
      </c>
      <c r="R35" s="8"/>
      <c r="S35" s="8"/>
      <c r="T35" s="8"/>
      <c r="U35" s="33" t="str">
        <f>U34/28</f>
        <v>#ERROR!</v>
      </c>
      <c r="V35" s="8"/>
      <c r="W35" s="8"/>
      <c r="X35" s="8"/>
      <c r="Y35" s="33" t="str">
        <f>Y34/28</f>
        <v>#ERROR!</v>
      </c>
      <c r="Z35" s="8"/>
      <c r="AA35" s="8"/>
      <c r="AB35" s="8"/>
      <c r="AC35" s="33" t="str">
        <f>AC34/28</f>
        <v>#ERROR!</v>
      </c>
      <c r="AD35" s="8"/>
      <c r="AE35" s="8"/>
      <c r="AF35" s="8"/>
      <c r="AG35" s="33" t="str">
        <f>AG34/28</f>
        <v>#ERROR!</v>
      </c>
      <c r="AH35" s="8"/>
      <c r="AI35" s="8"/>
      <c r="AJ35" s="8"/>
      <c r="AK35" s="33" t="str">
        <f>AK34/28</f>
        <v>#ERROR!</v>
      </c>
      <c r="AL35" s="8"/>
      <c r="AM35" s="8"/>
      <c r="AN35" s="8"/>
      <c r="AO35" s="33" t="str">
        <f>AO34/28</f>
        <v>#ERROR!</v>
      </c>
      <c r="AP35" s="8"/>
      <c r="AQ35" s="8"/>
      <c r="AR35" s="8"/>
      <c r="AS35" s="33" t="str">
        <f>AS34/28</f>
        <v>#ERROR!</v>
      </c>
      <c r="AT35" s="8"/>
      <c r="AU35" s="8"/>
      <c r="AV35" s="8"/>
      <c r="AW35" s="33" t="str">
        <f>AW34/28</f>
        <v>#ERROR!</v>
      </c>
      <c r="AX35" s="8"/>
      <c r="AY35" s="8"/>
      <c r="AZ35" s="8"/>
      <c r="BA35" s="33" t="str">
        <f>BA34/28</f>
        <v>#ERROR!</v>
      </c>
      <c r="BB35" s="8"/>
      <c r="BC35" s="8"/>
      <c r="BD35" s="8"/>
      <c r="BE35" s="33" t="str">
        <f>BE34/28</f>
        <v>#ERROR!</v>
      </c>
      <c r="BF35" s="8"/>
      <c r="BG35" s="8"/>
      <c r="BH35" s="8"/>
      <c r="BI35" s="33" t="str">
        <f>BI34/28</f>
        <v>#ERROR!</v>
      </c>
      <c r="BJ35" s="8"/>
      <c r="BK35" s="8"/>
    </row>
    <row r="36" ht="12.75" customHeight="1">
      <c r="A36" s="34"/>
      <c r="B36" s="8"/>
      <c r="C36" s="8"/>
      <c r="D36" s="8"/>
      <c r="E36" s="33"/>
      <c r="F36" s="8"/>
      <c r="G36" s="8"/>
      <c r="H36" s="8"/>
      <c r="I36" s="126"/>
      <c r="J36" s="8"/>
      <c r="K36" s="8"/>
      <c r="L36" s="8"/>
      <c r="M36" s="126"/>
      <c r="N36" s="8"/>
      <c r="O36" s="8"/>
      <c r="P36" s="8"/>
      <c r="Q36" s="126"/>
      <c r="R36" s="8"/>
      <c r="S36" s="8"/>
      <c r="T36" s="8"/>
      <c r="U36" s="126"/>
      <c r="V36" s="8"/>
      <c r="W36" s="8"/>
      <c r="X36" s="8"/>
      <c r="Y36" s="126"/>
      <c r="Z36" s="8"/>
      <c r="AA36" s="8"/>
      <c r="AB36" s="8"/>
      <c r="AC36" s="126"/>
      <c r="AD36" s="8"/>
      <c r="AE36" s="8"/>
      <c r="AF36" s="8"/>
      <c r="AG36" s="126"/>
      <c r="AH36" s="8"/>
      <c r="AI36" s="8"/>
      <c r="AJ36" s="8"/>
      <c r="AK36" s="126"/>
      <c r="AL36" s="8"/>
      <c r="AM36" s="8"/>
      <c r="AN36" s="8"/>
      <c r="AO36" s="126"/>
      <c r="AP36" s="8"/>
      <c r="AQ36" s="8"/>
      <c r="AR36" s="8"/>
      <c r="AS36" s="126"/>
      <c r="AT36" s="8"/>
      <c r="AU36" s="8"/>
      <c r="AV36" s="8"/>
      <c r="AW36" s="126"/>
      <c r="AX36" s="8"/>
      <c r="AY36" s="8"/>
      <c r="AZ36" s="8"/>
      <c r="BA36" s="126"/>
      <c r="BB36" s="8"/>
      <c r="BC36" s="8"/>
      <c r="BD36" s="8"/>
      <c r="BE36" s="126"/>
      <c r="BF36" s="8"/>
      <c r="BG36" s="8"/>
      <c r="BH36" s="8"/>
      <c r="BI36" s="126"/>
      <c r="BJ36" s="8"/>
      <c r="BK36" s="8"/>
    </row>
    <row r="37" ht="12.75" customHeight="1">
      <c r="A37" s="34"/>
      <c r="B37" s="8"/>
      <c r="C37" s="8"/>
      <c r="D37" s="8"/>
      <c r="E37" s="33"/>
      <c r="F37" s="8"/>
      <c r="G37" s="8"/>
      <c r="H37" s="8"/>
      <c r="I37" s="126"/>
      <c r="J37" s="8"/>
      <c r="K37" s="8"/>
      <c r="L37" s="8"/>
      <c r="M37" s="126"/>
      <c r="N37" s="8"/>
      <c r="O37" s="8"/>
      <c r="P37" s="8"/>
      <c r="Q37" s="126"/>
      <c r="R37" s="8"/>
      <c r="S37" s="8"/>
      <c r="T37" s="8"/>
      <c r="U37" s="126"/>
      <c r="V37" s="8"/>
      <c r="W37" s="8"/>
      <c r="X37" s="8"/>
      <c r="Y37" s="126"/>
      <c r="Z37" s="8"/>
      <c r="AA37" s="8"/>
      <c r="AB37" s="8"/>
      <c r="AC37" s="126"/>
      <c r="AD37" s="8"/>
      <c r="AE37" s="8"/>
      <c r="AF37" s="8"/>
      <c r="AG37" s="126"/>
      <c r="AH37" s="8"/>
      <c r="AI37" s="8"/>
      <c r="AJ37" s="8"/>
      <c r="AK37" s="126"/>
      <c r="AL37" s="8"/>
      <c r="AM37" s="8"/>
      <c r="AN37" s="8"/>
      <c r="AO37" s="126"/>
      <c r="AP37" s="8"/>
      <c r="AQ37" s="8"/>
      <c r="AR37" s="8"/>
      <c r="AS37" s="126"/>
      <c r="AT37" s="8"/>
      <c r="AU37" s="8"/>
      <c r="AV37" s="8"/>
      <c r="AW37" s="126"/>
      <c r="AX37" s="8"/>
      <c r="AY37" s="8"/>
      <c r="AZ37" s="8"/>
      <c r="BA37" s="126"/>
      <c r="BB37" s="8"/>
      <c r="BC37" s="8"/>
      <c r="BD37" s="8"/>
      <c r="BE37" s="126"/>
      <c r="BF37" s="8"/>
      <c r="BG37" s="8"/>
      <c r="BH37" s="8"/>
      <c r="BI37" s="126"/>
      <c r="BJ37" s="8"/>
      <c r="BK37" s="8"/>
    </row>
    <row r="38" ht="12.75" customHeight="1">
      <c r="A38" s="34"/>
      <c r="B38" s="8"/>
      <c r="C38" s="8"/>
      <c r="D38" s="8"/>
      <c r="E38" s="33"/>
      <c r="F38" s="8"/>
      <c r="G38" s="8"/>
      <c r="H38" s="8"/>
      <c r="I38" s="126"/>
      <c r="J38" s="8"/>
      <c r="K38" s="8"/>
      <c r="L38" s="8"/>
      <c r="M38" s="126"/>
      <c r="N38" s="8"/>
      <c r="O38" s="8"/>
      <c r="P38" s="8"/>
      <c r="Q38" s="126"/>
      <c r="R38" s="8"/>
      <c r="S38" s="8"/>
      <c r="T38" s="8"/>
      <c r="U38" s="126"/>
      <c r="V38" s="8"/>
      <c r="W38" s="8"/>
      <c r="X38" s="8"/>
      <c r="Y38" s="126"/>
      <c r="Z38" s="8"/>
      <c r="AA38" s="8"/>
      <c r="AB38" s="8"/>
      <c r="AC38" s="126"/>
      <c r="AD38" s="8"/>
      <c r="AE38" s="8"/>
      <c r="AF38" s="8"/>
      <c r="AG38" s="126"/>
      <c r="AH38" s="8"/>
      <c r="AI38" s="8"/>
      <c r="AJ38" s="8"/>
      <c r="AK38" s="126"/>
      <c r="AL38" s="8"/>
      <c r="AM38" s="8"/>
      <c r="AN38" s="8"/>
      <c r="AO38" s="126"/>
      <c r="AP38" s="8"/>
      <c r="AQ38" s="8"/>
      <c r="AR38" s="8"/>
      <c r="AS38" s="126"/>
      <c r="AT38" s="8"/>
      <c r="AU38" s="8"/>
      <c r="AV38" s="8"/>
      <c r="AW38" s="126"/>
      <c r="AX38" s="8"/>
      <c r="AY38" s="8"/>
      <c r="AZ38" s="8"/>
      <c r="BA38" s="126"/>
      <c r="BB38" s="8"/>
      <c r="BC38" s="8"/>
      <c r="BD38" s="8"/>
      <c r="BE38" s="126"/>
      <c r="BF38" s="8"/>
      <c r="BG38" s="8"/>
      <c r="BH38" s="8"/>
      <c r="BI38" s="126"/>
      <c r="BJ38" s="8"/>
      <c r="BK38" s="8"/>
    </row>
    <row r="39" ht="12.75" customHeight="1">
      <c r="A39" s="34"/>
      <c r="B39" s="8"/>
      <c r="C39" s="8"/>
      <c r="D39" s="8"/>
      <c r="E39" s="33"/>
      <c r="F39" s="8"/>
      <c r="G39" s="8"/>
      <c r="H39" s="8"/>
      <c r="I39" s="126"/>
      <c r="J39" s="8"/>
      <c r="K39" s="8"/>
      <c r="L39" s="8"/>
      <c r="M39" s="126"/>
      <c r="N39" s="8"/>
      <c r="O39" s="8"/>
      <c r="P39" s="8"/>
      <c r="Q39" s="126"/>
      <c r="R39" s="8"/>
      <c r="S39" s="8"/>
      <c r="T39" s="8"/>
      <c r="U39" s="126"/>
      <c r="V39" s="8"/>
      <c r="W39" s="8"/>
      <c r="X39" s="8"/>
      <c r="Y39" s="126"/>
      <c r="Z39" s="8"/>
      <c r="AA39" s="8"/>
      <c r="AB39" s="8"/>
      <c r="AC39" s="126"/>
      <c r="AD39" s="8"/>
      <c r="AE39" s="8"/>
      <c r="AF39" s="8"/>
      <c r="AG39" s="126"/>
      <c r="AH39" s="8"/>
      <c r="AI39" s="8"/>
      <c r="AJ39" s="8"/>
      <c r="AK39" s="126"/>
      <c r="AL39" s="8"/>
      <c r="AM39" s="8"/>
      <c r="AN39" s="8"/>
      <c r="AO39" s="126"/>
      <c r="AP39" s="8"/>
      <c r="AQ39" s="8"/>
      <c r="AR39" s="8"/>
      <c r="AS39" s="126"/>
      <c r="AT39" s="8"/>
      <c r="AU39" s="8"/>
      <c r="AV39" s="8"/>
      <c r="AW39" s="126"/>
      <c r="AX39" s="8"/>
      <c r="AY39" s="8"/>
      <c r="AZ39" s="8"/>
      <c r="BA39" s="126"/>
      <c r="BB39" s="8"/>
      <c r="BC39" s="8"/>
      <c r="BD39" s="8"/>
      <c r="BE39" s="126"/>
      <c r="BF39" s="8"/>
      <c r="BG39" s="8"/>
      <c r="BH39" s="8"/>
      <c r="BI39" s="126"/>
      <c r="BJ39" s="8"/>
      <c r="BK39" s="8"/>
    </row>
    <row r="40" ht="12.75" customHeight="1">
      <c r="A40" s="34"/>
      <c r="B40" s="8"/>
      <c r="C40" s="8"/>
      <c r="D40" s="8"/>
      <c r="E40" s="33"/>
      <c r="F40" s="8"/>
      <c r="G40" s="8"/>
      <c r="H40" s="8"/>
      <c r="I40" s="126"/>
      <c r="J40" s="8"/>
      <c r="K40" s="8"/>
      <c r="L40" s="8"/>
      <c r="M40" s="126"/>
      <c r="N40" s="8"/>
      <c r="O40" s="8"/>
      <c r="P40" s="8"/>
      <c r="Q40" s="126"/>
      <c r="R40" s="8"/>
      <c r="S40" s="8"/>
      <c r="T40" s="8"/>
      <c r="U40" s="126"/>
      <c r="V40" s="8"/>
      <c r="W40" s="8"/>
      <c r="X40" s="8"/>
      <c r="Y40" s="126"/>
      <c r="Z40" s="8"/>
      <c r="AA40" s="8"/>
      <c r="AB40" s="8"/>
      <c r="AC40" s="126"/>
      <c r="AD40" s="8"/>
      <c r="AE40" s="8"/>
      <c r="AF40" s="8"/>
      <c r="AG40" s="126"/>
      <c r="AH40" s="8"/>
      <c r="AI40" s="8"/>
      <c r="AJ40" s="8"/>
      <c r="AK40" s="126"/>
      <c r="AL40" s="8"/>
      <c r="AM40" s="8"/>
      <c r="AN40" s="8"/>
      <c r="AO40" s="126"/>
      <c r="AP40" s="8"/>
      <c r="AQ40" s="8"/>
      <c r="AR40" s="8"/>
      <c r="AS40" s="126"/>
      <c r="AT40" s="8"/>
      <c r="AU40" s="8"/>
      <c r="AV40" s="8"/>
      <c r="AW40" s="126"/>
      <c r="AX40" s="8"/>
      <c r="AY40" s="8"/>
      <c r="AZ40" s="8"/>
      <c r="BA40" s="126"/>
      <c r="BB40" s="8"/>
      <c r="BC40" s="8"/>
      <c r="BD40" s="8"/>
      <c r="BE40" s="126"/>
      <c r="BF40" s="8"/>
      <c r="BG40" s="8"/>
      <c r="BH40" s="8"/>
      <c r="BI40" s="126"/>
      <c r="BJ40" s="8"/>
      <c r="BK40" s="8"/>
    </row>
    <row r="41" ht="12.75" customHeight="1">
      <c r="A41" s="34"/>
      <c r="B41" s="8"/>
      <c r="C41" s="8"/>
      <c r="D41" s="8"/>
      <c r="E41" s="33"/>
      <c r="F41" s="8"/>
      <c r="G41" s="8"/>
      <c r="H41" s="8"/>
      <c r="I41" s="126"/>
      <c r="J41" s="8"/>
      <c r="K41" s="8"/>
      <c r="L41" s="8"/>
      <c r="M41" s="126"/>
      <c r="N41" s="8"/>
      <c r="O41" s="8"/>
      <c r="P41" s="8"/>
      <c r="Q41" s="126"/>
      <c r="R41" s="8"/>
      <c r="S41" s="8"/>
      <c r="T41" s="8"/>
      <c r="U41" s="126"/>
      <c r="V41" s="8"/>
      <c r="W41" s="8"/>
      <c r="X41" s="8"/>
      <c r="Y41" s="126"/>
      <c r="Z41" s="8"/>
      <c r="AA41" s="8"/>
      <c r="AB41" s="8"/>
      <c r="AC41" s="126"/>
      <c r="AD41" s="8"/>
      <c r="AE41" s="8"/>
      <c r="AF41" s="8"/>
      <c r="AG41" s="126"/>
      <c r="AH41" s="8"/>
      <c r="AI41" s="8"/>
      <c r="AJ41" s="8"/>
      <c r="AK41" s="126"/>
      <c r="AL41" s="8"/>
      <c r="AM41" s="8"/>
      <c r="AN41" s="8"/>
      <c r="AO41" s="126"/>
      <c r="AP41" s="8"/>
      <c r="AQ41" s="8"/>
      <c r="AR41" s="8"/>
      <c r="AS41" s="126"/>
      <c r="AT41" s="8"/>
      <c r="AU41" s="8"/>
      <c r="AV41" s="8"/>
      <c r="AW41" s="126"/>
      <c r="AX41" s="8"/>
      <c r="AY41" s="8"/>
      <c r="AZ41" s="8"/>
      <c r="BA41" s="126"/>
      <c r="BB41" s="8"/>
      <c r="BC41" s="8"/>
      <c r="BD41" s="8"/>
      <c r="BE41" s="126"/>
      <c r="BF41" s="8"/>
      <c r="BG41" s="8"/>
      <c r="BH41" s="8"/>
      <c r="BI41" s="126"/>
      <c r="BJ41" s="8"/>
      <c r="BK41" s="8"/>
    </row>
    <row r="42" ht="12.75" customHeight="1">
      <c r="A42" s="34"/>
      <c r="B42" s="8"/>
      <c r="C42" s="8"/>
      <c r="D42" s="8"/>
      <c r="E42" s="33"/>
      <c r="F42" s="8"/>
      <c r="G42" s="8"/>
      <c r="H42" s="8"/>
      <c r="I42" s="126"/>
      <c r="J42" s="8"/>
      <c r="K42" s="8"/>
      <c r="L42" s="8"/>
      <c r="M42" s="126"/>
      <c r="N42" s="8"/>
      <c r="O42" s="8"/>
      <c r="P42" s="8"/>
      <c r="Q42" s="126"/>
      <c r="R42" s="8"/>
      <c r="S42" s="8"/>
      <c r="T42" s="8"/>
      <c r="U42" s="126"/>
      <c r="V42" s="8"/>
      <c r="W42" s="8"/>
      <c r="X42" s="8"/>
      <c r="Y42" s="126"/>
      <c r="Z42" s="8"/>
      <c r="AA42" s="8"/>
      <c r="AB42" s="8"/>
      <c r="AC42" s="126"/>
      <c r="AD42" s="8"/>
      <c r="AE42" s="8"/>
      <c r="AF42" s="8"/>
      <c r="AG42" s="126"/>
      <c r="AH42" s="8"/>
      <c r="AI42" s="8"/>
      <c r="AJ42" s="8"/>
      <c r="AK42" s="126"/>
      <c r="AL42" s="8"/>
      <c r="AM42" s="8"/>
      <c r="AN42" s="8"/>
      <c r="AO42" s="126"/>
      <c r="AP42" s="8"/>
      <c r="AQ42" s="8"/>
      <c r="AR42" s="8"/>
      <c r="AS42" s="126"/>
      <c r="AT42" s="8"/>
      <c r="AU42" s="8"/>
      <c r="AV42" s="8"/>
      <c r="AW42" s="126"/>
      <c r="AX42" s="8"/>
      <c r="AY42" s="8"/>
      <c r="AZ42" s="8"/>
      <c r="BA42" s="126"/>
      <c r="BB42" s="8"/>
      <c r="BC42" s="8"/>
      <c r="BD42" s="8"/>
      <c r="BE42" s="126"/>
      <c r="BF42" s="8"/>
      <c r="BG42" s="8"/>
      <c r="BH42" s="8"/>
      <c r="BI42" s="126"/>
      <c r="BJ42" s="8"/>
      <c r="BK42" s="8"/>
    </row>
    <row r="43" ht="12.75" customHeight="1">
      <c r="A43" s="34"/>
      <c r="B43" s="8"/>
      <c r="C43" s="8"/>
      <c r="D43" s="8"/>
      <c r="E43" s="33"/>
      <c r="F43" s="8"/>
      <c r="G43" s="8"/>
      <c r="H43" s="8"/>
      <c r="I43" s="126"/>
      <c r="J43" s="8"/>
      <c r="K43" s="8"/>
      <c r="L43" s="8"/>
      <c r="M43" s="126"/>
      <c r="N43" s="8"/>
      <c r="O43" s="8"/>
      <c r="P43" s="8"/>
      <c r="Q43" s="126"/>
      <c r="R43" s="8"/>
      <c r="S43" s="8"/>
      <c r="T43" s="8"/>
      <c r="U43" s="126"/>
      <c r="V43" s="8"/>
      <c r="W43" s="8"/>
      <c r="X43" s="8"/>
      <c r="Y43" s="126"/>
      <c r="Z43" s="8"/>
      <c r="AA43" s="8"/>
      <c r="AB43" s="8"/>
      <c r="AC43" s="126"/>
      <c r="AD43" s="8"/>
      <c r="AE43" s="8"/>
      <c r="AF43" s="8"/>
      <c r="AG43" s="126"/>
      <c r="AH43" s="8"/>
      <c r="AI43" s="8"/>
      <c r="AJ43" s="8"/>
      <c r="AK43" s="126"/>
      <c r="AL43" s="8"/>
      <c r="AM43" s="8"/>
      <c r="AN43" s="8"/>
      <c r="AO43" s="126"/>
      <c r="AP43" s="8"/>
      <c r="AQ43" s="8"/>
      <c r="AR43" s="8"/>
      <c r="AS43" s="126"/>
      <c r="AT43" s="8"/>
      <c r="AU43" s="8"/>
      <c r="AV43" s="8"/>
      <c r="AW43" s="126"/>
      <c r="AX43" s="8"/>
      <c r="AY43" s="8"/>
      <c r="AZ43" s="8"/>
      <c r="BA43" s="126"/>
      <c r="BB43" s="8"/>
      <c r="BC43" s="8"/>
      <c r="BD43" s="8"/>
      <c r="BE43" s="126"/>
      <c r="BF43" s="8"/>
      <c r="BG43" s="8"/>
      <c r="BH43" s="8"/>
      <c r="BI43" s="126"/>
      <c r="BJ43" s="8"/>
      <c r="BK43" s="8"/>
    </row>
    <row r="44" ht="12.75" customHeight="1">
      <c r="A44" s="34"/>
      <c r="B44" s="8"/>
      <c r="C44" s="8"/>
      <c r="D44" s="8"/>
      <c r="E44" s="33"/>
      <c r="F44" s="8"/>
      <c r="G44" s="8"/>
      <c r="H44" s="8"/>
      <c r="I44" s="126"/>
      <c r="J44" s="8"/>
      <c r="K44" s="8"/>
      <c r="L44" s="8"/>
      <c r="M44" s="126"/>
      <c r="N44" s="8"/>
      <c r="O44" s="8"/>
      <c r="P44" s="8"/>
      <c r="Q44" s="126"/>
      <c r="R44" s="8"/>
      <c r="S44" s="8"/>
      <c r="T44" s="8"/>
      <c r="U44" s="126"/>
      <c r="V44" s="8"/>
      <c r="W44" s="8"/>
      <c r="X44" s="8"/>
      <c r="Y44" s="126"/>
      <c r="Z44" s="8"/>
      <c r="AA44" s="8"/>
      <c r="AB44" s="8"/>
      <c r="AC44" s="126"/>
      <c r="AD44" s="8"/>
      <c r="AE44" s="8"/>
      <c r="AF44" s="8"/>
      <c r="AG44" s="126"/>
      <c r="AH44" s="8"/>
      <c r="AI44" s="8"/>
      <c r="AJ44" s="8"/>
      <c r="AK44" s="126"/>
      <c r="AL44" s="8"/>
      <c r="AM44" s="8"/>
      <c r="AN44" s="8"/>
      <c r="AO44" s="126"/>
      <c r="AP44" s="8"/>
      <c r="AQ44" s="8"/>
      <c r="AR44" s="8"/>
      <c r="AS44" s="126"/>
      <c r="AT44" s="8"/>
      <c r="AU44" s="8"/>
      <c r="AV44" s="8"/>
      <c r="AW44" s="126"/>
      <c r="AX44" s="8"/>
      <c r="AY44" s="8"/>
      <c r="AZ44" s="8"/>
      <c r="BA44" s="126"/>
      <c r="BB44" s="8"/>
      <c r="BC44" s="8"/>
      <c r="BD44" s="8"/>
      <c r="BE44" s="126"/>
      <c r="BF44" s="8"/>
      <c r="BG44" s="8"/>
      <c r="BH44" s="8"/>
      <c r="BI44" s="126"/>
      <c r="BJ44" s="8"/>
      <c r="BK44" s="8"/>
    </row>
    <row r="45" ht="12.75" customHeight="1">
      <c r="A45" s="34"/>
      <c r="B45" s="8"/>
      <c r="C45" s="8"/>
      <c r="D45" s="8"/>
      <c r="E45" s="33"/>
      <c r="F45" s="8"/>
      <c r="G45" s="8"/>
      <c r="H45" s="8"/>
      <c r="I45" s="126"/>
      <c r="J45" s="8"/>
      <c r="K45" s="8"/>
      <c r="L45" s="8"/>
      <c r="M45" s="126"/>
      <c r="N45" s="8"/>
      <c r="O45" s="8"/>
      <c r="P45" s="8"/>
      <c r="Q45" s="126"/>
      <c r="R45" s="8"/>
      <c r="S45" s="8"/>
      <c r="T45" s="8"/>
      <c r="U45" s="126"/>
      <c r="V45" s="8"/>
      <c r="W45" s="8"/>
      <c r="X45" s="8"/>
      <c r="Y45" s="126"/>
      <c r="Z45" s="8"/>
      <c r="AA45" s="8"/>
      <c r="AB45" s="8"/>
      <c r="AC45" s="126"/>
      <c r="AD45" s="8"/>
      <c r="AE45" s="8"/>
      <c r="AF45" s="8"/>
      <c r="AG45" s="126"/>
      <c r="AH45" s="8"/>
      <c r="AI45" s="8"/>
      <c r="AJ45" s="8"/>
      <c r="AK45" s="126"/>
      <c r="AL45" s="8"/>
      <c r="AM45" s="8"/>
      <c r="AN45" s="8"/>
      <c r="AO45" s="126"/>
      <c r="AP45" s="8"/>
      <c r="AQ45" s="8"/>
      <c r="AR45" s="8"/>
      <c r="AS45" s="126"/>
      <c r="AT45" s="8"/>
      <c r="AU45" s="8"/>
      <c r="AV45" s="8"/>
      <c r="AW45" s="126"/>
      <c r="AX45" s="8"/>
      <c r="AY45" s="8"/>
      <c r="AZ45" s="8"/>
      <c r="BA45" s="126"/>
      <c r="BB45" s="8"/>
      <c r="BC45" s="8"/>
      <c r="BD45" s="8"/>
      <c r="BE45" s="126"/>
      <c r="BF45" s="8"/>
      <c r="BG45" s="8"/>
      <c r="BH45" s="8"/>
      <c r="BI45" s="126"/>
      <c r="BJ45" s="8"/>
      <c r="BK45" s="8"/>
    </row>
    <row r="46" ht="12.75" customHeight="1">
      <c r="A46" s="34"/>
      <c r="B46" s="8"/>
      <c r="C46" s="8"/>
      <c r="D46" s="8"/>
      <c r="E46" s="33"/>
      <c r="F46" s="8"/>
      <c r="G46" s="8"/>
      <c r="H46" s="8"/>
      <c r="I46" s="126"/>
      <c r="J46" s="8"/>
      <c r="K46" s="8"/>
      <c r="L46" s="8"/>
      <c r="M46" s="126"/>
      <c r="N46" s="8"/>
      <c r="O46" s="8"/>
      <c r="P46" s="8"/>
      <c r="Q46" s="126"/>
      <c r="R46" s="8"/>
      <c r="S46" s="8"/>
      <c r="T46" s="8"/>
      <c r="U46" s="126"/>
      <c r="V46" s="8"/>
      <c r="W46" s="8"/>
      <c r="X46" s="8"/>
      <c r="Y46" s="126"/>
      <c r="Z46" s="8"/>
      <c r="AA46" s="8"/>
      <c r="AB46" s="8"/>
      <c r="AC46" s="126"/>
      <c r="AD46" s="8"/>
      <c r="AE46" s="8"/>
      <c r="AF46" s="8"/>
      <c r="AG46" s="126"/>
      <c r="AH46" s="8"/>
      <c r="AI46" s="8"/>
      <c r="AJ46" s="8"/>
      <c r="AK46" s="126"/>
      <c r="AL46" s="8"/>
      <c r="AM46" s="8"/>
      <c r="AN46" s="8"/>
      <c r="AO46" s="126"/>
      <c r="AP46" s="8"/>
      <c r="AQ46" s="8"/>
      <c r="AR46" s="8"/>
      <c r="AS46" s="126"/>
      <c r="AT46" s="8"/>
      <c r="AU46" s="8"/>
      <c r="AV46" s="8"/>
      <c r="AW46" s="126"/>
      <c r="AX46" s="8"/>
      <c r="AY46" s="8"/>
      <c r="AZ46" s="8"/>
      <c r="BA46" s="126"/>
      <c r="BB46" s="8"/>
      <c r="BC46" s="8"/>
      <c r="BD46" s="8"/>
      <c r="BE46" s="126"/>
      <c r="BF46" s="8"/>
      <c r="BG46" s="8"/>
      <c r="BH46" s="8"/>
      <c r="BI46" s="126"/>
      <c r="BJ46" s="8"/>
      <c r="BK46" s="8"/>
    </row>
    <row r="47" ht="12.75" customHeight="1">
      <c r="A47" s="34"/>
      <c r="B47" s="8"/>
      <c r="C47" s="8"/>
      <c r="D47" s="8"/>
      <c r="E47" s="33"/>
      <c r="F47" s="8"/>
      <c r="G47" s="8"/>
      <c r="H47" s="8"/>
      <c r="I47" s="126"/>
      <c r="J47" s="8"/>
      <c r="K47" s="8"/>
      <c r="L47" s="8"/>
      <c r="M47" s="126"/>
      <c r="N47" s="8"/>
      <c r="O47" s="8"/>
      <c r="P47" s="8"/>
      <c r="Q47" s="126"/>
      <c r="R47" s="8"/>
      <c r="S47" s="8"/>
      <c r="T47" s="8"/>
      <c r="U47" s="126"/>
      <c r="V47" s="8"/>
      <c r="W47" s="8"/>
      <c r="X47" s="8"/>
      <c r="Y47" s="126"/>
      <c r="Z47" s="8"/>
      <c r="AA47" s="8"/>
      <c r="AB47" s="8"/>
      <c r="AC47" s="126"/>
      <c r="AD47" s="8"/>
      <c r="AE47" s="8"/>
      <c r="AF47" s="8"/>
      <c r="AG47" s="126"/>
      <c r="AH47" s="8"/>
      <c r="AI47" s="8"/>
      <c r="AJ47" s="8"/>
      <c r="AK47" s="126"/>
      <c r="AL47" s="8"/>
      <c r="AM47" s="8"/>
      <c r="AN47" s="8"/>
      <c r="AO47" s="126"/>
      <c r="AP47" s="8"/>
      <c r="AQ47" s="8"/>
      <c r="AR47" s="8"/>
      <c r="AS47" s="126"/>
      <c r="AT47" s="8"/>
      <c r="AU47" s="8"/>
      <c r="AV47" s="8"/>
      <c r="AW47" s="126"/>
      <c r="AX47" s="8"/>
      <c r="AY47" s="8"/>
      <c r="AZ47" s="8"/>
      <c r="BA47" s="126"/>
      <c r="BB47" s="8"/>
      <c r="BC47" s="8"/>
      <c r="BD47" s="8"/>
      <c r="BE47" s="126"/>
      <c r="BF47" s="8"/>
      <c r="BG47" s="8"/>
      <c r="BH47" s="8"/>
      <c r="BI47" s="126"/>
      <c r="BJ47" s="8"/>
      <c r="BK47" s="8"/>
    </row>
    <row r="48" ht="12.75" customHeight="1">
      <c r="A48" s="34"/>
      <c r="B48" s="8"/>
      <c r="C48" s="8"/>
      <c r="D48" s="8"/>
      <c r="E48" s="33"/>
      <c r="F48" s="8"/>
      <c r="G48" s="8"/>
      <c r="H48" s="8"/>
      <c r="I48" s="126"/>
      <c r="J48" s="8"/>
      <c r="K48" s="8"/>
      <c r="L48" s="8"/>
      <c r="M48" s="126"/>
      <c r="N48" s="8"/>
      <c r="O48" s="8"/>
      <c r="P48" s="8"/>
      <c r="Q48" s="126"/>
      <c r="R48" s="8"/>
      <c r="S48" s="8"/>
      <c r="T48" s="8"/>
      <c r="U48" s="126"/>
      <c r="V48" s="8"/>
      <c r="W48" s="8"/>
      <c r="X48" s="8"/>
      <c r="Y48" s="126"/>
      <c r="Z48" s="8"/>
      <c r="AA48" s="8"/>
      <c r="AB48" s="8"/>
      <c r="AC48" s="126"/>
      <c r="AD48" s="8"/>
      <c r="AE48" s="8"/>
      <c r="AF48" s="8"/>
      <c r="AG48" s="126"/>
      <c r="AH48" s="8"/>
      <c r="AI48" s="8"/>
      <c r="AJ48" s="8"/>
      <c r="AK48" s="126"/>
      <c r="AL48" s="8"/>
      <c r="AM48" s="8"/>
      <c r="AN48" s="8"/>
      <c r="AO48" s="126"/>
      <c r="AP48" s="8"/>
      <c r="AQ48" s="8"/>
      <c r="AR48" s="8"/>
      <c r="AS48" s="126"/>
      <c r="AT48" s="8"/>
      <c r="AU48" s="8"/>
      <c r="AV48" s="8"/>
      <c r="AW48" s="126"/>
      <c r="AX48" s="8"/>
      <c r="AY48" s="8"/>
      <c r="AZ48" s="8"/>
      <c r="BA48" s="126"/>
      <c r="BB48" s="8"/>
      <c r="BC48" s="8"/>
      <c r="BD48" s="8"/>
      <c r="BE48" s="126"/>
      <c r="BF48" s="8"/>
      <c r="BG48" s="8"/>
      <c r="BH48" s="8"/>
      <c r="BI48" s="126"/>
      <c r="BJ48" s="8"/>
      <c r="BK48" s="8"/>
    </row>
    <row r="49" ht="12.75" customHeight="1">
      <c r="A49" s="34"/>
      <c r="B49" s="8"/>
      <c r="C49" s="8"/>
      <c r="D49" s="8"/>
      <c r="E49" s="33"/>
      <c r="F49" s="8"/>
      <c r="G49" s="8"/>
      <c r="H49" s="8"/>
      <c r="I49" s="126"/>
      <c r="J49" s="8"/>
      <c r="K49" s="8"/>
      <c r="L49" s="8"/>
      <c r="M49" s="126"/>
      <c r="N49" s="8"/>
      <c r="O49" s="8"/>
      <c r="P49" s="8"/>
      <c r="Q49" s="126"/>
      <c r="R49" s="8"/>
      <c r="S49" s="8"/>
      <c r="T49" s="8"/>
      <c r="U49" s="126"/>
      <c r="V49" s="8"/>
      <c r="W49" s="8"/>
      <c r="X49" s="8"/>
      <c r="Y49" s="126"/>
      <c r="Z49" s="8"/>
      <c r="AA49" s="8"/>
      <c r="AB49" s="8"/>
      <c r="AC49" s="126"/>
      <c r="AD49" s="8"/>
      <c r="AE49" s="8"/>
      <c r="AF49" s="8"/>
      <c r="AG49" s="126"/>
      <c r="AH49" s="8"/>
      <c r="AI49" s="8"/>
      <c r="AJ49" s="8"/>
      <c r="AK49" s="126"/>
      <c r="AL49" s="8"/>
      <c r="AM49" s="8"/>
      <c r="AN49" s="8"/>
      <c r="AO49" s="126"/>
      <c r="AP49" s="8"/>
      <c r="AQ49" s="8"/>
      <c r="AR49" s="8"/>
      <c r="AS49" s="126"/>
      <c r="AT49" s="8"/>
      <c r="AU49" s="8"/>
      <c r="AV49" s="8"/>
      <c r="AW49" s="126"/>
      <c r="AX49" s="8"/>
      <c r="AY49" s="8"/>
      <c r="AZ49" s="8"/>
      <c r="BA49" s="126"/>
      <c r="BB49" s="8"/>
      <c r="BC49" s="8"/>
      <c r="BD49" s="8"/>
      <c r="BE49" s="126"/>
      <c r="BF49" s="8"/>
      <c r="BG49" s="8"/>
      <c r="BH49" s="8"/>
      <c r="BI49" s="126"/>
      <c r="BJ49" s="8"/>
      <c r="BK49" s="8"/>
    </row>
    <row r="50" ht="12.75" customHeight="1">
      <c r="A50" s="34"/>
      <c r="B50" s="8"/>
      <c r="C50" s="8"/>
      <c r="D50" s="8"/>
      <c r="E50" s="33"/>
      <c r="F50" s="8"/>
      <c r="G50" s="8"/>
      <c r="H50" s="8"/>
      <c r="I50" s="126"/>
      <c r="J50" s="8"/>
      <c r="K50" s="8"/>
      <c r="L50" s="8"/>
      <c r="M50" s="126"/>
      <c r="N50" s="8"/>
      <c r="O50" s="8"/>
      <c r="P50" s="8"/>
      <c r="Q50" s="126"/>
      <c r="R50" s="8"/>
      <c r="S50" s="8"/>
      <c r="T50" s="8"/>
      <c r="U50" s="126"/>
      <c r="V50" s="8"/>
      <c r="W50" s="8"/>
      <c r="X50" s="8"/>
      <c r="Y50" s="126"/>
      <c r="Z50" s="8"/>
      <c r="AA50" s="8"/>
      <c r="AB50" s="8"/>
      <c r="AC50" s="126"/>
      <c r="AD50" s="8"/>
      <c r="AE50" s="8"/>
      <c r="AF50" s="8"/>
      <c r="AG50" s="126"/>
      <c r="AH50" s="8"/>
      <c r="AI50" s="8"/>
      <c r="AJ50" s="8"/>
      <c r="AK50" s="126"/>
      <c r="AL50" s="8"/>
      <c r="AM50" s="8"/>
      <c r="AN50" s="8"/>
      <c r="AO50" s="126"/>
      <c r="AP50" s="8"/>
      <c r="AQ50" s="8"/>
      <c r="AR50" s="8"/>
      <c r="AS50" s="126"/>
      <c r="AT50" s="8"/>
      <c r="AU50" s="8"/>
      <c r="AV50" s="8"/>
      <c r="AW50" s="126"/>
      <c r="AX50" s="8"/>
      <c r="AY50" s="8"/>
      <c r="AZ50" s="8"/>
      <c r="BA50" s="126"/>
      <c r="BB50" s="8"/>
      <c r="BC50" s="8"/>
      <c r="BD50" s="8"/>
      <c r="BE50" s="126"/>
      <c r="BF50" s="8"/>
      <c r="BG50" s="8"/>
      <c r="BH50" s="8"/>
      <c r="BI50" s="126"/>
      <c r="BJ50" s="8"/>
      <c r="BK50" s="8"/>
    </row>
    <row r="51" ht="12.75" customHeight="1">
      <c r="A51" s="34"/>
      <c r="B51" s="8"/>
      <c r="C51" s="8"/>
      <c r="D51" s="8"/>
      <c r="E51" s="33"/>
      <c r="F51" s="8"/>
      <c r="G51" s="8"/>
      <c r="H51" s="8"/>
      <c r="I51" s="126"/>
      <c r="J51" s="8"/>
      <c r="K51" s="8"/>
      <c r="L51" s="8"/>
      <c r="M51" s="126"/>
      <c r="N51" s="8"/>
      <c r="O51" s="8"/>
      <c r="P51" s="8"/>
      <c r="Q51" s="126"/>
      <c r="R51" s="8"/>
      <c r="S51" s="8"/>
      <c r="T51" s="8"/>
      <c r="U51" s="126"/>
      <c r="V51" s="8"/>
      <c r="W51" s="8"/>
      <c r="X51" s="8"/>
      <c r="Y51" s="126"/>
      <c r="Z51" s="8"/>
      <c r="AA51" s="8"/>
      <c r="AB51" s="8"/>
      <c r="AC51" s="126"/>
      <c r="AD51" s="8"/>
      <c r="AE51" s="8"/>
      <c r="AF51" s="8"/>
      <c r="AG51" s="126"/>
      <c r="AH51" s="8"/>
      <c r="AI51" s="8"/>
      <c r="AJ51" s="8"/>
      <c r="AK51" s="126"/>
      <c r="AL51" s="8"/>
      <c r="AM51" s="8"/>
      <c r="AN51" s="8"/>
      <c r="AO51" s="126"/>
      <c r="AP51" s="8"/>
      <c r="AQ51" s="8"/>
      <c r="AR51" s="8"/>
      <c r="AS51" s="126"/>
      <c r="AT51" s="8"/>
      <c r="AU51" s="8"/>
      <c r="AV51" s="8"/>
      <c r="AW51" s="126"/>
      <c r="AX51" s="8"/>
      <c r="AY51" s="8"/>
      <c r="AZ51" s="8"/>
      <c r="BA51" s="126"/>
      <c r="BB51" s="8"/>
      <c r="BC51" s="8"/>
      <c r="BD51" s="8"/>
      <c r="BE51" s="126"/>
      <c r="BF51" s="8"/>
      <c r="BG51" s="8"/>
      <c r="BH51" s="8"/>
      <c r="BI51" s="126"/>
      <c r="BJ51" s="8"/>
      <c r="BK51" s="8"/>
    </row>
    <row r="52" ht="12.75" customHeight="1">
      <c r="A52" s="34"/>
      <c r="B52" s="8"/>
      <c r="C52" s="8"/>
      <c r="D52" s="8"/>
      <c r="E52" s="33"/>
      <c r="F52" s="8"/>
      <c r="G52" s="8"/>
      <c r="H52" s="8"/>
      <c r="I52" s="126"/>
      <c r="J52" s="8"/>
      <c r="K52" s="8"/>
      <c r="L52" s="8"/>
      <c r="M52" s="126"/>
      <c r="N52" s="8"/>
      <c r="O52" s="8"/>
      <c r="P52" s="8"/>
      <c r="Q52" s="126"/>
      <c r="R52" s="8"/>
      <c r="S52" s="8"/>
      <c r="T52" s="8"/>
      <c r="U52" s="126"/>
      <c r="V52" s="8"/>
      <c r="W52" s="8"/>
      <c r="X52" s="8"/>
      <c r="Y52" s="126"/>
      <c r="Z52" s="8"/>
      <c r="AA52" s="8"/>
      <c r="AB52" s="8"/>
      <c r="AC52" s="126"/>
      <c r="AD52" s="8"/>
      <c r="AE52" s="8"/>
      <c r="AF52" s="8"/>
      <c r="AG52" s="126"/>
      <c r="AH52" s="8"/>
      <c r="AI52" s="8"/>
      <c r="AJ52" s="8"/>
      <c r="AK52" s="126"/>
      <c r="AL52" s="8"/>
      <c r="AM52" s="8"/>
      <c r="AN52" s="8"/>
      <c r="AO52" s="126"/>
      <c r="AP52" s="8"/>
      <c r="AQ52" s="8"/>
      <c r="AR52" s="8"/>
      <c r="AS52" s="126"/>
      <c r="AT52" s="8"/>
      <c r="AU52" s="8"/>
      <c r="AV52" s="8"/>
      <c r="AW52" s="126"/>
      <c r="AX52" s="8"/>
      <c r="AY52" s="8"/>
      <c r="AZ52" s="8"/>
      <c r="BA52" s="126"/>
      <c r="BB52" s="8"/>
      <c r="BC52" s="8"/>
      <c r="BD52" s="8"/>
      <c r="BE52" s="126"/>
      <c r="BF52" s="8"/>
      <c r="BG52" s="8"/>
      <c r="BH52" s="8"/>
      <c r="BI52" s="126"/>
      <c r="BJ52" s="8"/>
      <c r="BK52" s="8"/>
    </row>
    <row r="53" ht="12.75" customHeight="1">
      <c r="A53" s="34"/>
      <c r="B53" s="8"/>
      <c r="C53" s="8"/>
      <c r="D53" s="8"/>
      <c r="E53" s="33"/>
      <c r="F53" s="8"/>
      <c r="G53" s="8"/>
      <c r="H53" s="8"/>
      <c r="I53" s="126"/>
      <c r="J53" s="8"/>
      <c r="K53" s="8"/>
      <c r="L53" s="8"/>
      <c r="M53" s="126"/>
      <c r="N53" s="8"/>
      <c r="O53" s="8"/>
      <c r="P53" s="8"/>
      <c r="Q53" s="126"/>
      <c r="R53" s="8"/>
      <c r="S53" s="8"/>
      <c r="T53" s="8"/>
      <c r="U53" s="126"/>
      <c r="V53" s="8"/>
      <c r="W53" s="8"/>
      <c r="X53" s="8"/>
      <c r="Y53" s="126"/>
      <c r="Z53" s="8"/>
      <c r="AA53" s="8"/>
      <c r="AB53" s="8"/>
      <c r="AC53" s="126"/>
      <c r="AD53" s="8"/>
      <c r="AE53" s="8"/>
      <c r="AF53" s="8"/>
      <c r="AG53" s="126"/>
      <c r="AH53" s="8"/>
      <c r="AI53" s="8"/>
      <c r="AJ53" s="8"/>
      <c r="AK53" s="126"/>
      <c r="AL53" s="8"/>
      <c r="AM53" s="8"/>
      <c r="AN53" s="8"/>
      <c r="AO53" s="126"/>
      <c r="AP53" s="8"/>
      <c r="AQ53" s="8"/>
      <c r="AR53" s="8"/>
      <c r="AS53" s="126"/>
      <c r="AT53" s="8"/>
      <c r="AU53" s="8"/>
      <c r="AV53" s="8"/>
      <c r="AW53" s="126"/>
      <c r="AX53" s="8"/>
      <c r="AY53" s="8"/>
      <c r="AZ53" s="8"/>
      <c r="BA53" s="126"/>
      <c r="BB53" s="8"/>
      <c r="BC53" s="8"/>
      <c r="BD53" s="8"/>
      <c r="BE53" s="126"/>
      <c r="BF53" s="8"/>
      <c r="BG53" s="8"/>
      <c r="BH53" s="8"/>
      <c r="BI53" s="126"/>
      <c r="BJ53" s="8"/>
      <c r="BK53" s="8"/>
    </row>
    <row r="54" ht="12.75" customHeight="1">
      <c r="A54" s="34"/>
      <c r="B54" s="8"/>
      <c r="C54" s="8"/>
      <c r="D54" s="8"/>
      <c r="E54" s="33"/>
      <c r="F54" s="8"/>
      <c r="G54" s="8"/>
      <c r="H54" s="8"/>
      <c r="I54" s="126"/>
      <c r="J54" s="8"/>
      <c r="K54" s="8"/>
      <c r="L54" s="8"/>
      <c r="M54" s="126"/>
      <c r="N54" s="8"/>
      <c r="O54" s="8"/>
      <c r="P54" s="8"/>
      <c r="Q54" s="126"/>
      <c r="R54" s="8"/>
      <c r="S54" s="8"/>
      <c r="T54" s="8"/>
      <c r="U54" s="126"/>
      <c r="V54" s="8"/>
      <c r="W54" s="8"/>
      <c r="X54" s="8"/>
      <c r="Y54" s="126"/>
      <c r="Z54" s="8"/>
      <c r="AA54" s="8"/>
      <c r="AB54" s="8"/>
      <c r="AC54" s="126"/>
      <c r="AD54" s="8"/>
      <c r="AE54" s="8"/>
      <c r="AF54" s="8"/>
      <c r="AG54" s="126"/>
      <c r="AH54" s="8"/>
      <c r="AI54" s="8"/>
      <c r="AJ54" s="8"/>
      <c r="AK54" s="126"/>
      <c r="AL54" s="8"/>
      <c r="AM54" s="8"/>
      <c r="AN54" s="8"/>
      <c r="AO54" s="126"/>
      <c r="AP54" s="8"/>
      <c r="AQ54" s="8"/>
      <c r="AR54" s="8"/>
      <c r="AS54" s="126"/>
      <c r="AT54" s="8"/>
      <c r="AU54" s="8"/>
      <c r="AV54" s="8"/>
      <c r="AW54" s="126"/>
      <c r="AX54" s="8"/>
      <c r="AY54" s="8"/>
      <c r="AZ54" s="8"/>
      <c r="BA54" s="126"/>
      <c r="BB54" s="8"/>
      <c r="BC54" s="8"/>
      <c r="BD54" s="8"/>
      <c r="BE54" s="126"/>
      <c r="BF54" s="8"/>
      <c r="BG54" s="8"/>
      <c r="BH54" s="8"/>
      <c r="BI54" s="126"/>
      <c r="BJ54" s="8"/>
      <c r="BK54" s="8"/>
    </row>
    <row r="55" ht="12.75" customHeight="1">
      <c r="A55" s="34"/>
      <c r="B55" s="8"/>
      <c r="C55" s="8"/>
      <c r="D55" s="8"/>
      <c r="E55" s="33"/>
      <c r="F55" s="8"/>
      <c r="G55" s="8"/>
      <c r="H55" s="8"/>
      <c r="I55" s="126"/>
      <c r="J55" s="8"/>
      <c r="K55" s="8"/>
      <c r="L55" s="8"/>
      <c r="M55" s="126"/>
      <c r="N55" s="8"/>
      <c r="O55" s="8"/>
      <c r="P55" s="8"/>
      <c r="Q55" s="126"/>
      <c r="R55" s="8"/>
      <c r="S55" s="8"/>
      <c r="T55" s="8"/>
      <c r="U55" s="126"/>
      <c r="V55" s="8"/>
      <c r="W55" s="8"/>
      <c r="X55" s="8"/>
      <c r="Y55" s="126"/>
      <c r="Z55" s="8"/>
      <c r="AA55" s="8"/>
      <c r="AB55" s="8"/>
      <c r="AC55" s="126"/>
      <c r="AD55" s="8"/>
      <c r="AE55" s="8"/>
      <c r="AF55" s="8"/>
      <c r="AG55" s="126"/>
      <c r="AH55" s="8"/>
      <c r="AI55" s="8"/>
      <c r="AJ55" s="8"/>
      <c r="AK55" s="126"/>
      <c r="AL55" s="8"/>
      <c r="AM55" s="8"/>
      <c r="AN55" s="8"/>
      <c r="AO55" s="126"/>
      <c r="AP55" s="8"/>
      <c r="AQ55" s="8"/>
      <c r="AR55" s="8"/>
      <c r="AS55" s="126"/>
      <c r="AT55" s="8"/>
      <c r="AU55" s="8"/>
      <c r="AV55" s="8"/>
      <c r="AW55" s="126"/>
      <c r="AX55" s="8"/>
      <c r="AY55" s="8"/>
      <c r="AZ55" s="8"/>
      <c r="BA55" s="126"/>
      <c r="BB55" s="8"/>
      <c r="BC55" s="8"/>
      <c r="BD55" s="8"/>
      <c r="BE55" s="126"/>
      <c r="BF55" s="8"/>
      <c r="BG55" s="8"/>
      <c r="BH55" s="8"/>
      <c r="BI55" s="126"/>
      <c r="BJ55" s="8"/>
      <c r="BK55" s="8"/>
    </row>
    <row r="56" ht="12.75" customHeight="1">
      <c r="A56" s="34"/>
      <c r="B56" s="8"/>
      <c r="C56" s="8"/>
      <c r="D56" s="8"/>
      <c r="E56" s="33"/>
      <c r="F56" s="8"/>
      <c r="G56" s="8"/>
      <c r="H56" s="8"/>
      <c r="I56" s="126"/>
      <c r="J56" s="8"/>
      <c r="K56" s="8"/>
      <c r="L56" s="8"/>
      <c r="M56" s="126"/>
      <c r="N56" s="8"/>
      <c r="O56" s="8"/>
      <c r="P56" s="8"/>
      <c r="Q56" s="126"/>
      <c r="R56" s="8"/>
      <c r="S56" s="8"/>
      <c r="T56" s="8"/>
      <c r="U56" s="126"/>
      <c r="V56" s="8"/>
      <c r="W56" s="8"/>
      <c r="X56" s="8"/>
      <c r="Y56" s="126"/>
      <c r="Z56" s="8"/>
      <c r="AA56" s="8"/>
      <c r="AB56" s="8"/>
      <c r="AC56" s="126"/>
      <c r="AD56" s="8"/>
      <c r="AE56" s="8"/>
      <c r="AF56" s="8"/>
      <c r="AG56" s="126"/>
      <c r="AH56" s="8"/>
      <c r="AI56" s="8"/>
      <c r="AJ56" s="8"/>
      <c r="AK56" s="126"/>
      <c r="AL56" s="8"/>
      <c r="AM56" s="8"/>
      <c r="AN56" s="8"/>
      <c r="AO56" s="126"/>
      <c r="AP56" s="8"/>
      <c r="AQ56" s="8"/>
      <c r="AR56" s="8"/>
      <c r="AS56" s="126"/>
      <c r="AT56" s="8"/>
      <c r="AU56" s="8"/>
      <c r="AV56" s="8"/>
      <c r="AW56" s="126"/>
      <c r="AX56" s="8"/>
      <c r="AY56" s="8"/>
      <c r="AZ56" s="8"/>
      <c r="BA56" s="126"/>
      <c r="BB56" s="8"/>
      <c r="BC56" s="8"/>
      <c r="BD56" s="8"/>
      <c r="BE56" s="126"/>
      <c r="BF56" s="8"/>
      <c r="BG56" s="8"/>
      <c r="BH56" s="8"/>
      <c r="BI56" s="126"/>
      <c r="BJ56" s="8"/>
      <c r="BK56" s="8"/>
    </row>
    <row r="57" ht="12.75" customHeight="1">
      <c r="A57" s="34"/>
      <c r="B57" s="8"/>
      <c r="C57" s="8"/>
      <c r="D57" s="8"/>
      <c r="E57" s="33"/>
      <c r="F57" s="8"/>
      <c r="G57" s="8"/>
      <c r="H57" s="8"/>
      <c r="I57" s="126"/>
      <c r="J57" s="8"/>
      <c r="K57" s="8"/>
      <c r="L57" s="8"/>
      <c r="M57" s="126"/>
      <c r="N57" s="8"/>
      <c r="O57" s="8"/>
      <c r="P57" s="8"/>
      <c r="Q57" s="126"/>
      <c r="R57" s="8"/>
      <c r="S57" s="8"/>
      <c r="T57" s="8"/>
      <c r="U57" s="126"/>
      <c r="V57" s="8"/>
      <c r="W57" s="8"/>
      <c r="X57" s="8"/>
      <c r="Y57" s="126"/>
      <c r="Z57" s="8"/>
      <c r="AA57" s="8"/>
      <c r="AB57" s="8"/>
      <c r="AC57" s="126"/>
      <c r="AD57" s="8"/>
      <c r="AE57" s="8"/>
      <c r="AF57" s="8"/>
      <c r="AG57" s="126"/>
      <c r="AH57" s="8"/>
      <c r="AI57" s="8"/>
      <c r="AJ57" s="8"/>
      <c r="AK57" s="126"/>
      <c r="AL57" s="8"/>
      <c r="AM57" s="8"/>
      <c r="AN57" s="8"/>
      <c r="AO57" s="126"/>
      <c r="AP57" s="8"/>
      <c r="AQ57" s="8"/>
      <c r="AR57" s="8"/>
      <c r="AS57" s="126"/>
      <c r="AT57" s="8"/>
      <c r="AU57" s="8"/>
      <c r="AV57" s="8"/>
      <c r="AW57" s="126"/>
      <c r="AX57" s="8"/>
      <c r="AY57" s="8"/>
      <c r="AZ57" s="8"/>
      <c r="BA57" s="126"/>
      <c r="BB57" s="8"/>
      <c r="BC57" s="8"/>
      <c r="BD57" s="8"/>
      <c r="BE57" s="126"/>
      <c r="BF57" s="8"/>
      <c r="BG57" s="8"/>
      <c r="BH57" s="8"/>
      <c r="BI57" s="126"/>
      <c r="BJ57" s="8"/>
      <c r="BK57" s="8"/>
    </row>
    <row r="58" ht="12.75" customHeight="1">
      <c r="A58" s="34"/>
      <c r="B58" s="8"/>
      <c r="C58" s="8"/>
      <c r="D58" s="8"/>
      <c r="E58" s="33"/>
      <c r="F58" s="8"/>
      <c r="G58" s="8"/>
      <c r="H58" s="8"/>
      <c r="I58" s="126"/>
      <c r="J58" s="8"/>
      <c r="K58" s="8"/>
      <c r="L58" s="8"/>
      <c r="M58" s="126"/>
      <c r="N58" s="8"/>
      <c r="O58" s="8"/>
      <c r="P58" s="8"/>
      <c r="Q58" s="126"/>
      <c r="R58" s="8"/>
      <c r="S58" s="8"/>
      <c r="T58" s="8"/>
      <c r="U58" s="126"/>
      <c r="V58" s="8"/>
      <c r="W58" s="8"/>
      <c r="X58" s="8"/>
      <c r="Y58" s="126"/>
      <c r="Z58" s="8"/>
      <c r="AA58" s="8"/>
      <c r="AB58" s="8"/>
      <c r="AC58" s="126"/>
      <c r="AD58" s="8"/>
      <c r="AE58" s="8"/>
      <c r="AF58" s="8"/>
      <c r="AG58" s="126"/>
      <c r="AH58" s="8"/>
      <c r="AI58" s="8"/>
      <c r="AJ58" s="8"/>
      <c r="AK58" s="126"/>
      <c r="AL58" s="8"/>
      <c r="AM58" s="8"/>
      <c r="AN58" s="8"/>
      <c r="AO58" s="126"/>
      <c r="AP58" s="8"/>
      <c r="AQ58" s="8"/>
      <c r="AR58" s="8"/>
      <c r="AS58" s="126"/>
      <c r="AT58" s="8"/>
      <c r="AU58" s="8"/>
      <c r="AV58" s="8"/>
      <c r="AW58" s="126"/>
      <c r="AX58" s="8"/>
      <c r="AY58" s="8"/>
      <c r="AZ58" s="8"/>
      <c r="BA58" s="126"/>
      <c r="BB58" s="8"/>
      <c r="BC58" s="8"/>
      <c r="BD58" s="8"/>
      <c r="BE58" s="126"/>
      <c r="BF58" s="8"/>
      <c r="BG58" s="8"/>
      <c r="BH58" s="8"/>
      <c r="BI58" s="126"/>
      <c r="BJ58" s="8"/>
      <c r="BK58" s="8"/>
    </row>
    <row r="59" ht="12.75" customHeight="1">
      <c r="A59" s="34"/>
      <c r="B59" s="8"/>
      <c r="C59" s="8"/>
      <c r="D59" s="8"/>
      <c r="E59" s="33"/>
      <c r="F59" s="8"/>
      <c r="G59" s="8"/>
      <c r="H59" s="8"/>
      <c r="I59" s="126"/>
      <c r="J59" s="8"/>
      <c r="K59" s="8"/>
      <c r="L59" s="8"/>
      <c r="M59" s="126"/>
      <c r="N59" s="8"/>
      <c r="O59" s="8"/>
      <c r="P59" s="8"/>
      <c r="Q59" s="126"/>
      <c r="R59" s="8"/>
      <c r="S59" s="8"/>
      <c r="T59" s="8"/>
      <c r="U59" s="126"/>
      <c r="V59" s="8"/>
      <c r="W59" s="8"/>
      <c r="X59" s="8"/>
      <c r="Y59" s="126"/>
      <c r="Z59" s="8"/>
      <c r="AA59" s="8"/>
      <c r="AB59" s="8"/>
      <c r="AC59" s="126"/>
      <c r="AD59" s="8"/>
      <c r="AE59" s="8"/>
      <c r="AF59" s="8"/>
      <c r="AG59" s="126"/>
      <c r="AH59" s="8"/>
      <c r="AI59" s="8"/>
      <c r="AJ59" s="8"/>
      <c r="AK59" s="126"/>
      <c r="AL59" s="8"/>
      <c r="AM59" s="8"/>
      <c r="AN59" s="8"/>
      <c r="AO59" s="126"/>
      <c r="AP59" s="8"/>
      <c r="AQ59" s="8"/>
      <c r="AR59" s="8"/>
      <c r="AS59" s="126"/>
      <c r="AT59" s="8"/>
      <c r="AU59" s="8"/>
      <c r="AV59" s="8"/>
      <c r="AW59" s="126"/>
      <c r="AX59" s="8"/>
      <c r="AY59" s="8"/>
      <c r="AZ59" s="8"/>
      <c r="BA59" s="126"/>
      <c r="BB59" s="8"/>
      <c r="BC59" s="8"/>
      <c r="BD59" s="8"/>
      <c r="BE59" s="126"/>
      <c r="BF59" s="8"/>
      <c r="BG59" s="8"/>
      <c r="BH59" s="8"/>
      <c r="BI59" s="126"/>
      <c r="BJ59" s="8"/>
      <c r="BK59" s="8"/>
    </row>
    <row r="60" ht="12.75" customHeight="1">
      <c r="A60" s="34"/>
      <c r="B60" s="8"/>
      <c r="C60" s="8"/>
      <c r="D60" s="8"/>
      <c r="E60" s="33"/>
      <c r="F60" s="8"/>
      <c r="G60" s="8"/>
      <c r="H60" s="8"/>
      <c r="I60" s="126"/>
      <c r="J60" s="8"/>
      <c r="K60" s="8"/>
      <c r="L60" s="8"/>
      <c r="M60" s="126"/>
      <c r="N60" s="8"/>
      <c r="O60" s="8"/>
      <c r="P60" s="8"/>
      <c r="Q60" s="126"/>
      <c r="R60" s="8"/>
      <c r="S60" s="8"/>
      <c r="T60" s="8"/>
      <c r="U60" s="126"/>
      <c r="V60" s="8"/>
      <c r="W60" s="8"/>
      <c r="X60" s="8"/>
      <c r="Y60" s="126"/>
      <c r="Z60" s="8"/>
      <c r="AA60" s="8"/>
      <c r="AB60" s="8"/>
      <c r="AC60" s="126"/>
      <c r="AD60" s="8"/>
      <c r="AE60" s="8"/>
      <c r="AF60" s="8"/>
      <c r="AG60" s="126"/>
      <c r="AH60" s="8"/>
      <c r="AI60" s="8"/>
      <c r="AJ60" s="8"/>
      <c r="AK60" s="126"/>
      <c r="AL60" s="8"/>
      <c r="AM60" s="8"/>
      <c r="AN60" s="8"/>
      <c r="AO60" s="126"/>
      <c r="AP60" s="8"/>
      <c r="AQ60" s="8"/>
      <c r="AR60" s="8"/>
      <c r="AS60" s="126"/>
      <c r="AT60" s="8"/>
      <c r="AU60" s="8"/>
      <c r="AV60" s="8"/>
      <c r="AW60" s="126"/>
      <c r="AX60" s="8"/>
      <c r="AY60" s="8"/>
      <c r="AZ60" s="8"/>
      <c r="BA60" s="126"/>
      <c r="BB60" s="8"/>
      <c r="BC60" s="8"/>
      <c r="BD60" s="8"/>
      <c r="BE60" s="126"/>
      <c r="BF60" s="8"/>
      <c r="BG60" s="8"/>
      <c r="BH60" s="8"/>
      <c r="BI60" s="126"/>
      <c r="BJ60" s="8"/>
      <c r="BK60" s="8"/>
    </row>
    <row r="61" ht="12.75" customHeight="1">
      <c r="A61" s="34"/>
      <c r="B61" s="8"/>
      <c r="C61" s="8"/>
      <c r="D61" s="8"/>
      <c r="E61" s="33"/>
      <c r="F61" s="8"/>
      <c r="G61" s="8"/>
      <c r="H61" s="8"/>
      <c r="I61" s="126"/>
      <c r="J61" s="8"/>
      <c r="K61" s="8"/>
      <c r="L61" s="8"/>
      <c r="M61" s="126"/>
      <c r="N61" s="8"/>
      <c r="O61" s="8"/>
      <c r="P61" s="8"/>
      <c r="Q61" s="126"/>
      <c r="R61" s="8"/>
      <c r="S61" s="8"/>
      <c r="T61" s="8"/>
      <c r="U61" s="126"/>
      <c r="V61" s="8"/>
      <c r="W61" s="8"/>
      <c r="X61" s="8"/>
      <c r="Y61" s="126"/>
      <c r="Z61" s="8"/>
      <c r="AA61" s="8"/>
      <c r="AB61" s="8"/>
      <c r="AC61" s="126"/>
      <c r="AD61" s="8"/>
      <c r="AE61" s="8"/>
      <c r="AF61" s="8"/>
      <c r="AG61" s="126"/>
      <c r="AH61" s="8"/>
      <c r="AI61" s="8"/>
      <c r="AJ61" s="8"/>
      <c r="AK61" s="126"/>
      <c r="AL61" s="8"/>
      <c r="AM61" s="8"/>
      <c r="AN61" s="8"/>
      <c r="AO61" s="126"/>
      <c r="AP61" s="8"/>
      <c r="AQ61" s="8"/>
      <c r="AR61" s="8"/>
      <c r="AS61" s="126"/>
      <c r="AT61" s="8"/>
      <c r="AU61" s="8"/>
      <c r="AV61" s="8"/>
      <c r="AW61" s="126"/>
      <c r="AX61" s="8"/>
      <c r="AY61" s="8"/>
      <c r="AZ61" s="8"/>
      <c r="BA61" s="126"/>
      <c r="BB61" s="8"/>
      <c r="BC61" s="8"/>
      <c r="BD61" s="8"/>
      <c r="BE61" s="126"/>
      <c r="BF61" s="8"/>
      <c r="BG61" s="8"/>
      <c r="BH61" s="8"/>
      <c r="BI61" s="126"/>
      <c r="BJ61" s="8"/>
      <c r="BK61" s="8"/>
    </row>
    <row r="62" ht="12.75" customHeight="1">
      <c r="A62" s="34"/>
      <c r="B62" s="8"/>
      <c r="C62" s="8"/>
      <c r="D62" s="8"/>
      <c r="E62" s="33"/>
      <c r="F62" s="8"/>
      <c r="G62" s="8"/>
      <c r="H62" s="8"/>
      <c r="I62" s="126"/>
      <c r="J62" s="8"/>
      <c r="K62" s="8"/>
      <c r="L62" s="8"/>
      <c r="M62" s="126"/>
      <c r="N62" s="8"/>
      <c r="O62" s="8"/>
      <c r="P62" s="8"/>
      <c r="Q62" s="126"/>
      <c r="R62" s="8"/>
      <c r="S62" s="8"/>
      <c r="T62" s="8"/>
      <c r="U62" s="126"/>
      <c r="V62" s="8"/>
      <c r="W62" s="8"/>
      <c r="X62" s="8"/>
      <c r="Y62" s="126"/>
      <c r="Z62" s="8"/>
      <c r="AA62" s="8"/>
      <c r="AB62" s="8"/>
      <c r="AC62" s="126"/>
      <c r="AD62" s="8"/>
      <c r="AE62" s="8"/>
      <c r="AF62" s="8"/>
      <c r="AG62" s="126"/>
      <c r="AH62" s="8"/>
      <c r="AI62" s="8"/>
      <c r="AJ62" s="8"/>
      <c r="AK62" s="126"/>
      <c r="AL62" s="8"/>
      <c r="AM62" s="8"/>
      <c r="AN62" s="8"/>
      <c r="AO62" s="126"/>
      <c r="AP62" s="8"/>
      <c r="AQ62" s="8"/>
      <c r="AR62" s="8"/>
      <c r="AS62" s="126"/>
      <c r="AT62" s="8"/>
      <c r="AU62" s="8"/>
      <c r="AV62" s="8"/>
      <c r="AW62" s="126"/>
      <c r="AX62" s="8"/>
      <c r="AY62" s="8"/>
      <c r="AZ62" s="8"/>
      <c r="BA62" s="126"/>
      <c r="BB62" s="8"/>
      <c r="BC62" s="8"/>
      <c r="BD62" s="8"/>
      <c r="BE62" s="126"/>
      <c r="BF62" s="8"/>
      <c r="BG62" s="8"/>
      <c r="BH62" s="8"/>
      <c r="BI62" s="126"/>
      <c r="BJ62" s="8"/>
      <c r="BK62" s="8"/>
    </row>
    <row r="63" ht="12.75" customHeight="1">
      <c r="A63" s="34"/>
      <c r="B63" s="8"/>
      <c r="C63" s="8"/>
      <c r="D63" s="8"/>
      <c r="E63" s="33"/>
      <c r="F63" s="8"/>
      <c r="G63" s="8"/>
      <c r="H63" s="8"/>
      <c r="I63" s="126"/>
      <c r="J63" s="8"/>
      <c r="K63" s="8"/>
      <c r="L63" s="8"/>
      <c r="M63" s="126"/>
      <c r="N63" s="8"/>
      <c r="O63" s="8"/>
      <c r="P63" s="8"/>
      <c r="Q63" s="126"/>
      <c r="R63" s="8"/>
      <c r="S63" s="8"/>
      <c r="T63" s="8"/>
      <c r="U63" s="126"/>
      <c r="V63" s="8"/>
      <c r="W63" s="8"/>
      <c r="X63" s="8"/>
      <c r="Y63" s="126"/>
      <c r="Z63" s="8"/>
      <c r="AA63" s="8"/>
      <c r="AB63" s="8"/>
      <c r="AC63" s="126"/>
      <c r="AD63" s="8"/>
      <c r="AE63" s="8"/>
      <c r="AF63" s="8"/>
      <c r="AG63" s="126"/>
      <c r="AH63" s="8"/>
      <c r="AI63" s="8"/>
      <c r="AJ63" s="8"/>
      <c r="AK63" s="126"/>
      <c r="AL63" s="8"/>
      <c r="AM63" s="8"/>
      <c r="AN63" s="8"/>
      <c r="AO63" s="126"/>
      <c r="AP63" s="8"/>
      <c r="AQ63" s="8"/>
      <c r="AR63" s="8"/>
      <c r="AS63" s="126"/>
      <c r="AT63" s="8"/>
      <c r="AU63" s="8"/>
      <c r="AV63" s="8"/>
      <c r="AW63" s="126"/>
      <c r="AX63" s="8"/>
      <c r="AY63" s="8"/>
      <c r="AZ63" s="8"/>
      <c r="BA63" s="126"/>
      <c r="BB63" s="8"/>
      <c r="BC63" s="8"/>
      <c r="BD63" s="8"/>
      <c r="BE63" s="126"/>
      <c r="BF63" s="8"/>
      <c r="BG63" s="8"/>
      <c r="BH63" s="8"/>
      <c r="BI63" s="126"/>
      <c r="BJ63" s="8"/>
      <c r="BK63" s="8"/>
    </row>
    <row r="64" ht="12.75" customHeight="1">
      <c r="A64" s="34"/>
      <c r="B64" s="8"/>
      <c r="C64" s="8"/>
      <c r="D64" s="8"/>
      <c r="E64" s="33"/>
      <c r="F64" s="8"/>
      <c r="G64" s="8"/>
      <c r="H64" s="8"/>
      <c r="I64" s="126"/>
      <c r="J64" s="8"/>
      <c r="K64" s="8"/>
      <c r="L64" s="8"/>
      <c r="M64" s="126"/>
      <c r="N64" s="8"/>
      <c r="O64" s="8"/>
      <c r="P64" s="8"/>
      <c r="Q64" s="126"/>
      <c r="R64" s="8"/>
      <c r="S64" s="8"/>
      <c r="T64" s="8"/>
      <c r="U64" s="126"/>
      <c r="V64" s="8"/>
      <c r="W64" s="8"/>
      <c r="X64" s="8"/>
      <c r="Y64" s="126"/>
      <c r="Z64" s="8"/>
      <c r="AA64" s="8"/>
      <c r="AB64" s="8"/>
      <c r="AC64" s="126"/>
      <c r="AD64" s="8"/>
      <c r="AE64" s="8"/>
      <c r="AF64" s="8"/>
      <c r="AG64" s="126"/>
      <c r="AH64" s="8"/>
      <c r="AI64" s="8"/>
      <c r="AJ64" s="8"/>
      <c r="AK64" s="126"/>
      <c r="AL64" s="8"/>
      <c r="AM64" s="8"/>
      <c r="AN64" s="8"/>
      <c r="AO64" s="126"/>
      <c r="AP64" s="8"/>
      <c r="AQ64" s="8"/>
      <c r="AR64" s="8"/>
      <c r="AS64" s="126"/>
      <c r="AT64" s="8"/>
      <c r="AU64" s="8"/>
      <c r="AV64" s="8"/>
      <c r="AW64" s="126"/>
      <c r="AX64" s="8"/>
      <c r="AY64" s="8"/>
      <c r="AZ64" s="8"/>
      <c r="BA64" s="126"/>
      <c r="BB64" s="8"/>
      <c r="BC64" s="8"/>
      <c r="BD64" s="8"/>
      <c r="BE64" s="126"/>
      <c r="BF64" s="8"/>
      <c r="BG64" s="8"/>
      <c r="BH64" s="8"/>
      <c r="BI64" s="126"/>
      <c r="BJ64" s="8"/>
      <c r="BK64" s="8"/>
    </row>
    <row r="65" ht="12.75" customHeight="1">
      <c r="A65" s="34"/>
      <c r="B65" s="8"/>
      <c r="C65" s="8"/>
      <c r="D65" s="8"/>
      <c r="E65" s="33"/>
      <c r="F65" s="8"/>
      <c r="G65" s="8"/>
      <c r="H65" s="8"/>
      <c r="I65" s="126"/>
      <c r="J65" s="8"/>
      <c r="K65" s="8"/>
      <c r="L65" s="8"/>
      <c r="M65" s="126"/>
      <c r="N65" s="8"/>
      <c r="O65" s="8"/>
      <c r="P65" s="8"/>
      <c r="Q65" s="126"/>
      <c r="R65" s="8"/>
      <c r="S65" s="8"/>
      <c r="T65" s="8"/>
      <c r="U65" s="126"/>
      <c r="V65" s="8"/>
      <c r="W65" s="8"/>
      <c r="X65" s="8"/>
      <c r="Y65" s="126"/>
      <c r="Z65" s="8"/>
      <c r="AA65" s="8"/>
      <c r="AB65" s="8"/>
      <c r="AC65" s="126"/>
      <c r="AD65" s="8"/>
      <c r="AE65" s="8"/>
      <c r="AF65" s="8"/>
      <c r="AG65" s="126"/>
      <c r="AH65" s="8"/>
      <c r="AI65" s="8"/>
      <c r="AJ65" s="8"/>
      <c r="AK65" s="126"/>
      <c r="AL65" s="8"/>
      <c r="AM65" s="8"/>
      <c r="AN65" s="8"/>
      <c r="AO65" s="126"/>
      <c r="AP65" s="8"/>
      <c r="AQ65" s="8"/>
      <c r="AR65" s="8"/>
      <c r="AS65" s="126"/>
      <c r="AT65" s="8"/>
      <c r="AU65" s="8"/>
      <c r="AV65" s="8"/>
      <c r="AW65" s="126"/>
      <c r="AX65" s="8"/>
      <c r="AY65" s="8"/>
      <c r="AZ65" s="8"/>
      <c r="BA65" s="126"/>
      <c r="BB65" s="8"/>
      <c r="BC65" s="8"/>
      <c r="BD65" s="8"/>
      <c r="BE65" s="126"/>
      <c r="BF65" s="8"/>
      <c r="BG65" s="8"/>
      <c r="BH65" s="8"/>
      <c r="BI65" s="126"/>
      <c r="BJ65" s="8"/>
      <c r="BK65" s="8"/>
    </row>
    <row r="66" ht="12.75" customHeight="1">
      <c r="A66" s="34"/>
      <c r="B66" s="8"/>
      <c r="C66" s="8"/>
      <c r="D66" s="8"/>
      <c r="E66" s="33"/>
      <c r="F66" s="8"/>
      <c r="G66" s="8"/>
      <c r="H66" s="8"/>
      <c r="I66" s="126"/>
      <c r="J66" s="8"/>
      <c r="K66" s="8"/>
      <c r="L66" s="8"/>
      <c r="M66" s="126"/>
      <c r="N66" s="8"/>
      <c r="O66" s="8"/>
      <c r="P66" s="8"/>
      <c r="Q66" s="126"/>
      <c r="R66" s="8"/>
      <c r="S66" s="8"/>
      <c r="T66" s="8"/>
      <c r="U66" s="126"/>
      <c r="V66" s="8"/>
      <c r="W66" s="8"/>
      <c r="X66" s="8"/>
      <c r="Y66" s="126"/>
      <c r="Z66" s="8"/>
      <c r="AA66" s="8"/>
      <c r="AB66" s="8"/>
      <c r="AC66" s="126"/>
      <c r="AD66" s="8"/>
      <c r="AE66" s="8"/>
      <c r="AF66" s="8"/>
      <c r="AG66" s="126"/>
      <c r="AH66" s="8"/>
      <c r="AI66" s="8"/>
      <c r="AJ66" s="8"/>
      <c r="AK66" s="126"/>
      <c r="AL66" s="8"/>
      <c r="AM66" s="8"/>
      <c r="AN66" s="8"/>
      <c r="AO66" s="126"/>
      <c r="AP66" s="8"/>
      <c r="AQ66" s="8"/>
      <c r="AR66" s="8"/>
      <c r="AS66" s="126"/>
      <c r="AT66" s="8"/>
      <c r="AU66" s="8"/>
      <c r="AV66" s="8"/>
      <c r="AW66" s="126"/>
      <c r="AX66" s="8"/>
      <c r="AY66" s="8"/>
      <c r="AZ66" s="8"/>
      <c r="BA66" s="126"/>
      <c r="BB66" s="8"/>
      <c r="BC66" s="8"/>
      <c r="BD66" s="8"/>
      <c r="BE66" s="126"/>
      <c r="BF66" s="8"/>
      <c r="BG66" s="8"/>
      <c r="BH66" s="8"/>
      <c r="BI66" s="126"/>
      <c r="BJ66" s="8"/>
      <c r="BK66" s="8"/>
    </row>
    <row r="67" ht="12.75" customHeight="1">
      <c r="A67" s="34"/>
      <c r="B67" s="8"/>
      <c r="C67" s="8"/>
      <c r="D67" s="8"/>
      <c r="E67" s="33"/>
      <c r="F67" s="8"/>
      <c r="G67" s="8"/>
      <c r="H67" s="8"/>
      <c r="I67" s="126"/>
      <c r="J67" s="8"/>
      <c r="K67" s="8"/>
      <c r="L67" s="8"/>
      <c r="M67" s="126"/>
      <c r="N67" s="8"/>
      <c r="O67" s="8"/>
      <c r="P67" s="8"/>
      <c r="Q67" s="126"/>
      <c r="R67" s="8"/>
      <c r="S67" s="8"/>
      <c r="T67" s="8"/>
      <c r="U67" s="126"/>
      <c r="V67" s="8"/>
      <c r="W67" s="8"/>
      <c r="X67" s="8"/>
      <c r="Y67" s="126"/>
      <c r="Z67" s="8"/>
      <c r="AA67" s="8"/>
      <c r="AB67" s="8"/>
      <c r="AC67" s="126"/>
      <c r="AD67" s="8"/>
      <c r="AE67" s="8"/>
      <c r="AF67" s="8"/>
      <c r="AG67" s="126"/>
      <c r="AH67" s="8"/>
      <c r="AI67" s="8"/>
      <c r="AJ67" s="8"/>
      <c r="AK67" s="126"/>
      <c r="AL67" s="8"/>
      <c r="AM67" s="8"/>
      <c r="AN67" s="8"/>
      <c r="AO67" s="126"/>
      <c r="AP67" s="8"/>
      <c r="AQ67" s="8"/>
      <c r="AR67" s="8"/>
      <c r="AS67" s="126"/>
      <c r="AT67" s="8"/>
      <c r="AU67" s="8"/>
      <c r="AV67" s="8"/>
      <c r="AW67" s="126"/>
      <c r="AX67" s="8"/>
      <c r="AY67" s="8"/>
      <c r="AZ67" s="8"/>
      <c r="BA67" s="126"/>
      <c r="BB67" s="8"/>
      <c r="BC67" s="8"/>
      <c r="BD67" s="8"/>
      <c r="BE67" s="126"/>
      <c r="BF67" s="8"/>
      <c r="BG67" s="8"/>
      <c r="BH67" s="8"/>
      <c r="BI67" s="126"/>
      <c r="BJ67" s="8"/>
      <c r="BK67" s="8"/>
    </row>
    <row r="68" ht="12.75" customHeight="1">
      <c r="A68" s="34"/>
      <c r="B68" s="8"/>
      <c r="C68" s="8"/>
      <c r="D68" s="8"/>
      <c r="E68" s="33"/>
      <c r="F68" s="8"/>
      <c r="G68" s="8"/>
      <c r="H68" s="8"/>
      <c r="I68" s="126"/>
      <c r="J68" s="8"/>
      <c r="K68" s="8"/>
      <c r="L68" s="8"/>
      <c r="M68" s="126"/>
      <c r="N68" s="8"/>
      <c r="O68" s="8"/>
      <c r="P68" s="8"/>
      <c r="Q68" s="126"/>
      <c r="R68" s="8"/>
      <c r="S68" s="8"/>
      <c r="T68" s="8"/>
      <c r="U68" s="126"/>
      <c r="V68" s="8"/>
      <c r="W68" s="8"/>
      <c r="X68" s="8"/>
      <c r="Y68" s="126"/>
      <c r="Z68" s="8"/>
      <c r="AA68" s="8"/>
      <c r="AB68" s="8"/>
      <c r="AC68" s="126"/>
      <c r="AD68" s="8"/>
      <c r="AE68" s="8"/>
      <c r="AF68" s="8"/>
      <c r="AG68" s="126"/>
      <c r="AH68" s="8"/>
      <c r="AI68" s="8"/>
      <c r="AJ68" s="8"/>
      <c r="AK68" s="126"/>
      <c r="AL68" s="8"/>
      <c r="AM68" s="8"/>
      <c r="AN68" s="8"/>
      <c r="AO68" s="126"/>
      <c r="AP68" s="8"/>
      <c r="AQ68" s="8"/>
      <c r="AR68" s="8"/>
      <c r="AS68" s="126"/>
      <c r="AT68" s="8"/>
      <c r="AU68" s="8"/>
      <c r="AV68" s="8"/>
      <c r="AW68" s="126"/>
      <c r="AX68" s="8"/>
      <c r="AY68" s="8"/>
      <c r="AZ68" s="8"/>
      <c r="BA68" s="126"/>
      <c r="BB68" s="8"/>
      <c r="BC68" s="8"/>
      <c r="BD68" s="8"/>
      <c r="BE68" s="126"/>
      <c r="BF68" s="8"/>
      <c r="BG68" s="8"/>
      <c r="BH68" s="8"/>
      <c r="BI68" s="126"/>
      <c r="BJ68" s="8"/>
      <c r="BK68" s="8"/>
    </row>
    <row r="69" ht="12.75" customHeight="1">
      <c r="A69" s="34"/>
      <c r="B69" s="8"/>
      <c r="C69" s="8"/>
      <c r="D69" s="8"/>
      <c r="E69" s="33"/>
      <c r="F69" s="8"/>
      <c r="G69" s="8"/>
      <c r="H69" s="8"/>
      <c r="I69" s="126"/>
      <c r="J69" s="8"/>
      <c r="K69" s="8"/>
      <c r="L69" s="8"/>
      <c r="M69" s="126"/>
      <c r="N69" s="8"/>
      <c r="O69" s="8"/>
      <c r="P69" s="8"/>
      <c r="Q69" s="126"/>
      <c r="R69" s="8"/>
      <c r="S69" s="8"/>
      <c r="T69" s="8"/>
      <c r="U69" s="126"/>
      <c r="V69" s="8"/>
      <c r="W69" s="8"/>
      <c r="X69" s="8"/>
      <c r="Y69" s="126"/>
      <c r="Z69" s="8"/>
      <c r="AA69" s="8"/>
      <c r="AB69" s="8"/>
      <c r="AC69" s="126"/>
      <c r="AD69" s="8"/>
      <c r="AE69" s="8"/>
      <c r="AF69" s="8"/>
      <c r="AG69" s="126"/>
      <c r="AH69" s="8"/>
      <c r="AI69" s="8"/>
      <c r="AJ69" s="8"/>
      <c r="AK69" s="126"/>
      <c r="AL69" s="8"/>
      <c r="AM69" s="8"/>
      <c r="AN69" s="8"/>
      <c r="AO69" s="126"/>
      <c r="AP69" s="8"/>
      <c r="AQ69" s="8"/>
      <c r="AR69" s="8"/>
      <c r="AS69" s="126"/>
      <c r="AT69" s="8"/>
      <c r="AU69" s="8"/>
      <c r="AV69" s="8"/>
      <c r="AW69" s="126"/>
      <c r="AX69" s="8"/>
      <c r="AY69" s="8"/>
      <c r="AZ69" s="8"/>
      <c r="BA69" s="126"/>
      <c r="BB69" s="8"/>
      <c r="BC69" s="8"/>
      <c r="BD69" s="8"/>
      <c r="BE69" s="126"/>
      <c r="BF69" s="8"/>
      <c r="BG69" s="8"/>
      <c r="BH69" s="8"/>
      <c r="BI69" s="126"/>
      <c r="BJ69" s="8"/>
      <c r="BK69" s="8"/>
    </row>
    <row r="70" ht="12.75" customHeight="1">
      <c r="A70" s="34"/>
      <c r="B70" s="8"/>
      <c r="C70" s="8"/>
      <c r="D70" s="8"/>
      <c r="E70" s="33"/>
      <c r="F70" s="8"/>
      <c r="G70" s="8"/>
      <c r="H70" s="8"/>
      <c r="I70" s="126"/>
      <c r="J70" s="8"/>
      <c r="K70" s="8"/>
      <c r="L70" s="8"/>
      <c r="M70" s="126"/>
      <c r="N70" s="8"/>
      <c r="O70" s="8"/>
      <c r="P70" s="8"/>
      <c r="Q70" s="126"/>
      <c r="R70" s="8"/>
      <c r="S70" s="8"/>
      <c r="T70" s="8"/>
      <c r="U70" s="126"/>
      <c r="V70" s="8"/>
      <c r="W70" s="8"/>
      <c r="X70" s="8"/>
      <c r="Y70" s="126"/>
      <c r="Z70" s="8"/>
      <c r="AA70" s="8"/>
      <c r="AB70" s="8"/>
      <c r="AC70" s="126"/>
      <c r="AD70" s="8"/>
      <c r="AE70" s="8"/>
      <c r="AF70" s="8"/>
      <c r="AG70" s="126"/>
      <c r="AH70" s="8"/>
      <c r="AI70" s="8"/>
      <c r="AJ70" s="8"/>
      <c r="AK70" s="126"/>
      <c r="AL70" s="8"/>
      <c r="AM70" s="8"/>
      <c r="AN70" s="8"/>
      <c r="AO70" s="126"/>
      <c r="AP70" s="8"/>
      <c r="AQ70" s="8"/>
      <c r="AR70" s="8"/>
      <c r="AS70" s="126"/>
      <c r="AT70" s="8"/>
      <c r="AU70" s="8"/>
      <c r="AV70" s="8"/>
      <c r="AW70" s="126"/>
      <c r="AX70" s="8"/>
      <c r="AY70" s="8"/>
      <c r="AZ70" s="8"/>
      <c r="BA70" s="126"/>
      <c r="BB70" s="8"/>
      <c r="BC70" s="8"/>
      <c r="BD70" s="8"/>
      <c r="BE70" s="126"/>
      <c r="BF70" s="8"/>
      <c r="BG70" s="8"/>
      <c r="BH70" s="8"/>
      <c r="BI70" s="126"/>
      <c r="BJ70" s="8"/>
      <c r="BK70" s="8"/>
    </row>
  </sheetData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2D050"/>
    <pageSetUpPr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3.43"/>
    <col customWidth="1" min="2" max="2" width="40.43"/>
    <col customWidth="1" min="3" max="3" width="6.86"/>
    <col customWidth="1" min="4" max="4" width="10.43"/>
    <col customWidth="1" min="5" max="5" width="20.57"/>
    <col customWidth="1" hidden="1" min="6" max="6" width="51.14"/>
    <col customWidth="1" hidden="1" min="7" max="7" width="22.43"/>
    <col customWidth="1" min="8" max="16" width="9.0"/>
    <col customWidth="1" min="17" max="21" width="10.14"/>
    <col customWidth="1" min="22" max="27" width="10.71"/>
  </cols>
  <sheetData>
    <row r="1" ht="12.75" customHeight="1">
      <c r="A1" s="6" t="s">
        <v>0</v>
      </c>
      <c r="B1" s="9" t="s">
        <v>5</v>
      </c>
      <c r="C1" s="10" t="s">
        <v>12</v>
      </c>
      <c r="D1" s="12" t="s">
        <v>18</v>
      </c>
      <c r="E1" s="13" t="s">
        <v>25</v>
      </c>
      <c r="F1" s="15" t="s">
        <v>31</v>
      </c>
      <c r="G1" s="15" t="s">
        <v>20</v>
      </c>
      <c r="H1" s="13" t="s">
        <v>14</v>
      </c>
      <c r="I1" s="13" t="s">
        <v>22</v>
      </c>
      <c r="J1" s="13" t="s">
        <v>23</v>
      </c>
      <c r="K1" s="13" t="s">
        <v>26</v>
      </c>
      <c r="L1" s="13" t="s">
        <v>29</v>
      </c>
      <c r="M1" s="13" t="s">
        <v>30</v>
      </c>
      <c r="N1" s="13" t="s">
        <v>32</v>
      </c>
      <c r="O1" s="13" t="s">
        <v>33</v>
      </c>
      <c r="P1" s="13" t="s">
        <v>34</v>
      </c>
      <c r="Q1" s="13" t="s">
        <v>38</v>
      </c>
      <c r="R1" s="13" t="s">
        <v>40</v>
      </c>
      <c r="S1" s="13" t="s">
        <v>41</v>
      </c>
      <c r="T1" s="13" t="s">
        <v>42</v>
      </c>
      <c r="U1" s="13" t="s">
        <v>43</v>
      </c>
      <c r="V1" s="18"/>
      <c r="W1" s="8"/>
      <c r="X1" s="8"/>
      <c r="Y1" s="8"/>
      <c r="Z1" s="8"/>
      <c r="AA1" s="8"/>
    </row>
    <row r="2" ht="12.75" customHeight="1">
      <c r="A2" s="20">
        <v>1.0</v>
      </c>
      <c r="B2" s="2" t="s">
        <v>47</v>
      </c>
      <c r="C2" s="1" t="s">
        <v>48</v>
      </c>
      <c r="D2" s="3">
        <f>34100/5</f>
        <v>6820</v>
      </c>
      <c r="E2" s="18">
        <f t="shared" ref="E2:E40" si="1">SUM(H2:V2)</f>
        <v>7.24</v>
      </c>
      <c r="F2" s="24">
        <f>MILANESAS!I12+MILANESAS!I36</f>
        <v>0.08</v>
      </c>
      <c r="G2" s="24">
        <f>ENSALADAS!I30+ENSALADAS!I54+ENSALADAS!I125+ENSALADAS!I150+ENSALADAS!I173</f>
        <v>0.15</v>
      </c>
      <c r="H2" s="18">
        <f>CEREALES!I30+ECONOMICOS!I82+((F2))+'CARNES ROJAS'!H702+'CARNES BLANCAS'!I701+G2+VEGETALES!I357</f>
        <v>0.43</v>
      </c>
      <c r="I2" s="18">
        <f>((F2))+'CARNES BLANCAS'!I107+ECONOMICOS!I101+PASTAS!I191+HUEVOS!I80+PAPAS!I81+VEGETALES!I82+G2+'CARNES BLANCAS'!I747+'CARNES ROJAS'!H793</f>
        <v>0.514</v>
      </c>
      <c r="J2" s="18">
        <f>((F2))+'CARNES ROJAS'!H403+'CARNES BLANCAS'!I144+G2+CEREALES!I76+'CARNES BLANCAS'!I769</f>
        <v>0.51</v>
      </c>
      <c r="K2" s="18">
        <f>((F2))+'CARNES ROJAS'!H449+'CARNES ROJAS'!H472+VEGETALES!I102+ECONOMICOS!I155+G2+'CARNES ROJAS'!H841+'CARNES BLANCAS'!I791+PAPAS!I420</f>
        <v>0.502</v>
      </c>
      <c r="L2" s="18">
        <f>((F2))+'CARNES ROJAS'!H494+'CARNES BLANCAS'!I173+PASTAS!I286+CEREALES!I126+PAPAS!I127+VEGETALES!I126+G2+'CARNES ROJAS'!H749+PAPAS!I446</f>
        <v>0.53</v>
      </c>
      <c r="M2" s="18">
        <f>((F2))+'CARNES BLANCAS'!I305+PASTAS!I309+CEREALES!I166+G2+'CARNES BLANCAS'!I840+PASTAS!I866+VEGETALES!I584+VEGETALES!I607</f>
        <v>0.51</v>
      </c>
      <c r="N2" s="18">
        <f>((F2))+'CARNES ROJAS'!H59+'CARNES BLANCAS'!I384+CEREALES!I191+PAPAS!I192+G2+'CARNES BLANCAS'!I859+SOPAS!I350</f>
        <v>0.49</v>
      </c>
      <c r="O2" s="18">
        <f>((F2))+'CARNES ROJAS'!H128+'CARNES BLANCAS'!I448+PASTAS!I425+CEREALES!I13+HUEVOS!I198+ECONOMICOS!I243+G2+PAPAS!I512+VEGETALES!I678+VEGETALES!I702</f>
        <v>0.55</v>
      </c>
      <c r="P2" s="18">
        <f>((F2))+'CARNES ROJAS'!H177+'CARNES BLANCAS'!I11+CEREALES!I216+ECONOMICOS!I54+ECONOMICOS!I62+G2+PAPAS!I535+'CARNES ROJAS'!H149</f>
        <v>0.51</v>
      </c>
      <c r="Q2" s="18">
        <f>((F2))+PASTAS!I466+'CARNES ROJAS'!H197+'CARNES ROJAS'!H223+CEREALES!I263+ECONOMICOS!I292+G2+'CARNES ROJAS'!H954</f>
        <v>0.554</v>
      </c>
      <c r="R2" s="18">
        <f>((F2))+'CARNES ROJAS'!H239+PASTAS!I604+PAPAS!I144+G2+'CARNES BLANCAS'!I950+VEGETALES!I812+SOPAS!I335</f>
        <v>0.59</v>
      </c>
      <c r="S2" s="18">
        <f>((F2))+'CARNES ROJAS'!H284+'CARNES BLANCAS'!I467+PASTAS!I631+CEREALES!I286+ECONOMICOS!I314+G2+PASTAS!I999+VEGETALES!I864+VEGETALES!I883</f>
        <v>0.53</v>
      </c>
      <c r="T2" s="18">
        <f>((F2))+'CARNES ROJAS'!H567+'CARNES BLANCAS'!I608+'CARNES BLANCAS'!I586+CEREALES!I238+G2</f>
        <v>0.39</v>
      </c>
      <c r="U2" s="18">
        <f>((F2))+'CARNES BLANCAS'!I516+'CARNES BLANCAS'!I493+PASTAS!I718+ECONOMICOS!I383+G2+'CARNES ROJAS'!H1045+PASTAS!I1044+PAPAS!I650+VEGETALES!I954+VEGETALES!I980+SOPAS!I9</f>
        <v>0.63</v>
      </c>
      <c r="V2" s="18"/>
      <c r="W2" s="8"/>
      <c r="X2" s="8"/>
      <c r="Y2" s="8"/>
      <c r="Z2" s="8"/>
      <c r="AA2" s="8"/>
    </row>
    <row r="3" ht="12.75" customHeight="1">
      <c r="A3" s="20">
        <v>2.0</v>
      </c>
      <c r="B3" s="31" t="s">
        <v>106</v>
      </c>
      <c r="C3" s="1" t="s">
        <v>15</v>
      </c>
      <c r="D3" s="3">
        <v>21370.0</v>
      </c>
      <c r="E3" s="18">
        <f t="shared" si="1"/>
        <v>0.692</v>
      </c>
      <c r="F3" s="24"/>
      <c r="G3" s="24">
        <f>ENSALADAS!I35</f>
        <v>0.038</v>
      </c>
      <c r="H3" s="18">
        <f>(F3)+G3</f>
        <v>0.038</v>
      </c>
      <c r="I3" s="18">
        <f>(F3)+G3+'CARNES BLANCAS'!I743+PAPAS!I375</f>
        <v>0.078</v>
      </c>
      <c r="J3" s="18">
        <f>(F3)+G3</f>
        <v>0.038</v>
      </c>
      <c r="K3" s="18">
        <f>(F3)+G3</f>
        <v>0.038</v>
      </c>
      <c r="L3" s="18">
        <f>(F3)+'CARNES ROJAS'!H493+G3</f>
        <v>0.058</v>
      </c>
      <c r="M3" s="18">
        <f>(F3)+G3</f>
        <v>0.038</v>
      </c>
      <c r="N3" s="18">
        <f>(F3)+G3</f>
        <v>0.038</v>
      </c>
      <c r="O3" s="18">
        <f>(F3)+G3+'CARNES ROJAS'!H906</f>
        <v>0.058</v>
      </c>
      <c r="P3" s="18">
        <f>(F3)+PASTAS!I537+G3</f>
        <v>0.078</v>
      </c>
      <c r="Q3" s="18">
        <f>(F3)+'CARNES ROJAS'!H216+HUEVOS!I260+G3</f>
        <v>0.078</v>
      </c>
      <c r="R3" s="18">
        <f>(F3)+G3</f>
        <v>0.038</v>
      </c>
      <c r="S3" s="18">
        <f>(F3)+G3</f>
        <v>0.038</v>
      </c>
      <c r="T3" s="18">
        <f>(F3)+G3</f>
        <v>0.038</v>
      </c>
      <c r="U3" s="18">
        <f>(F3)+G3</f>
        <v>0.038</v>
      </c>
      <c r="V3" s="18"/>
      <c r="W3" s="8"/>
      <c r="X3" s="8"/>
      <c r="Y3" s="8"/>
      <c r="Z3" s="8"/>
      <c r="AA3" s="8"/>
    </row>
    <row r="4" ht="12.75" customHeight="1">
      <c r="A4" s="20"/>
      <c r="B4" s="31" t="s">
        <v>132</v>
      </c>
      <c r="C4" s="1" t="s">
        <v>15</v>
      </c>
      <c r="D4" s="3">
        <v>11000.0</v>
      </c>
      <c r="E4" s="18">
        <f t="shared" si="1"/>
        <v>0.438</v>
      </c>
      <c r="F4" s="24"/>
      <c r="G4" s="24"/>
      <c r="H4" s="18"/>
      <c r="I4" s="18"/>
      <c r="J4" s="18"/>
      <c r="K4" s="18">
        <f>VEGETALES!I513</f>
        <v>0.15</v>
      </c>
      <c r="L4" s="18"/>
      <c r="M4" s="18"/>
      <c r="N4" s="18">
        <f>HUEVOS!I168</f>
        <v>0.288</v>
      </c>
      <c r="O4" s="18"/>
      <c r="P4" s="18"/>
      <c r="Q4" s="18"/>
      <c r="R4" s="18"/>
      <c r="S4" s="18"/>
      <c r="T4" s="18"/>
      <c r="U4" s="18"/>
      <c r="V4" s="18"/>
      <c r="W4" s="8"/>
      <c r="X4" s="8"/>
      <c r="Y4" s="8"/>
      <c r="Z4" s="8"/>
      <c r="AA4" s="8"/>
    </row>
    <row r="5" ht="12.75" customHeight="1">
      <c r="A5" s="34"/>
      <c r="B5" s="31" t="s">
        <v>138</v>
      </c>
      <c r="C5" s="1" t="s">
        <v>15</v>
      </c>
      <c r="D5" s="3">
        <f>6250*1000/50</f>
        <v>125000</v>
      </c>
      <c r="E5" s="18">
        <f t="shared" si="1"/>
        <v>0.0044</v>
      </c>
      <c r="F5" s="24"/>
      <c r="G5" s="24"/>
      <c r="H5" s="18">
        <f>PASTAS!I77</f>
        <v>0.0004</v>
      </c>
      <c r="I5" s="18"/>
      <c r="J5" s="18"/>
      <c r="K5" s="18"/>
      <c r="L5" s="18"/>
      <c r="M5" s="18"/>
      <c r="N5" s="18"/>
      <c r="O5" s="18"/>
      <c r="P5" s="18">
        <f>'CARNES ROJAS'!H176</f>
        <v>0.004</v>
      </c>
      <c r="Q5" s="18"/>
      <c r="R5" s="18"/>
      <c r="S5" s="18"/>
      <c r="T5" s="18"/>
      <c r="U5" s="18"/>
      <c r="V5" s="18"/>
      <c r="W5" s="8"/>
      <c r="X5" s="8"/>
      <c r="Y5" s="8"/>
      <c r="Z5" s="8"/>
      <c r="AA5" s="8"/>
    </row>
    <row r="6" ht="12.75" customHeight="1">
      <c r="A6" s="34"/>
      <c r="B6" s="31" t="s">
        <v>147</v>
      </c>
      <c r="C6" s="1" t="s">
        <v>15</v>
      </c>
      <c r="D6" s="3">
        <v>16490.0</v>
      </c>
      <c r="E6" s="18">
        <f t="shared" si="1"/>
        <v>0.67997</v>
      </c>
      <c r="F6" s="24">
        <f>MILANESAS!I34</f>
        <v>0.004</v>
      </c>
      <c r="G6" s="24">
        <f>ENSALADAS!I31</f>
        <v>0.019</v>
      </c>
      <c r="H6" s="18">
        <f>PAPAS!I30+(F6)+G6+PASTAS!I744</f>
        <v>0.0502</v>
      </c>
      <c r="I6" s="18">
        <f>(F6)+'CARNES ROJAS'!H377+'CARNES BLANCAS'!I105+PASTAS!I122+PAPAS!I75+G6</f>
        <v>0.04045</v>
      </c>
      <c r="J6" s="18">
        <f>(F6)+'CARNES BLANCAS'!I146+G6+'CARNES ROJAS'!H812</f>
        <v>0.0326</v>
      </c>
      <c r="K6" s="18">
        <f>(F6)+'CARNES BLANCAS'!I197+ECONOMICOS!I146+G6+'CARNES BLANCAS'!I790+PASTAS!I815</f>
        <v>0.0583</v>
      </c>
      <c r="L6" s="18">
        <f>(F6)+'CARNES BLANCAS'!I282+G6+'CARNES ROJAS'!H744</f>
        <v>0.0574</v>
      </c>
      <c r="M6" s="18">
        <f>(F6)+G6</f>
        <v>0.023</v>
      </c>
      <c r="N6" s="18">
        <f>(F6)+'CARNES BLANCAS'!I397+G6+SOPAS!I352</f>
        <v>0.02492</v>
      </c>
      <c r="O6" s="18">
        <f>(F6)+'CARNES ROJAS'!H121+HUEVOS!I197+G6</f>
        <v>0.0314</v>
      </c>
      <c r="P6" s="18">
        <f>(F6)+'CARNES ROJAS'!H171+G6+VEGETALES!I719+SOPAS!I147+'CARNES ROJAS'!H927</f>
        <v>0.03935</v>
      </c>
      <c r="Q6" s="18">
        <f>(F6)+PASTAS!I467+'CARNES ROJAS'!H218+'CARNES BLANCAS'!I356+'CARNES BLANCAS'!I216+G6+'CARNES ROJAS'!H948</f>
        <v>0.03985</v>
      </c>
      <c r="R6" s="18">
        <f>(F6)+'CARNES ROJAS'!H262+'CARNES BLANCAS'!I657+PASTAS!I603+PAPAS!I146+G6+VEGETALES!I811</f>
        <v>0.1527</v>
      </c>
      <c r="S6" s="18">
        <f>(F6)+'CARNES BLANCAS'!I469+CEREALES!I287+G6</f>
        <v>0.0326</v>
      </c>
      <c r="T6" s="18">
        <f>(F6)+'CARNES ROJAS'!H581+G6+PASTAS!I1017</f>
        <v>0.0368</v>
      </c>
      <c r="U6" s="18">
        <f>(F6)+'CARNES ROJAS'!H629+PASTAS!I721+G6+VEGETALES!I953+VEGETALES!I981</f>
        <v>0.0604</v>
      </c>
      <c r="V6" s="18"/>
      <c r="W6" s="8"/>
      <c r="X6" s="8"/>
      <c r="Y6" s="8"/>
      <c r="Z6" s="8"/>
      <c r="AA6" s="8"/>
    </row>
    <row r="7" ht="12.75" customHeight="1">
      <c r="A7" s="34"/>
      <c r="B7" s="31" t="s">
        <v>193</v>
      </c>
      <c r="C7" s="1" t="s">
        <v>15</v>
      </c>
      <c r="D7" s="3">
        <v>46231.0</v>
      </c>
      <c r="E7" s="18">
        <f t="shared" si="1"/>
        <v>0.18818</v>
      </c>
      <c r="F7" s="24"/>
      <c r="G7" s="24">
        <f>ENSALADAS!I53</f>
        <v>0.0104</v>
      </c>
      <c r="H7" s="18">
        <f>PASTAS!I78+G7</f>
        <v>0.01088</v>
      </c>
      <c r="I7" s="18">
        <f>PASTAS!I124+PAPAS!I79+G7</f>
        <v>0.0121</v>
      </c>
      <c r="J7" s="18">
        <f>'CARNES BLANCAS'!I145+G7</f>
        <v>0.0152</v>
      </c>
      <c r="K7" s="18">
        <f>+G7+VEGETALES!I514</f>
        <v>0.0109</v>
      </c>
      <c r="L7" s="18">
        <f>'CARNES BLANCAS'!I168+ECONOMICOS!I174+G7</f>
        <v>0.0392</v>
      </c>
      <c r="M7" s="18">
        <f>+G7</f>
        <v>0.0104</v>
      </c>
      <c r="N7" s="18">
        <f>+G7</f>
        <v>0.0104</v>
      </c>
      <c r="O7" s="18">
        <f>+G7</f>
        <v>0.0104</v>
      </c>
      <c r="P7" s="18">
        <f>+G7</f>
        <v>0.0104</v>
      </c>
      <c r="Q7" s="18">
        <f>PASTAS!I465+VEGETALES!I216+G7+'CARNES ROJAS'!H950</f>
        <v>0.01184</v>
      </c>
      <c r="R7" s="18">
        <f>+G7</f>
        <v>0.0104</v>
      </c>
      <c r="S7" s="18">
        <f>PASTAS!I630+G7</f>
        <v>0.01196</v>
      </c>
      <c r="T7" s="18">
        <f>HUEVOS!I306+G7</f>
        <v>0.0128</v>
      </c>
      <c r="U7" s="18">
        <f>PASTAS!I719+G7</f>
        <v>0.0113</v>
      </c>
      <c r="V7" s="18"/>
      <c r="W7" s="8"/>
      <c r="X7" s="8"/>
      <c r="Y7" s="8"/>
      <c r="Z7" s="8"/>
      <c r="AA7" s="8"/>
    </row>
    <row r="8" ht="12.75" customHeight="1">
      <c r="A8" s="34"/>
      <c r="B8" s="31" t="s">
        <v>212</v>
      </c>
      <c r="C8" s="1" t="s">
        <v>15</v>
      </c>
      <c r="D8" s="3">
        <v>2600.0</v>
      </c>
      <c r="E8" s="18">
        <f t="shared" si="1"/>
        <v>2.688</v>
      </c>
      <c r="F8" s="24"/>
      <c r="G8" s="24">
        <f>ENSALADAS!I214</f>
        <v>0.192</v>
      </c>
      <c r="H8" s="18">
        <f>G8</f>
        <v>0.192</v>
      </c>
      <c r="I8" s="18">
        <f>G8</f>
        <v>0.192</v>
      </c>
      <c r="J8" s="18">
        <f>+G8</f>
        <v>0.192</v>
      </c>
      <c r="K8" s="18">
        <f>G8</f>
        <v>0.192</v>
      </c>
      <c r="L8" s="18">
        <f>G8</f>
        <v>0.192</v>
      </c>
      <c r="M8" s="18">
        <f>G8</f>
        <v>0.192</v>
      </c>
      <c r="N8" s="18">
        <f>G8</f>
        <v>0.192</v>
      </c>
      <c r="O8" s="18">
        <f>G8</f>
        <v>0.192</v>
      </c>
      <c r="P8" s="18">
        <f>G8</f>
        <v>0.192</v>
      </c>
      <c r="Q8" s="18">
        <f>G8</f>
        <v>0.192</v>
      </c>
      <c r="R8" s="18">
        <f>G8</f>
        <v>0.192</v>
      </c>
      <c r="S8" s="18">
        <f>G8</f>
        <v>0.192</v>
      </c>
      <c r="T8" s="18">
        <f>+G8</f>
        <v>0.192</v>
      </c>
      <c r="U8" s="18">
        <f>G8</f>
        <v>0.192</v>
      </c>
      <c r="V8" s="18"/>
      <c r="W8" s="8"/>
      <c r="X8" s="8"/>
      <c r="Y8" s="8"/>
      <c r="Z8" s="8"/>
      <c r="AA8" s="8"/>
    </row>
    <row r="9" ht="12.75" customHeight="1">
      <c r="A9" s="34"/>
      <c r="B9" s="31" t="s">
        <v>229</v>
      </c>
      <c r="C9" s="1" t="s">
        <v>15</v>
      </c>
      <c r="D9" s="3">
        <v>4311.0</v>
      </c>
      <c r="E9" s="18">
        <f t="shared" si="1"/>
        <v>4.428</v>
      </c>
      <c r="F9" s="24"/>
      <c r="G9" s="24">
        <f>ENSALADAS!I74</f>
        <v>0.12</v>
      </c>
      <c r="H9" s="18">
        <f>CEREALES!I27+ECONOMICOS!I79+G9</f>
        <v>0.4</v>
      </c>
      <c r="I9" s="18">
        <f>CEREALES!I50+G9</f>
        <v>0.24</v>
      </c>
      <c r="J9" s="18">
        <f>CEREALES!I73+G9</f>
        <v>0.24</v>
      </c>
      <c r="K9" s="18">
        <f>CEREALES!I96+VEGETALES!I97+ECONOMICOS!I152+G9</f>
        <v>0.498</v>
      </c>
      <c r="L9" s="18">
        <f>CEREALES!I119+G9</f>
        <v>0.24</v>
      </c>
      <c r="M9" s="18">
        <f>CEREALES!I165+G9</f>
        <v>0.24</v>
      </c>
      <c r="N9" s="18">
        <f>CEREALES!I188+G9+SOPAS!I362</f>
        <v>0.25</v>
      </c>
      <c r="O9" s="18">
        <f>ECONOMICOS!I242+G9</f>
        <v>0.24</v>
      </c>
      <c r="P9" s="18">
        <f>CEREALES!I211+ECONOMICOS!I51+G9</f>
        <v>0.4</v>
      </c>
      <c r="Q9" s="18">
        <f>CEREALES!I257+G9+SOPAS!I378</f>
        <v>0.28</v>
      </c>
      <c r="R9" s="18">
        <f>CEREALES!I303+G9</f>
        <v>0.28</v>
      </c>
      <c r="S9" s="18">
        <f>CEREALES!I280+ECONOMICOS!I313+G9</f>
        <v>0.36</v>
      </c>
      <c r="T9" s="18">
        <f>CEREALES!I234+G9</f>
        <v>0.24</v>
      </c>
      <c r="U9" s="18">
        <f>CEREALES!I326+ECONOMICOS!I384+G9+VEGETALES!I972</f>
        <v>0.52</v>
      </c>
      <c r="V9" s="18"/>
      <c r="W9" s="8"/>
      <c r="X9" s="8"/>
      <c r="Y9" s="8"/>
      <c r="Z9" s="8"/>
      <c r="AA9" s="8"/>
    </row>
    <row r="10" ht="12.75" customHeight="1">
      <c r="A10" s="34"/>
      <c r="B10" s="31" t="s">
        <v>260</v>
      </c>
      <c r="C10" s="1" t="s">
        <v>15</v>
      </c>
      <c r="D10" s="3">
        <v>9535.0</v>
      </c>
      <c r="E10" s="18">
        <f t="shared" si="1"/>
        <v>6.554666667</v>
      </c>
      <c r="F10" s="24"/>
      <c r="G10" s="24">
        <f>ENSALADAS!I75+ENSALADAS!I146+ENSALADAS!I169+ENSALADAS!I190</f>
        <v>0.3053333333</v>
      </c>
      <c r="H10" s="18">
        <f>G10+SOPAS!I170</f>
        <v>0.3253333333</v>
      </c>
      <c r="I10" s="18">
        <f>VEGETALES!I52+G10+VEGETALES!I399</f>
        <v>0.4253333333</v>
      </c>
      <c r="J10" s="18">
        <f>G10</f>
        <v>0.3053333333</v>
      </c>
      <c r="K10" s="18">
        <f>HUEVOS!I98+VEGETALES!I101+G10+'CARNES ROJAS'!H835</f>
        <v>0.4653333333</v>
      </c>
      <c r="L10" s="18">
        <f>HUEVOS!I121+G10</f>
        <v>0.3453333333</v>
      </c>
      <c r="M10" s="18">
        <f>G10+'CARNES BLANCAS'!I837</f>
        <v>0.3453333333</v>
      </c>
      <c r="N10" s="18">
        <f>G10+SOPAS!I365</f>
        <v>0.3253333333</v>
      </c>
      <c r="O10" s="18">
        <f>G10+SOPAS!I28</f>
        <v>0.9053333333</v>
      </c>
      <c r="P10" s="18">
        <f>VEGETALES!I8+G10+'CARNES BLANCAS'!I903</f>
        <v>0.4253333333</v>
      </c>
      <c r="Q10" s="18">
        <f>G10+SOPAS!I384</f>
        <v>0.3453333333</v>
      </c>
      <c r="R10" s="18">
        <f>ECONOMICOS!I331+G10</f>
        <v>0.3853333333</v>
      </c>
      <c r="S10" s="18">
        <f>G10</f>
        <v>0.3053333333</v>
      </c>
      <c r="T10" s="18">
        <f>G10+VEGETALES!I902</f>
        <v>0.7053333333</v>
      </c>
      <c r="U10" s="18">
        <f>G10+VEGETALES!I974+SOPAS!I5</f>
        <v>0.9453333333</v>
      </c>
      <c r="V10" s="18"/>
      <c r="W10" s="8"/>
      <c r="X10" s="8"/>
      <c r="Y10" s="8"/>
      <c r="Z10" s="8"/>
      <c r="AA10" s="8"/>
    </row>
    <row r="11" ht="12.75" customHeight="1">
      <c r="A11" s="34"/>
      <c r="B11" s="37" t="s">
        <v>275</v>
      </c>
      <c r="C11" s="1" t="s">
        <v>15</v>
      </c>
      <c r="D11" s="3">
        <v>34216.0</v>
      </c>
      <c r="E11" s="18">
        <f t="shared" si="1"/>
        <v>0.6</v>
      </c>
      <c r="F11" s="38"/>
      <c r="G11" s="38"/>
      <c r="H11" s="39"/>
      <c r="I11" s="39">
        <f>PAPAS!I52</f>
        <v>0.2</v>
      </c>
      <c r="J11" s="39"/>
      <c r="K11" s="39"/>
      <c r="L11" s="39"/>
      <c r="M11" s="39"/>
      <c r="N11" s="39">
        <f>VEGETALES!I167</f>
        <v>0.12</v>
      </c>
      <c r="O11" s="39"/>
      <c r="P11" s="39"/>
      <c r="Q11" s="39">
        <f>PASTAS!I948</f>
        <v>0.04</v>
      </c>
      <c r="R11" s="39"/>
      <c r="S11" s="39"/>
      <c r="T11" s="39">
        <f>PAPAS!I282</f>
        <v>0.24</v>
      </c>
      <c r="U11" s="39"/>
      <c r="V11" s="18"/>
      <c r="W11" s="8"/>
      <c r="X11" s="8"/>
      <c r="Y11" s="8"/>
      <c r="Z11" s="8"/>
      <c r="AA11" s="8"/>
    </row>
    <row r="12" ht="12.75" customHeight="1">
      <c r="A12" s="34"/>
      <c r="B12" s="31" t="s">
        <v>282</v>
      </c>
      <c r="C12" s="1" t="s">
        <v>15</v>
      </c>
      <c r="D12" s="3">
        <v>7400.0</v>
      </c>
      <c r="E12" s="18">
        <f t="shared" si="1"/>
        <v>0.528</v>
      </c>
      <c r="F12" s="24"/>
      <c r="G12" s="24"/>
      <c r="H12" s="18">
        <f>'CARNES BLANCAS'!I79+VEGETALES!I374</f>
        <v>0.3</v>
      </c>
      <c r="I12" s="18"/>
      <c r="J12" s="18"/>
      <c r="K12" s="18"/>
      <c r="L12" s="18"/>
      <c r="M12" s="18"/>
      <c r="N12" s="18"/>
      <c r="O12" s="18">
        <f>VEGETALES!I195</f>
        <v>0.008</v>
      </c>
      <c r="P12" s="18">
        <f>'CARNES BLANCAS'!I8</f>
        <v>0.02</v>
      </c>
      <c r="Q12" s="18">
        <f>VEGETALES!I765</f>
        <v>0.2</v>
      </c>
      <c r="R12" s="18"/>
      <c r="S12" s="18"/>
      <c r="T12" s="18"/>
      <c r="U12" s="18"/>
      <c r="V12" s="18"/>
      <c r="W12" s="8"/>
      <c r="X12" s="8"/>
      <c r="Y12" s="8"/>
      <c r="Z12" s="8"/>
      <c r="AA12" s="8"/>
    </row>
    <row r="13" ht="12.75" customHeight="1">
      <c r="A13" s="34"/>
      <c r="B13" s="31" t="s">
        <v>288</v>
      </c>
      <c r="C13" s="1" t="s">
        <v>15</v>
      </c>
      <c r="D13" s="3">
        <v>2790.0</v>
      </c>
      <c r="E13" s="18">
        <f t="shared" si="1"/>
        <v>0.626</v>
      </c>
      <c r="F13" s="24"/>
      <c r="G13" s="24"/>
      <c r="H13" s="18">
        <f>ECONOMICOS!I75</f>
        <v>0.176</v>
      </c>
      <c r="I13" s="18"/>
      <c r="J13" s="18"/>
      <c r="K13" s="18"/>
      <c r="L13" s="18"/>
      <c r="M13" s="18"/>
      <c r="N13" s="18">
        <f>SOPAS!I360</f>
        <v>0.098</v>
      </c>
      <c r="O13" s="18"/>
      <c r="P13" s="18"/>
      <c r="Q13" s="18">
        <f>'CARNES BLANCAS'!I925</f>
        <v>0.352</v>
      </c>
      <c r="R13" s="18"/>
      <c r="S13" s="18"/>
      <c r="T13" s="18"/>
      <c r="U13" s="18"/>
      <c r="V13" s="18"/>
      <c r="W13" s="8"/>
      <c r="X13" s="8"/>
      <c r="Y13" s="8"/>
      <c r="Z13" s="8"/>
      <c r="AA13" s="8"/>
    </row>
    <row r="14" ht="12.75" customHeight="1">
      <c r="A14" s="34"/>
      <c r="B14" s="31" t="s">
        <v>295</v>
      </c>
      <c r="C14" s="1" t="s">
        <v>15</v>
      </c>
      <c r="D14" s="3">
        <v>3570.0</v>
      </c>
      <c r="E14" s="18">
        <f t="shared" si="1"/>
        <v>4.788</v>
      </c>
      <c r="F14" s="24"/>
      <c r="G14" s="24"/>
      <c r="H14" s="18">
        <f>'CARNES ROJAS'!H699</f>
        <v>0.135</v>
      </c>
      <c r="I14" s="18">
        <f>VEGETALES!I74</f>
        <v>0.564</v>
      </c>
      <c r="J14" s="18"/>
      <c r="K14" s="18"/>
      <c r="L14" s="18"/>
      <c r="M14" s="18"/>
      <c r="N14" s="18"/>
      <c r="O14" s="18"/>
      <c r="P14" s="18"/>
      <c r="Q14" s="18">
        <f>VEGETALES!I212+VEGETALES!I787</f>
        <v>0.96</v>
      </c>
      <c r="R14" s="18">
        <f>VEGETALES!I810</f>
        <v>1.104</v>
      </c>
      <c r="S14" s="18"/>
      <c r="T14" s="18">
        <f>VEGETALES!I304</f>
        <v>1.175</v>
      </c>
      <c r="U14" s="18">
        <f>PASTAS!I694+'CARNES ROJAS'!H1043+VEGETALES!I948</f>
        <v>0.85</v>
      </c>
      <c r="V14" s="18"/>
      <c r="W14" s="8"/>
      <c r="X14" s="8"/>
      <c r="Y14" s="8"/>
      <c r="Z14" s="8"/>
      <c r="AA14" s="8"/>
    </row>
    <row r="15" ht="12.75" customHeight="1">
      <c r="A15" s="34"/>
      <c r="B15" s="31" t="s">
        <v>305</v>
      </c>
      <c r="C15" s="1" t="s">
        <v>15</v>
      </c>
      <c r="D15" s="3">
        <v>21990.0</v>
      </c>
      <c r="E15" s="18">
        <f t="shared" si="1"/>
        <v>14.64</v>
      </c>
      <c r="F15" s="24">
        <f>MILANESAS!I5</f>
        <v>0.572</v>
      </c>
      <c r="G15" s="24"/>
      <c r="H15" s="18">
        <f>(F15)</f>
        <v>0.572</v>
      </c>
      <c r="I15" s="18">
        <f>(F15)</f>
        <v>0.572</v>
      </c>
      <c r="J15" s="18">
        <f>(F15)+'CARNES ROJAS'!H396+'CARNES ROJAS'!H809</f>
        <v>1.396</v>
      </c>
      <c r="K15" s="18">
        <f>(F15)+'CARNES ROJAS'!H832</f>
        <v>1.092</v>
      </c>
      <c r="L15" s="18">
        <f>(F15)</f>
        <v>0.572</v>
      </c>
      <c r="M15" s="18">
        <f>(F15)+'CARNES ROJAS'!H28</f>
        <v>1.012</v>
      </c>
      <c r="N15" s="18">
        <f>(F15)+'CARNES ROJAS'!H51+PASTAS!I878</f>
        <v>1.372</v>
      </c>
      <c r="O15" s="18">
        <f>(F15)+ECONOMICOS!I237</f>
        <v>0.836</v>
      </c>
      <c r="P15" s="18">
        <f>(F15)+'CARNES ROJAS'!H166+ECONOMICOS!I57</f>
        <v>1.364</v>
      </c>
      <c r="Q15" s="18">
        <f>(F15)+'CARNES ROJAS'!H189+'CARNES ROJAS'!H947</f>
        <v>2.2</v>
      </c>
      <c r="R15" s="18">
        <f>(F15)+'CARNES ROJAS'!H258</f>
        <v>1.188</v>
      </c>
      <c r="S15" s="18">
        <f>(F15)</f>
        <v>0.572</v>
      </c>
      <c r="T15" s="18">
        <f>(F15)+'CARNES ROJAS'!H557</f>
        <v>1.012</v>
      </c>
      <c r="U15" s="18">
        <f>(F15)+ECONOMICOS!I375</f>
        <v>0.88</v>
      </c>
      <c r="V15" s="18"/>
      <c r="W15" s="8"/>
      <c r="X15" s="8"/>
      <c r="Y15" s="8"/>
      <c r="Z15" s="8"/>
      <c r="AA15" s="8"/>
    </row>
    <row r="16" ht="12.75" customHeight="1">
      <c r="A16" s="34"/>
      <c r="B16" s="31" t="s">
        <v>323</v>
      </c>
      <c r="C16" s="1" t="s">
        <v>15</v>
      </c>
      <c r="D16" s="3">
        <v>14000.0</v>
      </c>
      <c r="E16" s="18">
        <f t="shared" si="1"/>
        <v>0.396</v>
      </c>
      <c r="F16" s="24"/>
      <c r="G16" s="24"/>
      <c r="H16" s="18"/>
      <c r="I16" s="18"/>
      <c r="J16" s="18"/>
      <c r="K16" s="18"/>
      <c r="L16" s="18"/>
      <c r="M16" s="18"/>
      <c r="N16" s="18"/>
      <c r="O16" s="18"/>
      <c r="P16" s="18">
        <f>VEGETALES!I6</f>
        <v>0.264</v>
      </c>
      <c r="Q16" s="18"/>
      <c r="R16" s="18">
        <f>VEGETALES!I282</f>
        <v>0.132</v>
      </c>
      <c r="S16" s="18"/>
      <c r="T16" s="18"/>
      <c r="U16" s="18"/>
      <c r="V16" s="18"/>
      <c r="W16" s="8"/>
      <c r="X16" s="8"/>
      <c r="Y16" s="8"/>
      <c r="Z16" s="8"/>
      <c r="AA16" s="8"/>
    </row>
    <row r="17" ht="12.75" customHeight="1">
      <c r="A17" s="34"/>
      <c r="B17" s="31" t="s">
        <v>328</v>
      </c>
      <c r="C17" s="1" t="s">
        <v>15</v>
      </c>
      <c r="D17" s="3"/>
      <c r="E17" s="18">
        <f t="shared" si="1"/>
        <v>0.32</v>
      </c>
      <c r="F17" s="24"/>
      <c r="G17" s="24"/>
      <c r="H17" s="18">
        <f>VEGETALES!I37</f>
        <v>0.2</v>
      </c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>
        <f>'CARNES BLANCAS'!I557</f>
        <v>0.12</v>
      </c>
      <c r="T17" s="18"/>
      <c r="U17" s="18"/>
      <c r="V17" s="18"/>
      <c r="W17" s="8"/>
      <c r="X17" s="8"/>
      <c r="Y17" s="8"/>
      <c r="Z17" s="8"/>
      <c r="AA17" s="8"/>
    </row>
    <row r="18" ht="12.75" customHeight="1">
      <c r="A18" s="34"/>
      <c r="B18" s="31" t="s">
        <v>331</v>
      </c>
      <c r="C18" s="1" t="s">
        <v>15</v>
      </c>
      <c r="D18" s="3">
        <v>3210.0</v>
      </c>
      <c r="E18" s="18">
        <f t="shared" si="1"/>
        <v>0.752</v>
      </c>
      <c r="F18" s="24"/>
      <c r="G18" s="24"/>
      <c r="H18" s="18"/>
      <c r="I18" s="18"/>
      <c r="J18" s="18">
        <f>PASTAS!I166+VEGETALES!I443</f>
        <v>0.752</v>
      </c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8"/>
      <c r="X18" s="8"/>
      <c r="Y18" s="8"/>
      <c r="Z18" s="8"/>
      <c r="AA18" s="8"/>
    </row>
    <row r="19" ht="12.75" customHeight="1">
      <c r="A19" s="34"/>
      <c r="B19" s="37" t="s">
        <v>335</v>
      </c>
      <c r="C19" s="1" t="s">
        <v>15</v>
      </c>
      <c r="D19" s="3">
        <v>43850.0</v>
      </c>
      <c r="E19" s="18">
        <f t="shared" si="1"/>
        <v>0.52</v>
      </c>
      <c r="F19" s="24"/>
      <c r="G19" s="24"/>
      <c r="H19" s="18"/>
      <c r="I19" s="18"/>
      <c r="J19" s="18"/>
      <c r="K19" s="18"/>
      <c r="L19" s="18"/>
      <c r="M19" s="18"/>
      <c r="N19" s="18"/>
      <c r="O19" s="18">
        <f>'CARNES ROJAS'!H106</f>
        <v>0.04</v>
      </c>
      <c r="P19" s="18">
        <f>+SOPAS!I150</f>
        <v>0.04</v>
      </c>
      <c r="Q19" s="18">
        <f>'CARNES ROJAS'!H194+'CARNES ROJAS'!H953</f>
        <v>0.24</v>
      </c>
      <c r="R19" s="18"/>
      <c r="S19" s="18"/>
      <c r="T19" s="18"/>
      <c r="U19" s="18">
        <f>ECONOMICOS!I380</f>
        <v>0.2</v>
      </c>
      <c r="V19" s="18"/>
      <c r="W19" s="8"/>
      <c r="X19" s="8"/>
      <c r="Y19" s="8"/>
      <c r="Z19" s="8"/>
      <c r="AA19" s="8"/>
    </row>
    <row r="20" ht="12.75" customHeight="1">
      <c r="A20" s="34"/>
      <c r="B20" s="31" t="s">
        <v>342</v>
      </c>
      <c r="C20" s="1" t="s">
        <v>15</v>
      </c>
      <c r="D20" s="3">
        <v>15500.0</v>
      </c>
      <c r="E20" s="18">
        <f t="shared" si="1"/>
        <v>1.04</v>
      </c>
      <c r="F20" s="24"/>
      <c r="G20" s="24"/>
      <c r="H20" s="18"/>
      <c r="I20" s="18">
        <f>PASTAS!I189</f>
        <v>0.32</v>
      </c>
      <c r="J20" s="18"/>
      <c r="K20" s="18"/>
      <c r="L20" s="18"/>
      <c r="M20" s="18"/>
      <c r="N20" s="18"/>
      <c r="O20" s="18"/>
      <c r="P20" s="18"/>
      <c r="Q20" s="18"/>
      <c r="R20" s="18"/>
      <c r="S20" s="18">
        <f>PASTAS!I648</f>
        <v>0.4</v>
      </c>
      <c r="T20" s="18">
        <f>PASTAS!I1016</f>
        <v>0.32</v>
      </c>
      <c r="U20" s="18"/>
      <c r="V20" s="18"/>
      <c r="W20" s="8"/>
      <c r="X20" s="8"/>
      <c r="Y20" s="8"/>
      <c r="Z20" s="8"/>
      <c r="AA20" s="8"/>
    </row>
    <row r="21" ht="12.75" customHeight="1">
      <c r="A21" s="34"/>
      <c r="B21" s="2" t="s">
        <v>345</v>
      </c>
      <c r="C21" s="1" t="s">
        <v>15</v>
      </c>
      <c r="D21" s="3">
        <v>2990.0</v>
      </c>
      <c r="E21" s="18">
        <f t="shared" si="1"/>
        <v>16.3964</v>
      </c>
      <c r="F21" s="24"/>
      <c r="G21" s="24">
        <f>ENSALADAS!I6+ENSALADAS!I98+ENSALADAS!I121+ENSALADAS!I154</f>
        <v>0.3901</v>
      </c>
      <c r="H21" s="18">
        <f>'CARNES ROJAS'!H311+'CARNES ROJAS'!H330+CEREALES!I31+VEGETALES!I30+ECONOMICOS!I83+((F21))+'CARNES ROJAS'!H696+'CARNES BLANCAS'!I698+G21+PASTAS!I745+VEGETALES!I356+VEGETALES!I373+SOPAS!I171</f>
        <v>2.0821</v>
      </c>
      <c r="I21" s="18">
        <f>'CARNES ROJAS'!H352+PASTAS!I125+CEREALES!I53+PAPAS!I53+((F21))+PASTAS!I192+HUEVOS!I76+PAPAS!I74+G21+'CARNES BLANCAS'!I742+PASTAS!I768+VEGETALES!I420</f>
        <v>1.6461</v>
      </c>
      <c r="J21" s="18">
        <f>((F21))+CEREALES!I75+G21+'CARNES BLANCAS'!I765+VEGETALES!I451+SOPAS!I121</f>
        <v>0.7661</v>
      </c>
      <c r="K21" s="18">
        <f>((F21))+'CARNES ROJAS'!H469+VEGETALES!I100+ECONOMICOS!I156+G21+'CARNES ROJAS'!H839+SOPAS!I284</f>
        <v>0.7051</v>
      </c>
      <c r="L21" s="18">
        <f>((F21))+CEREALES!I123+PAPAS!I126+G21+'CARNES ROJAS'!H741+'CARNES BLANCAS'!I815+VEGETALES!I537+VEGETALES!I559+SOPAS!I406</f>
        <v>0.9451</v>
      </c>
      <c r="M21" s="18">
        <f>((F21))+'CARNES ROJAS'!H30+HUEVOS!I144+CEREALES!I167+G21+'CARNES ROJAS'!H858+'CARNES BLANCAS'!I835+SOPAS!I98</f>
        <v>1.5181</v>
      </c>
      <c r="N21" s="18">
        <f>((F21))+'CARNES BLANCAS'!I399+'CARNES BLANCAS'!I375+PASTAS!I352+CEREALES!I189+G21+'CARNES ROJAS'!H880+PASTAS!I880+SOPAS!I351</f>
        <v>0.9111</v>
      </c>
      <c r="O21" s="18">
        <f>((F21))+'CARNES ROJAS'!H99+'CARNES BLANCAS'!I447+PASTAS!I421+HUEVOS!I196+VEGETALES!I189+ECONOMICOS!I239+G21+SOPAS!I29</f>
        <v>0.8561</v>
      </c>
      <c r="P21" s="18">
        <f>((F21))+'CARNES ROJAS'!H145+'CARNES ROJAS'!H172+'CARNES BLANCAS'!I6+CEREALES!I213+PAPAS!I7+ECONOMICOS!I55+ECONOMICOS!I59+G21+SOPAS!I146</f>
        <v>1.1621</v>
      </c>
      <c r="Q21" s="18">
        <f>((F21))+'CARNES ROJAS'!H191+'CARNES ROJAS'!H213+CEREALES!I264+PAPAS!I237+ECONOMICOS!I286+G21+SOPAS!I382</f>
        <v>0.7621</v>
      </c>
      <c r="R21" s="18">
        <f>((F21))+'CARNES ROJAS'!H236+'CARNES ROJAS'!H259+'CARNES BLANCAS'!I651+PASTAS!I582+HUEVOS!I214+G21+SOPAS!I334</f>
        <v>1.0991</v>
      </c>
      <c r="S21" s="18">
        <f>((F21))+'CARNES ROJAS'!H536+CEREALES!I284+PAPAS!I259+VEGETALES!I238+G21+'CARNES BLANCAS'!I974+VEGETALES!I858+SOPAS!I425</f>
        <v>1.4611</v>
      </c>
      <c r="T21" s="18">
        <f>((F21))+'CARNES ROJAS'!H559+'CARNES BLANCAS'!I584+CEREALES!I239+PAPAS!I283+G21+VEGETALES!I925+SOPAS!I309</f>
        <v>1.5316</v>
      </c>
      <c r="U21" s="18">
        <f>((F21))+ECONOMICOS!I377+ECONOMICOS!I386+G21+'CARNES ROJAS'!H1040+PASTAS!I1042+VEGETALES!I949+VEGETALES!I982+SOPAS!I7</f>
        <v>0.9506</v>
      </c>
      <c r="V21" s="18"/>
      <c r="W21" s="8"/>
      <c r="X21" s="8"/>
      <c r="Y21" s="8"/>
      <c r="Z21" s="8"/>
      <c r="AA21" s="8"/>
    </row>
    <row r="22" ht="12.75" customHeight="1">
      <c r="A22" s="34"/>
      <c r="B22" s="31" t="s">
        <v>368</v>
      </c>
      <c r="C22" s="1" t="s">
        <v>15</v>
      </c>
      <c r="D22" s="3">
        <v>9024.0</v>
      </c>
      <c r="E22" s="18">
        <f t="shared" si="1"/>
        <v>0.08624</v>
      </c>
      <c r="F22" s="24"/>
      <c r="G22" s="24"/>
      <c r="H22" s="18">
        <f>PAPAS!I351</f>
        <v>0.0235</v>
      </c>
      <c r="I22" s="18">
        <f>PAPAS!I54</f>
        <v>0.005</v>
      </c>
      <c r="J22" s="18"/>
      <c r="K22" s="18"/>
      <c r="L22" s="18"/>
      <c r="M22" s="18"/>
      <c r="N22" s="18">
        <f>PAPAS!I190</f>
        <v>0.0024</v>
      </c>
      <c r="O22" s="18">
        <f>CEREALES!I14</f>
        <v>0.008</v>
      </c>
      <c r="P22" s="18">
        <f>VEGETALES!I720+SOPAS!I148</f>
        <v>0.0074</v>
      </c>
      <c r="Q22" s="18">
        <f>SOPAS!I381</f>
        <v>0.0045</v>
      </c>
      <c r="R22" s="18">
        <f>SOPAS!I333</f>
        <v>0.0004</v>
      </c>
      <c r="S22" s="18">
        <f>'CARNES ROJAS'!H537+PASTAS!I629</f>
        <v>0.02556</v>
      </c>
      <c r="T22" s="18">
        <f>PAPAS!I284+'CARNES BLANCAS'!I995</f>
        <v>0.009</v>
      </c>
      <c r="U22" s="18">
        <f>'CARNES ROJAS'!H633</f>
        <v>0.00048</v>
      </c>
      <c r="V22" s="18"/>
      <c r="W22" s="8"/>
      <c r="X22" s="8"/>
      <c r="Y22" s="8"/>
      <c r="Z22" s="8"/>
      <c r="AA22" s="8"/>
    </row>
    <row r="23" ht="12.75" customHeight="1">
      <c r="A23" s="34"/>
      <c r="B23" s="2" t="s">
        <v>372</v>
      </c>
      <c r="C23" s="1" t="s">
        <v>48</v>
      </c>
      <c r="D23" s="3">
        <v>9000.0</v>
      </c>
      <c r="E23" s="18">
        <f t="shared" si="1"/>
        <v>0.04</v>
      </c>
      <c r="F23" s="24"/>
      <c r="G23" s="24"/>
      <c r="H23" s="18"/>
      <c r="I23" s="18"/>
      <c r="J23" s="18"/>
      <c r="K23" s="18"/>
      <c r="L23" s="18"/>
      <c r="M23" s="18"/>
      <c r="N23" s="18"/>
      <c r="O23" s="18"/>
      <c r="P23" s="18">
        <f>'CARNES ROJAS'!H144</f>
        <v>0.04</v>
      </c>
      <c r="Q23" s="18"/>
      <c r="R23" s="18"/>
      <c r="S23" s="18"/>
      <c r="T23" s="18"/>
      <c r="U23" s="18"/>
      <c r="V23" s="18"/>
      <c r="W23" s="8"/>
      <c r="X23" s="8"/>
      <c r="Y23" s="8"/>
      <c r="Z23" s="8"/>
      <c r="AA23" s="8"/>
    </row>
    <row r="24" ht="12.75" customHeight="1">
      <c r="A24" s="34"/>
      <c r="B24" s="37" t="s">
        <v>373</v>
      </c>
      <c r="C24" s="1" t="s">
        <v>15</v>
      </c>
      <c r="D24" s="3">
        <v>11000.0</v>
      </c>
      <c r="E24" s="18">
        <f t="shared" si="1"/>
        <v>4.834066667</v>
      </c>
      <c r="F24" s="24"/>
      <c r="G24" s="24">
        <f>ENSALADAS!I145+ENSALADAS!I168</f>
        <v>0.2804333333</v>
      </c>
      <c r="H24" s="18">
        <f>G24</f>
        <v>0.2804333333</v>
      </c>
      <c r="I24" s="18">
        <f>VEGETALES!I54+G24</f>
        <v>0.3744333333</v>
      </c>
      <c r="J24" s="18">
        <f>+G24</f>
        <v>0.2804333333</v>
      </c>
      <c r="K24" s="18">
        <f>+G24</f>
        <v>0.2804333333</v>
      </c>
      <c r="L24" s="18">
        <f>HUEVOS!I123+G24+PAPAS!I443</f>
        <v>0.5744333333</v>
      </c>
      <c r="M24" s="18">
        <f>VEGETALES!I145+G24+'CARNES BLANCAS'!I838</f>
        <v>0.5604333333</v>
      </c>
      <c r="N24" s="18">
        <f>+G24</f>
        <v>0.2804333333</v>
      </c>
      <c r="O24" s="18">
        <f>+G24</f>
        <v>0.2804333333</v>
      </c>
      <c r="P24" s="18">
        <f>VEGETALES!I12+G24</f>
        <v>0.3204333333</v>
      </c>
      <c r="Q24" s="18">
        <f t="shared" ref="Q24:Q25" si="2">+G24</f>
        <v>0.2804333333</v>
      </c>
      <c r="R24" s="18">
        <f>+G24</f>
        <v>0.2804333333</v>
      </c>
      <c r="S24" s="18">
        <f>+G24+VEGETALES!I880</f>
        <v>0.4804333333</v>
      </c>
      <c r="T24" s="18">
        <f t="shared" ref="T24:T25" si="3">+G24</f>
        <v>0.2804333333</v>
      </c>
      <c r="U24" s="18">
        <f>+G24</f>
        <v>0.2804333333</v>
      </c>
      <c r="V24" s="18"/>
      <c r="W24" s="8"/>
      <c r="X24" s="8"/>
      <c r="Y24" s="8"/>
      <c r="Z24" s="8"/>
      <c r="AA24" s="8"/>
    </row>
    <row r="25" ht="12.75" customHeight="1">
      <c r="A25" s="34"/>
      <c r="B25" s="31" t="s">
        <v>378</v>
      </c>
      <c r="C25" s="1" t="s">
        <v>15</v>
      </c>
      <c r="D25" s="3">
        <v>12732.0</v>
      </c>
      <c r="E25" s="18">
        <f t="shared" si="1"/>
        <v>3.428</v>
      </c>
      <c r="F25" s="24"/>
      <c r="G25" s="24">
        <f>ENSALADAS!I77+ENSALADAS!I147</f>
        <v>0.132</v>
      </c>
      <c r="H25" s="18">
        <f>'CARNES BLANCAS'!I696+G25+SOPAS!I172</f>
        <v>0.292</v>
      </c>
      <c r="I25" s="18">
        <f>VEGETALES!I55+G25</f>
        <v>0.332</v>
      </c>
      <c r="J25" s="18">
        <f>G25</f>
        <v>0.132</v>
      </c>
      <c r="K25" s="18">
        <f>'CARNES ROJAS'!H467+G25</f>
        <v>0.252</v>
      </c>
      <c r="L25" s="18">
        <f>HUEVOS!I124+VEGETALES!I121+G25</f>
        <v>0.412</v>
      </c>
      <c r="M25" s="18">
        <f>+G25</f>
        <v>0.132</v>
      </c>
      <c r="N25" s="18">
        <f>PASTAS!I350+G25+SOPAS!I363</f>
        <v>0.272</v>
      </c>
      <c r="O25" s="18">
        <f>VEGETALES!I199+G25</f>
        <v>0.332</v>
      </c>
      <c r="P25" s="18">
        <f>VEGETALES!I9+G25</f>
        <v>0.172</v>
      </c>
      <c r="Q25" s="18">
        <f t="shared" si="2"/>
        <v>0.132</v>
      </c>
      <c r="R25" s="18">
        <f>+G25+VEGETALES!I834</f>
        <v>0.212</v>
      </c>
      <c r="S25" s="18">
        <f>+G25</f>
        <v>0.132</v>
      </c>
      <c r="T25" s="18">
        <f t="shared" si="3"/>
        <v>0.132</v>
      </c>
      <c r="U25" s="18">
        <f>HUEVOS!I328+G25+VEGETALES!I975</f>
        <v>0.492</v>
      </c>
      <c r="V25" s="18"/>
      <c r="W25" s="8"/>
      <c r="X25" s="8"/>
      <c r="Y25" s="8"/>
      <c r="Z25" s="8"/>
      <c r="AA25" s="8"/>
    </row>
    <row r="26" ht="12.75" customHeight="1">
      <c r="A26" s="34"/>
      <c r="B26" s="31" t="s">
        <v>381</v>
      </c>
      <c r="C26" s="1" t="s">
        <v>15</v>
      </c>
      <c r="D26" s="3">
        <v>14000.0</v>
      </c>
      <c r="E26" s="18">
        <f t="shared" si="1"/>
        <v>0.596</v>
      </c>
      <c r="F26" s="24"/>
      <c r="G26" s="24"/>
      <c r="H26" s="18"/>
      <c r="I26" s="18"/>
      <c r="J26" s="18"/>
      <c r="K26" s="18"/>
      <c r="L26" s="18"/>
      <c r="M26" s="18">
        <f>VEGETALES!I147</f>
        <v>0.2</v>
      </c>
      <c r="N26" s="18"/>
      <c r="O26" s="18"/>
      <c r="P26" s="18">
        <f>VEGETALES!I5</f>
        <v>0.264</v>
      </c>
      <c r="Q26" s="18"/>
      <c r="R26" s="18">
        <f>VEGETALES!I281</f>
        <v>0.132</v>
      </c>
      <c r="S26" s="18"/>
      <c r="T26" s="18"/>
      <c r="U26" s="18"/>
      <c r="V26" s="18"/>
      <c r="W26" s="8"/>
      <c r="X26" s="8"/>
      <c r="Y26" s="8"/>
      <c r="Z26" s="8"/>
      <c r="AA26" s="8"/>
    </row>
    <row r="27" ht="12.75" customHeight="1">
      <c r="A27" s="34"/>
      <c r="B27" s="44" t="s">
        <v>383</v>
      </c>
      <c r="C27" s="1" t="s">
        <v>15</v>
      </c>
      <c r="D27" s="3">
        <v>24351.0</v>
      </c>
      <c r="E27" s="18">
        <f t="shared" si="1"/>
        <v>2.332</v>
      </c>
      <c r="F27" s="24"/>
      <c r="G27" s="24"/>
      <c r="H27" s="18"/>
      <c r="I27" s="18"/>
      <c r="J27" s="18">
        <f>'CARNES ROJAS'!H419</f>
        <v>1.32</v>
      </c>
      <c r="K27" s="18"/>
      <c r="L27" s="18"/>
      <c r="M27" s="18"/>
      <c r="N27" s="18"/>
      <c r="O27" s="18"/>
      <c r="P27" s="18"/>
      <c r="Q27" s="18"/>
      <c r="R27" s="18"/>
      <c r="S27" s="18">
        <f>'CARNES ROJAS'!H281</f>
        <v>1.012</v>
      </c>
      <c r="T27" s="18"/>
      <c r="U27" s="18"/>
      <c r="V27" s="18"/>
      <c r="W27" s="8"/>
      <c r="X27" s="8"/>
      <c r="Y27" s="8"/>
      <c r="Z27" s="8"/>
      <c r="AA27" s="8"/>
    </row>
    <row r="28" ht="12.75" customHeight="1">
      <c r="A28" s="34"/>
      <c r="B28" s="31" t="s">
        <v>386</v>
      </c>
      <c r="C28" s="1" t="s">
        <v>15</v>
      </c>
      <c r="D28" s="3">
        <v>15790.0</v>
      </c>
      <c r="E28" s="18">
        <f t="shared" si="1"/>
        <v>0.792</v>
      </c>
      <c r="F28" s="24"/>
      <c r="G28" s="24"/>
      <c r="H28" s="18">
        <f>'CARNES BLANCAS'!I74</f>
        <v>0.792</v>
      </c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8"/>
      <c r="X28" s="8"/>
      <c r="Y28" s="8"/>
      <c r="Z28" s="8"/>
      <c r="AA28" s="8"/>
    </row>
    <row r="29" ht="12.75" customHeight="1">
      <c r="A29" s="34"/>
      <c r="B29" s="31" t="s">
        <v>387</v>
      </c>
      <c r="C29" s="1" t="s">
        <v>15</v>
      </c>
      <c r="D29" s="3">
        <v>7700.0</v>
      </c>
      <c r="E29" s="18">
        <f t="shared" si="1"/>
        <v>6.192</v>
      </c>
      <c r="F29" s="24"/>
      <c r="G29" s="24">
        <f>ENSALADAS!I219</f>
        <v>0.2</v>
      </c>
      <c r="H29" s="18">
        <f>PASTAS!I99+(F29)+G29</f>
        <v>0.24</v>
      </c>
      <c r="I29" s="18">
        <f>(F29)+'CARNES ROJAS'!H351+G29+SOPAS!I259</f>
        <v>0.7</v>
      </c>
      <c r="J29" s="18">
        <f>(F29)+G29</f>
        <v>0.2</v>
      </c>
      <c r="K29" s="18">
        <f>(F29)+PASTAS!I237+G29</f>
        <v>0.36</v>
      </c>
      <c r="L29" s="18">
        <f>(F29)+'CARNES BLANCAS'!I284+ECONOMICOS!I168+G29+'CARNES BLANCAS'!I811+PASTAS!I835</f>
        <v>0.84</v>
      </c>
      <c r="M29" s="18">
        <f>(F29)+'CARNES BLANCAS'!I330+PAPAS!I169+G29+SOPAS!I99</f>
        <v>0.56</v>
      </c>
      <c r="N29" s="18">
        <f>(F29)+'CARNES BLANCAS'!I378+PASTAS!I354+ECONOMICOS!I217+G29+'CARNES ROJAS'!H879</f>
        <v>0.452</v>
      </c>
      <c r="O29" s="18">
        <f>(F29)+PASTAS!I420+G29+SOPAS!I32</f>
        <v>0.44</v>
      </c>
      <c r="P29" s="18">
        <f>(F29)+G29</f>
        <v>0.2</v>
      </c>
      <c r="Q29" s="18">
        <f>(F29)+G29+PASTAS!I952</f>
        <v>0.28</v>
      </c>
      <c r="R29" s="18">
        <f>(F29)+'CARNES ROJAS'!H242+'CARNES BLANCAS'!I672+G29+VEGETALES!I838+SOPAS!I330</f>
        <v>0.68</v>
      </c>
      <c r="S29" s="18">
        <f>(F29)+PASTAS!I650+G29</f>
        <v>0.36</v>
      </c>
      <c r="T29" s="18">
        <f>(F29)+G29+SOPAS!I307</f>
        <v>0.24</v>
      </c>
      <c r="U29" s="18">
        <f>(F29)+'CARNES BLANCAS'!I489+PASTAS!I724+PAPAS!I307+G29+PASTAS!I1046+SOPAS!I6</f>
        <v>0.64</v>
      </c>
      <c r="V29" s="18"/>
      <c r="W29" s="8"/>
      <c r="X29" s="8"/>
      <c r="Y29" s="8"/>
      <c r="Z29" s="8"/>
      <c r="AA29" s="8"/>
    </row>
    <row r="30" ht="12.75" customHeight="1">
      <c r="A30" s="34"/>
      <c r="B30" s="31" t="s">
        <v>397</v>
      </c>
      <c r="C30" s="1" t="s">
        <v>15</v>
      </c>
      <c r="D30" s="3">
        <v>1800.0</v>
      </c>
      <c r="E30" s="18">
        <f t="shared" si="1"/>
        <v>0.002</v>
      </c>
      <c r="F30" s="24"/>
      <c r="G30" s="24"/>
      <c r="H30" s="18"/>
      <c r="I30" s="18"/>
      <c r="J30" s="18">
        <f>CEREALES!I74</f>
        <v>0.002</v>
      </c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8"/>
      <c r="X30" s="8"/>
      <c r="Y30" s="8"/>
      <c r="Z30" s="8"/>
      <c r="AA30" s="8"/>
    </row>
    <row r="31" ht="12.75" customHeight="1">
      <c r="A31" s="34"/>
      <c r="B31" s="37" t="s">
        <v>399</v>
      </c>
      <c r="C31" s="1" t="s">
        <v>15</v>
      </c>
      <c r="D31" s="3">
        <v>206667.0</v>
      </c>
      <c r="E31" s="18">
        <f t="shared" si="1"/>
        <v>0.0012</v>
      </c>
      <c r="F31" s="24"/>
      <c r="G31" s="24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>
        <f>CEREALES!I328</f>
        <v>0.0012</v>
      </c>
      <c r="V31" s="18"/>
      <c r="W31" s="8"/>
      <c r="X31" s="8"/>
      <c r="Y31" s="8"/>
      <c r="Z31" s="8"/>
      <c r="AA31" s="8"/>
    </row>
    <row r="32" ht="12.75" customHeight="1">
      <c r="A32" s="34"/>
      <c r="B32" s="31" t="s">
        <v>401</v>
      </c>
      <c r="C32" s="1" t="s">
        <v>15</v>
      </c>
      <c r="D32" s="3">
        <v>5650.0</v>
      </c>
      <c r="E32" s="18">
        <f t="shared" si="1"/>
        <v>0</v>
      </c>
      <c r="F32" s="24"/>
      <c r="G32" s="24"/>
      <c r="H32" s="18" t="str">
        <f>(F32)</f>
        <v/>
      </c>
      <c r="I32" s="18" t="str">
        <f>(F32)</f>
        <v/>
      </c>
      <c r="J32" s="18" t="str">
        <f>(F32)</f>
        <v/>
      </c>
      <c r="K32" s="18" t="str">
        <f>(F32)</f>
        <v/>
      </c>
      <c r="L32" s="18" t="str">
        <f>(F32)</f>
        <v/>
      </c>
      <c r="M32" s="18" t="str">
        <f>(F32)</f>
        <v/>
      </c>
      <c r="N32" s="18" t="str">
        <f>(F32)</f>
        <v/>
      </c>
      <c r="O32" s="18" t="str">
        <f>(F32)</f>
        <v/>
      </c>
      <c r="P32" s="18" t="str">
        <f>(F32)</f>
        <v/>
      </c>
      <c r="Q32" s="18" t="str">
        <f>(F32)</f>
        <v/>
      </c>
      <c r="R32" s="18" t="str">
        <f>(F32)</f>
        <v/>
      </c>
      <c r="S32" s="18" t="str">
        <f>(F32)</f>
        <v/>
      </c>
      <c r="T32" s="18" t="str">
        <f>(F32)</f>
        <v/>
      </c>
      <c r="U32" s="18" t="str">
        <f>(F32)</f>
        <v/>
      </c>
      <c r="V32" s="18"/>
      <c r="W32" s="8"/>
      <c r="X32" s="8"/>
      <c r="Y32" s="8"/>
      <c r="Z32" s="8"/>
      <c r="AA32" s="8"/>
    </row>
    <row r="33" ht="12.75" customHeight="1">
      <c r="A33" s="34"/>
      <c r="B33" s="31" t="s">
        <v>405</v>
      </c>
      <c r="C33" s="1" t="s">
        <v>15</v>
      </c>
      <c r="D33" s="3">
        <v>17864.0</v>
      </c>
      <c r="E33" s="18">
        <f t="shared" si="1"/>
        <v>1.837</v>
      </c>
      <c r="F33" s="24"/>
      <c r="G33" s="24"/>
      <c r="H33" s="18">
        <f>HUEVOS!I30+VEGETALES!I352</f>
        <v>0.32</v>
      </c>
      <c r="I33" s="18">
        <f>'CARNES BLANCAS'!I100+'CARNES ROJAS'!H788</f>
        <v>0.12</v>
      </c>
      <c r="J33" s="18"/>
      <c r="K33" s="18">
        <f>VEGETALES!I512</f>
        <v>0.15</v>
      </c>
      <c r="L33" s="18">
        <f>PAPAS!I122</f>
        <v>0.24</v>
      </c>
      <c r="M33" s="18">
        <f>PASTAS!I859</f>
        <v>0.04</v>
      </c>
      <c r="N33" s="18">
        <f>VEGETALES!I626+VEGETALES!I651</f>
        <v>0.665</v>
      </c>
      <c r="O33" s="18"/>
      <c r="P33" s="18"/>
      <c r="Q33" s="18"/>
      <c r="R33" s="18">
        <f>PASTAS!I580</f>
        <v>0.022</v>
      </c>
      <c r="S33" s="18">
        <f>HUEVOS!I282</f>
        <v>0.08</v>
      </c>
      <c r="T33" s="18"/>
      <c r="U33" s="18">
        <f>VEGETALES!I328</f>
        <v>0.2</v>
      </c>
      <c r="V33" s="18"/>
      <c r="W33" s="8"/>
      <c r="X33" s="8"/>
      <c r="Y33" s="8"/>
      <c r="Z33" s="8"/>
      <c r="AA33" s="8"/>
    </row>
    <row r="34" ht="12.75" customHeight="1">
      <c r="A34" s="34"/>
      <c r="B34" s="31" t="s">
        <v>409</v>
      </c>
      <c r="C34" s="1" t="s">
        <v>15</v>
      </c>
      <c r="D34" s="3">
        <f>10000*1000/25</f>
        <v>400000</v>
      </c>
      <c r="E34" s="18">
        <f t="shared" si="1"/>
        <v>0.0344</v>
      </c>
      <c r="F34" s="24"/>
      <c r="G34" s="24"/>
      <c r="H34" s="18">
        <f>'CARNES BLANCAS'!I52</f>
        <v>0.0004</v>
      </c>
      <c r="I34" s="18"/>
      <c r="J34" s="18">
        <f>'CARNES ROJAS'!H423</f>
        <v>0.002</v>
      </c>
      <c r="K34" s="18">
        <f>'CARNES BLANCAS'!I788</f>
        <v>0.02</v>
      </c>
      <c r="L34" s="18"/>
      <c r="M34" s="18">
        <f>'CARNES ROJAS'!H8</f>
        <v>0.004</v>
      </c>
      <c r="N34" s="18"/>
      <c r="O34" s="18"/>
      <c r="P34" s="18"/>
      <c r="Q34" s="18"/>
      <c r="R34" s="18"/>
      <c r="S34" s="18"/>
      <c r="T34" s="18">
        <f>'CARNES BLANCAS'!I997</f>
        <v>0.008</v>
      </c>
      <c r="U34" s="18"/>
      <c r="V34" s="18"/>
      <c r="W34" s="8"/>
      <c r="X34" s="8"/>
      <c r="Y34" s="8"/>
      <c r="Z34" s="8"/>
      <c r="AA34" s="8"/>
    </row>
    <row r="35" ht="12.75" customHeight="1">
      <c r="A35" s="34"/>
      <c r="B35" s="37" t="s">
        <v>412</v>
      </c>
      <c r="C35" s="1" t="s">
        <v>15</v>
      </c>
      <c r="D35" s="3">
        <v>4034.0</v>
      </c>
      <c r="E35" s="18">
        <f t="shared" si="1"/>
        <v>2.56</v>
      </c>
      <c r="F35" s="24"/>
      <c r="G35" s="24"/>
      <c r="H35" s="18"/>
      <c r="I35" s="18">
        <f>ECONOMICOS!I105</f>
        <v>0.2</v>
      </c>
      <c r="J35" s="18"/>
      <c r="K35" s="18">
        <f>PASTAS!I809</f>
        <v>0.24</v>
      </c>
      <c r="L35" s="18"/>
      <c r="M35" s="18">
        <f>PASTAS!I326</f>
        <v>0.2</v>
      </c>
      <c r="N35" s="18"/>
      <c r="O35" s="18"/>
      <c r="P35" s="18"/>
      <c r="Q35" s="18">
        <f>PASTAS!I947</f>
        <v>0.2</v>
      </c>
      <c r="R35" s="18"/>
      <c r="S35" s="18">
        <f>PASTAS!I625</f>
        <v>0.2</v>
      </c>
      <c r="T35" s="18"/>
      <c r="U35" s="18">
        <f>PASTAS!I717+PASTAS!I1039</f>
        <v>1.52</v>
      </c>
      <c r="V35" s="18"/>
      <c r="W35" s="8"/>
      <c r="X35" s="8"/>
      <c r="Y35" s="8"/>
      <c r="Z35" s="8"/>
      <c r="AA35" s="8"/>
    </row>
    <row r="36" ht="12.75" customHeight="1">
      <c r="A36" s="34"/>
      <c r="B36" s="31" t="s">
        <v>418</v>
      </c>
      <c r="C36" s="1" t="s">
        <v>15</v>
      </c>
      <c r="D36" s="3">
        <v>2800.0</v>
      </c>
      <c r="E36" s="18">
        <f t="shared" si="1"/>
        <v>0.16</v>
      </c>
      <c r="F36" s="24"/>
      <c r="G36" s="24"/>
      <c r="H36" s="18"/>
      <c r="I36" s="18"/>
      <c r="J36" s="18">
        <f>ECONOMICOS!I122</f>
        <v>0.08</v>
      </c>
      <c r="K36" s="18"/>
      <c r="L36" s="18"/>
      <c r="M36" s="18"/>
      <c r="N36" s="18"/>
      <c r="O36" s="18"/>
      <c r="P36" s="18"/>
      <c r="Q36" s="18"/>
      <c r="R36" s="18">
        <f>PASTAS!I972</f>
        <v>0.08</v>
      </c>
      <c r="S36" s="18"/>
      <c r="T36" s="18"/>
      <c r="U36" s="18"/>
      <c r="V36" s="18"/>
      <c r="W36" s="8"/>
      <c r="X36" s="8"/>
      <c r="Y36" s="8"/>
      <c r="Z36" s="8"/>
      <c r="AA36" s="8"/>
    </row>
    <row r="37" ht="12.75" customHeight="1">
      <c r="A37" s="34"/>
      <c r="B37" s="31" t="s">
        <v>419</v>
      </c>
      <c r="C37" s="1" t="s">
        <v>15</v>
      </c>
      <c r="D37" s="3">
        <v>2800.0</v>
      </c>
      <c r="E37" s="18">
        <f t="shared" si="1"/>
        <v>0.16</v>
      </c>
      <c r="F37" s="24"/>
      <c r="G37" s="24"/>
      <c r="H37" s="18"/>
      <c r="I37" s="18"/>
      <c r="J37" s="18">
        <f>ECONOMICOS!I121</f>
        <v>0.08</v>
      </c>
      <c r="K37" s="18"/>
      <c r="L37" s="18"/>
      <c r="M37" s="18"/>
      <c r="N37" s="18"/>
      <c r="O37" s="18"/>
      <c r="P37" s="18"/>
      <c r="Q37" s="18"/>
      <c r="R37" s="18">
        <f>PASTAS!I971</f>
        <v>0.08</v>
      </c>
      <c r="S37" s="18"/>
      <c r="T37" s="18"/>
      <c r="U37" s="18"/>
      <c r="V37" s="18"/>
      <c r="W37" s="8"/>
      <c r="X37" s="8"/>
      <c r="Y37" s="8"/>
      <c r="Z37" s="8"/>
      <c r="AA37" s="8"/>
    </row>
    <row r="38" ht="12.75" customHeight="1">
      <c r="A38" s="34"/>
      <c r="B38" s="37" t="s">
        <v>420</v>
      </c>
      <c r="C38" s="1" t="s">
        <v>15</v>
      </c>
      <c r="D38" s="3">
        <v>2800.0</v>
      </c>
      <c r="E38" s="18">
        <f t="shared" si="1"/>
        <v>0.6</v>
      </c>
      <c r="F38" s="24"/>
      <c r="G38" s="24"/>
      <c r="H38" s="18"/>
      <c r="I38" s="18"/>
      <c r="J38" s="18">
        <f>ECONOMICOS!I120+PASTAS!I786</f>
        <v>0.32</v>
      </c>
      <c r="K38" s="18"/>
      <c r="L38" s="18"/>
      <c r="M38" s="18"/>
      <c r="N38" s="18"/>
      <c r="O38" s="18"/>
      <c r="P38" s="18"/>
      <c r="Q38" s="18"/>
      <c r="R38" s="18">
        <f>PASTAS!I602+PASTAS!I970</f>
        <v>0.28</v>
      </c>
      <c r="S38" s="18"/>
      <c r="T38" s="18"/>
      <c r="U38" s="18"/>
      <c r="V38" s="18"/>
      <c r="W38" s="8"/>
      <c r="X38" s="8"/>
      <c r="Y38" s="8"/>
      <c r="Z38" s="8"/>
      <c r="AA38" s="8"/>
    </row>
    <row r="39" ht="12.75" customHeight="1">
      <c r="A39" s="34"/>
      <c r="B39" s="31" t="s">
        <v>421</v>
      </c>
      <c r="C39" s="1" t="s">
        <v>15</v>
      </c>
      <c r="D39" s="3">
        <v>4555.0</v>
      </c>
      <c r="E39" s="18">
        <f t="shared" si="1"/>
        <v>7.26</v>
      </c>
      <c r="F39" s="51">
        <f>MILANESAS!I8+MILANESAS!I30</f>
        <v>0.48</v>
      </c>
      <c r="G39" s="51"/>
      <c r="H39" s="52">
        <f>(F39)</f>
        <v>0.48</v>
      </c>
      <c r="I39" s="18">
        <f>(F39)+VEGETALES!I76</f>
        <v>0.52</v>
      </c>
      <c r="J39" s="18">
        <f>(F39)+'CARNES ROJAS'!H399</f>
        <v>0.62</v>
      </c>
      <c r="K39" s="18">
        <f>(F39)</f>
        <v>0.48</v>
      </c>
      <c r="L39" s="18">
        <f t="shared" ref="L39:L40" si="4">(F39)</f>
        <v>0.48</v>
      </c>
      <c r="M39" s="52">
        <f t="shared" ref="M39:M40" si="5">(F39)</f>
        <v>0.48</v>
      </c>
      <c r="N39" s="18">
        <f>(F39)+'CARNES ROJAS'!H53</f>
        <v>0.52</v>
      </c>
      <c r="O39" s="18">
        <f>(F39)</f>
        <v>0.48</v>
      </c>
      <c r="P39" s="18">
        <f>(F39)+'CARNES BLANCAS'!I30+'CARNES ROJAS'!H926</f>
        <v>0.64</v>
      </c>
      <c r="Q39" s="18">
        <f t="shared" ref="Q39:Q40" si="6">(F39)</f>
        <v>0.48</v>
      </c>
      <c r="R39" s="18">
        <f>(F39)+'CARNES ROJAS'!H973</f>
        <v>0.56</v>
      </c>
      <c r="S39" s="18">
        <f>(F39)+ECONOMICOS!I309</f>
        <v>0.56</v>
      </c>
      <c r="T39" s="18">
        <f>(F39)</f>
        <v>0.48</v>
      </c>
      <c r="U39" s="18">
        <f t="shared" ref="U39:U40" si="7">(F39)</f>
        <v>0.48</v>
      </c>
      <c r="V39" s="18"/>
      <c r="W39" s="8"/>
      <c r="X39" s="8"/>
      <c r="Y39" s="8"/>
      <c r="Z39" s="8"/>
      <c r="AA39" s="8"/>
    </row>
    <row r="40" ht="12.75" customHeight="1">
      <c r="A40" s="34"/>
      <c r="B40" s="37" t="s">
        <v>422</v>
      </c>
      <c r="C40" s="1" t="s">
        <v>15</v>
      </c>
      <c r="D40" s="3">
        <v>3890.0</v>
      </c>
      <c r="E40" s="18">
        <f t="shared" si="1"/>
        <v>6.453</v>
      </c>
      <c r="F40" s="24">
        <f>MILANESAS!I7+MILANESAS!I29</f>
        <v>0.36</v>
      </c>
      <c r="G40" s="24"/>
      <c r="H40" s="18">
        <f>(F40)+PAPAS!I353</f>
        <v>0.4</v>
      </c>
      <c r="I40" s="18">
        <f>(F40)+ECONOMICOS!I99+VEGETALES!I77</f>
        <v>0.44</v>
      </c>
      <c r="J40" s="18">
        <f>(F40)+'CARNES ROJAS'!H398+PASTAS!I168</f>
        <v>0.68</v>
      </c>
      <c r="K40" s="18">
        <f>(F40)+PAPAS!I103</f>
        <v>0.368</v>
      </c>
      <c r="L40" s="18">
        <f t="shared" si="4"/>
        <v>0.36</v>
      </c>
      <c r="M40" s="18">
        <f t="shared" si="5"/>
        <v>0.36</v>
      </c>
      <c r="N40" s="18">
        <f>(F40)+'CARNES ROJAS'!H54+'CARNES BLANCAS'!I857</f>
        <v>0.48</v>
      </c>
      <c r="O40" s="18">
        <f>(F40)+'CARNES ROJAS'!H126+CEREALES!I12+VEGETALES!I191+VEGETALES!I700</f>
        <v>0.885</v>
      </c>
      <c r="P40" s="18">
        <f>(F40)+'CARNES BLANCAS'!I29</f>
        <v>0.44</v>
      </c>
      <c r="Q40" s="18">
        <f t="shared" si="6"/>
        <v>0.36</v>
      </c>
      <c r="R40" s="18">
        <f>(F40)</f>
        <v>0.36</v>
      </c>
      <c r="S40" s="18">
        <f>(F40)+'CARNES BLANCAS'!I468</f>
        <v>0.4</v>
      </c>
      <c r="T40" s="18">
        <f>(F40)+'CARNES BLANCAS'!I607</f>
        <v>0.56</v>
      </c>
      <c r="U40" s="18">
        <f t="shared" si="7"/>
        <v>0.36</v>
      </c>
      <c r="V40" s="18"/>
      <c r="W40" s="8"/>
      <c r="X40" s="8"/>
      <c r="Y40" s="8"/>
      <c r="Z40" s="8"/>
      <c r="AA40" s="8"/>
    </row>
    <row r="41" ht="12.75" customHeight="1">
      <c r="A41" s="34"/>
      <c r="B41" s="31" t="s">
        <v>423</v>
      </c>
      <c r="C41" s="1" t="s">
        <v>424</v>
      </c>
      <c r="D41" s="3">
        <v>432.0</v>
      </c>
      <c r="E41" s="3">
        <f>SUM(H41:V41)/0.05</f>
        <v>487.76</v>
      </c>
      <c r="F41" s="58">
        <f>MILANESAS!I6+MILANESAS!I31</f>
        <v>0.64</v>
      </c>
      <c r="G41" s="58">
        <f>ENSALADAS!I29</f>
        <v>0.152</v>
      </c>
      <c r="H41" s="59">
        <f>(F41)+'CARNES ROJAS'!H700+PAPAS!I352+G41</f>
        <v>1.232</v>
      </c>
      <c r="I41" s="18">
        <f>(F41)+HUEVOS!I54+VEGETALES!I51+ECONOMICOS!I98+HUEVOS!I77+VEGETALES!I75+G41</f>
        <v>2.792</v>
      </c>
      <c r="J41" s="18">
        <f>(F41)+'CARNES ROJAS'!H397+PASTAS!I169+G41+VEGETALES!I467+SOPAS!I126</f>
        <v>1.512</v>
      </c>
      <c r="K41" s="18">
        <f>(F41)+HUEVOS!I97+G41+VEGETALES!I516</f>
        <v>1.672</v>
      </c>
      <c r="L41" s="18">
        <f>(F41)+HUEVOS!I120+G41+'CARNES ROJAS'!H747</f>
        <v>1.432</v>
      </c>
      <c r="M41" s="59">
        <f>(F41)+HUEVOS!I143+G41+VEGETALES!I583</f>
        <v>1.592</v>
      </c>
      <c r="N41" s="18">
        <f>(F41)+'CARNES ROJAS'!H52+HUEVOS!I166+G41+'CARNES BLANCAS'!I856+VEGETALES!I655</f>
        <v>1.912</v>
      </c>
      <c r="O41" s="18">
        <f>(F41)+'CARNES ROJAS'!H123+CEREALES!I11+HUEVOS!I189+PAPAS!I213+VEGETALES!I193+G41+'CARNES BLANCAS'!I882+VEGETALES!I675+VEGETALES!I701</f>
        <v>2.652</v>
      </c>
      <c r="P41" s="18">
        <f>(F41)+'CARNES BLANCAS'!I31+HUEVOS!I5+G41+'CARNES ROJAS'!H925</f>
        <v>1.592</v>
      </c>
      <c r="Q41" s="18">
        <f>(F41)+HUEVOS!I258+G41</f>
        <v>1.592</v>
      </c>
      <c r="R41" s="18">
        <f>(F41)+HUEVOS!I215+VEGETALES!I285+G41</f>
        <v>1.592</v>
      </c>
      <c r="S41" s="18">
        <f>(F41)+'CARNES BLANCAS'!I466+VEGETALES!I239+G41+'CARNES ROJAS'!H996</f>
        <v>1.272</v>
      </c>
      <c r="T41" s="18">
        <f>(F41)+'CARNES BLANCAS'!I603+HUEVOS!I304+G41+VEGETALES!I904+VEGETALES!I926</f>
        <v>2.072</v>
      </c>
      <c r="U41" s="18">
        <f>(F41)+'CARNES ROJAS'!H627+HUEVOS!I327+G41</f>
        <v>1.472</v>
      </c>
      <c r="V41" s="18"/>
      <c r="W41" s="8"/>
      <c r="X41" s="8"/>
      <c r="Y41" s="8"/>
      <c r="Z41" s="8"/>
      <c r="AA41" s="8"/>
    </row>
    <row r="42" ht="12.75" customHeight="1">
      <c r="A42" s="34"/>
      <c r="B42" s="31" t="s">
        <v>425</v>
      </c>
      <c r="C42" s="1" t="s">
        <v>15</v>
      </c>
      <c r="D42" s="3">
        <v>23900.0</v>
      </c>
      <c r="E42" s="18">
        <f t="shared" ref="E42:E159" si="8">SUM(H42:V42)</f>
        <v>2.34</v>
      </c>
      <c r="F42" s="24"/>
      <c r="G42" s="24"/>
      <c r="H42" s="18" t="str">
        <f>(F42)</f>
        <v/>
      </c>
      <c r="I42" s="18">
        <f>(F42)+VEGETALES!I81+PAPAS!I376</f>
        <v>0.16</v>
      </c>
      <c r="J42" s="18">
        <f>(F42)+ECONOMICOS!I126</f>
        <v>0.16</v>
      </c>
      <c r="K42" s="18">
        <f>(F42)+'CARNES ROJAS'!H445+'CARNES BLANCAS'!I191+PASTAS!I238+VEGETALES!I490</f>
        <v>0.32</v>
      </c>
      <c r="L42" s="18">
        <f>(F42)+'CARNES ROJAS'!H490+PASTAS!I30</f>
        <v>0.18</v>
      </c>
      <c r="M42" s="18">
        <f>(F42)+'CARNES ROJAS'!H33+VEGETALES!I582</f>
        <v>0.2</v>
      </c>
      <c r="N42" s="18">
        <f>(F42)+'CARNES ROJAS'!H58+VEGETALES!I628</f>
        <v>0.24</v>
      </c>
      <c r="O42" s="18">
        <f>(F42)+PASTAS!I423+'CARNES ROJAS'!H903</f>
        <v>0.16</v>
      </c>
      <c r="P42" s="18">
        <f>(F42)+PASTAS!I535</f>
        <v>0.08</v>
      </c>
      <c r="Q42" s="18">
        <f>(F42)+'CARNES ROJAS'!H215+VEGETALES!I214</f>
        <v>0.14</v>
      </c>
      <c r="R42" s="18">
        <f>(F42)+PASTAS!I976</f>
        <v>0.08</v>
      </c>
      <c r="S42" s="18">
        <f>(F42)+PASTAS!I628+PASTAS!I651+'CARNES ROJAS'!H994+VEGETALES!I863</f>
        <v>0.32</v>
      </c>
      <c r="T42" s="18">
        <f>(F42)+ECONOMICOS!I353</f>
        <v>0.1</v>
      </c>
      <c r="U42" s="18">
        <f>(F42)+PASTAS!I695+PASTAS!I1041+SOPAS!I8</f>
        <v>0.2</v>
      </c>
      <c r="V42" s="18"/>
      <c r="W42" s="8"/>
      <c r="X42" s="8"/>
      <c r="Y42" s="8"/>
      <c r="Z42" s="8"/>
      <c r="AA42" s="8"/>
    </row>
    <row r="43" ht="12.75" customHeight="1">
      <c r="A43" s="34"/>
      <c r="B43" s="31" t="s">
        <v>426</v>
      </c>
      <c r="C43" s="1" t="s">
        <v>15</v>
      </c>
      <c r="D43" s="3">
        <v>13703.0</v>
      </c>
      <c r="E43" s="18">
        <f t="shared" si="8"/>
        <v>0.24</v>
      </c>
      <c r="F43" s="24"/>
      <c r="G43" s="24"/>
      <c r="H43" s="18"/>
      <c r="I43" s="18">
        <f>'CARNES ROJAS'!H354</f>
        <v>0.04</v>
      </c>
      <c r="J43" s="18"/>
      <c r="K43" s="18"/>
      <c r="L43" s="18"/>
      <c r="M43" s="18"/>
      <c r="N43" s="18"/>
      <c r="O43" s="18"/>
      <c r="P43" s="18"/>
      <c r="Q43" s="18"/>
      <c r="R43" s="18">
        <f>'CARNES BLANCAS'!I674</f>
        <v>0.2</v>
      </c>
      <c r="S43" s="18"/>
      <c r="T43" s="18"/>
      <c r="U43" s="18"/>
      <c r="V43" s="18"/>
      <c r="W43" s="8"/>
      <c r="X43" s="8"/>
      <c r="Y43" s="8"/>
      <c r="Z43" s="8"/>
      <c r="AA43" s="8"/>
    </row>
    <row r="44" ht="12.75" customHeight="1">
      <c r="A44" s="34"/>
      <c r="B44" s="31" t="s">
        <v>427</v>
      </c>
      <c r="C44" s="1" t="s">
        <v>15</v>
      </c>
      <c r="D44" s="3">
        <v>50000.0</v>
      </c>
      <c r="E44" s="18">
        <f t="shared" si="8"/>
        <v>0.0004</v>
      </c>
      <c r="F44" s="24"/>
      <c r="G44" s="24"/>
      <c r="H44" s="18"/>
      <c r="I44" s="18"/>
      <c r="J44" s="18"/>
      <c r="K44" s="18"/>
      <c r="L44" s="18"/>
      <c r="M44" s="18"/>
      <c r="N44" s="18">
        <f>SOPAS!I356</f>
        <v>0.0004</v>
      </c>
      <c r="O44" s="18"/>
      <c r="P44" s="18"/>
      <c r="Q44" s="18"/>
      <c r="R44" s="18"/>
      <c r="S44" s="18"/>
      <c r="T44" s="18"/>
      <c r="U44" s="18"/>
      <c r="V44" s="18"/>
      <c r="W44" s="8"/>
      <c r="X44" s="8"/>
      <c r="Y44" s="8"/>
      <c r="Z44" s="8"/>
      <c r="AA44" s="8"/>
    </row>
    <row r="45" ht="12.75" customHeight="1">
      <c r="A45" s="60"/>
      <c r="B45" s="61" t="s">
        <v>428</v>
      </c>
      <c r="C45" s="1" t="s">
        <v>48</v>
      </c>
      <c r="D45" s="3">
        <v>2600.0</v>
      </c>
      <c r="E45" s="18">
        <f t="shared" si="8"/>
        <v>2.32</v>
      </c>
      <c r="F45" s="58"/>
      <c r="G45" s="58"/>
      <c r="H45" s="59">
        <f>PAPAS!I356</f>
        <v>0.12</v>
      </c>
      <c r="I45" s="59">
        <f>SOPAS!I260</f>
        <v>0.2</v>
      </c>
      <c r="J45" s="59">
        <f>PASTAS!I788</f>
        <v>0.04</v>
      </c>
      <c r="K45" s="59">
        <f>PAPAS!I97+SOPAS!I287</f>
        <v>0.32</v>
      </c>
      <c r="L45" s="59"/>
      <c r="M45" s="59">
        <f>PASTAS!I328+PAPAS!I170+PAPAS!I467</f>
        <v>0.1</v>
      </c>
      <c r="N45" s="59"/>
      <c r="O45" s="59">
        <f>'CARNES ROJAS'!H127+CEREALES!I10+VEGETALES!I192</f>
        <v>0.66</v>
      </c>
      <c r="P45" s="59"/>
      <c r="Q45" s="59"/>
      <c r="R45" s="59">
        <f>PAPAS!I580+SOPAS!I331</f>
        <v>0.36</v>
      </c>
      <c r="S45" s="59"/>
      <c r="T45" s="59">
        <f>HUEVOS!I310+SOPAS!I308</f>
        <v>0.24</v>
      </c>
      <c r="U45" s="59">
        <f>'CARNES ROJAS'!H634+'CARNES BLANCAS'!I512+PAPAS!I306</f>
        <v>0.28</v>
      </c>
      <c r="V45" s="18"/>
      <c r="W45" s="8"/>
      <c r="X45" s="8"/>
      <c r="Y45" s="8"/>
      <c r="Z45" s="8"/>
      <c r="AA45" s="8"/>
    </row>
    <row r="46" ht="12.75" customHeight="1">
      <c r="A46" s="34"/>
      <c r="B46" s="31" t="s">
        <v>429</v>
      </c>
      <c r="C46" s="1" t="s">
        <v>15</v>
      </c>
      <c r="D46" s="3">
        <v>2724.0</v>
      </c>
      <c r="E46" s="18">
        <f t="shared" si="8"/>
        <v>9.24</v>
      </c>
      <c r="F46" s="24"/>
      <c r="G46" s="24">
        <f>ENSALADAS!I151</f>
        <v>0.66</v>
      </c>
      <c r="H46" s="18">
        <f>+G46</f>
        <v>0.66</v>
      </c>
      <c r="I46" s="18">
        <f>+G46</f>
        <v>0.66</v>
      </c>
      <c r="J46" s="18">
        <f>+G46</f>
        <v>0.66</v>
      </c>
      <c r="K46" s="18">
        <f>+G46</f>
        <v>0.66</v>
      </c>
      <c r="L46" s="18">
        <f>+G46</f>
        <v>0.66</v>
      </c>
      <c r="M46" s="18">
        <f>+G46</f>
        <v>0.66</v>
      </c>
      <c r="N46" s="18">
        <f>+G46</f>
        <v>0.66</v>
      </c>
      <c r="O46" s="18">
        <f>+G46</f>
        <v>0.66</v>
      </c>
      <c r="P46" s="18">
        <f>+G46</f>
        <v>0.66</v>
      </c>
      <c r="Q46" s="18">
        <f>+G46</f>
        <v>0.66</v>
      </c>
      <c r="R46" s="18">
        <f>+G46</f>
        <v>0.66</v>
      </c>
      <c r="S46" s="18">
        <f>+G46</f>
        <v>0.66</v>
      </c>
      <c r="T46" s="18">
        <f>+G46</f>
        <v>0.66</v>
      </c>
      <c r="U46" s="18">
        <f>+G46</f>
        <v>0.66</v>
      </c>
      <c r="V46" s="18"/>
      <c r="W46" s="8"/>
      <c r="X46" s="8"/>
      <c r="Y46" s="8"/>
      <c r="Z46" s="8"/>
      <c r="AA46" s="8"/>
    </row>
    <row r="47" ht="12.75" customHeight="1">
      <c r="A47" s="34"/>
      <c r="B47" s="31" t="s">
        <v>430</v>
      </c>
      <c r="C47" s="1" t="s">
        <v>15</v>
      </c>
      <c r="D47" s="3">
        <v>3007.0</v>
      </c>
      <c r="E47" s="18">
        <f t="shared" si="8"/>
        <v>1.37384</v>
      </c>
      <c r="F47" s="24">
        <f>MILANESAS!I11+MILANESAS!I35</f>
        <v>0.044</v>
      </c>
      <c r="G47" s="24">
        <f>ENSALADAS!I33</f>
        <v>0.019</v>
      </c>
      <c r="H47" s="18">
        <f>(F47)+G47</f>
        <v>0.063</v>
      </c>
      <c r="I47" s="18">
        <f>(F47)+'CARNES BLANCAS'!I106+G47+VEGETALES!I424</f>
        <v>0.123</v>
      </c>
      <c r="J47" s="18">
        <f>(F47)+'CARNES ROJAS'!H402+G47</f>
        <v>0.087</v>
      </c>
      <c r="K47" s="18">
        <f>(F47)+CEREALES!I99+G47+'CARNES BLANCAS'!I787</f>
        <v>0.183</v>
      </c>
      <c r="L47" s="18">
        <f>(F47)+'CARNES ROJAS'!H512+G47</f>
        <v>0.103</v>
      </c>
      <c r="M47" s="18">
        <f>(F47)+'CARNES BLANCAS'!I308+G47</f>
        <v>0.067</v>
      </c>
      <c r="N47" s="18">
        <f>(F47)+PAPAS!I191+G47</f>
        <v>0.0654</v>
      </c>
      <c r="O47" s="18">
        <f>(F47)+'CARNES BLANCAS'!I443+G47</f>
        <v>0.103</v>
      </c>
      <c r="P47" s="18">
        <f>(F47)+G47+PAPAS!I536</f>
        <v>0.087</v>
      </c>
      <c r="Q47" s="18">
        <f>(F47)+'CARNES BLANCAS'!I217+G47</f>
        <v>0.111</v>
      </c>
      <c r="R47" s="18">
        <f>(F47)+G47+'CARNES BLANCAS'!I955</f>
        <v>0.083</v>
      </c>
      <c r="S47" s="18">
        <f>(F47)+'CARNES ROJAS'!H286+'CARNES BLANCAS'!I473+G47</f>
        <v>0.123</v>
      </c>
      <c r="T47" s="18">
        <f>(F47)+G47</f>
        <v>0.063</v>
      </c>
      <c r="U47" s="18">
        <f>(F47)+'CARNES ROJAS'!H605+'CARNES ROJAS'!H609+G47</f>
        <v>0.11244</v>
      </c>
      <c r="V47" s="18"/>
      <c r="W47" s="8"/>
      <c r="X47" s="8"/>
      <c r="Y47" s="8"/>
      <c r="Z47" s="8"/>
      <c r="AA47" s="8"/>
    </row>
    <row r="48" ht="12.75" customHeight="1">
      <c r="A48" s="34"/>
      <c r="B48" s="31" t="s">
        <v>432</v>
      </c>
      <c r="C48" s="1" t="s">
        <v>15</v>
      </c>
      <c r="D48" s="3">
        <v>26919.0</v>
      </c>
      <c r="E48" s="18">
        <f t="shared" si="8"/>
        <v>0.09446</v>
      </c>
      <c r="F48" s="24"/>
      <c r="G48" s="24"/>
      <c r="H48" s="18">
        <f>VEGETALES!I33</f>
        <v>0.09</v>
      </c>
      <c r="I48" s="18"/>
      <c r="J48" s="18"/>
      <c r="K48" s="18"/>
      <c r="L48" s="18"/>
      <c r="M48" s="18"/>
      <c r="N48" s="18"/>
      <c r="O48" s="18"/>
      <c r="P48" s="18">
        <f>'CARNES ROJAS'!H170</f>
        <v>0.00446</v>
      </c>
      <c r="Q48" s="18"/>
      <c r="R48" s="18"/>
      <c r="S48" s="18"/>
      <c r="T48" s="18"/>
      <c r="U48" s="18"/>
      <c r="V48" s="18"/>
      <c r="W48" s="8"/>
      <c r="X48" s="8"/>
      <c r="Y48" s="8"/>
      <c r="Z48" s="8"/>
      <c r="AA48" s="8"/>
    </row>
    <row r="49" ht="12.75" customHeight="1">
      <c r="A49" s="34"/>
      <c r="B49" s="31" t="s">
        <v>433</v>
      </c>
      <c r="C49" s="1" t="s">
        <v>15</v>
      </c>
      <c r="D49" s="3">
        <v>18397.0</v>
      </c>
      <c r="E49" s="18">
        <f t="shared" si="8"/>
        <v>3.0807</v>
      </c>
      <c r="F49" s="24"/>
      <c r="G49" s="24">
        <f>ENSALADAS!I83</f>
        <v>0.045</v>
      </c>
      <c r="H49" s="18">
        <f>'CARNES ROJAS'!H698+G49+PASTAS!I746</f>
        <v>0.135</v>
      </c>
      <c r="I49" s="18">
        <f>'CARNES BLANCAS'!I98+G49+PAPAS!I374</f>
        <v>0.137</v>
      </c>
      <c r="J49" s="18">
        <f>ECONOMICOS!I127+G49+'CARNES BLANCAS'!I764+VEGETALES!I450</f>
        <v>0.222</v>
      </c>
      <c r="K49" s="18">
        <f>'CARNES BLANCAS'!I192+VEGETALES!I98+G49</f>
        <v>0.175</v>
      </c>
      <c r="L49" s="18">
        <f>'CARNES ROJAS'!H491+G49+'CARNES ROJAS'!H742</f>
        <v>0.135</v>
      </c>
      <c r="M49" s="18">
        <f>'CARNES ROJAS'!H31+G49+'CARNES BLANCAS'!I834+VEGETALES!I580</f>
        <v>0.7875</v>
      </c>
      <c r="N49" s="18">
        <f>'CARNES BLANCAS'!I377+G49</f>
        <v>0.092</v>
      </c>
      <c r="O49" s="18">
        <f>+G49</f>
        <v>0.045</v>
      </c>
      <c r="P49" s="18">
        <f>'CARNES ROJAS'!H168+G49</f>
        <v>0.1342</v>
      </c>
      <c r="Q49" s="18">
        <f>+G49+VEGETALES!I789</f>
        <v>0.27</v>
      </c>
      <c r="R49" s="18">
        <f>'CARNES ROJAS'!H261+'CARNES BLANCAS'!I650+PASTAS!I581+G49+PASTAS!I977</f>
        <v>0.265</v>
      </c>
      <c r="S49" s="18">
        <f>'CARNES BLANCAS'!I559+HUEVOS!I285+G49+'CARNES BLANCAS'!I973+VEGETALES!I856</f>
        <v>0.364</v>
      </c>
      <c r="T49" s="18">
        <f>'CARNES ROJAS'!H582+'CARNES ROJAS'!H561+G49</f>
        <v>0.135</v>
      </c>
      <c r="U49" s="18">
        <f>'CARNES ROJAS'!H632+G49+'CARNES ROJAS'!H1042+VEGETALES!I951</f>
        <v>0.184</v>
      </c>
      <c r="V49" s="18"/>
      <c r="W49" s="8"/>
      <c r="X49" s="8"/>
      <c r="Y49" s="8"/>
      <c r="Z49" s="8"/>
      <c r="AA49" s="8"/>
    </row>
    <row r="50" ht="12.75" customHeight="1">
      <c r="A50" s="34"/>
      <c r="B50" s="31" t="s">
        <v>434</v>
      </c>
      <c r="C50" s="1" t="s">
        <v>15</v>
      </c>
      <c r="D50" s="3">
        <v>5280.0</v>
      </c>
      <c r="E50" s="18">
        <f t="shared" si="8"/>
        <v>2.70392</v>
      </c>
      <c r="F50" s="24"/>
      <c r="G50" s="24">
        <f>ENSALADAS!I78+ENSALADAS!I99</f>
        <v>0.09</v>
      </c>
      <c r="H50" s="18">
        <f>'CARNES ROJAS'!H697+G50+PASTAS!I742</f>
        <v>0.18</v>
      </c>
      <c r="I50" s="18">
        <f>+G50</f>
        <v>0.09</v>
      </c>
      <c r="J50" s="18">
        <f>+G50</f>
        <v>0.09</v>
      </c>
      <c r="K50" s="18">
        <f>VEGETALES!I99+G50</f>
        <v>0.18</v>
      </c>
      <c r="L50" s="18">
        <f>+G50+'CARNES ROJAS'!H743+SOPAS!I403</f>
        <v>0.18</v>
      </c>
      <c r="M50" s="18">
        <f>+G50+'CARNES ROJAS'!H856+'CARNES BLANCAS'!I833</f>
        <v>0.2925</v>
      </c>
      <c r="N50" s="18">
        <f>+G50+PASTAS!I881</f>
        <v>0.18</v>
      </c>
      <c r="O50" s="18">
        <f>ECONOMICOS!I240+G50</f>
        <v>0.137</v>
      </c>
      <c r="P50" s="18">
        <f>'CARNES ROJAS'!H169+G50</f>
        <v>0.09892</v>
      </c>
      <c r="Q50" s="18">
        <f>'CARNES ROJAS'!H193+ECONOMICOS!I287+G50+VEGETALES!I790</f>
        <v>0.405</v>
      </c>
      <c r="R50" s="18">
        <f>'CARNES BLANCAS'!I649+G50</f>
        <v>0.225</v>
      </c>
      <c r="S50" s="18">
        <f>'CARNES BLANCAS'!I560+G50+'CARNES BLANCAS'!I972+VEGETALES!I857+SOPAS!I428</f>
        <v>0.306</v>
      </c>
      <c r="T50" s="18">
        <f>'CARNES ROJAS'!H560+G50</f>
        <v>0.135</v>
      </c>
      <c r="U50" s="18">
        <f>'CARNES ROJAS'!H631+ECONOMICOS!I379+G50+'CARNES ROJAS'!H1041</f>
        <v>0.2045</v>
      </c>
      <c r="V50" s="18"/>
      <c r="W50" s="8"/>
      <c r="X50" s="8"/>
      <c r="Y50" s="8"/>
      <c r="Z50" s="8"/>
      <c r="AA50" s="8"/>
    </row>
    <row r="51" ht="12.75" customHeight="1">
      <c r="A51" s="34"/>
      <c r="B51" s="31" t="s">
        <v>446</v>
      </c>
      <c r="C51" s="1" t="s">
        <v>15</v>
      </c>
      <c r="D51" s="3">
        <v>25858.0</v>
      </c>
      <c r="E51" s="18">
        <f t="shared" si="8"/>
        <v>7.724</v>
      </c>
      <c r="F51" s="24"/>
      <c r="G51" s="24"/>
      <c r="H51" s="18">
        <f>'CARNES ROJAS'!H327+'CARNES ROJAS'!H695</f>
        <v>1.012</v>
      </c>
      <c r="I51" s="18">
        <f>'CARNES ROJAS'!H350+'CARNES ROJAS'!H786</f>
        <v>1.06</v>
      </c>
      <c r="J51" s="18"/>
      <c r="K51" s="18">
        <f>'CARNES ROJAS'!H442+ECONOMICOS!I143</f>
        <v>1.128</v>
      </c>
      <c r="L51" s="18">
        <f>'CARNES ROJAS'!H488+'CARNES ROJAS'!H740</f>
        <v>0.96</v>
      </c>
      <c r="M51" s="18"/>
      <c r="N51" s="18">
        <f>'CARNES ROJAS'!H74</f>
        <v>0.66</v>
      </c>
      <c r="O51" s="18">
        <f>'CARNES ROJAS'!H97</f>
        <v>0.44</v>
      </c>
      <c r="P51" s="18"/>
      <c r="Q51" s="18"/>
      <c r="R51" s="18"/>
      <c r="S51" s="18">
        <f>'CARNES ROJAS'!H534</f>
        <v>1.1</v>
      </c>
      <c r="T51" s="18">
        <f>'CARNES ROJAS'!H580</f>
        <v>0.704</v>
      </c>
      <c r="U51" s="18">
        <f>'CARNES ROJAS'!H1039</f>
        <v>0.66</v>
      </c>
      <c r="V51" s="18"/>
      <c r="W51" s="8"/>
      <c r="X51" s="8"/>
      <c r="Y51" s="8"/>
      <c r="Z51" s="8"/>
      <c r="AA51" s="8"/>
    </row>
    <row r="52" ht="12.75" customHeight="1">
      <c r="A52" s="34"/>
      <c r="B52" s="31" t="s">
        <v>447</v>
      </c>
      <c r="C52" s="1" t="s">
        <v>15</v>
      </c>
      <c r="D52" s="3">
        <v>10000.0</v>
      </c>
      <c r="E52" s="18">
        <f t="shared" si="8"/>
        <v>1.6585</v>
      </c>
      <c r="F52" s="58"/>
      <c r="G52" s="58"/>
      <c r="H52" s="59"/>
      <c r="I52" s="59">
        <f>'CARNES BLANCAS'!I124+CEREALES!I52+ECONOMICOS!I106+PASTAS!I765+VEGETALES!I422</f>
        <v>0.28</v>
      </c>
      <c r="J52" s="59">
        <f>'CARNES ROJAS'!H420+ECONOMICOS!I128+PAPAS!I397+VEGETALES!I446</f>
        <v>0.167</v>
      </c>
      <c r="K52" s="59">
        <f>'CARNES ROJAS'!H450+CEREALES!I100+PAPAS!I99+PASTAS!I811</f>
        <v>0.26</v>
      </c>
      <c r="L52" s="59">
        <f>'CARNES ROJAS'!H497+'CARNES BLANCAS'!I174</f>
        <v>0.08</v>
      </c>
      <c r="M52" s="59">
        <f>'CARNES ROJAS'!H37+CEREALES!I144+PAPAS!I168+CEREALES!I168</f>
        <v>0.12</v>
      </c>
      <c r="N52" s="59"/>
      <c r="O52" s="59">
        <f>'CARNES ROJAS'!H98+PASTAS!I396+VEGETALES!I190</f>
        <v>0.16</v>
      </c>
      <c r="P52" s="59">
        <f>'CARNES BLANCAS'!I12+CEREALES!I215+PAPAS!I8</f>
        <v>0.12</v>
      </c>
      <c r="Q52" s="59">
        <f>'CARNES ROJAS'!H198+'CARNES BLANCAS'!I219+CEREALES!I262</f>
        <v>0.12</v>
      </c>
      <c r="R52" s="59">
        <f>VEGETALES!I290+PASTAS!I978+PAPAS!I582</f>
        <v>0.1635</v>
      </c>
      <c r="S52" s="59">
        <f>'CARNES ROJAS'!H288+PAPAS!I605</f>
        <v>0.08</v>
      </c>
      <c r="T52" s="59">
        <f>PASTAS!I1018+PAPAS!I629</f>
        <v>0.028</v>
      </c>
      <c r="U52" s="59">
        <f>PAPAS!I308+'CARNES BLANCAS'!I1017</f>
        <v>0.08</v>
      </c>
      <c r="V52" s="18"/>
      <c r="W52" s="8"/>
      <c r="X52" s="8"/>
      <c r="Y52" s="8"/>
      <c r="Z52" s="8"/>
      <c r="AA52" s="8"/>
    </row>
    <row r="53" ht="12.75" customHeight="1">
      <c r="A53" s="34"/>
      <c r="B53" s="31" t="s">
        <v>449</v>
      </c>
      <c r="C53" s="1" t="s">
        <v>15</v>
      </c>
      <c r="D53" s="3">
        <v>5250.0</v>
      </c>
      <c r="E53" s="18">
        <f t="shared" si="8"/>
        <v>2.9608</v>
      </c>
      <c r="F53" s="24"/>
      <c r="G53" s="24"/>
      <c r="H53" s="18"/>
      <c r="I53" s="18"/>
      <c r="J53" s="18"/>
      <c r="K53" s="18">
        <f>PASTAS!I212</f>
        <v>0.4</v>
      </c>
      <c r="L53" s="18">
        <f>PASTAS!I28</f>
        <v>0.5</v>
      </c>
      <c r="M53" s="18">
        <f>PASTAS!I855</f>
        <v>0.24</v>
      </c>
      <c r="N53" s="18">
        <f>PASTAS!I375</f>
        <v>0.4</v>
      </c>
      <c r="O53" s="18"/>
      <c r="P53" s="18">
        <f>PASTAS!I533</f>
        <v>0.48</v>
      </c>
      <c r="Q53" s="18"/>
      <c r="R53" s="18">
        <f>PASTAS!I579</f>
        <v>0.3408</v>
      </c>
      <c r="S53" s="18"/>
      <c r="T53" s="18">
        <f>PASTAS!I674</f>
        <v>0.4</v>
      </c>
      <c r="U53" s="18">
        <f>PASTAS!I702</f>
        <v>0.2</v>
      </c>
      <c r="V53" s="18"/>
      <c r="W53" s="8"/>
      <c r="X53" s="8"/>
      <c r="Y53" s="8"/>
      <c r="Z53" s="8"/>
      <c r="AA53" s="8"/>
    </row>
    <row r="54" ht="12.75" customHeight="1">
      <c r="A54" s="34"/>
      <c r="B54" s="31" t="s">
        <v>452</v>
      </c>
      <c r="C54" s="1" t="s">
        <v>15</v>
      </c>
      <c r="D54" s="3">
        <v>11402.0</v>
      </c>
      <c r="E54" s="18">
        <f t="shared" si="8"/>
        <v>5.42</v>
      </c>
      <c r="F54" s="24"/>
      <c r="G54" s="24">
        <f>ENSALADAS!I7+ENSALADAS!I79+ENSALADAS!I123+ENSALADAS!I192+ENSALADAS!I216</f>
        <v>0.38</v>
      </c>
      <c r="H54" s="18">
        <f t="shared" ref="H54:H55" si="9">+G54</f>
        <v>0.38</v>
      </c>
      <c r="I54" s="18">
        <f>+G54+VEGETALES!I400</f>
        <v>0.4</v>
      </c>
      <c r="J54" s="18">
        <f>+G54</f>
        <v>0.38</v>
      </c>
      <c r="K54" s="18">
        <f>+G54</f>
        <v>0.38</v>
      </c>
      <c r="L54" s="18">
        <f t="shared" ref="L54:L55" si="10">+G54</f>
        <v>0.38</v>
      </c>
      <c r="M54" s="18">
        <f t="shared" ref="M54:M55" si="11">+G54</f>
        <v>0.38</v>
      </c>
      <c r="N54" s="18">
        <f t="shared" ref="N54:N55" si="12">+G54</f>
        <v>0.38</v>
      </c>
      <c r="O54" s="18">
        <f>+G54</f>
        <v>0.38</v>
      </c>
      <c r="P54" s="18">
        <f>+G54</f>
        <v>0.38</v>
      </c>
      <c r="Q54" s="18">
        <f>+G54</f>
        <v>0.38</v>
      </c>
      <c r="R54" s="18">
        <f>ECONOMICOS!I333+G54</f>
        <v>0.46</v>
      </c>
      <c r="S54" s="18">
        <f>+G54</f>
        <v>0.38</v>
      </c>
      <c r="T54" s="18">
        <f t="shared" ref="T54:T55" si="13">+G54</f>
        <v>0.38</v>
      </c>
      <c r="U54" s="18">
        <f>+G54</f>
        <v>0.38</v>
      </c>
      <c r="V54" s="18"/>
      <c r="W54" s="8"/>
      <c r="X54" s="8"/>
      <c r="Y54" s="8"/>
      <c r="Z54" s="8"/>
      <c r="AA54" s="8"/>
    </row>
    <row r="55" ht="12.75" customHeight="1">
      <c r="A55" s="34"/>
      <c r="B55" s="31" t="s">
        <v>456</v>
      </c>
      <c r="C55" s="1" t="s">
        <v>15</v>
      </c>
      <c r="D55" s="3">
        <v>11582.0</v>
      </c>
      <c r="E55" s="18">
        <f t="shared" si="8"/>
        <v>0.8568</v>
      </c>
      <c r="F55" s="24"/>
      <c r="G55" s="24">
        <f>ENSALADAS!I32</f>
        <v>0.038</v>
      </c>
      <c r="H55" s="18">
        <f t="shared" si="9"/>
        <v>0.038</v>
      </c>
      <c r="I55" s="18">
        <f>'CARNES ROJAS'!H376+'CARNES BLANCAS'!I104+G55</f>
        <v>0.08</v>
      </c>
      <c r="J55" s="18">
        <f>'CARNES BLANCAS'!I238+G55</f>
        <v>0.058</v>
      </c>
      <c r="K55" s="18">
        <f>'CARNES BLANCAS'!I196+G55</f>
        <v>0.058</v>
      </c>
      <c r="L55" s="18">
        <f t="shared" si="10"/>
        <v>0.038</v>
      </c>
      <c r="M55" s="18">
        <f t="shared" si="11"/>
        <v>0.038</v>
      </c>
      <c r="N55" s="18">
        <f t="shared" si="12"/>
        <v>0.038</v>
      </c>
      <c r="O55" s="18">
        <f>'CARNES ROJAS'!H122+G55</f>
        <v>0.058</v>
      </c>
      <c r="P55" s="18">
        <f>+G55+VEGETALES!I743</f>
        <v>0.0388</v>
      </c>
      <c r="Q55" s="18">
        <f>'CARNES BLANCAS'!I353+'CARNES BLANCAS'!I215+G55</f>
        <v>0.08</v>
      </c>
      <c r="R55" s="18">
        <f>'CARNES BLANCAS'!I652+G55+'CARNES BLANCAS'!I951</f>
        <v>0.138</v>
      </c>
      <c r="S55" s="18">
        <f>'CARNES ROJAS'!H285+'CARNES BLANCAS'!I465+G55</f>
        <v>0.078</v>
      </c>
      <c r="T55" s="18">
        <f t="shared" si="13"/>
        <v>0.038</v>
      </c>
      <c r="U55" s="18">
        <f>'CARNES BLANCAS'!I513+G55+'CARNES BLANCAS'!I1018</f>
        <v>0.078</v>
      </c>
      <c r="V55" s="18"/>
      <c r="W55" s="8"/>
      <c r="X55" s="8"/>
      <c r="Y55" s="8"/>
      <c r="Z55" s="8"/>
      <c r="AA55" s="8"/>
    </row>
    <row r="56" ht="12.75" customHeight="1">
      <c r="A56" s="34"/>
      <c r="B56" s="31" t="s">
        <v>464</v>
      </c>
      <c r="C56" s="1" t="s">
        <v>15</v>
      </c>
      <c r="D56" s="3">
        <v>12656.0</v>
      </c>
      <c r="E56" s="18">
        <f t="shared" si="8"/>
        <v>7.988</v>
      </c>
      <c r="F56" s="24"/>
      <c r="G56" s="24"/>
      <c r="H56" s="18">
        <f>'CARNES BLANCAS'!I51</f>
        <v>0.66</v>
      </c>
      <c r="I56" s="18">
        <f>'CARNES BLANCAS'!I97+ECONOMICOS!I97</f>
        <v>1.392</v>
      </c>
      <c r="J56" s="18">
        <f>'CARNES BLANCAS'!I235</f>
        <v>0.88</v>
      </c>
      <c r="K56" s="18"/>
      <c r="L56" s="18">
        <f>'CARNES BLANCAS'!I809</f>
        <v>0.66</v>
      </c>
      <c r="M56" s="18">
        <f>'CARNES BLANCAS'!I832</f>
        <v>0.44</v>
      </c>
      <c r="N56" s="18">
        <f>'CARNES BLANCAS'!I855</f>
        <v>1.056</v>
      </c>
      <c r="O56" s="18"/>
      <c r="P56" s="18"/>
      <c r="Q56" s="18">
        <f>'CARNES BLANCAS'!I212</f>
        <v>1.04</v>
      </c>
      <c r="R56" s="18">
        <f>'CARNES BLANCAS'!I648</f>
        <v>0.66</v>
      </c>
      <c r="S56" s="18">
        <f>'CARNES BLANCAS'!I464</f>
        <v>1.2</v>
      </c>
      <c r="T56" s="18"/>
      <c r="U56" s="18"/>
      <c r="V56" s="18"/>
      <c r="W56" s="8"/>
      <c r="X56" s="8"/>
      <c r="Y56" s="8"/>
      <c r="Z56" s="8"/>
      <c r="AA56" s="8"/>
    </row>
    <row r="57" ht="12.75" customHeight="1">
      <c r="A57" s="34"/>
      <c r="B57" s="31" t="s">
        <v>448</v>
      </c>
      <c r="C57" s="1" t="s">
        <v>15</v>
      </c>
      <c r="D57" s="3">
        <v>190000.0</v>
      </c>
      <c r="E57" s="18">
        <f t="shared" si="8"/>
        <v>0.0132</v>
      </c>
      <c r="F57" s="24"/>
      <c r="G57" s="24"/>
      <c r="H57" s="18"/>
      <c r="I57" s="18"/>
      <c r="J57" s="18">
        <f>PASTAS!I170</f>
        <v>0.0004</v>
      </c>
      <c r="K57" s="18">
        <f>PASTAS!I220+PAPAS!I102</f>
        <v>0.0008</v>
      </c>
      <c r="L57" s="18">
        <f>PASTAS!I284</f>
        <v>0.0004</v>
      </c>
      <c r="M57" s="18">
        <f>PASTAS!I307+PASTAS!I333+PAPAS!I472</f>
        <v>0.0012</v>
      </c>
      <c r="N57" s="18"/>
      <c r="O57" s="18">
        <f>VEGETALES!I198</f>
        <v>0.0004</v>
      </c>
      <c r="P57" s="18"/>
      <c r="Q57" s="18"/>
      <c r="R57" s="18">
        <f>VEGETALES!I289+PAPAS!I585+VEGETALES!I841</f>
        <v>0.0028</v>
      </c>
      <c r="S57" s="18">
        <f>PAPAS!I261+VEGETALES!I242+PASTAS!I997</f>
        <v>0.0012</v>
      </c>
      <c r="T57" s="18"/>
      <c r="U57" s="18">
        <f>PAPAS!I311+VEGETALES!I333</f>
        <v>0.006</v>
      </c>
      <c r="V57" s="18"/>
      <c r="W57" s="8"/>
      <c r="X57" s="8"/>
      <c r="Y57" s="8"/>
      <c r="Z57" s="8"/>
      <c r="AA57" s="8"/>
    </row>
    <row r="58" ht="12.75" customHeight="1">
      <c r="A58" s="34"/>
      <c r="B58" s="31" t="s">
        <v>467</v>
      </c>
      <c r="C58" s="1" t="s">
        <v>15</v>
      </c>
      <c r="D58" s="3">
        <v>5200.0</v>
      </c>
      <c r="E58" s="18">
        <f t="shared" si="8"/>
        <v>1.56</v>
      </c>
      <c r="F58" s="24"/>
      <c r="G58" s="24"/>
      <c r="H58" s="18">
        <f>PASTAS!I97</f>
        <v>0.36</v>
      </c>
      <c r="I58" s="18"/>
      <c r="J58" s="18"/>
      <c r="K58" s="18"/>
      <c r="L58" s="18">
        <f>PASTAS!I832</f>
        <v>0.48</v>
      </c>
      <c r="M58" s="18"/>
      <c r="N58" s="18">
        <f>ECONOMICOS!I214</f>
        <v>0.48</v>
      </c>
      <c r="O58" s="18">
        <f>PASTAS!I418</f>
        <v>0.24</v>
      </c>
      <c r="P58" s="18"/>
      <c r="Q58" s="18"/>
      <c r="R58" s="18"/>
      <c r="S58" s="18"/>
      <c r="T58" s="18"/>
      <c r="U58" s="18"/>
      <c r="V58" s="18"/>
      <c r="W58" s="8"/>
      <c r="X58" s="8"/>
      <c r="Y58" s="8"/>
      <c r="Z58" s="8"/>
      <c r="AA58" s="8"/>
    </row>
    <row r="59" ht="12.75" customHeight="1">
      <c r="A59" s="34"/>
      <c r="B59" s="31" t="s">
        <v>468</v>
      </c>
      <c r="C59" s="1" t="s">
        <v>15</v>
      </c>
      <c r="D59" s="3">
        <v>35000.0</v>
      </c>
      <c r="E59" s="18">
        <f t="shared" si="8"/>
        <v>1.306666667</v>
      </c>
      <c r="F59" s="24"/>
      <c r="G59" s="24">
        <f>ENSALADAS!I170</f>
        <v>0.09333333333</v>
      </c>
      <c r="H59" s="18">
        <f>+G59</f>
        <v>0.09333333333</v>
      </c>
      <c r="I59" s="18">
        <f>+G59</f>
        <v>0.09333333333</v>
      </c>
      <c r="J59" s="18">
        <f>+G59</f>
        <v>0.09333333333</v>
      </c>
      <c r="K59" s="18">
        <f>+G59</f>
        <v>0.09333333333</v>
      </c>
      <c r="L59" s="18">
        <f>+G59</f>
        <v>0.09333333333</v>
      </c>
      <c r="M59" s="18">
        <f>+G59</f>
        <v>0.09333333333</v>
      </c>
      <c r="N59" s="18">
        <f>+G59</f>
        <v>0.09333333333</v>
      </c>
      <c r="O59" s="18">
        <f>+G59</f>
        <v>0.09333333333</v>
      </c>
      <c r="P59" s="18">
        <f>+G59</f>
        <v>0.09333333333</v>
      </c>
      <c r="Q59" s="18">
        <f>+G59</f>
        <v>0.09333333333</v>
      </c>
      <c r="R59" s="18">
        <f>+G59</f>
        <v>0.09333333333</v>
      </c>
      <c r="S59" s="18">
        <f>+G59</f>
        <v>0.09333333333</v>
      </c>
      <c r="T59" s="18">
        <f>+G59</f>
        <v>0.09333333333</v>
      </c>
      <c r="U59" s="18">
        <f>+G59</f>
        <v>0.09333333333</v>
      </c>
      <c r="V59" s="18"/>
      <c r="W59" s="8"/>
      <c r="X59" s="8"/>
      <c r="Y59" s="8"/>
      <c r="Z59" s="8"/>
      <c r="AA59" s="8"/>
    </row>
    <row r="60" ht="12.75" customHeight="1">
      <c r="A60" s="34"/>
      <c r="B60" s="31" t="s">
        <v>469</v>
      </c>
      <c r="C60" s="1" t="s">
        <v>15</v>
      </c>
      <c r="D60" s="3">
        <v>32018.0</v>
      </c>
      <c r="E60" s="18">
        <f t="shared" si="8"/>
        <v>0.98</v>
      </c>
      <c r="F60" s="24"/>
      <c r="G60" s="24"/>
      <c r="H60" s="18">
        <f>PASTAS!I76+PAPAS!I29+PASTAS!I743</f>
        <v>0.112</v>
      </c>
      <c r="I60" s="18">
        <f>PASTAS!I123+PAPAS!I78</f>
        <v>0.06</v>
      </c>
      <c r="J60" s="18"/>
      <c r="K60" s="18">
        <f>HUEVOS!I99+PASTAS!I812</f>
        <v>0.116</v>
      </c>
      <c r="L60" s="18">
        <f>VEGETALES!I536</f>
        <v>0.04</v>
      </c>
      <c r="M60" s="18">
        <f>HUEVOS!I145+VEGETALES!I606</f>
        <v>0.152</v>
      </c>
      <c r="N60" s="18"/>
      <c r="O60" s="18">
        <f>VEGETALES!I673</f>
        <v>0.03</v>
      </c>
      <c r="P60" s="18">
        <f>HUEVOS!I6+PAPAS!I6</f>
        <v>0.104</v>
      </c>
      <c r="Q60" s="18">
        <f>'CARNES ROJAS'!H949</f>
        <v>0.04</v>
      </c>
      <c r="R60" s="18">
        <f>'CARNES ROJAS'!H264</f>
        <v>0.022</v>
      </c>
      <c r="S60" s="18">
        <f>'CARNES BLANCAS'!I975</f>
        <v>0.052</v>
      </c>
      <c r="T60" s="18">
        <f>'CARNES ROJAS'!H583+VEGETALES!I903</f>
        <v>0.248</v>
      </c>
      <c r="U60" s="18">
        <f>'CARNES ROJAS'!H636</f>
        <v>0.004</v>
      </c>
      <c r="V60" s="18"/>
      <c r="W60" s="8"/>
      <c r="X60" s="8"/>
      <c r="Y60" s="8"/>
      <c r="Z60" s="8"/>
      <c r="AA60" s="8"/>
    </row>
    <row r="61" ht="12.75" customHeight="1">
      <c r="A61" s="34"/>
      <c r="B61" s="31" t="s">
        <v>470</v>
      </c>
      <c r="C61" s="1" t="s">
        <v>15</v>
      </c>
      <c r="D61" s="3"/>
      <c r="E61" s="18">
        <f t="shared" si="8"/>
        <v>0.12</v>
      </c>
      <c r="F61" s="24"/>
      <c r="G61" s="24"/>
      <c r="H61" s="18"/>
      <c r="I61" s="18">
        <f>ECONOMICOS!I100</f>
        <v>0.04</v>
      </c>
      <c r="J61" s="18"/>
      <c r="K61" s="18"/>
      <c r="L61" s="18"/>
      <c r="M61" s="18"/>
      <c r="N61" s="18">
        <f>'CARNES BLANCAS'!I858</f>
        <v>0.08</v>
      </c>
      <c r="O61" s="18"/>
      <c r="P61" s="18"/>
      <c r="Q61" s="18"/>
      <c r="R61" s="18"/>
      <c r="S61" s="18"/>
      <c r="T61" s="18"/>
      <c r="U61" s="18"/>
      <c r="V61" s="18"/>
      <c r="W61" s="8"/>
      <c r="X61" s="8"/>
      <c r="Y61" s="8"/>
      <c r="Z61" s="8"/>
      <c r="AA61" s="8"/>
    </row>
    <row r="62" ht="12.75" customHeight="1">
      <c r="A62" s="34"/>
      <c r="B62" s="31" t="s">
        <v>450</v>
      </c>
      <c r="C62" s="1" t="s">
        <v>15</v>
      </c>
      <c r="D62" s="3">
        <v>3756.0</v>
      </c>
      <c r="E62" s="18">
        <f t="shared" si="8"/>
        <v>44.235</v>
      </c>
      <c r="F62" s="24"/>
      <c r="G62" s="24">
        <f>ENSALADAS!I5+ENSALADAS!I189</f>
        <v>1.645</v>
      </c>
      <c r="H62" s="18">
        <f>PAPAS!I350+G62+SOPAS!I174</f>
        <v>2.414</v>
      </c>
      <c r="I62" s="18">
        <f>'CARNES BLANCAS'!I123+PAPAS!I51+HUEVOS!I74+PAPAS!I76+G62+PAPAS!I373+VEGETALES!I397</f>
        <v>4.304</v>
      </c>
      <c r="J62" s="18">
        <f>'CARNES BLANCAS'!I239+PASTAS!I167+G62+PAPAS!I396+'CARNES ROJAS'!H810+VEGETALES!I444+VEGETALES!I465</f>
        <v>3.672</v>
      </c>
      <c r="K62" s="18">
        <f>PAPAS!I98+ECONOMICOS!I144+G62+'CARNES ROJAS'!H833+PAPAS!I419+VEGETALES!I511+SOPAS!I285</f>
        <v>4.321</v>
      </c>
      <c r="L62" s="18">
        <f>PAPAS!I120+G62+'CARNES ROJAS'!H746+PAPAS!I442+SOPAS!I404</f>
        <v>2.656</v>
      </c>
      <c r="M62" s="18">
        <f>PAPAS!I166+G62+'CARNES BLANCAS'!I839+PAPAS!I465</f>
        <v>2.48</v>
      </c>
      <c r="N62" s="18">
        <f>'CARNES BLANCAS'!I376+PAPAS!I189+G62+SOPAS!I359</f>
        <v>2.965</v>
      </c>
      <c r="O62" s="18">
        <f>'CARNES ROJAS'!H100+G62+PAPAS!I511+VEGETALES!I696</f>
        <v>3.031</v>
      </c>
      <c r="P62" s="18">
        <f>PAPAS!I5+ECONOMICOS!I60+G62+'CARNES BLANCAS'!I902+PAPAS!I534</f>
        <v>3.744</v>
      </c>
      <c r="Q62" s="18">
        <f>'CARNES ROJAS'!H192+ECONOMICOS!I284+G62+SOPAS!I383</f>
        <v>1.88</v>
      </c>
      <c r="R62" s="18">
        <f>HUEVOS!I212+ECONOMICOS!I330+G62+PAPAS!I581</f>
        <v>2.82</v>
      </c>
      <c r="S62" s="18">
        <f>VEGETALES!I237+G62+PAPAS!I603+VEGETALES!I879</f>
        <v>3.374</v>
      </c>
      <c r="T62" s="18">
        <f>'CARNES ROJAS'!H562+G62+PAPAS!I626</f>
        <v>2.814</v>
      </c>
      <c r="U62" s="18">
        <f>PAPAS!I304+ECONOMICOS!I378+G62+PAPAS!I649+VEGETALES!I950</f>
        <v>3.76</v>
      </c>
      <c r="V62" s="18"/>
      <c r="W62" s="8"/>
      <c r="X62" s="8"/>
      <c r="Y62" s="8"/>
      <c r="Z62" s="8"/>
      <c r="AA62" s="8"/>
    </row>
    <row r="63" ht="12.75" customHeight="1">
      <c r="A63" s="34"/>
      <c r="B63" s="31" t="s">
        <v>471</v>
      </c>
      <c r="C63" s="1" t="s">
        <v>15</v>
      </c>
      <c r="D63" s="3">
        <v>8990.0</v>
      </c>
      <c r="E63" s="18">
        <f t="shared" si="8"/>
        <v>0.2</v>
      </c>
      <c r="F63" s="24"/>
      <c r="G63" s="24"/>
      <c r="H63" s="18"/>
      <c r="I63" s="18"/>
      <c r="J63" s="18"/>
      <c r="K63" s="18"/>
      <c r="L63" s="18"/>
      <c r="M63" s="18"/>
      <c r="N63" s="18"/>
      <c r="O63" s="18"/>
      <c r="P63" s="18"/>
      <c r="Q63" s="18">
        <f>'CARNES BLANCAS'!I218</f>
        <v>0.2</v>
      </c>
      <c r="R63" s="18"/>
      <c r="S63" s="18"/>
      <c r="T63" s="18"/>
      <c r="U63" s="18"/>
      <c r="V63" s="18"/>
      <c r="W63" s="8"/>
      <c r="X63" s="8"/>
      <c r="Y63" s="8"/>
      <c r="Z63" s="8"/>
      <c r="AA63" s="8"/>
    </row>
    <row r="64" ht="12.75" customHeight="1">
      <c r="A64" s="34"/>
      <c r="B64" s="2" t="s">
        <v>472</v>
      </c>
      <c r="C64" s="1" t="s">
        <v>15</v>
      </c>
      <c r="D64" s="3">
        <v>20990.0</v>
      </c>
      <c r="E64" s="18">
        <f t="shared" si="8"/>
        <v>6.88</v>
      </c>
      <c r="F64" s="24"/>
      <c r="G64" s="24"/>
      <c r="H64" s="18">
        <f>'CARNES ROJAS'!H304</f>
        <v>0.66</v>
      </c>
      <c r="I64" s="18">
        <f>'CARNES ROJAS'!H373</f>
        <v>0.924</v>
      </c>
      <c r="J64" s="18"/>
      <c r="K64" s="18">
        <f>'CARNES ROJAS'!H465</f>
        <v>0.72</v>
      </c>
      <c r="L64" s="18"/>
      <c r="M64" s="18">
        <f>'CARNES ROJAS'!H5</f>
        <v>0.792</v>
      </c>
      <c r="N64" s="18">
        <f>'CARNES ROJAS'!H878</f>
        <v>0.704</v>
      </c>
      <c r="O64" s="18"/>
      <c r="P64" s="18">
        <f>'CARNES ROJAS'!H143</f>
        <v>0.66</v>
      </c>
      <c r="Q64" s="18"/>
      <c r="R64" s="18">
        <f>'CARNES ROJAS'!H235</f>
        <v>0.66</v>
      </c>
      <c r="S64" s="18"/>
      <c r="T64" s="18">
        <f>'CARNES ROJAS'!H1016</f>
        <v>1.1</v>
      </c>
      <c r="U64" s="18">
        <f>'CARNES ROJAS'!H603</f>
        <v>0.66</v>
      </c>
      <c r="V64" s="18"/>
      <c r="W64" s="8"/>
      <c r="X64" s="8"/>
      <c r="Y64" s="8"/>
      <c r="Z64" s="8"/>
      <c r="AA64" s="8"/>
    </row>
    <row r="65" ht="12.75" customHeight="1">
      <c r="A65" s="34"/>
      <c r="B65" s="31" t="s">
        <v>473</v>
      </c>
      <c r="C65" s="1" t="s">
        <v>15</v>
      </c>
      <c r="D65" s="3">
        <v>10940.0</v>
      </c>
      <c r="E65" s="18">
        <f t="shared" si="8"/>
        <v>4.124</v>
      </c>
      <c r="F65" s="24"/>
      <c r="G65" s="24"/>
      <c r="H65" s="18"/>
      <c r="I65" s="18"/>
      <c r="J65" s="18"/>
      <c r="K65" s="18">
        <f>'CARNES BLANCAS'!I260</f>
        <v>0.12</v>
      </c>
      <c r="L65" s="18">
        <f>'CARNES BLANCAS'!I281</f>
        <v>0.616</v>
      </c>
      <c r="M65" s="18"/>
      <c r="N65" s="18"/>
      <c r="O65" s="18"/>
      <c r="P65" s="18">
        <f>'CARNES BLANCAS'!I5</f>
        <v>0.44</v>
      </c>
      <c r="Q65" s="18">
        <f>ECONOMICOS!I283</f>
        <v>0.352</v>
      </c>
      <c r="R65" s="18"/>
      <c r="S65" s="18">
        <f>SOPAS!I434</f>
        <v>0.22</v>
      </c>
      <c r="T65" s="18">
        <f>'CARNES BLANCAS'!I579+'CARNES BLANCAS'!I993</f>
        <v>1.144</v>
      </c>
      <c r="U65" s="18">
        <f>'CARNES BLANCAS'!I510+'CARNES BLANCAS'!I487</f>
        <v>1.232</v>
      </c>
      <c r="V65" s="18"/>
      <c r="W65" s="8"/>
      <c r="X65" s="8"/>
      <c r="Y65" s="8"/>
      <c r="Z65" s="8"/>
      <c r="AA65" s="8"/>
    </row>
    <row r="66" ht="12.75" customHeight="1">
      <c r="A66" s="34"/>
      <c r="B66" s="31" t="s">
        <v>474</v>
      </c>
      <c r="C66" s="1" t="s">
        <v>15</v>
      </c>
      <c r="D66" s="3">
        <v>23210.0</v>
      </c>
      <c r="E66" s="18">
        <f t="shared" si="8"/>
        <v>25.152</v>
      </c>
      <c r="F66" s="24">
        <f>MILANESAS!I28</f>
        <v>0.572</v>
      </c>
      <c r="G66" s="24"/>
      <c r="H66" s="18">
        <f>(F66)+'CARNES BLANCAS'!I694</f>
        <v>1.148</v>
      </c>
      <c r="I66" s="18">
        <f>(F66)+'CARNES BLANCAS'!I120+'CARNES BLANCAS'!I740</f>
        <v>1.98</v>
      </c>
      <c r="J66" s="18">
        <f>(F66)+'CARNES BLANCAS'!I143+ECONOMICOS!I129+'CARNES BLANCAS'!I763</f>
        <v>2.452</v>
      </c>
      <c r="K66" s="18">
        <f>(F66)+'CARNES BLANCAS'!I189</f>
        <v>1.144</v>
      </c>
      <c r="L66" s="18">
        <f>(F66)+'CARNES BLANCAS'!I166+SOPAS!I401</f>
        <v>1.892</v>
      </c>
      <c r="M66" s="18">
        <f>(F66)+'CARNES BLANCAS'!I304+'CARNES BLANCAS'!I327</f>
        <v>2.288</v>
      </c>
      <c r="N66" s="18">
        <f>(F66)+'CARNES BLANCAS'!I396+'CARNES BLANCAS'!I373</f>
        <v>1.804</v>
      </c>
      <c r="O66" s="18">
        <f>(F66)+'CARNES BLANCAS'!I419+PASTAS!I422+'CARNES BLANCAS'!I878</f>
        <v>2.164</v>
      </c>
      <c r="P66" s="18">
        <f>(F66)+'CARNES BLANCAS'!I28+'CARNES BLANCAS'!I901+PAPAS!I537</f>
        <v>2.2</v>
      </c>
      <c r="Q66" s="18">
        <f>(F66)+'CARNES BLANCAS'!I350+'CARNES BLANCAS'!I924</f>
        <v>2.132</v>
      </c>
      <c r="R66" s="18">
        <f>(F66)+'CARNES BLANCAS'!I671+ECONOMICOS!I329+PASTAS!I979</f>
        <v>1.768</v>
      </c>
      <c r="S66" s="18">
        <f>(F66)+'CARNES BLANCAS'!I556+'CARNES BLANCAS'!I971</f>
        <v>1.32</v>
      </c>
      <c r="T66" s="18">
        <f>(F66)+'CARNES BLANCAS'!I602</f>
        <v>1.54</v>
      </c>
      <c r="U66" s="18">
        <f>(F66)+'CARNES BLANCAS'!I1016+PASTAS!I1040</f>
        <v>1.32</v>
      </c>
      <c r="V66" s="18"/>
      <c r="W66" s="8"/>
      <c r="X66" s="8"/>
      <c r="Y66" s="8"/>
      <c r="Z66" s="8"/>
      <c r="AA66" s="8"/>
    </row>
    <row r="67" ht="12.75" customHeight="1">
      <c r="A67" s="34"/>
      <c r="B67" s="31" t="s">
        <v>475</v>
      </c>
      <c r="C67" s="1" t="s">
        <v>15</v>
      </c>
      <c r="D67" s="3">
        <v>4142.0</v>
      </c>
      <c r="E67" s="18">
        <f t="shared" si="8"/>
        <v>0.728</v>
      </c>
      <c r="F67" s="24"/>
      <c r="G67" s="24">
        <f>ENSALADAS!I153</f>
        <v>0.052</v>
      </c>
      <c r="H67" s="18">
        <f>+G67</f>
        <v>0.052</v>
      </c>
      <c r="I67" s="18">
        <f>+G67</f>
        <v>0.052</v>
      </c>
      <c r="J67" s="18">
        <f t="shared" ref="J67:J68" si="14">+G67</f>
        <v>0.052</v>
      </c>
      <c r="K67" s="18">
        <f>+G67</f>
        <v>0.052</v>
      </c>
      <c r="L67" s="18">
        <f>+G67</f>
        <v>0.052</v>
      </c>
      <c r="M67" s="18">
        <f>+G67</f>
        <v>0.052</v>
      </c>
      <c r="N67" s="18">
        <f>+G67</f>
        <v>0.052</v>
      </c>
      <c r="O67" s="18">
        <f t="shared" ref="O67:O68" si="15">+G67</f>
        <v>0.052</v>
      </c>
      <c r="P67" s="18">
        <f>+G67</f>
        <v>0.052</v>
      </c>
      <c r="Q67" s="18">
        <f>+G67</f>
        <v>0.052</v>
      </c>
      <c r="R67" s="18">
        <f>+G67</f>
        <v>0.052</v>
      </c>
      <c r="S67" s="18">
        <f>+G67</f>
        <v>0.052</v>
      </c>
      <c r="T67" s="18">
        <f>+G67</f>
        <v>0.052</v>
      </c>
      <c r="U67" s="18">
        <f>+G67</f>
        <v>0.052</v>
      </c>
      <c r="V67" s="18"/>
      <c r="W67" s="8"/>
      <c r="X67" s="8"/>
      <c r="Y67" s="8"/>
      <c r="Z67" s="8"/>
      <c r="AA67" s="8"/>
    </row>
    <row r="68" ht="12.75" customHeight="1">
      <c r="A68" s="34"/>
      <c r="B68" s="31" t="s">
        <v>476</v>
      </c>
      <c r="C68" s="1" t="s">
        <v>15</v>
      </c>
      <c r="D68" s="3">
        <v>48684.0</v>
      </c>
      <c r="E68" s="18">
        <f t="shared" si="8"/>
        <v>1.88484</v>
      </c>
      <c r="F68" s="24"/>
      <c r="G68" s="24">
        <f>ENSALADAS!I10+ENSALADAS!I84+ENSALADAS!I102</f>
        <v>0.1278</v>
      </c>
      <c r="H68" s="18">
        <f>G68</f>
        <v>0.1278</v>
      </c>
      <c r="I68" s="18">
        <f>PASTAS!I126+G68</f>
        <v>0.1328</v>
      </c>
      <c r="J68" s="18">
        <f t="shared" si="14"/>
        <v>0.1278</v>
      </c>
      <c r="K68" s="18">
        <f>+G68+'CARNES BLANCAS'!I789+VEGETALES!I515</f>
        <v>0.1523</v>
      </c>
      <c r="L68" s="18">
        <f>ECONOMICOS!I173+G68</f>
        <v>0.1326</v>
      </c>
      <c r="M68" s="18">
        <f>'CARNES ROJAS'!H7+G68</f>
        <v>0.1318</v>
      </c>
      <c r="N68" s="18">
        <f>+G68+SOPAS!I355</f>
        <v>0.1282</v>
      </c>
      <c r="O68" s="18">
        <f t="shared" si="15"/>
        <v>0.1278</v>
      </c>
      <c r="P68" s="18">
        <f>+G68+'CARNES BLANCAS'!I905+'CARNES ROJAS'!H928</f>
        <v>0.1307</v>
      </c>
      <c r="Q68" s="18">
        <f>CEREALES!I259+G68+'CARNES ROJAS'!H951</f>
        <v>0.13116</v>
      </c>
      <c r="R68" s="18">
        <f>PAPAS!I147+G68+'CARNES ROJAS'!H974</f>
        <v>0.1376</v>
      </c>
      <c r="S68" s="18">
        <f>'CARNES BLANCAS'!I472+PAPAS!I260+ECONOMICOS!I310+G68</f>
        <v>0.13508</v>
      </c>
      <c r="T68" s="18">
        <f>'CARNES BLANCAS'!I604+G68+'CARNES BLANCAS'!I996</f>
        <v>0.1358</v>
      </c>
      <c r="U68" s="18">
        <f>'CARNES ROJAS'!H630+G68+VEGETALES!I976</f>
        <v>0.1534</v>
      </c>
      <c r="V68" s="18"/>
      <c r="W68" s="8"/>
      <c r="X68" s="8"/>
      <c r="Y68" s="8"/>
      <c r="Z68" s="8"/>
      <c r="AA68" s="8"/>
    </row>
    <row r="69" ht="12.75" customHeight="1">
      <c r="A69" s="34"/>
      <c r="B69" s="31" t="s">
        <v>477</v>
      </c>
      <c r="C69" s="1" t="s">
        <v>15</v>
      </c>
      <c r="D69" s="3">
        <v>74000.0</v>
      </c>
      <c r="E69" s="18">
        <f t="shared" si="8"/>
        <v>0.0144</v>
      </c>
      <c r="F69" s="24"/>
      <c r="G69" s="24"/>
      <c r="H69" s="18">
        <f>CEREALES!I32</f>
        <v>0.004</v>
      </c>
      <c r="I69" s="18"/>
      <c r="J69" s="18"/>
      <c r="K69" s="18">
        <f>PAPAS!I104+'CARNES ROJAS'!H836</f>
        <v>0.0024</v>
      </c>
      <c r="L69" s="18"/>
      <c r="M69" s="18"/>
      <c r="N69" s="18"/>
      <c r="O69" s="18">
        <f>'CARNES ROJAS'!H102</f>
        <v>0.004</v>
      </c>
      <c r="P69" s="18">
        <f>'CARNES ROJAS'!H175</f>
        <v>0.004</v>
      </c>
      <c r="Q69" s="18"/>
      <c r="R69" s="18"/>
      <c r="S69" s="18"/>
      <c r="T69" s="18"/>
      <c r="U69" s="18"/>
      <c r="V69" s="18"/>
      <c r="W69" s="8"/>
      <c r="X69" s="8"/>
      <c r="Y69" s="8"/>
      <c r="Z69" s="8"/>
      <c r="AA69" s="8"/>
    </row>
    <row r="70" ht="12.75" customHeight="1">
      <c r="A70" s="34"/>
      <c r="B70" s="31" t="s">
        <v>451</v>
      </c>
      <c r="C70" s="1" t="s">
        <v>15</v>
      </c>
      <c r="D70" s="3">
        <v>145000.0</v>
      </c>
      <c r="E70" s="18">
        <f t="shared" si="8"/>
        <v>0.4302466667</v>
      </c>
      <c r="F70" s="24">
        <f>MILANESAS!I10+MILANESAS!I33</f>
        <v>0.0016</v>
      </c>
      <c r="G70" s="24">
        <f>ENSALADAS!I9+ENSALADAS!I38+ENSALADAS!I56+ENSALADAS!I82+ENSALADAS!I101+ENSALADAS!I126+ENSALADAS!I149+ENSALADAS!I172+ENSALADAS!I193+ENSALADAS!I218</f>
        <v>0.003953333333</v>
      </c>
      <c r="H70" s="18">
        <f>F70+'CARNES BLANCAS'!I700+PAPAS!I355+G70+PASTAS!I747+VEGETALES!I355+SOPAS!I176</f>
        <v>0.01275333333</v>
      </c>
      <c r="I70" s="18">
        <f>((F70))+'CARNES ROJAS'!H353+'CARNES ROJAS'!H375+'CARNES BLANCAS'!I103+'CARNES BLANCAS'!I122+PASTAS!I129+CEREALES!I57+HUEVOS!I56+PAPAS!I56+VEGETALES!I58+ECONOMICOS!I103+PASTAS!I195+HUEVOS!I79+VEGETALES!I83+G70+'CARNES BLANCAS'!I746+'CARNES ROJAS'!H792+PAPAS!I379+VEGETALES!I402+PASTAS!I767+SOPAS!I263</f>
        <v>0.08405333333</v>
      </c>
      <c r="J70" s="18">
        <f>((F70))+'CARNES ROJAS'!H401+'CARNES ROJAS'!H408+'CARNES ROJAS'!H425+'CARNES BLANCAS'!I148+'CARNES BLANCAS'!I237+PASTAS!I172+ECONOMICOS!I125+G70+PAPAS!I399+'CARNES BLANCAS'!I768+'CARNES ROJAS'!H816+PASTAS!I792+VEGETALES!I448+VEGETALES!I470+SOPAS!I124</f>
        <v>0.01835333333</v>
      </c>
      <c r="K70" s="18">
        <f>((F70))+'CARNES ROJAS'!H448+'CARNES ROJAS'!H471+'CARNES BLANCAS'!I195+'CARNES BLANCAS'!I262+PASTAS!I219+PASTAS!I240+CEREALES!I102+HUEVOS!I101+PAPAS!I101+VEGETALES!I104+ECONOMICOS!I150+G70+'CARNES ROJAS'!H838+'CARNES BLANCAS'!I794+PASTAS!I814+PAPAS!I423+VEGETALES!I493+VEGETALES!I519+SOPAS!I290</f>
        <v>0.03235333333</v>
      </c>
      <c r="L70" s="18">
        <f>((F70))+'CARNES ROJAS'!H513+'CARNES ROJAS'!H496+'CARNES BLANCAS'!I172+'CARNES BLANCAS'!I286+PASTAS!I33+PASTAS!I283+CEREALES!I122+HUEVOS!I127+PAPAS!I125+VEGETALES!I124+ECONOMICOS!I170+G70+'CARNES BLANCAS'!I817+PASTAS!I837+PAPAS!I449+VEGETALES!I539+VEGETALES!I563</f>
        <v>0.03155333333</v>
      </c>
      <c r="M70" s="18">
        <f>((F70))+'CARNES ROJAS'!H10+'CARNES ROJAS'!H36+'CARNES BLANCAS'!I307+'CARNES BLANCAS'!I333+PASTAS!I306+PASTAS!I332+HUEVOS!I147+PAPAS!I172+VEGETALES!I149+G70+'CARNES ROJAS'!H860+'CARNES BLANCAS'!I842+PASTAS!I865+PAPAS!I471+SOPAS!I101</f>
        <v>0.01435333333</v>
      </c>
      <c r="N70" s="18">
        <f>((F70))+'CARNES ROJAS'!H60+'CARNES ROJAS'!H78+'CARNES BLANCAS'!I402+'CARNES BLANCAS'!I381+HUEVOS!I171+PAPAS!I194+VEGETALES!I170+ECONOMICOS!I219+G70+'CARNES ROJAS'!H881+'CARNES BLANCAS'!I861+PASTAS!I879+VEGETALES!I631+VEGETALES!I654</f>
        <v>0.01715333333</v>
      </c>
      <c r="O70" s="18">
        <f>((F70))+'CARNES ROJAS'!H105+'CARNES ROJAS'!H125+'CARNES BLANCAS'!I445+CEREALES!I8+HUEVOS!I195+PAPAS!I216+VEGETALES!I197+ECONOMICOS!I246+G70+'CARNES ROJAS'!H908+'CARNES BLANCAS'!I881+'CARNES BLANCAS'!I885+VEGETALES!I677+VEGETALES!I704+SOPAS!I33</f>
        <v>0.02315333333</v>
      </c>
      <c r="P70" s="18">
        <f>((F70))+'CARNES ROJAS'!H150+'CARNES ROJAS'!H174+'CARNES BLANCAS'!I10+'CARNES BLANCAS'!I33+PASTAS!I446+HUEVOS!I10+PAPAS!I10+PASTAS!I540+G70+'CARNES BLANCAS'!I907+PASTAS!I927+PAPAS!I540+VEGETALES!I746+SOPAS!I152+'CARNES ROJAS'!H930</f>
        <v>0.03075333333</v>
      </c>
      <c r="Q70" s="18">
        <f>((F70))+PASTAS!I469+'CARNES ROJAS'!H196+'CARNES ROJAS'!H220+'CARNES BLANCAS'!I355+'CARNES BLANCAS'!I214+CEREALES!I261+HUEVOS!I263+PAPAS!I240+VEGETALES!I219+ECONOMICOS!I289+G70+PASTAS!I954+VEGETALES!I770+VEGETALES!I793+SOPAS!I386</f>
        <v>0.04435333333</v>
      </c>
      <c r="R70" s="18">
        <f>((F70))+'CARNES ROJAS'!H241+'CARNES ROJAS'!H266+'CARNES BLANCAS'!I656+PASTAS!I587+PASTAS!I606+CEREALES!I308+HUEVOS!I217+VEGETALES!I288+ECONOMICOS!I335+G70+'CARNES ROJAS'!H972+'CARNES BLANCAS'!I953+PASTAS!I975+PAPAS!I584+VEGETALES!I814+VEGETALES!I840</f>
        <v>0.02395333333</v>
      </c>
      <c r="S70" s="18">
        <f>((F70))+'CARNES ROJAS'!H283+'CARNES ROJAS'!H539+'CARNES BLANCAS'!I564+'CARNES BLANCAS'!I471+PASTAS!I633+PASTAS!I653+CEREALES!I283+HUEVOS!I289+VEGETALES!I241+ECONOMICOS!I308+G70+'CARNES ROJAS'!H998+'CARNES BLANCAS'!I977+PASTAS!I996+PAPAS!I607+VEGETALES!I866+VEGETALES!I886</f>
        <v>0.03515333333</v>
      </c>
      <c r="T70" s="18">
        <f>((F70))+'CARNES ROJAS'!H585+'CARNES ROJAS'!H566+'CARNES BLANCAS'!I583+PASTAS!I515+HUEVOS!I309+PAPAS!I286+VEGETALES!I306+ECONOMICOS!I358+G70+'CARNES ROJAS'!H1020+'CARNES BLANCAS'!I999+PASTAS!I1021+PAPAS!I628+VEGETALES!I907+VEGETALES!I930+SOPAS!I311</f>
        <v>0.03075333333</v>
      </c>
      <c r="U70" s="18">
        <f>((F70))+'CARNES BLANCAS'!I515+'CARNES BLANCAS'!I491+PASTAS!I701+PASTAS!I723+CEREALES!I330+HUEVOS!I331+PAPAS!I310+VEGETALES!I332+ECONOMICOS!I382+G70+'CARNES BLANCAS'!I1022+PASTAS!I1048+PAPAS!I652+VEGETALES!I956+VEGETALES!I978+SOPAS!I13</f>
        <v>0.03155333333</v>
      </c>
      <c r="V70" s="18"/>
      <c r="W70" s="8"/>
      <c r="X70" s="8"/>
      <c r="Y70" s="8"/>
      <c r="Z70" s="8"/>
      <c r="AA70" s="8"/>
    </row>
    <row r="71" ht="12.75" customHeight="1">
      <c r="A71" s="34"/>
      <c r="B71" s="31" t="s">
        <v>498</v>
      </c>
      <c r="C71" s="1" t="s">
        <v>15</v>
      </c>
      <c r="D71" s="3">
        <v>25990.0</v>
      </c>
      <c r="E71" s="18">
        <f t="shared" si="8"/>
        <v>0.1</v>
      </c>
      <c r="F71" s="24"/>
      <c r="G71" s="24"/>
      <c r="H71" s="18"/>
      <c r="I71" s="18"/>
      <c r="J71" s="18">
        <f>'CARNES ROJAS'!H813</f>
        <v>0.04</v>
      </c>
      <c r="K71" s="18">
        <f>ECONOMICOS!I147</f>
        <v>0.02</v>
      </c>
      <c r="L71" s="18"/>
      <c r="M71" s="18"/>
      <c r="N71" s="18"/>
      <c r="O71" s="18"/>
      <c r="P71" s="18"/>
      <c r="Q71" s="18"/>
      <c r="R71" s="18"/>
      <c r="S71" s="18"/>
      <c r="T71" s="18">
        <f>CEREALES!I235</f>
        <v>0.04</v>
      </c>
      <c r="U71" s="18"/>
      <c r="V71" s="18"/>
      <c r="W71" s="8"/>
      <c r="X71" s="8"/>
      <c r="Y71" s="8"/>
      <c r="Z71" s="8"/>
      <c r="AA71" s="8"/>
    </row>
    <row r="72" ht="12.75" customHeight="1">
      <c r="A72" s="108"/>
      <c r="B72" s="110" t="s">
        <v>500</v>
      </c>
      <c r="C72" s="1" t="s">
        <v>15</v>
      </c>
      <c r="D72" s="3">
        <f>'PRE PRODUCCIÓN COCINA CALIENTE'!K19</f>
        <v>19030.95936</v>
      </c>
      <c r="E72" s="18">
        <f t="shared" si="8"/>
        <v>5.04</v>
      </c>
      <c r="F72" s="24"/>
      <c r="G72" s="24"/>
      <c r="H72" s="18">
        <f>PAPAS!I28</f>
        <v>0.96</v>
      </c>
      <c r="I72" s="18"/>
      <c r="J72" s="18"/>
      <c r="K72" s="18"/>
      <c r="L72" s="18"/>
      <c r="M72" s="18"/>
      <c r="N72" s="18">
        <f>PAPAS!I488</f>
        <v>1</v>
      </c>
      <c r="O72" s="18">
        <f>PAPAS!I212</f>
        <v>0.88</v>
      </c>
      <c r="P72" s="18"/>
      <c r="Q72" s="18">
        <f>PAPAS!I235</f>
        <v>0.8</v>
      </c>
      <c r="R72" s="18"/>
      <c r="S72" s="18">
        <f>PAPAS!I258</f>
        <v>0.8</v>
      </c>
      <c r="T72" s="18">
        <f>PAPAS!I281</f>
        <v>0.6</v>
      </c>
      <c r="U72" s="18"/>
      <c r="V72" s="18"/>
      <c r="W72" s="8"/>
      <c r="X72" s="8"/>
      <c r="Y72" s="8"/>
      <c r="Z72" s="8"/>
      <c r="AA72" s="8"/>
    </row>
    <row r="73" ht="12.75" customHeight="1">
      <c r="A73" s="34"/>
      <c r="B73" s="31" t="s">
        <v>502</v>
      </c>
      <c r="C73" s="1" t="s">
        <v>15</v>
      </c>
      <c r="D73" s="3">
        <v>20363.0</v>
      </c>
      <c r="E73" s="18">
        <f t="shared" si="8"/>
        <v>8.722</v>
      </c>
      <c r="F73" s="24"/>
      <c r="G73" s="24">
        <f>ENSALADAS!I52</f>
        <v>0.32</v>
      </c>
      <c r="H73" s="18">
        <f>PASTAS!I101+HUEVOS!I34+'CARNES BLANCAS'!I697+G73</f>
        <v>0.48</v>
      </c>
      <c r="I73" s="18">
        <f>VEGETALES!I56+VEGETALES!I79+G73+PAPAS!I377</f>
        <v>0.621</v>
      </c>
      <c r="J73" s="18">
        <f>'CARNES ROJAS'!H406+G73+VEGETALES!I468</f>
        <v>0.4</v>
      </c>
      <c r="K73" s="18">
        <f>'CARNES ROJAS'!H444+'CARNES ROJAS'!H468+'CARNES BLANCAS'!I190+PASTAS!I214+PASTAS!I241+G73+VEGETALES!I489+VEGETALES!I517</f>
        <v>0.74</v>
      </c>
      <c r="L73" s="18">
        <f>'CARNES ROJAS'!H489+PASTAS!I29+CEREALES!I125+HUEVOS!I125+VEGETALES!I123+ECONOMICOS!I172+G73+'CARNES BLANCAS'!I812+PAPAS!I445+VEGETALES!I535</f>
        <v>1.06</v>
      </c>
      <c r="M73" s="18">
        <f>'CARNES ROJAS'!H32+PAPAS!I173+CEREALES!I171+G73+PASTAS!I860</f>
        <v>0.56</v>
      </c>
      <c r="N73" s="18">
        <f>'CARNES ROJAS'!H56+'CARNES BLANCAS'!I379+HUEVOS!I167+G73+VEGETALES!I627+VEGETALES!I656</f>
        <v>0.821</v>
      </c>
      <c r="O73" s="18">
        <f>HUEVOS!I193+PAPAS!I214+G73+'CARNES ROJAS'!H904+VEGETALES!I674</f>
        <v>0.6</v>
      </c>
      <c r="P73" s="18">
        <f>PASTAS!I445+HUEVOS!I7+PASTAS!I534+G73+VEGETALES!I722+'CARNES ROJAS'!H931</f>
        <v>0.74</v>
      </c>
      <c r="Q73" s="18">
        <f>'CARNES ROJAS'!H214+HUEVOS!I259+PAPAS!I238+VEGETALES!I213+G73+'CARNES ROJAS'!H952</f>
        <v>0.56</v>
      </c>
      <c r="R73" s="18">
        <f>VEGETALES!I286+G73+VEGETALES!I836</f>
        <v>0.4</v>
      </c>
      <c r="S73" s="18">
        <f>PASTAS!I654+HUEVOS!I287+PAPAS!I262+G73+'CARNES ROJAS'!H995+VEGETALES!I882</f>
        <v>0.6</v>
      </c>
      <c r="T73" s="18">
        <f>PASTAS!I513+CEREALES!I240+HUEVOS!I307+VEGETALES!I307+G73+VEGETALES!I928</f>
        <v>0.7</v>
      </c>
      <c r="U73" s="18">
        <f>PASTAS!I696+HUEVOS!I329+G73</f>
        <v>0.44</v>
      </c>
      <c r="V73" s="18"/>
      <c r="W73" s="8"/>
      <c r="X73" s="8"/>
      <c r="Y73" s="8"/>
      <c r="Z73" s="8"/>
      <c r="AA73" s="8"/>
    </row>
    <row r="74" ht="12.75" customHeight="1">
      <c r="A74" s="34"/>
      <c r="B74" s="31" t="s">
        <v>504</v>
      </c>
      <c r="C74" s="1" t="s">
        <v>15</v>
      </c>
      <c r="D74" s="3">
        <v>28900.0</v>
      </c>
      <c r="E74" s="18">
        <f t="shared" si="8"/>
        <v>0.34</v>
      </c>
      <c r="F74" s="58"/>
      <c r="G74" s="58"/>
      <c r="H74" s="59">
        <f>(F74)+SOPAS!I173</f>
        <v>0.02</v>
      </c>
      <c r="I74" s="18">
        <f>(F74)+CEREALES!I55</f>
        <v>0.08</v>
      </c>
      <c r="J74" s="18" t="str">
        <f>(F74)</f>
        <v/>
      </c>
      <c r="K74" s="18">
        <f>(F74)+PASTAS!I217+SOPAS!I286</f>
        <v>0.08</v>
      </c>
      <c r="L74" s="18" t="str">
        <f>(F74)</f>
        <v/>
      </c>
      <c r="M74" s="59" t="str">
        <f>(F74)</f>
        <v/>
      </c>
      <c r="N74" s="18" t="str">
        <f>(F74)</f>
        <v/>
      </c>
      <c r="O74" s="18">
        <f>(F74)+CEREALES!I6</f>
        <v>0.02</v>
      </c>
      <c r="P74" s="18" t="str">
        <f>(F74)</f>
        <v/>
      </c>
      <c r="Q74" s="18" t="str">
        <f>(F74)</f>
        <v/>
      </c>
      <c r="R74" s="18">
        <f>(F74)+SOPAS!I332</f>
        <v>0.02</v>
      </c>
      <c r="S74" s="18">
        <f>(F74)+SOPAS!I430</f>
        <v>0.04</v>
      </c>
      <c r="T74" s="18">
        <f>(F74)+SOPAS!I306</f>
        <v>0.04</v>
      </c>
      <c r="U74" s="18">
        <f>(F74)+ECONOMICOS!I387</f>
        <v>0.04</v>
      </c>
      <c r="V74" s="18"/>
      <c r="W74" s="8"/>
      <c r="X74" s="8"/>
      <c r="Y74" s="8"/>
      <c r="Z74" s="8"/>
      <c r="AA74" s="8"/>
    </row>
    <row r="75" ht="12.75" customHeight="1">
      <c r="A75" s="117"/>
      <c r="B75" s="73" t="s">
        <v>453</v>
      </c>
      <c r="C75" s="1" t="s">
        <v>15</v>
      </c>
      <c r="D75" s="3">
        <v>76300.0</v>
      </c>
      <c r="E75" s="18">
        <f t="shared" si="8"/>
        <v>1.182</v>
      </c>
      <c r="F75" s="24"/>
      <c r="G75" s="24">
        <f>ENSALADAS!I34</f>
        <v>0.019</v>
      </c>
      <c r="H75" s="18">
        <f>PASTAS!I100+G75</f>
        <v>0.059</v>
      </c>
      <c r="I75" s="18">
        <f>'CARNES BLANCAS'!I125+PAPAS!I80+G75+SOPAS!I261</f>
        <v>0.091</v>
      </c>
      <c r="J75" s="18">
        <f>'CARNES ROJAS'!H422+PASTAS!I174+G75+'CARNES BLANCAS'!I770+PASTAS!I790</f>
        <v>0.103</v>
      </c>
      <c r="K75" s="18">
        <f>PASTAS!I215+CEREALES!I98+G75+PAPAS!I421+VEGETALES!I494</f>
        <v>0.179</v>
      </c>
      <c r="L75" s="18">
        <f>'CARNES BLANCAS'!I169+G75</f>
        <v>0.099</v>
      </c>
      <c r="M75" s="18">
        <f>PASTAS!I330+CEREALES!I170+G75+PAPAS!I469+VEGETALES!I581</f>
        <v>0.259</v>
      </c>
      <c r="N75" s="18">
        <f>+G75</f>
        <v>0.019</v>
      </c>
      <c r="O75" s="18">
        <f>VEGETALES!I194+G75+VEGETALES!I705</f>
        <v>0.059</v>
      </c>
      <c r="P75" s="18">
        <f>PASTAS!I444+CEREALES!I214+G75+PASTAS!I928</f>
        <v>0.139</v>
      </c>
      <c r="Q75" s="18">
        <f>HUEVOS!I261+G75</f>
        <v>0.059</v>
      </c>
      <c r="R75" s="18">
        <f>+G75</f>
        <v>0.019</v>
      </c>
      <c r="S75" s="18">
        <f>+G75</f>
        <v>0.019</v>
      </c>
      <c r="T75" s="18">
        <f>+G75</f>
        <v>0.019</v>
      </c>
      <c r="U75" s="18">
        <f>+G75+'CARNES BLANCAS'!I1020+SOPAS!I11</f>
        <v>0.059</v>
      </c>
      <c r="V75" s="18"/>
      <c r="W75" s="8"/>
      <c r="X75" s="8"/>
      <c r="Y75" s="8"/>
      <c r="Z75" s="8"/>
      <c r="AA75" s="8"/>
    </row>
    <row r="76" ht="12.75" customHeight="1">
      <c r="A76" s="34"/>
      <c r="B76" s="31" t="s">
        <v>507</v>
      </c>
      <c r="C76" s="1" t="s">
        <v>15</v>
      </c>
      <c r="D76" s="3">
        <v>5000.0</v>
      </c>
      <c r="E76" s="18">
        <f t="shared" si="8"/>
        <v>1.2</v>
      </c>
      <c r="F76" s="24"/>
      <c r="G76" s="24"/>
      <c r="H76" s="18">
        <f>(F76)+VEGETALES!I351</f>
        <v>0.24</v>
      </c>
      <c r="I76" s="18">
        <f>(F76)+'CARNES BLANCAS'!I101+'CARNES ROJAS'!H787</f>
        <v>0.12</v>
      </c>
      <c r="J76" s="18" t="str">
        <f t="shared" ref="J76:J77" si="16">(F76)</f>
        <v/>
      </c>
      <c r="K76" s="18">
        <f>(F76)+PASTAS!I216</f>
        <v>0.04</v>
      </c>
      <c r="L76" s="18">
        <f>(F76)+PAPAS!I121+ECONOMICOS!I171</f>
        <v>0.32</v>
      </c>
      <c r="M76" s="18">
        <f>(F76)+PASTAS!I861</f>
        <v>0.04</v>
      </c>
      <c r="N76" s="18" t="str">
        <f>(F76)</f>
        <v/>
      </c>
      <c r="O76" s="18">
        <f>(F76)+HUEVOS!I191</f>
        <v>0.1</v>
      </c>
      <c r="P76" s="18" t="str">
        <f>(F76)</f>
        <v/>
      </c>
      <c r="Q76" s="18" t="str">
        <f t="shared" ref="Q76:Q77" si="17">(F76)</f>
        <v/>
      </c>
      <c r="R76" s="18">
        <f>(F76)+PASTAS!I583</f>
        <v>0.04</v>
      </c>
      <c r="S76" s="18" t="str">
        <f t="shared" ref="S76:S77" si="18">(F76)</f>
        <v/>
      </c>
      <c r="T76" s="18">
        <f>(F76)+ECONOMICOS!I354</f>
        <v>0.1</v>
      </c>
      <c r="U76" s="18">
        <f>(F76)+VEGETALES!I329</f>
        <v>0.2</v>
      </c>
      <c r="V76" s="18"/>
      <c r="W76" s="8"/>
      <c r="X76" s="8"/>
      <c r="Y76" s="8"/>
      <c r="Z76" s="8"/>
      <c r="AA76" s="8"/>
    </row>
    <row r="77" ht="12.75" customHeight="1">
      <c r="A77" s="117"/>
      <c r="B77" s="73" t="s">
        <v>508</v>
      </c>
      <c r="C77" s="1" t="s">
        <v>15</v>
      </c>
      <c r="D77" s="3">
        <v>24000.0</v>
      </c>
      <c r="E77" s="18">
        <f t="shared" si="8"/>
        <v>0.28</v>
      </c>
      <c r="F77" s="24"/>
      <c r="G77" s="24"/>
      <c r="H77" s="18" t="str">
        <f>(F77)</f>
        <v/>
      </c>
      <c r="I77" s="18" t="str">
        <f>(F77)</f>
        <v/>
      </c>
      <c r="J77" s="18" t="str">
        <f t="shared" si="16"/>
        <v/>
      </c>
      <c r="K77" s="18" t="str">
        <f>(F77)</f>
        <v/>
      </c>
      <c r="L77" s="18" t="str">
        <f>(F77)</f>
        <v/>
      </c>
      <c r="M77" s="18" t="str">
        <f>(F77)</f>
        <v/>
      </c>
      <c r="N77" s="18">
        <f>(F77)+PASTAS!I353+PASTAS!I372</f>
        <v>0.16</v>
      </c>
      <c r="O77" s="18" t="str">
        <f>(F77)</f>
        <v/>
      </c>
      <c r="P77" s="18">
        <f>(F77)+PASTAS!I443</f>
        <v>0.02</v>
      </c>
      <c r="Q77" s="18" t="str">
        <f t="shared" si="17"/>
        <v/>
      </c>
      <c r="R77" s="18" t="str">
        <f>(F77)</f>
        <v/>
      </c>
      <c r="S77" s="18" t="str">
        <f t="shared" si="18"/>
        <v/>
      </c>
      <c r="T77" s="18">
        <f>(F77)+PASTAS!I671</f>
        <v>0.1</v>
      </c>
      <c r="U77" s="18" t="str">
        <f>(F77)</f>
        <v/>
      </c>
      <c r="V77" s="18"/>
      <c r="W77" s="8"/>
      <c r="X77" s="8"/>
      <c r="Y77" s="8"/>
      <c r="Z77" s="8"/>
      <c r="AA77" s="8"/>
    </row>
    <row r="78" ht="12.75" customHeight="1">
      <c r="A78" s="34"/>
      <c r="B78" s="31" t="s">
        <v>509</v>
      </c>
      <c r="C78" s="1" t="s">
        <v>15</v>
      </c>
      <c r="D78" s="3">
        <v>15500.0</v>
      </c>
      <c r="E78" s="18">
        <f t="shared" si="8"/>
        <v>0</v>
      </c>
      <c r="F78" s="24"/>
      <c r="G78" s="24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8"/>
      <c r="X78" s="8"/>
      <c r="Y78" s="8"/>
      <c r="Z78" s="8"/>
      <c r="AA78" s="8"/>
    </row>
    <row r="79" ht="12.75" customHeight="1">
      <c r="A79" s="34"/>
      <c r="B79" s="31" t="s">
        <v>510</v>
      </c>
      <c r="C79" s="1" t="s">
        <v>15</v>
      </c>
      <c r="D79" s="3">
        <v>15500.0</v>
      </c>
      <c r="E79" s="18">
        <f t="shared" si="8"/>
        <v>0.36</v>
      </c>
      <c r="F79" s="24"/>
      <c r="G79" s="24"/>
      <c r="H79" s="18">
        <f>PASTAS!I74</f>
        <v>0.36</v>
      </c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8"/>
      <c r="X79" s="8"/>
      <c r="Y79" s="8"/>
      <c r="Z79" s="8"/>
      <c r="AA79" s="8"/>
    </row>
    <row r="80" ht="12.75" customHeight="1">
      <c r="A80" s="34"/>
      <c r="B80" s="31" t="s">
        <v>511</v>
      </c>
      <c r="C80" s="1" t="s">
        <v>15</v>
      </c>
      <c r="D80" s="3">
        <v>4437.0</v>
      </c>
      <c r="E80" s="18">
        <f t="shared" si="8"/>
        <v>6.048333333</v>
      </c>
      <c r="F80" s="24"/>
      <c r="G80" s="24">
        <f>ENSALADAS!I144+ENSALADAS!I167</f>
        <v>0.3681666667</v>
      </c>
      <c r="H80" s="18">
        <f>+G80</f>
        <v>0.3681666667</v>
      </c>
      <c r="I80" s="18">
        <f>+G80</f>
        <v>0.3681666667</v>
      </c>
      <c r="J80" s="18">
        <f>+G80</f>
        <v>0.3681666667</v>
      </c>
      <c r="K80" s="18">
        <f>+G80</f>
        <v>0.3681666667</v>
      </c>
      <c r="L80" s="18">
        <f>+G80</f>
        <v>0.3681666667</v>
      </c>
      <c r="M80" s="18">
        <f>VEGETALES!I146+G80</f>
        <v>0.5931666667</v>
      </c>
      <c r="N80" s="18">
        <f>+G80+VEGETALES!I649</f>
        <v>0.5931666667</v>
      </c>
      <c r="O80" s="18">
        <f>HUEVOS!I190+G80</f>
        <v>0.4681666667</v>
      </c>
      <c r="P80" s="18">
        <f>+G80</f>
        <v>0.3681666667</v>
      </c>
      <c r="Q80" s="18">
        <f>+G80</f>
        <v>0.3681666667</v>
      </c>
      <c r="R80" s="18">
        <f>+G80</f>
        <v>0.3681666667</v>
      </c>
      <c r="S80" s="18">
        <f>HUEVOS!I284+G80+PAPAS!I604</f>
        <v>0.5521666667</v>
      </c>
      <c r="T80" s="18">
        <f>+G80</f>
        <v>0.3681666667</v>
      </c>
      <c r="U80" s="18">
        <f>PAPAS!I305+G80</f>
        <v>0.5281666667</v>
      </c>
      <c r="V80" s="18"/>
      <c r="W80" s="8"/>
      <c r="X80" s="8"/>
      <c r="Y80" s="8"/>
      <c r="Z80" s="8"/>
      <c r="AA80" s="8"/>
    </row>
    <row r="81" ht="12.75" customHeight="1">
      <c r="A81" s="34"/>
      <c r="B81" s="2" t="s">
        <v>454</v>
      </c>
      <c r="C81" s="1" t="s">
        <v>15</v>
      </c>
      <c r="D81" s="3">
        <v>72641.0</v>
      </c>
      <c r="E81" s="18">
        <f t="shared" si="8"/>
        <v>0.008</v>
      </c>
      <c r="F81" s="24"/>
      <c r="G81" s="24"/>
      <c r="H81" s="18"/>
      <c r="I81" s="18"/>
      <c r="J81" s="18"/>
      <c r="K81" s="18"/>
      <c r="L81" s="18"/>
      <c r="M81" s="18"/>
      <c r="N81" s="18"/>
      <c r="O81" s="18"/>
      <c r="P81" s="18">
        <f>'CARNES ROJAS'!H147</f>
        <v>0.0004</v>
      </c>
      <c r="Q81" s="18">
        <f>PASTAS!I949</f>
        <v>0.0024</v>
      </c>
      <c r="R81" s="18"/>
      <c r="S81" s="18"/>
      <c r="T81" s="18">
        <f>'CARNES BLANCAS'!I582</f>
        <v>0.004</v>
      </c>
      <c r="U81" s="18">
        <f>PAPAS!I653</f>
        <v>0.0012</v>
      </c>
      <c r="V81" s="18"/>
      <c r="W81" s="8"/>
      <c r="X81" s="8"/>
      <c r="Y81" s="8"/>
      <c r="Z81" s="8"/>
      <c r="AA81" s="8"/>
    </row>
    <row r="82" ht="12.75" customHeight="1">
      <c r="A82" s="34"/>
      <c r="B82" s="2" t="s">
        <v>455</v>
      </c>
      <c r="C82" s="1" t="s">
        <v>15</v>
      </c>
      <c r="D82" s="3">
        <v>3200.0</v>
      </c>
      <c r="E82" s="18">
        <f t="shared" si="8"/>
        <v>3.533873333</v>
      </c>
      <c r="F82" s="24">
        <f>MILANESAS!I9+MILANESAS!I32</f>
        <v>0.016</v>
      </c>
      <c r="G82" s="24">
        <f>ENSALADAS!I8+ENSALADAS!I37+ENSALADAS!I55+ENSALADAS!I81+ENSALADAS!I100+ENSALADAS!I124+ENSALADAS!I148+ENSALADAS!I171+ENSALADAS!I194+ENSALADAS!I217</f>
        <v>0.07906666667</v>
      </c>
      <c r="H82" s="18">
        <f>'CARNES ROJAS'!H307+'CARNES ROJAS'!H332+'CARNES BLANCAS'!I55+'CARNES BLANCAS'!I75+PASTAS!I80+PASTAS!I102+CEREALES!I29+HUEVOS!I32+VEGETALES!I28+ECONOMICOS!I77+ECONOMICOS!I81+((F82))+'CARNES BLANCAS'!I699+PAPAS!I354+G82+PASTAS!I748+VEGETALES!I354+VEGETALES!I375+SOPAS!I175</f>
        <v>0.2430666667</v>
      </c>
      <c r="I82" s="18">
        <f>((F82))+'CARNES ROJAS'!H355+'CARNES ROJAS'!H374+'CARNES BLANCAS'!I102+'CARNES BLANCAS'!I121+PASTAS!I128+CEREALES!I56+HUEVOS!I55+PAPAS!I55+VEGETALES!I57+ECONOMICOS!I102+ECONOMICOS!I107+PASTAS!I194+HUEVOS!I78+VEGETALES!I78+G82+'CARNES BLANCAS'!I745+'CARNES ROJAS'!H791+PAPAS!I378+VEGETALES!I401+PASTAS!I766+VEGETALES!I423+SOPAS!I262</f>
        <v>0.2750666667</v>
      </c>
      <c r="J82" s="18">
        <f>((F82))+'CARNES ROJAS'!H400+'CARNES ROJAS'!H407+'CARNES ROJAS'!H424+'CARNES BLANCAS'!I149+'CARNES BLANCAS'!I236+PASTAS!I171+ECONOMICOS!I124+CEREALES!I78+G82+PAPAS!I398+'CARNES BLANCAS'!I767+'CARNES ROJAS'!H815+PASTAS!I791+VEGETALES!I447+VEGETALES!I469+SOPAS!I123</f>
        <v>0.2200066667</v>
      </c>
      <c r="K82" s="18">
        <f>((F82))+'CARNES ROJAS'!H447+'CARNES ROJAS'!H470+'CARNES BLANCAS'!I194+'CARNES BLANCAS'!I261+PASTAS!I218+PASTAS!I239+CEREALES!I101+HUEVOS!I100+PAPAS!I100+VEGETALES!I103+ECONOMICOS!I149+ECONOMICOS!I154+G82+'CARNES ROJAS'!H837+'CARNES BLANCAS'!I793+PASTAS!I813+PAPAS!I422+VEGETALES!I492+VEGETALES!I518+SOPAS!I289</f>
        <v>0.2790666667</v>
      </c>
      <c r="L82" s="18">
        <f>((F82))+'CARNES ROJAS'!H514+'CARNES ROJAS'!H495+'CARNES BLANCAS'!I171+'CARNES BLANCAS'!I285+PASTAS!I32+PASTAS!I282+CEREALES!I121+HUEVOS!I126+PAPAS!I124+VEGETALES!I124+ECONOMICOS!I169+G82+'CARNES ROJAS'!H748+'CARNES BLANCAS'!I816+PASTAS!I836+PAPAS!I448+VEGETALES!I538+VEGETALES!I562+SOPAS!I408</f>
        <v>0.2510666667</v>
      </c>
      <c r="M82" s="18">
        <f>((F82))+'CARNES ROJAS'!H9+'CARNES ROJAS'!H35+'CARNES BLANCAS'!I306+'CARNES BLANCAS'!I332+PASTAS!I305+PASTAS!I331+HUEVOS!I146+PAPAS!I171+VEGETALES!I148+G82+'CARNES ROJAS'!H859+'CARNES BLANCAS'!I841+PASTAS!I864+PAPAS!I469+VEGETALES!I585+VEGETALES!I605+SOPAS!I100</f>
        <v>0.2550666667</v>
      </c>
      <c r="N82" s="18">
        <f>((F82))+'CARNES ROJAS'!H55+'CARNES ROJAS'!H77+'CARNES BLANCAS'!I401+'CARNES BLANCAS'!I380+PASTAS!I351+CEREALES!I192+HUEVOS!I170+PAPAS!I193+VEGETALES!I169+ECONOMICOS!I218+G82+'CARNES ROJAS'!H883+'CARNES BLANCAS'!I860+PASTAS!I885+VEGETALES!I630+VEGETALES!I653+SOPAS!I366</f>
        <v>0.2230666667</v>
      </c>
      <c r="O82" s="18">
        <f>((F82))+'CARNES ROJAS'!H104+'CARNES ROJAS'!H124+'CARNES BLANCAS'!I422+'CARNES BLANCAS'!I444+PASTAS!I397+CEREALES!I7+HUEVOS!I194+PAPAS!I215+VEGETALES!I196+G82+'CARNES ROJAS'!H907+'CARNES BLANCAS'!I880+'CARNES BLANCAS'!I884+PAPAS!I513+VEGETALES!I676+VEGETALES!I703+SOPAS!I31</f>
        <v>0.2270666667</v>
      </c>
      <c r="P82" s="18">
        <f>((F82))+'CARNES ROJAS'!H151+'CARNES ROJAS'!H173+'CARNES BLANCAS'!I9+'CARNES BLANCAS'!I32+PASTAS!I447+CEREALES!I218+HUEVOS!I9+PAPAS!I9+VEGETALES!I10+ECONOMICOS!I53+ECONOMICOS!I61+PASTAS!I539+G82+'CARNES BLANCAS'!I906+PASTAS!I926+PAPAS!I539+VEGETALES!I721+VEGETALES!I744+SOPAS!I151+'CARNES ROJAS'!H929</f>
        <v>0.2770666667</v>
      </c>
      <c r="Q82" s="18">
        <f>((F82))+PASTAS!I468+'CARNES ROJAS'!H195+'CARNES ROJAS'!H219+'CARNES BLANCAS'!I354+'CARNES BLANCAS'!I213+CEREALES!I260+HUEVOS!I262+PAPAS!I239+VEGETALES!I218+ECONOMICOS!I288+G82+'CARNES ROJAS'!H955+'CARNES BLANCAS'!I927+PASTAS!I953+VEGETALES!I769+VEGETALES!I792+SOPAS!I385</f>
        <v>0.2990666667</v>
      </c>
      <c r="R82" s="18">
        <f>((F82))+'CARNES ROJAS'!H240+'CARNES ROJAS'!H265+'CARNES BLANCAS'!I655+'CARNES BLANCAS'!I675+PASTAS!I586+PASTAS!I605+CEREALES!I307+HUEVOS!I216+PAPAS!I145+VEGETALES!I287+ECONOMICOS!I334+G82+'CARNES ROJAS'!H971+'CARNES BLANCAS'!I952+PASTAS!I974+PAPAS!I583+VEGETALES!I813+VEGETALES!I839</f>
        <v>0.2390666667</v>
      </c>
      <c r="S82" s="18">
        <f>((F82))+'CARNES ROJAS'!H282+'CARNES ROJAS'!H538+'CARNES BLANCAS'!I470+PASTAS!I632+PASTAS!I652+CEREALES!I282+HUEVOS!I288+VEGETALES!I240+ECONOMICOS!I307+ECONOMICOS!I316+G82+'CARNES ROJAS'!H997+'CARNES BLANCAS'!I976+PASTAS!I995+PAPAS!I606+VEGETALES!I865+VEGETALES!I885+SOPAS!I431</f>
        <v>0.2550666667</v>
      </c>
      <c r="T82" s="18">
        <f>((F82))+'CARNES ROJAS'!H584+'CARNES ROJAS'!H563+'CARNES BLANCAS'!I605+'CARNES BLANCAS'!I585+PASTAS!I514+CEREALES!I237+HUEVOS!I308+PAPAS!I285+VEGETALES!I305+ECONOMICOS!I357+G82+'CARNES ROJAS'!H1019+'CARNES BLANCAS'!I998+PASTAS!I1020+PAPAS!I627+VEGETALES!I906+VEGETALES!I929+SOPAS!I310</f>
        <v>0.2510666667</v>
      </c>
      <c r="U82" s="18">
        <f>((F82))+'CARNES ROJAS'!H635+'CARNES BLANCAS'!I514+'CARNES BLANCAS'!I490+PASTAS!I700+PASTAS!I722+CEREALES!I329+HUEVOS!I330+PAPAS!I309+VEGETALES!I331+ECONOMICOS!I381+ECONOMICOS!I388+G82+'CARNES BLANCAS'!I1021+PASTAS!I1047+PAPAS!I651+VEGETALES!I955+VEGETALES!I977+SOPAS!I12</f>
        <v>0.2390666667</v>
      </c>
      <c r="V82" s="18"/>
      <c r="W82" s="8"/>
      <c r="X82" s="8"/>
      <c r="Y82" s="8"/>
      <c r="Z82" s="8"/>
      <c r="AA82" s="8"/>
    </row>
    <row r="83" ht="12.75" customHeight="1">
      <c r="A83" s="108"/>
      <c r="B83" s="110" t="s">
        <v>437</v>
      </c>
      <c r="C83" s="1" t="s">
        <v>15</v>
      </c>
      <c r="D83" s="3">
        <f>'PRE PRODUCCIÓN SALSAS'!K134</f>
        <v>6638.746981</v>
      </c>
      <c r="E83" s="18">
        <f t="shared" si="8"/>
        <v>1.42</v>
      </c>
      <c r="F83" s="24"/>
      <c r="G83" s="24"/>
      <c r="H83" s="18"/>
      <c r="I83" s="18"/>
      <c r="J83" s="18"/>
      <c r="K83" s="18">
        <f>PASTAS!I213</f>
        <v>0.4</v>
      </c>
      <c r="L83" s="18">
        <f>PASTAS!I31+VEGETALES!I561</f>
        <v>0.78</v>
      </c>
      <c r="M83" s="18"/>
      <c r="N83" s="18"/>
      <c r="O83" s="18"/>
      <c r="P83" s="18">
        <f>PASTAS!I538</f>
        <v>0.24</v>
      </c>
      <c r="Q83" s="18"/>
      <c r="R83" s="18"/>
      <c r="S83" s="18"/>
      <c r="T83" s="18"/>
      <c r="U83" s="18"/>
      <c r="V83" s="18"/>
      <c r="W83" s="8"/>
      <c r="X83" s="8"/>
      <c r="Y83" s="8"/>
      <c r="Z83" s="8"/>
      <c r="AA83" s="8"/>
    </row>
    <row r="84" ht="12.75" customHeight="1">
      <c r="A84" s="131"/>
      <c r="B84" s="132" t="s">
        <v>438</v>
      </c>
      <c r="C84" s="1" t="s">
        <v>15</v>
      </c>
      <c r="D84" s="3">
        <f>'PRE PRODUCCIÓN SALSAS'!K180</f>
        <v>6037.348571</v>
      </c>
      <c r="E84" s="18">
        <f t="shared" si="8"/>
        <v>1.04</v>
      </c>
      <c r="F84" s="24"/>
      <c r="G84" s="24"/>
      <c r="H84" s="18"/>
      <c r="I84" s="18"/>
      <c r="J84" s="18"/>
      <c r="K84" s="18"/>
      <c r="L84" s="18"/>
      <c r="M84" s="18">
        <f>PAPAS!I466</f>
        <v>0.188</v>
      </c>
      <c r="N84" s="18">
        <f>PASTAS!I374</f>
        <v>0.24</v>
      </c>
      <c r="O84" s="18"/>
      <c r="P84" s="18">
        <f>PASTAS!I442</f>
        <v>0.332</v>
      </c>
      <c r="Q84" s="18"/>
      <c r="R84" s="18"/>
      <c r="S84" s="18"/>
      <c r="T84" s="18">
        <f>PASTAS!I673+PASTAS!I1019</f>
        <v>0.28</v>
      </c>
      <c r="U84" s="18"/>
      <c r="V84" s="18"/>
      <c r="W84" s="8"/>
      <c r="X84" s="8"/>
      <c r="Y84" s="8"/>
      <c r="Z84" s="8"/>
      <c r="AA84" s="8"/>
    </row>
    <row r="85" ht="12.75" customHeight="1">
      <c r="A85" s="34"/>
      <c r="B85" s="31" t="s">
        <v>457</v>
      </c>
      <c r="C85" s="1" t="s">
        <v>48</v>
      </c>
      <c r="D85" s="3">
        <v>4367.0</v>
      </c>
      <c r="E85" s="18">
        <f t="shared" si="8"/>
        <v>0.385</v>
      </c>
      <c r="F85" s="24"/>
      <c r="G85" s="24"/>
      <c r="H85" s="18">
        <f>'CARNES BLANCAS'!I77+VEGETALES!I35</f>
        <v>0.2225</v>
      </c>
      <c r="I85" s="18"/>
      <c r="J85" s="18"/>
      <c r="K85" s="18">
        <f>'CARNES BLANCAS'!I792</f>
        <v>0.02</v>
      </c>
      <c r="L85" s="18"/>
      <c r="M85" s="18"/>
      <c r="N85" s="18">
        <f>PASTAS!I883</f>
        <v>0.0225</v>
      </c>
      <c r="O85" s="18"/>
      <c r="P85" s="18"/>
      <c r="Q85" s="18"/>
      <c r="R85" s="18">
        <f>CEREALES!I305+'CARNES BLANCAS'!I954</f>
        <v>0.04</v>
      </c>
      <c r="S85" s="18">
        <f>'CARNES BLANCAS'!I563</f>
        <v>0.08</v>
      </c>
      <c r="T85" s="18"/>
      <c r="U85" s="18"/>
      <c r="V85" s="18"/>
      <c r="W85" s="8"/>
      <c r="X85" s="8"/>
      <c r="Y85" s="8"/>
      <c r="Z85" s="8"/>
      <c r="AA85" s="8"/>
    </row>
    <row r="86" ht="12.75" customHeight="1">
      <c r="A86" s="108"/>
      <c r="B86" s="110" t="s">
        <v>439</v>
      </c>
      <c r="C86" s="1" t="s">
        <v>15</v>
      </c>
      <c r="D86" s="3">
        <f>'PRE PRODUCCIÓN SALSAS'!K65</f>
        <v>21862.4994</v>
      </c>
      <c r="E86" s="18">
        <f t="shared" si="8"/>
        <v>6.3</v>
      </c>
      <c r="F86" s="24"/>
      <c r="G86" s="24"/>
      <c r="H86" s="18">
        <f>PASTAS!I75</f>
        <v>0.04</v>
      </c>
      <c r="I86" s="18">
        <f>PASTAS!I121</f>
        <v>0.12</v>
      </c>
      <c r="J86" s="18">
        <f>PASTAS!I173+'CARNES ROJAS'!H814</f>
        <v>0.76</v>
      </c>
      <c r="K86" s="18">
        <f>'CARNES ROJAS'!H446+'CARNES BLANCAS'!I259+ECONOMICOS!I148</f>
        <v>0.36</v>
      </c>
      <c r="L86" s="18">
        <f>'CARNES ROJAS'!H492+'CARNES ROJAS'!H745+PASTAS!I834</f>
        <v>0.7</v>
      </c>
      <c r="M86" s="18">
        <f>PASTAS!I863</f>
        <v>0.28</v>
      </c>
      <c r="N86" s="18">
        <f>ECONOMICOS!I216+VEGETALES!I629</f>
        <v>0.48</v>
      </c>
      <c r="O86" s="18">
        <f>ECONOMICOS!I238+'CARNES ROJAS'!H902</f>
        <v>0.8</v>
      </c>
      <c r="P86" s="18">
        <f>ECONOMICOS!I58+PASTAS!I925</f>
        <v>0.36</v>
      </c>
      <c r="Q86" s="18">
        <f>'CARNES ROJAS'!H190+VEGETALES!I217</f>
        <v>0.4</v>
      </c>
      <c r="R86" s="18">
        <f>'CARNES ROJAS'!H263+'CARNES ROJAS'!H975</f>
        <v>0.76</v>
      </c>
      <c r="S86" s="18">
        <f>PASTAS!I627+ECONOMICOS!I311</f>
        <v>0.52</v>
      </c>
      <c r="T86" s="18">
        <f>'CARNES ROJAS'!H565+PASTAS!I675</f>
        <v>0.52</v>
      </c>
      <c r="U86" s="18">
        <f>PASTAS!I697+ECONOMICOS!I376</f>
        <v>0.2</v>
      </c>
      <c r="V86" s="18"/>
      <c r="W86" s="8"/>
      <c r="X86" s="8"/>
      <c r="Y86" s="8"/>
      <c r="Z86" s="8"/>
      <c r="AA86" s="8"/>
    </row>
    <row r="87" ht="12.75" customHeight="1">
      <c r="A87" s="108"/>
      <c r="B87" s="110" t="s">
        <v>440</v>
      </c>
      <c r="C87" s="1" t="s">
        <v>15</v>
      </c>
      <c r="D87" s="3">
        <f>'PRE PRODUCCIÓN SALSAS'!K157</f>
        <v>10184.70142</v>
      </c>
      <c r="E87" s="18">
        <f t="shared" si="8"/>
        <v>7.44</v>
      </c>
      <c r="F87" s="24"/>
      <c r="G87" s="24"/>
      <c r="H87" s="18">
        <f>'CARNES ROJAS'!H306+'CARNES BLANCAS'!I53+ECONOMICOS!I76</f>
        <v>0.68</v>
      </c>
      <c r="I87" s="18">
        <f>'CARNES BLANCAS'!I108+'CARNES BLANCAS'!I126+'CARNES ROJAS'!H790</f>
        <v>0.8</v>
      </c>
      <c r="J87" s="18"/>
      <c r="K87" s="18">
        <f>'CARNES BLANCAS'!I193+'CARNES BLANCAS'!I795</f>
        <v>0.4</v>
      </c>
      <c r="L87" s="18">
        <f>'CARNES BLANCAS'!I170</f>
        <v>0.12</v>
      </c>
      <c r="M87" s="18">
        <f>'CARNES ROJAS'!H6+'CARNES ROJAS'!H34+'CARNES BLANCAS'!I328</f>
        <v>0.76</v>
      </c>
      <c r="N87" s="18">
        <f>'CARNES ROJAS'!H75+'CARNES ROJAS'!H882</f>
        <v>0.56</v>
      </c>
      <c r="O87" s="18">
        <f>'CARNES BLANCAS'!I420+'CARNES BLANCAS'!I450+'CARNES BLANCAS'!I883</f>
        <v>0.64</v>
      </c>
      <c r="P87" s="18">
        <f>'CARNES BLANCAS'!I7+'CARNES ROJAS'!H932</f>
        <v>0.52</v>
      </c>
      <c r="Q87" s="18">
        <f>'CARNES ROJAS'!H221+'CARNES BLANCAS'!I351+'CARNES BLANCAS'!I220+'CARNES BLANCAS'!I926</f>
        <v>0.96</v>
      </c>
      <c r="R87" s="18">
        <f>'CARNES BLANCAS'!I948</f>
        <v>0.4</v>
      </c>
      <c r="S87" s="18"/>
      <c r="T87" s="18">
        <f>'CARNES ROJAS'!H586+'CARNES BLANCAS'!I580+'CARNES ROJAS'!H1018+'CARNES BLANCAS'!I994</f>
        <v>1.28</v>
      </c>
      <c r="U87" s="18">
        <f>'CARNES ROJAS'!H607</f>
        <v>0.32</v>
      </c>
      <c r="V87" s="18"/>
      <c r="W87" s="8"/>
      <c r="X87" s="8"/>
      <c r="Y87" s="8"/>
      <c r="Z87" s="8"/>
      <c r="AA87" s="8"/>
    </row>
    <row r="88" ht="12.75" customHeight="1">
      <c r="A88" s="108"/>
      <c r="B88" s="110" t="s">
        <v>441</v>
      </c>
      <c r="C88" s="1" t="s">
        <v>15</v>
      </c>
      <c r="D88" s="3">
        <f>'PRE PRODUCCIÓN SALSAS'!K203</f>
        <v>49781.722</v>
      </c>
      <c r="E88" s="18">
        <f t="shared" si="8"/>
        <v>8.78</v>
      </c>
      <c r="F88" s="24"/>
      <c r="G88" s="24"/>
      <c r="H88" s="18">
        <f>PASTAS!I98+'CARNES BLANCAS'!I695+VEGETALES!I353</f>
        <v>0.48</v>
      </c>
      <c r="I88" s="18">
        <f>PASTAS!I190+'CARNES BLANCAS'!I744+'CARNES ROJAS'!H789</f>
        <v>0.56</v>
      </c>
      <c r="J88" s="18">
        <f>'CARNES ROJAS'!H405+'CARNES BLANCAS'!I766+PASTAS!I787</f>
        <v>0.52</v>
      </c>
      <c r="K88" s="18">
        <f>'CARNES ROJAS'!H466+PASTAS!I236+VEGETALES!I491</f>
        <v>0.76</v>
      </c>
      <c r="L88" s="18">
        <f>PASTAS!I281+PAPAS!I123+VEGETALES!I122+ECONOMICOS!I167+'CARNES BLANCAS'!I810+PASTAS!I833</f>
        <v>1.08</v>
      </c>
      <c r="M88" s="18">
        <f>'CARNES BLANCAS'!I329+PASTAS!I304+PASTAS!I327+PASTAS!I862</f>
        <v>0.88</v>
      </c>
      <c r="N88" s="18">
        <f>PASTAS!I355+HUEVOS!I169+ECONOMICOS!I215+VEGETALES!I652</f>
        <v>0.68</v>
      </c>
      <c r="O88" s="18">
        <f>PASTAS!I419+HUEVOS!I192</f>
        <v>0.28</v>
      </c>
      <c r="P88" s="18">
        <f>PAPAS!I538</f>
        <v>0.2</v>
      </c>
      <c r="Q88" s="18">
        <f>PASTAS!I558+HUEVOS!I264+PASTAS!I950</f>
        <v>0.64</v>
      </c>
      <c r="R88" s="18">
        <f>'CARNES ROJAS'!H237+VEGETALES!I837</f>
        <v>0.4</v>
      </c>
      <c r="S88" s="18">
        <f>PASTAS!I649+HUEVOS!I286+PASTAS!I994</f>
        <v>0.6</v>
      </c>
      <c r="T88" s="18">
        <f>PASTAS!I512+ECONOMICOS!I356+VEGETALES!I905+VEGETALES!I927</f>
        <v>0.5</v>
      </c>
      <c r="U88" s="18">
        <f>'CARNES BLANCAS'!I511+'CARNES BLANCAS'!I488+PASTAS!I698+VEGETALES!I330+PASTAS!I1045+VEGETALES!I979</f>
        <v>1.2</v>
      </c>
      <c r="V88" s="18"/>
      <c r="W88" s="8"/>
      <c r="X88" s="8"/>
      <c r="Y88" s="8"/>
      <c r="Z88" s="8"/>
      <c r="AA88" s="8"/>
    </row>
    <row r="89" ht="12.75" customHeight="1">
      <c r="A89" s="34"/>
      <c r="B89" s="31" t="s">
        <v>518</v>
      </c>
      <c r="C89" s="1" t="s">
        <v>15</v>
      </c>
      <c r="D89" s="3">
        <v>16000.0</v>
      </c>
      <c r="E89" s="18">
        <f t="shared" si="8"/>
        <v>0.0208</v>
      </c>
      <c r="F89" s="24"/>
      <c r="G89" s="24"/>
      <c r="H89" s="18">
        <f>VEGETALES!I36</f>
        <v>0.0004</v>
      </c>
      <c r="I89" s="18"/>
      <c r="J89" s="18"/>
      <c r="K89" s="18"/>
      <c r="L89" s="18"/>
      <c r="M89" s="18"/>
      <c r="N89" s="18">
        <f>PASTAS!I884</f>
        <v>0.0004</v>
      </c>
      <c r="O89" s="18"/>
      <c r="P89" s="18"/>
      <c r="Q89" s="18"/>
      <c r="R89" s="18">
        <f>CEREALES!I304</f>
        <v>0.02</v>
      </c>
      <c r="S89" s="18"/>
      <c r="T89" s="18"/>
      <c r="U89" s="18"/>
      <c r="V89" s="18"/>
      <c r="W89" s="8"/>
      <c r="X89" s="8"/>
      <c r="Y89" s="8"/>
      <c r="Z89" s="8"/>
      <c r="AA89" s="8"/>
    </row>
    <row r="90" ht="12.75" customHeight="1">
      <c r="A90" s="34"/>
      <c r="B90" s="31" t="s">
        <v>519</v>
      </c>
      <c r="C90" s="1" t="s">
        <v>15</v>
      </c>
      <c r="D90" s="3">
        <v>4190.0</v>
      </c>
      <c r="E90" s="18">
        <f t="shared" si="8"/>
        <v>21.392</v>
      </c>
      <c r="F90" s="24"/>
      <c r="G90" s="24">
        <f>ENSALADAS!I51+ENSALADAS!I122+ENSALADAS!I152</f>
        <v>1.117</v>
      </c>
      <c r="H90" s="18">
        <f>((F90))+G90</f>
        <v>1.117</v>
      </c>
      <c r="I90" s="18">
        <f>((F90))+PAPAS!I57+HUEVOS!I75+PAPAS!I77+VEGETALES!I80+G90+VEGETALES!I396+SOPAS!I258</f>
        <v>3.386</v>
      </c>
      <c r="J90" s="18">
        <f>((F90))+'CARNES BLANCAS'!I150+G90</f>
        <v>1.211</v>
      </c>
      <c r="K90" s="18">
        <f>((F90))+'CARNES ROJAS'!H443+G90</f>
        <v>1.399</v>
      </c>
      <c r="L90" s="18">
        <f>((F90))+'CARNES BLANCAS'!I167+CEREALES!I124+G90+PAPAS!I447</f>
        <v>1.35</v>
      </c>
      <c r="M90" s="18">
        <f>((F90))+'CARNES ROJAS'!H29+G90</f>
        <v>1.211</v>
      </c>
      <c r="N90" s="18">
        <f>((F90))+'CARNES ROJAS'!H57+'CARNES BLANCAS'!I374+VEGETALES!I168+G90+SOPAS!I358</f>
        <v>1.582</v>
      </c>
      <c r="O90" s="18">
        <f>((F90))+'CARNES ROJAS'!H101+G90+'CARNES ROJAS'!H905</f>
        <v>1.258</v>
      </c>
      <c r="P90" s="18">
        <f>((F90))+'CARNES ROJAS'!H167+HUEVOS!I8+PASTAS!I536+G90</f>
        <v>1.956</v>
      </c>
      <c r="Q90" s="18">
        <f>((F90))+PASTAS!I470+'CARNES ROJAS'!H217+PAPAS!I236+VEGETALES!I215+G90</f>
        <v>1.589</v>
      </c>
      <c r="R90" s="18">
        <f>((F90))+HUEVOS!I213+G90</f>
        <v>1.352</v>
      </c>
      <c r="S90" s="18">
        <f>((F90))+G90+VEGETALES!I884+SOPAS!I427</f>
        <v>1.209</v>
      </c>
      <c r="T90" s="18">
        <f>((F90))+'CARNES ROJAS'!H558+HUEVOS!I305+PAPAS!I287+G90</f>
        <v>1.385</v>
      </c>
      <c r="U90" s="18">
        <f>((F90))+G90+VEGETALES!I952</f>
        <v>1.387</v>
      </c>
      <c r="V90" s="18"/>
      <c r="W90" s="8"/>
      <c r="X90" s="8"/>
      <c r="Y90" s="8"/>
      <c r="Z90" s="8"/>
      <c r="AA90" s="8"/>
    </row>
    <row r="91" ht="12.75" customHeight="1">
      <c r="A91" s="34"/>
      <c r="B91" s="134" t="s">
        <v>521</v>
      </c>
      <c r="C91" s="1" t="s">
        <v>15</v>
      </c>
      <c r="D91" s="3">
        <v>90410.0</v>
      </c>
      <c r="E91" s="18">
        <f t="shared" si="8"/>
        <v>0.0004</v>
      </c>
      <c r="F91" s="24"/>
      <c r="G91" s="24"/>
      <c r="H91" s="18"/>
      <c r="I91" s="18"/>
      <c r="J91" s="18"/>
      <c r="K91" s="18"/>
      <c r="L91" s="18"/>
      <c r="M91" s="18"/>
      <c r="N91" s="18"/>
      <c r="O91" s="18"/>
      <c r="P91" s="18">
        <f>'CARNES ROJAS'!H148</f>
        <v>0.0004</v>
      </c>
      <c r="Q91" s="18"/>
      <c r="R91" s="18"/>
      <c r="S91" s="18"/>
      <c r="T91" s="18"/>
      <c r="U91" s="18"/>
      <c r="V91" s="18"/>
      <c r="W91" s="8"/>
      <c r="X91" s="8"/>
      <c r="Y91" s="8"/>
      <c r="Z91" s="8"/>
      <c r="AA91" s="8"/>
    </row>
    <row r="92" ht="12.75" customHeight="1">
      <c r="A92" s="34"/>
      <c r="B92" s="31" t="s">
        <v>522</v>
      </c>
      <c r="C92" s="1" t="s">
        <v>15</v>
      </c>
      <c r="D92" s="3">
        <v>23644.0</v>
      </c>
      <c r="E92" s="18">
        <f t="shared" si="8"/>
        <v>1.76</v>
      </c>
      <c r="F92" s="24"/>
      <c r="G92" s="24"/>
      <c r="H92" s="18"/>
      <c r="I92" s="18"/>
      <c r="J92" s="18"/>
      <c r="K92" s="18"/>
      <c r="L92" s="18">
        <f>'CARNES ROJAS'!H511</f>
        <v>1.32</v>
      </c>
      <c r="M92" s="18"/>
      <c r="N92" s="18"/>
      <c r="O92" s="18"/>
      <c r="P92" s="18"/>
      <c r="Q92" s="18">
        <f>'CARNES ROJAS'!H212</f>
        <v>0.44</v>
      </c>
      <c r="R92" s="18"/>
      <c r="S92" s="18"/>
      <c r="T92" s="18"/>
      <c r="U92" s="18"/>
      <c r="V92" s="18"/>
      <c r="W92" s="8"/>
      <c r="X92" s="8"/>
      <c r="Y92" s="8"/>
      <c r="Z92" s="8"/>
      <c r="AA92" s="8"/>
    </row>
    <row r="93" ht="12.75" customHeight="1">
      <c r="A93" s="34"/>
      <c r="B93" s="31" t="s">
        <v>523</v>
      </c>
      <c r="C93" s="1" t="s">
        <v>48</v>
      </c>
      <c r="D93" s="3">
        <f>6300*2</f>
        <v>12600</v>
      </c>
      <c r="E93" s="18">
        <f t="shared" si="8"/>
        <v>0.508</v>
      </c>
      <c r="F93" s="58"/>
      <c r="G93" s="58">
        <f>ENSALADAS!I80</f>
        <v>0.02</v>
      </c>
      <c r="H93" s="59">
        <f>'CARNES BLANCAS'!I78+G93+VEGETALES!I377</f>
        <v>0.16</v>
      </c>
      <c r="I93" s="59">
        <f>+G93</f>
        <v>0.02</v>
      </c>
      <c r="J93" s="59">
        <f>+G93</f>
        <v>0.02</v>
      </c>
      <c r="K93" s="59">
        <f>+G93</f>
        <v>0.02</v>
      </c>
      <c r="L93" s="59">
        <f>+G93</f>
        <v>0.02</v>
      </c>
      <c r="M93" s="59">
        <f>+G93+VEGETALES!I604</f>
        <v>0.06</v>
      </c>
      <c r="N93" s="59">
        <f>+G93</f>
        <v>0.02</v>
      </c>
      <c r="O93" s="59">
        <f>+G93</f>
        <v>0.02</v>
      </c>
      <c r="P93" s="59">
        <f>'CARNES BLANCAS'!I13+G93+VEGETALES!I745</f>
        <v>0.068</v>
      </c>
      <c r="Q93" s="59">
        <f>+G93</f>
        <v>0.02</v>
      </c>
      <c r="R93" s="59">
        <f>+G93</f>
        <v>0.02</v>
      </c>
      <c r="S93" s="59">
        <f>+G93</f>
        <v>0.02</v>
      </c>
      <c r="T93" s="59">
        <f>+G93</f>
        <v>0.02</v>
      </c>
      <c r="U93" s="59">
        <f>+G93</f>
        <v>0.02</v>
      </c>
      <c r="V93" s="18"/>
      <c r="W93" s="8"/>
      <c r="X93" s="8"/>
      <c r="Y93" s="8"/>
      <c r="Z93" s="8"/>
      <c r="AA93" s="8"/>
    </row>
    <row r="94" ht="12.75" customHeight="1">
      <c r="A94" s="34"/>
      <c r="B94" s="31" t="s">
        <v>525</v>
      </c>
      <c r="C94" s="1" t="s">
        <v>48</v>
      </c>
      <c r="D94" s="3">
        <v>8175.0</v>
      </c>
      <c r="E94" s="18">
        <f t="shared" si="8"/>
        <v>1</v>
      </c>
      <c r="F94" s="24"/>
      <c r="G94" s="24"/>
      <c r="H94" s="18">
        <f>'CARNES BLANCAS'!I54</f>
        <v>0.08</v>
      </c>
      <c r="I94" s="18">
        <f>CEREALES!I54+PASTAS!I193+'CARNES BLANCAS'!I741</f>
        <v>0.28</v>
      </c>
      <c r="J94" s="18">
        <f>CEREALES!I79</f>
        <v>0.04</v>
      </c>
      <c r="K94" s="18"/>
      <c r="L94" s="18">
        <f>'CARNES BLANCAS'!I283+'CARNES BLANCAS'!I814</f>
        <v>0.12</v>
      </c>
      <c r="M94" s="18">
        <f>'CARNES BLANCAS'!I331+CEREALES!I169</f>
        <v>0.08</v>
      </c>
      <c r="N94" s="18">
        <f>'CARNES BLANCAS'!I398+'CARNES BLANCAS'!I382</f>
        <v>0.08</v>
      </c>
      <c r="O94" s="18">
        <f>'CARNES BLANCAS'!I446+PASTAS!I424</f>
        <v>0.08</v>
      </c>
      <c r="P94" s="18">
        <f>CEREALES!I217</f>
        <v>0.04</v>
      </c>
      <c r="Q94" s="18">
        <f>PASTAS!I951</f>
        <v>0.04</v>
      </c>
      <c r="R94" s="18">
        <f>'CARNES BLANCAS'!I653</f>
        <v>0.04</v>
      </c>
      <c r="S94" s="18">
        <f>CEREALES!I285</f>
        <v>0.04</v>
      </c>
      <c r="T94" s="18"/>
      <c r="U94" s="18">
        <f>PASTAS!I1043+SOPAS!I10</f>
        <v>0.08</v>
      </c>
      <c r="V94" s="18"/>
      <c r="W94" s="8"/>
      <c r="X94" s="8"/>
      <c r="Y94" s="8"/>
      <c r="Z94" s="8"/>
      <c r="AA94" s="8"/>
    </row>
    <row r="95" ht="12.75" customHeight="1">
      <c r="A95" s="34"/>
      <c r="B95" s="31" t="s">
        <v>526</v>
      </c>
      <c r="C95" s="1" t="s">
        <v>48</v>
      </c>
      <c r="D95" s="3">
        <v>3900.0</v>
      </c>
      <c r="E95" s="18">
        <f t="shared" si="8"/>
        <v>0.24</v>
      </c>
      <c r="F95" s="24"/>
      <c r="G95" s="24"/>
      <c r="H95" s="18"/>
      <c r="I95" s="18">
        <f>'CARNES ROJAS'!H378</f>
        <v>0.24</v>
      </c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8"/>
      <c r="X95" s="8"/>
      <c r="Y95" s="8"/>
      <c r="Z95" s="8"/>
      <c r="AA95" s="8"/>
    </row>
    <row r="96" ht="12.75" customHeight="1">
      <c r="A96" s="34"/>
      <c r="B96" s="31" t="s">
        <v>459</v>
      </c>
      <c r="C96" s="1" t="s">
        <v>15</v>
      </c>
      <c r="D96" s="3">
        <v>2328.0</v>
      </c>
      <c r="E96" s="18">
        <f t="shared" si="8"/>
        <v>14.3805</v>
      </c>
      <c r="F96" s="24"/>
      <c r="G96" s="24">
        <f>ENSALADAS!I76+ENSALADAS!I143+ENSALADAS!I166+ENSALADAS!I191</f>
        <v>0.5775</v>
      </c>
      <c r="H96" s="18">
        <f>VEGETALES!I34+G96+SOPAS!I169</f>
        <v>0.8055</v>
      </c>
      <c r="I96" s="18">
        <f>'CARNES BLANCAS'!I99+VEGETALES!I53+G96+VEGETALES!I398+VEGETALES!I421</f>
        <v>1.195</v>
      </c>
      <c r="J96" s="18">
        <f>'CARNES BLANCAS'!I241+G96+'CARNES ROJAS'!H811+VEGETALES!I466</f>
        <v>1.1705</v>
      </c>
      <c r="K96" s="18">
        <f>ECONOMICOS!I145+G96+'CARNES ROJAS'!H834+SOPAS!I283</f>
        <v>0.9535</v>
      </c>
      <c r="L96" s="18">
        <f>HUEVOS!I122+G96+PAPAS!I444+VEGETALES!I558+SOPAS!I405</f>
        <v>0.9455</v>
      </c>
      <c r="M96" s="18">
        <f>VEGETALES!I144+G96+'CARNES ROJAS'!H857+'CARNES BLANCAS'!I836+PASTAS!I856</f>
        <v>1.1685</v>
      </c>
      <c r="N96" s="18">
        <f>+G96+PASTAS!I882+VEGETALES!I650+SOPAS!I357</f>
        <v>0.9435</v>
      </c>
      <c r="O96" s="18">
        <f>ECONOMICOS!I241+G96+VEGETALES!I695</f>
        <v>0.8055</v>
      </c>
      <c r="P96" s="18">
        <f>VEGETALES!I7+G96+'CARNES BLANCAS'!I904+VEGETALES!I742+SOPAS!I145</f>
        <v>1.3015</v>
      </c>
      <c r="Q96" s="18">
        <f>ECONOMICOS!I285+G96+VEGETALES!I764+SOPAS!I379</f>
        <v>1.3465</v>
      </c>
      <c r="R96" s="18">
        <f>'CARNES ROJAS'!H260+VEGETALES!I283+ECONOMICOS!I332+G96+VEGETALES!I835</f>
        <v>1.0945</v>
      </c>
      <c r="S96" s="18">
        <f>'CARNES BLANCAS'!I558+HUEVOS!I283+VEGETALES!I235+G96+VEGETALES!I861+VEGETALES!I881+SOPAS!I426</f>
        <v>1.4485</v>
      </c>
      <c r="T96" s="18">
        <f>+G96</f>
        <v>0.5775</v>
      </c>
      <c r="U96" s="18">
        <f>+G96+VEGETALES!I973</f>
        <v>0.6245</v>
      </c>
      <c r="V96" s="18"/>
      <c r="W96" s="8"/>
      <c r="X96" s="8"/>
      <c r="Y96" s="8"/>
      <c r="Z96" s="8"/>
      <c r="AA96" s="8"/>
    </row>
    <row r="97" ht="12.75" customHeight="1">
      <c r="A97" s="34"/>
      <c r="B97" s="31" t="s">
        <v>529</v>
      </c>
      <c r="C97" s="1" t="s">
        <v>15</v>
      </c>
      <c r="D97" s="3">
        <v>5002.0</v>
      </c>
      <c r="E97" s="18">
        <f t="shared" si="8"/>
        <v>4.322</v>
      </c>
      <c r="F97" s="24"/>
      <c r="G97" s="24"/>
      <c r="H97" s="18"/>
      <c r="I97" s="18">
        <f>HUEVOS!I53</f>
        <v>0.141</v>
      </c>
      <c r="J97" s="18"/>
      <c r="K97" s="18">
        <f>VEGETALES!I488</f>
        <v>0.78</v>
      </c>
      <c r="L97" s="18">
        <f>VEGETALES!I534+VEGETALES!I560</f>
        <v>0.925</v>
      </c>
      <c r="M97" s="18">
        <f>PASTAS!I858</f>
        <v>0.045</v>
      </c>
      <c r="N97" s="18">
        <f>VEGETALES!I166</f>
        <v>0.72</v>
      </c>
      <c r="O97" s="18">
        <f>VEGETALES!I672+VEGETALES!I698</f>
        <v>0.516</v>
      </c>
      <c r="P97" s="18"/>
      <c r="Q97" s="18">
        <f>VEGETALES!I788</f>
        <v>0.24</v>
      </c>
      <c r="R97" s="18"/>
      <c r="S97" s="18">
        <f>VEGETALES!I859</f>
        <v>0.235</v>
      </c>
      <c r="T97" s="18"/>
      <c r="U97" s="18">
        <f>VEGETALES!I971</f>
        <v>0.72</v>
      </c>
      <c r="V97" s="18"/>
      <c r="W97" s="8"/>
      <c r="X97" s="8"/>
      <c r="Y97" s="8"/>
      <c r="Z97" s="8"/>
      <c r="AA97" s="8"/>
    </row>
    <row r="98" ht="12.75" customHeight="1">
      <c r="A98" s="34"/>
      <c r="B98" s="31" t="s">
        <v>530</v>
      </c>
      <c r="C98" s="1" t="s">
        <v>15</v>
      </c>
      <c r="D98" s="3">
        <v>1351.0</v>
      </c>
      <c r="E98" s="18">
        <f t="shared" si="8"/>
        <v>5.472</v>
      </c>
      <c r="F98" s="24"/>
      <c r="G98" s="24">
        <f>ENSALADAS!I155</f>
        <v>0.0585</v>
      </c>
      <c r="H98" s="18">
        <f>+G98+SOPAS!I168</f>
        <v>0.1065</v>
      </c>
      <c r="I98" s="18">
        <f>HUEVOS!I51+G98</f>
        <v>0.2465</v>
      </c>
      <c r="J98" s="18">
        <f>'CARNES BLANCAS'!I240+G98+VEGETALES!I445</f>
        <v>0.3525</v>
      </c>
      <c r="K98" s="18">
        <f>+G98+SOPAS!I282+SOPAS!I282</f>
        <v>0.2505</v>
      </c>
      <c r="L98" s="18">
        <f>+G98+SOPAS!I402</f>
        <v>0.1545</v>
      </c>
      <c r="M98" s="18">
        <f>PAPAS!I167+VEGETALES!I143+G98+PASTAS!I857</f>
        <v>0.8085</v>
      </c>
      <c r="N98" s="18">
        <f>+G98+SOPAS!I361</f>
        <v>0.1565</v>
      </c>
      <c r="O98" s="18">
        <f>+G98+VEGETALES!I697</f>
        <v>0.2385</v>
      </c>
      <c r="P98" s="18">
        <f>VEGETALES!I11+G98+VEGETALES!I718+SOPAS!I144</f>
        <v>1.4985</v>
      </c>
      <c r="Q98" s="18">
        <f>+G98+SOPAS!I380</f>
        <v>0.1035</v>
      </c>
      <c r="R98" s="18">
        <f>VEGETALES!I284+G98+SOPAS!I328</f>
        <v>0.3435</v>
      </c>
      <c r="S98" s="18">
        <f>'CARNES BLANCAS'!I562+VEGETALES!I236+G98+SOPAS!I424</f>
        <v>0.5195</v>
      </c>
      <c r="T98" s="18">
        <f>+G98+SOPAS!I304</f>
        <v>0.6345</v>
      </c>
      <c r="U98" s="18">
        <f>+G98</f>
        <v>0.0585</v>
      </c>
      <c r="V98" s="18"/>
      <c r="W98" s="8"/>
      <c r="X98" s="8"/>
      <c r="Y98" s="8"/>
      <c r="Z98" s="8"/>
      <c r="AA98" s="8"/>
    </row>
    <row r="99" ht="12.75" customHeight="1">
      <c r="A99" s="34"/>
      <c r="B99" s="31" t="s">
        <v>531</v>
      </c>
      <c r="C99" s="1" t="s">
        <v>15</v>
      </c>
      <c r="D99" s="3">
        <v>6507.0</v>
      </c>
      <c r="E99" s="18">
        <f t="shared" si="8"/>
        <v>2.6484</v>
      </c>
      <c r="F99" s="24"/>
      <c r="G99" s="24">
        <f>ENSALADAS!I156</f>
        <v>0.0611</v>
      </c>
      <c r="H99" s="18">
        <f>'CARNES ROJAS'!H701+G99</f>
        <v>0.1961</v>
      </c>
      <c r="I99" s="18">
        <f>HUEVOS!I52+G99+VEGETALES!I419</f>
        <v>0.5621</v>
      </c>
      <c r="J99" s="18">
        <f>+G99+VEGETALES!I442</f>
        <v>0.3491</v>
      </c>
      <c r="K99" s="18">
        <f>+G99</f>
        <v>0.0611</v>
      </c>
      <c r="L99" s="18">
        <f>+G99</f>
        <v>0.0611</v>
      </c>
      <c r="M99" s="18">
        <f>+G99</f>
        <v>0.0611</v>
      </c>
      <c r="N99" s="18">
        <f>+G99</f>
        <v>0.0611</v>
      </c>
      <c r="O99" s="18">
        <f>+G99+VEGETALES!I699</f>
        <v>0.2411</v>
      </c>
      <c r="P99" s="18">
        <f>+G99</f>
        <v>0.0611</v>
      </c>
      <c r="Q99" s="18">
        <f>+G99+VEGETALES!I791</f>
        <v>0.2861</v>
      </c>
      <c r="R99" s="18">
        <f>+G99</f>
        <v>0.0611</v>
      </c>
      <c r="S99" s="18">
        <f>'CARNES BLANCAS'!I561+G99+VEGETALES!I860</f>
        <v>0.3901</v>
      </c>
      <c r="T99" s="18">
        <f>+G99</f>
        <v>0.0611</v>
      </c>
      <c r="U99" s="18">
        <f>+G99+'CARNES ROJAS'!H1044</f>
        <v>0.1961</v>
      </c>
      <c r="V99" s="18"/>
      <c r="W99" s="8"/>
      <c r="X99" s="8"/>
      <c r="Y99" s="8"/>
      <c r="Z99" s="8"/>
      <c r="AA99" s="8"/>
    </row>
    <row r="100" ht="12.75" customHeight="1">
      <c r="A100" s="34"/>
      <c r="B100" s="31" t="s">
        <v>460</v>
      </c>
      <c r="C100" s="1" t="s">
        <v>15</v>
      </c>
      <c r="D100" s="3">
        <v>4600.0</v>
      </c>
      <c r="E100" s="18">
        <f t="shared" si="8"/>
        <v>0.04</v>
      </c>
      <c r="F100" s="24"/>
      <c r="G100" s="24"/>
      <c r="H100" s="18" t="str">
        <f>(F100)</f>
        <v/>
      </c>
      <c r="I100" s="18" t="str">
        <f>(F100)</f>
        <v/>
      </c>
      <c r="J100" s="18" t="str">
        <f>(F100)</f>
        <v/>
      </c>
      <c r="K100" s="18" t="str">
        <f>(F100)</f>
        <v/>
      </c>
      <c r="L100" s="18" t="str">
        <f>(F100)</f>
        <v/>
      </c>
      <c r="M100" s="18" t="str">
        <f>(F100)</f>
        <v/>
      </c>
      <c r="N100" s="18" t="str">
        <f>(F100)</f>
        <v/>
      </c>
      <c r="O100" s="18" t="str">
        <f>(F100)</f>
        <v/>
      </c>
      <c r="P100" s="18" t="str">
        <f>(F100)</f>
        <v/>
      </c>
      <c r="Q100" s="18" t="str">
        <f>(F100)</f>
        <v/>
      </c>
      <c r="R100" s="18">
        <f>(F100)+'CARNES BLANCAS'!I673</f>
        <v>0.04</v>
      </c>
      <c r="S100" s="18" t="str">
        <f>(F100)</f>
        <v/>
      </c>
      <c r="T100" s="18" t="str">
        <f>(F100)</f>
        <v/>
      </c>
      <c r="U100" s="18" t="str">
        <f>(F100)</f>
        <v/>
      </c>
      <c r="V100" s="18"/>
      <c r="W100" s="8"/>
      <c r="X100" s="8"/>
      <c r="Y100" s="8"/>
      <c r="Z100" s="8"/>
      <c r="AA100" s="8"/>
    </row>
    <row r="101" ht="12.75" customHeight="1">
      <c r="A101" s="34"/>
      <c r="B101" s="31" t="s">
        <v>533</v>
      </c>
      <c r="C101" s="1" t="s">
        <v>15</v>
      </c>
      <c r="D101" s="3">
        <v>6739.0</v>
      </c>
      <c r="E101" s="18">
        <f t="shared" si="8"/>
        <v>2.88</v>
      </c>
      <c r="F101" s="24"/>
      <c r="G101" s="24">
        <f>ENSALADAS!I97</f>
        <v>0.2</v>
      </c>
      <c r="H101" s="18">
        <f>+G101</f>
        <v>0.2</v>
      </c>
      <c r="I101" s="18">
        <f t="shared" ref="I101:I102" si="19">+G101</f>
        <v>0.2</v>
      </c>
      <c r="J101" s="18">
        <f t="shared" ref="J101:J102" si="20">+G101</f>
        <v>0.2</v>
      </c>
      <c r="K101" s="18">
        <f>+G101+SOPAS!I281</f>
        <v>0.28</v>
      </c>
      <c r="L101" s="18">
        <f t="shared" ref="L101:L102" si="21">+G101</f>
        <v>0.2</v>
      </c>
      <c r="M101" s="18">
        <f>+G101</f>
        <v>0.2</v>
      </c>
      <c r="N101" s="18">
        <f t="shared" ref="N101:N102" si="22">+G101</f>
        <v>0.2</v>
      </c>
      <c r="O101" s="18">
        <f t="shared" ref="O101:O102" si="23">+G101</f>
        <v>0.2</v>
      </c>
      <c r="P101" s="18">
        <f>+G101</f>
        <v>0.2</v>
      </c>
      <c r="Q101" s="18">
        <f t="shared" ref="Q101:Q102" si="24">+G101</f>
        <v>0.2</v>
      </c>
      <c r="R101" s="18">
        <f>+G101</f>
        <v>0.2</v>
      </c>
      <c r="S101" s="18">
        <f>+G101</f>
        <v>0.2</v>
      </c>
      <c r="T101" s="18">
        <f t="shared" ref="T101:T102" si="25">+G101</f>
        <v>0.2</v>
      </c>
      <c r="U101" s="18">
        <f t="shared" ref="U101:U102" si="26">+G101</f>
        <v>0.2</v>
      </c>
      <c r="V101" s="18"/>
      <c r="W101" s="8"/>
      <c r="X101" s="8"/>
      <c r="Y101" s="8"/>
      <c r="Z101" s="8"/>
      <c r="AA101" s="8"/>
    </row>
    <row r="102" ht="12.75" customHeight="1">
      <c r="A102" s="34"/>
      <c r="B102" s="31" t="s">
        <v>534</v>
      </c>
      <c r="C102" s="1" t="s">
        <v>15</v>
      </c>
      <c r="D102" s="3">
        <v>3500.0</v>
      </c>
      <c r="E102" s="18">
        <f t="shared" si="8"/>
        <v>11.2</v>
      </c>
      <c r="F102" s="24"/>
      <c r="G102" s="24">
        <f>ENSALADAS!I120</f>
        <v>0.6</v>
      </c>
      <c r="H102" s="18">
        <f>G102</f>
        <v>0.6</v>
      </c>
      <c r="I102" s="18">
        <f t="shared" si="19"/>
        <v>0.6</v>
      </c>
      <c r="J102" s="18">
        <f t="shared" si="20"/>
        <v>0.6</v>
      </c>
      <c r="K102" s="18">
        <f>+G102</f>
        <v>0.6</v>
      </c>
      <c r="L102" s="18">
        <f t="shared" si="21"/>
        <v>0.6</v>
      </c>
      <c r="M102" s="18">
        <f>+G102+VEGETALES!I603</f>
        <v>1.656</v>
      </c>
      <c r="N102" s="18">
        <f t="shared" si="22"/>
        <v>0.6</v>
      </c>
      <c r="O102" s="18">
        <f t="shared" si="23"/>
        <v>0.6</v>
      </c>
      <c r="P102" s="18">
        <f>+G102+VEGETALES!I741</f>
        <v>1.48</v>
      </c>
      <c r="Q102" s="18">
        <f t="shared" si="24"/>
        <v>0.6</v>
      </c>
      <c r="R102" s="18">
        <f>+G102+VEGETALES!I833</f>
        <v>1.32</v>
      </c>
      <c r="S102" s="18">
        <f>+G102+VEGETALES!I862</f>
        <v>0.744</v>
      </c>
      <c r="T102" s="18">
        <f t="shared" si="25"/>
        <v>0.6</v>
      </c>
      <c r="U102" s="18">
        <f t="shared" si="26"/>
        <v>0.6</v>
      </c>
      <c r="V102" s="18"/>
      <c r="W102" s="8"/>
      <c r="X102" s="8"/>
      <c r="Y102" s="8"/>
      <c r="Z102" s="8"/>
      <c r="AA102" s="8"/>
    </row>
    <row r="103" ht="12.75" customHeight="1">
      <c r="A103" s="34"/>
      <c r="B103" s="31" t="s">
        <v>535</v>
      </c>
      <c r="C103" s="1" t="s">
        <v>15</v>
      </c>
      <c r="D103" s="3">
        <v>5500.0</v>
      </c>
      <c r="E103" s="18">
        <f t="shared" si="8"/>
        <v>0.28</v>
      </c>
      <c r="F103" s="24"/>
      <c r="G103" s="24"/>
      <c r="H103" s="18"/>
      <c r="I103" s="18"/>
      <c r="J103" s="18">
        <f>'CARNES ROJAS'!H421</f>
        <v>0.04</v>
      </c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>
        <f>'CARNES ROJAS'!H628+'CARNES BLANCAS'!I1019</f>
        <v>0.24</v>
      </c>
      <c r="V103" s="18"/>
      <c r="W103" s="8"/>
      <c r="X103" s="8"/>
      <c r="Y103" s="8"/>
      <c r="Z103" s="8"/>
      <c r="AA103" s="8"/>
    </row>
    <row r="104" ht="12.75" customHeight="1">
      <c r="A104" s="34"/>
      <c r="B104" s="31" t="s">
        <v>536</v>
      </c>
      <c r="C104" s="1" t="s">
        <v>15</v>
      </c>
      <c r="D104" s="3">
        <v>37900.0</v>
      </c>
      <c r="E104" s="18">
        <f t="shared" si="8"/>
        <v>1.162</v>
      </c>
      <c r="F104" s="24"/>
      <c r="G104" s="24">
        <f>ENSALADAS!I215</f>
        <v>0.08</v>
      </c>
      <c r="H104" s="18">
        <f t="shared" ref="H104:H106" si="27">+G104</f>
        <v>0.08</v>
      </c>
      <c r="I104" s="18">
        <f t="shared" ref="I104:I106" si="28">+G104</f>
        <v>0.08</v>
      </c>
      <c r="J104" s="18">
        <f>'CARNES BLANCAS'!I147+G104</f>
        <v>0.082</v>
      </c>
      <c r="K104" s="18">
        <f t="shared" ref="K104:K106" si="29">+G104</f>
        <v>0.08</v>
      </c>
      <c r="L104" s="18">
        <f t="shared" ref="L104:L106" si="30">+G104</f>
        <v>0.08</v>
      </c>
      <c r="M104" s="18">
        <f t="shared" ref="M104:M106" si="31">+G104</f>
        <v>0.08</v>
      </c>
      <c r="N104" s="18">
        <f>CEREALES!I190+G104</f>
        <v>0.1</v>
      </c>
      <c r="O104" s="18">
        <f t="shared" ref="O104:O105" si="32">+G104</f>
        <v>0.08</v>
      </c>
      <c r="P104" s="18">
        <f t="shared" ref="P104:P106" si="33">+G104</f>
        <v>0.08</v>
      </c>
      <c r="Q104" s="18">
        <f t="shared" ref="Q104:Q106" si="34">+G104</f>
        <v>0.08</v>
      </c>
      <c r="R104" s="18">
        <f t="shared" ref="R104:R106" si="35">+G104</f>
        <v>0.08</v>
      </c>
      <c r="S104" s="18">
        <f t="shared" ref="S104:S106" si="36">+G104</f>
        <v>0.08</v>
      </c>
      <c r="T104" s="18">
        <f t="shared" ref="T104:T106" si="37">+G104</f>
        <v>0.08</v>
      </c>
      <c r="U104" s="18">
        <f>PASTAS!I720+G104</f>
        <v>0.1</v>
      </c>
      <c r="V104" s="18"/>
      <c r="W104" s="8"/>
      <c r="X104" s="8"/>
      <c r="Y104" s="8"/>
      <c r="Z104" s="8"/>
      <c r="AA104" s="8"/>
    </row>
    <row r="105" ht="12.75" customHeight="1">
      <c r="A105" s="34"/>
      <c r="B105" s="31" t="s">
        <v>537</v>
      </c>
      <c r="C105" s="1" t="s">
        <v>15</v>
      </c>
      <c r="D105" s="3">
        <v>10810.0</v>
      </c>
      <c r="E105" s="18">
        <f t="shared" si="8"/>
        <v>3.08</v>
      </c>
      <c r="F105" s="24"/>
      <c r="G105" s="24">
        <f>ENSALADAS!I212</f>
        <v>0.22</v>
      </c>
      <c r="H105" s="18">
        <f t="shared" si="27"/>
        <v>0.22</v>
      </c>
      <c r="I105" s="18">
        <f t="shared" si="28"/>
        <v>0.22</v>
      </c>
      <c r="J105" s="18">
        <f t="shared" ref="J105:J106" si="38">+G105</f>
        <v>0.22</v>
      </c>
      <c r="K105" s="18">
        <f t="shared" si="29"/>
        <v>0.22</v>
      </c>
      <c r="L105" s="18">
        <f t="shared" si="30"/>
        <v>0.22</v>
      </c>
      <c r="M105" s="18">
        <f t="shared" si="31"/>
        <v>0.22</v>
      </c>
      <c r="N105" s="18">
        <f t="shared" ref="N105:N106" si="39">+G105</f>
        <v>0.22</v>
      </c>
      <c r="O105" s="18">
        <f t="shared" si="32"/>
        <v>0.22</v>
      </c>
      <c r="P105" s="18">
        <f t="shared" si="33"/>
        <v>0.22</v>
      </c>
      <c r="Q105" s="18">
        <f t="shared" si="34"/>
        <v>0.22</v>
      </c>
      <c r="R105" s="18">
        <f t="shared" si="35"/>
        <v>0.22</v>
      </c>
      <c r="S105" s="18">
        <f t="shared" si="36"/>
        <v>0.22</v>
      </c>
      <c r="T105" s="18">
        <f t="shared" si="37"/>
        <v>0.22</v>
      </c>
      <c r="U105" s="18">
        <f t="shared" ref="U105:U106" si="40">+G105</f>
        <v>0.22</v>
      </c>
      <c r="V105" s="18"/>
      <c r="W105" s="8"/>
      <c r="X105" s="8"/>
      <c r="Y105" s="8"/>
      <c r="Z105" s="8"/>
      <c r="AA105" s="8"/>
    </row>
    <row r="106" ht="12.75" customHeight="1">
      <c r="A106" s="34"/>
      <c r="B106" s="31" t="s">
        <v>539</v>
      </c>
      <c r="C106" s="1" t="s">
        <v>15</v>
      </c>
      <c r="D106" s="3">
        <v>7947.0</v>
      </c>
      <c r="E106" s="18">
        <f t="shared" si="8"/>
        <v>3.16</v>
      </c>
      <c r="F106" s="24"/>
      <c r="G106" s="24">
        <f>ENSALADAS!I213</f>
        <v>0.22</v>
      </c>
      <c r="H106" s="18">
        <f t="shared" si="27"/>
        <v>0.22</v>
      </c>
      <c r="I106" s="18">
        <f t="shared" si="28"/>
        <v>0.22</v>
      </c>
      <c r="J106" s="18">
        <f t="shared" si="38"/>
        <v>0.22</v>
      </c>
      <c r="K106" s="18">
        <f t="shared" si="29"/>
        <v>0.22</v>
      </c>
      <c r="L106" s="18">
        <f t="shared" si="30"/>
        <v>0.22</v>
      </c>
      <c r="M106" s="18">
        <f t="shared" si="31"/>
        <v>0.22</v>
      </c>
      <c r="N106" s="18">
        <f t="shared" si="39"/>
        <v>0.22</v>
      </c>
      <c r="O106" s="18">
        <f>+G106+'CARNES BLANCAS'!I879</f>
        <v>0.3</v>
      </c>
      <c r="P106" s="18">
        <f t="shared" si="33"/>
        <v>0.22</v>
      </c>
      <c r="Q106" s="18">
        <f t="shared" si="34"/>
        <v>0.22</v>
      </c>
      <c r="R106" s="18">
        <f t="shared" si="35"/>
        <v>0.22</v>
      </c>
      <c r="S106" s="18">
        <f t="shared" si="36"/>
        <v>0.22</v>
      </c>
      <c r="T106" s="18">
        <f t="shared" si="37"/>
        <v>0.22</v>
      </c>
      <c r="U106" s="18">
        <f t="shared" si="40"/>
        <v>0.22</v>
      </c>
      <c r="V106" s="18"/>
      <c r="W106" s="8"/>
      <c r="X106" s="8"/>
      <c r="Y106" s="8"/>
      <c r="Z106" s="8"/>
      <c r="AA106" s="8"/>
    </row>
    <row r="107" ht="12.75" customHeight="1">
      <c r="A107" s="34"/>
      <c r="B107" s="31" t="s">
        <v>541</v>
      </c>
      <c r="C107" s="1" t="s">
        <v>15</v>
      </c>
      <c r="D107" s="3">
        <v>4034.0</v>
      </c>
      <c r="E107" s="18">
        <f t="shared" si="8"/>
        <v>0.32</v>
      </c>
      <c r="F107" s="24"/>
      <c r="G107" s="24"/>
      <c r="H107" s="18"/>
      <c r="I107" s="18"/>
      <c r="J107" s="18"/>
      <c r="K107" s="18">
        <f>'CARNES BLANCAS'!I258</f>
        <v>0.16</v>
      </c>
      <c r="L107" s="18"/>
      <c r="M107" s="18"/>
      <c r="N107" s="18">
        <f>PASTAS!I886</f>
        <v>0.16</v>
      </c>
      <c r="O107" s="18"/>
      <c r="P107" s="18"/>
      <c r="Q107" s="18"/>
      <c r="R107" s="18"/>
      <c r="S107" s="18"/>
      <c r="T107" s="18"/>
      <c r="U107" s="18"/>
      <c r="V107" s="18"/>
      <c r="W107" s="8"/>
      <c r="X107" s="8"/>
      <c r="Y107" s="8"/>
      <c r="Z107" s="8"/>
      <c r="AA107" s="8"/>
    </row>
    <row r="108" ht="12.75" customHeight="1">
      <c r="A108" s="34"/>
      <c r="B108" s="31" t="s">
        <v>542</v>
      </c>
      <c r="C108" s="1" t="s">
        <v>15</v>
      </c>
      <c r="D108" s="3">
        <v>40000.0</v>
      </c>
      <c r="E108" s="18">
        <f t="shared" si="8"/>
        <v>0.0288</v>
      </c>
      <c r="F108" s="24"/>
      <c r="G108" s="24"/>
      <c r="H108" s="18"/>
      <c r="I108" s="18">
        <f>PAPAS!I380</f>
        <v>0.0004</v>
      </c>
      <c r="J108" s="18">
        <f>VEGETALES!I449+SOPAS!I125</f>
        <v>0.0008</v>
      </c>
      <c r="K108" s="18">
        <f>VEGETALES!I105</f>
        <v>0.0004</v>
      </c>
      <c r="L108" s="18">
        <f>SOPAS!I409</f>
        <v>0.002</v>
      </c>
      <c r="M108" s="18">
        <f>VEGETALES!I586</f>
        <v>0.008</v>
      </c>
      <c r="N108" s="18">
        <f>'CARNES BLANCAS'!I383+VEGETALES!I171+SOPAS!I354</f>
        <v>0.0028</v>
      </c>
      <c r="O108" s="18"/>
      <c r="P108" s="18">
        <f>HUEVOS!I11</f>
        <v>0.004</v>
      </c>
      <c r="Q108" s="18"/>
      <c r="R108" s="18">
        <f>'CARNES BLANCAS'!I654+HUEVOS!I218+'CARNES ROJAS'!H976</f>
        <v>0.0056</v>
      </c>
      <c r="S108" s="18">
        <f>ECONOMICOS!I312+SOPAS!I432</f>
        <v>0.0044</v>
      </c>
      <c r="T108" s="18">
        <f>'CARNES ROJAS'!H564</f>
        <v>0.0004</v>
      </c>
      <c r="U108" s="18"/>
      <c r="V108" s="18"/>
      <c r="W108" s="8"/>
      <c r="X108" s="8"/>
      <c r="Y108" s="8"/>
      <c r="Z108" s="8"/>
      <c r="AA108" s="8"/>
    </row>
    <row r="109" ht="12.75" customHeight="1">
      <c r="A109" s="34"/>
      <c r="B109" s="31" t="s">
        <v>543</v>
      </c>
      <c r="C109" s="1" t="s">
        <v>15</v>
      </c>
      <c r="D109" s="3">
        <v>6950000.0</v>
      </c>
      <c r="E109" s="18">
        <f t="shared" si="8"/>
        <v>0.0004</v>
      </c>
      <c r="F109" s="24"/>
      <c r="G109" s="24"/>
      <c r="H109" s="18"/>
      <c r="I109" s="18"/>
      <c r="J109" s="18"/>
      <c r="K109" s="18">
        <f>VEGETALES!I107</f>
        <v>0.0004</v>
      </c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8"/>
      <c r="X109" s="8"/>
      <c r="Y109" s="8"/>
      <c r="Z109" s="8"/>
      <c r="AA109" s="8"/>
    </row>
    <row r="110" ht="12.75" customHeight="1">
      <c r="A110" s="34"/>
      <c r="B110" s="31" t="s">
        <v>544</v>
      </c>
      <c r="C110" s="1" t="s">
        <v>15</v>
      </c>
      <c r="D110" s="3">
        <v>18750.0</v>
      </c>
      <c r="E110" s="18">
        <f t="shared" si="8"/>
        <v>0.4</v>
      </c>
      <c r="F110" s="24"/>
      <c r="G110" s="24"/>
      <c r="H110" s="18"/>
      <c r="I110" s="18"/>
      <c r="J110" s="18"/>
      <c r="K110" s="18"/>
      <c r="L110" s="18">
        <f>PASTAS!I280</f>
        <v>0.4</v>
      </c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8"/>
      <c r="X110" s="8"/>
      <c r="Y110" s="8"/>
      <c r="Z110" s="8"/>
      <c r="AA110" s="8"/>
    </row>
    <row r="111" ht="12.75" customHeight="1">
      <c r="A111" s="34"/>
      <c r="B111" s="31" t="s">
        <v>545</v>
      </c>
      <c r="C111" s="1" t="s">
        <v>15</v>
      </c>
      <c r="D111" s="3">
        <v>8390.0</v>
      </c>
      <c r="E111" s="18">
        <f t="shared" si="8"/>
        <v>1.44</v>
      </c>
      <c r="F111" s="24"/>
      <c r="G111" s="24"/>
      <c r="H111" s="18"/>
      <c r="I111" s="18"/>
      <c r="J111" s="18"/>
      <c r="K111" s="18"/>
      <c r="L111" s="18">
        <f>VEGETALES!I120</f>
        <v>0.72</v>
      </c>
      <c r="M111" s="18">
        <f>SOPAS!I97</f>
        <v>0.72</v>
      </c>
      <c r="N111" s="18"/>
      <c r="O111" s="18"/>
      <c r="P111" s="18"/>
      <c r="Q111" s="18"/>
      <c r="R111" s="18"/>
      <c r="S111" s="18"/>
      <c r="T111" s="18"/>
      <c r="U111" s="18"/>
      <c r="V111" s="18"/>
      <c r="W111" s="8"/>
      <c r="X111" s="8"/>
      <c r="Y111" s="8"/>
      <c r="Z111" s="8"/>
      <c r="AA111" s="8"/>
    </row>
    <row r="112" ht="12.75" customHeight="1">
      <c r="A112" s="108"/>
      <c r="B112" s="110" t="s">
        <v>445</v>
      </c>
      <c r="C112" s="1" t="s">
        <v>15</v>
      </c>
      <c r="D112" s="3">
        <v>5250.0</v>
      </c>
      <c r="E112" s="18">
        <f t="shared" si="8"/>
        <v>3.52</v>
      </c>
      <c r="F112" s="24"/>
      <c r="G112" s="24"/>
      <c r="H112" s="18"/>
      <c r="I112" s="18">
        <f>PASTAS!I143</f>
        <v>0.28</v>
      </c>
      <c r="J112" s="18"/>
      <c r="K112" s="18"/>
      <c r="L112" s="18">
        <f>ECONOMICOS!I166+VEGETALES!I557</f>
        <v>0.88</v>
      </c>
      <c r="M112" s="18"/>
      <c r="N112" s="18">
        <f>PASTAS!I349</f>
        <v>0.48</v>
      </c>
      <c r="O112" s="18"/>
      <c r="P112" s="18"/>
      <c r="Q112" s="18">
        <f>PASTAS!I556</f>
        <v>0.48</v>
      </c>
      <c r="R112" s="18"/>
      <c r="S112" s="18">
        <f>HUEVOS!I281</f>
        <v>0.6</v>
      </c>
      <c r="T112" s="18">
        <f>ECONOMICOS!I352</f>
        <v>0.4</v>
      </c>
      <c r="U112" s="18">
        <f>VEGETALES!I327</f>
        <v>0.4</v>
      </c>
      <c r="V112" s="18"/>
      <c r="W112" s="8"/>
      <c r="X112" s="8"/>
      <c r="Y112" s="8"/>
      <c r="Z112" s="8"/>
      <c r="AA112" s="8"/>
    </row>
    <row r="113" ht="12.75" customHeight="1">
      <c r="A113" s="34"/>
      <c r="B113" s="31" t="s">
        <v>546</v>
      </c>
      <c r="C113" s="1" t="s">
        <v>15</v>
      </c>
      <c r="D113" s="3">
        <v>15500.0</v>
      </c>
      <c r="E113" s="18">
        <f t="shared" si="8"/>
        <v>0.88</v>
      </c>
      <c r="F113" s="24"/>
      <c r="G113" s="24"/>
      <c r="H113" s="18"/>
      <c r="I113" s="18">
        <f>PASTAS!I120</f>
        <v>0.4</v>
      </c>
      <c r="J113" s="18"/>
      <c r="K113" s="18"/>
      <c r="L113" s="18"/>
      <c r="M113" s="18"/>
      <c r="N113" s="18"/>
      <c r="O113" s="18"/>
      <c r="P113" s="18">
        <f>PASTAS!I441</f>
        <v>0.48</v>
      </c>
      <c r="Q113" s="18"/>
      <c r="R113" s="18"/>
      <c r="S113" s="18"/>
      <c r="T113" s="18"/>
      <c r="U113" s="18"/>
      <c r="V113" s="18"/>
      <c r="W113" s="8"/>
      <c r="X113" s="8"/>
      <c r="Y113" s="8"/>
      <c r="Z113" s="8"/>
      <c r="AA113" s="8"/>
    </row>
    <row r="114" ht="12.75" customHeight="1">
      <c r="A114" s="34"/>
      <c r="B114" s="31" t="s">
        <v>547</v>
      </c>
      <c r="C114" s="1" t="s">
        <v>15</v>
      </c>
      <c r="D114" s="3">
        <v>15500.0</v>
      </c>
      <c r="E114" s="18">
        <f t="shared" si="8"/>
        <v>0.4</v>
      </c>
      <c r="F114" s="24"/>
      <c r="G114" s="24"/>
      <c r="H114" s="18"/>
      <c r="I114" s="18"/>
      <c r="J114" s="18"/>
      <c r="K114" s="18">
        <f>PASTAS!I235</f>
        <v>0.4</v>
      </c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8"/>
      <c r="X114" s="8"/>
      <c r="Y114" s="8"/>
      <c r="Z114" s="8"/>
      <c r="AA114" s="8"/>
    </row>
    <row r="115" ht="12.75" customHeight="1">
      <c r="A115" s="34"/>
      <c r="B115" s="31" t="s">
        <v>548</v>
      </c>
      <c r="C115" s="1" t="s">
        <v>15</v>
      </c>
      <c r="D115" s="3">
        <v>15500.0</v>
      </c>
      <c r="E115" s="18">
        <f t="shared" si="8"/>
        <v>0.4</v>
      </c>
      <c r="F115" s="24"/>
      <c r="G115" s="24"/>
      <c r="H115" s="18"/>
      <c r="I115" s="18"/>
      <c r="J115" s="18"/>
      <c r="K115" s="18"/>
      <c r="L115" s="18"/>
      <c r="M115" s="18">
        <f>PASTAS!I303</f>
        <v>0.4</v>
      </c>
      <c r="N115" s="18"/>
      <c r="O115" s="18"/>
      <c r="P115" s="18"/>
      <c r="Q115" s="18"/>
      <c r="R115" s="18"/>
      <c r="S115" s="18"/>
      <c r="T115" s="18"/>
      <c r="U115" s="18"/>
      <c r="V115" s="18"/>
      <c r="W115" s="8"/>
      <c r="X115" s="8"/>
      <c r="Y115" s="8"/>
      <c r="Z115" s="8"/>
      <c r="AA115" s="8"/>
    </row>
    <row r="116" ht="12.75" customHeight="1">
      <c r="A116" s="34"/>
      <c r="B116" s="31" t="s">
        <v>549</v>
      </c>
      <c r="C116" s="1" t="s">
        <v>15</v>
      </c>
      <c r="D116" s="3">
        <v>17668.0</v>
      </c>
      <c r="E116" s="18">
        <f t="shared" si="8"/>
        <v>6.384</v>
      </c>
      <c r="F116" s="24"/>
      <c r="G116" s="24">
        <f>ENSALADAS!I28</f>
        <v>0.456</v>
      </c>
      <c r="H116" s="18">
        <f t="shared" ref="H116:H117" si="41">+G116</f>
        <v>0.456</v>
      </c>
      <c r="I116" s="18">
        <f t="shared" ref="I116:I117" si="42">+G116</f>
        <v>0.456</v>
      </c>
      <c r="J116" s="18">
        <f>+G116</f>
        <v>0.456</v>
      </c>
      <c r="K116" s="18">
        <f t="shared" ref="K116:K117" si="43">+G116</f>
        <v>0.456</v>
      </c>
      <c r="L116" s="18">
        <f t="shared" ref="L116:L117" si="44">+G116</f>
        <v>0.456</v>
      </c>
      <c r="M116" s="18">
        <f t="shared" ref="M116:M117" si="45">+G116</f>
        <v>0.456</v>
      </c>
      <c r="N116" s="18">
        <f t="shared" ref="N116:N117" si="46">+G116</f>
        <v>0.456</v>
      </c>
      <c r="O116" s="18">
        <f t="shared" ref="O116:O117" si="47">+G116</f>
        <v>0.456</v>
      </c>
      <c r="P116" s="18">
        <f t="shared" ref="P116:P117" si="48">+G116</f>
        <v>0.456</v>
      </c>
      <c r="Q116" s="18">
        <f t="shared" ref="Q116:Q117" si="49">+G116</f>
        <v>0.456</v>
      </c>
      <c r="R116" s="18">
        <f t="shared" ref="R116:R117" si="50">+G116</f>
        <v>0.456</v>
      </c>
      <c r="S116" s="18">
        <f t="shared" ref="S116:S117" si="51">+G116</f>
        <v>0.456</v>
      </c>
      <c r="T116" s="18">
        <f t="shared" ref="T116:T117" si="52">+G116</f>
        <v>0.456</v>
      </c>
      <c r="U116" s="18">
        <f t="shared" ref="U116:U117" si="53">+G116</f>
        <v>0.456</v>
      </c>
      <c r="V116" s="18"/>
      <c r="W116" s="8"/>
      <c r="X116" s="8"/>
      <c r="Y116" s="8"/>
      <c r="Z116" s="8"/>
      <c r="AA116" s="8"/>
    </row>
    <row r="117" ht="12.75" customHeight="1">
      <c r="A117" s="34"/>
      <c r="B117" s="31" t="s">
        <v>550</v>
      </c>
      <c r="C117" s="1" t="s">
        <v>15</v>
      </c>
      <c r="D117" s="3">
        <v>4555.0</v>
      </c>
      <c r="E117" s="18">
        <f t="shared" si="8"/>
        <v>0.612</v>
      </c>
      <c r="F117" s="24"/>
      <c r="G117" s="24">
        <f>ENSALADAS!I36</f>
        <v>0.038</v>
      </c>
      <c r="H117" s="18">
        <f t="shared" si="41"/>
        <v>0.038</v>
      </c>
      <c r="I117" s="18">
        <f t="shared" si="42"/>
        <v>0.038</v>
      </c>
      <c r="J117" s="18">
        <f>+G117+SOPAS!I122</f>
        <v>0.118</v>
      </c>
      <c r="K117" s="18">
        <f t="shared" si="43"/>
        <v>0.038</v>
      </c>
      <c r="L117" s="18">
        <f t="shared" si="44"/>
        <v>0.038</v>
      </c>
      <c r="M117" s="18">
        <f t="shared" si="45"/>
        <v>0.038</v>
      </c>
      <c r="N117" s="18">
        <f t="shared" si="46"/>
        <v>0.038</v>
      </c>
      <c r="O117" s="18">
        <f t="shared" si="47"/>
        <v>0.038</v>
      </c>
      <c r="P117" s="18">
        <f t="shared" si="48"/>
        <v>0.038</v>
      </c>
      <c r="Q117" s="18">
        <f t="shared" si="49"/>
        <v>0.038</v>
      </c>
      <c r="R117" s="18">
        <f t="shared" si="50"/>
        <v>0.038</v>
      </c>
      <c r="S117" s="18">
        <f t="shared" si="51"/>
        <v>0.038</v>
      </c>
      <c r="T117" s="18">
        <f t="shared" si="52"/>
        <v>0.038</v>
      </c>
      <c r="U117" s="18">
        <f t="shared" si="53"/>
        <v>0.038</v>
      </c>
      <c r="V117" s="18"/>
      <c r="W117" s="8"/>
      <c r="X117" s="8"/>
      <c r="Y117" s="8"/>
      <c r="Z117" s="8"/>
      <c r="AA117" s="8"/>
    </row>
    <row r="118" ht="12.75" customHeight="1">
      <c r="A118" s="34"/>
      <c r="B118" s="31" t="s">
        <v>514</v>
      </c>
      <c r="C118" s="1" t="s">
        <v>48</v>
      </c>
      <c r="D118" s="3">
        <v>7088.0</v>
      </c>
      <c r="E118" s="18">
        <f t="shared" si="8"/>
        <v>0.36</v>
      </c>
      <c r="F118" s="24"/>
      <c r="G118" s="24"/>
      <c r="H118" s="18"/>
      <c r="I118" s="18"/>
      <c r="J118" s="18"/>
      <c r="K118" s="18">
        <f>'CARNES ROJAS'!H840</f>
        <v>0.04</v>
      </c>
      <c r="L118" s="18"/>
      <c r="M118" s="18"/>
      <c r="N118" s="18">
        <f>'CARNES ROJAS'!H76</f>
        <v>0.08</v>
      </c>
      <c r="O118" s="18"/>
      <c r="P118" s="18"/>
      <c r="Q118" s="18">
        <f>'CARNES BLANCAS'!I352+VEGETALES!I767</f>
        <v>0.08</v>
      </c>
      <c r="R118" s="18">
        <f>'CARNES ROJAS'!H238</f>
        <v>0.04</v>
      </c>
      <c r="S118" s="18">
        <f>'CARNES ROJAS'!H535</f>
        <v>0.04</v>
      </c>
      <c r="T118" s="18"/>
      <c r="U118" s="18">
        <f>'CARNES ROJAS'!H606</f>
        <v>0.08</v>
      </c>
      <c r="V118" s="18"/>
      <c r="W118" s="8"/>
      <c r="X118" s="8"/>
      <c r="Y118" s="8"/>
      <c r="Z118" s="8"/>
      <c r="AA118" s="8"/>
    </row>
    <row r="119" ht="12.75" customHeight="1">
      <c r="A119" s="34"/>
      <c r="B119" s="31" t="s">
        <v>552</v>
      </c>
      <c r="C119" s="1" t="s">
        <v>15</v>
      </c>
      <c r="D119" s="3">
        <v>31000.0</v>
      </c>
      <c r="E119" s="18">
        <f t="shared" si="8"/>
        <v>0.08</v>
      </c>
      <c r="F119" s="24"/>
      <c r="G119" s="24"/>
      <c r="H119" s="18"/>
      <c r="I119" s="18"/>
      <c r="J119" s="18"/>
      <c r="K119" s="18"/>
      <c r="L119" s="18"/>
      <c r="M119" s="18"/>
      <c r="N119" s="18">
        <f>'CARNES BLANCAS'!I400</f>
        <v>0.04</v>
      </c>
      <c r="O119" s="18"/>
      <c r="P119" s="18">
        <f>'CARNES ROJAS'!H146</f>
        <v>0.04</v>
      </c>
      <c r="Q119" s="18"/>
      <c r="R119" s="18"/>
      <c r="S119" s="18"/>
      <c r="T119" s="18"/>
      <c r="U119" s="18"/>
      <c r="V119" s="18"/>
      <c r="W119" s="8"/>
      <c r="X119" s="8"/>
      <c r="Y119" s="8"/>
      <c r="Z119" s="8"/>
      <c r="AA119" s="8"/>
    </row>
    <row r="120" ht="12.75" customHeight="1">
      <c r="A120" s="108"/>
      <c r="B120" s="110" t="s">
        <v>442</v>
      </c>
      <c r="C120" s="1" t="s">
        <v>15</v>
      </c>
      <c r="D120" s="3">
        <f>'PRE PRODUCCIÓN SALSAS'!K226</f>
        <v>10331.86323</v>
      </c>
      <c r="E120" s="18">
        <f t="shared" si="8"/>
        <v>0.8</v>
      </c>
      <c r="F120" s="24"/>
      <c r="G120" s="24"/>
      <c r="H120" s="18"/>
      <c r="I120" s="18"/>
      <c r="J120" s="18"/>
      <c r="K120" s="18"/>
      <c r="L120" s="18"/>
      <c r="M120" s="18"/>
      <c r="N120" s="18">
        <f>PASTAS!I373</f>
        <v>0.24</v>
      </c>
      <c r="O120" s="18"/>
      <c r="P120" s="18"/>
      <c r="Q120" s="18">
        <f>PASTAS!I557</f>
        <v>0.24</v>
      </c>
      <c r="R120" s="18"/>
      <c r="S120" s="18"/>
      <c r="T120" s="18">
        <f>PASTAS!I672</f>
        <v>0.24</v>
      </c>
      <c r="U120" s="18">
        <f>PASTAS!I699</f>
        <v>0.08</v>
      </c>
      <c r="V120" s="18"/>
      <c r="W120" s="8"/>
      <c r="X120" s="8"/>
      <c r="Y120" s="8"/>
      <c r="Z120" s="8"/>
      <c r="AA120" s="8"/>
    </row>
    <row r="121" ht="12.75" customHeight="1">
      <c r="A121" s="34"/>
      <c r="B121" s="31" t="s">
        <v>520</v>
      </c>
      <c r="C121" s="1" t="s">
        <v>15</v>
      </c>
      <c r="D121" s="3">
        <v>22000.0</v>
      </c>
      <c r="E121" s="18">
        <f t="shared" si="8"/>
        <v>0.616</v>
      </c>
      <c r="F121" s="24"/>
      <c r="G121" s="24"/>
      <c r="H121" s="18"/>
      <c r="I121" s="18"/>
      <c r="J121" s="18"/>
      <c r="K121" s="18"/>
      <c r="L121" s="18"/>
      <c r="M121" s="18"/>
      <c r="N121" s="18"/>
      <c r="O121" s="18">
        <f>'CARNES ROJAS'!H120</f>
        <v>0.616</v>
      </c>
      <c r="P121" s="18"/>
      <c r="Q121" s="18"/>
      <c r="R121" s="18"/>
      <c r="S121" s="18"/>
      <c r="T121" s="18"/>
      <c r="U121" s="18"/>
      <c r="V121" s="18"/>
      <c r="W121" s="8"/>
      <c r="X121" s="8"/>
      <c r="Y121" s="8"/>
      <c r="Z121" s="8"/>
      <c r="AA121" s="8"/>
    </row>
    <row r="122" ht="12.75" customHeight="1">
      <c r="A122" s="34"/>
      <c r="B122" s="31" t="s">
        <v>516</v>
      </c>
      <c r="C122" s="1" t="s">
        <v>15</v>
      </c>
      <c r="D122" s="3">
        <v>4750.0</v>
      </c>
      <c r="E122" s="18">
        <f t="shared" si="8"/>
        <v>0.004</v>
      </c>
      <c r="F122" s="24"/>
      <c r="G122" s="24"/>
      <c r="H122" s="18"/>
      <c r="I122" s="18"/>
      <c r="J122" s="18"/>
      <c r="K122" s="18"/>
      <c r="L122" s="18"/>
      <c r="M122" s="18"/>
      <c r="N122" s="18"/>
      <c r="O122" s="18">
        <f>'CARNES ROJAS'!H103</f>
        <v>0.004</v>
      </c>
      <c r="P122" s="18"/>
      <c r="Q122" s="18"/>
      <c r="R122" s="18"/>
      <c r="S122" s="18"/>
      <c r="T122" s="18"/>
      <c r="U122" s="18"/>
      <c r="V122" s="18"/>
      <c r="W122" s="8"/>
      <c r="X122" s="8"/>
      <c r="Y122" s="8"/>
      <c r="Z122" s="8"/>
      <c r="AA122" s="8"/>
    </row>
    <row r="123" ht="12.75" customHeight="1">
      <c r="A123" s="34"/>
      <c r="B123" s="31" t="s">
        <v>553</v>
      </c>
      <c r="C123" s="1" t="s">
        <v>15</v>
      </c>
      <c r="D123" s="3">
        <v>22990.0</v>
      </c>
      <c r="E123" s="18">
        <f t="shared" si="8"/>
        <v>0.004</v>
      </c>
      <c r="F123" s="24"/>
      <c r="G123" s="24"/>
      <c r="H123" s="18"/>
      <c r="I123" s="18"/>
      <c r="J123" s="18"/>
      <c r="K123" s="18"/>
      <c r="L123" s="18"/>
      <c r="M123" s="18"/>
      <c r="N123" s="18"/>
      <c r="O123" s="18">
        <f>'CARNES BLANCAS'!I421</f>
        <v>0.004</v>
      </c>
      <c r="P123" s="18"/>
      <c r="Q123" s="18"/>
      <c r="R123" s="18"/>
      <c r="S123" s="18"/>
      <c r="T123" s="18"/>
      <c r="U123" s="18"/>
      <c r="V123" s="18"/>
      <c r="W123" s="8"/>
      <c r="X123" s="8"/>
      <c r="Y123" s="8"/>
      <c r="Z123" s="8"/>
      <c r="AA123" s="8"/>
    </row>
    <row r="124" ht="12.75" customHeight="1">
      <c r="A124" s="34"/>
      <c r="B124" s="31" t="s">
        <v>554</v>
      </c>
      <c r="C124" s="1" t="s">
        <v>15</v>
      </c>
      <c r="D124" s="3">
        <v>15990.0</v>
      </c>
      <c r="E124" s="18">
        <f t="shared" si="8"/>
        <v>0.72</v>
      </c>
      <c r="F124" s="24"/>
      <c r="G124" s="24"/>
      <c r="H124" s="18"/>
      <c r="I124" s="18"/>
      <c r="J124" s="18"/>
      <c r="K124" s="18"/>
      <c r="L124" s="18"/>
      <c r="M124" s="18"/>
      <c r="N124" s="18"/>
      <c r="O124" s="18">
        <f>'CARNES BLANCAS'!I441</f>
        <v>0.72</v>
      </c>
      <c r="P124" s="18"/>
      <c r="Q124" s="18"/>
      <c r="R124" s="18"/>
      <c r="S124" s="18"/>
      <c r="T124" s="18"/>
      <c r="U124" s="18"/>
      <c r="V124" s="18"/>
      <c r="W124" s="8"/>
      <c r="X124" s="8"/>
      <c r="Y124" s="8"/>
      <c r="Z124" s="8"/>
      <c r="AA124" s="8"/>
    </row>
    <row r="125" ht="12.75" customHeight="1">
      <c r="A125" s="34"/>
      <c r="B125" s="31" t="s">
        <v>555</v>
      </c>
      <c r="C125" s="1" t="s">
        <v>15</v>
      </c>
      <c r="D125" s="3">
        <v>2800.0</v>
      </c>
      <c r="E125" s="18">
        <f t="shared" si="8"/>
        <v>0.16944</v>
      </c>
      <c r="F125" s="24"/>
      <c r="G125" s="24"/>
      <c r="H125" s="18"/>
      <c r="I125" s="18"/>
      <c r="J125" s="18"/>
      <c r="K125" s="18"/>
      <c r="L125" s="18"/>
      <c r="M125" s="18"/>
      <c r="N125" s="18"/>
      <c r="O125" s="18">
        <f>'CARNES BLANCAS'!I442</f>
        <v>0.08</v>
      </c>
      <c r="P125" s="18"/>
      <c r="Q125" s="18"/>
      <c r="R125" s="18"/>
      <c r="S125" s="18"/>
      <c r="T125" s="18">
        <f>'CARNES BLANCAS'!I581</f>
        <v>0.04</v>
      </c>
      <c r="U125" s="18">
        <f>'CARNES ROJAS'!H604+'CARNES ROJAS'!H608</f>
        <v>0.04944</v>
      </c>
      <c r="V125" s="18"/>
      <c r="W125" s="8"/>
      <c r="X125" s="8"/>
      <c r="Y125" s="8"/>
      <c r="Z125" s="8"/>
      <c r="AA125" s="8"/>
    </row>
    <row r="126" ht="12.75" customHeight="1">
      <c r="A126" s="34"/>
      <c r="B126" s="31" t="s">
        <v>541</v>
      </c>
      <c r="C126" s="1" t="s">
        <v>15</v>
      </c>
      <c r="D126" s="3">
        <v>4034.0</v>
      </c>
      <c r="E126" s="18">
        <f t="shared" si="8"/>
        <v>1.16</v>
      </c>
      <c r="F126" s="24"/>
      <c r="G126" s="24"/>
      <c r="H126" s="18">
        <f>PASTAS!I740</f>
        <v>0.2</v>
      </c>
      <c r="I126" s="18">
        <f>PASTAS!I763</f>
        <v>0.2</v>
      </c>
      <c r="J126" s="18"/>
      <c r="K126" s="18"/>
      <c r="L126" s="18"/>
      <c r="M126" s="18"/>
      <c r="N126" s="18"/>
      <c r="O126" s="18">
        <f>PASTAS!I395</f>
        <v>0.2</v>
      </c>
      <c r="P126" s="18">
        <f>PASTAS!I924</f>
        <v>0.2</v>
      </c>
      <c r="Q126" s="18">
        <f>ECONOMICOS!I290</f>
        <v>0.2</v>
      </c>
      <c r="R126" s="18"/>
      <c r="S126" s="18"/>
      <c r="T126" s="18">
        <f>PASTAS!I510</f>
        <v>0.16</v>
      </c>
      <c r="U126" s="18"/>
      <c r="V126" s="18"/>
      <c r="W126" s="8"/>
      <c r="X126" s="8"/>
      <c r="Y126" s="8"/>
      <c r="Z126" s="8"/>
      <c r="AA126" s="8"/>
    </row>
    <row r="127" ht="12.75" customHeight="1">
      <c r="A127" s="108"/>
      <c r="B127" s="110" t="s">
        <v>435</v>
      </c>
      <c r="C127" s="1" t="s">
        <v>15</v>
      </c>
      <c r="D127" s="3">
        <f>'PRE PRODUCCIÓN COCINA CALIENTE'!K42</f>
        <v>150.752</v>
      </c>
      <c r="E127" s="18">
        <f t="shared" si="8"/>
        <v>0.2</v>
      </c>
      <c r="F127" s="24"/>
      <c r="G127" s="24"/>
      <c r="H127" s="18"/>
      <c r="I127" s="18"/>
      <c r="J127" s="18"/>
      <c r="K127" s="18"/>
      <c r="L127" s="18"/>
      <c r="M127" s="18"/>
      <c r="N127" s="18"/>
      <c r="O127" s="18">
        <f>CEREALES!I5</f>
        <v>0.2</v>
      </c>
      <c r="P127" s="18"/>
      <c r="Q127" s="18"/>
      <c r="R127" s="18"/>
      <c r="S127" s="18"/>
      <c r="T127" s="18"/>
      <c r="U127" s="18"/>
      <c r="V127" s="18"/>
      <c r="W127" s="8"/>
      <c r="X127" s="8"/>
      <c r="Y127" s="8"/>
      <c r="Z127" s="8"/>
      <c r="AA127" s="8"/>
    </row>
    <row r="128" ht="12.75" customHeight="1">
      <c r="A128" s="34"/>
      <c r="B128" s="31" t="s">
        <v>556</v>
      </c>
      <c r="C128" s="1" t="s">
        <v>15</v>
      </c>
      <c r="D128" s="3">
        <v>15500.0</v>
      </c>
      <c r="E128" s="18">
        <f t="shared" si="8"/>
        <v>0.72</v>
      </c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>
        <f>PASTAS!I464</f>
        <v>0.72</v>
      </c>
      <c r="R128" s="18"/>
      <c r="S128" s="18"/>
      <c r="T128" s="18"/>
      <c r="U128" s="18"/>
      <c r="V128" s="18"/>
      <c r="W128" s="8"/>
      <c r="X128" s="8"/>
      <c r="Y128" s="8"/>
      <c r="Z128" s="8"/>
      <c r="AA128" s="8"/>
    </row>
    <row r="129" ht="12.75" customHeight="1">
      <c r="A129" s="34"/>
      <c r="B129" s="31" t="s">
        <v>558</v>
      </c>
      <c r="C129" s="1" t="s">
        <v>15</v>
      </c>
      <c r="D129" s="3">
        <v>980.0</v>
      </c>
      <c r="E129" s="18">
        <f t="shared" si="8"/>
        <v>0.59</v>
      </c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>
        <f>'CARNES ROJAS'!H222</f>
        <v>0.23</v>
      </c>
      <c r="R129" s="18">
        <f>'CARNES BLANCAS'!I949</f>
        <v>0.2</v>
      </c>
      <c r="S129" s="18">
        <f>'CARNES ROJAS'!H287</f>
        <v>0.16</v>
      </c>
      <c r="T129" s="18"/>
      <c r="U129" s="18"/>
      <c r="V129" s="18"/>
      <c r="W129" s="8"/>
      <c r="X129" s="8"/>
      <c r="Y129" s="8"/>
      <c r="Z129" s="8"/>
      <c r="AA129" s="8"/>
    </row>
    <row r="130" ht="12.75" customHeight="1">
      <c r="A130" s="108"/>
      <c r="B130" s="110" t="s">
        <v>443</v>
      </c>
      <c r="C130" s="1" t="s">
        <v>15</v>
      </c>
      <c r="D130" s="3">
        <f>'PRE PRODUCCIÓN SALSAS'!K249</f>
        <v>1785.486298</v>
      </c>
      <c r="E130" s="18">
        <f t="shared" si="8"/>
        <v>0.284</v>
      </c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>
        <f>PASTAS!I584</f>
        <v>0.284</v>
      </c>
      <c r="S130" s="18"/>
      <c r="T130" s="18"/>
      <c r="U130" s="18"/>
      <c r="V130" s="18"/>
      <c r="W130" s="8"/>
      <c r="X130" s="8"/>
      <c r="Y130" s="8"/>
      <c r="Z130" s="8"/>
      <c r="AA130" s="8"/>
    </row>
    <row r="131" ht="12.75" customHeight="1">
      <c r="A131" s="34"/>
      <c r="B131" s="31" t="s">
        <v>559</v>
      </c>
      <c r="C131" s="1" t="s">
        <v>15</v>
      </c>
      <c r="D131" s="3">
        <v>11866.0</v>
      </c>
      <c r="E131" s="18">
        <f t="shared" si="8"/>
        <v>1.104</v>
      </c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>
        <f>PAPAS!I143</f>
        <v>1.104</v>
      </c>
      <c r="S131" s="18"/>
      <c r="T131" s="18"/>
      <c r="U131" s="18"/>
      <c r="V131" s="18"/>
      <c r="W131" s="8"/>
      <c r="X131" s="8"/>
      <c r="Y131" s="8"/>
      <c r="Z131" s="8"/>
      <c r="AA131" s="8"/>
    </row>
    <row r="132" ht="12.75" customHeight="1">
      <c r="A132" s="34"/>
      <c r="B132" s="31" t="s">
        <v>461</v>
      </c>
      <c r="C132" s="1" t="s">
        <v>15</v>
      </c>
      <c r="D132" s="3">
        <v>16000.0</v>
      </c>
      <c r="E132" s="18">
        <f t="shared" si="8"/>
        <v>1.98</v>
      </c>
      <c r="F132" s="18"/>
      <c r="G132" s="18"/>
      <c r="H132" s="18"/>
      <c r="I132" s="18"/>
      <c r="J132" s="18">
        <f>SOPAS!I120</f>
        <v>0.308</v>
      </c>
      <c r="K132" s="18"/>
      <c r="L132" s="18"/>
      <c r="M132" s="18"/>
      <c r="N132" s="18"/>
      <c r="O132" s="18"/>
      <c r="P132" s="18"/>
      <c r="Q132" s="18"/>
      <c r="R132" s="18">
        <f>'CARNES ROJAS'!H970</f>
        <v>0.66</v>
      </c>
      <c r="S132" s="18">
        <f>ECONOMICOS!I306</f>
        <v>0.352</v>
      </c>
      <c r="T132" s="18"/>
      <c r="U132" s="18">
        <f>'CARNES ROJAS'!H626</f>
        <v>0.66</v>
      </c>
      <c r="V132" s="18"/>
      <c r="W132" s="8"/>
      <c r="X132" s="8"/>
      <c r="Y132" s="8"/>
      <c r="Z132" s="8"/>
      <c r="AA132" s="8"/>
    </row>
    <row r="133" ht="12.75" customHeight="1">
      <c r="A133" s="154"/>
      <c r="B133" s="155" t="s">
        <v>560</v>
      </c>
      <c r="C133" s="1" t="s">
        <v>15</v>
      </c>
      <c r="D133" s="3"/>
      <c r="E133" s="18">
        <f t="shared" si="8"/>
        <v>0.4</v>
      </c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f>ECONOMICOS!I355</f>
        <v>0.4</v>
      </c>
      <c r="U133" s="18"/>
      <c r="V133" s="18"/>
      <c r="W133" s="8"/>
      <c r="X133" s="8"/>
      <c r="Y133" s="8"/>
      <c r="Z133" s="8"/>
      <c r="AA133" s="8"/>
    </row>
    <row r="134" ht="12.75" customHeight="1">
      <c r="A134" s="34"/>
      <c r="B134" s="31" t="s">
        <v>561</v>
      </c>
      <c r="C134" s="1" t="s">
        <v>15</v>
      </c>
      <c r="D134" s="3">
        <v>9560.0</v>
      </c>
      <c r="E134" s="18">
        <f t="shared" si="8"/>
        <v>0.2</v>
      </c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>
        <f>'CARNES BLANCAS'!I492</f>
        <v>0.2</v>
      </c>
      <c r="V134" s="18"/>
      <c r="W134" s="8"/>
      <c r="X134" s="8"/>
      <c r="Y134" s="8"/>
      <c r="Z134" s="8"/>
      <c r="AA134" s="8"/>
    </row>
    <row r="135" ht="12.75" customHeight="1">
      <c r="A135" s="34"/>
      <c r="B135" s="31" t="s">
        <v>562</v>
      </c>
      <c r="C135" s="1" t="s">
        <v>15</v>
      </c>
      <c r="D135" s="3">
        <v>1950.0</v>
      </c>
      <c r="E135" s="18">
        <f t="shared" si="8"/>
        <v>0</v>
      </c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8"/>
      <c r="X135" s="8"/>
      <c r="Y135" s="8"/>
      <c r="Z135" s="8"/>
      <c r="AA135" s="8"/>
    </row>
    <row r="136" ht="12.75" customHeight="1">
      <c r="A136" s="34"/>
      <c r="B136" s="31" t="s">
        <v>563</v>
      </c>
      <c r="C136" s="1" t="s">
        <v>15</v>
      </c>
      <c r="D136" s="3">
        <v>2459.0</v>
      </c>
      <c r="E136" s="18">
        <f t="shared" si="8"/>
        <v>0</v>
      </c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8"/>
      <c r="X136" s="8"/>
      <c r="Y136" s="8"/>
      <c r="Z136" s="8"/>
      <c r="AA136" s="8"/>
    </row>
    <row r="137" ht="12.75" customHeight="1">
      <c r="A137" s="34"/>
      <c r="B137" s="31" t="s">
        <v>564</v>
      </c>
      <c r="C137" s="1" t="s">
        <v>15</v>
      </c>
      <c r="D137" s="3">
        <v>2459.0</v>
      </c>
      <c r="E137" s="18">
        <f t="shared" si="8"/>
        <v>0</v>
      </c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8"/>
      <c r="X137" s="8"/>
      <c r="Y137" s="8"/>
      <c r="Z137" s="8"/>
      <c r="AA137" s="8"/>
    </row>
    <row r="138" ht="12.75" customHeight="1">
      <c r="A138" s="154"/>
      <c r="B138" s="155" t="s">
        <v>565</v>
      </c>
      <c r="C138" s="1" t="s">
        <v>15</v>
      </c>
      <c r="D138" s="3">
        <f>10100*1000/400</f>
        <v>25250</v>
      </c>
      <c r="E138" s="18">
        <f t="shared" si="8"/>
        <v>0.4</v>
      </c>
      <c r="F138" s="18"/>
      <c r="G138" s="18"/>
      <c r="H138" s="18">
        <f>VEGETALES!I350</f>
        <v>0.4</v>
      </c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8"/>
      <c r="X138" s="8"/>
      <c r="Y138" s="8"/>
      <c r="Z138" s="8"/>
      <c r="AA138" s="8"/>
    </row>
    <row r="139" ht="12.75" customHeight="1">
      <c r="A139" s="34"/>
      <c r="B139" s="31" t="s">
        <v>566</v>
      </c>
      <c r="C139" s="1" t="s">
        <v>15</v>
      </c>
      <c r="D139" s="3">
        <v>37120.0</v>
      </c>
      <c r="E139" s="18">
        <f t="shared" si="8"/>
        <v>0.912</v>
      </c>
      <c r="F139" s="18"/>
      <c r="G139" s="18"/>
      <c r="H139" s="18"/>
      <c r="I139" s="18"/>
      <c r="J139" s="18"/>
      <c r="K139" s="18">
        <f>'CARNES BLANCAS'!I786</f>
        <v>0.912</v>
      </c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8"/>
      <c r="X139" s="8"/>
      <c r="Y139" s="8"/>
      <c r="Z139" s="8"/>
      <c r="AA139" s="8"/>
    </row>
    <row r="140" ht="12.75" customHeight="1">
      <c r="A140" s="34"/>
      <c r="B140" s="31" t="s">
        <v>567</v>
      </c>
      <c r="C140" s="1" t="s">
        <v>15</v>
      </c>
      <c r="D140" s="3">
        <v>17000.0</v>
      </c>
      <c r="E140" s="18">
        <f t="shared" si="8"/>
        <v>0.026</v>
      </c>
      <c r="F140" s="18"/>
      <c r="G140" s="18"/>
      <c r="H140" s="18"/>
      <c r="I140" s="18"/>
      <c r="J140" s="18"/>
      <c r="K140" s="18"/>
      <c r="L140" s="18">
        <f>'CARNES BLANCAS'!I813</f>
        <v>0.026</v>
      </c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8"/>
      <c r="X140" s="8"/>
      <c r="Y140" s="8"/>
      <c r="Z140" s="8"/>
      <c r="AA140" s="8"/>
    </row>
    <row r="141" ht="12.75" customHeight="1">
      <c r="A141" s="34"/>
      <c r="B141" s="31" t="s">
        <v>568</v>
      </c>
      <c r="C141" s="1" t="s">
        <v>15</v>
      </c>
      <c r="D141" s="3">
        <v>12990.0</v>
      </c>
      <c r="E141" s="18">
        <f t="shared" si="8"/>
        <v>1.568</v>
      </c>
      <c r="F141" s="18"/>
      <c r="G141" s="18"/>
      <c r="H141" s="18"/>
      <c r="I141" s="18"/>
      <c r="J141" s="18"/>
      <c r="K141" s="18"/>
      <c r="L141" s="18"/>
      <c r="M141" s="18">
        <f>'CARNES ROJAS'!H855</f>
        <v>1.04</v>
      </c>
      <c r="N141" s="18"/>
      <c r="O141" s="18"/>
      <c r="P141" s="18">
        <f>SOPAS!I143</f>
        <v>0.528</v>
      </c>
      <c r="Q141" s="18"/>
      <c r="R141" s="18"/>
      <c r="S141" s="18"/>
      <c r="T141" s="18"/>
      <c r="U141" s="18"/>
      <c r="V141" s="18"/>
      <c r="W141" s="8"/>
      <c r="X141" s="8"/>
      <c r="Y141" s="8"/>
      <c r="Z141" s="8"/>
      <c r="AA141" s="8"/>
    </row>
    <row r="142" ht="12.75" customHeight="1">
      <c r="A142" s="34"/>
      <c r="B142" s="31" t="s">
        <v>570</v>
      </c>
      <c r="C142" s="1" t="s">
        <v>15</v>
      </c>
      <c r="D142" s="3">
        <v>20000.0</v>
      </c>
      <c r="E142" s="18">
        <f t="shared" si="8"/>
        <v>0.0054</v>
      </c>
      <c r="F142" s="18"/>
      <c r="G142" s="18"/>
      <c r="H142" s="18"/>
      <c r="I142" s="18"/>
      <c r="J142" s="18"/>
      <c r="K142" s="18"/>
      <c r="L142" s="18"/>
      <c r="M142" s="18">
        <f>'CARNES ROJAS'!H861</f>
        <v>0.0004</v>
      </c>
      <c r="N142" s="18"/>
      <c r="O142" s="18"/>
      <c r="P142" s="18">
        <f>SOPAS!I149</f>
        <v>0.005</v>
      </c>
      <c r="Q142" s="18"/>
      <c r="R142" s="18"/>
      <c r="S142" s="18"/>
      <c r="T142" s="18"/>
      <c r="U142" s="18"/>
      <c r="V142" s="18"/>
      <c r="W142" s="8"/>
      <c r="X142" s="8"/>
      <c r="Y142" s="8"/>
      <c r="Z142" s="8"/>
      <c r="AA142" s="8"/>
    </row>
    <row r="143" ht="12.75" customHeight="1">
      <c r="A143" s="34"/>
      <c r="B143" s="31" t="s">
        <v>571</v>
      </c>
      <c r="C143" s="1" t="s">
        <v>15</v>
      </c>
      <c r="D143" s="3">
        <v>13990.0</v>
      </c>
      <c r="E143" s="18">
        <f t="shared" si="8"/>
        <v>0.576</v>
      </c>
      <c r="F143" s="18"/>
      <c r="G143" s="18"/>
      <c r="H143" s="18"/>
      <c r="I143" s="18"/>
      <c r="J143" s="18"/>
      <c r="K143" s="18"/>
      <c r="L143" s="18"/>
      <c r="M143" s="18"/>
      <c r="N143" s="18"/>
      <c r="O143" s="18">
        <f>'CARNES ROJAS'!H901</f>
        <v>0.576</v>
      </c>
      <c r="P143" s="18"/>
      <c r="Q143" s="18"/>
      <c r="R143" s="18"/>
      <c r="S143" s="18"/>
      <c r="T143" s="18"/>
      <c r="U143" s="18"/>
      <c r="V143" s="18"/>
      <c r="W143" s="8"/>
      <c r="X143" s="8"/>
      <c r="Y143" s="8"/>
      <c r="Z143" s="8"/>
      <c r="AA143" s="8"/>
    </row>
    <row r="144" ht="12.75" customHeight="1">
      <c r="A144" s="34"/>
      <c r="B144" s="31" t="s">
        <v>465</v>
      </c>
      <c r="C144" s="1" t="s">
        <v>15</v>
      </c>
      <c r="D144" s="3">
        <f>1000*2200/15</f>
        <v>146666.6667</v>
      </c>
      <c r="E144" s="18">
        <f t="shared" si="8"/>
        <v>0.004</v>
      </c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>
        <f>VEGETALES!I768</f>
        <v>0.004</v>
      </c>
      <c r="R144" s="18"/>
      <c r="S144" s="18"/>
      <c r="T144" s="18"/>
      <c r="U144" s="18"/>
      <c r="V144" s="18"/>
      <c r="W144" s="8"/>
      <c r="X144" s="8"/>
      <c r="Y144" s="8"/>
      <c r="Z144" s="8"/>
      <c r="AA144" s="8"/>
    </row>
    <row r="145" ht="12.75" customHeight="1">
      <c r="A145" s="34"/>
      <c r="B145" s="31" t="s">
        <v>572</v>
      </c>
      <c r="C145" s="1" t="s">
        <v>15</v>
      </c>
      <c r="D145" s="3">
        <v>22990.0</v>
      </c>
      <c r="E145" s="18">
        <f t="shared" si="8"/>
        <v>1.008</v>
      </c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>
        <f>'CARNES BLANCAS'!I947</f>
        <v>0.528</v>
      </c>
      <c r="S145" s="18">
        <f>'CARNES BLANCAS'!I970</f>
        <v>0.48</v>
      </c>
      <c r="T145" s="18"/>
      <c r="U145" s="18"/>
      <c r="V145" s="18"/>
      <c r="W145" s="8"/>
      <c r="X145" s="8"/>
      <c r="Y145" s="8"/>
      <c r="Z145" s="8"/>
      <c r="AA145" s="8"/>
    </row>
    <row r="146" ht="12.75" customHeight="1">
      <c r="A146" s="34"/>
      <c r="B146" s="31" t="s">
        <v>573</v>
      </c>
      <c r="C146" s="1" t="s">
        <v>15</v>
      </c>
      <c r="D146" s="3">
        <f>1000*20800/2400</f>
        <v>8666.666667</v>
      </c>
      <c r="E146" s="18">
        <f t="shared" si="8"/>
        <v>0.8</v>
      </c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>
        <f>'CARNES ROJAS'!H993</f>
        <v>0.8</v>
      </c>
      <c r="T146" s="18"/>
      <c r="U146" s="18"/>
      <c r="V146" s="18"/>
      <c r="W146" s="8"/>
      <c r="X146" s="8"/>
      <c r="Y146" s="8"/>
      <c r="Z146" s="8"/>
      <c r="AA146" s="8"/>
    </row>
    <row r="147" ht="12.75" customHeight="1">
      <c r="A147" s="34"/>
      <c r="B147" s="31" t="s">
        <v>574</v>
      </c>
      <c r="C147" s="1" t="s">
        <v>15</v>
      </c>
      <c r="D147" s="3">
        <v>31000.0</v>
      </c>
      <c r="E147" s="18">
        <f t="shared" si="8"/>
        <v>0.32</v>
      </c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>
        <f>PASTAS!I993</f>
        <v>0.32</v>
      </c>
      <c r="T147" s="18"/>
      <c r="U147" s="18"/>
      <c r="V147" s="18"/>
      <c r="W147" s="8"/>
      <c r="X147" s="8"/>
      <c r="Y147" s="8"/>
      <c r="Z147" s="8"/>
      <c r="AA147" s="8"/>
    </row>
    <row r="148" ht="12.75" customHeight="1">
      <c r="A148" s="34"/>
      <c r="B148" s="31" t="s">
        <v>575</v>
      </c>
      <c r="C148" s="1" t="s">
        <v>15</v>
      </c>
      <c r="D148" s="3">
        <v>21700.0</v>
      </c>
      <c r="E148" s="18">
        <f t="shared" si="8"/>
        <v>0.084</v>
      </c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>
        <f>'CARNES ROJAS'!H1017</f>
        <v>0.084</v>
      </c>
      <c r="U148" s="18"/>
      <c r="V148" s="18"/>
      <c r="W148" s="8"/>
      <c r="X148" s="8"/>
      <c r="Y148" s="8"/>
      <c r="Z148" s="8"/>
      <c r="AA148" s="8"/>
    </row>
    <row r="149" ht="12.75" customHeight="1">
      <c r="A149" s="34"/>
      <c r="B149" s="31" t="s">
        <v>576</v>
      </c>
      <c r="C149" s="1" t="s">
        <v>15</v>
      </c>
      <c r="D149" s="3">
        <v>36000.0</v>
      </c>
      <c r="E149" s="18">
        <f t="shared" si="8"/>
        <v>0.008</v>
      </c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f>VEGETALES!I908</f>
        <v>0.008</v>
      </c>
      <c r="U149" s="18"/>
      <c r="V149" s="18"/>
      <c r="W149" s="8"/>
      <c r="X149" s="8"/>
      <c r="Y149" s="8"/>
      <c r="Z149" s="8"/>
      <c r="AA149" s="8"/>
    </row>
    <row r="150" ht="12.75" customHeight="1">
      <c r="A150" s="34"/>
      <c r="B150" s="31" t="s">
        <v>577</v>
      </c>
      <c r="C150" s="1" t="s">
        <v>15</v>
      </c>
      <c r="D150" s="3">
        <f>12850*1000/400</f>
        <v>32125</v>
      </c>
      <c r="E150" s="18">
        <f t="shared" si="8"/>
        <v>0.4</v>
      </c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>
        <f>'CARNES BLANCAS'!I1023</f>
        <v>0.4</v>
      </c>
      <c r="V150" s="18"/>
      <c r="W150" s="8"/>
      <c r="X150" s="8"/>
      <c r="Y150" s="8"/>
      <c r="Z150" s="8"/>
      <c r="AA150" s="8"/>
    </row>
    <row r="151" ht="12.75" customHeight="1">
      <c r="A151" s="34"/>
      <c r="B151" s="31" t="s">
        <v>578</v>
      </c>
      <c r="C151" s="1" t="s">
        <v>15</v>
      </c>
      <c r="D151" s="3">
        <v>4034.0</v>
      </c>
      <c r="E151" s="18">
        <f t="shared" si="8"/>
        <v>0.12</v>
      </c>
      <c r="F151" s="18"/>
      <c r="G151" s="18"/>
      <c r="H151" s="18">
        <f>SOPAS!I166</f>
        <v>0.12</v>
      </c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8"/>
      <c r="X151" s="8"/>
      <c r="Y151" s="8"/>
      <c r="Z151" s="8"/>
      <c r="AA151" s="8"/>
    </row>
    <row r="152" ht="12.75" customHeight="1">
      <c r="A152" s="34"/>
      <c r="B152" s="31" t="s">
        <v>579</v>
      </c>
      <c r="C152" s="1" t="s">
        <v>15</v>
      </c>
      <c r="D152" s="3">
        <f>72900/2</f>
        <v>36450</v>
      </c>
      <c r="E152" s="18">
        <f t="shared" si="8"/>
        <v>0</v>
      </c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8"/>
      <c r="X152" s="8"/>
      <c r="Y152" s="8"/>
      <c r="Z152" s="8"/>
      <c r="AA152" s="8"/>
    </row>
    <row r="153" ht="12.75" customHeight="1">
      <c r="A153" s="34"/>
      <c r="B153" s="31" t="s">
        <v>580</v>
      </c>
      <c r="C153" s="1" t="s">
        <v>15</v>
      </c>
      <c r="D153" s="3">
        <f>1000*2800/400</f>
        <v>7000</v>
      </c>
      <c r="E153" s="18">
        <f t="shared" si="8"/>
        <v>0.02</v>
      </c>
      <c r="F153" s="18"/>
      <c r="G153" s="18"/>
      <c r="H153" s="18"/>
      <c r="I153" s="18"/>
      <c r="J153" s="18"/>
      <c r="K153" s="18">
        <f>SOPAS!I291</f>
        <v>0.02</v>
      </c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8"/>
      <c r="X153" s="8"/>
      <c r="Y153" s="8"/>
      <c r="Z153" s="8"/>
      <c r="AA153" s="8"/>
    </row>
    <row r="154" ht="12.75" customHeight="1">
      <c r="A154" s="34"/>
      <c r="B154" s="31" t="s">
        <v>581</v>
      </c>
      <c r="C154" s="1" t="s">
        <v>15</v>
      </c>
      <c r="D154" s="3">
        <v>21990.0</v>
      </c>
      <c r="E154" s="18">
        <f t="shared" si="8"/>
        <v>1.028</v>
      </c>
      <c r="F154" s="18"/>
      <c r="G154" s="18"/>
      <c r="H154" s="18"/>
      <c r="I154" s="18"/>
      <c r="J154" s="18"/>
      <c r="K154" s="18"/>
      <c r="L154" s="18"/>
      <c r="M154" s="18"/>
      <c r="N154" s="18">
        <f>SOPAS!I353</f>
        <v>0.308</v>
      </c>
      <c r="O154" s="18"/>
      <c r="P154" s="18">
        <f>'CARNES ROJAS'!H924</f>
        <v>0.72</v>
      </c>
      <c r="Q154" s="18"/>
      <c r="R154" s="18"/>
      <c r="S154" s="18"/>
      <c r="T154" s="18"/>
      <c r="U154" s="18"/>
      <c r="V154" s="18"/>
      <c r="W154" s="8"/>
      <c r="X154" s="8"/>
      <c r="Y154" s="8"/>
      <c r="Z154" s="8"/>
      <c r="AA154" s="8"/>
    </row>
    <row r="155" ht="12.75" customHeight="1">
      <c r="A155" s="34"/>
      <c r="B155" s="31" t="s">
        <v>582</v>
      </c>
      <c r="C155" s="1" t="s">
        <v>15</v>
      </c>
      <c r="D155" s="3">
        <v>18990.0</v>
      </c>
      <c r="E155" s="18">
        <f t="shared" si="8"/>
        <v>0.08</v>
      </c>
      <c r="F155" s="18"/>
      <c r="G155" s="18"/>
      <c r="H155" s="18"/>
      <c r="I155" s="18"/>
      <c r="J155" s="18"/>
      <c r="K155" s="18"/>
      <c r="L155" s="18"/>
      <c r="M155" s="18"/>
      <c r="N155" s="18"/>
      <c r="O155" s="18">
        <f>SOPAS!I30</f>
        <v>0.08</v>
      </c>
      <c r="P155" s="18"/>
      <c r="Q155" s="18"/>
      <c r="R155" s="18"/>
      <c r="S155" s="18"/>
      <c r="T155" s="18"/>
      <c r="U155" s="18"/>
      <c r="V155" s="18"/>
      <c r="W155" s="8"/>
      <c r="X155" s="8"/>
      <c r="Y155" s="8"/>
      <c r="Z155" s="8"/>
      <c r="AA155" s="8"/>
    </row>
    <row r="156" ht="12.75" customHeight="1">
      <c r="A156" s="34"/>
      <c r="B156" s="31" t="s">
        <v>583</v>
      </c>
      <c r="C156" s="1" t="s">
        <v>15</v>
      </c>
      <c r="D156" s="3">
        <f>7200*2</f>
        <v>14400</v>
      </c>
      <c r="E156" s="18">
        <f t="shared" si="8"/>
        <v>0.2</v>
      </c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>
        <f>SOPAS!I327</f>
        <v>0.2</v>
      </c>
      <c r="S156" s="18"/>
      <c r="T156" s="18"/>
      <c r="U156" s="18"/>
      <c r="V156" s="18"/>
      <c r="W156" s="8"/>
      <c r="X156" s="8"/>
      <c r="Y156" s="8"/>
      <c r="Z156" s="8"/>
      <c r="AA156" s="8"/>
    </row>
    <row r="157" ht="12.75" customHeight="1">
      <c r="A157" s="34"/>
      <c r="B157" s="31" t="s">
        <v>585</v>
      </c>
      <c r="C157" s="1" t="s">
        <v>15</v>
      </c>
      <c r="D157" s="3">
        <v>5370.0</v>
      </c>
      <c r="E157" s="18">
        <f t="shared" si="8"/>
        <v>0.12</v>
      </c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>
        <f>SOPAS!I429</f>
        <v>0.12</v>
      </c>
      <c r="T157" s="18"/>
      <c r="U157" s="18"/>
      <c r="V157" s="18"/>
      <c r="W157" s="8"/>
      <c r="X157" s="8"/>
      <c r="Y157" s="8"/>
      <c r="Z157" s="8"/>
      <c r="AA157" s="8"/>
    </row>
    <row r="158" ht="12.75" customHeight="1">
      <c r="A158" s="34"/>
      <c r="B158" s="31" t="s">
        <v>462</v>
      </c>
      <c r="C158" s="1" t="s">
        <v>15</v>
      </c>
      <c r="D158" s="3">
        <v>10000.0</v>
      </c>
      <c r="E158" s="18">
        <f t="shared" si="8"/>
        <v>0</v>
      </c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8"/>
      <c r="X158" s="8"/>
      <c r="Y158" s="8"/>
      <c r="Z158" s="8"/>
      <c r="AA158" s="8"/>
    </row>
    <row r="159" ht="12.75" customHeight="1">
      <c r="A159" s="34"/>
      <c r="B159" s="31" t="s">
        <v>463</v>
      </c>
      <c r="C159" s="1" t="s">
        <v>15</v>
      </c>
      <c r="D159" s="3">
        <v>31000.0</v>
      </c>
      <c r="E159" s="18">
        <f t="shared" si="8"/>
        <v>0</v>
      </c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8"/>
      <c r="X159" s="8"/>
      <c r="Y159" s="8"/>
      <c r="Z159" s="8"/>
      <c r="AA159" s="8"/>
    </row>
    <row r="160" ht="12.75" customHeight="1">
      <c r="A160" s="108"/>
      <c r="B160" s="110" t="s">
        <v>586</v>
      </c>
      <c r="C160" s="156" t="s">
        <v>15</v>
      </c>
      <c r="D160" s="157">
        <v>90000.0</v>
      </c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8"/>
      <c r="X160" s="8"/>
      <c r="Y160" s="8"/>
      <c r="Z160" s="8"/>
      <c r="AA160" s="8"/>
    </row>
    <row r="161" ht="12.75" customHeight="1">
      <c r="A161" s="108"/>
      <c r="B161" s="110" t="s">
        <v>587</v>
      </c>
      <c r="C161" s="156" t="s">
        <v>15</v>
      </c>
      <c r="D161" s="157">
        <v>19900.0</v>
      </c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8"/>
      <c r="X161" s="8"/>
      <c r="Y161" s="8"/>
      <c r="Z161" s="8"/>
      <c r="AA161" s="8"/>
    </row>
    <row r="162" ht="12.75" customHeight="1">
      <c r="A162" s="34"/>
      <c r="B162" s="31" t="s">
        <v>466</v>
      </c>
      <c r="C162" s="1" t="s">
        <v>15</v>
      </c>
      <c r="D162" s="3">
        <v>3500.0</v>
      </c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8"/>
      <c r="X162" s="8"/>
      <c r="Y162" s="8"/>
      <c r="Z162" s="8"/>
      <c r="AA162" s="8"/>
    </row>
    <row r="163" ht="12.75" customHeight="1">
      <c r="A163" s="34"/>
      <c r="B163" s="31"/>
      <c r="C163" s="1"/>
      <c r="D163" s="3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8"/>
      <c r="X163" s="8"/>
      <c r="Y163" s="8"/>
      <c r="Z163" s="8"/>
      <c r="AA163" s="8"/>
    </row>
    <row r="164" ht="12.75" customHeight="1">
      <c r="A164" s="34"/>
      <c r="B164" s="31"/>
      <c r="C164" s="1"/>
      <c r="D164" s="3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8"/>
      <c r="X164" s="8"/>
      <c r="Y164" s="8"/>
      <c r="Z164" s="8"/>
      <c r="AA164" s="8"/>
    </row>
    <row r="165" ht="12.75" customHeight="1">
      <c r="A165" s="34"/>
      <c r="B165" s="31"/>
      <c r="C165" s="1"/>
      <c r="D165" s="3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8"/>
      <c r="X165" s="8"/>
      <c r="Y165" s="8"/>
      <c r="Z165" s="8"/>
      <c r="AA165" s="8"/>
    </row>
    <row r="166" ht="12.75" customHeight="1">
      <c r="A166" s="34"/>
      <c r="B166" s="31"/>
      <c r="C166" s="1"/>
      <c r="D166" s="3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8"/>
      <c r="X166" s="8"/>
      <c r="Y166" s="8"/>
      <c r="Z166" s="8"/>
      <c r="AA166" s="8"/>
    </row>
    <row r="167" ht="12.75" customHeight="1">
      <c r="A167" s="34"/>
      <c r="B167" s="31"/>
      <c r="C167" s="1"/>
      <c r="D167" s="3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8"/>
      <c r="X167" s="8"/>
      <c r="Y167" s="8"/>
      <c r="Z167" s="8"/>
      <c r="AA167" s="8"/>
    </row>
    <row r="168" ht="12.75" customHeight="1">
      <c r="A168" s="34"/>
      <c r="B168" s="31"/>
      <c r="C168" s="1"/>
      <c r="D168" s="3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8"/>
      <c r="X168" s="8"/>
      <c r="Y168" s="8"/>
      <c r="Z168" s="8"/>
      <c r="AA168" s="8"/>
    </row>
    <row r="169" ht="12.75" customHeight="1">
      <c r="A169" s="34"/>
      <c r="B169" s="31"/>
      <c r="C169" s="1"/>
      <c r="D169" s="3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8"/>
      <c r="X169" s="8"/>
      <c r="Y169" s="8"/>
      <c r="Z169" s="8"/>
      <c r="AA169" s="8"/>
    </row>
    <row r="170" ht="12.75" customHeight="1">
      <c r="A170" s="34"/>
      <c r="B170" s="31"/>
      <c r="C170" s="1"/>
      <c r="D170" s="3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8"/>
      <c r="X170" s="8"/>
      <c r="Y170" s="8"/>
      <c r="Z170" s="8"/>
      <c r="AA170" s="8"/>
    </row>
  </sheetData>
  <autoFilter ref="$B$1:$U$137"/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4.43" defaultRowHeight="15.0"/>
  <cols>
    <col customWidth="1" min="1" max="1" width="31.14"/>
    <col customWidth="1" min="2" max="2" width="9.0"/>
    <col customWidth="1" min="3" max="3" width="23.71"/>
    <col customWidth="1" min="4" max="4" width="29.0"/>
    <col customWidth="1" min="5" max="5" width="27.71"/>
    <col customWidth="1" min="6" max="6" width="29.0"/>
    <col customWidth="1" min="7" max="8" width="22.43"/>
    <col customWidth="1" min="9" max="9" width="25.0"/>
    <col customWidth="1" min="10" max="10" width="25.43"/>
    <col customWidth="1" min="11" max="11" width="27.71"/>
    <col customWidth="1" min="12" max="12" width="23.86"/>
    <col customWidth="1" min="13" max="13" width="24.71"/>
    <col customWidth="1" min="14" max="18" width="23.71"/>
    <col customWidth="1" min="19" max="26" width="10.71"/>
  </cols>
  <sheetData>
    <row r="1" ht="12.75" customHeight="1">
      <c r="A1" s="62" t="s">
        <v>431</v>
      </c>
      <c r="B1" s="63"/>
      <c r="C1" s="64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5"/>
      <c r="S1" s="8"/>
      <c r="T1" s="8"/>
      <c r="U1" s="8"/>
      <c r="V1" s="8"/>
      <c r="W1" s="8"/>
      <c r="X1" s="8"/>
      <c r="Y1" s="8"/>
      <c r="Z1" s="8"/>
    </row>
    <row r="2" ht="12.75" customHeight="1">
      <c r="A2" s="66"/>
      <c r="B2" s="67"/>
      <c r="C2" s="68"/>
      <c r="D2" s="69">
        <f>'Insumos Buffet'!E72</f>
        <v>5.04</v>
      </c>
      <c r="E2" s="69">
        <f>'Insumos Buffet'!E127</f>
        <v>0.2</v>
      </c>
      <c r="F2" s="69">
        <f>'PRE PRODUCCIÓN SALSAS'!I120</f>
        <v>0.213</v>
      </c>
      <c r="G2" s="69">
        <f>'Insumos Buffet'!E83</f>
        <v>1.42</v>
      </c>
      <c r="H2" s="69">
        <f>'Insumos Buffet'!E84</f>
        <v>1.04</v>
      </c>
      <c r="I2" s="69">
        <f>'Insumos Buffet'!E86</f>
        <v>6.3</v>
      </c>
      <c r="J2" s="69">
        <f>'Insumos Buffet'!E87</f>
        <v>7.44</v>
      </c>
      <c r="K2" s="69">
        <f>'Insumos Buffet'!E88</f>
        <v>8.78</v>
      </c>
      <c r="L2" s="69">
        <f>'Insumos Buffet'!E120</f>
        <v>0.8</v>
      </c>
      <c r="M2" s="69">
        <f>'Insumos Buffet'!E130</f>
        <v>0.284</v>
      </c>
      <c r="N2" s="69">
        <f>'PRE PRODUCCIÓN SALSAS'!I239</f>
        <v>0.01988</v>
      </c>
      <c r="O2" s="69">
        <f>'Insumos Buffet'!E112</f>
        <v>3.52</v>
      </c>
      <c r="P2" s="67"/>
      <c r="Q2" s="67"/>
      <c r="R2" s="70"/>
      <c r="S2" s="71"/>
      <c r="T2" s="71"/>
      <c r="U2" s="71"/>
      <c r="V2" s="71"/>
      <c r="W2" s="71"/>
      <c r="X2" s="71"/>
      <c r="Y2" s="71"/>
      <c r="Z2" s="71"/>
    </row>
    <row r="3" ht="12.75" customHeight="1">
      <c r="A3" s="9" t="s">
        <v>5</v>
      </c>
      <c r="B3" s="10" t="s">
        <v>12</v>
      </c>
      <c r="C3" s="72" t="s">
        <v>25</v>
      </c>
      <c r="D3" s="13" t="s">
        <v>278</v>
      </c>
      <c r="E3" s="13" t="s">
        <v>435</v>
      </c>
      <c r="F3" s="13" t="s">
        <v>436</v>
      </c>
      <c r="G3" s="13" t="s">
        <v>437</v>
      </c>
      <c r="H3" s="13" t="s">
        <v>438</v>
      </c>
      <c r="I3" s="13" t="s">
        <v>439</v>
      </c>
      <c r="J3" s="13" t="s">
        <v>440</v>
      </c>
      <c r="K3" s="13" t="s">
        <v>441</v>
      </c>
      <c r="L3" s="13" t="s">
        <v>442</v>
      </c>
      <c r="M3" s="13" t="s">
        <v>443</v>
      </c>
      <c r="N3" s="13" t="s">
        <v>444</v>
      </c>
      <c r="O3" s="13" t="s">
        <v>445</v>
      </c>
      <c r="P3" s="13"/>
      <c r="Q3" s="13"/>
      <c r="R3" s="13"/>
      <c r="S3" s="71"/>
      <c r="T3" s="71"/>
      <c r="U3" s="71"/>
      <c r="V3" s="71"/>
      <c r="W3" s="71"/>
      <c r="X3" s="71"/>
      <c r="Y3" s="71"/>
      <c r="Z3" s="71"/>
    </row>
    <row r="4" ht="12.75" customHeight="1">
      <c r="A4" s="2" t="s">
        <v>47</v>
      </c>
      <c r="B4" s="1" t="s">
        <v>48</v>
      </c>
      <c r="C4" s="18">
        <f t="shared" ref="C4:C31" si="1">SUM(D4:R4)</f>
        <v>0.3655904</v>
      </c>
      <c r="D4" s="18"/>
      <c r="E4" s="18"/>
      <c r="F4" s="18"/>
      <c r="G4" s="18"/>
      <c r="H4" s="18"/>
      <c r="I4" s="18">
        <f>'PRE PRODUCCIÓN SALSAS'!I51</f>
        <v>0.252</v>
      </c>
      <c r="J4" s="18"/>
      <c r="K4" s="18"/>
      <c r="L4" s="18">
        <f>'PRE PRODUCCIÓN SALSAS'!I214</f>
        <v>0.032</v>
      </c>
      <c r="M4" s="18"/>
      <c r="N4" s="18">
        <f>'PRE PRODUCCIÓN SALSAS'!I7</f>
        <v>0.0015904</v>
      </c>
      <c r="O4" s="18">
        <f>'PRE PRODUCCIÓN PASTAS'!I166</f>
        <v>0.08</v>
      </c>
      <c r="P4" s="18"/>
      <c r="Q4" s="18"/>
      <c r="R4" s="18"/>
      <c r="S4" s="8"/>
      <c r="T4" s="8"/>
      <c r="U4" s="8"/>
      <c r="V4" s="8"/>
      <c r="W4" s="8"/>
      <c r="X4" s="8"/>
      <c r="Y4" s="8"/>
      <c r="Z4" s="8"/>
    </row>
    <row r="5" ht="12.75" customHeight="1">
      <c r="A5" s="31" t="s">
        <v>147</v>
      </c>
      <c r="B5" s="1" t="s">
        <v>15</v>
      </c>
      <c r="C5" s="18">
        <f t="shared" si="1"/>
        <v>0.00948</v>
      </c>
      <c r="D5" s="18"/>
      <c r="E5" s="18"/>
      <c r="F5" s="18"/>
      <c r="G5" s="18"/>
      <c r="H5" s="18"/>
      <c r="I5" s="18">
        <f>'PRE PRODUCCIÓN SALSAS'!I52</f>
        <v>0.00756</v>
      </c>
      <c r="J5" s="18"/>
      <c r="K5" s="18"/>
      <c r="L5" s="18">
        <f>'PRE PRODUCCIÓN SALSAS'!I218</f>
        <v>0.00192</v>
      </c>
      <c r="M5" s="18"/>
      <c r="N5" s="18"/>
      <c r="O5" s="18"/>
      <c r="P5" s="18"/>
      <c r="Q5" s="18"/>
      <c r="R5" s="18"/>
      <c r="S5" s="8"/>
      <c r="T5" s="8"/>
      <c r="U5" s="8"/>
      <c r="V5" s="8"/>
      <c r="W5" s="8"/>
      <c r="X5" s="8"/>
      <c r="Y5" s="8"/>
      <c r="Z5" s="8"/>
    </row>
    <row r="6" ht="12.75" customHeight="1">
      <c r="A6" s="31" t="s">
        <v>229</v>
      </c>
      <c r="B6" s="1" t="s">
        <v>15</v>
      </c>
      <c r="C6" s="18">
        <f t="shared" si="1"/>
        <v>0.032</v>
      </c>
      <c r="D6" s="18"/>
      <c r="E6" s="18">
        <f>'PRE PRODUCCIÓN COCINA CALIENTE'!I28</f>
        <v>0.032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8"/>
      <c r="T6" s="8"/>
      <c r="U6" s="8"/>
      <c r="V6" s="8"/>
      <c r="W6" s="8"/>
      <c r="X6" s="8"/>
      <c r="Y6" s="8"/>
      <c r="Z6" s="8"/>
    </row>
    <row r="7" ht="12.75" customHeight="1">
      <c r="A7" s="31" t="s">
        <v>282</v>
      </c>
      <c r="B7" s="1" t="s">
        <v>15</v>
      </c>
      <c r="C7" s="18">
        <f t="shared" si="1"/>
        <v>0.0032</v>
      </c>
      <c r="D7" s="39"/>
      <c r="E7" s="39"/>
      <c r="F7" s="39"/>
      <c r="G7" s="39"/>
      <c r="H7" s="39"/>
      <c r="I7" s="39"/>
      <c r="J7" s="39"/>
      <c r="K7" s="39"/>
      <c r="L7" s="39">
        <f>'PRE PRODUCCIÓN SALSAS'!I222</f>
        <v>0.0032</v>
      </c>
      <c r="M7" s="39"/>
      <c r="N7" s="39"/>
      <c r="O7" s="39"/>
      <c r="P7" s="39"/>
      <c r="Q7" s="39"/>
      <c r="R7" s="39"/>
      <c r="S7" s="8"/>
      <c r="T7" s="8"/>
      <c r="U7" s="8"/>
      <c r="V7" s="8"/>
      <c r="W7" s="8"/>
      <c r="X7" s="8"/>
      <c r="Y7" s="8"/>
      <c r="Z7" s="8"/>
    </row>
    <row r="8" ht="12.75" customHeight="1">
      <c r="A8" s="2" t="s">
        <v>345</v>
      </c>
      <c r="B8" s="1" t="s">
        <v>15</v>
      </c>
      <c r="C8" s="18">
        <f t="shared" si="1"/>
        <v>0.6530872</v>
      </c>
      <c r="D8" s="18"/>
      <c r="E8" s="18"/>
      <c r="F8" s="18"/>
      <c r="G8" s="18"/>
      <c r="H8" s="18"/>
      <c r="I8" s="18"/>
      <c r="J8" s="18">
        <f>'PRE PRODUCCIÓN SALSAS'!I146</f>
        <v>0.4464</v>
      </c>
      <c r="K8" s="18"/>
      <c r="L8" s="18">
        <f>'PRE PRODUCCIÓN SALSAS'!I213</f>
        <v>0.188</v>
      </c>
      <c r="M8" s="18">
        <f>'PRE PRODUCCIÓN SALSAS'!I236</f>
        <v>0.0186872</v>
      </c>
      <c r="N8" s="18"/>
      <c r="O8" s="18"/>
      <c r="P8" s="18"/>
      <c r="Q8" s="18"/>
      <c r="R8" s="18"/>
      <c r="S8" s="8"/>
      <c r="T8" s="8"/>
      <c r="U8" s="8"/>
      <c r="V8" s="8"/>
      <c r="W8" s="8"/>
      <c r="X8" s="8"/>
      <c r="Y8" s="8"/>
      <c r="Z8" s="8"/>
    </row>
    <row r="9" ht="12.75" customHeight="1">
      <c r="A9" s="31" t="s">
        <v>378</v>
      </c>
      <c r="B9" s="1" t="s">
        <v>15</v>
      </c>
      <c r="C9" s="18">
        <f t="shared" si="1"/>
        <v>0.0852</v>
      </c>
      <c r="D9" s="18"/>
      <c r="E9" s="18"/>
      <c r="F9" s="18"/>
      <c r="G9" s="18"/>
      <c r="H9" s="18"/>
      <c r="I9" s="18"/>
      <c r="J9" s="18"/>
      <c r="K9" s="18"/>
      <c r="L9" s="18"/>
      <c r="M9" s="18">
        <f>'PRE PRODUCCIÓN SALSAS'!I245</f>
        <v>0.0852</v>
      </c>
      <c r="N9" s="18"/>
      <c r="O9" s="18"/>
      <c r="P9" s="18"/>
      <c r="Q9" s="18"/>
      <c r="R9" s="18"/>
      <c r="S9" s="8"/>
      <c r="T9" s="8"/>
      <c r="U9" s="8"/>
      <c r="V9" s="8"/>
      <c r="W9" s="8"/>
      <c r="X9" s="8"/>
      <c r="Y9" s="8"/>
      <c r="Z9" s="8"/>
    </row>
    <row r="10" ht="12.75" customHeight="1">
      <c r="A10" s="31" t="s">
        <v>387</v>
      </c>
      <c r="B10" s="1" t="s">
        <v>15</v>
      </c>
      <c r="C10" s="18">
        <f t="shared" si="1"/>
        <v>5.326142857</v>
      </c>
      <c r="D10" s="18"/>
      <c r="E10" s="18"/>
      <c r="F10" s="18"/>
      <c r="G10" s="18">
        <f>'PRE PRODUCCIÓN SALSAS'!I122</f>
        <v>0.639</v>
      </c>
      <c r="H10" s="18">
        <f>'PRE PRODUCCIÓN SALSAS'!I166</f>
        <v>0.2971428571</v>
      </c>
      <c r="I10" s="18"/>
      <c r="J10" s="18"/>
      <c r="K10" s="18">
        <f>'PRE PRODUCCIÓN SALSAS'!I190</f>
        <v>4.39</v>
      </c>
      <c r="L10" s="18"/>
      <c r="M10" s="18"/>
      <c r="N10" s="18"/>
      <c r="O10" s="18"/>
      <c r="P10" s="18"/>
      <c r="Q10" s="18"/>
      <c r="R10" s="18"/>
      <c r="S10" s="8"/>
      <c r="T10" s="8"/>
      <c r="U10" s="8"/>
      <c r="V10" s="8"/>
      <c r="W10" s="8"/>
      <c r="X10" s="8"/>
      <c r="Y10" s="8"/>
      <c r="Z10" s="8"/>
    </row>
    <row r="11" ht="12.75" customHeight="1">
      <c r="A11" s="37" t="s">
        <v>422</v>
      </c>
      <c r="B11" s="1" t="s">
        <v>15</v>
      </c>
      <c r="C11" s="18">
        <f t="shared" si="1"/>
        <v>0.0111328</v>
      </c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>
        <f>'PRE PRODUCCIÓN SALSAS'!I5</f>
        <v>0.0111328</v>
      </c>
      <c r="O11" s="18"/>
      <c r="P11" s="18"/>
      <c r="Q11" s="18"/>
      <c r="R11" s="18"/>
      <c r="S11" s="8"/>
      <c r="T11" s="8"/>
      <c r="U11" s="8"/>
      <c r="V11" s="8"/>
      <c r="W11" s="8"/>
      <c r="X11" s="8"/>
      <c r="Y11" s="8"/>
      <c r="Z11" s="8"/>
    </row>
    <row r="12" ht="12.75" customHeight="1">
      <c r="A12" s="31" t="s">
        <v>427</v>
      </c>
      <c r="B12" s="1" t="s">
        <v>15</v>
      </c>
      <c r="C12" s="18">
        <f t="shared" si="1"/>
        <v>0.005079952</v>
      </c>
      <c r="D12" s="59"/>
      <c r="E12" s="18"/>
      <c r="F12" s="18"/>
      <c r="G12" s="18"/>
      <c r="H12" s="18"/>
      <c r="I12" s="18">
        <f>'PRE PRODUCCIÓN SALSAS'!I56</f>
        <v>0.00252</v>
      </c>
      <c r="J12" s="18">
        <f>'PRE PRODUCCIÓN SALSAS'!I147</f>
        <v>0.002232</v>
      </c>
      <c r="K12" s="18"/>
      <c r="L12" s="18">
        <f>'PRE PRODUCCIÓN SALSAS'!I221</f>
        <v>0.00032</v>
      </c>
      <c r="M12" s="18">
        <f>'PRE PRODUCCIÓN SALSAS'!I237</f>
        <v>0.000007952</v>
      </c>
      <c r="N12" s="59"/>
      <c r="O12" s="18"/>
      <c r="P12" s="18"/>
      <c r="Q12" s="18"/>
      <c r="R12" s="18"/>
      <c r="S12" s="8"/>
      <c r="T12" s="8"/>
      <c r="U12" s="8"/>
      <c r="V12" s="8"/>
      <c r="W12" s="8"/>
      <c r="X12" s="8"/>
      <c r="Y12" s="8"/>
      <c r="Z12" s="8"/>
    </row>
    <row r="13" ht="12.75" customHeight="1">
      <c r="A13" s="61" t="s">
        <v>428</v>
      </c>
      <c r="B13" s="1" t="s">
        <v>48</v>
      </c>
      <c r="C13" s="18">
        <f t="shared" si="1"/>
        <v>8.147357143</v>
      </c>
      <c r="D13" s="18">
        <f>'PRE PRODUCCIÓN COCINA CALIENTE'!I8</f>
        <v>1.6128</v>
      </c>
      <c r="E13" s="18"/>
      <c r="F13" s="18">
        <f>'PRE PRODUCCIÓN SALSAS'!I98</f>
        <v>0.0639</v>
      </c>
      <c r="G13" s="18">
        <f>'PRE PRODUCCIÓN SALSAS'!I121</f>
        <v>0.639</v>
      </c>
      <c r="H13" s="18">
        <f>'PRE PRODUCCIÓN SALSAS'!I167</f>
        <v>0.7428571429</v>
      </c>
      <c r="I13" s="18"/>
      <c r="J13" s="18"/>
      <c r="K13" s="18">
        <f>'PRE PRODUCCIÓN SALSAS'!I189</f>
        <v>4.39</v>
      </c>
      <c r="L13" s="18"/>
      <c r="M13" s="18">
        <f>'PRE PRODUCCIÓN SALSAS'!I235</f>
        <v>0.1988</v>
      </c>
      <c r="N13" s="18"/>
      <c r="O13" s="18">
        <f>'PRE PRODUCCIÓN PASTAS'!I170</f>
        <v>0.5</v>
      </c>
      <c r="P13" s="18"/>
      <c r="Q13" s="18"/>
      <c r="R13" s="18"/>
      <c r="S13" s="8"/>
      <c r="T13" s="8"/>
      <c r="U13" s="8"/>
      <c r="V13" s="8"/>
      <c r="W13" s="8"/>
      <c r="X13" s="8"/>
      <c r="Y13" s="8"/>
      <c r="Z13" s="8"/>
    </row>
    <row r="14" ht="12.75" customHeight="1">
      <c r="A14" s="31" t="s">
        <v>447</v>
      </c>
      <c r="B14" s="1" t="s">
        <v>15</v>
      </c>
      <c r="C14" s="18">
        <f t="shared" si="1"/>
        <v>0.6378088</v>
      </c>
      <c r="D14" s="18">
        <f>'PRE PRODUCCIÓN COCINA CALIENTE'!I6</f>
        <v>0.4032</v>
      </c>
      <c r="E14" s="18"/>
      <c r="F14" s="18"/>
      <c r="G14" s="18"/>
      <c r="H14" s="18"/>
      <c r="I14" s="18"/>
      <c r="J14" s="18"/>
      <c r="K14" s="18">
        <f>'PRE PRODUCCIÓN SALSAS'!I192</f>
        <v>0.2195</v>
      </c>
      <c r="L14" s="18"/>
      <c r="M14" s="18">
        <f>'PRE PRODUCCIÓN SALSAS'!I243</f>
        <v>0.007952</v>
      </c>
      <c r="N14" s="18">
        <f>'PRE PRODUCCIÓN SALSAS'!I6</f>
        <v>0.0071568</v>
      </c>
      <c r="O14" s="18"/>
      <c r="P14" s="18"/>
      <c r="Q14" s="18"/>
      <c r="R14" s="18"/>
      <c r="S14" s="8"/>
      <c r="T14" s="8"/>
      <c r="U14" s="8"/>
      <c r="V14" s="8"/>
      <c r="W14" s="8"/>
      <c r="X14" s="8"/>
      <c r="Y14" s="8"/>
      <c r="Z14" s="8"/>
    </row>
    <row r="15" ht="12.75" customHeight="1">
      <c r="A15" s="31" t="s">
        <v>448</v>
      </c>
      <c r="B15" s="1" t="s">
        <v>15</v>
      </c>
      <c r="C15" s="18">
        <f t="shared" si="1"/>
        <v>0.00102142</v>
      </c>
      <c r="D15" s="18"/>
      <c r="E15" s="18"/>
      <c r="F15" s="18">
        <f>'PRE PRODUCCIÓN SALSAS'!I100</f>
        <v>0.0000639</v>
      </c>
      <c r="G15" s="18"/>
      <c r="H15" s="18"/>
      <c r="I15" s="18"/>
      <c r="J15" s="18"/>
      <c r="K15" s="18">
        <f>'PRE PRODUCCIÓN SALSAS'!I195</f>
        <v>0.000878</v>
      </c>
      <c r="L15" s="18"/>
      <c r="M15" s="18">
        <f>'PRE PRODUCCIÓN SALSAS'!I242</f>
        <v>0.00007952</v>
      </c>
      <c r="N15" s="18"/>
      <c r="O15" s="18"/>
      <c r="P15" s="18"/>
      <c r="Q15" s="18"/>
      <c r="R15" s="18"/>
      <c r="S15" s="8"/>
      <c r="T15" s="8"/>
      <c r="U15" s="8"/>
      <c r="V15" s="8"/>
      <c r="W15" s="8"/>
      <c r="X15" s="8"/>
      <c r="Y15" s="8"/>
      <c r="Z15" s="8"/>
    </row>
    <row r="16" ht="12.75" customHeight="1">
      <c r="A16" s="31" t="s">
        <v>450</v>
      </c>
      <c r="B16" s="1" t="s">
        <v>15</v>
      </c>
      <c r="C16" s="18">
        <f t="shared" si="1"/>
        <v>2.84256</v>
      </c>
      <c r="D16" s="18">
        <f>'PRE PRODUCCIÓN COCINA CALIENTE'!I5</f>
        <v>2.84256</v>
      </c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8"/>
      <c r="T16" s="8"/>
      <c r="U16" s="8"/>
      <c r="V16" s="8"/>
      <c r="W16" s="8"/>
      <c r="X16" s="8"/>
      <c r="Y16" s="8"/>
      <c r="Z16" s="8"/>
    </row>
    <row r="17" ht="12.75" customHeight="1">
      <c r="A17" s="31" t="s">
        <v>451</v>
      </c>
      <c r="B17" s="1" t="s">
        <v>15</v>
      </c>
      <c r="C17" s="18">
        <f t="shared" si="1"/>
        <v>0.008254662857</v>
      </c>
      <c r="D17" s="18"/>
      <c r="E17" s="18"/>
      <c r="F17" s="18"/>
      <c r="G17" s="18"/>
      <c r="H17" s="18">
        <f>'PRE PRODUCCIÓN SALSAS'!I168</f>
        <v>0.004457142857</v>
      </c>
      <c r="I17" s="18">
        <f>'PRE PRODUCCIÓN SALSAS'!I58</f>
        <v>0.00252</v>
      </c>
      <c r="J17" s="18"/>
      <c r="K17" s="18">
        <f>'PRE PRODUCCIÓN SALSAS'!I194</f>
        <v>0.000878</v>
      </c>
      <c r="L17" s="18">
        <f>'PRE PRODUCCIÓN SALSAS'!I219</f>
        <v>0.00032</v>
      </c>
      <c r="M17" s="18">
        <f>'PRE PRODUCCIÓN SALSAS'!I241</f>
        <v>0.00007952</v>
      </c>
      <c r="N17" s="18"/>
      <c r="O17" s="18"/>
      <c r="P17" s="18"/>
      <c r="Q17" s="18"/>
      <c r="R17" s="18"/>
      <c r="S17" s="8"/>
      <c r="T17" s="8"/>
      <c r="U17" s="8"/>
      <c r="V17" s="8"/>
      <c r="W17" s="8"/>
      <c r="X17" s="8"/>
      <c r="Y17" s="8"/>
      <c r="Z17" s="8"/>
    </row>
    <row r="18" ht="12.75" customHeight="1">
      <c r="A18" s="73" t="s">
        <v>453</v>
      </c>
      <c r="B18" s="1" t="s">
        <v>15</v>
      </c>
      <c r="C18" s="18">
        <f t="shared" si="1"/>
        <v>0.01485714286</v>
      </c>
      <c r="D18" s="18"/>
      <c r="E18" s="18"/>
      <c r="F18" s="18"/>
      <c r="G18" s="18"/>
      <c r="H18" s="18">
        <f>'PRE PRODUCCIÓN SALSAS'!I170</f>
        <v>0.01485714286</v>
      </c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8"/>
      <c r="T18" s="8"/>
      <c r="U18" s="8"/>
      <c r="V18" s="8"/>
      <c r="W18" s="8"/>
      <c r="X18" s="8"/>
      <c r="Y18" s="8"/>
      <c r="Z18" s="8"/>
    </row>
    <row r="19" ht="12.75" customHeight="1">
      <c r="A19" s="2" t="s">
        <v>454</v>
      </c>
      <c r="B19" s="1" t="s">
        <v>15</v>
      </c>
      <c r="C19" s="18">
        <f t="shared" si="1"/>
        <v>0.001152</v>
      </c>
      <c r="D19" s="18"/>
      <c r="E19" s="18"/>
      <c r="F19" s="18"/>
      <c r="G19" s="18"/>
      <c r="H19" s="18"/>
      <c r="I19" s="18"/>
      <c r="J19" s="18"/>
      <c r="K19" s="18"/>
      <c r="L19" s="18">
        <f>'PRE PRODUCCIÓN SALSAS'!I217</f>
        <v>0.001152</v>
      </c>
      <c r="M19" s="18"/>
      <c r="N19" s="18"/>
      <c r="O19" s="18"/>
      <c r="P19" s="18"/>
      <c r="Q19" s="18"/>
      <c r="R19" s="18"/>
      <c r="S19" s="8"/>
      <c r="T19" s="8"/>
      <c r="U19" s="8"/>
      <c r="V19" s="8"/>
      <c r="W19" s="8"/>
      <c r="X19" s="8"/>
      <c r="Y19" s="8"/>
      <c r="Z19" s="8"/>
    </row>
    <row r="20" ht="12.75" customHeight="1">
      <c r="A20" s="2" t="s">
        <v>455</v>
      </c>
      <c r="B20" s="1" t="s">
        <v>15</v>
      </c>
      <c r="C20" s="18">
        <f t="shared" si="1"/>
        <v>0.1425821143</v>
      </c>
      <c r="D20" s="18">
        <f>'PRE PRODUCCIÓN COCINA CALIENTE'!I7</f>
        <v>0.04032</v>
      </c>
      <c r="E20" s="18">
        <f>'PRE PRODUCCIÓN COCINA CALIENTE'!I30</f>
        <v>0.004</v>
      </c>
      <c r="F20" s="18">
        <f>'PRE PRODUCCIÓN SALSAS'!I101</f>
        <v>0.000426</v>
      </c>
      <c r="G20" s="18"/>
      <c r="H20" s="18">
        <f>'PRE PRODUCCIÓN SALSAS'!I169</f>
        <v>0.01188571429</v>
      </c>
      <c r="I20" s="18">
        <f>'PRE PRODUCCIÓN SALSAS'!I57</f>
        <v>0.0504</v>
      </c>
      <c r="J20" s="18"/>
      <c r="K20" s="18">
        <f>'PRE PRODUCCIÓN SALSAS'!I193</f>
        <v>0.01756</v>
      </c>
      <c r="L20" s="18">
        <f>'PRE PRODUCCIÓN SALSAS'!I220</f>
        <v>0.0064</v>
      </c>
      <c r="M20" s="18">
        <f>'PRE PRODUCCIÓN SALSAS'!I240</f>
        <v>0.0015904</v>
      </c>
      <c r="N20" s="18"/>
      <c r="O20" s="18">
        <f>'PRE PRODUCCIÓN PASTAS'!I167</f>
        <v>0.01</v>
      </c>
      <c r="P20" s="18"/>
      <c r="Q20" s="18"/>
      <c r="R20" s="18"/>
      <c r="S20" s="8"/>
      <c r="T20" s="8"/>
      <c r="U20" s="8"/>
      <c r="V20" s="8"/>
      <c r="W20" s="8"/>
      <c r="X20" s="8"/>
      <c r="Y20" s="8"/>
      <c r="Z20" s="8"/>
    </row>
    <row r="21" ht="12.75" customHeight="1">
      <c r="A21" s="31" t="s">
        <v>457</v>
      </c>
      <c r="B21" s="1" t="s">
        <v>48</v>
      </c>
      <c r="C21" s="18">
        <f t="shared" si="1"/>
        <v>0.6696</v>
      </c>
      <c r="D21" s="18"/>
      <c r="E21" s="18"/>
      <c r="F21" s="18"/>
      <c r="G21" s="18"/>
      <c r="H21" s="18"/>
      <c r="I21" s="18"/>
      <c r="J21" s="18">
        <f>'PRE PRODUCCIÓN SALSAS'!I143</f>
        <v>0.6696</v>
      </c>
      <c r="K21" s="18"/>
      <c r="L21" s="18"/>
      <c r="M21" s="18"/>
      <c r="N21" s="18"/>
      <c r="O21" s="18"/>
      <c r="P21" s="18"/>
      <c r="Q21" s="18"/>
      <c r="R21" s="18"/>
      <c r="S21" s="8"/>
      <c r="T21" s="8"/>
      <c r="U21" s="8"/>
      <c r="V21" s="8"/>
      <c r="W21" s="8"/>
      <c r="X21" s="8"/>
      <c r="Y21" s="8"/>
      <c r="Z21" s="8"/>
    </row>
    <row r="22" ht="12.75" customHeight="1">
      <c r="A22" s="31" t="s">
        <v>458</v>
      </c>
      <c r="B22" s="1" t="s">
        <v>15</v>
      </c>
      <c r="C22" s="18">
        <f t="shared" si="1"/>
        <v>3.2689</v>
      </c>
      <c r="D22" s="18"/>
      <c r="E22" s="18"/>
      <c r="F22" s="18"/>
      <c r="G22" s="18"/>
      <c r="H22" s="18"/>
      <c r="I22" s="18">
        <f>'PRE PRODUCCIÓN SALSAS'!I53</f>
        <v>3.1185</v>
      </c>
      <c r="J22" s="18"/>
      <c r="K22" s="18"/>
      <c r="L22" s="18">
        <f>'PRE PRODUCCIÓN SALSAS'!I216</f>
        <v>0.1504</v>
      </c>
      <c r="M22" s="18"/>
      <c r="N22" s="18"/>
      <c r="O22" s="18"/>
      <c r="P22" s="18"/>
      <c r="Q22" s="18"/>
      <c r="R22" s="18"/>
      <c r="S22" s="8"/>
      <c r="T22" s="8"/>
      <c r="U22" s="8"/>
      <c r="V22" s="8"/>
      <c r="W22" s="8"/>
      <c r="X22" s="8"/>
      <c r="Y22" s="8"/>
      <c r="Z22" s="8"/>
    </row>
    <row r="23" ht="12.75" customHeight="1">
      <c r="A23" s="31" t="s">
        <v>459</v>
      </c>
      <c r="B23" s="1" t="s">
        <v>15</v>
      </c>
      <c r="C23" s="18">
        <f t="shared" si="1"/>
        <v>0.108</v>
      </c>
      <c r="D23" s="18"/>
      <c r="E23" s="18"/>
      <c r="F23" s="18"/>
      <c r="G23" s="18"/>
      <c r="H23" s="18"/>
      <c r="I23" s="18"/>
      <c r="J23" s="18"/>
      <c r="K23" s="18"/>
      <c r="L23" s="18">
        <f>'PRE PRODUCCIÓN SALSAS'!I215</f>
        <v>0.108</v>
      </c>
      <c r="M23" s="18"/>
      <c r="N23" s="18"/>
      <c r="O23" s="18"/>
      <c r="P23" s="18"/>
      <c r="Q23" s="18"/>
      <c r="R23" s="18"/>
      <c r="S23" s="8"/>
      <c r="T23" s="8"/>
      <c r="U23" s="8"/>
      <c r="V23" s="8"/>
      <c r="W23" s="8"/>
      <c r="X23" s="8"/>
      <c r="Y23" s="8"/>
      <c r="Z23" s="8"/>
    </row>
    <row r="24" ht="12.75" customHeight="1">
      <c r="A24" s="31" t="s">
        <v>460</v>
      </c>
      <c r="B24" s="1" t="s">
        <v>15</v>
      </c>
      <c r="C24" s="18">
        <f t="shared" si="1"/>
        <v>1.20217</v>
      </c>
      <c r="D24" s="18"/>
      <c r="E24" s="18"/>
      <c r="F24" s="18">
        <f>'PRE PRODUCCIÓN SALSAS'!I99</f>
        <v>0.01917</v>
      </c>
      <c r="G24" s="18"/>
      <c r="H24" s="18"/>
      <c r="I24" s="18"/>
      <c r="J24" s="18">
        <f>'PRE PRODUCCIÓN SALSAS'!I148</f>
        <v>0.744</v>
      </c>
      <c r="K24" s="18">
        <f>'PRE PRODUCCIÓN SALSAS'!I191</f>
        <v>0.439</v>
      </c>
      <c r="L24" s="18"/>
      <c r="M24" s="18"/>
      <c r="N24" s="18"/>
      <c r="O24" s="18"/>
      <c r="P24" s="18"/>
      <c r="Q24" s="18"/>
      <c r="R24" s="18"/>
      <c r="S24" s="8"/>
      <c r="T24" s="8"/>
      <c r="U24" s="8"/>
      <c r="V24" s="8"/>
      <c r="W24" s="8"/>
      <c r="X24" s="8"/>
      <c r="Y24" s="8"/>
      <c r="Z24" s="8"/>
    </row>
    <row r="25" ht="12.75" customHeight="1">
      <c r="A25" s="31" t="s">
        <v>461</v>
      </c>
      <c r="B25" s="1" t="s">
        <v>15</v>
      </c>
      <c r="C25" s="18">
        <f t="shared" si="1"/>
        <v>0.528</v>
      </c>
      <c r="D25" s="18"/>
      <c r="E25" s="18"/>
      <c r="F25" s="18"/>
      <c r="G25" s="18"/>
      <c r="H25" s="18"/>
      <c r="I25" s="18"/>
      <c r="J25" s="18"/>
      <c r="K25" s="18"/>
      <c r="L25" s="18">
        <f>'PRE PRODUCCIÓN SALSAS'!I212</f>
        <v>0.528</v>
      </c>
      <c r="M25" s="18"/>
      <c r="N25" s="18"/>
      <c r="O25" s="18"/>
      <c r="P25" s="18"/>
      <c r="Q25" s="18"/>
      <c r="R25" s="18"/>
      <c r="S25" s="8"/>
      <c r="T25" s="8"/>
      <c r="U25" s="8"/>
      <c r="V25" s="8"/>
      <c r="W25" s="8"/>
      <c r="X25" s="8"/>
      <c r="Y25" s="8"/>
      <c r="Z25" s="8"/>
    </row>
    <row r="26" ht="12.75" customHeight="1">
      <c r="A26" s="31" t="s">
        <v>462</v>
      </c>
      <c r="B26" s="1" t="s">
        <v>15</v>
      </c>
      <c r="C26" s="18">
        <f t="shared" si="1"/>
        <v>0.63</v>
      </c>
      <c r="D26" s="18"/>
      <c r="E26" s="18"/>
      <c r="F26" s="18"/>
      <c r="G26" s="18"/>
      <c r="H26" s="18"/>
      <c r="I26" s="18">
        <f>'PRE PRODUCCIÓN SALSAS'!I54</f>
        <v>0.63</v>
      </c>
      <c r="J26" s="18"/>
      <c r="K26" s="18"/>
      <c r="L26" s="18"/>
      <c r="M26" s="18"/>
      <c r="N26" s="18"/>
      <c r="O26" s="18"/>
      <c r="P26" s="18"/>
      <c r="Q26" s="18"/>
      <c r="R26" s="18"/>
      <c r="S26" s="8"/>
      <c r="T26" s="8"/>
      <c r="U26" s="8"/>
      <c r="V26" s="8"/>
      <c r="W26" s="8"/>
      <c r="X26" s="8"/>
      <c r="Y26" s="8"/>
      <c r="Z26" s="8"/>
    </row>
    <row r="27" ht="12.75" customHeight="1">
      <c r="A27" s="31" t="s">
        <v>463</v>
      </c>
      <c r="B27" s="1" t="s">
        <v>15</v>
      </c>
      <c r="C27" s="18">
        <f t="shared" si="1"/>
        <v>0.07715555556</v>
      </c>
      <c r="D27" s="18"/>
      <c r="E27" s="18"/>
      <c r="F27" s="18"/>
      <c r="G27" s="18"/>
      <c r="H27" s="18"/>
      <c r="I27" s="18"/>
      <c r="J27" s="18">
        <f>'PRE PRODUCCIÓN SALSAS'!I145</f>
        <v>0.07715555556</v>
      </c>
      <c r="K27" s="18"/>
      <c r="L27" s="18"/>
      <c r="M27" s="18"/>
      <c r="N27" s="18"/>
      <c r="O27" s="18"/>
      <c r="P27" s="18"/>
      <c r="Q27" s="18"/>
      <c r="R27" s="18"/>
      <c r="S27" s="8"/>
      <c r="T27" s="8"/>
      <c r="U27" s="8"/>
      <c r="V27" s="8"/>
      <c r="W27" s="8"/>
      <c r="X27" s="8"/>
      <c r="Y27" s="8"/>
      <c r="Z27" s="8"/>
    </row>
    <row r="28" ht="12.75" customHeight="1">
      <c r="A28" s="31" t="s">
        <v>465</v>
      </c>
      <c r="B28" s="1" t="s">
        <v>15</v>
      </c>
      <c r="C28" s="74">
        <f t="shared" si="1"/>
        <v>0.00007952</v>
      </c>
      <c r="D28" s="18"/>
      <c r="E28" s="18"/>
      <c r="F28" s="18"/>
      <c r="G28" s="18"/>
      <c r="H28" s="18"/>
      <c r="I28" s="18"/>
      <c r="J28" s="18"/>
      <c r="K28" s="18"/>
      <c r="L28" s="18"/>
      <c r="M28" s="18">
        <f>'PRE PRODUCCIÓN SALSAS'!I244</f>
        <v>0.00007952</v>
      </c>
      <c r="N28" s="18"/>
      <c r="O28" s="18"/>
      <c r="P28" s="18"/>
      <c r="Q28" s="18"/>
      <c r="R28" s="18"/>
      <c r="S28" s="8"/>
      <c r="T28" s="8"/>
      <c r="U28" s="8"/>
      <c r="V28" s="8"/>
      <c r="W28" s="8"/>
      <c r="X28" s="8"/>
      <c r="Y28" s="8"/>
      <c r="Z28" s="8"/>
    </row>
    <row r="29" ht="12.75" customHeight="1">
      <c r="A29" s="31" t="s">
        <v>466</v>
      </c>
      <c r="B29" s="1" t="s">
        <v>15</v>
      </c>
      <c r="C29" s="74">
        <f t="shared" si="1"/>
        <v>0.3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f>'PRE PRODUCCIÓN PASTAS'!I171</f>
        <v>0.3</v>
      </c>
      <c r="P29" s="18"/>
      <c r="Q29" s="18"/>
      <c r="R29" s="18"/>
      <c r="S29" s="8"/>
      <c r="T29" s="8"/>
      <c r="U29" s="8"/>
      <c r="V29" s="8"/>
      <c r="W29" s="8"/>
      <c r="X29" s="8"/>
      <c r="Y29" s="8"/>
      <c r="Z29" s="8"/>
    </row>
    <row r="30" ht="12.75" customHeight="1">
      <c r="A30" s="31" t="s">
        <v>372</v>
      </c>
      <c r="B30" s="1" t="s">
        <v>15</v>
      </c>
      <c r="C30" s="74">
        <f t="shared" si="1"/>
        <v>0.11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f>'PRE PRODUCCIÓN PASTAS'!I168</f>
        <v>0.11</v>
      </c>
      <c r="P30" s="18"/>
      <c r="Q30" s="18"/>
      <c r="R30" s="18"/>
      <c r="S30" s="8"/>
      <c r="T30" s="8"/>
      <c r="U30" s="8"/>
      <c r="V30" s="8"/>
      <c r="W30" s="8"/>
      <c r="X30" s="8"/>
      <c r="Y30" s="8"/>
      <c r="Z30" s="8"/>
    </row>
    <row r="31" ht="12.75" customHeight="1">
      <c r="A31" s="31" t="s">
        <v>9</v>
      </c>
      <c r="B31" s="1" t="s">
        <v>15</v>
      </c>
      <c r="C31" s="74">
        <f t="shared" si="1"/>
        <v>0.4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f>'PRE PRODUCCIÓN PASTAS'!I169</f>
        <v>0.4</v>
      </c>
      <c r="P31" s="18"/>
      <c r="Q31" s="18"/>
      <c r="R31" s="18"/>
      <c r="S31" s="8"/>
      <c r="T31" s="8"/>
      <c r="U31" s="8"/>
      <c r="V31" s="8"/>
      <c r="W31" s="8"/>
      <c r="X31" s="8"/>
      <c r="Y31" s="8"/>
      <c r="Z31" s="8"/>
    </row>
    <row r="32" ht="12.75" customHeight="1">
      <c r="A32" s="31"/>
      <c r="B32" s="1"/>
      <c r="C32" s="74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8"/>
      <c r="T32" s="8"/>
      <c r="U32" s="8"/>
      <c r="V32" s="8"/>
      <c r="W32" s="8"/>
      <c r="X32" s="8"/>
      <c r="Y32" s="8"/>
      <c r="Z32" s="8"/>
    </row>
    <row r="33" ht="12.75" customHeight="1">
      <c r="A33" s="31"/>
      <c r="B33" s="1"/>
      <c r="C33" s="74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8"/>
      <c r="T33" s="8"/>
      <c r="U33" s="8"/>
      <c r="V33" s="8"/>
      <c r="W33" s="8"/>
      <c r="X33" s="8"/>
      <c r="Y33" s="8"/>
      <c r="Z33" s="8"/>
    </row>
    <row r="34" ht="12.75" customHeight="1">
      <c r="A34" s="31"/>
      <c r="B34" s="1"/>
      <c r="C34" s="74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8"/>
      <c r="T34" s="8"/>
      <c r="U34" s="8"/>
      <c r="V34" s="8"/>
      <c r="W34" s="8"/>
      <c r="X34" s="8"/>
      <c r="Y34" s="8"/>
      <c r="Z34" s="8"/>
    </row>
    <row r="35" ht="12.75" customHeight="1">
      <c r="A35" s="31"/>
      <c r="B35" s="1"/>
      <c r="C35" s="74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8"/>
      <c r="T35" s="8"/>
      <c r="U35" s="8"/>
      <c r="V35" s="8"/>
      <c r="W35" s="8"/>
      <c r="X35" s="8"/>
      <c r="Y35" s="8"/>
      <c r="Z35" s="8"/>
    </row>
    <row r="36" ht="12.75" customHeight="1">
      <c r="A36" s="31"/>
      <c r="B36" s="1"/>
      <c r="C36" s="74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8"/>
      <c r="T36" s="8"/>
      <c r="U36" s="8"/>
      <c r="V36" s="8"/>
      <c r="W36" s="8"/>
      <c r="X36" s="8"/>
      <c r="Y36" s="8"/>
      <c r="Z36" s="8"/>
    </row>
    <row r="37" ht="12.75" customHeight="1">
      <c r="A37" s="31"/>
      <c r="B37" s="1"/>
      <c r="C37" s="74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8"/>
      <c r="T37" s="8"/>
      <c r="U37" s="8"/>
      <c r="V37" s="8"/>
      <c r="W37" s="8"/>
      <c r="X37" s="8"/>
      <c r="Y37" s="8"/>
      <c r="Z37" s="8"/>
    </row>
    <row r="38" ht="12.75" customHeight="1">
      <c r="A38" s="31"/>
      <c r="B38" s="1"/>
      <c r="C38" s="74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8"/>
      <c r="T38" s="8"/>
      <c r="U38" s="8"/>
      <c r="V38" s="8"/>
      <c r="W38" s="8"/>
      <c r="X38" s="8"/>
      <c r="Y38" s="8"/>
      <c r="Z38" s="8"/>
    </row>
    <row r="39" ht="12.75" customHeight="1">
      <c r="A39" s="31"/>
      <c r="B39" s="1"/>
      <c r="C39" s="74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8"/>
      <c r="T39" s="8"/>
      <c r="U39" s="8"/>
      <c r="V39" s="8"/>
      <c r="W39" s="8"/>
      <c r="X39" s="8"/>
      <c r="Y39" s="8"/>
      <c r="Z39" s="8"/>
    </row>
    <row r="40" ht="12.75" customHeight="1">
      <c r="A40" s="31"/>
      <c r="B40" s="1"/>
      <c r="C40" s="74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8"/>
      <c r="T40" s="8"/>
      <c r="U40" s="8"/>
      <c r="V40" s="8"/>
      <c r="W40" s="8"/>
      <c r="X40" s="8"/>
      <c r="Y40" s="8"/>
      <c r="Z40" s="8"/>
    </row>
    <row r="41" ht="12.75" customHeight="1">
      <c r="A41" s="31"/>
      <c r="B41" s="1"/>
      <c r="C41" s="74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8"/>
      <c r="T41" s="8"/>
      <c r="U41" s="8"/>
      <c r="V41" s="8"/>
      <c r="W41" s="8"/>
      <c r="X41" s="8"/>
      <c r="Y41" s="8"/>
      <c r="Z41" s="8"/>
    </row>
    <row r="42" ht="12.75" customHeight="1">
      <c r="A42" s="31"/>
      <c r="B42" s="1"/>
      <c r="C42" s="74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8"/>
      <c r="T42" s="8"/>
      <c r="U42" s="8"/>
      <c r="V42" s="8"/>
      <c r="W42" s="8"/>
      <c r="X42" s="8"/>
      <c r="Y42" s="8"/>
      <c r="Z42" s="8"/>
    </row>
    <row r="43" ht="12.75" customHeight="1">
      <c r="A43" s="31"/>
      <c r="B43" s="1"/>
      <c r="C43" s="74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8"/>
      <c r="T43" s="8"/>
      <c r="U43" s="8"/>
      <c r="V43" s="8"/>
      <c r="W43" s="8"/>
      <c r="X43" s="8"/>
      <c r="Y43" s="8"/>
      <c r="Z43" s="8"/>
    </row>
    <row r="44" ht="12.75" customHeight="1">
      <c r="A44" s="31"/>
      <c r="B44" s="1"/>
      <c r="C44" s="74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8"/>
      <c r="T44" s="8"/>
      <c r="U44" s="8"/>
      <c r="V44" s="8"/>
      <c r="W44" s="8"/>
      <c r="X44" s="8"/>
      <c r="Y44" s="8"/>
      <c r="Z44" s="8"/>
    </row>
    <row r="45" ht="12.75" customHeight="1">
      <c r="A45" s="31"/>
      <c r="B45" s="1"/>
      <c r="C45" s="74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8"/>
      <c r="T45" s="8"/>
      <c r="U45" s="8"/>
      <c r="V45" s="8"/>
      <c r="W45" s="8"/>
      <c r="X45" s="8"/>
      <c r="Y45" s="8"/>
      <c r="Z45" s="8"/>
    </row>
    <row r="46" ht="12.75" customHeight="1">
      <c r="A46" s="31"/>
      <c r="B46" s="1"/>
      <c r="C46" s="74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8"/>
      <c r="T46" s="8"/>
      <c r="U46" s="8"/>
      <c r="V46" s="8"/>
      <c r="W46" s="8"/>
      <c r="X46" s="8"/>
      <c r="Y46" s="8"/>
      <c r="Z46" s="8"/>
    </row>
    <row r="47" ht="12.75" customHeight="1">
      <c r="A47" s="31"/>
      <c r="B47" s="1"/>
      <c r="C47" s="74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8"/>
      <c r="T47" s="8"/>
      <c r="U47" s="8"/>
      <c r="V47" s="8"/>
      <c r="W47" s="8"/>
      <c r="X47" s="8"/>
      <c r="Y47" s="8"/>
      <c r="Z47" s="8"/>
    </row>
    <row r="48" ht="12.75" customHeight="1">
      <c r="A48" s="31"/>
      <c r="B48" s="1"/>
      <c r="C48" s="74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8"/>
      <c r="T48" s="8"/>
      <c r="U48" s="8"/>
      <c r="V48" s="8"/>
      <c r="W48" s="8"/>
      <c r="X48" s="8"/>
      <c r="Y48" s="8"/>
      <c r="Z48" s="8"/>
    </row>
    <row r="49" ht="12.75" customHeight="1">
      <c r="A49" s="31"/>
      <c r="B49" s="1"/>
      <c r="C49" s="74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8"/>
      <c r="T49" s="8"/>
      <c r="U49" s="8"/>
      <c r="V49" s="8"/>
      <c r="W49" s="8"/>
      <c r="X49" s="8"/>
      <c r="Y49" s="8"/>
      <c r="Z49" s="8"/>
    </row>
    <row r="50" ht="12.75" customHeight="1">
      <c r="A50" s="31"/>
      <c r="B50" s="1"/>
      <c r="C50" s="74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8"/>
      <c r="T50" s="8"/>
      <c r="U50" s="8"/>
      <c r="V50" s="8"/>
      <c r="W50" s="8"/>
      <c r="X50" s="8"/>
      <c r="Y50" s="8"/>
      <c r="Z50" s="8"/>
    </row>
    <row r="51" ht="12.75" customHeight="1">
      <c r="A51" s="31"/>
      <c r="B51" s="1"/>
      <c r="C51" s="74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8"/>
      <c r="T51" s="8"/>
      <c r="U51" s="8"/>
      <c r="V51" s="8"/>
      <c r="W51" s="8"/>
      <c r="X51" s="8"/>
      <c r="Y51" s="8"/>
      <c r="Z51" s="8"/>
    </row>
    <row r="52" ht="12.75" customHeight="1">
      <c r="A52" s="31"/>
      <c r="B52" s="1"/>
      <c r="C52" s="74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8"/>
      <c r="T52" s="8"/>
      <c r="U52" s="8"/>
      <c r="V52" s="8"/>
      <c r="W52" s="8"/>
      <c r="X52" s="8"/>
      <c r="Y52" s="8"/>
      <c r="Z52" s="8"/>
    </row>
    <row r="53" ht="12.75" customHeight="1">
      <c r="A53" s="31"/>
      <c r="B53" s="1"/>
      <c r="C53" s="74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8"/>
      <c r="T53" s="8"/>
      <c r="U53" s="8"/>
      <c r="V53" s="8"/>
      <c r="W53" s="8"/>
      <c r="X53" s="8"/>
      <c r="Y53" s="8"/>
      <c r="Z53" s="8"/>
    </row>
    <row r="54" ht="12.75" customHeight="1">
      <c r="A54" s="31"/>
      <c r="B54" s="1"/>
      <c r="C54" s="74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8"/>
      <c r="T54" s="8"/>
      <c r="U54" s="8"/>
      <c r="V54" s="8"/>
      <c r="W54" s="8"/>
      <c r="X54" s="8"/>
      <c r="Y54" s="8"/>
      <c r="Z54" s="8"/>
    </row>
    <row r="55" ht="12.75" customHeight="1">
      <c r="A55" s="31"/>
      <c r="B55" s="1"/>
      <c r="C55" s="74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8"/>
      <c r="T55" s="8"/>
      <c r="U55" s="8"/>
      <c r="V55" s="8"/>
      <c r="W55" s="8"/>
      <c r="X55" s="8"/>
      <c r="Y55" s="8"/>
      <c r="Z55" s="8"/>
    </row>
    <row r="56" ht="12.75" customHeight="1">
      <c r="A56" s="31"/>
      <c r="B56" s="1"/>
      <c r="C56" s="74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8"/>
      <c r="T56" s="8"/>
      <c r="U56" s="8"/>
      <c r="V56" s="8"/>
      <c r="W56" s="8"/>
      <c r="X56" s="8"/>
      <c r="Y56" s="8"/>
      <c r="Z56" s="8"/>
    </row>
    <row r="57" ht="12.75" customHeight="1">
      <c r="A57" s="31"/>
      <c r="B57" s="1"/>
      <c r="C57" s="74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8"/>
      <c r="T57" s="8"/>
      <c r="U57" s="8"/>
      <c r="V57" s="8"/>
      <c r="W57" s="8"/>
      <c r="X57" s="8"/>
      <c r="Y57" s="8"/>
      <c r="Z57" s="8"/>
    </row>
    <row r="58" ht="12.75" customHeight="1">
      <c r="A58" s="31"/>
      <c r="B58" s="1"/>
      <c r="C58" s="74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8"/>
      <c r="T58" s="8"/>
      <c r="U58" s="8"/>
      <c r="V58" s="8"/>
      <c r="W58" s="8"/>
      <c r="X58" s="8"/>
      <c r="Y58" s="8"/>
      <c r="Z58" s="8"/>
    </row>
    <row r="59" ht="12.75" customHeight="1">
      <c r="A59" s="31"/>
      <c r="B59" s="1"/>
      <c r="C59" s="74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8"/>
      <c r="T59" s="8"/>
      <c r="U59" s="8"/>
      <c r="V59" s="8"/>
      <c r="W59" s="8"/>
      <c r="X59" s="8"/>
      <c r="Y59" s="8"/>
      <c r="Z59" s="8"/>
    </row>
    <row r="60" ht="12.75" customHeight="1">
      <c r="A60" s="31"/>
      <c r="B60" s="1"/>
      <c r="C60" s="74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8"/>
      <c r="T60" s="8"/>
      <c r="U60" s="8"/>
      <c r="V60" s="8"/>
      <c r="W60" s="8"/>
      <c r="X60" s="8"/>
      <c r="Y60" s="8"/>
      <c r="Z60" s="8"/>
    </row>
  </sheetData>
  <autoFilter ref="$A$3:$R$28"/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33.71"/>
    <col customWidth="1" min="2" max="2" width="7.43"/>
    <col customWidth="1" min="3" max="3" width="14.0"/>
    <col customWidth="1" min="4" max="4" width="7.71"/>
    <col customWidth="1" min="5" max="5" width="9.14"/>
    <col customWidth="1" min="6" max="6" width="9.0"/>
    <col customWidth="1" min="7" max="7" width="17.43"/>
    <col customWidth="1" min="8" max="9" width="15.86"/>
    <col customWidth="1" min="10" max="10" width="8.43"/>
    <col customWidth="1" min="11" max="11" width="19.43"/>
    <col customWidth="1" min="12" max="25" width="10.71"/>
  </cols>
  <sheetData>
    <row r="1">
      <c r="A1" s="66" t="s">
        <v>69</v>
      </c>
      <c r="B1" s="75"/>
      <c r="C1" s="75"/>
      <c r="D1" s="75"/>
      <c r="E1" s="75"/>
      <c r="F1" s="75"/>
      <c r="G1" s="75"/>
      <c r="H1" s="75"/>
      <c r="I1" s="75"/>
      <c r="J1" s="75"/>
      <c r="K1" s="76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6"/>
      <c r="G2" s="79" t="s">
        <v>481</v>
      </c>
      <c r="H2" s="75"/>
      <c r="I2" s="75"/>
      <c r="J2" s="75"/>
      <c r="K2" s="76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</row>
    <row r="3">
      <c r="A3" s="81">
        <f>'Menu Cíclico'!X3</f>
        <v>4</v>
      </c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486</v>
      </c>
      <c r="H3" s="82" t="s">
        <v>487</v>
      </c>
      <c r="I3" s="83" t="s">
        <v>488</v>
      </c>
      <c r="J3" s="84" t="s">
        <v>489</v>
      </c>
      <c r="K3" s="85" t="s">
        <v>490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8"/>
      <c r="J4" s="87"/>
      <c r="K4" s="8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</row>
    <row r="5">
      <c r="A5" s="37" t="s">
        <v>472</v>
      </c>
      <c r="B5" s="89">
        <v>0.18</v>
      </c>
      <c r="C5" s="89">
        <v>0.7</v>
      </c>
      <c r="D5" s="18">
        <f t="shared" ref="D5:D10" si="1">C5*B5</f>
        <v>0.126</v>
      </c>
      <c r="E5" s="18">
        <f>B5*A3</f>
        <v>0.72</v>
      </c>
      <c r="F5" s="18">
        <f t="shared" ref="F5:F10" si="2">E5*C5</f>
        <v>0.504</v>
      </c>
      <c r="G5" s="18">
        <v>1.1</v>
      </c>
      <c r="H5" s="89">
        <f t="shared" ref="H5:H18" si="3">G5*E5</f>
        <v>0.792</v>
      </c>
      <c r="I5" s="25">
        <f>'Insumos Buffet'!D64</f>
        <v>20990</v>
      </c>
      <c r="J5" s="3">
        <f t="shared" ref="J5:J19" si="4">I5*H5</f>
        <v>16624.08</v>
      </c>
      <c r="K5" s="3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</row>
    <row r="6">
      <c r="A6" s="31" t="s">
        <v>440</v>
      </c>
      <c r="B6" s="89">
        <v>0.1</v>
      </c>
      <c r="C6" s="89">
        <v>1.0</v>
      </c>
      <c r="D6" s="18">
        <f t="shared" si="1"/>
        <v>0.1</v>
      </c>
      <c r="E6" s="18">
        <f>B6*A3</f>
        <v>0.4</v>
      </c>
      <c r="F6" s="18">
        <f t="shared" si="2"/>
        <v>0.4</v>
      </c>
      <c r="G6" s="18">
        <v>1.0</v>
      </c>
      <c r="H6" s="89">
        <f t="shared" si="3"/>
        <v>0.4</v>
      </c>
      <c r="I6" s="25">
        <f>'Insumos Buffet'!D87</f>
        <v>10184.70142</v>
      </c>
      <c r="J6" s="3">
        <f t="shared" si="4"/>
        <v>4073.880569</v>
      </c>
      <c r="K6" s="3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</row>
    <row r="7">
      <c r="A7" s="31" t="s">
        <v>476</v>
      </c>
      <c r="B7" s="18">
        <v>0.001</v>
      </c>
      <c r="C7" s="18">
        <v>1.0</v>
      </c>
      <c r="D7" s="18">
        <f t="shared" si="1"/>
        <v>0.001</v>
      </c>
      <c r="E7" s="18">
        <f>B7*A3</f>
        <v>0.004</v>
      </c>
      <c r="F7" s="18">
        <f t="shared" si="2"/>
        <v>0.004</v>
      </c>
      <c r="G7" s="18">
        <v>1.0</v>
      </c>
      <c r="H7" s="89">
        <f t="shared" si="3"/>
        <v>0.004</v>
      </c>
      <c r="I7" s="25">
        <f>'Insumos Buffet'!D68</f>
        <v>48684</v>
      </c>
      <c r="J7" s="3">
        <f t="shared" si="4"/>
        <v>194.736</v>
      </c>
      <c r="K7" s="3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</row>
    <row r="8">
      <c r="A8" s="31" t="s">
        <v>409</v>
      </c>
      <c r="B8" s="18">
        <v>0.001</v>
      </c>
      <c r="C8" s="18">
        <v>1.0</v>
      </c>
      <c r="D8" s="18">
        <f t="shared" si="1"/>
        <v>0.001</v>
      </c>
      <c r="E8" s="18">
        <f>B8*A3</f>
        <v>0.004</v>
      </c>
      <c r="F8" s="18">
        <f t="shared" si="2"/>
        <v>0.004</v>
      </c>
      <c r="G8" s="18">
        <v>1.0</v>
      </c>
      <c r="H8" s="89">
        <f t="shared" si="3"/>
        <v>0.004</v>
      </c>
      <c r="I8" s="25">
        <f>'Insumos Buffet'!D34</f>
        <v>400000</v>
      </c>
      <c r="J8" s="3">
        <f t="shared" si="4"/>
        <v>1600</v>
      </c>
      <c r="K8" s="3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</row>
    <row r="9">
      <c r="A9" s="31" t="s">
        <v>492</v>
      </c>
      <c r="B9" s="18">
        <v>0.002</v>
      </c>
      <c r="C9" s="18">
        <v>1.0</v>
      </c>
      <c r="D9" s="18">
        <f t="shared" si="1"/>
        <v>0.002</v>
      </c>
      <c r="E9" s="18">
        <f>B9*A3</f>
        <v>0.008</v>
      </c>
      <c r="F9" s="18">
        <f t="shared" si="2"/>
        <v>0.008</v>
      </c>
      <c r="G9" s="18">
        <v>1.0</v>
      </c>
      <c r="H9" s="89">
        <f t="shared" si="3"/>
        <v>0.008</v>
      </c>
      <c r="I9" s="25">
        <f>'Insumos Buffet'!D82</f>
        <v>3200</v>
      </c>
      <c r="J9" s="3">
        <f t="shared" si="4"/>
        <v>25.6</v>
      </c>
      <c r="K9" s="3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</row>
    <row r="10">
      <c r="A10" s="31" t="s">
        <v>494</v>
      </c>
      <c r="B10" s="18">
        <v>5.0E-4</v>
      </c>
      <c r="C10" s="18">
        <v>1.0</v>
      </c>
      <c r="D10" s="18">
        <f t="shared" si="1"/>
        <v>0.0005</v>
      </c>
      <c r="E10" s="18">
        <f>B10*A3</f>
        <v>0.002</v>
      </c>
      <c r="F10" s="18">
        <f t="shared" si="2"/>
        <v>0.002</v>
      </c>
      <c r="G10" s="18">
        <v>1.0</v>
      </c>
      <c r="H10" s="89">
        <f t="shared" si="3"/>
        <v>0.002</v>
      </c>
      <c r="I10" s="25">
        <f>'Insumos Buffet'!D70</f>
        <v>145000</v>
      </c>
      <c r="J10" s="3">
        <f t="shared" si="4"/>
        <v>290</v>
      </c>
      <c r="K10" s="3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</row>
    <row r="11">
      <c r="A11" s="2"/>
      <c r="B11" s="18"/>
      <c r="C11" s="18"/>
      <c r="D11" s="18"/>
      <c r="E11" s="18"/>
      <c r="F11" s="18"/>
      <c r="G11" s="18"/>
      <c r="H11" s="89">
        <f t="shared" si="3"/>
        <v>0</v>
      </c>
      <c r="I11" s="25"/>
      <c r="J11" s="3">
        <f t="shared" si="4"/>
        <v>0</v>
      </c>
      <c r="K11" s="3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</row>
    <row r="12">
      <c r="A12" s="2"/>
      <c r="B12" s="89"/>
      <c r="C12" s="89"/>
      <c r="D12" s="18"/>
      <c r="E12" s="18"/>
      <c r="F12" s="18"/>
      <c r="G12" s="18"/>
      <c r="H12" s="89">
        <f t="shared" si="3"/>
        <v>0</v>
      </c>
      <c r="I12" s="25"/>
      <c r="J12" s="3">
        <f t="shared" si="4"/>
        <v>0</v>
      </c>
      <c r="K12" s="3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</row>
    <row r="13">
      <c r="A13" s="2"/>
      <c r="B13" s="89"/>
      <c r="C13" s="89"/>
      <c r="D13" s="18"/>
      <c r="E13" s="18"/>
      <c r="F13" s="18"/>
      <c r="G13" s="18"/>
      <c r="H13" s="89">
        <f t="shared" si="3"/>
        <v>0</v>
      </c>
      <c r="I13" s="25"/>
      <c r="J13" s="3">
        <f t="shared" si="4"/>
        <v>0</v>
      </c>
      <c r="K13" s="3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</row>
    <row r="14">
      <c r="A14" s="1"/>
      <c r="B14" s="89"/>
      <c r="C14" s="89"/>
      <c r="D14" s="18"/>
      <c r="E14" s="18"/>
      <c r="F14" s="18"/>
      <c r="G14" s="18"/>
      <c r="H14" s="89">
        <f t="shared" si="3"/>
        <v>0</v>
      </c>
      <c r="I14" s="25"/>
      <c r="J14" s="3">
        <f t="shared" si="4"/>
        <v>0</v>
      </c>
      <c r="K14" s="3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</row>
    <row r="15">
      <c r="A15" s="1"/>
      <c r="B15" s="89"/>
      <c r="C15" s="89"/>
      <c r="D15" s="18"/>
      <c r="E15" s="18"/>
      <c r="F15" s="18"/>
      <c r="G15" s="18"/>
      <c r="H15" s="89">
        <f t="shared" si="3"/>
        <v>0</v>
      </c>
      <c r="I15" s="25"/>
      <c r="J15" s="3">
        <f t="shared" si="4"/>
        <v>0</v>
      </c>
      <c r="K15" s="3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</row>
    <row r="16">
      <c r="A16" s="31"/>
      <c r="B16" s="89"/>
      <c r="C16" s="89"/>
      <c r="D16" s="95"/>
      <c r="E16" s="95"/>
      <c r="F16" s="95"/>
      <c r="G16" s="18"/>
      <c r="H16" s="89">
        <f t="shared" si="3"/>
        <v>0</v>
      </c>
      <c r="I16" s="25"/>
      <c r="J16" s="3">
        <f t="shared" si="4"/>
        <v>0</v>
      </c>
      <c r="K16" s="3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</row>
    <row r="17">
      <c r="A17" s="31"/>
      <c r="B17" s="89"/>
      <c r="C17" s="89"/>
      <c r="D17" s="18"/>
      <c r="E17" s="18"/>
      <c r="F17" s="18"/>
      <c r="G17" s="18"/>
      <c r="H17" s="89">
        <f t="shared" si="3"/>
        <v>0</v>
      </c>
      <c r="I17" s="25"/>
      <c r="J17" s="3">
        <f t="shared" si="4"/>
        <v>0</v>
      </c>
      <c r="K17" s="3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</row>
    <row r="18">
      <c r="A18" s="31"/>
      <c r="B18" s="89"/>
      <c r="C18" s="89"/>
      <c r="D18" s="18"/>
      <c r="E18" s="18"/>
      <c r="F18" s="18"/>
      <c r="G18" s="18"/>
      <c r="H18" s="89">
        <f t="shared" si="3"/>
        <v>0</v>
      </c>
      <c r="I18" s="25"/>
      <c r="J18" s="3">
        <f t="shared" si="4"/>
        <v>0</v>
      </c>
      <c r="K18" s="3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</row>
    <row r="19">
      <c r="A19" s="4" t="s">
        <v>495</v>
      </c>
      <c r="B19" s="18">
        <f>SUM(B5:B18)</f>
        <v>0.2845</v>
      </c>
      <c r="C19" s="96"/>
      <c r="D19" s="18">
        <f t="shared" ref="D19:F19" si="5">SUM(D5:D18)</f>
        <v>0.2305</v>
      </c>
      <c r="E19" s="18">
        <f t="shared" si="5"/>
        <v>1.138</v>
      </c>
      <c r="F19" s="18">
        <f t="shared" si="5"/>
        <v>0.922</v>
      </c>
      <c r="G19" s="96"/>
      <c r="H19" s="97">
        <f>SUM(H5:H18)</f>
        <v>1.21</v>
      </c>
      <c r="I19" s="11"/>
      <c r="J19" s="3">
        <f t="shared" si="4"/>
        <v>0</v>
      </c>
      <c r="K19" s="98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</row>
    <row r="20" ht="19.5" customHeight="1">
      <c r="A20" s="99"/>
      <c r="B20" s="100"/>
      <c r="C20" s="100"/>
      <c r="D20" s="100"/>
      <c r="E20" s="100"/>
      <c r="F20" s="100"/>
      <c r="G20" s="100"/>
      <c r="H20" s="101" t="s">
        <v>496</v>
      </c>
      <c r="I20" s="102">
        <f t="shared" ref="I20:J20" si="6">SUM(I5:I19)</f>
        <v>628058.7014</v>
      </c>
      <c r="J20" s="102">
        <f t="shared" si="6"/>
        <v>22808.29657</v>
      </c>
      <c r="K20" s="101" t="s">
        <v>497</v>
      </c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</row>
    <row r="21" ht="18.75" customHeight="1">
      <c r="A21" s="103"/>
      <c r="B21" s="100"/>
      <c r="C21" s="100"/>
      <c r="D21" s="100"/>
      <c r="E21" s="100"/>
      <c r="F21" s="100"/>
      <c r="G21" s="100"/>
      <c r="H21" s="104" t="str">
        <f>#REF!*A3</f>
        <v>#REF!</v>
      </c>
      <c r="I21" s="33"/>
      <c r="J21" s="105"/>
      <c r="K21" s="104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</row>
    <row r="22" ht="15.75" customHeight="1">
      <c r="A22" s="106"/>
      <c r="B22" s="100"/>
      <c r="C22" s="100"/>
      <c r="D22" s="100"/>
      <c r="E22" s="100"/>
      <c r="F22" s="100"/>
      <c r="G22" s="100"/>
      <c r="H22" s="107"/>
      <c r="I22" s="33"/>
      <c r="J22" s="105"/>
      <c r="K22" s="10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</row>
    <row r="23" ht="15.75" customHeight="1">
      <c r="A23" s="109"/>
      <c r="B23" s="77"/>
      <c r="C23" s="111" t="s">
        <v>501</v>
      </c>
      <c r="D23" s="77"/>
      <c r="E23" s="77"/>
      <c r="F23" s="77"/>
      <c r="G23" s="77"/>
      <c r="H23" s="77"/>
      <c r="I23" s="33"/>
      <c r="J23" s="105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</row>
    <row r="24" ht="15.75" customHeight="1">
      <c r="A24" s="66" t="s">
        <v>128</v>
      </c>
      <c r="B24" s="75"/>
      <c r="C24" s="75"/>
      <c r="D24" s="75"/>
      <c r="E24" s="75"/>
      <c r="F24" s="75"/>
      <c r="G24" s="75"/>
      <c r="H24" s="75"/>
      <c r="I24" s="75"/>
      <c r="J24" s="75"/>
      <c r="K24" s="76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6"/>
      <c r="G25" s="79" t="s">
        <v>481</v>
      </c>
      <c r="H25" s="75"/>
      <c r="I25" s="75"/>
      <c r="J25" s="75"/>
      <c r="K25" s="76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</row>
    <row r="26" ht="15.75" customHeight="1">
      <c r="A26" s="81">
        <f>'Menu Cíclico'!X4</f>
        <v>4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486</v>
      </c>
      <c r="H26" s="82" t="s">
        <v>487</v>
      </c>
      <c r="I26" s="114" t="s">
        <v>488</v>
      </c>
      <c r="J26" s="85" t="s">
        <v>489</v>
      </c>
      <c r="K26" s="85" t="s">
        <v>490</v>
      </c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115"/>
      <c r="J27" s="87"/>
      <c r="K27" s="8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</row>
    <row r="28" ht="15.75" customHeight="1">
      <c r="A28" s="37" t="s">
        <v>305</v>
      </c>
      <c r="B28" s="89">
        <v>0.1</v>
      </c>
      <c r="C28" s="89">
        <v>0.8</v>
      </c>
      <c r="D28" s="18">
        <f t="shared" ref="D28:D41" si="7">C28*B28</f>
        <v>0.08</v>
      </c>
      <c r="E28" s="18">
        <f>B28*A26</f>
        <v>0.4</v>
      </c>
      <c r="F28" s="18">
        <f t="shared" ref="F28:F41" si="8">E28*C28</f>
        <v>0.32</v>
      </c>
      <c r="G28" s="18">
        <v>1.1</v>
      </c>
      <c r="H28" s="89">
        <f t="shared" ref="H28:H41" si="9">G28*E28</f>
        <v>0.44</v>
      </c>
      <c r="I28" s="116">
        <f>'Insumos Buffet'!D15</f>
        <v>21990</v>
      </c>
      <c r="J28" s="3">
        <f t="shared" ref="J28:J41" si="10">I28*H28</f>
        <v>9675.6</v>
      </c>
      <c r="K28" s="3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</row>
    <row r="29" ht="15.75" customHeight="1">
      <c r="A29" s="31" t="s">
        <v>458</v>
      </c>
      <c r="B29" s="89">
        <v>0.02</v>
      </c>
      <c r="C29" s="89">
        <v>1.0</v>
      </c>
      <c r="D29" s="18">
        <f t="shared" si="7"/>
        <v>0.02</v>
      </c>
      <c r="E29" s="18">
        <f>B29*A26</f>
        <v>0.08</v>
      </c>
      <c r="F29" s="18">
        <f t="shared" si="8"/>
        <v>0.08</v>
      </c>
      <c r="G29" s="18">
        <v>1.175</v>
      </c>
      <c r="H29" s="89">
        <f t="shared" si="9"/>
        <v>0.094</v>
      </c>
      <c r="I29" s="116">
        <f>'Insumos Buffet'!D90</f>
        <v>4190</v>
      </c>
      <c r="J29" s="3">
        <f t="shared" si="10"/>
        <v>393.86</v>
      </c>
      <c r="K29" s="3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</row>
    <row r="30" ht="15.75" customHeight="1">
      <c r="A30" s="31" t="s">
        <v>345</v>
      </c>
      <c r="B30" s="18">
        <v>0.03</v>
      </c>
      <c r="C30" s="18">
        <v>1.0</v>
      </c>
      <c r="D30" s="18">
        <f t="shared" si="7"/>
        <v>0.03</v>
      </c>
      <c r="E30" s="18">
        <f>B30*A26</f>
        <v>0.12</v>
      </c>
      <c r="F30" s="18">
        <f t="shared" si="8"/>
        <v>0.12</v>
      </c>
      <c r="G30" s="18">
        <v>1.175</v>
      </c>
      <c r="H30" s="89">
        <f t="shared" si="9"/>
        <v>0.141</v>
      </c>
      <c r="I30" s="116">
        <f>'Insumos Buffet'!D21</f>
        <v>2990</v>
      </c>
      <c r="J30" s="3">
        <f t="shared" si="10"/>
        <v>421.59</v>
      </c>
      <c r="K30" s="3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</row>
    <row r="31" ht="15.75" customHeight="1">
      <c r="A31" s="31" t="s">
        <v>433</v>
      </c>
      <c r="B31" s="18">
        <v>0.01</v>
      </c>
      <c r="C31" s="18">
        <v>1.0</v>
      </c>
      <c r="D31" s="18">
        <f t="shared" si="7"/>
        <v>0.01</v>
      </c>
      <c r="E31" s="18">
        <f>B31*A26</f>
        <v>0.04</v>
      </c>
      <c r="F31" s="18">
        <f t="shared" si="8"/>
        <v>0.04</v>
      </c>
      <c r="G31" s="18">
        <v>1.125</v>
      </c>
      <c r="H31" s="89">
        <f t="shared" si="9"/>
        <v>0.045</v>
      </c>
      <c r="I31" s="116">
        <f>'Insumos Buffet'!D49</f>
        <v>18397</v>
      </c>
      <c r="J31" s="3">
        <f t="shared" si="10"/>
        <v>827.865</v>
      </c>
      <c r="K31" s="3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</row>
    <row r="32" ht="15.75" customHeight="1">
      <c r="A32" s="31" t="s">
        <v>502</v>
      </c>
      <c r="B32" s="18">
        <v>0.02</v>
      </c>
      <c r="C32" s="18">
        <v>1.0</v>
      </c>
      <c r="D32" s="18">
        <f t="shared" si="7"/>
        <v>0.02</v>
      </c>
      <c r="E32" s="18">
        <f>B32*A26</f>
        <v>0.08</v>
      </c>
      <c r="F32" s="18">
        <f t="shared" si="8"/>
        <v>0.08</v>
      </c>
      <c r="G32" s="18">
        <v>1.0</v>
      </c>
      <c r="H32" s="89">
        <f t="shared" si="9"/>
        <v>0.08</v>
      </c>
      <c r="I32" s="116">
        <f>'Insumos Buffet'!D73</f>
        <v>20363</v>
      </c>
      <c r="J32" s="3">
        <f t="shared" si="10"/>
        <v>1629.04</v>
      </c>
      <c r="K32" s="3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</row>
    <row r="33" ht="15.75" customHeight="1">
      <c r="A33" s="31" t="s">
        <v>425</v>
      </c>
      <c r="B33" s="18">
        <v>0.02</v>
      </c>
      <c r="C33" s="18">
        <v>1.0</v>
      </c>
      <c r="D33" s="18">
        <f t="shared" si="7"/>
        <v>0.02</v>
      </c>
      <c r="E33" s="18">
        <f>B33*A26</f>
        <v>0.08</v>
      </c>
      <c r="F33" s="18">
        <f t="shared" si="8"/>
        <v>0.08</v>
      </c>
      <c r="G33" s="18">
        <v>1.0</v>
      </c>
      <c r="H33" s="89">
        <f t="shared" si="9"/>
        <v>0.08</v>
      </c>
      <c r="I33" s="116">
        <f>'Insumos Buffet'!D42</f>
        <v>23900</v>
      </c>
      <c r="J33" s="3">
        <f t="shared" si="10"/>
        <v>1912</v>
      </c>
      <c r="K33" s="3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</row>
    <row r="34" ht="15.75" customHeight="1">
      <c r="A34" s="31" t="s">
        <v>440</v>
      </c>
      <c r="B34" s="18">
        <v>0.05</v>
      </c>
      <c r="C34" s="18">
        <v>1.0</v>
      </c>
      <c r="D34" s="18">
        <f t="shared" si="7"/>
        <v>0.05</v>
      </c>
      <c r="E34" s="18">
        <f>B34*A26</f>
        <v>0.2</v>
      </c>
      <c r="F34" s="18">
        <f t="shared" si="8"/>
        <v>0.2</v>
      </c>
      <c r="G34" s="18">
        <v>1.0</v>
      </c>
      <c r="H34" s="89">
        <f t="shared" si="9"/>
        <v>0.2</v>
      </c>
      <c r="I34" s="116">
        <f>'Insumos Buffet'!D87</f>
        <v>10184.70142</v>
      </c>
      <c r="J34" s="3">
        <f t="shared" si="10"/>
        <v>2036.940284</v>
      </c>
      <c r="K34" s="3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</row>
    <row r="35" ht="15.75" customHeight="1">
      <c r="A35" s="31" t="s">
        <v>505</v>
      </c>
      <c r="B35" s="89">
        <v>0.002</v>
      </c>
      <c r="C35" s="89">
        <v>1.0</v>
      </c>
      <c r="D35" s="18">
        <f t="shared" si="7"/>
        <v>0.002</v>
      </c>
      <c r="E35" s="18">
        <f>B35*A26</f>
        <v>0.008</v>
      </c>
      <c r="F35" s="18">
        <f t="shared" si="8"/>
        <v>0.008</v>
      </c>
      <c r="G35" s="18">
        <v>1.0</v>
      </c>
      <c r="H35" s="89">
        <f t="shared" si="9"/>
        <v>0.008</v>
      </c>
      <c r="I35" s="116">
        <f>'Insumos Buffet'!D82</f>
        <v>3200</v>
      </c>
      <c r="J35" s="3">
        <f t="shared" si="10"/>
        <v>25.6</v>
      </c>
      <c r="K35" s="3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</row>
    <row r="36" ht="15.75" customHeight="1">
      <c r="A36" s="31" t="s">
        <v>494</v>
      </c>
      <c r="B36" s="89">
        <v>1.0E-4</v>
      </c>
      <c r="C36" s="89">
        <v>1.0</v>
      </c>
      <c r="D36" s="18">
        <f t="shared" si="7"/>
        <v>0.0001</v>
      </c>
      <c r="E36" s="18">
        <f>B36*A26</f>
        <v>0.0004</v>
      </c>
      <c r="F36" s="18">
        <f t="shared" si="8"/>
        <v>0.0004</v>
      </c>
      <c r="G36" s="18">
        <v>1.0</v>
      </c>
      <c r="H36" s="89">
        <f t="shared" si="9"/>
        <v>0.0004</v>
      </c>
      <c r="I36" s="116">
        <f>'Insumos Buffet'!D70</f>
        <v>145000</v>
      </c>
      <c r="J36" s="3">
        <f t="shared" si="10"/>
        <v>58</v>
      </c>
      <c r="K36" s="3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</row>
    <row r="37" ht="15.75" customHeight="1">
      <c r="A37" s="31" t="s">
        <v>447</v>
      </c>
      <c r="B37" s="89">
        <v>0.01</v>
      </c>
      <c r="C37" s="89">
        <v>1.0</v>
      </c>
      <c r="D37" s="18">
        <f t="shared" si="7"/>
        <v>0.01</v>
      </c>
      <c r="E37" s="18">
        <f>B37*A26</f>
        <v>0.04</v>
      </c>
      <c r="F37" s="18">
        <f t="shared" si="8"/>
        <v>0.04</v>
      </c>
      <c r="G37" s="18">
        <v>1.0</v>
      </c>
      <c r="H37" s="89">
        <f t="shared" si="9"/>
        <v>0.04</v>
      </c>
      <c r="I37" s="116">
        <f>'Insumos Buffet'!D52</f>
        <v>10000</v>
      </c>
      <c r="J37" s="3">
        <f t="shared" si="10"/>
        <v>400</v>
      </c>
      <c r="K37" s="3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</row>
    <row r="38" ht="15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8"/>
      <c r="H38" s="89">
        <f t="shared" si="9"/>
        <v>0</v>
      </c>
      <c r="I38" s="116"/>
      <c r="J38" s="3">
        <f t="shared" si="10"/>
        <v>0</v>
      </c>
      <c r="K38" s="3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</row>
    <row r="39" ht="15.75" customHeight="1">
      <c r="A39" s="31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18"/>
      <c r="H39" s="89">
        <f t="shared" si="9"/>
        <v>0</v>
      </c>
      <c r="I39" s="118"/>
      <c r="J39" s="3">
        <f t="shared" si="10"/>
        <v>0</v>
      </c>
      <c r="K39" s="3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</row>
    <row r="40" ht="15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8"/>
      <c r="H40" s="89">
        <f t="shared" si="9"/>
        <v>0</v>
      </c>
      <c r="I40" s="3"/>
      <c r="J40" s="3">
        <f t="shared" si="10"/>
        <v>0</v>
      </c>
      <c r="K40" s="3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</row>
    <row r="41" ht="15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8"/>
      <c r="H41" s="89">
        <f t="shared" si="9"/>
        <v>0</v>
      </c>
      <c r="I41" s="3"/>
      <c r="J41" s="3">
        <f t="shared" si="10"/>
        <v>0</v>
      </c>
      <c r="K41" s="3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</row>
    <row r="42" ht="15.75" customHeight="1">
      <c r="A42" s="4" t="s">
        <v>495</v>
      </c>
      <c r="B42" s="97">
        <f>SUM(B28:B41)</f>
        <v>0.2621</v>
      </c>
      <c r="C42" s="96"/>
      <c r="D42" s="97">
        <f t="shared" ref="D42:F42" si="11">SUM(D28:D41)</f>
        <v>0.2421</v>
      </c>
      <c r="E42" s="97">
        <f t="shared" si="11"/>
        <v>1.0484</v>
      </c>
      <c r="F42" s="97">
        <f t="shared" si="11"/>
        <v>0.9684</v>
      </c>
      <c r="G42" s="96"/>
      <c r="H42" s="97">
        <f t="shared" ref="H42:K42" si="12">SUM(H28:H41)</f>
        <v>1.1284</v>
      </c>
      <c r="I42" s="98">
        <f t="shared" si="12"/>
        <v>260214.7014</v>
      </c>
      <c r="J42" s="98">
        <f t="shared" si="12"/>
        <v>17380.49528</v>
      </c>
      <c r="K42" s="98">
        <f t="shared" si="12"/>
        <v>0</v>
      </c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</row>
    <row r="43" ht="15.75" customHeight="1">
      <c r="A43" s="99"/>
      <c r="B43" s="100"/>
      <c r="C43" s="100"/>
      <c r="D43" s="100"/>
      <c r="E43" s="100"/>
      <c r="F43" s="100"/>
      <c r="G43" s="100"/>
      <c r="H43" s="101" t="s">
        <v>496</v>
      </c>
      <c r="I43" s="33"/>
      <c r="J43" s="100"/>
      <c r="K43" s="101" t="s">
        <v>497</v>
      </c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</row>
    <row r="44" ht="15.75" customHeight="1">
      <c r="A44" s="103"/>
      <c r="B44" s="100"/>
      <c r="C44" s="100"/>
      <c r="D44" s="100"/>
      <c r="E44" s="100"/>
      <c r="F44" s="100"/>
      <c r="G44" s="100"/>
      <c r="H44" s="104" t="str">
        <f>#REF!*A26</f>
        <v>#REF!</v>
      </c>
      <c r="I44" s="33"/>
      <c r="J44" s="100"/>
      <c r="K44" s="104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</row>
    <row r="45" ht="15.75" customHeight="1">
      <c r="A45" s="8"/>
      <c r="B45" s="100"/>
      <c r="C45" s="100"/>
      <c r="D45" s="100"/>
      <c r="E45" s="100"/>
      <c r="F45" s="100"/>
      <c r="G45" s="100"/>
      <c r="H45" s="107"/>
      <c r="I45" s="33"/>
      <c r="J45" s="100"/>
      <c r="K45" s="10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</row>
    <row r="46" ht="15.75" customHeight="1">
      <c r="A46" s="77"/>
      <c r="B46" s="77"/>
      <c r="C46" s="77"/>
      <c r="D46" s="77"/>
      <c r="E46" s="77"/>
      <c r="F46" s="77"/>
      <c r="G46" s="77"/>
      <c r="H46" s="77"/>
      <c r="I46" s="33"/>
      <c r="J46" s="105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</row>
    <row r="47" ht="15.75" customHeight="1">
      <c r="A47" s="66" t="s">
        <v>73</v>
      </c>
      <c r="B47" s="75"/>
      <c r="C47" s="75"/>
      <c r="D47" s="75"/>
      <c r="E47" s="75"/>
      <c r="F47" s="75"/>
      <c r="G47" s="75"/>
      <c r="H47" s="75"/>
      <c r="I47" s="75"/>
      <c r="J47" s="75"/>
      <c r="K47" s="76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</row>
    <row r="48" ht="15.75" customHeight="1">
      <c r="A48" s="120" t="s">
        <v>478</v>
      </c>
      <c r="B48" s="79" t="s">
        <v>479</v>
      </c>
      <c r="C48" s="75"/>
      <c r="D48" s="76"/>
      <c r="E48" s="80" t="s">
        <v>480</v>
      </c>
      <c r="F48" s="76"/>
      <c r="G48" s="79" t="s">
        <v>481</v>
      </c>
      <c r="H48" s="75"/>
      <c r="I48" s="75"/>
      <c r="J48" s="75"/>
      <c r="K48" s="76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</row>
    <row r="49" ht="15.75" customHeight="1">
      <c r="A49" s="123">
        <v>4.0</v>
      </c>
      <c r="B49" s="82" t="s">
        <v>482</v>
      </c>
      <c r="C49" s="124" t="s">
        <v>483</v>
      </c>
      <c r="D49" s="82" t="s">
        <v>484</v>
      </c>
      <c r="E49" s="82" t="s">
        <v>485</v>
      </c>
      <c r="F49" s="82" t="s">
        <v>484</v>
      </c>
      <c r="G49" s="82" t="s">
        <v>486</v>
      </c>
      <c r="H49" s="82" t="s">
        <v>487</v>
      </c>
      <c r="I49" s="83" t="s">
        <v>488</v>
      </c>
      <c r="J49" s="84" t="s">
        <v>489</v>
      </c>
      <c r="K49" s="85" t="s">
        <v>490</v>
      </c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8"/>
      <c r="J50" s="87"/>
      <c r="K50" s="8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</row>
    <row r="51" ht="15.75" customHeight="1">
      <c r="A51" s="37" t="s">
        <v>305</v>
      </c>
      <c r="B51" s="89">
        <v>0.13</v>
      </c>
      <c r="C51" s="89">
        <v>0.8</v>
      </c>
      <c r="D51" s="18">
        <f t="shared" ref="D51:D61" si="13">C51*B51</f>
        <v>0.104</v>
      </c>
      <c r="E51" s="18">
        <f>A49*B51</f>
        <v>0.52</v>
      </c>
      <c r="F51" s="18">
        <f t="shared" ref="F51:F61" si="14">E51*C51</f>
        <v>0.416</v>
      </c>
      <c r="G51" s="18">
        <v>1.2</v>
      </c>
      <c r="H51" s="89">
        <f t="shared" ref="H51:H61" si="15">G51*E51</f>
        <v>0.624</v>
      </c>
      <c r="I51" s="25">
        <f>'Insumos Buffet'!D15</f>
        <v>21990</v>
      </c>
      <c r="J51" s="25">
        <f t="shared" ref="J51:J60" si="16">H51*I51</f>
        <v>13721.76</v>
      </c>
      <c r="K51" s="3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</row>
    <row r="52" ht="15.75" customHeight="1">
      <c r="A52" s="31" t="s">
        <v>423</v>
      </c>
      <c r="B52" s="89">
        <v>0.03</v>
      </c>
      <c r="C52" s="89">
        <v>1.0</v>
      </c>
      <c r="D52" s="18">
        <f t="shared" si="13"/>
        <v>0.03</v>
      </c>
      <c r="E52" s="18">
        <f>B52*A49</f>
        <v>0.12</v>
      </c>
      <c r="F52" s="18">
        <f t="shared" si="14"/>
        <v>0.12</v>
      </c>
      <c r="G52" s="18">
        <v>1.0</v>
      </c>
      <c r="H52" s="89">
        <f t="shared" si="15"/>
        <v>0.12</v>
      </c>
      <c r="I52" s="25">
        <f>'Insumos Buffet'!D41</f>
        <v>432</v>
      </c>
      <c r="J52" s="25">
        <f t="shared" si="16"/>
        <v>51.84</v>
      </c>
      <c r="K52" s="3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</row>
    <row r="53" ht="15.75" customHeight="1">
      <c r="A53" s="31" t="s">
        <v>421</v>
      </c>
      <c r="B53" s="18">
        <v>0.01</v>
      </c>
      <c r="C53" s="18">
        <v>1.0</v>
      </c>
      <c r="D53" s="18">
        <f t="shared" si="13"/>
        <v>0.01</v>
      </c>
      <c r="E53" s="18">
        <f>B53*A49</f>
        <v>0.04</v>
      </c>
      <c r="F53" s="18">
        <f t="shared" si="14"/>
        <v>0.04</v>
      </c>
      <c r="G53" s="18">
        <v>1.0</v>
      </c>
      <c r="H53" s="89">
        <f t="shared" si="15"/>
        <v>0.04</v>
      </c>
      <c r="I53" s="25">
        <f>'Insumos Buffet'!D39</f>
        <v>4555</v>
      </c>
      <c r="J53" s="25">
        <f t="shared" si="16"/>
        <v>182.2</v>
      </c>
      <c r="K53" s="3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</row>
    <row r="54" ht="15.75" customHeight="1">
      <c r="A54" s="31" t="s">
        <v>512</v>
      </c>
      <c r="B54" s="18">
        <v>0.01</v>
      </c>
      <c r="C54" s="18">
        <v>1.0</v>
      </c>
      <c r="D54" s="18">
        <f t="shared" si="13"/>
        <v>0.01</v>
      </c>
      <c r="E54" s="18">
        <f>B54*A49</f>
        <v>0.04</v>
      </c>
      <c r="F54" s="18">
        <f t="shared" si="14"/>
        <v>0.04</v>
      </c>
      <c r="G54" s="18">
        <v>1.0</v>
      </c>
      <c r="H54" s="89">
        <f t="shared" si="15"/>
        <v>0.04</v>
      </c>
      <c r="I54" s="25">
        <f>'Insumos Buffet'!D40</f>
        <v>3890</v>
      </c>
      <c r="J54" s="25">
        <f t="shared" si="16"/>
        <v>155.6</v>
      </c>
      <c r="K54" s="3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</row>
    <row r="55" ht="15.75" customHeight="1">
      <c r="A55" s="31" t="s">
        <v>505</v>
      </c>
      <c r="B55" s="18">
        <v>0.002</v>
      </c>
      <c r="C55" s="18">
        <v>1.0</v>
      </c>
      <c r="D55" s="18">
        <f t="shared" si="13"/>
        <v>0.002</v>
      </c>
      <c r="E55" s="18">
        <f>B55*A49</f>
        <v>0.008</v>
      </c>
      <c r="F55" s="18">
        <f t="shared" si="14"/>
        <v>0.008</v>
      </c>
      <c r="G55" s="18">
        <v>1.0</v>
      </c>
      <c r="H55" s="89">
        <f t="shared" si="15"/>
        <v>0.008</v>
      </c>
      <c r="I55" s="25">
        <f>'Insumos Buffet'!D82</f>
        <v>3200</v>
      </c>
      <c r="J55" s="25">
        <f t="shared" si="16"/>
        <v>25.6</v>
      </c>
      <c r="K55" s="3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</row>
    <row r="56" ht="15.75" customHeight="1">
      <c r="A56" s="31" t="s">
        <v>502</v>
      </c>
      <c r="B56" s="18">
        <v>0.03</v>
      </c>
      <c r="C56" s="18">
        <v>1.0</v>
      </c>
      <c r="D56" s="18">
        <f t="shared" si="13"/>
        <v>0.03</v>
      </c>
      <c r="E56" s="18">
        <f>B56*A49</f>
        <v>0.12</v>
      </c>
      <c r="F56" s="18">
        <f t="shared" si="14"/>
        <v>0.12</v>
      </c>
      <c r="G56" s="18">
        <v>1.175</v>
      </c>
      <c r="H56" s="89">
        <f t="shared" si="15"/>
        <v>0.141</v>
      </c>
      <c r="I56" s="25">
        <f>'Insumos Buffet'!D73</f>
        <v>20363</v>
      </c>
      <c r="J56" s="25">
        <f t="shared" si="16"/>
        <v>2871.183</v>
      </c>
      <c r="K56" s="3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</row>
    <row r="57" ht="15.75" customHeight="1">
      <c r="A57" s="31" t="s">
        <v>458</v>
      </c>
      <c r="B57" s="18">
        <v>0.01</v>
      </c>
      <c r="C57" s="18">
        <v>1.0</v>
      </c>
      <c r="D57" s="18">
        <f t="shared" si="13"/>
        <v>0.01</v>
      </c>
      <c r="E57" s="18">
        <f>B57*A49</f>
        <v>0.04</v>
      </c>
      <c r="F57" s="18">
        <f t="shared" si="14"/>
        <v>0.04</v>
      </c>
      <c r="G57" s="18">
        <v>1.0</v>
      </c>
      <c r="H57" s="89">
        <f t="shared" si="15"/>
        <v>0.04</v>
      </c>
      <c r="I57" s="25">
        <f>'Insumos Buffet'!D90</f>
        <v>4190</v>
      </c>
      <c r="J57" s="25">
        <f t="shared" si="16"/>
        <v>167.6</v>
      </c>
      <c r="K57" s="3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</row>
    <row r="58" ht="15.75" customHeight="1">
      <c r="A58" s="31" t="s">
        <v>425</v>
      </c>
      <c r="B58" s="89">
        <v>0.02</v>
      </c>
      <c r="C58" s="89">
        <v>1.0</v>
      </c>
      <c r="D58" s="18">
        <f t="shared" si="13"/>
        <v>0.02</v>
      </c>
      <c r="E58" s="18">
        <f>B58*A49</f>
        <v>0.08</v>
      </c>
      <c r="F58" s="18">
        <f t="shared" si="14"/>
        <v>0.08</v>
      </c>
      <c r="G58" s="18">
        <v>1.0</v>
      </c>
      <c r="H58" s="89">
        <f t="shared" si="15"/>
        <v>0.08</v>
      </c>
      <c r="I58" s="25">
        <f>'Insumos Buffet'!D42</f>
        <v>23900</v>
      </c>
      <c r="J58" s="25">
        <f t="shared" si="16"/>
        <v>1912</v>
      </c>
      <c r="K58" s="3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</row>
    <row r="59" ht="15.75" customHeight="1">
      <c r="A59" s="31" t="s">
        <v>47</v>
      </c>
      <c r="B59" s="89">
        <v>0.01</v>
      </c>
      <c r="C59" s="89">
        <v>1.0</v>
      </c>
      <c r="D59" s="18">
        <f t="shared" si="13"/>
        <v>0.01</v>
      </c>
      <c r="E59" s="18">
        <f>B59*A49</f>
        <v>0.04</v>
      </c>
      <c r="F59" s="18">
        <f t="shared" si="14"/>
        <v>0.04</v>
      </c>
      <c r="G59" s="18">
        <v>1.0</v>
      </c>
      <c r="H59" s="89">
        <f t="shared" si="15"/>
        <v>0.04</v>
      </c>
      <c r="I59" s="25">
        <f>'Insumos Buffet'!D2</f>
        <v>6820</v>
      </c>
      <c r="J59" s="25">
        <f t="shared" si="16"/>
        <v>272.8</v>
      </c>
      <c r="K59" s="3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</row>
    <row r="60" ht="15.75" customHeight="1">
      <c r="A60" s="31" t="s">
        <v>494</v>
      </c>
      <c r="B60" s="89">
        <v>1.0E-4</v>
      </c>
      <c r="C60" s="89">
        <v>1.0</v>
      </c>
      <c r="D60" s="18">
        <f t="shared" si="13"/>
        <v>0.0001</v>
      </c>
      <c r="E60" s="18">
        <f>B60*A49</f>
        <v>0.0004</v>
      </c>
      <c r="F60" s="18">
        <f t="shared" si="14"/>
        <v>0.0004</v>
      </c>
      <c r="G60" s="18">
        <v>1.0</v>
      </c>
      <c r="H60" s="89">
        <f t="shared" si="15"/>
        <v>0.0004</v>
      </c>
      <c r="I60" s="25">
        <f>'Insumos Buffet'!D70</f>
        <v>145000</v>
      </c>
      <c r="J60" s="25">
        <f t="shared" si="16"/>
        <v>58</v>
      </c>
      <c r="K60" s="3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</row>
    <row r="61" ht="15.75" customHeight="1">
      <c r="A61" s="31" t="s">
        <v>439</v>
      </c>
      <c r="B61" s="89">
        <v>0.03</v>
      </c>
      <c r="C61" s="89">
        <v>1.0</v>
      </c>
      <c r="D61" s="18">
        <f t="shared" si="13"/>
        <v>0.03</v>
      </c>
      <c r="E61" s="18">
        <f>B61*A49</f>
        <v>0.12</v>
      </c>
      <c r="F61" s="18">
        <f t="shared" si="14"/>
        <v>0.12</v>
      </c>
      <c r="G61" s="18">
        <v>1.0</v>
      </c>
      <c r="H61" s="89">
        <f t="shared" si="15"/>
        <v>0.12</v>
      </c>
      <c r="I61" s="25"/>
      <c r="J61" s="25"/>
      <c r="K61" s="3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</row>
    <row r="62" ht="15.75" customHeight="1">
      <c r="A62" s="44"/>
      <c r="B62" s="127"/>
      <c r="C62" s="127"/>
      <c r="D62" s="95"/>
      <c r="E62" s="95"/>
      <c r="F62" s="95"/>
      <c r="G62" s="95"/>
      <c r="H62" s="89"/>
      <c r="I62" s="25"/>
      <c r="J62" s="25"/>
      <c r="K62" s="3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</row>
    <row r="63" ht="15.75" customHeight="1">
      <c r="A63" s="31"/>
      <c r="B63" s="89"/>
      <c r="C63" s="89"/>
      <c r="D63" s="18"/>
      <c r="E63" s="18"/>
      <c r="F63" s="18"/>
      <c r="G63" s="18"/>
      <c r="H63" s="89"/>
      <c r="I63" s="25"/>
      <c r="J63" s="25"/>
      <c r="K63" s="18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</row>
    <row r="64" ht="15.75" customHeight="1">
      <c r="A64" s="31"/>
      <c r="B64" s="89"/>
      <c r="C64" s="89"/>
      <c r="D64" s="18"/>
      <c r="E64" s="18"/>
      <c r="F64" s="18"/>
      <c r="G64" s="18"/>
      <c r="H64" s="89"/>
      <c r="I64" s="25"/>
      <c r="J64" s="25"/>
      <c r="K64" s="18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</row>
    <row r="65" ht="15.75" customHeight="1">
      <c r="A65" s="4" t="s">
        <v>495</v>
      </c>
      <c r="B65" s="96">
        <f>SUM(B51:B62)</f>
        <v>0.2821</v>
      </c>
      <c r="C65" s="96"/>
      <c r="D65" s="96">
        <f t="shared" ref="D65:F65" si="17">SUM(D51:D62)</f>
        <v>0.2561</v>
      </c>
      <c r="E65" s="96">
        <f t="shared" si="17"/>
        <v>1.1284</v>
      </c>
      <c r="F65" s="96">
        <f t="shared" si="17"/>
        <v>1.0244</v>
      </c>
      <c r="G65" s="96"/>
      <c r="H65" s="96">
        <f t="shared" ref="H65:K65" si="18">SUM(H51:H64)</f>
        <v>1.2534</v>
      </c>
      <c r="I65" s="128">
        <f t="shared" si="18"/>
        <v>234340</v>
      </c>
      <c r="J65" s="128">
        <f t="shared" si="18"/>
        <v>19418.583</v>
      </c>
      <c r="K65" s="96">
        <f t="shared" si="18"/>
        <v>0</v>
      </c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</row>
    <row r="66" ht="15.75" customHeight="1">
      <c r="A66" s="99"/>
      <c r="B66" s="100"/>
      <c r="C66" s="100"/>
      <c r="D66" s="100"/>
      <c r="E66" s="100"/>
      <c r="F66" s="100"/>
      <c r="G66" s="100"/>
      <c r="H66" s="101" t="s">
        <v>496</v>
      </c>
      <c r="I66" s="129"/>
      <c r="J66" s="129"/>
      <c r="K66" s="101" t="s">
        <v>497</v>
      </c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</row>
    <row r="67" ht="15.75" customHeight="1">
      <c r="A67" s="103"/>
      <c r="B67" s="100"/>
      <c r="C67" s="100"/>
      <c r="D67" s="100"/>
      <c r="E67" s="100"/>
      <c r="F67" s="100"/>
      <c r="G67" s="100"/>
      <c r="H67" s="104" t="str">
        <f>#REF!*A49</f>
        <v>#REF!</v>
      </c>
      <c r="I67" s="33"/>
      <c r="J67" s="105"/>
      <c r="K67" s="104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</row>
    <row r="68" ht="15.75" customHeight="1">
      <c r="A68" s="8"/>
      <c r="B68" s="100"/>
      <c r="C68" s="100"/>
      <c r="D68" s="100"/>
      <c r="E68" s="100"/>
      <c r="F68" s="100"/>
      <c r="G68" s="100"/>
      <c r="H68" s="107"/>
      <c r="I68" s="130"/>
      <c r="J68" s="130"/>
      <c r="K68" s="10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</row>
    <row r="69" ht="15.75" customHeight="1">
      <c r="A69" s="8"/>
      <c r="B69" s="100"/>
      <c r="C69" s="100"/>
      <c r="D69" s="100"/>
      <c r="E69" s="100"/>
      <c r="F69" s="100"/>
      <c r="G69" s="100"/>
      <c r="H69" s="107"/>
      <c r="I69" s="130"/>
      <c r="J69" s="130"/>
      <c r="K69" s="10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</row>
    <row r="70" ht="15.75" customHeight="1">
      <c r="A70" s="66" t="s">
        <v>135</v>
      </c>
      <c r="B70" s="75"/>
      <c r="C70" s="75"/>
      <c r="D70" s="75"/>
      <c r="E70" s="75"/>
      <c r="F70" s="75"/>
      <c r="G70" s="75"/>
      <c r="H70" s="75"/>
      <c r="I70" s="75"/>
      <c r="J70" s="75"/>
      <c r="K70" s="76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6"/>
      <c r="G71" s="79" t="s">
        <v>481</v>
      </c>
      <c r="H71" s="75"/>
      <c r="I71" s="75"/>
      <c r="J71" s="75"/>
      <c r="K71" s="76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</row>
    <row r="72" ht="15.75" customHeight="1">
      <c r="A72" s="81">
        <f>'Menu Cíclico'!AB4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486</v>
      </c>
      <c r="H72" s="82" t="s">
        <v>487</v>
      </c>
      <c r="I72" s="83" t="s">
        <v>488</v>
      </c>
      <c r="J72" s="84" t="s">
        <v>489</v>
      </c>
      <c r="K72" s="85" t="s">
        <v>490</v>
      </c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8"/>
      <c r="J73" s="87"/>
      <c r="K73" s="8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</row>
    <row r="74" ht="15.75" customHeight="1">
      <c r="A74" s="37" t="s">
        <v>513</v>
      </c>
      <c r="B74" s="89">
        <v>0.15</v>
      </c>
      <c r="C74" s="89">
        <v>0.8</v>
      </c>
      <c r="D74" s="18">
        <f t="shared" ref="D74:D78" si="19">C74*B74</f>
        <v>0.12</v>
      </c>
      <c r="E74" s="18">
        <f>B74*A72</f>
        <v>0.6</v>
      </c>
      <c r="F74" s="18">
        <f t="shared" ref="F74:F78" si="20">E74*C74</f>
        <v>0.48</v>
      </c>
      <c r="G74" s="18">
        <v>1.1</v>
      </c>
      <c r="H74" s="89">
        <f t="shared" ref="H74:H87" si="21">G74*E74</f>
        <v>0.66</v>
      </c>
      <c r="I74" s="25">
        <f>'Insumos Buffet'!D51</f>
        <v>25858</v>
      </c>
      <c r="J74" s="3">
        <f t="shared" ref="J74:J87" si="22">I74*H74</f>
        <v>17066.28</v>
      </c>
      <c r="K74" s="3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</row>
    <row r="75" ht="15.75" customHeight="1">
      <c r="A75" s="31" t="s">
        <v>440</v>
      </c>
      <c r="B75" s="89">
        <v>0.1</v>
      </c>
      <c r="C75" s="89">
        <v>1.0</v>
      </c>
      <c r="D75" s="18">
        <f t="shared" si="19"/>
        <v>0.1</v>
      </c>
      <c r="E75" s="18">
        <f>B75*A72</f>
        <v>0.4</v>
      </c>
      <c r="F75" s="18">
        <f t="shared" si="20"/>
        <v>0.4</v>
      </c>
      <c r="G75" s="18">
        <v>1.0</v>
      </c>
      <c r="H75" s="89">
        <f t="shared" si="21"/>
        <v>0.4</v>
      </c>
      <c r="I75" s="25">
        <f>'Insumos Buffet'!D87</f>
        <v>10184.70142</v>
      </c>
      <c r="J75" s="3">
        <f t="shared" si="22"/>
        <v>4073.880569</v>
      </c>
      <c r="K75" s="3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</row>
    <row r="76" ht="15.75" customHeight="1">
      <c r="A76" s="31" t="s">
        <v>514</v>
      </c>
      <c r="B76" s="18">
        <v>0.02</v>
      </c>
      <c r="C76" s="18">
        <v>1.0</v>
      </c>
      <c r="D76" s="18">
        <f t="shared" si="19"/>
        <v>0.02</v>
      </c>
      <c r="E76" s="18">
        <f>B76*A72</f>
        <v>0.08</v>
      </c>
      <c r="F76" s="18">
        <f t="shared" si="20"/>
        <v>0.08</v>
      </c>
      <c r="G76" s="18">
        <v>1.0</v>
      </c>
      <c r="H76" s="89">
        <f t="shared" si="21"/>
        <v>0.08</v>
      </c>
      <c r="I76" s="25">
        <f>'Insumos Buffet'!D118</f>
        <v>7088</v>
      </c>
      <c r="J76" s="3">
        <f t="shared" si="22"/>
        <v>567.04</v>
      </c>
      <c r="K76" s="3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</row>
    <row r="77" ht="15.75" customHeight="1">
      <c r="A77" s="31" t="s">
        <v>505</v>
      </c>
      <c r="B77" s="18">
        <v>0.002</v>
      </c>
      <c r="C77" s="18">
        <v>1.0</v>
      </c>
      <c r="D77" s="18">
        <f t="shared" si="19"/>
        <v>0.002</v>
      </c>
      <c r="E77" s="18">
        <f>B77*A72</f>
        <v>0.008</v>
      </c>
      <c r="F77" s="18">
        <f t="shared" si="20"/>
        <v>0.008</v>
      </c>
      <c r="G77" s="18">
        <v>1.0</v>
      </c>
      <c r="H77" s="89">
        <f t="shared" si="21"/>
        <v>0.008</v>
      </c>
      <c r="I77" s="25">
        <f>'Insumos Buffet'!D82</f>
        <v>3200</v>
      </c>
      <c r="J77" s="3">
        <f t="shared" si="22"/>
        <v>25.6</v>
      </c>
      <c r="K77" s="3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</row>
    <row r="78" ht="15.75" customHeight="1">
      <c r="A78" s="31" t="s">
        <v>494</v>
      </c>
      <c r="B78" s="18">
        <v>1.0E-4</v>
      </c>
      <c r="C78" s="18">
        <v>1.0</v>
      </c>
      <c r="D78" s="18">
        <f t="shared" si="19"/>
        <v>0.0001</v>
      </c>
      <c r="E78" s="18">
        <f>B78*A72</f>
        <v>0.0004</v>
      </c>
      <c r="F78" s="18">
        <f t="shared" si="20"/>
        <v>0.0004</v>
      </c>
      <c r="G78" s="18">
        <v>1.0</v>
      </c>
      <c r="H78" s="89">
        <f t="shared" si="21"/>
        <v>0.0004</v>
      </c>
      <c r="I78" s="25">
        <f>'Insumos Buffet'!D70</f>
        <v>145000</v>
      </c>
      <c r="J78" s="3">
        <f t="shared" si="22"/>
        <v>58</v>
      </c>
      <c r="K78" s="3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</row>
    <row r="79" ht="15.75" customHeight="1">
      <c r="A79" s="2"/>
      <c r="B79" s="18"/>
      <c r="C79" s="18"/>
      <c r="D79" s="18"/>
      <c r="E79" s="18"/>
      <c r="F79" s="18"/>
      <c r="G79" s="18"/>
      <c r="H79" s="89">
        <f t="shared" si="21"/>
        <v>0</v>
      </c>
      <c r="I79" s="25"/>
      <c r="J79" s="3">
        <f t="shared" si="22"/>
        <v>0</v>
      </c>
      <c r="K79" s="3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</row>
    <row r="80" ht="15.75" customHeight="1">
      <c r="A80" s="2"/>
      <c r="B80" s="18"/>
      <c r="C80" s="18"/>
      <c r="D80" s="18"/>
      <c r="E80" s="18"/>
      <c r="F80" s="18"/>
      <c r="G80" s="18"/>
      <c r="H80" s="89">
        <f t="shared" si="21"/>
        <v>0</v>
      </c>
      <c r="I80" s="25"/>
      <c r="J80" s="3">
        <f t="shared" si="22"/>
        <v>0</v>
      </c>
      <c r="K80" s="3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</row>
    <row r="81" ht="15.75" customHeight="1">
      <c r="A81" s="2"/>
      <c r="B81" s="89"/>
      <c r="C81" s="89"/>
      <c r="D81" s="18"/>
      <c r="E81" s="18"/>
      <c r="F81" s="18"/>
      <c r="G81" s="18"/>
      <c r="H81" s="89">
        <f t="shared" si="21"/>
        <v>0</v>
      </c>
      <c r="I81" s="25"/>
      <c r="J81" s="3">
        <f t="shared" si="22"/>
        <v>0</v>
      </c>
      <c r="K81" s="3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</row>
    <row r="82" ht="15.75" customHeight="1">
      <c r="A82" s="2"/>
      <c r="B82" s="89"/>
      <c r="C82" s="89"/>
      <c r="D82" s="18"/>
      <c r="E82" s="18"/>
      <c r="F82" s="18"/>
      <c r="G82" s="18"/>
      <c r="H82" s="89">
        <f t="shared" si="21"/>
        <v>0</v>
      </c>
      <c r="I82" s="25"/>
      <c r="J82" s="3">
        <f t="shared" si="22"/>
        <v>0</v>
      </c>
      <c r="K82" s="3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</row>
    <row r="83" ht="15.75" customHeight="1">
      <c r="A83" s="1"/>
      <c r="B83" s="89"/>
      <c r="C83" s="89"/>
      <c r="D83" s="18"/>
      <c r="E83" s="18"/>
      <c r="F83" s="18"/>
      <c r="G83" s="18"/>
      <c r="H83" s="89">
        <f t="shared" si="21"/>
        <v>0</v>
      </c>
      <c r="I83" s="25"/>
      <c r="J83" s="3">
        <f t="shared" si="22"/>
        <v>0</v>
      </c>
      <c r="K83" s="3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</row>
    <row r="84" ht="15.75" customHeight="1">
      <c r="A84" s="1"/>
      <c r="B84" s="89"/>
      <c r="C84" s="89"/>
      <c r="D84" s="18"/>
      <c r="E84" s="18"/>
      <c r="F84" s="18"/>
      <c r="G84" s="18"/>
      <c r="H84" s="89">
        <f t="shared" si="21"/>
        <v>0</v>
      </c>
      <c r="I84" s="25"/>
      <c r="J84" s="3">
        <f t="shared" si="22"/>
        <v>0</v>
      </c>
      <c r="K84" s="3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</row>
    <row r="85" ht="15.75" customHeight="1">
      <c r="A85" s="31"/>
      <c r="B85" s="89"/>
      <c r="C85" s="89"/>
      <c r="D85" s="95"/>
      <c r="E85" s="95"/>
      <c r="F85" s="95"/>
      <c r="G85" s="18"/>
      <c r="H85" s="89">
        <f t="shared" si="21"/>
        <v>0</v>
      </c>
      <c r="I85" s="25"/>
      <c r="J85" s="3">
        <f t="shared" si="22"/>
        <v>0</v>
      </c>
      <c r="K85" s="3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</row>
    <row r="86" ht="15.75" customHeight="1">
      <c r="A86" s="31"/>
      <c r="B86" s="89"/>
      <c r="C86" s="89"/>
      <c r="D86" s="18"/>
      <c r="E86" s="18"/>
      <c r="F86" s="18"/>
      <c r="G86" s="18"/>
      <c r="H86" s="89">
        <f t="shared" si="21"/>
        <v>0</v>
      </c>
      <c r="I86" s="25"/>
      <c r="J86" s="3">
        <f t="shared" si="22"/>
        <v>0</v>
      </c>
      <c r="K86" s="3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</row>
    <row r="87" ht="15.75" customHeight="1">
      <c r="A87" s="31"/>
      <c r="B87" s="89"/>
      <c r="C87" s="89"/>
      <c r="D87" s="18"/>
      <c r="E87" s="18"/>
      <c r="F87" s="18"/>
      <c r="G87" s="18"/>
      <c r="H87" s="89">
        <f t="shared" si="21"/>
        <v>0</v>
      </c>
      <c r="I87" s="25"/>
      <c r="J87" s="3">
        <f t="shared" si="22"/>
        <v>0</v>
      </c>
      <c r="K87" s="3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</row>
    <row r="88" ht="15.75" customHeight="1">
      <c r="A88" s="4" t="s">
        <v>495</v>
      </c>
      <c r="B88" s="18">
        <f>SUM(B74:B87)</f>
        <v>0.2721</v>
      </c>
      <c r="C88" s="96"/>
      <c r="D88" s="18">
        <f t="shared" ref="D88:F88" si="23">SUM(D74:D87)</f>
        <v>0.2421</v>
      </c>
      <c r="E88" s="18">
        <f t="shared" si="23"/>
        <v>1.0884</v>
      </c>
      <c r="F88" s="18">
        <f t="shared" si="23"/>
        <v>0.9684</v>
      </c>
      <c r="G88" s="96"/>
      <c r="H88" s="97">
        <f t="shared" ref="H88:J88" si="24">SUM(H74:H87)</f>
        <v>1.1484</v>
      </c>
      <c r="I88" s="128">
        <f t="shared" si="24"/>
        <v>191330.7014</v>
      </c>
      <c r="J88" s="128">
        <f t="shared" si="24"/>
        <v>21790.80057</v>
      </c>
      <c r="K88" s="98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</row>
    <row r="89" ht="15.75" customHeight="1">
      <c r="A89" s="99"/>
      <c r="B89" s="100"/>
      <c r="C89" s="100"/>
      <c r="D89" s="100"/>
      <c r="E89" s="100"/>
      <c r="F89" s="100"/>
      <c r="G89" s="100"/>
      <c r="H89" s="101" t="s">
        <v>496</v>
      </c>
      <c r="I89" s="129"/>
      <c r="J89" s="129"/>
      <c r="K89" s="101" t="s">
        <v>497</v>
      </c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</row>
    <row r="90" ht="15.75" customHeight="1">
      <c r="A90" s="103"/>
      <c r="B90" s="100"/>
      <c r="C90" s="100"/>
      <c r="D90" s="100"/>
      <c r="E90" s="100"/>
      <c r="F90" s="100"/>
      <c r="G90" s="100"/>
      <c r="H90" s="104" t="str">
        <f>#REF!*A72</f>
        <v>#REF!</v>
      </c>
      <c r="I90" s="33"/>
      <c r="J90" s="105"/>
      <c r="K90" s="104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</row>
    <row r="91" ht="15.75" customHeight="1">
      <c r="A91" s="77"/>
      <c r="B91" s="77"/>
      <c r="C91" s="77"/>
      <c r="D91" s="77"/>
      <c r="E91" s="77"/>
      <c r="F91" s="77"/>
      <c r="G91" s="77"/>
      <c r="H91" s="77"/>
      <c r="I91" s="33"/>
      <c r="J91" s="105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</row>
    <row r="92" ht="15.75" customHeight="1">
      <c r="A92" s="77"/>
      <c r="B92" s="77"/>
      <c r="C92" s="77"/>
      <c r="D92" s="77"/>
      <c r="E92" s="77"/>
      <c r="F92" s="77"/>
      <c r="G92" s="77"/>
      <c r="H92" s="77"/>
      <c r="I92" s="33"/>
      <c r="J92" s="105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</row>
    <row r="93" ht="15.75" customHeight="1">
      <c r="A93" s="66" t="s">
        <v>80</v>
      </c>
      <c r="B93" s="75"/>
      <c r="C93" s="75"/>
      <c r="D93" s="75"/>
      <c r="E93" s="75"/>
      <c r="F93" s="75"/>
      <c r="G93" s="75"/>
      <c r="H93" s="75"/>
      <c r="I93" s="75"/>
      <c r="J93" s="75"/>
      <c r="K93" s="76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</row>
    <row r="94" ht="15.75" customHeight="1">
      <c r="A94" s="120" t="s">
        <v>478</v>
      </c>
      <c r="B94" s="79" t="s">
        <v>479</v>
      </c>
      <c r="C94" s="75"/>
      <c r="D94" s="76"/>
      <c r="E94" s="80" t="s">
        <v>480</v>
      </c>
      <c r="F94" s="76"/>
      <c r="G94" s="79" t="s">
        <v>481</v>
      </c>
      <c r="H94" s="75"/>
      <c r="I94" s="75"/>
      <c r="J94" s="75"/>
      <c r="K94" s="76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</row>
    <row r="95" ht="15.75" customHeight="1">
      <c r="A95" s="133">
        <f>'Menu Cíclico'!AF3</f>
        <v>4</v>
      </c>
      <c r="B95" s="82" t="s">
        <v>482</v>
      </c>
      <c r="C95" s="124" t="s">
        <v>483</v>
      </c>
      <c r="D95" s="82" t="s">
        <v>484</v>
      </c>
      <c r="E95" s="82" t="s">
        <v>485</v>
      </c>
      <c r="F95" s="82" t="s">
        <v>484</v>
      </c>
      <c r="G95" s="82" t="s">
        <v>486</v>
      </c>
      <c r="H95" s="82" t="s">
        <v>487</v>
      </c>
      <c r="I95" s="83" t="s">
        <v>488</v>
      </c>
      <c r="J95" s="84" t="s">
        <v>489</v>
      </c>
      <c r="K95" s="85" t="s">
        <v>490</v>
      </c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8"/>
      <c r="J96" s="87"/>
      <c r="K96" s="8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</row>
    <row r="97" ht="15.75" customHeight="1">
      <c r="A97" s="37" t="s">
        <v>446</v>
      </c>
      <c r="B97" s="89">
        <v>0.1</v>
      </c>
      <c r="C97" s="89">
        <v>0.8</v>
      </c>
      <c r="D97" s="18">
        <f t="shared" ref="D97:D107" si="25">C97*B97</f>
        <v>0.08</v>
      </c>
      <c r="E97" s="18">
        <f>A95*B97</f>
        <v>0.4</v>
      </c>
      <c r="F97" s="18">
        <f t="shared" ref="F97:F107" si="26">E97*C97</f>
        <v>0.32</v>
      </c>
      <c r="G97" s="18">
        <v>1.1</v>
      </c>
      <c r="H97" s="89">
        <f t="shared" ref="H97:H107" si="27">G97*E97</f>
        <v>0.44</v>
      </c>
      <c r="I97" s="25">
        <f>'Insumos Buffet'!D51</f>
        <v>25858</v>
      </c>
      <c r="J97" s="25">
        <f t="shared" ref="J97:J107" si="28">H97*I97</f>
        <v>11377.52</v>
      </c>
      <c r="K97" s="3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</row>
    <row r="98" ht="15.75" customHeight="1">
      <c r="A98" s="31" t="s">
        <v>447</v>
      </c>
      <c r="B98" s="89">
        <v>0.01</v>
      </c>
      <c r="C98" s="89">
        <v>1.0</v>
      </c>
      <c r="D98" s="18">
        <f t="shared" si="25"/>
        <v>0.01</v>
      </c>
      <c r="E98" s="18">
        <f>B98*A95</f>
        <v>0.04</v>
      </c>
      <c r="F98" s="18">
        <f t="shared" si="26"/>
        <v>0.04</v>
      </c>
      <c r="G98" s="18">
        <v>1.0</v>
      </c>
      <c r="H98" s="89">
        <f t="shared" si="27"/>
        <v>0.04</v>
      </c>
      <c r="I98" s="25">
        <f>'Insumos Buffet'!D52</f>
        <v>10000</v>
      </c>
      <c r="J98" s="25">
        <f t="shared" si="28"/>
        <v>400</v>
      </c>
      <c r="K98" s="3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</row>
    <row r="99" ht="15.75" customHeight="1">
      <c r="A99" s="31" t="s">
        <v>345</v>
      </c>
      <c r="B99" s="18">
        <v>0.02</v>
      </c>
      <c r="C99" s="18">
        <v>1.0</v>
      </c>
      <c r="D99" s="18">
        <f t="shared" si="25"/>
        <v>0.02</v>
      </c>
      <c r="E99" s="18">
        <f>B99*A95</f>
        <v>0.08</v>
      </c>
      <c r="F99" s="18">
        <f t="shared" si="26"/>
        <v>0.08</v>
      </c>
      <c r="G99" s="18">
        <v>1.175</v>
      </c>
      <c r="H99" s="89">
        <f t="shared" si="27"/>
        <v>0.094</v>
      </c>
      <c r="I99" s="25">
        <f>'Insumos Buffet'!D21</f>
        <v>2990</v>
      </c>
      <c r="J99" s="25">
        <f t="shared" si="28"/>
        <v>281.06</v>
      </c>
      <c r="K99" s="3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</row>
    <row r="100" ht="15.75" customHeight="1">
      <c r="A100" s="31" t="s">
        <v>450</v>
      </c>
      <c r="B100" s="18">
        <v>0.02</v>
      </c>
      <c r="C100" s="18">
        <v>1.0</v>
      </c>
      <c r="D100" s="18">
        <f t="shared" si="25"/>
        <v>0.02</v>
      </c>
      <c r="E100" s="18">
        <f>B100*A95</f>
        <v>0.08</v>
      </c>
      <c r="F100" s="18">
        <f t="shared" si="26"/>
        <v>0.08</v>
      </c>
      <c r="G100" s="18">
        <v>1.175</v>
      </c>
      <c r="H100" s="89">
        <f t="shared" si="27"/>
        <v>0.094</v>
      </c>
      <c r="I100" s="25">
        <f>'Insumos Buffet'!D62</f>
        <v>3756</v>
      </c>
      <c r="J100" s="25">
        <f t="shared" si="28"/>
        <v>353.064</v>
      </c>
      <c r="K100" s="3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</row>
    <row r="101" ht="15.75" customHeight="1">
      <c r="A101" s="31" t="s">
        <v>458</v>
      </c>
      <c r="B101" s="18">
        <v>0.02</v>
      </c>
      <c r="C101" s="18">
        <v>1.0</v>
      </c>
      <c r="D101" s="18">
        <f t="shared" si="25"/>
        <v>0.02</v>
      </c>
      <c r="E101" s="18">
        <f>B101*A95</f>
        <v>0.08</v>
      </c>
      <c r="F101" s="18">
        <f t="shared" si="26"/>
        <v>0.08</v>
      </c>
      <c r="G101" s="18">
        <v>1.175</v>
      </c>
      <c r="H101" s="89">
        <f t="shared" si="27"/>
        <v>0.094</v>
      </c>
      <c r="I101" s="25">
        <f>'Insumos Buffet'!D90</f>
        <v>4190</v>
      </c>
      <c r="J101" s="25">
        <f t="shared" si="28"/>
        <v>393.86</v>
      </c>
      <c r="K101" s="3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</row>
    <row r="102" ht="15.75" customHeight="1">
      <c r="A102" s="31" t="s">
        <v>515</v>
      </c>
      <c r="B102" s="18">
        <v>0.001</v>
      </c>
      <c r="C102" s="18">
        <v>1.0</v>
      </c>
      <c r="D102" s="18">
        <f t="shared" si="25"/>
        <v>0.001</v>
      </c>
      <c r="E102" s="18">
        <f>B102*A95</f>
        <v>0.004</v>
      </c>
      <c r="F102" s="18">
        <f t="shared" si="26"/>
        <v>0.004</v>
      </c>
      <c r="G102" s="18">
        <v>1.0</v>
      </c>
      <c r="H102" s="89">
        <f t="shared" si="27"/>
        <v>0.004</v>
      </c>
      <c r="I102" s="25">
        <f>'Insumos Buffet'!D69</f>
        <v>74000</v>
      </c>
      <c r="J102" s="25">
        <f t="shared" si="28"/>
        <v>296</v>
      </c>
      <c r="K102" s="3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</row>
    <row r="103" ht="15.75" customHeight="1">
      <c r="A103" s="31" t="s">
        <v>516</v>
      </c>
      <c r="B103" s="18">
        <v>0.001</v>
      </c>
      <c r="C103" s="18">
        <v>1.0</v>
      </c>
      <c r="D103" s="18">
        <f t="shared" si="25"/>
        <v>0.001</v>
      </c>
      <c r="E103" s="18">
        <f>B103*A95</f>
        <v>0.004</v>
      </c>
      <c r="F103" s="18">
        <f t="shared" si="26"/>
        <v>0.004</v>
      </c>
      <c r="G103" s="18">
        <v>1.0</v>
      </c>
      <c r="H103" s="89">
        <f t="shared" si="27"/>
        <v>0.004</v>
      </c>
      <c r="I103" s="25">
        <f>'Insumos Buffet'!D122</f>
        <v>4750</v>
      </c>
      <c r="J103" s="25">
        <f t="shared" si="28"/>
        <v>19</v>
      </c>
      <c r="K103" s="3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</row>
    <row r="104" ht="15.75" customHeight="1">
      <c r="A104" s="31" t="s">
        <v>505</v>
      </c>
      <c r="B104" s="89">
        <v>0.002</v>
      </c>
      <c r="C104" s="89">
        <v>1.0</v>
      </c>
      <c r="D104" s="18">
        <f t="shared" si="25"/>
        <v>0.002</v>
      </c>
      <c r="E104" s="18">
        <f>B104*A95</f>
        <v>0.008</v>
      </c>
      <c r="F104" s="18">
        <f t="shared" si="26"/>
        <v>0.008</v>
      </c>
      <c r="G104" s="18">
        <v>1.0</v>
      </c>
      <c r="H104" s="89">
        <f t="shared" si="27"/>
        <v>0.008</v>
      </c>
      <c r="I104" s="25">
        <f>'Insumos Buffet'!D82</f>
        <v>3200</v>
      </c>
      <c r="J104" s="25">
        <f t="shared" si="28"/>
        <v>25.6</v>
      </c>
      <c r="K104" s="3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</row>
    <row r="105" ht="15.75" customHeight="1">
      <c r="A105" s="31" t="s">
        <v>494</v>
      </c>
      <c r="B105" s="89">
        <v>1.0E-4</v>
      </c>
      <c r="C105" s="89">
        <v>1.0</v>
      </c>
      <c r="D105" s="18">
        <f t="shared" si="25"/>
        <v>0.0001</v>
      </c>
      <c r="E105" s="18">
        <f>B105*A95</f>
        <v>0.0004</v>
      </c>
      <c r="F105" s="18">
        <f t="shared" si="26"/>
        <v>0.0004</v>
      </c>
      <c r="G105" s="18">
        <v>1.0</v>
      </c>
      <c r="H105" s="89">
        <f t="shared" si="27"/>
        <v>0.0004</v>
      </c>
      <c r="I105" s="25">
        <f>'Insumos Buffet'!D70</f>
        <v>145000</v>
      </c>
      <c r="J105" s="25">
        <f t="shared" si="28"/>
        <v>58</v>
      </c>
      <c r="K105" s="3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</row>
    <row r="106" ht="15.75" customHeight="1">
      <c r="A106" s="31" t="s">
        <v>335</v>
      </c>
      <c r="B106" s="89">
        <v>0.01</v>
      </c>
      <c r="C106" s="89">
        <v>1.0</v>
      </c>
      <c r="D106" s="18">
        <f t="shared" si="25"/>
        <v>0.01</v>
      </c>
      <c r="E106" s="18">
        <f>B106*A95</f>
        <v>0.04</v>
      </c>
      <c r="F106" s="18">
        <f t="shared" si="26"/>
        <v>0.04</v>
      </c>
      <c r="G106" s="18">
        <v>1.0</v>
      </c>
      <c r="H106" s="89">
        <f t="shared" si="27"/>
        <v>0.04</v>
      </c>
      <c r="I106" s="25">
        <f>'Insumos Buffet'!D19</f>
        <v>43850</v>
      </c>
      <c r="J106" s="25">
        <f t="shared" si="28"/>
        <v>1754</v>
      </c>
      <c r="K106" s="3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</row>
    <row r="107" ht="15.75" customHeight="1">
      <c r="A107" s="31" t="s">
        <v>517</v>
      </c>
      <c r="B107" s="89">
        <v>0.1</v>
      </c>
      <c r="C107" s="89">
        <v>1.0</v>
      </c>
      <c r="D107" s="18">
        <f t="shared" si="25"/>
        <v>0.1</v>
      </c>
      <c r="E107" s="18">
        <f>B107*A95</f>
        <v>0.4</v>
      </c>
      <c r="F107" s="18">
        <f t="shared" si="26"/>
        <v>0.4</v>
      </c>
      <c r="G107" s="18">
        <v>1.0</v>
      </c>
      <c r="H107" s="89">
        <f t="shared" si="27"/>
        <v>0.4</v>
      </c>
      <c r="I107" s="25"/>
      <c r="J107" s="25">
        <f t="shared" si="28"/>
        <v>0</v>
      </c>
      <c r="K107" s="3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</row>
    <row r="108" ht="15.75" customHeight="1">
      <c r="A108" s="44"/>
      <c r="B108" s="127"/>
      <c r="C108" s="127"/>
      <c r="D108" s="95"/>
      <c r="E108" s="95"/>
      <c r="F108" s="95"/>
      <c r="G108" s="95"/>
      <c r="H108" s="89"/>
      <c r="I108" s="25"/>
      <c r="J108" s="25"/>
      <c r="K108" s="3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</row>
    <row r="109" ht="15.75" customHeight="1">
      <c r="A109" s="31"/>
      <c r="B109" s="89"/>
      <c r="C109" s="89"/>
      <c r="D109" s="18"/>
      <c r="E109" s="18"/>
      <c r="F109" s="18"/>
      <c r="G109" s="18"/>
      <c r="H109" s="89"/>
      <c r="I109" s="25"/>
      <c r="J109" s="25"/>
      <c r="K109" s="18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</row>
    <row r="110" ht="15.75" customHeight="1">
      <c r="A110" s="31"/>
      <c r="B110" s="89"/>
      <c r="C110" s="89"/>
      <c r="D110" s="18"/>
      <c r="E110" s="18"/>
      <c r="F110" s="18"/>
      <c r="G110" s="18"/>
      <c r="H110" s="89"/>
      <c r="I110" s="25"/>
      <c r="J110" s="25"/>
      <c r="K110" s="18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</row>
    <row r="111" ht="15.75" customHeight="1">
      <c r="A111" s="4" t="s">
        <v>495</v>
      </c>
      <c r="B111" s="96">
        <f>SUM(B97:B108)</f>
        <v>0.2841</v>
      </c>
      <c r="C111" s="96"/>
      <c r="D111" s="96">
        <f t="shared" ref="D111:F111" si="29">SUM(D97:D108)</f>
        <v>0.2641</v>
      </c>
      <c r="E111" s="96">
        <f t="shared" si="29"/>
        <v>1.1364</v>
      </c>
      <c r="F111" s="96">
        <f t="shared" si="29"/>
        <v>1.0564</v>
      </c>
      <c r="G111" s="96"/>
      <c r="H111" s="96">
        <f t="shared" ref="H111:K111" si="30">SUM(H97:H110)</f>
        <v>1.2184</v>
      </c>
      <c r="I111" s="98">
        <f t="shared" si="30"/>
        <v>317594</v>
      </c>
      <c r="J111" s="98">
        <f t="shared" si="30"/>
        <v>14958.104</v>
      </c>
      <c r="K111" s="96">
        <f t="shared" si="30"/>
        <v>0</v>
      </c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</row>
    <row r="112" ht="15.75" customHeight="1">
      <c r="A112" s="99"/>
      <c r="B112" s="100"/>
      <c r="C112" s="100"/>
      <c r="D112" s="100"/>
      <c r="E112" s="100"/>
      <c r="F112" s="100"/>
      <c r="G112" s="100"/>
      <c r="H112" s="101" t="s">
        <v>496</v>
      </c>
      <c r="I112" s="130"/>
      <c r="J112" s="130"/>
      <c r="K112" s="101" t="s">
        <v>497</v>
      </c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</row>
    <row r="113" ht="15.75" customHeight="1">
      <c r="A113" s="103"/>
      <c r="B113" s="100"/>
      <c r="C113" s="100"/>
      <c r="D113" s="100"/>
      <c r="E113" s="100"/>
      <c r="F113" s="100"/>
      <c r="G113" s="100"/>
      <c r="H113" s="104" t="str">
        <f>#REF!*A95</f>
        <v>#REF!</v>
      </c>
      <c r="I113" s="130"/>
      <c r="J113" s="130"/>
      <c r="K113" s="104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</row>
    <row r="114" ht="15.75" customHeight="1">
      <c r="A114" s="8"/>
      <c r="B114" s="100"/>
      <c r="C114" s="100"/>
      <c r="D114" s="100"/>
      <c r="E114" s="100"/>
      <c r="F114" s="100"/>
      <c r="G114" s="100"/>
      <c r="H114" s="107"/>
      <c r="I114" s="130"/>
      <c r="J114" s="130"/>
      <c r="K114" s="10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</row>
    <row r="115" ht="15.75" customHeight="1">
      <c r="A115" s="8"/>
      <c r="B115" s="100"/>
      <c r="C115" s="100"/>
      <c r="D115" s="100"/>
      <c r="E115" s="100"/>
      <c r="F115" s="100"/>
      <c r="G115" s="100"/>
      <c r="H115" s="107"/>
      <c r="I115" s="130"/>
      <c r="J115" s="130"/>
      <c r="K115" s="10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</row>
    <row r="116" ht="15.75" customHeight="1">
      <c r="A116" s="66" t="s">
        <v>140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6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6"/>
      <c r="G117" s="79" t="s">
        <v>481</v>
      </c>
      <c r="H117" s="75"/>
      <c r="I117" s="75"/>
      <c r="J117" s="75"/>
      <c r="K117" s="76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</row>
    <row r="118" ht="15.75" customHeight="1">
      <c r="A118" s="81">
        <f>'Menu Cíclico'!AF4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486</v>
      </c>
      <c r="H118" s="82" t="s">
        <v>487</v>
      </c>
      <c r="I118" s="83" t="s">
        <v>488</v>
      </c>
      <c r="J118" s="84" t="s">
        <v>489</v>
      </c>
      <c r="K118" s="85" t="s">
        <v>490</v>
      </c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8"/>
      <c r="J119" s="87"/>
      <c r="K119" s="8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</row>
    <row r="120" ht="15.75" customHeight="1">
      <c r="A120" s="2" t="s">
        <v>520</v>
      </c>
      <c r="B120" s="89">
        <v>0.14</v>
      </c>
      <c r="C120" s="89">
        <v>0.8</v>
      </c>
      <c r="D120" s="18">
        <f t="shared" ref="D120:D128" si="31">C120*B120</f>
        <v>0.112</v>
      </c>
      <c r="E120" s="18">
        <f>B120*A118</f>
        <v>0.56</v>
      </c>
      <c r="F120" s="18">
        <f t="shared" ref="F120:F128" si="32">E120*C120</f>
        <v>0.448</v>
      </c>
      <c r="G120" s="18">
        <v>1.1</v>
      </c>
      <c r="H120" s="89">
        <f t="shared" ref="H120:H133" si="33">G120*E120</f>
        <v>0.616</v>
      </c>
      <c r="I120" s="25">
        <f>'Insumos Buffet'!D121</f>
        <v>22000</v>
      </c>
      <c r="J120" s="3">
        <f t="shared" ref="J120:J133" si="34">I120*H120</f>
        <v>13552</v>
      </c>
      <c r="K120" s="3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</row>
    <row r="121" ht="15.75" customHeight="1">
      <c r="A121" s="2" t="s">
        <v>147</v>
      </c>
      <c r="B121" s="89">
        <v>0.002</v>
      </c>
      <c r="C121" s="89">
        <v>1.0</v>
      </c>
      <c r="D121" s="18">
        <f t="shared" si="31"/>
        <v>0.002</v>
      </c>
      <c r="E121" s="18">
        <f>B121*A118</f>
        <v>0.008</v>
      </c>
      <c r="F121" s="18">
        <f t="shared" si="32"/>
        <v>0.008</v>
      </c>
      <c r="G121" s="18">
        <v>1.0</v>
      </c>
      <c r="H121" s="89">
        <f t="shared" si="33"/>
        <v>0.008</v>
      </c>
      <c r="I121" s="25">
        <f>'Insumos Buffet'!D6</f>
        <v>16490</v>
      </c>
      <c r="J121" s="3">
        <f t="shared" si="34"/>
        <v>131.92</v>
      </c>
      <c r="K121" s="3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</row>
    <row r="122" ht="15.75" customHeight="1">
      <c r="A122" s="2" t="s">
        <v>456</v>
      </c>
      <c r="B122" s="18">
        <v>0.005</v>
      </c>
      <c r="C122" s="18">
        <v>1.0</v>
      </c>
      <c r="D122" s="18">
        <f t="shared" si="31"/>
        <v>0.005</v>
      </c>
      <c r="E122" s="18">
        <f>B122*A118</f>
        <v>0.02</v>
      </c>
      <c r="F122" s="18">
        <f t="shared" si="32"/>
        <v>0.02</v>
      </c>
      <c r="G122" s="18">
        <v>1.0</v>
      </c>
      <c r="H122" s="89">
        <f t="shared" si="33"/>
        <v>0.02</v>
      </c>
      <c r="I122" s="25">
        <f>'Insumos Buffet'!D55</f>
        <v>11582</v>
      </c>
      <c r="J122" s="3">
        <f t="shared" si="34"/>
        <v>231.64</v>
      </c>
      <c r="K122" s="3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</row>
    <row r="123" ht="15.75" customHeight="1">
      <c r="A123" s="2" t="s">
        <v>423</v>
      </c>
      <c r="B123" s="18">
        <v>0.025</v>
      </c>
      <c r="C123" s="18">
        <v>1.0</v>
      </c>
      <c r="D123" s="18">
        <f t="shared" si="31"/>
        <v>0.025</v>
      </c>
      <c r="E123" s="18">
        <f>B123*A118</f>
        <v>0.1</v>
      </c>
      <c r="F123" s="18">
        <f t="shared" si="32"/>
        <v>0.1</v>
      </c>
      <c r="G123" s="18">
        <v>1.0</v>
      </c>
      <c r="H123" s="89">
        <f t="shared" si="33"/>
        <v>0.1</v>
      </c>
      <c r="I123" s="25">
        <f>'Insumos Buffet'!D41</f>
        <v>432</v>
      </c>
      <c r="J123" s="3">
        <f t="shared" si="34"/>
        <v>43.2</v>
      </c>
      <c r="K123" s="3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</row>
    <row r="124" ht="15.75" customHeight="1">
      <c r="A124" s="2" t="s">
        <v>505</v>
      </c>
      <c r="B124" s="18">
        <v>0.002</v>
      </c>
      <c r="C124" s="18">
        <v>1.0</v>
      </c>
      <c r="D124" s="18">
        <f t="shared" si="31"/>
        <v>0.002</v>
      </c>
      <c r="E124" s="18">
        <f>B124*A118</f>
        <v>0.008</v>
      </c>
      <c r="F124" s="18">
        <f t="shared" si="32"/>
        <v>0.008</v>
      </c>
      <c r="G124" s="18">
        <v>1.0</v>
      </c>
      <c r="H124" s="89">
        <f t="shared" si="33"/>
        <v>0.008</v>
      </c>
      <c r="I124" s="25">
        <f>'Insumos Buffet'!D82</f>
        <v>3200</v>
      </c>
      <c r="J124" s="3">
        <f t="shared" si="34"/>
        <v>25.6</v>
      </c>
      <c r="K124" s="3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</row>
    <row r="125" ht="15.75" customHeight="1">
      <c r="A125" s="31" t="s">
        <v>494</v>
      </c>
      <c r="B125" s="18">
        <v>1.0E-4</v>
      </c>
      <c r="C125" s="18">
        <v>1.0</v>
      </c>
      <c r="D125" s="18">
        <f t="shared" si="31"/>
        <v>0.0001</v>
      </c>
      <c r="E125" s="18">
        <f>B125*A118</f>
        <v>0.0004</v>
      </c>
      <c r="F125" s="18">
        <f t="shared" si="32"/>
        <v>0.0004</v>
      </c>
      <c r="G125" s="18">
        <v>1.0</v>
      </c>
      <c r="H125" s="89">
        <f t="shared" si="33"/>
        <v>0.0004</v>
      </c>
      <c r="I125" s="25">
        <f>'Insumos Buffet'!D70</f>
        <v>145000</v>
      </c>
      <c r="J125" s="3">
        <f t="shared" si="34"/>
        <v>58</v>
      </c>
      <c r="K125" s="3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</row>
    <row r="126" ht="15.75" customHeight="1">
      <c r="A126" s="2" t="s">
        <v>512</v>
      </c>
      <c r="B126" s="18">
        <v>0.05</v>
      </c>
      <c r="C126" s="18">
        <v>1.0</v>
      </c>
      <c r="D126" s="18">
        <f t="shared" si="31"/>
        <v>0.05</v>
      </c>
      <c r="E126" s="18">
        <f>B126*A118</f>
        <v>0.2</v>
      </c>
      <c r="F126" s="18">
        <f t="shared" si="32"/>
        <v>0.2</v>
      </c>
      <c r="G126" s="18">
        <v>1.0</v>
      </c>
      <c r="H126" s="89">
        <f t="shared" si="33"/>
        <v>0.2</v>
      </c>
      <c r="I126" s="25">
        <f>'Insumos Buffet'!D40</f>
        <v>3890</v>
      </c>
      <c r="J126" s="3">
        <f t="shared" si="34"/>
        <v>778</v>
      </c>
      <c r="K126" s="3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</row>
    <row r="127" ht="15.75" customHeight="1">
      <c r="A127" s="2" t="s">
        <v>428</v>
      </c>
      <c r="B127" s="89">
        <v>0.025</v>
      </c>
      <c r="C127" s="89">
        <v>1.0</v>
      </c>
      <c r="D127" s="18">
        <f t="shared" si="31"/>
        <v>0.025</v>
      </c>
      <c r="E127" s="18">
        <f>B127*A118</f>
        <v>0.1</v>
      </c>
      <c r="F127" s="18">
        <f t="shared" si="32"/>
        <v>0.1</v>
      </c>
      <c r="G127" s="18">
        <v>1.0</v>
      </c>
      <c r="H127" s="89">
        <f t="shared" si="33"/>
        <v>0.1</v>
      </c>
      <c r="I127" s="25">
        <f>'Insumos Buffet'!D45</f>
        <v>2600</v>
      </c>
      <c r="J127" s="3">
        <f t="shared" si="34"/>
        <v>260</v>
      </c>
      <c r="K127" s="3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</row>
    <row r="128" ht="15.75" customHeight="1">
      <c r="A128" s="2" t="s">
        <v>47</v>
      </c>
      <c r="B128" s="89">
        <v>0.01</v>
      </c>
      <c r="C128" s="89">
        <v>1.0</v>
      </c>
      <c r="D128" s="18">
        <f t="shared" si="31"/>
        <v>0.01</v>
      </c>
      <c r="E128" s="18">
        <f>B128*A118</f>
        <v>0.04</v>
      </c>
      <c r="F128" s="18">
        <f t="shared" si="32"/>
        <v>0.04</v>
      </c>
      <c r="G128" s="18">
        <v>1.0</v>
      </c>
      <c r="H128" s="89">
        <f t="shared" si="33"/>
        <v>0.04</v>
      </c>
      <c r="I128" s="25">
        <f>'Insumos Buffet'!D2</f>
        <v>6820</v>
      </c>
      <c r="J128" s="3">
        <f t="shared" si="34"/>
        <v>272.8</v>
      </c>
      <c r="K128" s="3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</row>
    <row r="129" ht="15.75" customHeight="1">
      <c r="A129" s="1"/>
      <c r="B129" s="89"/>
      <c r="C129" s="89"/>
      <c r="D129" s="18"/>
      <c r="E129" s="18"/>
      <c r="F129" s="18"/>
      <c r="G129" s="18"/>
      <c r="H129" s="89">
        <f t="shared" si="33"/>
        <v>0</v>
      </c>
      <c r="I129" s="25"/>
      <c r="J129" s="3">
        <f t="shared" si="34"/>
        <v>0</v>
      </c>
      <c r="K129" s="3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</row>
    <row r="130" ht="15.75" customHeight="1">
      <c r="A130" s="1"/>
      <c r="B130" s="89"/>
      <c r="C130" s="89"/>
      <c r="D130" s="18"/>
      <c r="E130" s="18"/>
      <c r="F130" s="18"/>
      <c r="G130" s="18"/>
      <c r="H130" s="89">
        <f t="shared" si="33"/>
        <v>0</v>
      </c>
      <c r="I130" s="25"/>
      <c r="J130" s="3">
        <f t="shared" si="34"/>
        <v>0</v>
      </c>
      <c r="K130" s="3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</row>
    <row r="131" ht="15.75" customHeight="1">
      <c r="A131" s="31"/>
      <c r="B131" s="89"/>
      <c r="C131" s="89"/>
      <c r="D131" s="95"/>
      <c r="E131" s="95"/>
      <c r="F131" s="95"/>
      <c r="G131" s="18"/>
      <c r="H131" s="89">
        <f t="shared" si="33"/>
        <v>0</v>
      </c>
      <c r="I131" s="25"/>
      <c r="J131" s="3">
        <f t="shared" si="34"/>
        <v>0</v>
      </c>
      <c r="K131" s="3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</row>
    <row r="132" ht="15.75" customHeight="1">
      <c r="A132" s="31"/>
      <c r="B132" s="89"/>
      <c r="C132" s="89"/>
      <c r="D132" s="18"/>
      <c r="E132" s="18"/>
      <c r="F132" s="18"/>
      <c r="G132" s="18"/>
      <c r="H132" s="89">
        <f t="shared" si="33"/>
        <v>0</v>
      </c>
      <c r="I132" s="25"/>
      <c r="J132" s="3">
        <f t="shared" si="34"/>
        <v>0</v>
      </c>
      <c r="K132" s="3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</row>
    <row r="133" ht="15.75" customHeight="1">
      <c r="A133" s="31"/>
      <c r="B133" s="89"/>
      <c r="C133" s="89"/>
      <c r="D133" s="18"/>
      <c r="E133" s="18"/>
      <c r="F133" s="18"/>
      <c r="G133" s="18"/>
      <c r="H133" s="89">
        <f t="shared" si="33"/>
        <v>0</v>
      </c>
      <c r="I133" s="25"/>
      <c r="J133" s="3">
        <f t="shared" si="34"/>
        <v>0</v>
      </c>
      <c r="K133" s="3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</row>
    <row r="134" ht="15.75" customHeight="1">
      <c r="A134" s="4" t="s">
        <v>495</v>
      </c>
      <c r="B134" s="18">
        <f>SUM(B120:B133)</f>
        <v>0.2591</v>
      </c>
      <c r="C134" s="96"/>
      <c r="D134" s="18">
        <f t="shared" ref="D134:F134" si="35">SUM(D120:D133)</f>
        <v>0.2311</v>
      </c>
      <c r="E134" s="18">
        <f t="shared" si="35"/>
        <v>1.0364</v>
      </c>
      <c r="F134" s="18">
        <f t="shared" si="35"/>
        <v>0.9244</v>
      </c>
      <c r="G134" s="96"/>
      <c r="H134" s="97">
        <f t="shared" ref="H134:J134" si="36">SUM(H120:H133)</f>
        <v>1.0924</v>
      </c>
      <c r="I134" s="128">
        <f t="shared" si="36"/>
        <v>212014</v>
      </c>
      <c r="J134" s="128">
        <f t="shared" si="36"/>
        <v>15353.16</v>
      </c>
      <c r="K134" s="98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</row>
    <row r="135" ht="15.75" customHeight="1">
      <c r="A135" s="99"/>
      <c r="B135" s="100"/>
      <c r="C135" s="100"/>
      <c r="D135" s="100"/>
      <c r="E135" s="100"/>
      <c r="F135" s="100"/>
      <c r="G135" s="100"/>
      <c r="H135" s="101" t="s">
        <v>496</v>
      </c>
      <c r="I135" s="33"/>
      <c r="J135" s="105"/>
      <c r="K135" s="101" t="s">
        <v>497</v>
      </c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</row>
    <row r="136" ht="15.75" customHeight="1">
      <c r="A136" s="103"/>
      <c r="B136" s="100"/>
      <c r="C136" s="100"/>
      <c r="D136" s="100"/>
      <c r="E136" s="100"/>
      <c r="F136" s="100"/>
      <c r="G136" s="100"/>
      <c r="H136" s="104" t="str">
        <f>#REF!*A118</f>
        <v>#REF!</v>
      </c>
      <c r="I136" s="33"/>
      <c r="J136" s="105"/>
      <c r="K136" s="104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</row>
    <row r="137" ht="15.75" customHeight="1">
      <c r="A137" s="77"/>
      <c r="B137" s="77"/>
      <c r="C137" s="77"/>
      <c r="D137" s="77"/>
      <c r="E137" s="77"/>
      <c r="F137" s="77"/>
      <c r="G137" s="77"/>
      <c r="H137" s="77"/>
      <c r="I137" s="33"/>
      <c r="J137" s="105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</row>
    <row r="138" ht="15.75" customHeight="1">
      <c r="A138" s="77"/>
      <c r="B138" s="77"/>
      <c r="C138" s="77"/>
      <c r="D138" s="77"/>
      <c r="E138" s="77"/>
      <c r="F138" s="77"/>
      <c r="G138" s="77"/>
      <c r="H138" s="77"/>
      <c r="I138" s="33"/>
      <c r="J138" s="105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</row>
    <row r="139" ht="15.75" customHeight="1">
      <c r="A139" s="66" t="s">
        <v>83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6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6"/>
      <c r="G140" s="79" t="s">
        <v>481</v>
      </c>
      <c r="H140" s="75"/>
      <c r="I140" s="75"/>
      <c r="J140" s="75"/>
      <c r="K140" s="76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</row>
    <row r="141" ht="15.75" customHeight="1">
      <c r="A141" s="81">
        <f>'Menu Cíclico'!AJ3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486</v>
      </c>
      <c r="H141" s="82" t="s">
        <v>487</v>
      </c>
      <c r="I141" s="83" t="s">
        <v>488</v>
      </c>
      <c r="J141" s="84" t="s">
        <v>489</v>
      </c>
      <c r="K141" s="85" t="s">
        <v>490</v>
      </c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8"/>
      <c r="J142" s="87"/>
      <c r="K142" s="8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</row>
    <row r="143" ht="15.75" customHeight="1">
      <c r="A143" s="2" t="s">
        <v>472</v>
      </c>
      <c r="B143" s="89">
        <v>0.15</v>
      </c>
      <c r="C143" s="89">
        <v>0.8</v>
      </c>
      <c r="D143" s="18">
        <f t="shared" ref="D143:D152" si="37">C143*B143</f>
        <v>0.12</v>
      </c>
      <c r="E143" s="18">
        <f>A141*B143</f>
        <v>0.6</v>
      </c>
      <c r="F143" s="18">
        <f t="shared" ref="F143:F152" si="38">E143*C143</f>
        <v>0.48</v>
      </c>
      <c r="G143" s="18">
        <v>1.1</v>
      </c>
      <c r="H143" s="89">
        <f t="shared" ref="H143:H156" si="39">G143*E143</f>
        <v>0.66</v>
      </c>
      <c r="I143" s="25">
        <f>'Insumos Buffet'!D64</f>
        <v>20990</v>
      </c>
      <c r="J143" s="3">
        <f t="shared" ref="J143:J156" si="40">I143*H143</f>
        <v>13853.4</v>
      </c>
      <c r="K143" s="3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</row>
    <row r="144" ht="15.75" customHeight="1">
      <c r="A144" s="2" t="s">
        <v>372</v>
      </c>
      <c r="B144" s="89">
        <v>0.01</v>
      </c>
      <c r="C144" s="89">
        <v>1.0</v>
      </c>
      <c r="D144" s="18">
        <f t="shared" si="37"/>
        <v>0.01</v>
      </c>
      <c r="E144" s="18">
        <f>B144*A141</f>
        <v>0.04</v>
      </c>
      <c r="F144" s="18">
        <f t="shared" si="38"/>
        <v>0.04</v>
      </c>
      <c r="G144" s="18">
        <v>1.0</v>
      </c>
      <c r="H144" s="89">
        <f t="shared" si="39"/>
        <v>0.04</v>
      </c>
      <c r="I144" s="25">
        <f>'Insumos Buffet'!D23</f>
        <v>9000</v>
      </c>
      <c r="J144" s="3">
        <f t="shared" si="40"/>
        <v>360</v>
      </c>
      <c r="K144" s="3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</row>
    <row r="145" ht="15.75" customHeight="1">
      <c r="A145" s="2" t="s">
        <v>345</v>
      </c>
      <c r="B145" s="18">
        <v>0.02</v>
      </c>
      <c r="C145" s="18">
        <v>1.0</v>
      </c>
      <c r="D145" s="18">
        <f t="shared" si="37"/>
        <v>0.02</v>
      </c>
      <c r="E145" s="18">
        <f>B145*A141</f>
        <v>0.08</v>
      </c>
      <c r="F145" s="18">
        <f t="shared" si="38"/>
        <v>0.08</v>
      </c>
      <c r="G145" s="18">
        <v>1.125</v>
      </c>
      <c r="H145" s="89">
        <f t="shared" si="39"/>
        <v>0.09</v>
      </c>
      <c r="I145" s="25">
        <f>'Insumos Buffet'!D21</f>
        <v>2990</v>
      </c>
      <c r="J145" s="3">
        <f t="shared" si="40"/>
        <v>269.1</v>
      </c>
      <c r="K145" s="3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</row>
    <row r="146" ht="15.75" customHeight="1">
      <c r="A146" s="2" t="s">
        <v>532</v>
      </c>
      <c r="B146" s="18">
        <v>0.01</v>
      </c>
      <c r="C146" s="18">
        <v>1.0</v>
      </c>
      <c r="D146" s="18">
        <f t="shared" si="37"/>
        <v>0.01</v>
      </c>
      <c r="E146" s="18">
        <f>B146*A141</f>
        <v>0.04</v>
      </c>
      <c r="F146" s="18">
        <f t="shared" si="38"/>
        <v>0.04</v>
      </c>
      <c r="G146" s="18">
        <v>1.0</v>
      </c>
      <c r="H146" s="89">
        <f t="shared" si="39"/>
        <v>0.04</v>
      </c>
      <c r="I146" s="25">
        <f>'Insumos Buffet'!D19</f>
        <v>43850</v>
      </c>
      <c r="J146" s="3">
        <f t="shared" si="40"/>
        <v>1754</v>
      </c>
      <c r="K146" s="3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</row>
    <row r="147" ht="15.75" customHeight="1">
      <c r="A147" s="2" t="s">
        <v>454</v>
      </c>
      <c r="B147" s="18">
        <v>1.0E-4</v>
      </c>
      <c r="C147" s="18">
        <v>1.0</v>
      </c>
      <c r="D147" s="18">
        <f t="shared" si="37"/>
        <v>0.0001</v>
      </c>
      <c r="E147" s="18">
        <f>B147*A141</f>
        <v>0.0004</v>
      </c>
      <c r="F147" s="18">
        <f t="shared" si="38"/>
        <v>0.0004</v>
      </c>
      <c r="G147" s="18">
        <v>1.0</v>
      </c>
      <c r="H147" s="89">
        <f t="shared" si="39"/>
        <v>0.0004</v>
      </c>
      <c r="I147" s="25">
        <f>'Insumos Buffet'!D81</f>
        <v>72641</v>
      </c>
      <c r="J147" s="3">
        <f t="shared" si="40"/>
        <v>29.0564</v>
      </c>
      <c r="K147" s="3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</row>
    <row r="148" ht="15.75" customHeight="1">
      <c r="A148" s="2" t="s">
        <v>521</v>
      </c>
      <c r="B148" s="18">
        <v>1.0E-4</v>
      </c>
      <c r="C148" s="18">
        <v>1.0</v>
      </c>
      <c r="D148" s="18">
        <f t="shared" si="37"/>
        <v>0.0001</v>
      </c>
      <c r="E148" s="18">
        <f>B148*A141</f>
        <v>0.0004</v>
      </c>
      <c r="F148" s="18">
        <f t="shared" si="38"/>
        <v>0.0004</v>
      </c>
      <c r="G148" s="18">
        <v>1.0</v>
      </c>
      <c r="H148" s="89">
        <f t="shared" si="39"/>
        <v>0.0004</v>
      </c>
      <c r="I148" s="25">
        <f>'Insumos Buffet'!D91</f>
        <v>90410</v>
      </c>
      <c r="J148" s="3">
        <f t="shared" si="40"/>
        <v>36.164</v>
      </c>
      <c r="K148" s="3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</row>
    <row r="149" ht="15.75" customHeight="1">
      <c r="A149" s="2" t="s">
        <v>47</v>
      </c>
      <c r="B149" s="18">
        <v>0.01</v>
      </c>
      <c r="C149" s="18">
        <v>1.0</v>
      </c>
      <c r="D149" s="18">
        <f t="shared" si="37"/>
        <v>0.01</v>
      </c>
      <c r="E149" s="18">
        <f>B149*A141</f>
        <v>0.04</v>
      </c>
      <c r="F149" s="18">
        <f t="shared" si="38"/>
        <v>0.04</v>
      </c>
      <c r="G149" s="18">
        <v>1.0</v>
      </c>
      <c r="H149" s="89">
        <f t="shared" si="39"/>
        <v>0.04</v>
      </c>
      <c r="I149" s="25">
        <f>'Insumos Buffet'!D2</f>
        <v>6820</v>
      </c>
      <c r="J149" s="3">
        <f t="shared" si="40"/>
        <v>272.8</v>
      </c>
      <c r="K149" s="3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</row>
    <row r="150" ht="15.75" customHeight="1">
      <c r="A150" s="31" t="s">
        <v>494</v>
      </c>
      <c r="B150" s="89">
        <v>1.0E-4</v>
      </c>
      <c r="C150" s="89">
        <v>1.0</v>
      </c>
      <c r="D150" s="18">
        <f t="shared" si="37"/>
        <v>0.0001</v>
      </c>
      <c r="E150" s="18">
        <f>B150*A141</f>
        <v>0.0004</v>
      </c>
      <c r="F150" s="18">
        <f t="shared" si="38"/>
        <v>0.0004</v>
      </c>
      <c r="G150" s="18">
        <v>1.0</v>
      </c>
      <c r="H150" s="89">
        <f t="shared" si="39"/>
        <v>0.0004</v>
      </c>
      <c r="I150" s="25">
        <f>'Insumos Buffet'!D70</f>
        <v>145000</v>
      </c>
      <c r="J150" s="3">
        <f t="shared" si="40"/>
        <v>58</v>
      </c>
      <c r="K150" s="3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</row>
    <row r="151" ht="15.75" customHeight="1">
      <c r="A151" s="2" t="s">
        <v>505</v>
      </c>
      <c r="B151" s="89">
        <v>0.002</v>
      </c>
      <c r="C151" s="89">
        <v>1.0</v>
      </c>
      <c r="D151" s="18">
        <f t="shared" si="37"/>
        <v>0.002</v>
      </c>
      <c r="E151" s="18">
        <f>B151*A141</f>
        <v>0.008</v>
      </c>
      <c r="F151" s="18">
        <f t="shared" si="38"/>
        <v>0.008</v>
      </c>
      <c r="G151" s="18">
        <v>1.0</v>
      </c>
      <c r="H151" s="89">
        <f t="shared" si="39"/>
        <v>0.008</v>
      </c>
      <c r="I151" s="25">
        <f>'Insumos Buffet'!D82</f>
        <v>3200</v>
      </c>
      <c r="J151" s="3">
        <f t="shared" si="40"/>
        <v>25.6</v>
      </c>
      <c r="K151" s="3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</row>
    <row r="152" ht="15.75" customHeight="1">
      <c r="A152" s="31" t="s">
        <v>517</v>
      </c>
      <c r="B152" s="89">
        <v>0.1</v>
      </c>
      <c r="C152" s="89">
        <v>1.0</v>
      </c>
      <c r="D152" s="18">
        <f t="shared" si="37"/>
        <v>0.1</v>
      </c>
      <c r="E152" s="18">
        <f>B152*A141</f>
        <v>0.4</v>
      </c>
      <c r="F152" s="18">
        <f t="shared" si="38"/>
        <v>0.4</v>
      </c>
      <c r="G152" s="18">
        <v>1.0</v>
      </c>
      <c r="H152" s="89">
        <f t="shared" si="39"/>
        <v>0.4</v>
      </c>
      <c r="I152" s="25"/>
      <c r="J152" s="3">
        <f t="shared" si="40"/>
        <v>0</v>
      </c>
      <c r="K152" s="3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</row>
    <row r="153" ht="15.75" customHeight="1">
      <c r="A153" s="1"/>
      <c r="B153" s="89"/>
      <c r="C153" s="89"/>
      <c r="D153" s="18"/>
      <c r="E153" s="18"/>
      <c r="F153" s="18"/>
      <c r="G153" s="18"/>
      <c r="H153" s="89">
        <f t="shared" si="39"/>
        <v>0</v>
      </c>
      <c r="I153" s="25"/>
      <c r="J153" s="3">
        <f t="shared" si="40"/>
        <v>0</v>
      </c>
      <c r="K153" s="3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</row>
    <row r="154" ht="15.75" customHeight="1">
      <c r="A154" s="31"/>
      <c r="B154" s="89"/>
      <c r="C154" s="89"/>
      <c r="D154" s="95"/>
      <c r="E154" s="95"/>
      <c r="F154" s="95"/>
      <c r="G154" s="18"/>
      <c r="H154" s="89">
        <f t="shared" si="39"/>
        <v>0</v>
      </c>
      <c r="I154" s="25"/>
      <c r="J154" s="3">
        <f t="shared" si="40"/>
        <v>0</v>
      </c>
      <c r="K154" s="3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</row>
    <row r="155" ht="15.75" customHeight="1">
      <c r="A155" s="31"/>
      <c r="B155" s="89"/>
      <c r="C155" s="89"/>
      <c r="D155" s="18"/>
      <c r="E155" s="18"/>
      <c r="F155" s="18"/>
      <c r="G155" s="18"/>
      <c r="H155" s="89">
        <f t="shared" si="39"/>
        <v>0</v>
      </c>
      <c r="I155" s="25"/>
      <c r="J155" s="3">
        <f t="shared" si="40"/>
        <v>0</v>
      </c>
      <c r="K155" s="3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</row>
    <row r="156" ht="15.75" customHeight="1">
      <c r="A156" s="31"/>
      <c r="B156" s="89"/>
      <c r="C156" s="89"/>
      <c r="D156" s="18"/>
      <c r="E156" s="18"/>
      <c r="F156" s="18"/>
      <c r="G156" s="18"/>
      <c r="H156" s="89">
        <f t="shared" si="39"/>
        <v>0</v>
      </c>
      <c r="I156" s="25"/>
      <c r="J156" s="3">
        <f t="shared" si="40"/>
        <v>0</v>
      </c>
      <c r="K156" s="3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</row>
    <row r="157" ht="15.75" customHeight="1">
      <c r="A157" s="4" t="s">
        <v>495</v>
      </c>
      <c r="B157" s="97">
        <f>SUM(B143:B156)</f>
        <v>0.3023</v>
      </c>
      <c r="C157" s="96"/>
      <c r="D157" s="97">
        <f t="shared" ref="D157:F157" si="41">SUM(D143:D156)</f>
        <v>0.2723</v>
      </c>
      <c r="E157" s="97">
        <f t="shared" si="41"/>
        <v>1.2092</v>
      </c>
      <c r="F157" s="97">
        <f t="shared" si="41"/>
        <v>1.0892</v>
      </c>
      <c r="G157" s="96"/>
      <c r="H157" s="97">
        <f t="shared" ref="H157:J157" si="42">SUM(H143:H156)</f>
        <v>1.2792</v>
      </c>
      <c r="I157" s="102">
        <f t="shared" si="42"/>
        <v>394901</v>
      </c>
      <c r="J157" s="102">
        <f t="shared" si="42"/>
        <v>16658.1204</v>
      </c>
      <c r="K157" s="98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</row>
    <row r="158" ht="15.75" customHeight="1">
      <c r="A158" s="99"/>
      <c r="B158" s="100"/>
      <c r="C158" s="100"/>
      <c r="D158" s="100"/>
      <c r="E158" s="100"/>
      <c r="F158" s="100"/>
      <c r="G158" s="100"/>
      <c r="H158" s="101" t="s">
        <v>496</v>
      </c>
      <c r="I158" s="33"/>
      <c r="J158" s="105"/>
      <c r="K158" s="101" t="s">
        <v>497</v>
      </c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</row>
    <row r="159" ht="15.75" customHeight="1">
      <c r="A159" s="103"/>
      <c r="B159" s="100"/>
      <c r="C159" s="100"/>
      <c r="D159" s="100"/>
      <c r="E159" s="100"/>
      <c r="F159" s="100"/>
      <c r="G159" s="100"/>
      <c r="H159" s="104" t="str">
        <f>#REF!*A141</f>
        <v>#REF!</v>
      </c>
      <c r="I159" s="33"/>
      <c r="J159" s="105"/>
      <c r="K159" s="104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</row>
    <row r="160" ht="15.75" customHeight="1">
      <c r="A160" s="77"/>
      <c r="B160" s="77"/>
      <c r="C160" s="77"/>
      <c r="D160" s="77"/>
      <c r="E160" s="77"/>
      <c r="F160" s="77"/>
      <c r="G160" s="77"/>
      <c r="H160" s="77"/>
      <c r="I160" s="33"/>
      <c r="J160" s="105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</row>
    <row r="161" ht="15.75" customHeight="1">
      <c r="A161" s="77"/>
      <c r="B161" s="77"/>
      <c r="C161" s="77"/>
      <c r="D161" s="77"/>
      <c r="E161" s="77"/>
      <c r="F161" s="77"/>
      <c r="G161" s="77"/>
      <c r="H161" s="77"/>
      <c r="I161" s="33"/>
      <c r="J161" s="105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</row>
    <row r="162" ht="15.75" customHeight="1">
      <c r="A162" s="66" t="s">
        <v>142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6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</row>
    <row r="163" ht="15.75" customHeight="1">
      <c r="A163" s="120" t="s">
        <v>478</v>
      </c>
      <c r="B163" s="79" t="s">
        <v>479</v>
      </c>
      <c r="C163" s="75"/>
      <c r="D163" s="76"/>
      <c r="E163" s="80" t="s">
        <v>480</v>
      </c>
      <c r="F163" s="76"/>
      <c r="G163" s="79" t="s">
        <v>481</v>
      </c>
      <c r="H163" s="75"/>
      <c r="I163" s="75"/>
      <c r="J163" s="75"/>
      <c r="K163" s="76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</row>
    <row r="164" ht="15.75" customHeight="1">
      <c r="A164" s="133">
        <f>'Menu Cíclico'!AJ4</f>
        <v>4</v>
      </c>
      <c r="B164" s="82" t="s">
        <v>482</v>
      </c>
      <c r="C164" s="124" t="s">
        <v>483</v>
      </c>
      <c r="D164" s="82" t="s">
        <v>484</v>
      </c>
      <c r="E164" s="82" t="s">
        <v>485</v>
      </c>
      <c r="F164" s="82" t="s">
        <v>484</v>
      </c>
      <c r="G164" s="82" t="s">
        <v>486</v>
      </c>
      <c r="H164" s="82" t="s">
        <v>487</v>
      </c>
      <c r="I164" s="83" t="s">
        <v>488</v>
      </c>
      <c r="J164" s="84" t="s">
        <v>489</v>
      </c>
      <c r="K164" s="85" t="s">
        <v>490</v>
      </c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8"/>
      <c r="J165" s="87"/>
      <c r="K165" s="8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</row>
    <row r="166" ht="15.75" customHeight="1">
      <c r="A166" s="37" t="s">
        <v>305</v>
      </c>
      <c r="B166" s="89">
        <v>0.11</v>
      </c>
      <c r="C166" s="89">
        <v>0.9</v>
      </c>
      <c r="D166" s="18">
        <f t="shared" ref="D166:D177" si="43">C166*B166</f>
        <v>0.099</v>
      </c>
      <c r="E166" s="18">
        <f>A164*B166</f>
        <v>0.44</v>
      </c>
      <c r="F166" s="18">
        <f t="shared" ref="F166:F177" si="44">E166*C166</f>
        <v>0.396</v>
      </c>
      <c r="G166" s="18">
        <v>1.1</v>
      </c>
      <c r="H166" s="89">
        <f t="shared" ref="H166:H177" si="45">G166*E166</f>
        <v>0.484</v>
      </c>
      <c r="I166" s="25">
        <f>'Insumos Buffet'!D15</f>
        <v>21990</v>
      </c>
      <c r="J166" s="3">
        <f t="shared" ref="J166:J180" si="46">I166*H166</f>
        <v>10643.16</v>
      </c>
      <c r="K166" s="3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</row>
    <row r="167" ht="15.75" customHeight="1">
      <c r="A167" s="31" t="s">
        <v>538</v>
      </c>
      <c r="B167" s="89">
        <v>0.098</v>
      </c>
      <c r="C167" s="89">
        <v>1.0</v>
      </c>
      <c r="D167" s="18">
        <f t="shared" si="43"/>
        <v>0.098</v>
      </c>
      <c r="E167" s="18">
        <f>A164*B167</f>
        <v>0.392</v>
      </c>
      <c r="F167" s="18">
        <f t="shared" si="44"/>
        <v>0.392</v>
      </c>
      <c r="G167" s="18">
        <v>1.25</v>
      </c>
      <c r="H167" s="89">
        <f t="shared" si="45"/>
        <v>0.49</v>
      </c>
      <c r="I167" s="25">
        <f>'Insumos Buffet'!D90</f>
        <v>4190</v>
      </c>
      <c r="J167" s="3">
        <f t="shared" si="46"/>
        <v>2053.1</v>
      </c>
      <c r="K167" s="3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</row>
    <row r="168" ht="15.75" customHeight="1">
      <c r="A168" s="31" t="s">
        <v>433</v>
      </c>
      <c r="B168" s="18">
        <v>0.02</v>
      </c>
      <c r="C168" s="18">
        <v>1.0</v>
      </c>
      <c r="D168" s="18">
        <f t="shared" si="43"/>
        <v>0.02</v>
      </c>
      <c r="E168" s="18">
        <f>A164*B168</f>
        <v>0.08</v>
      </c>
      <c r="F168" s="18">
        <f t="shared" si="44"/>
        <v>0.08</v>
      </c>
      <c r="G168" s="18">
        <v>1.115</v>
      </c>
      <c r="H168" s="89">
        <f t="shared" si="45"/>
        <v>0.0892</v>
      </c>
      <c r="I168" s="25">
        <f>'Insumos Buffet'!D49</f>
        <v>18397</v>
      </c>
      <c r="J168" s="3">
        <f t="shared" si="46"/>
        <v>1641.0124</v>
      </c>
      <c r="K168" s="3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</row>
    <row r="169" ht="15.75" customHeight="1">
      <c r="A169" s="31" t="s">
        <v>434</v>
      </c>
      <c r="B169" s="18">
        <v>0.002</v>
      </c>
      <c r="C169" s="18">
        <v>1.0</v>
      </c>
      <c r="D169" s="18">
        <f t="shared" si="43"/>
        <v>0.002</v>
      </c>
      <c r="E169" s="18">
        <f>A164*B169</f>
        <v>0.008</v>
      </c>
      <c r="F169" s="18">
        <f t="shared" si="44"/>
        <v>0.008</v>
      </c>
      <c r="G169" s="18">
        <v>1.115</v>
      </c>
      <c r="H169" s="89">
        <f t="shared" si="45"/>
        <v>0.00892</v>
      </c>
      <c r="I169" s="25">
        <f>'Insumos Buffet'!D50</f>
        <v>5280</v>
      </c>
      <c r="J169" s="3">
        <f t="shared" si="46"/>
        <v>47.0976</v>
      </c>
      <c r="K169" s="3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</row>
    <row r="170" ht="15.75" customHeight="1">
      <c r="A170" s="31" t="s">
        <v>432</v>
      </c>
      <c r="B170" s="18">
        <v>0.001</v>
      </c>
      <c r="C170" s="18">
        <v>1.0</v>
      </c>
      <c r="D170" s="18">
        <f t="shared" si="43"/>
        <v>0.001</v>
      </c>
      <c r="E170" s="18">
        <f>A164*B170</f>
        <v>0.004</v>
      </c>
      <c r="F170" s="18">
        <f t="shared" si="44"/>
        <v>0.004</v>
      </c>
      <c r="G170" s="18">
        <v>1.115</v>
      </c>
      <c r="H170" s="89">
        <f t="shared" si="45"/>
        <v>0.00446</v>
      </c>
      <c r="I170" s="25">
        <f>'Insumos Buffet'!D48</f>
        <v>26919</v>
      </c>
      <c r="J170" s="3">
        <f t="shared" si="46"/>
        <v>120.05874</v>
      </c>
      <c r="K170" s="3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</row>
    <row r="171" ht="15.75" customHeight="1">
      <c r="A171" s="31" t="s">
        <v>147</v>
      </c>
      <c r="B171" s="18">
        <v>0.001</v>
      </c>
      <c r="C171" s="18">
        <v>1.0</v>
      </c>
      <c r="D171" s="18">
        <f t="shared" si="43"/>
        <v>0.001</v>
      </c>
      <c r="E171" s="18">
        <f>A164*B171</f>
        <v>0.004</v>
      </c>
      <c r="F171" s="18">
        <f t="shared" si="44"/>
        <v>0.004</v>
      </c>
      <c r="G171" s="18">
        <v>1.1</v>
      </c>
      <c r="H171" s="89">
        <f t="shared" si="45"/>
        <v>0.0044</v>
      </c>
      <c r="I171" s="25">
        <f>'Insumos Buffet'!D6</f>
        <v>16490</v>
      </c>
      <c r="J171" s="3">
        <f t="shared" si="46"/>
        <v>72.556</v>
      </c>
      <c r="K171" s="3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</row>
    <row r="172" ht="15.75" customHeight="1">
      <c r="A172" s="31" t="s">
        <v>345</v>
      </c>
      <c r="B172" s="18">
        <v>0.01</v>
      </c>
      <c r="C172" s="18">
        <v>1.0</v>
      </c>
      <c r="D172" s="18">
        <f t="shared" si="43"/>
        <v>0.01</v>
      </c>
      <c r="E172" s="18">
        <f>A164*B172</f>
        <v>0.04</v>
      </c>
      <c r="F172" s="18">
        <f t="shared" si="44"/>
        <v>0.04</v>
      </c>
      <c r="G172" s="18">
        <v>1.175</v>
      </c>
      <c r="H172" s="89">
        <f t="shared" si="45"/>
        <v>0.047</v>
      </c>
      <c r="I172" s="25">
        <f>'Insumos Buffet'!D21</f>
        <v>2990</v>
      </c>
      <c r="J172" s="3">
        <f t="shared" si="46"/>
        <v>140.53</v>
      </c>
      <c r="K172" s="3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</row>
    <row r="173" ht="15.75" customHeight="1">
      <c r="A173" s="31" t="s">
        <v>505</v>
      </c>
      <c r="B173" s="89">
        <v>0.002</v>
      </c>
      <c r="C173" s="89">
        <v>1.0</v>
      </c>
      <c r="D173" s="18">
        <f t="shared" si="43"/>
        <v>0.002</v>
      </c>
      <c r="E173" s="18">
        <f>A164*B173</f>
        <v>0.008</v>
      </c>
      <c r="F173" s="18">
        <f t="shared" si="44"/>
        <v>0.008</v>
      </c>
      <c r="G173" s="18">
        <v>1.0</v>
      </c>
      <c r="H173" s="89">
        <f t="shared" si="45"/>
        <v>0.008</v>
      </c>
      <c r="I173" s="25">
        <f>'Insumos Buffet'!D82</f>
        <v>3200</v>
      </c>
      <c r="J173" s="3">
        <f t="shared" si="46"/>
        <v>25.6</v>
      </c>
      <c r="K173" s="3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</row>
    <row r="174" ht="15.75" customHeight="1">
      <c r="A174" s="31" t="s">
        <v>494</v>
      </c>
      <c r="B174" s="89">
        <v>0.001</v>
      </c>
      <c r="C174" s="89">
        <v>1.0</v>
      </c>
      <c r="D174" s="18">
        <f t="shared" si="43"/>
        <v>0.001</v>
      </c>
      <c r="E174" s="18">
        <f>A164*B174</f>
        <v>0.004</v>
      </c>
      <c r="F174" s="18">
        <f t="shared" si="44"/>
        <v>0.004</v>
      </c>
      <c r="G174" s="18">
        <v>1.0</v>
      </c>
      <c r="H174" s="89">
        <f t="shared" si="45"/>
        <v>0.004</v>
      </c>
      <c r="I174" s="25">
        <f>'Insumos Buffet'!D70</f>
        <v>145000</v>
      </c>
      <c r="J174" s="3">
        <f t="shared" si="46"/>
        <v>580</v>
      </c>
      <c r="K174" s="3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</row>
    <row r="175" ht="15.75" customHeight="1">
      <c r="A175" s="31" t="s">
        <v>477</v>
      </c>
      <c r="B175" s="89">
        <v>0.001</v>
      </c>
      <c r="C175" s="89">
        <v>1.0</v>
      </c>
      <c r="D175" s="18">
        <f t="shared" si="43"/>
        <v>0.001</v>
      </c>
      <c r="E175" s="18">
        <f>A164*B175</f>
        <v>0.004</v>
      </c>
      <c r="F175" s="18">
        <f t="shared" si="44"/>
        <v>0.004</v>
      </c>
      <c r="G175" s="18">
        <v>1.0</v>
      </c>
      <c r="H175" s="89">
        <f t="shared" si="45"/>
        <v>0.004</v>
      </c>
      <c r="I175" s="25">
        <f>'Insumos Buffet'!D69</f>
        <v>74000</v>
      </c>
      <c r="J175" s="3">
        <f t="shared" si="46"/>
        <v>296</v>
      </c>
      <c r="K175" s="3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</row>
    <row r="176" ht="15.75" customHeight="1">
      <c r="A176" s="31" t="s">
        <v>138</v>
      </c>
      <c r="B176" s="89">
        <v>0.001</v>
      </c>
      <c r="C176" s="89">
        <v>1.0</v>
      </c>
      <c r="D176" s="18">
        <f t="shared" si="43"/>
        <v>0.001</v>
      </c>
      <c r="E176" s="18">
        <f>A164*B176</f>
        <v>0.004</v>
      </c>
      <c r="F176" s="18">
        <f t="shared" si="44"/>
        <v>0.004</v>
      </c>
      <c r="G176" s="18">
        <v>1.0</v>
      </c>
      <c r="H176" s="89">
        <f t="shared" si="45"/>
        <v>0.004</v>
      </c>
      <c r="I176" s="25">
        <f>'Insumos Buffet'!D5</f>
        <v>125000</v>
      </c>
      <c r="J176" s="3">
        <f t="shared" si="46"/>
        <v>500</v>
      </c>
      <c r="K176" s="3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</row>
    <row r="177" ht="15.75" customHeight="1">
      <c r="A177" s="44" t="s">
        <v>47</v>
      </c>
      <c r="B177" s="127">
        <v>0.01</v>
      </c>
      <c r="C177" s="127">
        <v>1.0</v>
      </c>
      <c r="D177" s="18">
        <f t="shared" si="43"/>
        <v>0.01</v>
      </c>
      <c r="E177" s="18">
        <f>A164*B177</f>
        <v>0.04</v>
      </c>
      <c r="F177" s="18">
        <f t="shared" si="44"/>
        <v>0.04</v>
      </c>
      <c r="G177" s="95">
        <v>1.0</v>
      </c>
      <c r="H177" s="89">
        <f t="shared" si="45"/>
        <v>0.04</v>
      </c>
      <c r="I177" s="25">
        <f>'Insumos Buffet'!D2</f>
        <v>6820</v>
      </c>
      <c r="J177" s="3">
        <f t="shared" si="46"/>
        <v>272.8</v>
      </c>
      <c r="K177" s="3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</row>
    <row r="178" ht="15.75" customHeight="1">
      <c r="A178" s="31"/>
      <c r="B178" s="89"/>
      <c r="C178" s="89"/>
      <c r="D178" s="18"/>
      <c r="E178" s="18"/>
      <c r="F178" s="18"/>
      <c r="G178" s="18"/>
      <c r="H178" s="89"/>
      <c r="I178" s="25"/>
      <c r="J178" s="3">
        <f t="shared" si="46"/>
        <v>0</v>
      </c>
      <c r="K178" s="18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</row>
    <row r="179" ht="15.75" customHeight="1">
      <c r="A179" s="31"/>
      <c r="B179" s="89"/>
      <c r="C179" s="89"/>
      <c r="D179" s="18"/>
      <c r="E179" s="18"/>
      <c r="F179" s="18"/>
      <c r="G179" s="18"/>
      <c r="H179" s="89"/>
      <c r="I179" s="25"/>
      <c r="J179" s="3">
        <f t="shared" si="46"/>
        <v>0</v>
      </c>
      <c r="K179" s="18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</row>
    <row r="180" ht="15.75" customHeight="1">
      <c r="A180" s="4" t="s">
        <v>495</v>
      </c>
      <c r="B180" s="96">
        <f>SUM(B166:B177)</f>
        <v>0.257</v>
      </c>
      <c r="C180" s="96"/>
      <c r="D180" s="96">
        <f t="shared" ref="D180:F180" si="47">SUM(D166:D177)</f>
        <v>0.246</v>
      </c>
      <c r="E180" s="96">
        <f t="shared" si="47"/>
        <v>1.028</v>
      </c>
      <c r="F180" s="96">
        <f t="shared" si="47"/>
        <v>0.984</v>
      </c>
      <c r="G180" s="96"/>
      <c r="H180" s="96">
        <f>SUM(H166:H179)</f>
        <v>1.18798</v>
      </c>
      <c r="I180" s="98"/>
      <c r="J180" s="3">
        <f t="shared" si="46"/>
        <v>0</v>
      </c>
      <c r="K180" s="96">
        <f>SUM(K166:K179)</f>
        <v>0</v>
      </c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</row>
    <row r="181" ht="15.75" customHeight="1">
      <c r="A181" s="99"/>
      <c r="B181" s="100"/>
      <c r="C181" s="100"/>
      <c r="D181" s="100"/>
      <c r="E181" s="100"/>
      <c r="F181" s="100"/>
      <c r="G181" s="100"/>
      <c r="H181" s="101" t="s">
        <v>496</v>
      </c>
      <c r="I181" s="149">
        <f t="shared" ref="I181:J181" si="48">SUM(I166:I180)</f>
        <v>450276</v>
      </c>
      <c r="J181" s="149">
        <f t="shared" si="48"/>
        <v>16391.91474</v>
      </c>
      <c r="K181" s="101" t="s">
        <v>497</v>
      </c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</row>
    <row r="182" ht="15.75" customHeight="1">
      <c r="A182" s="103"/>
      <c r="B182" s="100"/>
      <c r="C182" s="100"/>
      <c r="D182" s="100"/>
      <c r="E182" s="100"/>
      <c r="F182" s="100"/>
      <c r="G182" s="100"/>
      <c r="H182" s="104" t="str">
        <f>#REF!*A164</f>
        <v>#REF!</v>
      </c>
      <c r="I182" s="128"/>
      <c r="J182" s="128"/>
      <c r="K182" s="104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</row>
    <row r="183" ht="15.75" customHeight="1">
      <c r="A183" s="77"/>
      <c r="B183" s="77"/>
      <c r="C183" s="77"/>
      <c r="D183" s="77"/>
      <c r="E183" s="77"/>
      <c r="F183" s="77"/>
      <c r="G183" s="77"/>
      <c r="H183" s="77"/>
      <c r="I183" s="33"/>
      <c r="J183" s="105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</row>
    <row r="184" ht="15.75" customHeight="1">
      <c r="A184" s="77"/>
      <c r="B184" s="77"/>
      <c r="C184" s="77"/>
      <c r="D184" s="77"/>
      <c r="E184" s="77"/>
      <c r="F184" s="77"/>
      <c r="G184" s="77"/>
      <c r="H184" s="77"/>
      <c r="I184" s="33"/>
      <c r="J184" s="105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</row>
    <row r="185" ht="15.75" customHeight="1">
      <c r="A185" s="66" t="s">
        <v>551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6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6"/>
      <c r="G186" s="79" t="s">
        <v>481</v>
      </c>
      <c r="H186" s="75"/>
      <c r="I186" s="75"/>
      <c r="J186" s="75"/>
      <c r="K186" s="76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</row>
    <row r="187" ht="15.75" customHeight="1">
      <c r="A187" s="81">
        <f>'Menu Cíclico'!AN3</f>
        <v>4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486</v>
      </c>
      <c r="H187" s="82" t="s">
        <v>487</v>
      </c>
      <c r="I187" s="114" t="s">
        <v>488</v>
      </c>
      <c r="J187" s="85" t="s">
        <v>489</v>
      </c>
      <c r="K187" s="85" t="s">
        <v>490</v>
      </c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115"/>
      <c r="J188" s="87"/>
      <c r="K188" s="8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</row>
    <row r="189" ht="15.75" customHeight="1">
      <c r="A189" s="150" t="s">
        <v>305</v>
      </c>
      <c r="B189" s="151">
        <v>0.12</v>
      </c>
      <c r="C189" s="151">
        <v>0.8</v>
      </c>
      <c r="D189" s="18">
        <f t="shared" ref="D189:D202" si="49">C189*B189</f>
        <v>0.096</v>
      </c>
      <c r="E189" s="18">
        <f>B189*A187</f>
        <v>0.48</v>
      </c>
      <c r="F189" s="18">
        <f t="shared" ref="F189:F202" si="50">E189*C189</f>
        <v>0.384</v>
      </c>
      <c r="G189" s="152">
        <v>1.1</v>
      </c>
      <c r="H189" s="89">
        <f t="shared" ref="H189:H202" si="51">G189*E189</f>
        <v>0.528</v>
      </c>
      <c r="I189" s="116">
        <f>'Insumos Buffet'!D15</f>
        <v>21990</v>
      </c>
      <c r="J189" s="3">
        <f t="shared" ref="J189:J202" si="52">I189*H189</f>
        <v>11610.72</v>
      </c>
      <c r="K189" s="3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</row>
    <row r="190" ht="15.75" customHeight="1">
      <c r="A190" s="153" t="s">
        <v>439</v>
      </c>
      <c r="B190" s="151">
        <v>0.05</v>
      </c>
      <c r="C190" s="151">
        <v>1.0</v>
      </c>
      <c r="D190" s="18">
        <f t="shared" si="49"/>
        <v>0.05</v>
      </c>
      <c r="E190" s="18">
        <f>B190*A187</f>
        <v>0.2</v>
      </c>
      <c r="F190" s="18">
        <f t="shared" si="50"/>
        <v>0.2</v>
      </c>
      <c r="G190" s="152">
        <v>1.0</v>
      </c>
      <c r="H190" s="89">
        <f t="shared" si="51"/>
        <v>0.2</v>
      </c>
      <c r="I190" s="116">
        <f>'Insumos Buffet'!D86</f>
        <v>21862.4994</v>
      </c>
      <c r="J190" s="3">
        <f t="shared" si="52"/>
        <v>4372.49988</v>
      </c>
      <c r="K190" s="3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</row>
    <row r="191" ht="15.75" customHeight="1">
      <c r="A191" s="153" t="s">
        <v>345</v>
      </c>
      <c r="B191" s="152">
        <v>0.01</v>
      </c>
      <c r="C191" s="152">
        <v>1.0</v>
      </c>
      <c r="D191" s="18">
        <f t="shared" si="49"/>
        <v>0.01</v>
      </c>
      <c r="E191" s="18">
        <f>B191*A187</f>
        <v>0.04</v>
      </c>
      <c r="F191" s="18">
        <f t="shared" si="50"/>
        <v>0.04</v>
      </c>
      <c r="G191" s="152">
        <v>1.175</v>
      </c>
      <c r="H191" s="89">
        <f t="shared" si="51"/>
        <v>0.047</v>
      </c>
      <c r="I191" s="116">
        <f>'Insumos Buffet'!D21</f>
        <v>2990</v>
      </c>
      <c r="J191" s="3">
        <f t="shared" si="52"/>
        <v>140.53</v>
      </c>
      <c r="K191" s="3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</row>
    <row r="192" ht="15.75" customHeight="1">
      <c r="A192" s="153" t="s">
        <v>450</v>
      </c>
      <c r="B192" s="152">
        <v>0.02</v>
      </c>
      <c r="C192" s="152">
        <v>1.0</v>
      </c>
      <c r="D192" s="18">
        <f t="shared" si="49"/>
        <v>0.02</v>
      </c>
      <c r="E192" s="18">
        <f>B192*A187</f>
        <v>0.08</v>
      </c>
      <c r="F192" s="18">
        <f t="shared" si="50"/>
        <v>0.08</v>
      </c>
      <c r="G192" s="152">
        <v>1.175</v>
      </c>
      <c r="H192" s="89">
        <f t="shared" si="51"/>
        <v>0.094</v>
      </c>
      <c r="I192" s="116">
        <f>'Insumos Buffet'!D62</f>
        <v>3756</v>
      </c>
      <c r="J192" s="3">
        <f t="shared" si="52"/>
        <v>353.064</v>
      </c>
      <c r="K192" s="3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</row>
    <row r="193" ht="15.75" customHeight="1">
      <c r="A193" s="153" t="s">
        <v>434</v>
      </c>
      <c r="B193" s="152">
        <v>0.01</v>
      </c>
      <c r="C193" s="152">
        <v>1.0</v>
      </c>
      <c r="D193" s="18">
        <f t="shared" si="49"/>
        <v>0.01</v>
      </c>
      <c r="E193" s="18">
        <f>B193*A187</f>
        <v>0.04</v>
      </c>
      <c r="F193" s="18">
        <f t="shared" si="50"/>
        <v>0.04</v>
      </c>
      <c r="G193" s="152">
        <v>1.125</v>
      </c>
      <c r="H193" s="89">
        <f t="shared" si="51"/>
        <v>0.045</v>
      </c>
      <c r="I193" s="116">
        <f>'Insumos Buffet'!D50</f>
        <v>5280</v>
      </c>
      <c r="J193" s="3">
        <f t="shared" si="52"/>
        <v>237.6</v>
      </c>
      <c r="K193" s="3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</row>
    <row r="194" ht="15.75" customHeight="1">
      <c r="A194" s="153" t="s">
        <v>557</v>
      </c>
      <c r="B194" s="152">
        <v>0.05</v>
      </c>
      <c r="C194" s="152">
        <v>1.0</v>
      </c>
      <c r="D194" s="18">
        <f t="shared" si="49"/>
        <v>0.05</v>
      </c>
      <c r="E194" s="18">
        <f>B194*A187</f>
        <v>0.2</v>
      </c>
      <c r="F194" s="18">
        <f t="shared" si="50"/>
        <v>0.2</v>
      </c>
      <c r="G194" s="152">
        <v>1.0</v>
      </c>
      <c r="H194" s="89">
        <f t="shared" si="51"/>
        <v>0.2</v>
      </c>
      <c r="I194" s="116"/>
      <c r="J194" s="3">
        <f t="shared" si="52"/>
        <v>0</v>
      </c>
      <c r="K194" s="3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</row>
    <row r="195" ht="15.75" customHeight="1">
      <c r="A195" s="153" t="s">
        <v>505</v>
      </c>
      <c r="B195" s="152">
        <v>0.02</v>
      </c>
      <c r="C195" s="152">
        <v>1.0</v>
      </c>
      <c r="D195" s="18">
        <f t="shared" si="49"/>
        <v>0.02</v>
      </c>
      <c r="E195" s="18">
        <f>B195*A187</f>
        <v>0.08</v>
      </c>
      <c r="F195" s="18">
        <f t="shared" si="50"/>
        <v>0.08</v>
      </c>
      <c r="G195" s="152">
        <v>1.0</v>
      </c>
      <c r="H195" s="89">
        <f t="shared" si="51"/>
        <v>0.08</v>
      </c>
      <c r="I195" s="116">
        <f>'Insumos Buffet'!D82</f>
        <v>3200</v>
      </c>
      <c r="J195" s="3">
        <f t="shared" si="52"/>
        <v>256</v>
      </c>
      <c r="K195" s="3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</row>
    <row r="196" ht="15.75" customHeight="1">
      <c r="A196" s="31" t="s">
        <v>494</v>
      </c>
      <c r="B196" s="151">
        <v>1.0E-4</v>
      </c>
      <c r="C196" s="151">
        <v>1.0</v>
      </c>
      <c r="D196" s="18">
        <f t="shared" si="49"/>
        <v>0.0001</v>
      </c>
      <c r="E196" s="18">
        <f>B196*A187</f>
        <v>0.0004</v>
      </c>
      <c r="F196" s="18">
        <f t="shared" si="50"/>
        <v>0.0004</v>
      </c>
      <c r="G196" s="152">
        <v>1.0</v>
      </c>
      <c r="H196" s="89">
        <f t="shared" si="51"/>
        <v>0.0004</v>
      </c>
      <c r="I196" s="116">
        <f>'Insumos Buffet'!D70</f>
        <v>145000</v>
      </c>
      <c r="J196" s="3">
        <f t="shared" si="52"/>
        <v>58</v>
      </c>
      <c r="K196" s="3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</row>
    <row r="197" ht="15.75" customHeight="1">
      <c r="A197" s="153" t="s">
        <v>47</v>
      </c>
      <c r="B197" s="151">
        <v>0.01</v>
      </c>
      <c r="C197" s="151">
        <v>1.0</v>
      </c>
      <c r="D197" s="18">
        <f t="shared" si="49"/>
        <v>0.01</v>
      </c>
      <c r="E197" s="18">
        <f>B197*A187</f>
        <v>0.04</v>
      </c>
      <c r="F197" s="18">
        <f t="shared" si="50"/>
        <v>0.04</v>
      </c>
      <c r="G197" s="152">
        <v>1.0</v>
      </c>
      <c r="H197" s="89">
        <f t="shared" si="51"/>
        <v>0.04</v>
      </c>
      <c r="I197" s="116">
        <f>'Insumos Buffet'!D2</f>
        <v>6820</v>
      </c>
      <c r="J197" s="3">
        <f t="shared" si="52"/>
        <v>272.8</v>
      </c>
      <c r="K197" s="3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</row>
    <row r="198" ht="15.75" customHeight="1">
      <c r="A198" s="153" t="s">
        <v>447</v>
      </c>
      <c r="B198" s="151">
        <v>0.01</v>
      </c>
      <c r="C198" s="151">
        <v>1.0</v>
      </c>
      <c r="D198" s="18">
        <f t="shared" si="49"/>
        <v>0.01</v>
      </c>
      <c r="E198" s="18">
        <f>B198*A187</f>
        <v>0.04</v>
      </c>
      <c r="F198" s="18">
        <f t="shared" si="50"/>
        <v>0.04</v>
      </c>
      <c r="G198" s="152">
        <v>1.0</v>
      </c>
      <c r="H198" s="89">
        <f t="shared" si="51"/>
        <v>0.04</v>
      </c>
      <c r="I198" s="116">
        <f>'Insumos Buffet'!D52</f>
        <v>10000</v>
      </c>
      <c r="J198" s="3">
        <f t="shared" si="52"/>
        <v>400</v>
      </c>
      <c r="K198" s="3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</row>
    <row r="199" ht="15.75" customHeight="1">
      <c r="A199" s="1"/>
      <c r="B199" s="89"/>
      <c r="C199" s="89"/>
      <c r="D199" s="18">
        <f t="shared" si="49"/>
        <v>0</v>
      </c>
      <c r="E199" s="18">
        <f>B199*A187</f>
        <v>0</v>
      </c>
      <c r="F199" s="18">
        <f t="shared" si="50"/>
        <v>0</v>
      </c>
      <c r="G199" s="18"/>
      <c r="H199" s="89">
        <f t="shared" si="51"/>
        <v>0</v>
      </c>
      <c r="I199" s="116"/>
      <c r="J199" s="3">
        <f t="shared" si="52"/>
        <v>0</v>
      </c>
      <c r="K199" s="3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</row>
    <row r="200" ht="15.75" customHeight="1">
      <c r="A200" s="31"/>
      <c r="B200" s="89"/>
      <c r="C200" s="89"/>
      <c r="D200" s="95">
        <f t="shared" si="49"/>
        <v>0</v>
      </c>
      <c r="E200" s="95">
        <f>B200*A187</f>
        <v>0</v>
      </c>
      <c r="F200" s="18">
        <f t="shared" si="50"/>
        <v>0</v>
      </c>
      <c r="G200" s="18"/>
      <c r="H200" s="89">
        <f t="shared" si="51"/>
        <v>0</v>
      </c>
      <c r="I200" s="118"/>
      <c r="J200" s="3">
        <f t="shared" si="52"/>
        <v>0</v>
      </c>
      <c r="K200" s="3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</row>
    <row r="201" ht="15.75" customHeight="1">
      <c r="A201" s="31"/>
      <c r="B201" s="89"/>
      <c r="C201" s="89"/>
      <c r="D201" s="18">
        <f t="shared" si="49"/>
        <v>0</v>
      </c>
      <c r="E201" s="18">
        <f>B201*A187</f>
        <v>0</v>
      </c>
      <c r="F201" s="18">
        <f t="shared" si="50"/>
        <v>0</v>
      </c>
      <c r="G201" s="18"/>
      <c r="H201" s="89">
        <f t="shared" si="51"/>
        <v>0</v>
      </c>
      <c r="I201" s="3"/>
      <c r="J201" s="3">
        <f t="shared" si="52"/>
        <v>0</v>
      </c>
      <c r="K201" s="3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</row>
    <row r="202" ht="15.75" customHeight="1">
      <c r="A202" s="31"/>
      <c r="B202" s="89"/>
      <c r="C202" s="89"/>
      <c r="D202" s="18">
        <f t="shared" si="49"/>
        <v>0</v>
      </c>
      <c r="E202" s="18">
        <f>B202*A187</f>
        <v>0</v>
      </c>
      <c r="F202" s="18">
        <f t="shared" si="50"/>
        <v>0</v>
      </c>
      <c r="G202" s="18"/>
      <c r="H202" s="89">
        <f t="shared" si="51"/>
        <v>0</v>
      </c>
      <c r="I202" s="3"/>
      <c r="J202" s="3">
        <f t="shared" si="52"/>
        <v>0</v>
      </c>
      <c r="K202" s="3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</row>
    <row r="203" ht="15.75" customHeight="1">
      <c r="A203" s="4" t="s">
        <v>495</v>
      </c>
      <c r="B203" s="97">
        <f>SUM(B189:B202)</f>
        <v>0.3001</v>
      </c>
      <c r="C203" s="96"/>
      <c r="D203" s="97">
        <f t="shared" ref="D203:F203" si="53">SUM(D189:D202)</f>
        <v>0.2761</v>
      </c>
      <c r="E203" s="97">
        <f t="shared" si="53"/>
        <v>1.2004</v>
      </c>
      <c r="F203" s="97">
        <f t="shared" si="53"/>
        <v>1.1044</v>
      </c>
      <c r="G203" s="96"/>
      <c r="H203" s="97">
        <f t="shared" ref="H203:K203" si="54">SUM(H189:H202)</f>
        <v>1.2744</v>
      </c>
      <c r="I203" s="98">
        <f t="shared" si="54"/>
        <v>220898.4994</v>
      </c>
      <c r="J203" s="98">
        <f t="shared" si="54"/>
        <v>17701.21388</v>
      </c>
      <c r="K203" s="98">
        <f t="shared" si="54"/>
        <v>0</v>
      </c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</row>
    <row r="204" ht="15.75" customHeight="1">
      <c r="A204" s="99"/>
      <c r="B204" s="100"/>
      <c r="C204" s="100"/>
      <c r="D204" s="100"/>
      <c r="E204" s="100"/>
      <c r="F204" s="100"/>
      <c r="G204" s="100"/>
      <c r="H204" s="101" t="s">
        <v>496</v>
      </c>
      <c r="I204" s="33"/>
      <c r="J204" s="100"/>
      <c r="K204" s="101" t="s">
        <v>497</v>
      </c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</row>
    <row r="205" ht="15.75" customHeight="1">
      <c r="A205" s="103"/>
      <c r="B205" s="100"/>
      <c r="C205" s="100"/>
      <c r="D205" s="100"/>
      <c r="E205" s="100"/>
      <c r="F205" s="100"/>
      <c r="G205" s="100"/>
      <c r="H205" s="104" t="str">
        <f>#REF!*A187</f>
        <v>#REF!</v>
      </c>
      <c r="I205" s="33"/>
      <c r="J205" s="100"/>
      <c r="K205" s="104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</row>
    <row r="206" ht="15.75" customHeight="1">
      <c r="A206" s="77"/>
      <c r="B206" s="77"/>
      <c r="C206" s="77"/>
      <c r="D206" s="77"/>
      <c r="E206" s="77"/>
      <c r="F206" s="77"/>
      <c r="G206" s="77"/>
      <c r="H206" s="77"/>
      <c r="I206" s="33"/>
      <c r="J206" s="105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</row>
    <row r="207" ht="15.75" customHeight="1">
      <c r="A207" s="77"/>
      <c r="B207" s="77"/>
      <c r="C207" s="77"/>
      <c r="D207" s="77"/>
      <c r="E207" s="77"/>
      <c r="F207" s="77"/>
      <c r="G207" s="77"/>
      <c r="H207" s="77"/>
      <c r="I207" s="33"/>
      <c r="J207" s="105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</row>
    <row r="208" ht="15.75" customHeight="1">
      <c r="A208" s="66" t="s">
        <v>569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6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</row>
    <row r="209" ht="15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6"/>
      <c r="G209" s="79" t="s">
        <v>481</v>
      </c>
      <c r="H209" s="75"/>
      <c r="I209" s="75"/>
      <c r="J209" s="75"/>
      <c r="K209" s="76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</row>
    <row r="210" ht="15.75" customHeight="1">
      <c r="A210" s="81">
        <f>'Menu Cíclico'!AN4</f>
        <v>4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486</v>
      </c>
      <c r="H210" s="82" t="s">
        <v>487</v>
      </c>
      <c r="I210" s="114" t="s">
        <v>488</v>
      </c>
      <c r="J210" s="85" t="s">
        <v>489</v>
      </c>
      <c r="K210" s="85" t="s">
        <v>490</v>
      </c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</row>
    <row r="211" ht="15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115"/>
      <c r="J211" s="87"/>
      <c r="K211" s="8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</row>
    <row r="212" ht="15.75" customHeight="1">
      <c r="A212" s="37" t="s">
        <v>522</v>
      </c>
      <c r="B212" s="89">
        <v>0.1</v>
      </c>
      <c r="C212" s="89">
        <v>0.9</v>
      </c>
      <c r="D212" s="18">
        <f t="shared" ref="D212:D225" si="55">C212*B212</f>
        <v>0.09</v>
      </c>
      <c r="E212" s="18">
        <f>B212*A210</f>
        <v>0.4</v>
      </c>
      <c r="F212" s="18">
        <f t="shared" ref="F212:F225" si="56">E212*C212</f>
        <v>0.36</v>
      </c>
      <c r="G212" s="18">
        <v>1.1</v>
      </c>
      <c r="H212" s="89">
        <f t="shared" ref="H212:H225" si="57">G212*E212</f>
        <v>0.44</v>
      </c>
      <c r="I212" s="116">
        <f>'Insumos Buffet'!D92</f>
        <v>23644</v>
      </c>
      <c r="J212" s="3">
        <f t="shared" ref="J212:J225" si="58">I212*H212</f>
        <v>10403.36</v>
      </c>
      <c r="K212" s="3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</row>
    <row r="213" ht="15.75" customHeight="1">
      <c r="A213" s="31" t="s">
        <v>345</v>
      </c>
      <c r="B213" s="89">
        <v>0.01</v>
      </c>
      <c r="C213" s="89">
        <v>1.0</v>
      </c>
      <c r="D213" s="18">
        <f t="shared" si="55"/>
        <v>0.01</v>
      </c>
      <c r="E213" s="18">
        <f>B213*A210</f>
        <v>0.04</v>
      </c>
      <c r="F213" s="18">
        <f t="shared" si="56"/>
        <v>0.04</v>
      </c>
      <c r="G213" s="18">
        <v>1.175</v>
      </c>
      <c r="H213" s="89">
        <f t="shared" si="57"/>
        <v>0.047</v>
      </c>
      <c r="I213" s="116">
        <f>'Insumos Buffet'!D21</f>
        <v>2990</v>
      </c>
      <c r="J213" s="3">
        <f t="shared" si="58"/>
        <v>140.53</v>
      </c>
      <c r="K213" s="3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</row>
    <row r="214" ht="15.75" customHeight="1">
      <c r="A214" s="31" t="s">
        <v>502</v>
      </c>
      <c r="B214" s="18">
        <v>0.01</v>
      </c>
      <c r="C214" s="18">
        <v>1.0</v>
      </c>
      <c r="D214" s="18">
        <f t="shared" si="55"/>
        <v>0.01</v>
      </c>
      <c r="E214" s="18">
        <f>B214*A210</f>
        <v>0.04</v>
      </c>
      <c r="F214" s="18">
        <f t="shared" si="56"/>
        <v>0.04</v>
      </c>
      <c r="G214" s="18">
        <v>1.0</v>
      </c>
      <c r="H214" s="89">
        <f t="shared" si="57"/>
        <v>0.04</v>
      </c>
      <c r="I214" s="116">
        <f>'Insumos Buffet'!D73</f>
        <v>20363</v>
      </c>
      <c r="J214" s="3">
        <f t="shared" si="58"/>
        <v>814.52</v>
      </c>
      <c r="K214" s="3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</row>
    <row r="215" ht="15.75" customHeight="1">
      <c r="A215" s="31" t="s">
        <v>425</v>
      </c>
      <c r="B215" s="18">
        <v>0.01</v>
      </c>
      <c r="C215" s="18">
        <v>1.0</v>
      </c>
      <c r="D215" s="18">
        <f t="shared" si="55"/>
        <v>0.01</v>
      </c>
      <c r="E215" s="18">
        <f>B215*A210</f>
        <v>0.04</v>
      </c>
      <c r="F215" s="18">
        <f t="shared" si="56"/>
        <v>0.04</v>
      </c>
      <c r="G215" s="18">
        <v>1.0</v>
      </c>
      <c r="H215" s="89">
        <f t="shared" si="57"/>
        <v>0.04</v>
      </c>
      <c r="I215" s="116">
        <f>'Insumos Buffet'!D42</f>
        <v>23900</v>
      </c>
      <c r="J215" s="3">
        <f t="shared" si="58"/>
        <v>956</v>
      </c>
      <c r="K215" s="3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</row>
    <row r="216" ht="15.75" customHeight="1">
      <c r="A216" s="31" t="s">
        <v>588</v>
      </c>
      <c r="B216" s="18">
        <v>0.005</v>
      </c>
      <c r="C216" s="18">
        <v>1.0</v>
      </c>
      <c r="D216" s="18">
        <f t="shared" si="55"/>
        <v>0.005</v>
      </c>
      <c r="E216" s="18">
        <f>B216*A210</f>
        <v>0.02</v>
      </c>
      <c r="F216" s="18">
        <f t="shared" si="56"/>
        <v>0.02</v>
      </c>
      <c r="G216" s="18">
        <v>1.0</v>
      </c>
      <c r="H216" s="89">
        <f t="shared" si="57"/>
        <v>0.02</v>
      </c>
      <c r="I216" s="116">
        <f>'Insumos Buffet'!D3</f>
        <v>21370</v>
      </c>
      <c r="J216" s="3">
        <f t="shared" si="58"/>
        <v>427.4</v>
      </c>
      <c r="K216" s="3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</row>
    <row r="217" ht="15.75" customHeight="1">
      <c r="A217" s="31" t="s">
        <v>458</v>
      </c>
      <c r="B217" s="18">
        <v>0.02</v>
      </c>
      <c r="C217" s="18">
        <v>1.0</v>
      </c>
      <c r="D217" s="18">
        <f t="shared" si="55"/>
        <v>0.02</v>
      </c>
      <c r="E217" s="18">
        <f>B217*A210</f>
        <v>0.08</v>
      </c>
      <c r="F217" s="18">
        <f t="shared" si="56"/>
        <v>0.08</v>
      </c>
      <c r="G217" s="18">
        <v>1.25</v>
      </c>
      <c r="H217" s="89">
        <f t="shared" si="57"/>
        <v>0.1</v>
      </c>
      <c r="I217" s="116">
        <f>'Insumos Buffet'!D90</f>
        <v>4190</v>
      </c>
      <c r="J217" s="3">
        <f t="shared" si="58"/>
        <v>419</v>
      </c>
      <c r="K217" s="3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</row>
    <row r="218" ht="15.75" customHeight="1">
      <c r="A218" s="31" t="s">
        <v>147</v>
      </c>
      <c r="B218" s="18">
        <v>0.001</v>
      </c>
      <c r="C218" s="18">
        <v>1.0</v>
      </c>
      <c r="D218" s="18">
        <f t="shared" si="55"/>
        <v>0.001</v>
      </c>
      <c r="E218" s="18">
        <f>B218*A210</f>
        <v>0.004</v>
      </c>
      <c r="F218" s="18">
        <f t="shared" si="56"/>
        <v>0.004</v>
      </c>
      <c r="G218" s="18">
        <v>1.15</v>
      </c>
      <c r="H218" s="89">
        <f t="shared" si="57"/>
        <v>0.0046</v>
      </c>
      <c r="I218" s="116">
        <f>'Insumos Buffet'!D6</f>
        <v>16490</v>
      </c>
      <c r="J218" s="3">
        <f t="shared" si="58"/>
        <v>75.854</v>
      </c>
      <c r="K218" s="3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</row>
    <row r="219" ht="15.75" customHeight="1">
      <c r="A219" s="31" t="s">
        <v>505</v>
      </c>
      <c r="B219" s="89">
        <v>0.003</v>
      </c>
      <c r="C219" s="89">
        <v>1.0</v>
      </c>
      <c r="D219" s="18">
        <f t="shared" si="55"/>
        <v>0.003</v>
      </c>
      <c r="E219" s="18">
        <f>B219*A210</f>
        <v>0.012</v>
      </c>
      <c r="F219" s="18">
        <f t="shared" si="56"/>
        <v>0.012</v>
      </c>
      <c r="G219" s="18">
        <v>1.0</v>
      </c>
      <c r="H219" s="89">
        <f t="shared" si="57"/>
        <v>0.012</v>
      </c>
      <c r="I219" s="116">
        <f>'Insumos Buffet'!D82</f>
        <v>3200</v>
      </c>
      <c r="J219" s="3">
        <f t="shared" si="58"/>
        <v>38.4</v>
      </c>
      <c r="K219" s="3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</row>
    <row r="220" ht="15.75" customHeight="1">
      <c r="A220" s="31" t="s">
        <v>494</v>
      </c>
      <c r="B220" s="89">
        <v>0.001</v>
      </c>
      <c r="C220" s="89">
        <v>1.0</v>
      </c>
      <c r="D220" s="18">
        <f t="shared" si="55"/>
        <v>0.001</v>
      </c>
      <c r="E220" s="18">
        <f>B220*A210</f>
        <v>0.004</v>
      </c>
      <c r="F220" s="18">
        <f t="shared" si="56"/>
        <v>0.004</v>
      </c>
      <c r="G220" s="18">
        <v>1.0</v>
      </c>
      <c r="H220" s="89">
        <f t="shared" si="57"/>
        <v>0.004</v>
      </c>
      <c r="I220" s="116">
        <f>'Insumos Buffet'!D70</f>
        <v>145000</v>
      </c>
      <c r="J220" s="3">
        <f t="shared" si="58"/>
        <v>580</v>
      </c>
      <c r="K220" s="3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</row>
    <row r="221" ht="15.75" customHeight="1">
      <c r="A221" s="31" t="s">
        <v>589</v>
      </c>
      <c r="B221" s="89">
        <v>0.05</v>
      </c>
      <c r="C221" s="89">
        <v>1.0</v>
      </c>
      <c r="D221" s="18">
        <f t="shared" si="55"/>
        <v>0.05</v>
      </c>
      <c r="E221" s="18">
        <f>B221*A210</f>
        <v>0.2</v>
      </c>
      <c r="F221" s="18">
        <f t="shared" si="56"/>
        <v>0.2</v>
      </c>
      <c r="G221" s="18">
        <v>1.0</v>
      </c>
      <c r="H221" s="89">
        <f t="shared" si="57"/>
        <v>0.2</v>
      </c>
      <c r="I221" s="116">
        <f>'Insumos Buffet'!D87</f>
        <v>10184.70142</v>
      </c>
      <c r="J221" s="3">
        <f t="shared" si="58"/>
        <v>2036.940284</v>
      </c>
      <c r="K221" s="3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</row>
    <row r="222" ht="15.75" customHeight="1">
      <c r="A222" s="37" t="s">
        <v>558</v>
      </c>
      <c r="B222" s="158">
        <v>0.05</v>
      </c>
      <c r="C222" s="158">
        <v>1.3</v>
      </c>
      <c r="D222" s="18">
        <f t="shared" si="55"/>
        <v>0.065</v>
      </c>
      <c r="E222" s="18">
        <f>B222*A210</f>
        <v>0.2</v>
      </c>
      <c r="F222" s="18">
        <f t="shared" si="56"/>
        <v>0.26</v>
      </c>
      <c r="G222" s="159">
        <v>1.15</v>
      </c>
      <c r="H222" s="89">
        <f t="shared" si="57"/>
        <v>0.23</v>
      </c>
      <c r="I222" s="116">
        <f>'Insumos Buffet'!D129</f>
        <v>980</v>
      </c>
      <c r="J222" s="3">
        <f t="shared" si="58"/>
        <v>225.4</v>
      </c>
      <c r="K222" s="3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</row>
    <row r="223" ht="15.75" customHeight="1">
      <c r="A223" s="31" t="s">
        <v>47</v>
      </c>
      <c r="B223" s="158">
        <v>0.04</v>
      </c>
      <c r="C223" s="158">
        <v>1.0</v>
      </c>
      <c r="D223" s="95">
        <f t="shared" si="55"/>
        <v>0.04</v>
      </c>
      <c r="E223" s="95">
        <f>B223*A210</f>
        <v>0.16</v>
      </c>
      <c r="F223" s="18">
        <f t="shared" si="56"/>
        <v>0.16</v>
      </c>
      <c r="G223" s="159">
        <v>1.0</v>
      </c>
      <c r="H223" s="89">
        <f t="shared" si="57"/>
        <v>0.16</v>
      </c>
      <c r="I223" s="118">
        <f>'Insumos Buffet'!D2</f>
        <v>6820</v>
      </c>
      <c r="J223" s="3">
        <f t="shared" si="58"/>
        <v>1091.2</v>
      </c>
      <c r="K223" s="3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</row>
    <row r="224" ht="15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8"/>
      <c r="H224" s="89">
        <f t="shared" si="57"/>
        <v>0</v>
      </c>
      <c r="I224" s="3"/>
      <c r="J224" s="3">
        <f t="shared" si="58"/>
        <v>0</v>
      </c>
      <c r="K224" s="3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</row>
    <row r="225" ht="15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8"/>
      <c r="H225" s="89">
        <f t="shared" si="57"/>
        <v>0</v>
      </c>
      <c r="I225" s="3"/>
      <c r="J225" s="3">
        <f t="shared" si="58"/>
        <v>0</v>
      </c>
      <c r="K225" s="3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</row>
    <row r="226" ht="15.75" customHeight="1">
      <c r="A226" s="4" t="s">
        <v>495</v>
      </c>
      <c r="B226" s="97">
        <f>SUM(B212:B225)</f>
        <v>0.3</v>
      </c>
      <c r="C226" s="96"/>
      <c r="D226" s="97">
        <f t="shared" ref="D226:F226" si="59">SUM(D212:D225)</f>
        <v>0.305</v>
      </c>
      <c r="E226" s="97">
        <f t="shared" si="59"/>
        <v>1.2</v>
      </c>
      <c r="F226" s="97">
        <f t="shared" si="59"/>
        <v>1.22</v>
      </c>
      <c r="G226" s="96"/>
      <c r="H226" s="97">
        <f t="shared" ref="H226:K226" si="60">SUM(H212:H225)</f>
        <v>1.2976</v>
      </c>
      <c r="I226" s="98">
        <f t="shared" si="60"/>
        <v>279131.7014</v>
      </c>
      <c r="J226" s="98">
        <f t="shared" si="60"/>
        <v>17208.60428</v>
      </c>
      <c r="K226" s="98">
        <f t="shared" si="60"/>
        <v>0</v>
      </c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</row>
    <row r="227" ht="15.75" customHeight="1">
      <c r="A227" s="99"/>
      <c r="B227" s="100"/>
      <c r="C227" s="100"/>
      <c r="D227" s="100"/>
      <c r="E227" s="100"/>
      <c r="F227" s="100"/>
      <c r="G227" s="100"/>
      <c r="H227" s="101" t="s">
        <v>496</v>
      </c>
      <c r="I227" s="33"/>
      <c r="J227" s="100"/>
      <c r="K227" s="101" t="s">
        <v>497</v>
      </c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</row>
    <row r="228" ht="15.75" customHeight="1">
      <c r="A228" s="103"/>
      <c r="B228" s="100"/>
      <c r="C228" s="100"/>
      <c r="D228" s="100"/>
      <c r="E228" s="100"/>
      <c r="F228" s="100"/>
      <c r="G228" s="100"/>
      <c r="H228" s="104" t="str">
        <f>#REF!*A210</f>
        <v>#REF!</v>
      </c>
      <c r="I228" s="33"/>
      <c r="J228" s="100"/>
      <c r="K228" s="104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33"/>
      <c r="J229" s="8"/>
      <c r="K229" s="8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</row>
    <row r="230" ht="15.75" customHeight="1">
      <c r="A230" s="8"/>
      <c r="B230" s="8"/>
      <c r="C230" s="8"/>
      <c r="D230" s="8"/>
      <c r="E230" s="8"/>
      <c r="F230" s="8"/>
      <c r="G230" s="8"/>
      <c r="H230" s="8"/>
      <c r="I230" s="33"/>
      <c r="J230" s="8"/>
      <c r="K230" s="8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</row>
    <row r="231" ht="15.75" customHeight="1">
      <c r="A231" s="66" t="s">
        <v>92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6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</row>
    <row r="232" ht="15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6"/>
      <c r="G232" s="79" t="s">
        <v>481</v>
      </c>
      <c r="H232" s="75"/>
      <c r="I232" s="75"/>
      <c r="J232" s="75"/>
      <c r="K232" s="76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</row>
    <row r="233" ht="15.75" customHeight="1">
      <c r="A233" s="81">
        <f>'Menu Cíclico'!AR3</f>
        <v>4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486</v>
      </c>
      <c r="H233" s="82" t="s">
        <v>487</v>
      </c>
      <c r="I233" s="114" t="s">
        <v>488</v>
      </c>
      <c r="J233" s="85" t="s">
        <v>489</v>
      </c>
      <c r="K233" s="85" t="s">
        <v>490</v>
      </c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</row>
    <row r="234" ht="15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115"/>
      <c r="J234" s="87"/>
      <c r="K234" s="8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</row>
    <row r="235" ht="15.75" customHeight="1">
      <c r="A235" s="37" t="s">
        <v>472</v>
      </c>
      <c r="B235" s="89">
        <v>0.15</v>
      </c>
      <c r="C235" s="89">
        <v>0.8</v>
      </c>
      <c r="D235" s="18">
        <f t="shared" ref="D235:D248" si="61">C235*B235</f>
        <v>0.12</v>
      </c>
      <c r="E235" s="18">
        <f>B235*A233</f>
        <v>0.6</v>
      </c>
      <c r="F235" s="18">
        <f t="shared" ref="F235:F248" si="62">E235*C235</f>
        <v>0.48</v>
      </c>
      <c r="G235" s="18">
        <v>1.1</v>
      </c>
      <c r="H235" s="89">
        <f t="shared" ref="H235:H248" si="63">G235*E235</f>
        <v>0.66</v>
      </c>
      <c r="I235" s="116">
        <f>'Insumos Buffet'!D64</f>
        <v>20990</v>
      </c>
      <c r="J235" s="3">
        <f t="shared" ref="J235:J248" si="64">I235*H235</f>
        <v>13853.4</v>
      </c>
      <c r="K235" s="3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</row>
    <row r="236" ht="15.75" customHeight="1">
      <c r="A236" s="31" t="s">
        <v>345</v>
      </c>
      <c r="B236" s="89">
        <v>0.05</v>
      </c>
      <c r="C236" s="89">
        <v>1.0</v>
      </c>
      <c r="D236" s="18">
        <f t="shared" si="61"/>
        <v>0.05</v>
      </c>
      <c r="E236" s="18">
        <f>B236*A233</f>
        <v>0.2</v>
      </c>
      <c r="F236" s="18">
        <f t="shared" si="62"/>
        <v>0.2</v>
      </c>
      <c r="G236" s="18">
        <v>1.175</v>
      </c>
      <c r="H236" s="89">
        <f t="shared" si="63"/>
        <v>0.235</v>
      </c>
      <c r="I236" s="116">
        <f>'Insumos Buffet'!D21</f>
        <v>2990</v>
      </c>
      <c r="J236" s="3">
        <f t="shared" si="64"/>
        <v>702.65</v>
      </c>
      <c r="K236" s="3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</row>
    <row r="237" ht="15.75" customHeight="1">
      <c r="A237" s="31" t="s">
        <v>441</v>
      </c>
      <c r="B237" s="18">
        <v>0.05</v>
      </c>
      <c r="C237" s="18">
        <v>1.0</v>
      </c>
      <c r="D237" s="18">
        <f t="shared" si="61"/>
        <v>0.05</v>
      </c>
      <c r="E237" s="18">
        <f>B237*A233</f>
        <v>0.2</v>
      </c>
      <c r="F237" s="18">
        <f t="shared" si="62"/>
        <v>0.2</v>
      </c>
      <c r="G237" s="18">
        <v>1.0</v>
      </c>
      <c r="H237" s="89">
        <f t="shared" si="63"/>
        <v>0.2</v>
      </c>
      <c r="I237" s="116">
        <f>'Insumos Buffet'!D88</f>
        <v>49781.722</v>
      </c>
      <c r="J237" s="3">
        <f t="shared" si="64"/>
        <v>9956.3444</v>
      </c>
      <c r="K237" s="3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</row>
    <row r="238" ht="15.75" customHeight="1">
      <c r="A238" s="31" t="s">
        <v>514</v>
      </c>
      <c r="B238" s="18">
        <v>0.01</v>
      </c>
      <c r="C238" s="18">
        <v>1.0</v>
      </c>
      <c r="D238" s="18">
        <f t="shared" si="61"/>
        <v>0.01</v>
      </c>
      <c r="E238" s="18">
        <f>B238*A233</f>
        <v>0.04</v>
      </c>
      <c r="F238" s="18">
        <f t="shared" si="62"/>
        <v>0.04</v>
      </c>
      <c r="G238" s="18">
        <v>1.0</v>
      </c>
      <c r="H238" s="89">
        <f t="shared" si="63"/>
        <v>0.04</v>
      </c>
      <c r="I238" s="116">
        <f>'Insumos Buffet'!D118</f>
        <v>7088</v>
      </c>
      <c r="J238" s="3">
        <f t="shared" si="64"/>
        <v>283.52</v>
      </c>
      <c r="K238" s="3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</row>
    <row r="239" ht="15.75" customHeight="1">
      <c r="A239" s="31" t="s">
        <v>47</v>
      </c>
      <c r="B239" s="18">
        <v>0.01</v>
      </c>
      <c r="C239" s="18">
        <v>1.0</v>
      </c>
      <c r="D239" s="18">
        <f t="shared" si="61"/>
        <v>0.01</v>
      </c>
      <c r="E239" s="18">
        <f>B239*A233</f>
        <v>0.04</v>
      </c>
      <c r="F239" s="18">
        <f t="shared" si="62"/>
        <v>0.04</v>
      </c>
      <c r="G239" s="18">
        <v>1.0</v>
      </c>
      <c r="H239" s="89">
        <f t="shared" si="63"/>
        <v>0.04</v>
      </c>
      <c r="I239" s="116">
        <f>'Insumos Buffet'!D2</f>
        <v>6820</v>
      </c>
      <c r="J239" s="3">
        <f t="shared" si="64"/>
        <v>272.8</v>
      </c>
      <c r="K239" s="3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</row>
    <row r="240" ht="15.75" customHeight="1">
      <c r="A240" s="31" t="s">
        <v>492</v>
      </c>
      <c r="B240" s="18">
        <v>0.002</v>
      </c>
      <c r="C240" s="18">
        <v>1.0</v>
      </c>
      <c r="D240" s="18">
        <f t="shared" si="61"/>
        <v>0.002</v>
      </c>
      <c r="E240" s="18">
        <f>B240*A233</f>
        <v>0.008</v>
      </c>
      <c r="F240" s="18">
        <f t="shared" si="62"/>
        <v>0.008</v>
      </c>
      <c r="G240" s="18">
        <v>1.0</v>
      </c>
      <c r="H240" s="89">
        <f t="shared" si="63"/>
        <v>0.008</v>
      </c>
      <c r="I240" s="116">
        <f>'Insumos Buffet'!D82</f>
        <v>3200</v>
      </c>
      <c r="J240" s="3">
        <f t="shared" si="64"/>
        <v>25.6</v>
      </c>
      <c r="K240" s="3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</row>
    <row r="241" ht="15.75" customHeight="1">
      <c r="A241" s="31" t="s">
        <v>494</v>
      </c>
      <c r="B241" s="18">
        <v>5.0E-4</v>
      </c>
      <c r="C241" s="18">
        <v>1.0</v>
      </c>
      <c r="D241" s="18">
        <f t="shared" si="61"/>
        <v>0.0005</v>
      </c>
      <c r="E241" s="18">
        <f>B241*A233</f>
        <v>0.002</v>
      </c>
      <c r="F241" s="18">
        <f t="shared" si="62"/>
        <v>0.002</v>
      </c>
      <c r="G241" s="18">
        <v>1.0</v>
      </c>
      <c r="H241" s="89">
        <f t="shared" si="63"/>
        <v>0.002</v>
      </c>
      <c r="I241" s="116">
        <f>'Insumos Buffet'!D70</f>
        <v>145000</v>
      </c>
      <c r="J241" s="3">
        <f t="shared" si="64"/>
        <v>290</v>
      </c>
      <c r="K241" s="3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</row>
    <row r="242" ht="15.75" customHeight="1">
      <c r="A242" s="31" t="s">
        <v>387</v>
      </c>
      <c r="B242" s="89">
        <v>0.01</v>
      </c>
      <c r="C242" s="89">
        <v>1.0</v>
      </c>
      <c r="D242" s="18">
        <f t="shared" si="61"/>
        <v>0.01</v>
      </c>
      <c r="E242" s="18">
        <f>B242*A233</f>
        <v>0.04</v>
      </c>
      <c r="F242" s="18">
        <f t="shared" si="62"/>
        <v>0.04</v>
      </c>
      <c r="G242" s="18">
        <v>1.0</v>
      </c>
      <c r="H242" s="89">
        <f t="shared" si="63"/>
        <v>0.04</v>
      </c>
      <c r="I242" s="116">
        <f>'Insumos Buffet'!D29</f>
        <v>7700</v>
      </c>
      <c r="J242" s="3">
        <f t="shared" si="64"/>
        <v>308</v>
      </c>
      <c r="K242" s="3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</row>
    <row r="243" ht="15.75" customHeight="1">
      <c r="A243" s="2"/>
      <c r="B243" s="89"/>
      <c r="C243" s="89"/>
      <c r="D243" s="18">
        <f t="shared" si="61"/>
        <v>0</v>
      </c>
      <c r="E243" s="18">
        <f>B243*A233</f>
        <v>0</v>
      </c>
      <c r="F243" s="18">
        <f t="shared" si="62"/>
        <v>0</v>
      </c>
      <c r="G243" s="18"/>
      <c r="H243" s="89">
        <f t="shared" si="63"/>
        <v>0</v>
      </c>
      <c r="I243" s="116"/>
      <c r="J243" s="3">
        <f t="shared" si="64"/>
        <v>0</v>
      </c>
      <c r="K243" s="3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</row>
    <row r="244" ht="15.75" customHeight="1">
      <c r="A244" s="1"/>
      <c r="B244" s="89"/>
      <c r="C244" s="89"/>
      <c r="D244" s="18">
        <f t="shared" si="61"/>
        <v>0</v>
      </c>
      <c r="E244" s="18">
        <f>B244*A233</f>
        <v>0</v>
      </c>
      <c r="F244" s="18">
        <f t="shared" si="62"/>
        <v>0</v>
      </c>
      <c r="G244" s="18"/>
      <c r="H244" s="89">
        <f t="shared" si="63"/>
        <v>0</v>
      </c>
      <c r="I244" s="116"/>
      <c r="J244" s="3">
        <f t="shared" si="64"/>
        <v>0</v>
      </c>
      <c r="K244" s="3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</row>
    <row r="245" ht="15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8"/>
      <c r="H245" s="89">
        <f t="shared" si="63"/>
        <v>0</v>
      </c>
      <c r="I245" s="116"/>
      <c r="J245" s="3">
        <f t="shared" si="64"/>
        <v>0</v>
      </c>
      <c r="K245" s="3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</row>
    <row r="246" ht="15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18"/>
      <c r="H246" s="89">
        <f t="shared" si="63"/>
        <v>0</v>
      </c>
      <c r="I246" s="118"/>
      <c r="J246" s="3">
        <f t="shared" si="64"/>
        <v>0</v>
      </c>
      <c r="K246" s="3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</row>
    <row r="247" ht="15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8"/>
      <c r="H247" s="89">
        <f t="shared" si="63"/>
        <v>0</v>
      </c>
      <c r="I247" s="3"/>
      <c r="J247" s="3">
        <f t="shared" si="64"/>
        <v>0</v>
      </c>
      <c r="K247" s="3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</row>
    <row r="248" ht="15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8"/>
      <c r="H248" s="89">
        <f t="shared" si="63"/>
        <v>0</v>
      </c>
      <c r="I248" s="3"/>
      <c r="J248" s="3">
        <f t="shared" si="64"/>
        <v>0</v>
      </c>
      <c r="K248" s="3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</row>
    <row r="249" ht="15.75" customHeight="1">
      <c r="A249" s="4" t="s">
        <v>495</v>
      </c>
      <c r="B249" s="97">
        <f>SUM(B235:B248)</f>
        <v>0.2825</v>
      </c>
      <c r="C249" s="96"/>
      <c r="D249" s="97">
        <f t="shared" ref="D249:F249" si="65">SUM(D235:D248)</f>
        <v>0.2525</v>
      </c>
      <c r="E249" s="97">
        <f t="shared" si="65"/>
        <v>1.13</v>
      </c>
      <c r="F249" s="97">
        <f t="shared" si="65"/>
        <v>1.01</v>
      </c>
      <c r="G249" s="96"/>
      <c r="H249" s="97">
        <f t="shared" ref="H249:K249" si="66">SUM(H235:H248)</f>
        <v>1.225</v>
      </c>
      <c r="I249" s="98">
        <f t="shared" si="66"/>
        <v>243569.722</v>
      </c>
      <c r="J249" s="98">
        <f t="shared" si="66"/>
        <v>25692.3144</v>
      </c>
      <c r="K249" s="98">
        <f t="shared" si="66"/>
        <v>0</v>
      </c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</row>
    <row r="250" ht="15.75" customHeight="1">
      <c r="A250" s="99"/>
      <c r="B250" s="100"/>
      <c r="C250" s="100"/>
      <c r="D250" s="100"/>
      <c r="E250" s="100"/>
      <c r="F250" s="100"/>
      <c r="G250" s="100"/>
      <c r="H250" s="101" t="s">
        <v>496</v>
      </c>
      <c r="I250" s="33"/>
      <c r="J250" s="100"/>
      <c r="K250" s="101" t="s">
        <v>497</v>
      </c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</row>
    <row r="251" ht="15.75" customHeight="1">
      <c r="A251" s="103"/>
      <c r="B251" s="100"/>
      <c r="C251" s="100"/>
      <c r="D251" s="100"/>
      <c r="E251" s="100"/>
      <c r="F251" s="100"/>
      <c r="G251" s="100"/>
      <c r="H251" s="104" t="str">
        <f>#REF!*A233</f>
        <v>#REF!</v>
      </c>
      <c r="I251" s="33"/>
      <c r="J251" s="100"/>
      <c r="K251" s="104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</row>
    <row r="252" ht="15.75" customHeight="1">
      <c r="A252" s="8"/>
      <c r="B252" s="100"/>
      <c r="C252" s="100"/>
      <c r="D252" s="100"/>
      <c r="E252" s="100"/>
      <c r="F252" s="100"/>
      <c r="G252" s="100"/>
      <c r="H252" s="107"/>
      <c r="I252" s="33"/>
      <c r="J252" s="100"/>
      <c r="K252" s="10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</row>
    <row r="253" ht="15.75" customHeight="1">
      <c r="A253" s="8"/>
      <c r="B253" s="100"/>
      <c r="C253" s="100"/>
      <c r="D253" s="100"/>
      <c r="E253" s="100"/>
      <c r="F253" s="100"/>
      <c r="G253" s="100"/>
      <c r="H253" s="107"/>
      <c r="I253" s="33"/>
      <c r="J253" s="100"/>
      <c r="K253" s="10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</row>
    <row r="254" ht="15.75" customHeight="1">
      <c r="A254" s="66" t="s">
        <v>149</v>
      </c>
      <c r="B254" s="75"/>
      <c r="C254" s="75"/>
      <c r="D254" s="75"/>
      <c r="E254" s="75"/>
      <c r="F254" s="75"/>
      <c r="G254" s="75"/>
      <c r="H254" s="75"/>
      <c r="I254" s="75"/>
      <c r="J254" s="75"/>
      <c r="K254" s="76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</row>
    <row r="255" ht="15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6"/>
      <c r="G255" s="79" t="s">
        <v>481</v>
      </c>
      <c r="H255" s="75"/>
      <c r="I255" s="75"/>
      <c r="J255" s="75"/>
      <c r="K255" s="76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</row>
    <row r="256" ht="15.75" customHeight="1">
      <c r="A256" s="81">
        <f>'Menu Cíclico'!AR4</f>
        <v>4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486</v>
      </c>
      <c r="H256" s="82" t="s">
        <v>487</v>
      </c>
      <c r="I256" s="114" t="s">
        <v>488</v>
      </c>
      <c r="J256" s="85" t="s">
        <v>489</v>
      </c>
      <c r="K256" s="85" t="s">
        <v>490</v>
      </c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</row>
    <row r="257" ht="15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115"/>
      <c r="J257" s="87"/>
      <c r="K257" s="8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</row>
    <row r="258" ht="15.75" customHeight="1">
      <c r="A258" s="37" t="s">
        <v>305</v>
      </c>
      <c r="B258" s="89">
        <v>0.14</v>
      </c>
      <c r="C258" s="89">
        <v>0.8</v>
      </c>
      <c r="D258" s="18">
        <f t="shared" ref="D258:D271" si="67">C258*B258</f>
        <v>0.112</v>
      </c>
      <c r="E258" s="18">
        <f>B258*A256</f>
        <v>0.56</v>
      </c>
      <c r="F258" s="18">
        <f t="shared" ref="F258:F271" si="68">E258*C258</f>
        <v>0.448</v>
      </c>
      <c r="G258" s="18">
        <v>1.1</v>
      </c>
      <c r="H258" s="89">
        <f t="shared" ref="H258:H271" si="69">G258*E258</f>
        <v>0.616</v>
      </c>
      <c r="I258" s="116">
        <f>'Insumos Buffet'!D15</f>
        <v>21990</v>
      </c>
      <c r="J258" s="3">
        <f t="shared" ref="J258:J271" si="70">I258*H258</f>
        <v>13545.84</v>
      </c>
      <c r="K258" s="3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</row>
    <row r="259" ht="15.75" customHeight="1">
      <c r="A259" s="31" t="s">
        <v>345</v>
      </c>
      <c r="B259" s="89">
        <v>0.01</v>
      </c>
      <c r="C259" s="89">
        <v>1.0</v>
      </c>
      <c r="D259" s="18">
        <f t="shared" si="67"/>
        <v>0.01</v>
      </c>
      <c r="E259" s="18">
        <f>B259*A256</f>
        <v>0.04</v>
      </c>
      <c r="F259" s="18">
        <f t="shared" si="68"/>
        <v>0.04</v>
      </c>
      <c r="G259" s="18">
        <v>1.175</v>
      </c>
      <c r="H259" s="89">
        <f t="shared" si="69"/>
        <v>0.047</v>
      </c>
      <c r="I259" s="116">
        <f>'Insumos Buffet'!D21</f>
        <v>2990</v>
      </c>
      <c r="J259" s="3">
        <f t="shared" si="70"/>
        <v>140.53</v>
      </c>
      <c r="K259" s="3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</row>
    <row r="260" ht="15.75" customHeight="1">
      <c r="A260" s="31" t="s">
        <v>459</v>
      </c>
      <c r="B260" s="18">
        <v>0.02</v>
      </c>
      <c r="C260" s="18">
        <v>1.0</v>
      </c>
      <c r="D260" s="18">
        <f t="shared" si="67"/>
        <v>0.02</v>
      </c>
      <c r="E260" s="18">
        <f>B260*A256</f>
        <v>0.08</v>
      </c>
      <c r="F260" s="18">
        <f t="shared" si="68"/>
        <v>0.08</v>
      </c>
      <c r="G260" s="18">
        <v>1.175</v>
      </c>
      <c r="H260" s="89">
        <f t="shared" si="69"/>
        <v>0.094</v>
      </c>
      <c r="I260" s="116">
        <f>'Insumos Buffet'!D96</f>
        <v>2328</v>
      </c>
      <c r="J260" s="3">
        <f t="shared" si="70"/>
        <v>218.832</v>
      </c>
      <c r="K260" s="3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</row>
    <row r="261" ht="15.75" customHeight="1">
      <c r="A261" s="31" t="s">
        <v>433</v>
      </c>
      <c r="B261" s="18">
        <v>0.005</v>
      </c>
      <c r="C261" s="18">
        <v>1.0</v>
      </c>
      <c r="D261" s="18">
        <f t="shared" si="67"/>
        <v>0.005</v>
      </c>
      <c r="E261" s="18">
        <f>B261*A256</f>
        <v>0.02</v>
      </c>
      <c r="F261" s="18">
        <f t="shared" si="68"/>
        <v>0.02</v>
      </c>
      <c r="G261" s="18">
        <v>1.125</v>
      </c>
      <c r="H261" s="89">
        <f t="shared" si="69"/>
        <v>0.0225</v>
      </c>
      <c r="I261" s="116">
        <f>'Insumos Buffet'!D49</f>
        <v>18397</v>
      </c>
      <c r="J261" s="3">
        <f t="shared" si="70"/>
        <v>413.9325</v>
      </c>
      <c r="K261" s="3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</row>
    <row r="262" ht="15.75" customHeight="1">
      <c r="A262" s="31" t="s">
        <v>147</v>
      </c>
      <c r="B262" s="18">
        <v>0.005</v>
      </c>
      <c r="C262" s="18">
        <v>1.0</v>
      </c>
      <c r="D262" s="18">
        <f t="shared" si="67"/>
        <v>0.005</v>
      </c>
      <c r="E262" s="18">
        <f>B262*A256</f>
        <v>0.02</v>
      </c>
      <c r="F262" s="18">
        <f t="shared" si="68"/>
        <v>0.02</v>
      </c>
      <c r="G262" s="18">
        <v>1.2</v>
      </c>
      <c r="H262" s="89">
        <f t="shared" si="69"/>
        <v>0.024</v>
      </c>
      <c r="I262" s="116">
        <f>'Insumos Buffet'!D6</f>
        <v>16490</v>
      </c>
      <c r="J262" s="3">
        <f t="shared" si="70"/>
        <v>395.76</v>
      </c>
      <c r="K262" s="3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</row>
    <row r="263" ht="15.75" customHeight="1">
      <c r="A263" s="31" t="s">
        <v>439</v>
      </c>
      <c r="B263" s="18">
        <v>0.09</v>
      </c>
      <c r="C263" s="18">
        <v>1.0</v>
      </c>
      <c r="D263" s="18">
        <f t="shared" si="67"/>
        <v>0.09</v>
      </c>
      <c r="E263" s="18">
        <f>B263*A256</f>
        <v>0.36</v>
      </c>
      <c r="F263" s="18">
        <f t="shared" si="68"/>
        <v>0.36</v>
      </c>
      <c r="G263" s="18">
        <v>1.0</v>
      </c>
      <c r="H263" s="89">
        <f t="shared" si="69"/>
        <v>0.36</v>
      </c>
      <c r="I263" s="116">
        <f>'Insumos Buffet'!D86</f>
        <v>21862.4994</v>
      </c>
      <c r="J263" s="3">
        <f t="shared" si="70"/>
        <v>7870.499784</v>
      </c>
      <c r="K263" s="3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</row>
    <row r="264" ht="15.75" customHeight="1">
      <c r="A264" s="31" t="s">
        <v>469</v>
      </c>
      <c r="B264" s="18">
        <v>0.005</v>
      </c>
      <c r="C264" s="18">
        <v>1.0</v>
      </c>
      <c r="D264" s="18">
        <f t="shared" si="67"/>
        <v>0.005</v>
      </c>
      <c r="E264" s="18">
        <f>B264*A256</f>
        <v>0.02</v>
      </c>
      <c r="F264" s="18">
        <f t="shared" si="68"/>
        <v>0.02</v>
      </c>
      <c r="G264" s="18">
        <v>1.1</v>
      </c>
      <c r="H264" s="89">
        <f t="shared" si="69"/>
        <v>0.022</v>
      </c>
      <c r="I264" s="116">
        <f>'Insumos Buffet'!D60</f>
        <v>32018</v>
      </c>
      <c r="J264" s="3">
        <f t="shared" si="70"/>
        <v>704.396</v>
      </c>
      <c r="K264" s="3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</row>
    <row r="265" ht="15.75" customHeight="1">
      <c r="A265" s="31" t="s">
        <v>505</v>
      </c>
      <c r="B265" s="89">
        <v>0.005</v>
      </c>
      <c r="C265" s="89">
        <v>1.0</v>
      </c>
      <c r="D265" s="18">
        <f t="shared" si="67"/>
        <v>0.005</v>
      </c>
      <c r="E265" s="18">
        <f>B265*A256</f>
        <v>0.02</v>
      </c>
      <c r="F265" s="18">
        <f t="shared" si="68"/>
        <v>0.02</v>
      </c>
      <c r="G265" s="18">
        <v>1.0</v>
      </c>
      <c r="H265" s="89">
        <f t="shared" si="69"/>
        <v>0.02</v>
      </c>
      <c r="I265" s="116">
        <f>'Insumos Buffet'!D82</f>
        <v>3200</v>
      </c>
      <c r="J265" s="3">
        <f t="shared" si="70"/>
        <v>64</v>
      </c>
      <c r="K265" s="3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</row>
    <row r="266" ht="15.75" customHeight="1">
      <c r="A266" s="31" t="s">
        <v>494</v>
      </c>
      <c r="B266" s="89">
        <v>5.0E-4</v>
      </c>
      <c r="C266" s="89">
        <v>1.0</v>
      </c>
      <c r="D266" s="18">
        <f t="shared" si="67"/>
        <v>0.0005</v>
      </c>
      <c r="E266" s="18">
        <f>B266*A256</f>
        <v>0.002</v>
      </c>
      <c r="F266" s="18">
        <f t="shared" si="68"/>
        <v>0.002</v>
      </c>
      <c r="G266" s="18">
        <v>1.0</v>
      </c>
      <c r="H266" s="89">
        <f t="shared" si="69"/>
        <v>0.002</v>
      </c>
      <c r="I266" s="116">
        <f>'Insumos Buffet'!D70</f>
        <v>145000</v>
      </c>
      <c r="J266" s="3">
        <f t="shared" si="70"/>
        <v>290</v>
      </c>
      <c r="K266" s="3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</row>
    <row r="267" ht="15.75" customHeight="1">
      <c r="A267" s="1"/>
      <c r="B267" s="89"/>
      <c r="C267" s="89"/>
      <c r="D267" s="18">
        <f t="shared" si="67"/>
        <v>0</v>
      </c>
      <c r="E267" s="18">
        <f>B267*A256</f>
        <v>0</v>
      </c>
      <c r="F267" s="18">
        <f t="shared" si="68"/>
        <v>0</v>
      </c>
      <c r="G267" s="18"/>
      <c r="H267" s="89">
        <f t="shared" si="69"/>
        <v>0</v>
      </c>
      <c r="I267" s="116"/>
      <c r="J267" s="3">
        <f t="shared" si="70"/>
        <v>0</v>
      </c>
      <c r="K267" s="3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</row>
    <row r="268" ht="15.75" customHeight="1">
      <c r="A268" s="1"/>
      <c r="B268" s="89"/>
      <c r="C268" s="89"/>
      <c r="D268" s="18">
        <f t="shared" si="67"/>
        <v>0</v>
      </c>
      <c r="E268" s="18">
        <f>B268*A256</f>
        <v>0</v>
      </c>
      <c r="F268" s="18">
        <f t="shared" si="68"/>
        <v>0</v>
      </c>
      <c r="G268" s="18"/>
      <c r="H268" s="89">
        <f t="shared" si="69"/>
        <v>0</v>
      </c>
      <c r="I268" s="116"/>
      <c r="J268" s="3">
        <f t="shared" si="70"/>
        <v>0</v>
      </c>
      <c r="K268" s="3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</row>
    <row r="269" ht="15.75" customHeight="1">
      <c r="A269" s="31"/>
      <c r="B269" s="89"/>
      <c r="C269" s="89"/>
      <c r="D269" s="95">
        <f t="shared" si="67"/>
        <v>0</v>
      </c>
      <c r="E269" s="95">
        <f>B269*A256</f>
        <v>0</v>
      </c>
      <c r="F269" s="18">
        <f t="shared" si="68"/>
        <v>0</v>
      </c>
      <c r="G269" s="18"/>
      <c r="H269" s="89">
        <f t="shared" si="69"/>
        <v>0</v>
      </c>
      <c r="I269" s="118"/>
      <c r="J269" s="3">
        <f t="shared" si="70"/>
        <v>0</v>
      </c>
      <c r="K269" s="3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</row>
    <row r="270" ht="15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8"/>
      <c r="H270" s="89">
        <f t="shared" si="69"/>
        <v>0</v>
      </c>
      <c r="I270" s="3"/>
      <c r="J270" s="3">
        <f t="shared" si="70"/>
        <v>0</v>
      </c>
      <c r="K270" s="3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</row>
    <row r="271" ht="15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8"/>
      <c r="H271" s="89">
        <f t="shared" si="69"/>
        <v>0</v>
      </c>
      <c r="I271" s="3"/>
      <c r="J271" s="3">
        <f t="shared" si="70"/>
        <v>0</v>
      </c>
      <c r="K271" s="3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</row>
    <row r="272" ht="15.75" customHeight="1">
      <c r="A272" s="4" t="s">
        <v>495</v>
      </c>
      <c r="B272" s="97">
        <f>SUM(B258:B271)</f>
        <v>0.2805</v>
      </c>
      <c r="C272" s="96"/>
      <c r="D272" s="97">
        <f t="shared" ref="D272:F272" si="71">SUM(D258:D271)</f>
        <v>0.2525</v>
      </c>
      <c r="E272" s="97">
        <f t="shared" si="71"/>
        <v>1.122</v>
      </c>
      <c r="F272" s="97">
        <f t="shared" si="71"/>
        <v>1.01</v>
      </c>
      <c r="G272" s="96"/>
      <c r="H272" s="97">
        <f t="shared" ref="H272:K272" si="72">SUM(H258:H271)</f>
        <v>1.2075</v>
      </c>
      <c r="I272" s="98">
        <f t="shared" si="72"/>
        <v>264275.4994</v>
      </c>
      <c r="J272" s="98">
        <f t="shared" si="72"/>
        <v>23643.79028</v>
      </c>
      <c r="K272" s="98">
        <f t="shared" si="72"/>
        <v>0</v>
      </c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</row>
    <row r="273" ht="15.75" customHeight="1">
      <c r="A273" s="99"/>
      <c r="B273" s="100"/>
      <c r="C273" s="100"/>
      <c r="D273" s="100"/>
      <c r="E273" s="100"/>
      <c r="F273" s="100"/>
      <c r="G273" s="100"/>
      <c r="H273" s="101" t="s">
        <v>496</v>
      </c>
      <c r="I273" s="33"/>
      <c r="J273" s="100"/>
      <c r="K273" s="101" t="s">
        <v>497</v>
      </c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</row>
    <row r="274" ht="15.75" customHeight="1">
      <c r="A274" s="103"/>
      <c r="B274" s="100"/>
      <c r="C274" s="100"/>
      <c r="D274" s="100"/>
      <c r="E274" s="100"/>
      <c r="F274" s="100"/>
      <c r="G274" s="100"/>
      <c r="H274" s="104" t="str">
        <f>#REF!*A256</f>
        <v>#REF!</v>
      </c>
      <c r="I274" s="33"/>
      <c r="J274" s="100"/>
      <c r="K274" s="104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33"/>
      <c r="J275" s="8"/>
      <c r="K275" s="8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</row>
    <row r="276" ht="15.75" customHeight="1">
      <c r="A276" s="77"/>
      <c r="B276" s="77"/>
      <c r="C276" s="77"/>
      <c r="D276" s="77"/>
      <c r="E276" s="77"/>
      <c r="F276" s="77"/>
      <c r="G276" s="77"/>
      <c r="H276" s="77"/>
      <c r="I276" s="33"/>
      <c r="J276" s="105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</row>
    <row r="277" ht="15.75" customHeight="1">
      <c r="A277" s="66" t="s">
        <v>96</v>
      </c>
      <c r="B277" s="75"/>
      <c r="C277" s="75"/>
      <c r="D277" s="75"/>
      <c r="E277" s="75"/>
      <c r="F277" s="75"/>
      <c r="G277" s="75"/>
      <c r="H277" s="75"/>
      <c r="I277" s="75"/>
      <c r="J277" s="75"/>
      <c r="K277" s="76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</row>
    <row r="278" ht="15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6"/>
      <c r="G278" s="79" t="s">
        <v>481</v>
      </c>
      <c r="H278" s="75"/>
      <c r="I278" s="75"/>
      <c r="J278" s="75"/>
      <c r="K278" s="76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</row>
    <row r="279" ht="15.75" customHeight="1">
      <c r="A279" s="81">
        <f>'Menu Cíclico'!AV3</f>
        <v>4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486</v>
      </c>
      <c r="H279" s="82" t="s">
        <v>487</v>
      </c>
      <c r="I279" s="114" t="s">
        <v>488</v>
      </c>
      <c r="J279" s="85" t="s">
        <v>489</v>
      </c>
      <c r="K279" s="85" t="s">
        <v>490</v>
      </c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</row>
    <row r="280" ht="15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115"/>
      <c r="J280" s="87"/>
      <c r="K280" s="8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</row>
    <row r="281" ht="15.75" customHeight="1">
      <c r="A281" s="37" t="s">
        <v>383</v>
      </c>
      <c r="B281" s="89">
        <v>0.23</v>
      </c>
      <c r="C281" s="89">
        <v>0.8</v>
      </c>
      <c r="D281" s="18">
        <f t="shared" ref="D281:D294" si="73">C281*B281</f>
        <v>0.184</v>
      </c>
      <c r="E281" s="18">
        <f>B281*A279</f>
        <v>0.92</v>
      </c>
      <c r="F281" s="18">
        <f t="shared" ref="F281:F294" si="74">E281*C281</f>
        <v>0.736</v>
      </c>
      <c r="G281" s="18">
        <v>1.1</v>
      </c>
      <c r="H281" s="89">
        <f t="shared" ref="H281:H294" si="75">G281*E281</f>
        <v>1.012</v>
      </c>
      <c r="I281" s="116">
        <f>'Insumos Buffet'!D27</f>
        <v>24351</v>
      </c>
      <c r="J281" s="3">
        <f t="shared" ref="J281:J294" si="76">I281*H281</f>
        <v>24643.212</v>
      </c>
      <c r="K281" s="3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</row>
    <row r="282" ht="15.75" customHeight="1">
      <c r="A282" s="31" t="s">
        <v>505</v>
      </c>
      <c r="B282" s="89">
        <v>0.002</v>
      </c>
      <c r="C282" s="89">
        <v>1.0</v>
      </c>
      <c r="D282" s="18">
        <f t="shared" si="73"/>
        <v>0.002</v>
      </c>
      <c r="E282" s="18">
        <f>B282*A279</f>
        <v>0.008</v>
      </c>
      <c r="F282" s="18">
        <f t="shared" si="74"/>
        <v>0.008</v>
      </c>
      <c r="G282" s="18">
        <v>1.0</v>
      </c>
      <c r="H282" s="89">
        <f t="shared" si="75"/>
        <v>0.008</v>
      </c>
      <c r="I282" s="116">
        <f>'Insumos Buffet'!D82</f>
        <v>3200</v>
      </c>
      <c r="J282" s="3">
        <f t="shared" si="76"/>
        <v>25.6</v>
      </c>
      <c r="K282" s="3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</row>
    <row r="283" ht="15.75" customHeight="1">
      <c r="A283" s="31" t="s">
        <v>494</v>
      </c>
      <c r="B283" s="18">
        <v>0.001</v>
      </c>
      <c r="C283" s="18">
        <v>1.0</v>
      </c>
      <c r="D283" s="18">
        <f t="shared" si="73"/>
        <v>0.001</v>
      </c>
      <c r="E283" s="18">
        <f>B283*A279</f>
        <v>0.004</v>
      </c>
      <c r="F283" s="18">
        <f t="shared" si="74"/>
        <v>0.004</v>
      </c>
      <c r="G283" s="18">
        <v>1.0</v>
      </c>
      <c r="H283" s="89">
        <f t="shared" si="75"/>
        <v>0.004</v>
      </c>
      <c r="I283" s="116">
        <f>'Insumos Buffet'!D70</f>
        <v>145000</v>
      </c>
      <c r="J283" s="3">
        <f t="shared" si="76"/>
        <v>580</v>
      </c>
      <c r="K283" s="3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</row>
    <row r="284" ht="15.75" customHeight="1">
      <c r="A284" s="31" t="s">
        <v>47</v>
      </c>
      <c r="B284" s="18">
        <v>0.01</v>
      </c>
      <c r="C284" s="18">
        <v>1.0</v>
      </c>
      <c r="D284" s="18">
        <f t="shared" si="73"/>
        <v>0.01</v>
      </c>
      <c r="E284" s="18">
        <f>B284*A279</f>
        <v>0.04</v>
      </c>
      <c r="F284" s="18">
        <f t="shared" si="74"/>
        <v>0.04</v>
      </c>
      <c r="G284" s="18">
        <v>1.0</v>
      </c>
      <c r="H284" s="89">
        <f t="shared" si="75"/>
        <v>0.04</v>
      </c>
      <c r="I284" s="116">
        <f>'Insumos Buffet'!D2</f>
        <v>6820</v>
      </c>
      <c r="J284" s="3">
        <f t="shared" si="76"/>
        <v>272.8</v>
      </c>
      <c r="K284" s="3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</row>
    <row r="285" ht="15.75" customHeight="1">
      <c r="A285" s="31" t="s">
        <v>456</v>
      </c>
      <c r="B285" s="18">
        <v>0.005</v>
      </c>
      <c r="C285" s="18">
        <v>1.0</v>
      </c>
      <c r="D285" s="18">
        <f t="shared" si="73"/>
        <v>0.005</v>
      </c>
      <c r="E285" s="18">
        <f>B285*A279</f>
        <v>0.02</v>
      </c>
      <c r="F285" s="18">
        <f t="shared" si="74"/>
        <v>0.02</v>
      </c>
      <c r="G285" s="18">
        <v>1.0</v>
      </c>
      <c r="H285" s="89">
        <f t="shared" si="75"/>
        <v>0.02</v>
      </c>
      <c r="I285" s="116">
        <f>'Insumos Buffet'!D55</f>
        <v>11582</v>
      </c>
      <c r="J285" s="3">
        <f t="shared" si="76"/>
        <v>231.64</v>
      </c>
      <c r="K285" s="3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</row>
    <row r="286" ht="15.75" customHeight="1">
      <c r="A286" s="31" t="s">
        <v>430</v>
      </c>
      <c r="B286" s="18">
        <v>0.005</v>
      </c>
      <c r="C286" s="18">
        <v>1.0</v>
      </c>
      <c r="D286" s="18">
        <f t="shared" si="73"/>
        <v>0.005</v>
      </c>
      <c r="E286" s="18">
        <f>B286*A279</f>
        <v>0.02</v>
      </c>
      <c r="F286" s="18">
        <f t="shared" si="74"/>
        <v>0.02</v>
      </c>
      <c r="G286" s="18">
        <v>1.0</v>
      </c>
      <c r="H286" s="89">
        <f t="shared" si="75"/>
        <v>0.02</v>
      </c>
      <c r="I286" s="116">
        <f>'Insumos Buffet'!D47</f>
        <v>3007</v>
      </c>
      <c r="J286" s="3">
        <f t="shared" si="76"/>
        <v>60.14</v>
      </c>
      <c r="K286" s="3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</row>
    <row r="287" ht="15.75" customHeight="1">
      <c r="A287" s="31" t="s">
        <v>558</v>
      </c>
      <c r="B287" s="18">
        <v>0.04</v>
      </c>
      <c r="C287" s="18">
        <v>1.0</v>
      </c>
      <c r="D287" s="18">
        <f t="shared" si="73"/>
        <v>0.04</v>
      </c>
      <c r="E287" s="18">
        <f>B287*A279</f>
        <v>0.16</v>
      </c>
      <c r="F287" s="18">
        <f t="shared" si="74"/>
        <v>0.16</v>
      </c>
      <c r="G287" s="18">
        <v>1.0</v>
      </c>
      <c r="H287" s="89">
        <f t="shared" si="75"/>
        <v>0.16</v>
      </c>
      <c r="I287" s="116">
        <f>'Insumos Buffet'!D129</f>
        <v>980</v>
      </c>
      <c r="J287" s="3">
        <f t="shared" si="76"/>
        <v>156.8</v>
      </c>
      <c r="K287" s="3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</row>
    <row r="288" ht="15.75" customHeight="1">
      <c r="A288" s="31" t="s">
        <v>447</v>
      </c>
      <c r="B288" s="89">
        <v>0.01</v>
      </c>
      <c r="C288" s="89">
        <v>1.0</v>
      </c>
      <c r="D288" s="18">
        <f t="shared" si="73"/>
        <v>0.01</v>
      </c>
      <c r="E288" s="18">
        <f>B288*A279</f>
        <v>0.04</v>
      </c>
      <c r="F288" s="18">
        <f t="shared" si="74"/>
        <v>0.04</v>
      </c>
      <c r="G288" s="18">
        <v>1.0</v>
      </c>
      <c r="H288" s="89">
        <f t="shared" si="75"/>
        <v>0.04</v>
      </c>
      <c r="I288" s="116">
        <f>'Insumos Buffet'!D52</f>
        <v>10000</v>
      </c>
      <c r="J288" s="3">
        <f t="shared" si="76"/>
        <v>400</v>
      </c>
      <c r="K288" s="3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</row>
    <row r="289" ht="15.75" customHeight="1">
      <c r="A289" s="2"/>
      <c r="B289" s="89"/>
      <c r="C289" s="89"/>
      <c r="D289" s="18">
        <f t="shared" si="73"/>
        <v>0</v>
      </c>
      <c r="E289" s="18">
        <f>B289*A279</f>
        <v>0</v>
      </c>
      <c r="F289" s="18">
        <f t="shared" si="74"/>
        <v>0</v>
      </c>
      <c r="G289" s="18"/>
      <c r="H289" s="89">
        <f t="shared" si="75"/>
        <v>0</v>
      </c>
      <c r="I289" s="116"/>
      <c r="J289" s="3">
        <f t="shared" si="76"/>
        <v>0</v>
      </c>
      <c r="K289" s="3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</row>
    <row r="290" ht="15.75" customHeight="1">
      <c r="A290" s="1"/>
      <c r="B290" s="89"/>
      <c r="C290" s="89"/>
      <c r="D290" s="18">
        <f t="shared" si="73"/>
        <v>0</v>
      </c>
      <c r="E290" s="18">
        <f>B290*A279</f>
        <v>0</v>
      </c>
      <c r="F290" s="18">
        <f t="shared" si="74"/>
        <v>0</v>
      </c>
      <c r="G290" s="18"/>
      <c r="H290" s="89">
        <f t="shared" si="75"/>
        <v>0</v>
      </c>
      <c r="I290" s="116"/>
      <c r="J290" s="3">
        <f t="shared" si="76"/>
        <v>0</v>
      </c>
      <c r="K290" s="3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</row>
    <row r="291" ht="15.75" customHeight="1">
      <c r="A291" s="1"/>
      <c r="B291" s="89"/>
      <c r="C291" s="89"/>
      <c r="D291" s="18">
        <f t="shared" si="73"/>
        <v>0</v>
      </c>
      <c r="E291" s="18">
        <f>B291*A279</f>
        <v>0</v>
      </c>
      <c r="F291" s="18">
        <f t="shared" si="74"/>
        <v>0</v>
      </c>
      <c r="G291" s="18"/>
      <c r="H291" s="89">
        <f t="shared" si="75"/>
        <v>0</v>
      </c>
      <c r="I291" s="116"/>
      <c r="J291" s="3">
        <f t="shared" si="76"/>
        <v>0</v>
      </c>
      <c r="K291" s="3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</row>
    <row r="292" ht="15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18"/>
      <c r="H292" s="89">
        <f t="shared" si="75"/>
        <v>0</v>
      </c>
      <c r="I292" s="118"/>
      <c r="J292" s="3">
        <f t="shared" si="76"/>
        <v>0</v>
      </c>
      <c r="K292" s="3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</row>
    <row r="293" ht="15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8"/>
      <c r="H293" s="89">
        <f t="shared" si="75"/>
        <v>0</v>
      </c>
      <c r="I293" s="3"/>
      <c r="J293" s="3">
        <f t="shared" si="76"/>
        <v>0</v>
      </c>
      <c r="K293" s="3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</row>
    <row r="294" ht="15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8"/>
      <c r="H294" s="89">
        <f t="shared" si="75"/>
        <v>0</v>
      </c>
      <c r="I294" s="3"/>
      <c r="J294" s="3">
        <f t="shared" si="76"/>
        <v>0</v>
      </c>
      <c r="K294" s="3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</row>
    <row r="295" ht="15.75" customHeight="1">
      <c r="A295" s="4" t="s">
        <v>495</v>
      </c>
      <c r="B295" s="97">
        <f>SUM(B281:B294)</f>
        <v>0.303</v>
      </c>
      <c r="C295" s="96"/>
      <c r="D295" s="97">
        <f t="shared" ref="D295:F295" si="77">SUM(D281:D294)</f>
        <v>0.257</v>
      </c>
      <c r="E295" s="97">
        <f t="shared" si="77"/>
        <v>1.212</v>
      </c>
      <c r="F295" s="97">
        <f t="shared" si="77"/>
        <v>1.028</v>
      </c>
      <c r="G295" s="96"/>
      <c r="H295" s="97">
        <f t="shared" ref="H295:K295" si="78">SUM(H281:H294)</f>
        <v>1.304</v>
      </c>
      <c r="I295" s="98">
        <f t="shared" si="78"/>
        <v>204940</v>
      </c>
      <c r="J295" s="98">
        <f t="shared" si="78"/>
        <v>26370.192</v>
      </c>
      <c r="K295" s="98">
        <f t="shared" si="78"/>
        <v>0</v>
      </c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</row>
    <row r="296" ht="15.75" customHeight="1">
      <c r="A296" s="99"/>
      <c r="B296" s="100"/>
      <c r="C296" s="100"/>
      <c r="D296" s="100"/>
      <c r="E296" s="100"/>
      <c r="F296" s="100"/>
      <c r="G296" s="100"/>
      <c r="H296" s="101" t="s">
        <v>496</v>
      </c>
      <c r="I296" s="33"/>
      <c r="J296" s="100"/>
      <c r="K296" s="101" t="s">
        <v>497</v>
      </c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</row>
    <row r="297" ht="15.75" customHeight="1">
      <c r="A297" s="103"/>
      <c r="B297" s="100"/>
      <c r="C297" s="100"/>
      <c r="D297" s="100"/>
      <c r="E297" s="100"/>
      <c r="F297" s="100"/>
      <c r="G297" s="100"/>
      <c r="H297" s="104" t="str">
        <f>#REF!*A279</f>
        <v>#REF!</v>
      </c>
      <c r="I297" s="33"/>
      <c r="J297" s="100"/>
      <c r="K297" s="104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</row>
    <row r="298" ht="15.75" customHeight="1">
      <c r="A298" s="8"/>
      <c r="B298" s="100"/>
      <c r="C298" s="100"/>
      <c r="D298" s="100"/>
      <c r="E298" s="100"/>
      <c r="F298" s="100"/>
      <c r="G298" s="100"/>
      <c r="H298" s="107"/>
      <c r="I298" s="33"/>
      <c r="J298" s="100"/>
      <c r="K298" s="10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</row>
    <row r="299" ht="15.75" customHeight="1">
      <c r="A299" s="8"/>
      <c r="B299" s="8"/>
      <c r="C299" s="8"/>
      <c r="D299" s="8"/>
      <c r="E299" s="8"/>
      <c r="F299" s="8"/>
      <c r="G299" s="8"/>
      <c r="H299" s="8"/>
      <c r="I299" s="33"/>
      <c r="J299" s="8"/>
      <c r="K299" s="8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</row>
    <row r="300" ht="15.75" customHeight="1">
      <c r="A300" s="66" t="s">
        <v>45</v>
      </c>
      <c r="B300" s="75"/>
      <c r="C300" s="75"/>
      <c r="D300" s="75"/>
      <c r="E300" s="75"/>
      <c r="F300" s="75"/>
      <c r="G300" s="75"/>
      <c r="H300" s="75"/>
      <c r="I300" s="75"/>
      <c r="J300" s="75"/>
      <c r="K300" s="76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</row>
    <row r="301" ht="15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6"/>
      <c r="G301" s="79" t="s">
        <v>481</v>
      </c>
      <c r="H301" s="75"/>
      <c r="I301" s="75"/>
      <c r="J301" s="75"/>
      <c r="K301" s="76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</row>
    <row r="302" ht="15.75" customHeight="1">
      <c r="A302" s="81">
        <f>'Menu Cíclico'!D3</f>
        <v>4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486</v>
      </c>
      <c r="H302" s="82" t="s">
        <v>487</v>
      </c>
      <c r="I302" s="114" t="s">
        <v>488</v>
      </c>
      <c r="J302" s="85" t="s">
        <v>489</v>
      </c>
      <c r="K302" s="85" t="s">
        <v>490</v>
      </c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</row>
    <row r="303" ht="15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115"/>
      <c r="J303" s="87"/>
      <c r="K303" s="8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</row>
    <row r="304" ht="15.75" customHeight="1">
      <c r="A304" s="37" t="s">
        <v>472</v>
      </c>
      <c r="B304" s="89">
        <v>0.15</v>
      </c>
      <c r="C304" s="89">
        <v>0.8</v>
      </c>
      <c r="D304" s="18">
        <f t="shared" ref="D304:D317" si="79">C304*B304</f>
        <v>0.12</v>
      </c>
      <c r="E304" s="18">
        <f>B304*A302</f>
        <v>0.6</v>
      </c>
      <c r="F304" s="18">
        <f t="shared" ref="F304:F317" si="80">E304*C304</f>
        <v>0.48</v>
      </c>
      <c r="G304" s="18">
        <v>1.1</v>
      </c>
      <c r="H304" s="89">
        <f t="shared" ref="H304:H317" si="81">G304*E304</f>
        <v>0.66</v>
      </c>
      <c r="I304" s="116">
        <f>'Insumos Buffet'!D64</f>
        <v>20990</v>
      </c>
      <c r="J304" s="3">
        <f t="shared" ref="J304:J317" si="82">I304*H304</f>
        <v>13853.4</v>
      </c>
      <c r="K304" s="3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</row>
    <row r="305" ht="15.75" customHeight="1">
      <c r="A305" s="31" t="s">
        <v>425</v>
      </c>
      <c r="B305" s="89">
        <v>0.03</v>
      </c>
      <c r="C305" s="89">
        <v>1.0</v>
      </c>
      <c r="D305" s="18">
        <f t="shared" si="79"/>
        <v>0.03</v>
      </c>
      <c r="E305" s="18">
        <f>B305*A302</f>
        <v>0.12</v>
      </c>
      <c r="F305" s="18">
        <f t="shared" si="80"/>
        <v>0.12</v>
      </c>
      <c r="G305" s="18">
        <v>1.0</v>
      </c>
      <c r="H305" s="89">
        <f t="shared" si="81"/>
        <v>0.12</v>
      </c>
      <c r="I305" s="116">
        <f>'Insumos Buffet'!D42</f>
        <v>23900</v>
      </c>
      <c r="J305" s="3">
        <f t="shared" si="82"/>
        <v>2868</v>
      </c>
      <c r="K305" s="3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</row>
    <row r="306" ht="15.75" customHeight="1">
      <c r="A306" s="31" t="s">
        <v>440</v>
      </c>
      <c r="B306" s="18">
        <v>0.03</v>
      </c>
      <c r="C306" s="18">
        <v>1.0</v>
      </c>
      <c r="D306" s="18">
        <f t="shared" si="79"/>
        <v>0.03</v>
      </c>
      <c r="E306" s="18">
        <f>B306*A302</f>
        <v>0.12</v>
      </c>
      <c r="F306" s="18">
        <f t="shared" si="80"/>
        <v>0.12</v>
      </c>
      <c r="G306" s="18">
        <v>1.0</v>
      </c>
      <c r="H306" s="89">
        <f t="shared" si="81"/>
        <v>0.12</v>
      </c>
      <c r="I306" s="116">
        <f>'Insumos Buffet'!D87</f>
        <v>10184.70142</v>
      </c>
      <c r="J306" s="3">
        <f t="shared" si="82"/>
        <v>1222.164171</v>
      </c>
      <c r="K306" s="3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</row>
    <row r="307" ht="15.75" customHeight="1">
      <c r="A307" s="31" t="s">
        <v>505</v>
      </c>
      <c r="B307" s="18">
        <v>0.002</v>
      </c>
      <c r="C307" s="18">
        <v>1.0</v>
      </c>
      <c r="D307" s="18">
        <f t="shared" si="79"/>
        <v>0.002</v>
      </c>
      <c r="E307" s="18">
        <f>B307*A302</f>
        <v>0.008</v>
      </c>
      <c r="F307" s="18">
        <f t="shared" si="80"/>
        <v>0.008</v>
      </c>
      <c r="G307" s="18">
        <v>1.0</v>
      </c>
      <c r="H307" s="89">
        <f t="shared" si="81"/>
        <v>0.008</v>
      </c>
      <c r="I307" s="116">
        <f>'Insumos Buffet'!D82</f>
        <v>3200</v>
      </c>
      <c r="J307" s="3">
        <f t="shared" si="82"/>
        <v>25.6</v>
      </c>
      <c r="K307" s="3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</row>
    <row r="308" ht="15.75" customHeight="1">
      <c r="A308" s="31" t="s">
        <v>494</v>
      </c>
      <c r="B308" s="18">
        <v>1.0E-4</v>
      </c>
      <c r="C308" s="18">
        <v>1.0</v>
      </c>
      <c r="D308" s="18">
        <f t="shared" si="79"/>
        <v>0.0001</v>
      </c>
      <c r="E308" s="18">
        <f>B308*A302</f>
        <v>0.0004</v>
      </c>
      <c r="F308" s="18">
        <f t="shared" si="80"/>
        <v>0.0004</v>
      </c>
      <c r="G308" s="18">
        <v>1.0</v>
      </c>
      <c r="H308" s="89">
        <f t="shared" si="81"/>
        <v>0.0004</v>
      </c>
      <c r="I308" s="116">
        <f>'Insumos Buffet'!D70</f>
        <v>145000</v>
      </c>
      <c r="J308" s="3">
        <f t="shared" si="82"/>
        <v>58</v>
      </c>
      <c r="K308" s="3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</row>
    <row r="309" ht="15.75" customHeight="1">
      <c r="A309" s="2" t="s">
        <v>433</v>
      </c>
      <c r="B309" s="18">
        <v>0.03</v>
      </c>
      <c r="C309" s="18">
        <v>1.0</v>
      </c>
      <c r="D309" s="18">
        <f t="shared" si="79"/>
        <v>0.03</v>
      </c>
      <c r="E309" s="18">
        <f>B309*A302</f>
        <v>0.12</v>
      </c>
      <c r="F309" s="18">
        <f t="shared" si="80"/>
        <v>0.12</v>
      </c>
      <c r="G309" s="18">
        <v>1.125</v>
      </c>
      <c r="H309" s="89">
        <f t="shared" si="81"/>
        <v>0.135</v>
      </c>
      <c r="I309" s="116">
        <f>'Insumos Buffet'!D49</f>
        <v>18397</v>
      </c>
      <c r="J309" s="3">
        <f t="shared" si="82"/>
        <v>2483.595</v>
      </c>
      <c r="K309" s="3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</row>
    <row r="310" ht="15.75" customHeight="1">
      <c r="A310" s="2" t="s">
        <v>434</v>
      </c>
      <c r="B310" s="18">
        <v>0.03</v>
      </c>
      <c r="C310" s="18">
        <v>1.0</v>
      </c>
      <c r="D310" s="18">
        <f t="shared" si="79"/>
        <v>0.03</v>
      </c>
      <c r="E310" s="18">
        <f>B310*A302</f>
        <v>0.12</v>
      </c>
      <c r="F310" s="18">
        <f t="shared" si="80"/>
        <v>0.12</v>
      </c>
      <c r="G310" s="18">
        <v>1.125</v>
      </c>
      <c r="H310" s="89">
        <f t="shared" si="81"/>
        <v>0.135</v>
      </c>
      <c r="I310" s="116">
        <f>'Insumos Buffet'!D50</f>
        <v>5280</v>
      </c>
      <c r="J310" s="3">
        <f t="shared" si="82"/>
        <v>712.8</v>
      </c>
      <c r="K310" s="3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</row>
    <row r="311" ht="15.75" customHeight="1">
      <c r="A311" s="2" t="s">
        <v>345</v>
      </c>
      <c r="B311" s="89">
        <v>0.03</v>
      </c>
      <c r="C311" s="89">
        <v>1.0</v>
      </c>
      <c r="D311" s="18">
        <f t="shared" si="79"/>
        <v>0.03</v>
      </c>
      <c r="E311" s="18">
        <f>B311*A302</f>
        <v>0.12</v>
      </c>
      <c r="F311" s="18">
        <f t="shared" si="80"/>
        <v>0.12</v>
      </c>
      <c r="G311" s="18">
        <v>1.175</v>
      </c>
      <c r="H311" s="89">
        <f t="shared" si="81"/>
        <v>0.141</v>
      </c>
      <c r="I311" s="116">
        <f>'Insumos Buffet'!D21</f>
        <v>2990</v>
      </c>
      <c r="J311" s="3">
        <f t="shared" si="82"/>
        <v>421.59</v>
      </c>
      <c r="K311" s="3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</row>
    <row r="312" ht="15.75" customHeight="1">
      <c r="A312" s="2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8"/>
      <c r="H312" s="89">
        <f t="shared" si="81"/>
        <v>0</v>
      </c>
      <c r="I312" s="116"/>
      <c r="J312" s="3">
        <f t="shared" si="82"/>
        <v>0</v>
      </c>
      <c r="K312" s="3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</row>
    <row r="313" ht="15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8"/>
      <c r="H313" s="89">
        <f t="shared" si="81"/>
        <v>0</v>
      </c>
      <c r="I313" s="116"/>
      <c r="J313" s="3">
        <f t="shared" si="82"/>
        <v>0</v>
      </c>
      <c r="K313" s="3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</row>
    <row r="314" ht="15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8"/>
      <c r="H314" s="89">
        <f t="shared" si="81"/>
        <v>0</v>
      </c>
      <c r="I314" s="116"/>
      <c r="J314" s="3">
        <f t="shared" si="82"/>
        <v>0</v>
      </c>
      <c r="K314" s="3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</row>
    <row r="315" ht="15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18"/>
      <c r="H315" s="89">
        <f t="shared" si="81"/>
        <v>0</v>
      </c>
      <c r="I315" s="118"/>
      <c r="J315" s="3">
        <f t="shared" si="82"/>
        <v>0</v>
      </c>
      <c r="K315" s="3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</row>
    <row r="316" ht="15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8"/>
      <c r="H316" s="89">
        <f t="shared" si="81"/>
        <v>0</v>
      </c>
      <c r="I316" s="3"/>
      <c r="J316" s="3">
        <f t="shared" si="82"/>
        <v>0</v>
      </c>
      <c r="K316" s="3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</row>
    <row r="317" ht="15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8"/>
      <c r="H317" s="89">
        <f t="shared" si="81"/>
        <v>0</v>
      </c>
      <c r="I317" s="3"/>
      <c r="J317" s="3">
        <f t="shared" si="82"/>
        <v>0</v>
      </c>
      <c r="K317" s="3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</row>
    <row r="318" ht="15.75" customHeight="1">
      <c r="A318" s="4" t="s">
        <v>495</v>
      </c>
      <c r="B318" s="97">
        <f>SUM(B304:B317)</f>
        <v>0.3021</v>
      </c>
      <c r="C318" s="96"/>
      <c r="D318" s="97">
        <f t="shared" ref="D318:F318" si="83">SUM(D304:D317)</f>
        <v>0.2721</v>
      </c>
      <c r="E318" s="97">
        <f t="shared" si="83"/>
        <v>1.2084</v>
      </c>
      <c r="F318" s="97">
        <f t="shared" si="83"/>
        <v>1.0884</v>
      </c>
      <c r="G318" s="96"/>
      <c r="H318" s="97">
        <f t="shared" ref="H318:K318" si="84">SUM(H304:H317)</f>
        <v>1.3194</v>
      </c>
      <c r="I318" s="98">
        <f t="shared" si="84"/>
        <v>229941.7014</v>
      </c>
      <c r="J318" s="98">
        <f t="shared" si="84"/>
        <v>21645.14917</v>
      </c>
      <c r="K318" s="98">
        <f t="shared" si="84"/>
        <v>0</v>
      </c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</row>
    <row r="319" ht="15.75" customHeight="1">
      <c r="A319" s="99"/>
      <c r="B319" s="100"/>
      <c r="C319" s="100"/>
      <c r="D319" s="100"/>
      <c r="E319" s="100"/>
      <c r="F319" s="100"/>
      <c r="G319" s="100"/>
      <c r="H319" s="101" t="s">
        <v>496</v>
      </c>
      <c r="I319" s="33"/>
      <c r="J319" s="100"/>
      <c r="K319" s="101" t="s">
        <v>497</v>
      </c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</row>
    <row r="320" ht="15.75" customHeight="1">
      <c r="A320" s="103"/>
      <c r="B320" s="100"/>
      <c r="C320" s="100"/>
      <c r="D320" s="100"/>
      <c r="E320" s="100"/>
      <c r="F320" s="100"/>
      <c r="G320" s="100"/>
      <c r="H320" s="104" t="str">
        <f>#REF!*A302</f>
        <v>#REF!</v>
      </c>
      <c r="I320" s="33"/>
      <c r="J320" s="100"/>
      <c r="K320" s="104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</row>
    <row r="321" ht="15.75" customHeight="1">
      <c r="A321" s="77"/>
      <c r="B321" s="77"/>
      <c r="C321" s="77"/>
      <c r="D321" s="77"/>
      <c r="E321" s="77"/>
      <c r="F321" s="77"/>
      <c r="G321" s="77"/>
      <c r="H321" s="77"/>
      <c r="I321" s="33"/>
      <c r="J321" s="105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</row>
    <row r="322" ht="15.75" customHeight="1">
      <c r="A322" s="77"/>
      <c r="B322" s="77"/>
      <c r="C322" s="77"/>
      <c r="D322" s="77"/>
      <c r="E322" s="77"/>
      <c r="F322" s="77"/>
      <c r="G322" s="77"/>
      <c r="H322" s="77"/>
      <c r="I322" s="33"/>
      <c r="J322" s="105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</row>
    <row r="323" ht="15.75" customHeight="1">
      <c r="A323" s="66" t="s">
        <v>591</v>
      </c>
      <c r="B323" s="75"/>
      <c r="C323" s="75"/>
      <c r="D323" s="75"/>
      <c r="E323" s="75"/>
      <c r="F323" s="75"/>
      <c r="G323" s="75"/>
      <c r="H323" s="75"/>
      <c r="I323" s="75"/>
      <c r="J323" s="75"/>
      <c r="K323" s="76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</row>
    <row r="324" ht="15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6"/>
      <c r="G324" s="79" t="s">
        <v>481</v>
      </c>
      <c r="H324" s="75"/>
      <c r="I324" s="75"/>
      <c r="J324" s="75"/>
      <c r="K324" s="76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</row>
    <row r="325" ht="15.75" customHeight="1">
      <c r="A325" s="81">
        <f>'Menu Cíclico'!D4</f>
        <v>4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486</v>
      </c>
      <c r="H325" s="82" t="s">
        <v>487</v>
      </c>
      <c r="I325" s="114" t="s">
        <v>488</v>
      </c>
      <c r="J325" s="85" t="s">
        <v>489</v>
      </c>
      <c r="K325" s="85" t="s">
        <v>490</v>
      </c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</row>
    <row r="326" ht="15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115"/>
      <c r="J326" s="87"/>
      <c r="K326" s="8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</row>
    <row r="327" ht="15.75" customHeight="1">
      <c r="A327" s="37" t="s">
        <v>446</v>
      </c>
      <c r="B327" s="89">
        <v>0.1</v>
      </c>
      <c r="C327" s="89">
        <v>0.8</v>
      </c>
      <c r="D327" s="18">
        <f t="shared" ref="D327:D340" si="85">C327*B327</f>
        <v>0.08</v>
      </c>
      <c r="E327" s="18">
        <f>B327*A325</f>
        <v>0.4</v>
      </c>
      <c r="F327" s="18">
        <f t="shared" ref="F327:F340" si="86">E327*C327</f>
        <v>0.32</v>
      </c>
      <c r="G327" s="18">
        <v>1.1</v>
      </c>
      <c r="H327" s="89">
        <f t="shared" ref="H327:H340" si="87">G327*E327</f>
        <v>0.44</v>
      </c>
      <c r="I327" s="116">
        <f>'Insumos Buffet'!D51</f>
        <v>25858</v>
      </c>
      <c r="J327" s="3">
        <f t="shared" ref="J327:J340" si="88">I327*H327</f>
        <v>11377.52</v>
      </c>
      <c r="K327" s="3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</row>
    <row r="328" ht="15.75" customHeight="1">
      <c r="A328" s="31" t="s">
        <v>434</v>
      </c>
      <c r="B328" s="18">
        <v>0.05</v>
      </c>
      <c r="C328" s="18">
        <v>1.0</v>
      </c>
      <c r="D328" s="18">
        <f t="shared" si="85"/>
        <v>0.05</v>
      </c>
      <c r="E328" s="18">
        <f>B328*A325</f>
        <v>0.2</v>
      </c>
      <c r="F328" s="18">
        <f t="shared" si="86"/>
        <v>0.2</v>
      </c>
      <c r="G328" s="18">
        <v>1.125</v>
      </c>
      <c r="H328" s="89">
        <f t="shared" si="87"/>
        <v>0.225</v>
      </c>
      <c r="I328" s="116">
        <f>'Insumos Buffet'!D50</f>
        <v>5280</v>
      </c>
      <c r="J328" s="3">
        <f t="shared" si="88"/>
        <v>1188</v>
      </c>
      <c r="K328" s="3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</row>
    <row r="329" ht="15.75" customHeight="1">
      <c r="A329" s="31" t="s">
        <v>433</v>
      </c>
      <c r="B329" s="18">
        <v>0.05</v>
      </c>
      <c r="C329" s="18">
        <v>1.0</v>
      </c>
      <c r="D329" s="18">
        <f t="shared" si="85"/>
        <v>0.05</v>
      </c>
      <c r="E329" s="18">
        <f>B329*A325</f>
        <v>0.2</v>
      </c>
      <c r="F329" s="18">
        <f t="shared" si="86"/>
        <v>0.2</v>
      </c>
      <c r="G329" s="18">
        <v>1.125</v>
      </c>
      <c r="H329" s="89">
        <f t="shared" si="87"/>
        <v>0.225</v>
      </c>
      <c r="I329" s="116">
        <f>'Insumos Buffet'!D49</f>
        <v>18397</v>
      </c>
      <c r="J329" s="3">
        <f t="shared" si="88"/>
        <v>4139.325</v>
      </c>
      <c r="K329" s="3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</row>
    <row r="330" ht="15.75" customHeight="1">
      <c r="A330" s="31" t="s">
        <v>345</v>
      </c>
      <c r="B330" s="18">
        <v>0.05</v>
      </c>
      <c r="C330" s="18">
        <v>1.0</v>
      </c>
      <c r="D330" s="18">
        <f t="shared" si="85"/>
        <v>0.05</v>
      </c>
      <c r="E330" s="18">
        <f>B330*A325</f>
        <v>0.2</v>
      </c>
      <c r="F330" s="18">
        <f t="shared" si="86"/>
        <v>0.2</v>
      </c>
      <c r="G330" s="18">
        <v>1.175</v>
      </c>
      <c r="H330" s="89">
        <f t="shared" si="87"/>
        <v>0.235</v>
      </c>
      <c r="I330" s="116">
        <f>'Insumos Buffet'!D21</f>
        <v>2990</v>
      </c>
      <c r="J330" s="3">
        <f t="shared" si="88"/>
        <v>702.65</v>
      </c>
      <c r="K330" s="3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</row>
    <row r="331" ht="15.75" customHeight="1">
      <c r="A331" s="31"/>
      <c r="B331" s="18"/>
      <c r="C331" s="18"/>
      <c r="D331" s="18">
        <f t="shared" si="85"/>
        <v>0</v>
      </c>
      <c r="E331" s="18">
        <f>B331*A325</f>
        <v>0</v>
      </c>
      <c r="F331" s="18">
        <f t="shared" si="86"/>
        <v>0</v>
      </c>
      <c r="G331" s="18"/>
      <c r="H331" s="89">
        <f t="shared" si="87"/>
        <v>0</v>
      </c>
      <c r="I331" s="116"/>
      <c r="J331" s="3">
        <f t="shared" si="88"/>
        <v>0</v>
      </c>
      <c r="K331" s="3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</row>
    <row r="332" ht="15.75" customHeight="1">
      <c r="A332" s="31" t="s">
        <v>492</v>
      </c>
      <c r="B332" s="18">
        <v>0.002</v>
      </c>
      <c r="C332" s="18">
        <v>1.0</v>
      </c>
      <c r="D332" s="18">
        <f t="shared" si="85"/>
        <v>0.002</v>
      </c>
      <c r="E332" s="18">
        <f>B332*A325</f>
        <v>0.008</v>
      </c>
      <c r="F332" s="18">
        <f t="shared" si="86"/>
        <v>0.008</v>
      </c>
      <c r="G332" s="18">
        <v>1.0</v>
      </c>
      <c r="H332" s="89">
        <f t="shared" si="87"/>
        <v>0.008</v>
      </c>
      <c r="I332" s="116">
        <f>'Insumos Buffet'!D82</f>
        <v>3200</v>
      </c>
      <c r="J332" s="3">
        <f t="shared" si="88"/>
        <v>25.6</v>
      </c>
      <c r="K332" s="3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</row>
    <row r="333" ht="15.75" customHeight="1">
      <c r="A333" s="31" t="s">
        <v>494</v>
      </c>
      <c r="B333" s="89">
        <v>5.0E-4</v>
      </c>
      <c r="C333" s="89">
        <v>1.0</v>
      </c>
      <c r="D333" s="18">
        <f t="shared" si="85"/>
        <v>0.0005</v>
      </c>
      <c r="E333" s="18">
        <f>B333*A325</f>
        <v>0.002</v>
      </c>
      <c r="F333" s="18">
        <f t="shared" si="86"/>
        <v>0.002</v>
      </c>
      <c r="G333" s="18">
        <v>1.0</v>
      </c>
      <c r="H333" s="89">
        <f t="shared" si="87"/>
        <v>0.002</v>
      </c>
      <c r="I333" s="116">
        <f>'Insumos Buffet'!D70</f>
        <v>145000</v>
      </c>
      <c r="J333" s="3">
        <f t="shared" si="88"/>
        <v>290</v>
      </c>
      <c r="K333" s="3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</row>
    <row r="334" ht="15.75" customHeight="1">
      <c r="A334" s="31"/>
      <c r="B334" s="89"/>
      <c r="C334" s="89"/>
      <c r="D334" s="18">
        <f t="shared" si="85"/>
        <v>0</v>
      </c>
      <c r="E334" s="18">
        <f>B334*A325</f>
        <v>0</v>
      </c>
      <c r="F334" s="18">
        <f t="shared" si="86"/>
        <v>0</v>
      </c>
      <c r="G334" s="18"/>
      <c r="H334" s="89">
        <f t="shared" si="87"/>
        <v>0</v>
      </c>
      <c r="I334" s="116"/>
      <c r="J334" s="3">
        <f t="shared" si="88"/>
        <v>0</v>
      </c>
      <c r="K334" s="3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</row>
    <row r="335" ht="15.75" customHeight="1">
      <c r="A335" s="2"/>
      <c r="B335" s="89"/>
      <c r="C335" s="89"/>
      <c r="D335" s="18">
        <f t="shared" si="85"/>
        <v>0</v>
      </c>
      <c r="E335" s="18">
        <f>B335*A325</f>
        <v>0</v>
      </c>
      <c r="F335" s="18">
        <f t="shared" si="86"/>
        <v>0</v>
      </c>
      <c r="G335" s="18"/>
      <c r="H335" s="89">
        <f t="shared" si="87"/>
        <v>0</v>
      </c>
      <c r="I335" s="116"/>
      <c r="J335" s="3">
        <f t="shared" si="88"/>
        <v>0</v>
      </c>
      <c r="K335" s="3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</row>
    <row r="336" ht="15.75" customHeight="1">
      <c r="A336" s="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8"/>
      <c r="H336" s="89">
        <f t="shared" si="87"/>
        <v>0</v>
      </c>
      <c r="I336" s="116"/>
      <c r="J336" s="3">
        <f t="shared" si="88"/>
        <v>0</v>
      </c>
      <c r="K336" s="3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</row>
    <row r="337" ht="15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8"/>
      <c r="H337" s="89">
        <f t="shared" si="87"/>
        <v>0</v>
      </c>
      <c r="I337" s="116"/>
      <c r="J337" s="3">
        <f t="shared" si="88"/>
        <v>0</v>
      </c>
      <c r="K337" s="3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</row>
    <row r="338" ht="15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18"/>
      <c r="H338" s="89">
        <f t="shared" si="87"/>
        <v>0</v>
      </c>
      <c r="I338" s="118"/>
      <c r="J338" s="3">
        <f t="shared" si="88"/>
        <v>0</v>
      </c>
      <c r="K338" s="3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</row>
    <row r="339" ht="15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8"/>
      <c r="H339" s="89">
        <f t="shared" si="87"/>
        <v>0</v>
      </c>
      <c r="I339" s="3"/>
      <c r="J339" s="3">
        <f t="shared" si="88"/>
        <v>0</v>
      </c>
      <c r="K339" s="3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</row>
    <row r="340" ht="15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8"/>
      <c r="H340" s="89">
        <f t="shared" si="87"/>
        <v>0</v>
      </c>
      <c r="I340" s="3"/>
      <c r="J340" s="3">
        <f t="shared" si="88"/>
        <v>0</v>
      </c>
      <c r="K340" s="3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</row>
    <row r="341" ht="15.75" customHeight="1">
      <c r="A341" s="4" t="s">
        <v>495</v>
      </c>
      <c r="B341" s="97">
        <f>SUM(B327:B340)</f>
        <v>0.2525</v>
      </c>
      <c r="C341" s="96"/>
      <c r="D341" s="97">
        <f t="shared" ref="D341:F341" si="89">SUM(D327:D340)</f>
        <v>0.2325</v>
      </c>
      <c r="E341" s="97">
        <f t="shared" si="89"/>
        <v>1.01</v>
      </c>
      <c r="F341" s="97">
        <f t="shared" si="89"/>
        <v>0.93</v>
      </c>
      <c r="G341" s="96"/>
      <c r="H341" s="97">
        <f t="shared" ref="H341:K341" si="90">SUM(H327:H340)</f>
        <v>1.135</v>
      </c>
      <c r="I341" s="98">
        <f t="shared" si="90"/>
        <v>200725</v>
      </c>
      <c r="J341" s="98">
        <f t="shared" si="90"/>
        <v>17723.095</v>
      </c>
      <c r="K341" s="98">
        <f t="shared" si="90"/>
        <v>0</v>
      </c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</row>
    <row r="342" ht="15.75" customHeight="1">
      <c r="A342" s="99"/>
      <c r="B342" s="100"/>
      <c r="C342" s="100"/>
      <c r="D342" s="100"/>
      <c r="E342" s="100"/>
      <c r="F342" s="100"/>
      <c r="G342" s="100"/>
      <c r="H342" s="101" t="s">
        <v>496</v>
      </c>
      <c r="I342" s="33"/>
      <c r="J342" s="100"/>
      <c r="K342" s="101" t="s">
        <v>497</v>
      </c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</row>
    <row r="343" ht="15.75" customHeight="1">
      <c r="A343" s="103"/>
      <c r="B343" s="100"/>
      <c r="C343" s="100"/>
      <c r="D343" s="100"/>
      <c r="E343" s="100"/>
      <c r="F343" s="100"/>
      <c r="G343" s="100"/>
      <c r="H343" s="104" t="str">
        <f>#REF!*A325</f>
        <v>#REF!</v>
      </c>
      <c r="I343" s="33"/>
      <c r="J343" s="100"/>
      <c r="K343" s="104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</row>
    <row r="344" ht="15.75" customHeight="1">
      <c r="A344" s="77"/>
      <c r="B344" s="77"/>
      <c r="C344" s="77"/>
      <c r="D344" s="77"/>
      <c r="E344" s="77"/>
      <c r="F344" s="77"/>
      <c r="G344" s="77"/>
      <c r="H344" s="77"/>
      <c r="I344" s="33"/>
      <c r="J344" s="105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</row>
    <row r="345" ht="15.75" customHeight="1">
      <c r="A345" s="77"/>
      <c r="B345" s="77"/>
      <c r="C345" s="77"/>
      <c r="D345" s="77"/>
      <c r="E345" s="77"/>
      <c r="F345" s="77"/>
      <c r="G345" s="77"/>
      <c r="H345" s="77"/>
      <c r="I345" s="33"/>
      <c r="J345" s="105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</row>
    <row r="346" ht="15.75" customHeight="1">
      <c r="A346" s="66" t="s">
        <v>54</v>
      </c>
      <c r="B346" s="75"/>
      <c r="C346" s="75"/>
      <c r="D346" s="75"/>
      <c r="E346" s="75"/>
      <c r="F346" s="75"/>
      <c r="G346" s="75"/>
      <c r="H346" s="75"/>
      <c r="I346" s="75"/>
      <c r="J346" s="75"/>
      <c r="K346" s="76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</row>
    <row r="347" ht="15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6"/>
      <c r="G347" s="79" t="s">
        <v>481</v>
      </c>
      <c r="H347" s="75"/>
      <c r="I347" s="75"/>
      <c r="J347" s="75"/>
      <c r="K347" s="76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</row>
    <row r="348" ht="15.75" customHeight="1">
      <c r="A348" s="81">
        <f>'Menu Cíclico'!H3</f>
        <v>4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486</v>
      </c>
      <c r="H348" s="82" t="s">
        <v>487</v>
      </c>
      <c r="I348" s="114" t="s">
        <v>488</v>
      </c>
      <c r="J348" s="85" t="s">
        <v>489</v>
      </c>
      <c r="K348" s="85" t="s">
        <v>490</v>
      </c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</row>
    <row r="349" ht="15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115"/>
      <c r="J349" s="87"/>
      <c r="K349" s="8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</row>
    <row r="350" ht="15.75" customHeight="1">
      <c r="A350" s="165" t="s">
        <v>446</v>
      </c>
      <c r="B350" s="89">
        <v>0.15</v>
      </c>
      <c r="C350" s="89">
        <v>0.8</v>
      </c>
      <c r="D350" s="18">
        <f t="shared" ref="D350:D363" si="91">C350*B350</f>
        <v>0.12</v>
      </c>
      <c r="E350" s="18">
        <f>B350*A348</f>
        <v>0.6</v>
      </c>
      <c r="F350" s="18">
        <f t="shared" ref="F350:F363" si="92">E350*C350</f>
        <v>0.48</v>
      </c>
      <c r="G350" s="18">
        <v>1.1</v>
      </c>
      <c r="H350" s="89">
        <f t="shared" ref="H350:H363" si="93">G350*E350</f>
        <v>0.66</v>
      </c>
      <c r="I350" s="116">
        <f>'Insumos Buffet'!D51</f>
        <v>25858</v>
      </c>
      <c r="J350" s="3">
        <f t="shared" ref="J350:J363" si="94">I350*H350</f>
        <v>17066.28</v>
      </c>
      <c r="K350" s="3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</row>
    <row r="351" ht="15.75" customHeight="1">
      <c r="A351" s="166" t="s">
        <v>387</v>
      </c>
      <c r="B351" s="89">
        <v>0.1</v>
      </c>
      <c r="C351" s="89">
        <v>1.0</v>
      </c>
      <c r="D351" s="18">
        <f t="shared" si="91"/>
        <v>0.1</v>
      </c>
      <c r="E351" s="18">
        <f>B351*A348</f>
        <v>0.4</v>
      </c>
      <c r="F351" s="18">
        <f t="shared" si="92"/>
        <v>0.4</v>
      </c>
      <c r="G351" s="18">
        <v>1.0</v>
      </c>
      <c r="H351" s="89">
        <f t="shared" si="93"/>
        <v>0.4</v>
      </c>
      <c r="I351" s="116">
        <f>'Insumos Buffet'!D29</f>
        <v>7700</v>
      </c>
      <c r="J351" s="3">
        <f t="shared" si="94"/>
        <v>3080</v>
      </c>
      <c r="K351" s="3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</row>
    <row r="352" ht="15.75" customHeight="1">
      <c r="A352" s="73" t="s">
        <v>345</v>
      </c>
      <c r="B352" s="18">
        <v>0.015</v>
      </c>
      <c r="C352" s="18">
        <v>1.0</v>
      </c>
      <c r="D352" s="18">
        <f t="shared" si="91"/>
        <v>0.015</v>
      </c>
      <c r="E352" s="18">
        <f>B352*A348</f>
        <v>0.06</v>
      </c>
      <c r="F352" s="18">
        <f t="shared" si="92"/>
        <v>0.06</v>
      </c>
      <c r="G352" s="18">
        <v>1.125</v>
      </c>
      <c r="H352" s="89">
        <f t="shared" si="93"/>
        <v>0.0675</v>
      </c>
      <c r="I352" s="116">
        <f>'Insumos Buffet'!D21</f>
        <v>2990</v>
      </c>
      <c r="J352" s="3">
        <f t="shared" si="94"/>
        <v>201.825</v>
      </c>
      <c r="K352" s="3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</row>
    <row r="353" ht="15.75" customHeight="1">
      <c r="A353" s="31" t="s">
        <v>494</v>
      </c>
      <c r="B353" s="18">
        <v>1.0E-4</v>
      </c>
      <c r="C353" s="18">
        <v>1.0</v>
      </c>
      <c r="D353" s="18">
        <f t="shared" si="91"/>
        <v>0.0001</v>
      </c>
      <c r="E353" s="18">
        <f>B353*A348</f>
        <v>0.0004</v>
      </c>
      <c r="F353" s="18">
        <f t="shared" si="92"/>
        <v>0.0004</v>
      </c>
      <c r="G353" s="18">
        <v>1.0</v>
      </c>
      <c r="H353" s="89">
        <f t="shared" si="93"/>
        <v>0.0004</v>
      </c>
      <c r="I353" s="116">
        <f>'Insumos Buffet'!D70</f>
        <v>145000</v>
      </c>
      <c r="J353" s="3">
        <f t="shared" si="94"/>
        <v>58</v>
      </c>
      <c r="K353" s="3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</row>
    <row r="354" ht="15.75" customHeight="1">
      <c r="A354" s="73" t="s">
        <v>426</v>
      </c>
      <c r="B354" s="18">
        <v>0.01</v>
      </c>
      <c r="C354" s="18">
        <v>1.0</v>
      </c>
      <c r="D354" s="18">
        <f t="shared" si="91"/>
        <v>0.01</v>
      </c>
      <c r="E354" s="18">
        <f>B354*A348</f>
        <v>0.04</v>
      </c>
      <c r="F354" s="18">
        <f t="shared" si="92"/>
        <v>0.04</v>
      </c>
      <c r="G354" s="18">
        <v>1.0</v>
      </c>
      <c r="H354" s="89">
        <f t="shared" si="93"/>
        <v>0.04</v>
      </c>
      <c r="I354" s="116">
        <f>'Insumos Buffet'!D43</f>
        <v>13703</v>
      </c>
      <c r="J354" s="3">
        <f t="shared" si="94"/>
        <v>548.12</v>
      </c>
      <c r="K354" s="3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</row>
    <row r="355" ht="15.75" customHeight="1">
      <c r="A355" s="22" t="s">
        <v>505</v>
      </c>
      <c r="B355" s="89">
        <v>0.002</v>
      </c>
      <c r="C355" s="89">
        <v>1.0</v>
      </c>
      <c r="D355" s="18">
        <f t="shared" si="91"/>
        <v>0.002</v>
      </c>
      <c r="E355" s="18">
        <f>B355*A348</f>
        <v>0.008</v>
      </c>
      <c r="F355" s="18">
        <f t="shared" si="92"/>
        <v>0.008</v>
      </c>
      <c r="G355" s="18">
        <v>1.0</v>
      </c>
      <c r="H355" s="89">
        <f t="shared" si="93"/>
        <v>0.008</v>
      </c>
      <c r="I355" s="116">
        <f>'Insumos Buffet'!D82</f>
        <v>3200</v>
      </c>
      <c r="J355" s="3">
        <f t="shared" si="94"/>
        <v>25.6</v>
      </c>
      <c r="K355" s="3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</row>
    <row r="356" ht="15.75" customHeight="1">
      <c r="A356" s="167"/>
      <c r="B356" s="18"/>
      <c r="C356" s="18"/>
      <c r="D356" s="18">
        <f t="shared" si="91"/>
        <v>0</v>
      </c>
      <c r="E356" s="18">
        <f>B356*A348</f>
        <v>0</v>
      </c>
      <c r="F356" s="18">
        <f t="shared" si="92"/>
        <v>0</v>
      </c>
      <c r="G356" s="18"/>
      <c r="H356" s="89">
        <f t="shared" si="93"/>
        <v>0</v>
      </c>
      <c r="I356" s="116"/>
      <c r="J356" s="3">
        <f t="shared" si="94"/>
        <v>0</v>
      </c>
      <c r="K356" s="3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</row>
    <row r="357" ht="15.75" customHeight="1">
      <c r="A357" s="168"/>
      <c r="B357" s="89"/>
      <c r="C357" s="89"/>
      <c r="D357" s="18">
        <f t="shared" si="91"/>
        <v>0</v>
      </c>
      <c r="E357" s="18">
        <f>B357*A348</f>
        <v>0</v>
      </c>
      <c r="F357" s="18">
        <f t="shared" si="92"/>
        <v>0</v>
      </c>
      <c r="G357" s="18"/>
      <c r="H357" s="89">
        <f t="shared" si="93"/>
        <v>0</v>
      </c>
      <c r="I357" s="116"/>
      <c r="J357" s="3">
        <f t="shared" si="94"/>
        <v>0</v>
      </c>
      <c r="K357" s="3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</row>
    <row r="358" ht="15.75" customHeight="1">
      <c r="A358" s="2"/>
      <c r="B358" s="89"/>
      <c r="C358" s="89"/>
      <c r="D358" s="18">
        <f t="shared" si="91"/>
        <v>0</v>
      </c>
      <c r="E358" s="18">
        <f>B358*A348</f>
        <v>0</v>
      </c>
      <c r="F358" s="18">
        <f t="shared" si="92"/>
        <v>0</v>
      </c>
      <c r="G358" s="18"/>
      <c r="H358" s="89">
        <f t="shared" si="93"/>
        <v>0</v>
      </c>
      <c r="I358" s="116"/>
      <c r="J358" s="3">
        <f t="shared" si="94"/>
        <v>0</v>
      </c>
      <c r="K358" s="3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</row>
    <row r="359" ht="15.75" customHeight="1">
      <c r="A359" s="1"/>
      <c r="B359" s="89"/>
      <c r="C359" s="89"/>
      <c r="D359" s="18">
        <f t="shared" si="91"/>
        <v>0</v>
      </c>
      <c r="E359" s="18">
        <f>B359*A348</f>
        <v>0</v>
      </c>
      <c r="F359" s="18">
        <f t="shared" si="92"/>
        <v>0</v>
      </c>
      <c r="G359" s="18"/>
      <c r="H359" s="89">
        <f t="shared" si="93"/>
        <v>0</v>
      </c>
      <c r="I359" s="116"/>
      <c r="J359" s="3">
        <f t="shared" si="94"/>
        <v>0</v>
      </c>
      <c r="K359" s="3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</row>
    <row r="360" ht="15.75" customHeight="1">
      <c r="A360" s="1"/>
      <c r="B360" s="89"/>
      <c r="C360" s="89"/>
      <c r="D360" s="18">
        <f t="shared" si="91"/>
        <v>0</v>
      </c>
      <c r="E360" s="18">
        <f>B360*A348</f>
        <v>0</v>
      </c>
      <c r="F360" s="18">
        <f t="shared" si="92"/>
        <v>0</v>
      </c>
      <c r="G360" s="18"/>
      <c r="H360" s="89">
        <f t="shared" si="93"/>
        <v>0</v>
      </c>
      <c r="I360" s="116"/>
      <c r="J360" s="3">
        <f t="shared" si="94"/>
        <v>0</v>
      </c>
      <c r="K360" s="3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</row>
    <row r="361" ht="15.75" customHeight="1">
      <c r="A361" s="31"/>
      <c r="B361" s="89"/>
      <c r="C361" s="89"/>
      <c r="D361" s="95">
        <f t="shared" si="91"/>
        <v>0</v>
      </c>
      <c r="E361" s="95">
        <f>B361*A348</f>
        <v>0</v>
      </c>
      <c r="F361" s="18">
        <f t="shared" si="92"/>
        <v>0</v>
      </c>
      <c r="G361" s="18"/>
      <c r="H361" s="89">
        <f t="shared" si="93"/>
        <v>0</v>
      </c>
      <c r="I361" s="118"/>
      <c r="J361" s="3">
        <f t="shared" si="94"/>
        <v>0</v>
      </c>
      <c r="K361" s="3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</row>
    <row r="362" ht="15.75" customHeight="1">
      <c r="A362" s="31"/>
      <c r="B362" s="89"/>
      <c r="C362" s="89"/>
      <c r="D362" s="18">
        <f t="shared" si="91"/>
        <v>0</v>
      </c>
      <c r="E362" s="18">
        <f>B362*A348</f>
        <v>0</v>
      </c>
      <c r="F362" s="18">
        <f t="shared" si="92"/>
        <v>0</v>
      </c>
      <c r="G362" s="18"/>
      <c r="H362" s="89">
        <f t="shared" si="93"/>
        <v>0</v>
      </c>
      <c r="I362" s="3"/>
      <c r="J362" s="3">
        <f t="shared" si="94"/>
        <v>0</v>
      </c>
      <c r="K362" s="3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</row>
    <row r="363" ht="15.75" customHeight="1">
      <c r="A363" s="31"/>
      <c r="B363" s="89"/>
      <c r="C363" s="89"/>
      <c r="D363" s="18">
        <f t="shared" si="91"/>
        <v>0</v>
      </c>
      <c r="E363" s="18">
        <f>B363*A348</f>
        <v>0</v>
      </c>
      <c r="F363" s="18">
        <f t="shared" si="92"/>
        <v>0</v>
      </c>
      <c r="G363" s="18"/>
      <c r="H363" s="89">
        <f t="shared" si="93"/>
        <v>0</v>
      </c>
      <c r="I363" s="3"/>
      <c r="J363" s="3">
        <f t="shared" si="94"/>
        <v>0</v>
      </c>
      <c r="K363" s="3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</row>
    <row r="364" ht="15.75" customHeight="1">
      <c r="A364" s="4" t="s">
        <v>495</v>
      </c>
      <c r="B364" s="97">
        <f>SUM(B350:B363)</f>
        <v>0.2771</v>
      </c>
      <c r="C364" s="96"/>
      <c r="D364" s="97">
        <f t="shared" ref="D364:F364" si="95">SUM(D350:D363)</f>
        <v>0.2471</v>
      </c>
      <c r="E364" s="97">
        <f t="shared" si="95"/>
        <v>1.1084</v>
      </c>
      <c r="F364" s="97">
        <f t="shared" si="95"/>
        <v>0.9884</v>
      </c>
      <c r="G364" s="96"/>
      <c r="H364" s="97">
        <f t="shared" ref="H364:K364" si="96">SUM(H350:H363)</f>
        <v>1.1759</v>
      </c>
      <c r="I364" s="98">
        <f t="shared" si="96"/>
        <v>198451</v>
      </c>
      <c r="J364" s="98">
        <f t="shared" si="96"/>
        <v>20979.825</v>
      </c>
      <c r="K364" s="98">
        <f t="shared" si="96"/>
        <v>0</v>
      </c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</row>
    <row r="365" ht="15.75" customHeight="1">
      <c r="A365" s="8"/>
      <c r="B365" s="100"/>
      <c r="C365" s="100"/>
      <c r="D365" s="100"/>
      <c r="E365" s="100"/>
      <c r="F365" s="100"/>
      <c r="G365" s="100"/>
      <c r="H365" s="101" t="s">
        <v>496</v>
      </c>
      <c r="I365" s="33"/>
      <c r="J365" s="100"/>
      <c r="K365" s="101" t="s">
        <v>497</v>
      </c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</row>
    <row r="366" ht="15.75" customHeight="1">
      <c r="A366" s="8"/>
      <c r="B366" s="100"/>
      <c r="C366" s="100"/>
      <c r="D366" s="100"/>
      <c r="E366" s="100"/>
      <c r="F366" s="100"/>
      <c r="G366" s="100"/>
      <c r="H366" s="104" t="str">
        <f>#REF!*A348</f>
        <v>#REF!</v>
      </c>
      <c r="I366" s="33"/>
      <c r="J366" s="100"/>
      <c r="K366" s="104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</row>
    <row r="367" ht="15.75" customHeight="1">
      <c r="A367" s="77"/>
      <c r="B367" s="77"/>
      <c r="C367" s="77"/>
      <c r="D367" s="77"/>
      <c r="E367" s="77"/>
      <c r="F367" s="77"/>
      <c r="G367" s="77"/>
      <c r="H367" s="77"/>
      <c r="I367" s="33"/>
      <c r="J367" s="105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</row>
    <row r="368" ht="15.75" customHeight="1">
      <c r="A368" s="77"/>
      <c r="B368" s="77"/>
      <c r="C368" s="77"/>
      <c r="D368" s="77"/>
      <c r="E368" s="77"/>
      <c r="F368" s="77"/>
      <c r="G368" s="77"/>
      <c r="H368" s="77"/>
      <c r="I368" s="33"/>
      <c r="J368" s="105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</row>
    <row r="369" ht="15.75" customHeight="1">
      <c r="A369" s="66" t="s">
        <v>117</v>
      </c>
      <c r="B369" s="75"/>
      <c r="C369" s="75"/>
      <c r="D369" s="75"/>
      <c r="E369" s="75"/>
      <c r="F369" s="75"/>
      <c r="G369" s="75"/>
      <c r="H369" s="75"/>
      <c r="I369" s="75"/>
      <c r="J369" s="75"/>
      <c r="K369" s="76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</row>
    <row r="370" ht="15.75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6"/>
      <c r="G370" s="79" t="s">
        <v>481</v>
      </c>
      <c r="H370" s="75"/>
      <c r="I370" s="75"/>
      <c r="J370" s="75"/>
      <c r="K370" s="76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</row>
    <row r="371" ht="15.75" customHeight="1">
      <c r="A371" s="81">
        <f>'Menu Cíclico'!H4</f>
        <v>4</v>
      </c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486</v>
      </c>
      <c r="H371" s="82" t="s">
        <v>487</v>
      </c>
      <c r="I371" s="114" t="s">
        <v>488</v>
      </c>
      <c r="J371" s="85" t="s">
        <v>489</v>
      </c>
      <c r="K371" s="85" t="s">
        <v>490</v>
      </c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</row>
    <row r="372" ht="15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115"/>
      <c r="J372" s="87"/>
      <c r="K372" s="8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</row>
    <row r="373" ht="15.75" customHeight="1">
      <c r="A373" s="37" t="s">
        <v>472</v>
      </c>
      <c r="B373" s="89">
        <v>0.21</v>
      </c>
      <c r="C373" s="89">
        <v>0.8</v>
      </c>
      <c r="D373" s="18">
        <f t="shared" ref="D373:D386" si="97">C373*B373</f>
        <v>0.168</v>
      </c>
      <c r="E373" s="18">
        <f>B373*A371</f>
        <v>0.84</v>
      </c>
      <c r="F373" s="18">
        <f t="shared" ref="F373:F386" si="98">E373*C373</f>
        <v>0.672</v>
      </c>
      <c r="G373" s="18">
        <v>1.1</v>
      </c>
      <c r="H373" s="89">
        <f t="shared" ref="H373:H386" si="99">G373*E373</f>
        <v>0.924</v>
      </c>
      <c r="I373" s="116">
        <f>'Insumos Buffet'!D64</f>
        <v>20990</v>
      </c>
      <c r="J373" s="3">
        <f t="shared" ref="J373:J386" si="100">I373*H373</f>
        <v>19394.76</v>
      </c>
      <c r="K373" s="3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</row>
    <row r="374" ht="15.75" customHeight="1">
      <c r="A374" s="31" t="s">
        <v>505</v>
      </c>
      <c r="B374" s="89">
        <v>0.002</v>
      </c>
      <c r="C374" s="89">
        <v>1.0</v>
      </c>
      <c r="D374" s="18">
        <f t="shared" si="97"/>
        <v>0.002</v>
      </c>
      <c r="E374" s="18">
        <f>B374*A371</f>
        <v>0.008</v>
      </c>
      <c r="F374" s="18">
        <f t="shared" si="98"/>
        <v>0.008</v>
      </c>
      <c r="G374" s="18">
        <v>1.0</v>
      </c>
      <c r="H374" s="89">
        <f t="shared" si="99"/>
        <v>0.008</v>
      </c>
      <c r="I374" s="116">
        <f>'Insumos Buffet'!D82</f>
        <v>3200</v>
      </c>
      <c r="J374" s="3">
        <f t="shared" si="100"/>
        <v>25.6</v>
      </c>
      <c r="K374" s="3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</row>
    <row r="375" ht="15.75" customHeight="1">
      <c r="A375" s="31" t="s">
        <v>494</v>
      </c>
      <c r="B375" s="18">
        <v>5.0E-4</v>
      </c>
      <c r="C375" s="18">
        <v>1.0</v>
      </c>
      <c r="D375" s="18">
        <f t="shared" si="97"/>
        <v>0.0005</v>
      </c>
      <c r="E375" s="18">
        <f>B375*A371</f>
        <v>0.002</v>
      </c>
      <c r="F375" s="18">
        <f t="shared" si="98"/>
        <v>0.002</v>
      </c>
      <c r="G375" s="18">
        <v>1.0</v>
      </c>
      <c r="H375" s="89">
        <f t="shared" si="99"/>
        <v>0.002</v>
      </c>
      <c r="I375" s="116">
        <f>'Insumos Buffet'!D70</f>
        <v>145000</v>
      </c>
      <c r="J375" s="3">
        <f t="shared" si="100"/>
        <v>290</v>
      </c>
      <c r="K375" s="3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</row>
    <row r="376" ht="15.75" customHeight="1">
      <c r="A376" s="31" t="s">
        <v>456</v>
      </c>
      <c r="B376" s="18">
        <v>0.01</v>
      </c>
      <c r="C376" s="18">
        <v>1.0</v>
      </c>
      <c r="D376" s="18">
        <f t="shared" si="97"/>
        <v>0.01</v>
      </c>
      <c r="E376" s="18">
        <f>B376*A371</f>
        <v>0.04</v>
      </c>
      <c r="F376" s="18">
        <f t="shared" si="98"/>
        <v>0.04</v>
      </c>
      <c r="G376" s="18">
        <v>1.0</v>
      </c>
      <c r="H376" s="89">
        <f t="shared" si="99"/>
        <v>0.04</v>
      </c>
      <c r="I376" s="116">
        <f>'Insumos Buffet'!D55</f>
        <v>11582</v>
      </c>
      <c r="J376" s="3">
        <f t="shared" si="100"/>
        <v>463.28</v>
      </c>
      <c r="K376" s="3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</row>
    <row r="377" ht="15.75" customHeight="1">
      <c r="A377" s="31" t="s">
        <v>147</v>
      </c>
      <c r="B377" s="18">
        <v>0.001</v>
      </c>
      <c r="C377" s="18">
        <v>1.25</v>
      </c>
      <c r="D377" s="18">
        <f t="shared" si="97"/>
        <v>0.00125</v>
      </c>
      <c r="E377" s="18">
        <f>B377*A371</f>
        <v>0.004</v>
      </c>
      <c r="F377" s="18">
        <f t="shared" si="98"/>
        <v>0.005</v>
      </c>
      <c r="G377" s="18">
        <v>1.0</v>
      </c>
      <c r="H377" s="89">
        <f t="shared" si="99"/>
        <v>0.004</v>
      </c>
      <c r="I377" s="116">
        <f>'Insumos Buffet'!D6</f>
        <v>16490</v>
      </c>
      <c r="J377" s="3">
        <f t="shared" si="100"/>
        <v>65.96</v>
      </c>
      <c r="K377" s="3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</row>
    <row r="378" ht="15.75" customHeight="1">
      <c r="A378" s="31" t="s">
        <v>595</v>
      </c>
      <c r="B378" s="18">
        <v>0.06</v>
      </c>
      <c r="C378" s="18">
        <v>1.0</v>
      </c>
      <c r="D378" s="18">
        <f t="shared" si="97"/>
        <v>0.06</v>
      </c>
      <c r="E378" s="18">
        <f>B378*A371</f>
        <v>0.24</v>
      </c>
      <c r="F378" s="18">
        <f t="shared" si="98"/>
        <v>0.24</v>
      </c>
      <c r="G378" s="18">
        <v>1.0</v>
      </c>
      <c r="H378" s="89">
        <f t="shared" si="99"/>
        <v>0.24</v>
      </c>
      <c r="I378" s="116">
        <f>'Insumos Buffet'!D95</f>
        <v>3900</v>
      </c>
      <c r="J378" s="3">
        <f t="shared" si="100"/>
        <v>936</v>
      </c>
      <c r="K378" s="3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</row>
    <row r="379" ht="15.75" customHeight="1">
      <c r="A379" s="31" t="s">
        <v>596</v>
      </c>
      <c r="B379" s="18">
        <v>0.02</v>
      </c>
      <c r="C379" s="18">
        <v>1.0</v>
      </c>
      <c r="D379" s="18">
        <f t="shared" si="97"/>
        <v>0.02</v>
      </c>
      <c r="E379" s="18">
        <f>B379*A371</f>
        <v>0.08</v>
      </c>
      <c r="F379" s="18">
        <f t="shared" si="98"/>
        <v>0.08</v>
      </c>
      <c r="G379" s="18">
        <v>1.0</v>
      </c>
      <c r="H379" s="89">
        <f t="shared" si="99"/>
        <v>0.08</v>
      </c>
      <c r="I379" s="116"/>
      <c r="J379" s="3">
        <f t="shared" si="100"/>
        <v>0</v>
      </c>
      <c r="K379" s="3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</row>
    <row r="380" ht="15.75" customHeight="1">
      <c r="A380" s="2"/>
      <c r="B380" s="89"/>
      <c r="C380" s="89"/>
      <c r="D380" s="18">
        <f t="shared" si="97"/>
        <v>0</v>
      </c>
      <c r="E380" s="18">
        <f>B380*A371</f>
        <v>0</v>
      </c>
      <c r="F380" s="18">
        <f t="shared" si="98"/>
        <v>0</v>
      </c>
      <c r="G380" s="18"/>
      <c r="H380" s="89">
        <f t="shared" si="99"/>
        <v>0</v>
      </c>
      <c r="I380" s="116"/>
      <c r="J380" s="3">
        <f t="shared" si="100"/>
        <v>0</v>
      </c>
      <c r="K380" s="3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</row>
    <row r="381" ht="15.75" customHeight="1">
      <c r="A381" s="2"/>
      <c r="B381" s="89"/>
      <c r="C381" s="89"/>
      <c r="D381" s="18">
        <f t="shared" si="97"/>
        <v>0</v>
      </c>
      <c r="E381" s="18">
        <f>B381*A371</f>
        <v>0</v>
      </c>
      <c r="F381" s="18">
        <f t="shared" si="98"/>
        <v>0</v>
      </c>
      <c r="G381" s="18"/>
      <c r="H381" s="89">
        <f t="shared" si="99"/>
        <v>0</v>
      </c>
      <c r="I381" s="116"/>
      <c r="J381" s="3">
        <f t="shared" si="100"/>
        <v>0</v>
      </c>
      <c r="K381" s="3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</row>
    <row r="382" ht="15.75" customHeight="1">
      <c r="A382" s="1"/>
      <c r="B382" s="89"/>
      <c r="C382" s="89"/>
      <c r="D382" s="18">
        <f t="shared" si="97"/>
        <v>0</v>
      </c>
      <c r="E382" s="18">
        <f>B382*A371</f>
        <v>0</v>
      </c>
      <c r="F382" s="18">
        <f t="shared" si="98"/>
        <v>0</v>
      </c>
      <c r="G382" s="18"/>
      <c r="H382" s="89">
        <f t="shared" si="99"/>
        <v>0</v>
      </c>
      <c r="I382" s="116"/>
      <c r="J382" s="3">
        <f t="shared" si="100"/>
        <v>0</v>
      </c>
      <c r="K382" s="3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</row>
    <row r="383" ht="15.75" customHeight="1">
      <c r="A383" s="1"/>
      <c r="B383" s="89"/>
      <c r="C383" s="89"/>
      <c r="D383" s="18">
        <f t="shared" si="97"/>
        <v>0</v>
      </c>
      <c r="E383" s="18">
        <f>B383*A371</f>
        <v>0</v>
      </c>
      <c r="F383" s="18">
        <f t="shared" si="98"/>
        <v>0</v>
      </c>
      <c r="G383" s="18"/>
      <c r="H383" s="89">
        <f t="shared" si="99"/>
        <v>0</v>
      </c>
      <c r="I383" s="116"/>
      <c r="J383" s="3">
        <f t="shared" si="100"/>
        <v>0</v>
      </c>
      <c r="K383" s="3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</row>
    <row r="384" ht="15.75" customHeight="1">
      <c r="A384" s="31"/>
      <c r="B384" s="89"/>
      <c r="C384" s="89"/>
      <c r="D384" s="95">
        <f t="shared" si="97"/>
        <v>0</v>
      </c>
      <c r="E384" s="95">
        <f>B384*A371</f>
        <v>0</v>
      </c>
      <c r="F384" s="18">
        <f t="shared" si="98"/>
        <v>0</v>
      </c>
      <c r="G384" s="18"/>
      <c r="H384" s="89">
        <f t="shared" si="99"/>
        <v>0</v>
      </c>
      <c r="I384" s="118"/>
      <c r="J384" s="3">
        <f t="shared" si="100"/>
        <v>0</v>
      </c>
      <c r="K384" s="3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</row>
    <row r="385" ht="15.75" customHeight="1">
      <c r="A385" s="31"/>
      <c r="B385" s="89"/>
      <c r="C385" s="89"/>
      <c r="D385" s="18">
        <f t="shared" si="97"/>
        <v>0</v>
      </c>
      <c r="E385" s="18">
        <f>B385*A371</f>
        <v>0</v>
      </c>
      <c r="F385" s="18">
        <f t="shared" si="98"/>
        <v>0</v>
      </c>
      <c r="G385" s="18"/>
      <c r="H385" s="89">
        <f t="shared" si="99"/>
        <v>0</v>
      </c>
      <c r="I385" s="3"/>
      <c r="J385" s="3">
        <f t="shared" si="100"/>
        <v>0</v>
      </c>
      <c r="K385" s="3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</row>
    <row r="386" ht="15.75" customHeight="1">
      <c r="A386" s="31"/>
      <c r="B386" s="89"/>
      <c r="C386" s="89"/>
      <c r="D386" s="18">
        <f t="shared" si="97"/>
        <v>0</v>
      </c>
      <c r="E386" s="18">
        <f>B386*A371</f>
        <v>0</v>
      </c>
      <c r="F386" s="18">
        <f t="shared" si="98"/>
        <v>0</v>
      </c>
      <c r="G386" s="18"/>
      <c r="H386" s="89">
        <f t="shared" si="99"/>
        <v>0</v>
      </c>
      <c r="I386" s="3"/>
      <c r="J386" s="3">
        <f t="shared" si="100"/>
        <v>0</v>
      </c>
      <c r="K386" s="3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</row>
    <row r="387" ht="15.75" customHeight="1">
      <c r="A387" s="4" t="s">
        <v>495</v>
      </c>
      <c r="B387" s="97">
        <f>SUM(B373:B386)</f>
        <v>0.3035</v>
      </c>
      <c r="C387" s="96"/>
      <c r="D387" s="97">
        <f t="shared" ref="D387:F387" si="101">SUM(D373:D386)</f>
        <v>0.26175</v>
      </c>
      <c r="E387" s="97">
        <f t="shared" si="101"/>
        <v>1.214</v>
      </c>
      <c r="F387" s="97">
        <f t="shared" si="101"/>
        <v>1.047</v>
      </c>
      <c r="G387" s="96"/>
      <c r="H387" s="97">
        <f t="shared" ref="H387:K387" si="102">SUM(H373:H386)</f>
        <v>1.298</v>
      </c>
      <c r="I387" s="98">
        <f t="shared" si="102"/>
        <v>201162</v>
      </c>
      <c r="J387" s="98">
        <f t="shared" si="102"/>
        <v>21175.6</v>
      </c>
      <c r="K387" s="98">
        <f t="shared" si="102"/>
        <v>0</v>
      </c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</row>
    <row r="388" ht="15.75" customHeight="1">
      <c r="A388" s="8"/>
      <c r="B388" s="100"/>
      <c r="C388" s="100"/>
      <c r="D388" s="100"/>
      <c r="E388" s="100"/>
      <c r="F388" s="100"/>
      <c r="G388" s="100"/>
      <c r="H388" s="101" t="s">
        <v>496</v>
      </c>
      <c r="I388" s="33"/>
      <c r="J388" s="100"/>
      <c r="K388" s="101" t="s">
        <v>497</v>
      </c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</row>
    <row r="389" ht="15.75" customHeight="1">
      <c r="A389" s="8"/>
      <c r="B389" s="100"/>
      <c r="C389" s="100"/>
      <c r="D389" s="100"/>
      <c r="E389" s="100"/>
      <c r="F389" s="100"/>
      <c r="G389" s="100"/>
      <c r="H389" s="104" t="str">
        <f>#REF!*A371</f>
        <v>#REF!</v>
      </c>
      <c r="I389" s="33"/>
      <c r="J389" s="100"/>
      <c r="K389" s="104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</row>
    <row r="390" ht="15.75" customHeight="1">
      <c r="A390" s="77"/>
      <c r="B390" s="77"/>
      <c r="C390" s="77"/>
      <c r="D390" s="77"/>
      <c r="E390" s="77"/>
      <c r="F390" s="77"/>
      <c r="G390" s="77"/>
      <c r="H390" s="77"/>
      <c r="I390" s="33"/>
      <c r="J390" s="105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</row>
    <row r="391" ht="15.75" customHeight="1">
      <c r="A391" s="77"/>
      <c r="B391" s="77"/>
      <c r="C391" s="77"/>
      <c r="D391" s="77"/>
      <c r="E391" s="77"/>
      <c r="F391" s="77"/>
      <c r="G391" s="77"/>
      <c r="H391" s="77"/>
      <c r="I391" s="33"/>
      <c r="J391" s="105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</row>
    <row r="392" ht="15.75" customHeight="1">
      <c r="A392" s="66" t="s">
        <v>597</v>
      </c>
      <c r="B392" s="75"/>
      <c r="C392" s="75"/>
      <c r="D392" s="75"/>
      <c r="E392" s="75"/>
      <c r="F392" s="75"/>
      <c r="G392" s="75"/>
      <c r="H392" s="75"/>
      <c r="I392" s="75"/>
      <c r="J392" s="75"/>
      <c r="K392" s="76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</row>
    <row r="393" ht="15.75" customHeight="1">
      <c r="A393" s="78" t="s">
        <v>478</v>
      </c>
      <c r="B393" s="79" t="s">
        <v>479</v>
      </c>
      <c r="C393" s="75"/>
      <c r="D393" s="76"/>
      <c r="E393" s="80" t="s">
        <v>480</v>
      </c>
      <c r="F393" s="76"/>
      <c r="G393" s="79" t="s">
        <v>481</v>
      </c>
      <c r="H393" s="75"/>
      <c r="I393" s="75"/>
      <c r="J393" s="75"/>
      <c r="K393" s="76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</row>
    <row r="394" ht="15.75" customHeight="1">
      <c r="A394" s="81">
        <f>'Menu Cíclico'!L3</f>
        <v>4</v>
      </c>
      <c r="B394" s="82" t="s">
        <v>482</v>
      </c>
      <c r="C394" s="82" t="s">
        <v>483</v>
      </c>
      <c r="D394" s="82" t="s">
        <v>484</v>
      </c>
      <c r="E394" s="82" t="s">
        <v>485</v>
      </c>
      <c r="F394" s="82" t="s">
        <v>484</v>
      </c>
      <c r="G394" s="82" t="s">
        <v>486</v>
      </c>
      <c r="H394" s="82" t="s">
        <v>487</v>
      </c>
      <c r="I394" s="114" t="s">
        <v>488</v>
      </c>
      <c r="J394" s="85" t="s">
        <v>489</v>
      </c>
      <c r="K394" s="85" t="s">
        <v>490</v>
      </c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</row>
    <row r="395" ht="15.75" customHeight="1">
      <c r="A395" s="86" t="s">
        <v>491</v>
      </c>
      <c r="B395" s="87"/>
      <c r="C395" s="87"/>
      <c r="D395" s="87"/>
      <c r="E395" s="87"/>
      <c r="F395" s="87"/>
      <c r="G395" s="87"/>
      <c r="H395" s="87"/>
      <c r="I395" s="115"/>
      <c r="J395" s="87"/>
      <c r="K395" s="8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</row>
    <row r="396" ht="15.75" customHeight="1">
      <c r="A396" s="37" t="s">
        <v>305</v>
      </c>
      <c r="B396" s="89">
        <v>0.1</v>
      </c>
      <c r="C396" s="89">
        <v>0.8</v>
      </c>
      <c r="D396" s="18">
        <f t="shared" ref="D396:D409" si="103">C396*B396</f>
        <v>0.08</v>
      </c>
      <c r="E396" s="18">
        <f>B396*A394</f>
        <v>0.4</v>
      </c>
      <c r="F396" s="18">
        <f t="shared" ref="F396:F409" si="104">E396*C396</f>
        <v>0.32</v>
      </c>
      <c r="G396" s="18">
        <v>1.1</v>
      </c>
      <c r="H396" s="89">
        <f t="shared" ref="H396:H409" si="105">G396*E396</f>
        <v>0.44</v>
      </c>
      <c r="I396" s="116">
        <f>'Insumos Buffet'!D15</f>
        <v>21990</v>
      </c>
      <c r="J396" s="3">
        <f t="shared" ref="J396:J409" si="106">I396*H396</f>
        <v>9675.6</v>
      </c>
      <c r="K396" s="3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</row>
    <row r="397" ht="15.75" customHeight="1">
      <c r="A397" s="31" t="s">
        <v>423</v>
      </c>
      <c r="B397" s="18">
        <v>0.08</v>
      </c>
      <c r="C397" s="18">
        <v>1.0</v>
      </c>
      <c r="D397" s="18">
        <f t="shared" si="103"/>
        <v>0.08</v>
      </c>
      <c r="E397" s="18">
        <f>B397*A394</f>
        <v>0.32</v>
      </c>
      <c r="F397" s="18">
        <f t="shared" si="104"/>
        <v>0.32</v>
      </c>
      <c r="G397" s="18">
        <v>1.0</v>
      </c>
      <c r="H397" s="89">
        <f t="shared" si="105"/>
        <v>0.32</v>
      </c>
      <c r="I397" s="116">
        <f>'Insumos Buffet'!D41</f>
        <v>432</v>
      </c>
      <c r="J397" s="3">
        <f t="shared" si="106"/>
        <v>138.24</v>
      </c>
      <c r="K397" s="3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</row>
    <row r="398" ht="15.75" customHeight="1">
      <c r="A398" s="31" t="s">
        <v>422</v>
      </c>
      <c r="B398" s="18">
        <v>0.03</v>
      </c>
      <c r="C398" s="18">
        <v>1.0</v>
      </c>
      <c r="D398" s="18">
        <f t="shared" si="103"/>
        <v>0.03</v>
      </c>
      <c r="E398" s="18">
        <f>B398*A394</f>
        <v>0.12</v>
      </c>
      <c r="F398" s="18">
        <f t="shared" si="104"/>
        <v>0.12</v>
      </c>
      <c r="G398" s="18">
        <v>1.0</v>
      </c>
      <c r="H398" s="89">
        <f t="shared" si="105"/>
        <v>0.12</v>
      </c>
      <c r="I398" s="116">
        <f>'Insumos Buffet'!D40</f>
        <v>3890</v>
      </c>
      <c r="J398" s="3">
        <f t="shared" si="106"/>
        <v>466.8</v>
      </c>
      <c r="K398" s="3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</row>
    <row r="399" ht="15.75" customHeight="1">
      <c r="A399" s="31" t="s">
        <v>421</v>
      </c>
      <c r="B399" s="18">
        <v>0.035</v>
      </c>
      <c r="C399" s="18">
        <v>1.0</v>
      </c>
      <c r="D399" s="18">
        <f t="shared" si="103"/>
        <v>0.035</v>
      </c>
      <c r="E399" s="18">
        <f>B399*A394</f>
        <v>0.14</v>
      </c>
      <c r="F399" s="18">
        <f t="shared" si="104"/>
        <v>0.14</v>
      </c>
      <c r="G399" s="18">
        <v>1.0</v>
      </c>
      <c r="H399" s="89">
        <f t="shared" si="105"/>
        <v>0.14</v>
      </c>
      <c r="I399" s="116">
        <f>'Insumos Buffet'!D39</f>
        <v>4555</v>
      </c>
      <c r="J399" s="3">
        <f t="shared" si="106"/>
        <v>637.7</v>
      </c>
      <c r="K399" s="3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</row>
    <row r="400" ht="15.75" customHeight="1">
      <c r="A400" s="31" t="s">
        <v>505</v>
      </c>
      <c r="B400" s="18">
        <v>0.002</v>
      </c>
      <c r="C400" s="18">
        <v>1.0</v>
      </c>
      <c r="D400" s="18">
        <f t="shared" si="103"/>
        <v>0.002</v>
      </c>
      <c r="E400" s="18">
        <f>B400*A394</f>
        <v>0.008</v>
      </c>
      <c r="F400" s="18">
        <f t="shared" si="104"/>
        <v>0.008</v>
      </c>
      <c r="G400" s="18">
        <v>1.0</v>
      </c>
      <c r="H400" s="89">
        <f t="shared" si="105"/>
        <v>0.008</v>
      </c>
      <c r="I400" s="116">
        <f>'Insumos Buffet'!D82</f>
        <v>3200</v>
      </c>
      <c r="J400" s="3">
        <f t="shared" si="106"/>
        <v>25.6</v>
      </c>
      <c r="K400" s="3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</row>
    <row r="401" ht="15.75" customHeight="1">
      <c r="A401" s="31" t="s">
        <v>494</v>
      </c>
      <c r="B401" s="89">
        <v>3.0E-4</v>
      </c>
      <c r="C401" s="89">
        <v>1.0</v>
      </c>
      <c r="D401" s="18">
        <f t="shared" si="103"/>
        <v>0.0003</v>
      </c>
      <c r="E401" s="18">
        <f>B401*A394</f>
        <v>0.0012</v>
      </c>
      <c r="F401" s="18">
        <f t="shared" si="104"/>
        <v>0.0012</v>
      </c>
      <c r="G401" s="18">
        <v>1.0</v>
      </c>
      <c r="H401" s="89">
        <f t="shared" si="105"/>
        <v>0.0012</v>
      </c>
      <c r="I401" s="116">
        <f>'Insumos Buffet'!D70</f>
        <v>145000</v>
      </c>
      <c r="J401" s="3">
        <f t="shared" si="106"/>
        <v>174</v>
      </c>
      <c r="K401" s="3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</row>
    <row r="402" ht="15.75" customHeight="1">
      <c r="A402" s="31" t="s">
        <v>430</v>
      </c>
      <c r="B402" s="89">
        <v>0.005</v>
      </c>
      <c r="C402" s="89">
        <v>1.0</v>
      </c>
      <c r="D402" s="18">
        <f t="shared" si="103"/>
        <v>0.005</v>
      </c>
      <c r="E402" s="18">
        <f>B402*A394</f>
        <v>0.02</v>
      </c>
      <c r="F402" s="18">
        <f t="shared" si="104"/>
        <v>0.02</v>
      </c>
      <c r="G402" s="18">
        <v>1.2</v>
      </c>
      <c r="H402" s="89">
        <f t="shared" si="105"/>
        <v>0.024</v>
      </c>
      <c r="I402" s="116">
        <f>'Insumos Buffet'!D47</f>
        <v>3007</v>
      </c>
      <c r="J402" s="3">
        <f t="shared" si="106"/>
        <v>72.168</v>
      </c>
      <c r="K402" s="3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</row>
    <row r="403" ht="15.75" customHeight="1">
      <c r="A403" s="31" t="s">
        <v>47</v>
      </c>
      <c r="B403" s="89">
        <v>0.01</v>
      </c>
      <c r="C403" s="89">
        <v>1.0</v>
      </c>
      <c r="D403" s="18">
        <f t="shared" si="103"/>
        <v>0.01</v>
      </c>
      <c r="E403" s="18">
        <f>B403*A394</f>
        <v>0.04</v>
      </c>
      <c r="F403" s="18">
        <f t="shared" si="104"/>
        <v>0.04</v>
      </c>
      <c r="G403" s="18">
        <v>1.0</v>
      </c>
      <c r="H403" s="89">
        <f t="shared" si="105"/>
        <v>0.04</v>
      </c>
      <c r="I403" s="116">
        <f>'Insumos Buffet'!D2</f>
        <v>6820</v>
      </c>
      <c r="J403" s="3">
        <f t="shared" si="106"/>
        <v>272.8</v>
      </c>
      <c r="K403" s="3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</row>
    <row r="404" ht="15.75" customHeight="1">
      <c r="A404" s="2"/>
      <c r="B404" s="89"/>
      <c r="C404" s="89"/>
      <c r="D404" s="18">
        <f t="shared" si="103"/>
        <v>0</v>
      </c>
      <c r="E404" s="18">
        <f>B404*A394</f>
        <v>0</v>
      </c>
      <c r="F404" s="18">
        <f t="shared" si="104"/>
        <v>0</v>
      </c>
      <c r="G404" s="18"/>
      <c r="H404" s="89">
        <f t="shared" si="105"/>
        <v>0</v>
      </c>
      <c r="I404" s="116"/>
      <c r="J404" s="3">
        <f t="shared" si="106"/>
        <v>0</v>
      </c>
      <c r="K404" s="3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</row>
    <row r="405" ht="15.75" customHeight="1">
      <c r="A405" s="31" t="s">
        <v>441</v>
      </c>
      <c r="B405" s="89">
        <v>0.01</v>
      </c>
      <c r="C405" s="89">
        <v>1.0</v>
      </c>
      <c r="D405" s="18">
        <f t="shared" si="103"/>
        <v>0.01</v>
      </c>
      <c r="E405" s="18">
        <f>B405*A394</f>
        <v>0.04</v>
      </c>
      <c r="F405" s="18">
        <f t="shared" si="104"/>
        <v>0.04</v>
      </c>
      <c r="G405" s="18">
        <v>1.0</v>
      </c>
      <c r="H405" s="89">
        <f t="shared" si="105"/>
        <v>0.04</v>
      </c>
      <c r="I405" s="116">
        <f>'Insumos Buffet'!D88</f>
        <v>49781.722</v>
      </c>
      <c r="J405" s="3">
        <f t="shared" si="106"/>
        <v>1991.26888</v>
      </c>
      <c r="K405" s="3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</row>
    <row r="406" ht="15.75" customHeight="1">
      <c r="A406" s="31" t="s">
        <v>502</v>
      </c>
      <c r="B406" s="18">
        <v>0.01</v>
      </c>
      <c r="C406" s="18">
        <v>1.0</v>
      </c>
      <c r="D406" s="18">
        <f t="shared" si="103"/>
        <v>0.01</v>
      </c>
      <c r="E406" s="18">
        <f>B406*A394</f>
        <v>0.04</v>
      </c>
      <c r="F406" s="18">
        <f t="shared" si="104"/>
        <v>0.04</v>
      </c>
      <c r="G406" s="18">
        <v>1.0</v>
      </c>
      <c r="H406" s="89">
        <f t="shared" si="105"/>
        <v>0.04</v>
      </c>
      <c r="I406" s="116">
        <f>'Insumos Buffet'!D73</f>
        <v>20363</v>
      </c>
      <c r="J406" s="3">
        <f t="shared" si="106"/>
        <v>814.52</v>
      </c>
      <c r="K406" s="3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</row>
    <row r="407" ht="15.75" customHeight="1">
      <c r="A407" s="31" t="s">
        <v>505</v>
      </c>
      <c r="B407" s="18">
        <v>0.002</v>
      </c>
      <c r="C407" s="18">
        <v>1.0</v>
      </c>
      <c r="D407" s="95">
        <f t="shared" si="103"/>
        <v>0.002</v>
      </c>
      <c r="E407" s="95">
        <f>B407*A394</f>
        <v>0.008</v>
      </c>
      <c r="F407" s="18">
        <f t="shared" si="104"/>
        <v>0.008</v>
      </c>
      <c r="G407" s="18">
        <v>1.0</v>
      </c>
      <c r="H407" s="89">
        <f t="shared" si="105"/>
        <v>0.008</v>
      </c>
      <c r="I407" s="118">
        <f>'Insumos Buffet'!D82</f>
        <v>3200</v>
      </c>
      <c r="J407" s="3">
        <f t="shared" si="106"/>
        <v>25.6</v>
      </c>
      <c r="K407" s="3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</row>
    <row r="408" ht="15.75" customHeight="1">
      <c r="A408" s="31" t="s">
        <v>494</v>
      </c>
      <c r="B408" s="18">
        <v>1.0E-4</v>
      </c>
      <c r="C408" s="18">
        <v>1.0</v>
      </c>
      <c r="D408" s="18">
        <f t="shared" si="103"/>
        <v>0.0001</v>
      </c>
      <c r="E408" s="18">
        <f>B408*A394</f>
        <v>0.0004</v>
      </c>
      <c r="F408" s="18">
        <f t="shared" si="104"/>
        <v>0.0004</v>
      </c>
      <c r="G408" s="18">
        <v>1.0</v>
      </c>
      <c r="H408" s="89">
        <f t="shared" si="105"/>
        <v>0.0004</v>
      </c>
      <c r="I408" s="3">
        <f>'Insumos Buffet'!D70</f>
        <v>145000</v>
      </c>
      <c r="J408" s="3">
        <f t="shared" si="106"/>
        <v>58</v>
      </c>
      <c r="K408" s="3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</row>
    <row r="409" ht="15.75" customHeight="1">
      <c r="A409" s="31"/>
      <c r="B409" s="89"/>
      <c r="C409" s="89"/>
      <c r="D409" s="18">
        <f t="shared" si="103"/>
        <v>0</v>
      </c>
      <c r="E409" s="18">
        <f>B409*A394</f>
        <v>0</v>
      </c>
      <c r="F409" s="18">
        <f t="shared" si="104"/>
        <v>0</v>
      </c>
      <c r="G409" s="18"/>
      <c r="H409" s="89">
        <f t="shared" si="105"/>
        <v>0</v>
      </c>
      <c r="I409" s="3"/>
      <c r="J409" s="3">
        <f t="shared" si="106"/>
        <v>0</v>
      </c>
      <c r="K409" s="3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</row>
    <row r="410" ht="15.75" customHeight="1">
      <c r="A410" s="4" t="s">
        <v>495</v>
      </c>
      <c r="B410" s="97">
        <f>SUM(B396:B409)</f>
        <v>0.2844</v>
      </c>
      <c r="C410" s="96"/>
      <c r="D410" s="97">
        <f t="shared" ref="D410:F410" si="107">SUM(D396:D409)</f>
        <v>0.2644</v>
      </c>
      <c r="E410" s="97">
        <f t="shared" si="107"/>
        <v>1.1376</v>
      </c>
      <c r="F410" s="97">
        <f t="shared" si="107"/>
        <v>1.0576</v>
      </c>
      <c r="G410" s="96"/>
      <c r="H410" s="97">
        <f t="shared" ref="H410:K410" si="108">SUM(H396:H409)</f>
        <v>1.1816</v>
      </c>
      <c r="I410" s="98">
        <f t="shared" si="108"/>
        <v>407238.722</v>
      </c>
      <c r="J410" s="98">
        <f t="shared" si="108"/>
        <v>14352.29688</v>
      </c>
      <c r="K410" s="98">
        <f t="shared" si="108"/>
        <v>0</v>
      </c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</row>
    <row r="411" ht="15.75" customHeight="1">
      <c r="A411" s="8"/>
      <c r="B411" s="100"/>
      <c r="C411" s="100"/>
      <c r="D411" s="100"/>
      <c r="E411" s="100"/>
      <c r="F411" s="100"/>
      <c r="G411" s="100"/>
      <c r="H411" s="101" t="s">
        <v>496</v>
      </c>
      <c r="I411" s="33"/>
      <c r="J411" s="100"/>
      <c r="K411" s="101" t="s">
        <v>497</v>
      </c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</row>
    <row r="412" ht="15.75" customHeight="1">
      <c r="A412" s="8"/>
      <c r="B412" s="100"/>
      <c r="C412" s="100"/>
      <c r="D412" s="100"/>
      <c r="E412" s="100"/>
      <c r="F412" s="100"/>
      <c r="G412" s="100"/>
      <c r="H412" s="104" t="str">
        <f>#REF!*A394</f>
        <v>#REF!</v>
      </c>
      <c r="I412" s="33"/>
      <c r="J412" s="100"/>
      <c r="K412" s="104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</row>
    <row r="413" ht="15.75" customHeight="1">
      <c r="A413" s="77"/>
      <c r="B413" s="77"/>
      <c r="C413" s="77"/>
      <c r="D413" s="77"/>
      <c r="E413" s="77"/>
      <c r="F413" s="77"/>
      <c r="G413" s="77"/>
      <c r="H413" s="77"/>
      <c r="I413" s="33"/>
      <c r="J413" s="105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</row>
    <row r="414" ht="15.75" customHeight="1">
      <c r="A414" s="77"/>
      <c r="B414" s="77"/>
      <c r="C414" s="77"/>
      <c r="D414" s="77"/>
      <c r="E414" s="77"/>
      <c r="F414" s="77"/>
      <c r="G414" s="77"/>
      <c r="H414" s="77"/>
      <c r="I414" s="33"/>
      <c r="J414" s="105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</row>
    <row r="415" ht="15.75" customHeight="1">
      <c r="A415" s="66" t="s">
        <v>66</v>
      </c>
      <c r="B415" s="75"/>
      <c r="C415" s="75"/>
      <c r="D415" s="75"/>
      <c r="E415" s="75"/>
      <c r="F415" s="75"/>
      <c r="G415" s="75"/>
      <c r="H415" s="75"/>
      <c r="I415" s="75"/>
      <c r="J415" s="75"/>
      <c r="K415" s="76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</row>
    <row r="416" ht="15.75" customHeight="1">
      <c r="A416" s="78" t="s">
        <v>478</v>
      </c>
      <c r="B416" s="79" t="s">
        <v>479</v>
      </c>
      <c r="C416" s="75"/>
      <c r="D416" s="76"/>
      <c r="E416" s="80" t="s">
        <v>480</v>
      </c>
      <c r="F416" s="76"/>
      <c r="G416" s="79" t="s">
        <v>481</v>
      </c>
      <c r="H416" s="75"/>
      <c r="I416" s="75"/>
      <c r="J416" s="75"/>
      <c r="K416" s="76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</row>
    <row r="417" ht="15.75" customHeight="1">
      <c r="A417" s="81">
        <f>'Menu Cíclico'!L4</f>
        <v>4</v>
      </c>
      <c r="B417" s="82" t="s">
        <v>482</v>
      </c>
      <c r="C417" s="82" t="s">
        <v>483</v>
      </c>
      <c r="D417" s="82" t="s">
        <v>484</v>
      </c>
      <c r="E417" s="82" t="s">
        <v>485</v>
      </c>
      <c r="F417" s="82" t="s">
        <v>484</v>
      </c>
      <c r="G417" s="82" t="s">
        <v>486</v>
      </c>
      <c r="H417" s="82" t="s">
        <v>487</v>
      </c>
      <c r="I417" s="114" t="s">
        <v>488</v>
      </c>
      <c r="J417" s="85" t="s">
        <v>489</v>
      </c>
      <c r="K417" s="85" t="s">
        <v>490</v>
      </c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</row>
    <row r="418" ht="15.75" customHeight="1">
      <c r="A418" s="86" t="s">
        <v>491</v>
      </c>
      <c r="B418" s="87"/>
      <c r="C418" s="87"/>
      <c r="D418" s="87"/>
      <c r="E418" s="87"/>
      <c r="F418" s="87"/>
      <c r="G418" s="87"/>
      <c r="H418" s="87"/>
      <c r="I418" s="115"/>
      <c r="J418" s="87"/>
      <c r="K418" s="8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</row>
    <row r="419" ht="15.75" customHeight="1">
      <c r="A419" s="37" t="s">
        <v>600</v>
      </c>
      <c r="B419" s="89">
        <v>0.3</v>
      </c>
      <c r="C419" s="89">
        <v>0.7</v>
      </c>
      <c r="D419" s="18">
        <f t="shared" ref="D419:D432" si="109">C419*B419</f>
        <v>0.21</v>
      </c>
      <c r="E419" s="18">
        <f>B419*A417</f>
        <v>1.2</v>
      </c>
      <c r="F419" s="18">
        <f t="shared" ref="F419:F432" si="110">E419*C419</f>
        <v>0.84</v>
      </c>
      <c r="G419" s="18">
        <v>1.1</v>
      </c>
      <c r="H419" s="89">
        <f t="shared" ref="H419:H432" si="111">G419*E419</f>
        <v>1.32</v>
      </c>
      <c r="I419" s="116">
        <f>'Insumos Buffet'!D27</f>
        <v>24351</v>
      </c>
      <c r="J419" s="3">
        <f t="shared" ref="J419:J432" si="112">I419*H419</f>
        <v>32143.32</v>
      </c>
      <c r="K419" s="3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</row>
    <row r="420" ht="15.75" customHeight="1">
      <c r="A420" s="31" t="s">
        <v>447</v>
      </c>
      <c r="B420" s="89">
        <v>0.01</v>
      </c>
      <c r="C420" s="89">
        <v>1.0</v>
      </c>
      <c r="D420" s="18">
        <f t="shared" si="109"/>
        <v>0.01</v>
      </c>
      <c r="E420" s="18">
        <f>B420*A417</f>
        <v>0.04</v>
      </c>
      <c r="F420" s="18">
        <f t="shared" si="110"/>
        <v>0.04</v>
      </c>
      <c r="G420" s="18">
        <v>1.0</v>
      </c>
      <c r="H420" s="89">
        <f t="shared" si="111"/>
        <v>0.04</v>
      </c>
      <c r="I420" s="116">
        <f>'Insumos Buffet'!D52</f>
        <v>10000</v>
      </c>
      <c r="J420" s="3">
        <f t="shared" si="112"/>
        <v>400</v>
      </c>
      <c r="K420" s="3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</row>
    <row r="421" ht="15.75" customHeight="1">
      <c r="A421" s="31" t="s">
        <v>535</v>
      </c>
      <c r="B421" s="18">
        <v>0.01</v>
      </c>
      <c r="C421" s="18">
        <v>1.0</v>
      </c>
      <c r="D421" s="18">
        <f t="shared" si="109"/>
        <v>0.01</v>
      </c>
      <c r="E421" s="18">
        <f>B421*A417</f>
        <v>0.04</v>
      </c>
      <c r="F421" s="18">
        <f t="shared" si="110"/>
        <v>0.04</v>
      </c>
      <c r="G421" s="18">
        <v>1.0</v>
      </c>
      <c r="H421" s="89">
        <f t="shared" si="111"/>
        <v>0.04</v>
      </c>
      <c r="I421" s="116">
        <f>'Insumos Buffet'!D103</f>
        <v>5500</v>
      </c>
      <c r="J421" s="3">
        <f t="shared" si="112"/>
        <v>220</v>
      </c>
      <c r="K421" s="3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</row>
    <row r="422" ht="15.75" customHeight="1">
      <c r="A422" s="31" t="s">
        <v>453</v>
      </c>
      <c r="B422" s="18">
        <v>0.001</v>
      </c>
      <c r="C422" s="18">
        <v>1.0</v>
      </c>
      <c r="D422" s="18">
        <f t="shared" si="109"/>
        <v>0.001</v>
      </c>
      <c r="E422" s="18">
        <f>B422*A417</f>
        <v>0.004</v>
      </c>
      <c r="F422" s="18">
        <f t="shared" si="110"/>
        <v>0.004</v>
      </c>
      <c r="G422" s="18">
        <v>1.0</v>
      </c>
      <c r="H422" s="89">
        <f t="shared" si="111"/>
        <v>0.004</v>
      </c>
      <c r="I422" s="116">
        <f>'Insumos Buffet'!D75</f>
        <v>76300</v>
      </c>
      <c r="J422" s="3">
        <f t="shared" si="112"/>
        <v>305.2</v>
      </c>
      <c r="K422" s="3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</row>
    <row r="423" ht="15.75" customHeight="1">
      <c r="A423" s="31" t="s">
        <v>409</v>
      </c>
      <c r="B423" s="18">
        <v>5.0E-4</v>
      </c>
      <c r="C423" s="18">
        <v>1.0</v>
      </c>
      <c r="D423" s="18">
        <f t="shared" si="109"/>
        <v>0.0005</v>
      </c>
      <c r="E423" s="18">
        <f>B423*A417</f>
        <v>0.002</v>
      </c>
      <c r="F423" s="18">
        <f t="shared" si="110"/>
        <v>0.002</v>
      </c>
      <c r="G423" s="18">
        <v>1.0</v>
      </c>
      <c r="H423" s="89">
        <f t="shared" si="111"/>
        <v>0.002</v>
      </c>
      <c r="I423" s="116">
        <f>'Insumos Buffet'!D34</f>
        <v>400000</v>
      </c>
      <c r="J423" s="3">
        <f t="shared" si="112"/>
        <v>800</v>
      </c>
      <c r="K423" s="3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</row>
    <row r="424" ht="15.75" customHeight="1">
      <c r="A424" s="31" t="s">
        <v>505</v>
      </c>
      <c r="B424" s="18">
        <v>0.002</v>
      </c>
      <c r="C424" s="18">
        <v>1.0</v>
      </c>
      <c r="D424" s="18">
        <f t="shared" si="109"/>
        <v>0.002</v>
      </c>
      <c r="E424" s="18">
        <f>B424*A417</f>
        <v>0.008</v>
      </c>
      <c r="F424" s="18">
        <f t="shared" si="110"/>
        <v>0.008</v>
      </c>
      <c r="G424" s="18">
        <v>1.0</v>
      </c>
      <c r="H424" s="89">
        <f t="shared" si="111"/>
        <v>0.008</v>
      </c>
      <c r="I424" s="116">
        <f>'Insumos Buffet'!D82</f>
        <v>3200</v>
      </c>
      <c r="J424" s="3">
        <f t="shared" si="112"/>
        <v>25.6</v>
      </c>
      <c r="K424" s="3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</row>
    <row r="425" ht="15.75" customHeight="1">
      <c r="A425" s="31" t="s">
        <v>494</v>
      </c>
      <c r="B425" s="18">
        <v>5.0E-4</v>
      </c>
      <c r="C425" s="18">
        <v>1.0</v>
      </c>
      <c r="D425" s="18">
        <f t="shared" si="109"/>
        <v>0.0005</v>
      </c>
      <c r="E425" s="18">
        <f>B425*A417</f>
        <v>0.002</v>
      </c>
      <c r="F425" s="18">
        <f t="shared" si="110"/>
        <v>0.002</v>
      </c>
      <c r="G425" s="18">
        <v>1.0</v>
      </c>
      <c r="H425" s="89">
        <f t="shared" si="111"/>
        <v>0.002</v>
      </c>
      <c r="I425" s="116">
        <f>'Insumos Buffet'!D70</f>
        <v>145000</v>
      </c>
      <c r="J425" s="3">
        <f t="shared" si="112"/>
        <v>290</v>
      </c>
      <c r="K425" s="3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</row>
    <row r="426" ht="15.75" customHeight="1">
      <c r="A426" s="2"/>
      <c r="B426" s="89"/>
      <c r="C426" s="89"/>
      <c r="D426" s="18">
        <f t="shared" si="109"/>
        <v>0</v>
      </c>
      <c r="E426" s="18">
        <f>B426*A417</f>
        <v>0</v>
      </c>
      <c r="F426" s="18">
        <f t="shared" si="110"/>
        <v>0</v>
      </c>
      <c r="G426" s="18"/>
      <c r="H426" s="89">
        <f t="shared" si="111"/>
        <v>0</v>
      </c>
      <c r="I426" s="116"/>
      <c r="J426" s="3">
        <f t="shared" si="112"/>
        <v>0</v>
      </c>
      <c r="K426" s="3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</row>
    <row r="427" ht="15.75" customHeight="1">
      <c r="A427" s="2"/>
      <c r="B427" s="89"/>
      <c r="C427" s="89"/>
      <c r="D427" s="18">
        <f t="shared" si="109"/>
        <v>0</v>
      </c>
      <c r="E427" s="18">
        <f>B427*A417</f>
        <v>0</v>
      </c>
      <c r="F427" s="18">
        <f t="shared" si="110"/>
        <v>0</v>
      </c>
      <c r="G427" s="18"/>
      <c r="H427" s="89">
        <f t="shared" si="111"/>
        <v>0</v>
      </c>
      <c r="I427" s="116"/>
      <c r="J427" s="3">
        <f t="shared" si="112"/>
        <v>0</v>
      </c>
      <c r="K427" s="3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</row>
    <row r="428" ht="15.75" customHeight="1">
      <c r="A428" s="1"/>
      <c r="B428" s="89"/>
      <c r="C428" s="89"/>
      <c r="D428" s="18">
        <f t="shared" si="109"/>
        <v>0</v>
      </c>
      <c r="E428" s="18">
        <f>B428*A417</f>
        <v>0</v>
      </c>
      <c r="F428" s="18">
        <f t="shared" si="110"/>
        <v>0</v>
      </c>
      <c r="G428" s="18"/>
      <c r="H428" s="89">
        <f t="shared" si="111"/>
        <v>0</v>
      </c>
      <c r="I428" s="116"/>
      <c r="J428" s="3">
        <f t="shared" si="112"/>
        <v>0</v>
      </c>
      <c r="K428" s="3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</row>
    <row r="429" ht="15.75" customHeight="1">
      <c r="A429" s="1"/>
      <c r="B429" s="89"/>
      <c r="C429" s="89"/>
      <c r="D429" s="18">
        <f t="shared" si="109"/>
        <v>0</v>
      </c>
      <c r="E429" s="18">
        <f>B429*A417</f>
        <v>0</v>
      </c>
      <c r="F429" s="18">
        <f t="shared" si="110"/>
        <v>0</v>
      </c>
      <c r="G429" s="18"/>
      <c r="H429" s="89">
        <f t="shared" si="111"/>
        <v>0</v>
      </c>
      <c r="I429" s="116"/>
      <c r="J429" s="3">
        <f t="shared" si="112"/>
        <v>0</v>
      </c>
      <c r="K429" s="3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</row>
    <row r="430" ht="15.75" customHeight="1">
      <c r="A430" s="31"/>
      <c r="B430" s="89"/>
      <c r="C430" s="89"/>
      <c r="D430" s="95">
        <f t="shared" si="109"/>
        <v>0</v>
      </c>
      <c r="E430" s="95">
        <f>B430*A417</f>
        <v>0</v>
      </c>
      <c r="F430" s="18">
        <f t="shared" si="110"/>
        <v>0</v>
      </c>
      <c r="G430" s="18"/>
      <c r="H430" s="89">
        <f t="shared" si="111"/>
        <v>0</v>
      </c>
      <c r="I430" s="118"/>
      <c r="J430" s="3">
        <f t="shared" si="112"/>
        <v>0</v>
      </c>
      <c r="K430" s="3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</row>
    <row r="431" ht="15.75" customHeight="1">
      <c r="A431" s="31"/>
      <c r="B431" s="89"/>
      <c r="C431" s="89"/>
      <c r="D431" s="18">
        <f t="shared" si="109"/>
        <v>0</v>
      </c>
      <c r="E431" s="18">
        <f>B431*A417</f>
        <v>0</v>
      </c>
      <c r="F431" s="18">
        <f t="shared" si="110"/>
        <v>0</v>
      </c>
      <c r="G431" s="18"/>
      <c r="H431" s="89">
        <f t="shared" si="111"/>
        <v>0</v>
      </c>
      <c r="I431" s="3"/>
      <c r="J431" s="3">
        <f t="shared" si="112"/>
        <v>0</v>
      </c>
      <c r="K431" s="3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</row>
    <row r="432" ht="15.75" customHeight="1">
      <c r="A432" s="31"/>
      <c r="B432" s="89"/>
      <c r="C432" s="89"/>
      <c r="D432" s="18">
        <f t="shared" si="109"/>
        <v>0</v>
      </c>
      <c r="E432" s="18">
        <f>B432*A417</f>
        <v>0</v>
      </c>
      <c r="F432" s="18">
        <f t="shared" si="110"/>
        <v>0</v>
      </c>
      <c r="G432" s="18"/>
      <c r="H432" s="89">
        <f t="shared" si="111"/>
        <v>0</v>
      </c>
      <c r="I432" s="3"/>
      <c r="J432" s="3">
        <f t="shared" si="112"/>
        <v>0</v>
      </c>
      <c r="K432" s="3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</row>
    <row r="433" ht="15.75" customHeight="1">
      <c r="A433" s="4" t="s">
        <v>495</v>
      </c>
      <c r="B433" s="97">
        <f>SUM(B419:B432)</f>
        <v>0.324</v>
      </c>
      <c r="C433" s="96"/>
      <c r="D433" s="97">
        <f t="shared" ref="D433:F433" si="113">SUM(D419:D432)</f>
        <v>0.234</v>
      </c>
      <c r="E433" s="97">
        <f t="shared" si="113"/>
        <v>1.296</v>
      </c>
      <c r="F433" s="97">
        <f t="shared" si="113"/>
        <v>0.936</v>
      </c>
      <c r="G433" s="96"/>
      <c r="H433" s="97">
        <f t="shared" ref="H433:K433" si="114">SUM(H419:H432)</f>
        <v>1.416</v>
      </c>
      <c r="I433" s="98">
        <f t="shared" si="114"/>
        <v>664351</v>
      </c>
      <c r="J433" s="98">
        <f t="shared" si="114"/>
        <v>34184.12</v>
      </c>
      <c r="K433" s="98">
        <f t="shared" si="114"/>
        <v>0</v>
      </c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</row>
    <row r="434" ht="15.75" customHeight="1">
      <c r="A434" s="8"/>
      <c r="B434" s="100"/>
      <c r="C434" s="100"/>
      <c r="D434" s="100"/>
      <c r="E434" s="100"/>
      <c r="F434" s="100"/>
      <c r="G434" s="100"/>
      <c r="H434" s="101" t="s">
        <v>496</v>
      </c>
      <c r="I434" s="33"/>
      <c r="J434" s="100"/>
      <c r="K434" s="101" t="s">
        <v>497</v>
      </c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</row>
    <row r="435" ht="15.75" customHeight="1">
      <c r="A435" s="8"/>
      <c r="B435" s="100"/>
      <c r="C435" s="100"/>
      <c r="D435" s="100"/>
      <c r="E435" s="100"/>
      <c r="F435" s="100"/>
      <c r="G435" s="100"/>
      <c r="H435" s="104" t="str">
        <f>#REF!*A417</f>
        <v>#REF!</v>
      </c>
      <c r="I435" s="33"/>
      <c r="J435" s="100"/>
      <c r="K435" s="104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</row>
    <row r="436" ht="15.75" customHeight="1">
      <c r="A436" s="77"/>
      <c r="B436" s="77"/>
      <c r="C436" s="77"/>
      <c r="D436" s="77"/>
      <c r="E436" s="77"/>
      <c r="F436" s="77"/>
      <c r="G436" s="77"/>
      <c r="H436" s="77"/>
      <c r="I436" s="33"/>
      <c r="J436" s="105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</row>
    <row r="437" ht="15.75" customHeight="1">
      <c r="A437" s="77"/>
      <c r="B437" s="77"/>
      <c r="C437" s="77"/>
      <c r="D437" s="77"/>
      <c r="E437" s="77"/>
      <c r="F437" s="77"/>
      <c r="G437" s="77"/>
      <c r="H437" s="77"/>
      <c r="I437" s="33"/>
      <c r="J437" s="105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</row>
    <row r="438" ht="15.75" customHeight="1">
      <c r="A438" s="66" t="s">
        <v>64</v>
      </c>
      <c r="B438" s="75"/>
      <c r="C438" s="75"/>
      <c r="D438" s="75"/>
      <c r="E438" s="75"/>
      <c r="F438" s="75"/>
      <c r="G438" s="75"/>
      <c r="H438" s="75"/>
      <c r="I438" s="75"/>
      <c r="J438" s="75"/>
      <c r="K438" s="76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</row>
    <row r="439" ht="15.75" customHeight="1">
      <c r="A439" s="78" t="s">
        <v>478</v>
      </c>
      <c r="B439" s="79" t="s">
        <v>479</v>
      </c>
      <c r="C439" s="75"/>
      <c r="D439" s="76"/>
      <c r="E439" s="80" t="s">
        <v>480</v>
      </c>
      <c r="F439" s="76"/>
      <c r="G439" s="79" t="s">
        <v>481</v>
      </c>
      <c r="H439" s="75"/>
      <c r="I439" s="75"/>
      <c r="J439" s="75"/>
      <c r="K439" s="76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</row>
    <row r="440" ht="15.75" customHeight="1">
      <c r="A440" s="81">
        <f>'Menu Cíclico'!P3</f>
        <v>4</v>
      </c>
      <c r="B440" s="82" t="s">
        <v>482</v>
      </c>
      <c r="C440" s="82" t="s">
        <v>483</v>
      </c>
      <c r="D440" s="82" t="s">
        <v>484</v>
      </c>
      <c r="E440" s="82" t="s">
        <v>485</v>
      </c>
      <c r="F440" s="82" t="s">
        <v>484</v>
      </c>
      <c r="G440" s="82" t="s">
        <v>486</v>
      </c>
      <c r="H440" s="82" t="s">
        <v>487</v>
      </c>
      <c r="I440" s="114" t="s">
        <v>488</v>
      </c>
      <c r="J440" s="85" t="s">
        <v>489</v>
      </c>
      <c r="K440" s="85" t="s">
        <v>490</v>
      </c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</row>
    <row r="441" ht="15.75" customHeight="1">
      <c r="A441" s="86" t="s">
        <v>491</v>
      </c>
      <c r="B441" s="87"/>
      <c r="C441" s="87"/>
      <c r="D441" s="87"/>
      <c r="E441" s="87"/>
      <c r="F441" s="87"/>
      <c r="G441" s="87"/>
      <c r="H441" s="87"/>
      <c r="I441" s="115"/>
      <c r="J441" s="87"/>
      <c r="K441" s="8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</row>
    <row r="442" ht="15.75" customHeight="1">
      <c r="A442" s="37" t="s">
        <v>446</v>
      </c>
      <c r="B442" s="89">
        <v>0.18</v>
      </c>
      <c r="C442" s="89">
        <v>0.8</v>
      </c>
      <c r="D442" s="18">
        <f t="shared" ref="D442:D455" si="115">C442*B442</f>
        <v>0.144</v>
      </c>
      <c r="E442" s="18">
        <f>B442*A440</f>
        <v>0.72</v>
      </c>
      <c r="F442" s="18">
        <f t="shared" ref="F442:F455" si="116">E442*C442</f>
        <v>0.576</v>
      </c>
      <c r="G442" s="18">
        <v>1.1</v>
      </c>
      <c r="H442" s="89">
        <f t="shared" ref="H442:H455" si="117">G442*E442</f>
        <v>0.792</v>
      </c>
      <c r="I442" s="116">
        <f>'Insumos Buffet'!D51</f>
        <v>25858</v>
      </c>
      <c r="J442" s="3">
        <f t="shared" ref="J442:J455" si="118">I442*H442</f>
        <v>20479.536</v>
      </c>
      <c r="K442" s="3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</row>
    <row r="443" ht="15.75" customHeight="1">
      <c r="A443" s="31" t="s">
        <v>458</v>
      </c>
      <c r="B443" s="89">
        <v>0.06</v>
      </c>
      <c r="C443" s="89">
        <v>1.0</v>
      </c>
      <c r="D443" s="18">
        <f t="shared" si="115"/>
        <v>0.06</v>
      </c>
      <c r="E443" s="18">
        <f>B443*A440</f>
        <v>0.24</v>
      </c>
      <c r="F443" s="18">
        <f t="shared" si="116"/>
        <v>0.24</v>
      </c>
      <c r="G443" s="18">
        <v>1.175</v>
      </c>
      <c r="H443" s="89">
        <f t="shared" si="117"/>
        <v>0.282</v>
      </c>
      <c r="I443" s="116">
        <f>'Insumos Buffet'!D90</f>
        <v>4190</v>
      </c>
      <c r="J443" s="3">
        <f t="shared" si="118"/>
        <v>1181.58</v>
      </c>
      <c r="K443" s="3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</row>
    <row r="444" ht="15.75" customHeight="1">
      <c r="A444" s="31" t="s">
        <v>502</v>
      </c>
      <c r="B444" s="18">
        <v>0.01</v>
      </c>
      <c r="C444" s="18">
        <v>1.0</v>
      </c>
      <c r="D444" s="18">
        <f t="shared" si="115"/>
        <v>0.01</v>
      </c>
      <c r="E444" s="18">
        <f>B444*A440</f>
        <v>0.04</v>
      </c>
      <c r="F444" s="18">
        <f t="shared" si="116"/>
        <v>0.04</v>
      </c>
      <c r="G444" s="18">
        <v>1.0</v>
      </c>
      <c r="H444" s="89">
        <f t="shared" si="117"/>
        <v>0.04</v>
      </c>
      <c r="I444" s="116">
        <f>'Insumos Buffet'!D73</f>
        <v>20363</v>
      </c>
      <c r="J444" s="3">
        <f t="shared" si="118"/>
        <v>814.52</v>
      </c>
      <c r="K444" s="3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</row>
    <row r="445" ht="15.75" customHeight="1">
      <c r="A445" s="31" t="s">
        <v>425</v>
      </c>
      <c r="B445" s="18">
        <v>0.01</v>
      </c>
      <c r="C445" s="18">
        <v>1.0</v>
      </c>
      <c r="D445" s="18">
        <f t="shared" si="115"/>
        <v>0.01</v>
      </c>
      <c r="E445" s="18">
        <f>B445*A440</f>
        <v>0.04</v>
      </c>
      <c r="F445" s="18">
        <f t="shared" si="116"/>
        <v>0.04</v>
      </c>
      <c r="G445" s="18">
        <v>1.0</v>
      </c>
      <c r="H445" s="89">
        <f t="shared" si="117"/>
        <v>0.04</v>
      </c>
      <c r="I445" s="116">
        <f>'Insumos Buffet'!D42</f>
        <v>23900</v>
      </c>
      <c r="J445" s="3">
        <f t="shared" si="118"/>
        <v>956</v>
      </c>
      <c r="K445" s="3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</row>
    <row r="446" ht="15.75" customHeight="1">
      <c r="A446" s="31" t="s">
        <v>439</v>
      </c>
      <c r="B446" s="18">
        <v>0.02</v>
      </c>
      <c r="C446" s="18">
        <v>1.0</v>
      </c>
      <c r="D446" s="18">
        <f t="shared" si="115"/>
        <v>0.02</v>
      </c>
      <c r="E446" s="18">
        <f>B446*A440</f>
        <v>0.08</v>
      </c>
      <c r="F446" s="18">
        <f t="shared" si="116"/>
        <v>0.08</v>
      </c>
      <c r="G446" s="18">
        <v>1.0</v>
      </c>
      <c r="H446" s="89">
        <f t="shared" si="117"/>
        <v>0.08</v>
      </c>
      <c r="I446" s="116">
        <f>'Insumos Buffet'!D86</f>
        <v>21862.4994</v>
      </c>
      <c r="J446" s="3">
        <f t="shared" si="118"/>
        <v>1748.999952</v>
      </c>
      <c r="K446" s="3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</row>
    <row r="447" ht="15.75" customHeight="1">
      <c r="A447" s="31" t="s">
        <v>505</v>
      </c>
      <c r="B447" s="18">
        <v>0.002</v>
      </c>
      <c r="C447" s="18">
        <v>1.0</v>
      </c>
      <c r="D447" s="18">
        <f t="shared" si="115"/>
        <v>0.002</v>
      </c>
      <c r="E447" s="18">
        <f>B447*A440</f>
        <v>0.008</v>
      </c>
      <c r="F447" s="18">
        <f t="shared" si="116"/>
        <v>0.008</v>
      </c>
      <c r="G447" s="18">
        <v>1.0</v>
      </c>
      <c r="H447" s="89">
        <f t="shared" si="117"/>
        <v>0.008</v>
      </c>
      <c r="I447" s="116">
        <f>'Insumos Buffet'!D82</f>
        <v>3200</v>
      </c>
      <c r="J447" s="3">
        <f t="shared" si="118"/>
        <v>25.6</v>
      </c>
      <c r="K447" s="3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</row>
    <row r="448" ht="15.75" customHeight="1">
      <c r="A448" s="31" t="s">
        <v>494</v>
      </c>
      <c r="B448" s="18">
        <v>1.0E-4</v>
      </c>
      <c r="C448" s="18">
        <v>1.0</v>
      </c>
      <c r="D448" s="18">
        <f t="shared" si="115"/>
        <v>0.0001</v>
      </c>
      <c r="E448" s="18">
        <f>B448*A440</f>
        <v>0.0004</v>
      </c>
      <c r="F448" s="18">
        <f t="shared" si="116"/>
        <v>0.0004</v>
      </c>
      <c r="G448" s="18">
        <v>1.0</v>
      </c>
      <c r="H448" s="89">
        <f t="shared" si="117"/>
        <v>0.0004</v>
      </c>
      <c r="I448" s="116">
        <f>'Insumos Buffet'!D70</f>
        <v>145000</v>
      </c>
      <c r="J448" s="3">
        <f t="shared" si="118"/>
        <v>58</v>
      </c>
      <c r="K448" s="3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</row>
    <row r="449" ht="15.75" customHeight="1">
      <c r="A449" s="31" t="s">
        <v>47</v>
      </c>
      <c r="B449" s="89">
        <v>0.01</v>
      </c>
      <c r="C449" s="89">
        <v>1.0</v>
      </c>
      <c r="D449" s="18">
        <f t="shared" si="115"/>
        <v>0.01</v>
      </c>
      <c r="E449" s="18">
        <f>B449*A440</f>
        <v>0.04</v>
      </c>
      <c r="F449" s="18">
        <f t="shared" si="116"/>
        <v>0.04</v>
      </c>
      <c r="G449" s="18">
        <v>1.0</v>
      </c>
      <c r="H449" s="89">
        <f t="shared" si="117"/>
        <v>0.04</v>
      </c>
      <c r="I449" s="116">
        <f>'Insumos Buffet'!D2</f>
        <v>6820</v>
      </c>
      <c r="J449" s="3">
        <f t="shared" si="118"/>
        <v>272.8</v>
      </c>
      <c r="K449" s="3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</row>
    <row r="450" ht="15.75" customHeight="1">
      <c r="A450" s="31" t="s">
        <v>447</v>
      </c>
      <c r="B450" s="89">
        <v>0.01</v>
      </c>
      <c r="C450" s="89">
        <v>1.0</v>
      </c>
      <c r="D450" s="18">
        <f t="shared" si="115"/>
        <v>0.01</v>
      </c>
      <c r="E450" s="18">
        <f>B450*A440</f>
        <v>0.04</v>
      </c>
      <c r="F450" s="18">
        <f t="shared" si="116"/>
        <v>0.04</v>
      </c>
      <c r="G450" s="18">
        <v>1.0</v>
      </c>
      <c r="H450" s="89">
        <f t="shared" si="117"/>
        <v>0.04</v>
      </c>
      <c r="I450" s="116">
        <f>'Insumos Buffet'!D52</f>
        <v>10000</v>
      </c>
      <c r="J450" s="3">
        <f t="shared" si="118"/>
        <v>400</v>
      </c>
      <c r="K450" s="3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</row>
    <row r="451" ht="15.75" customHeight="1">
      <c r="A451" s="1"/>
      <c r="B451" s="89"/>
      <c r="C451" s="89"/>
      <c r="D451" s="18">
        <f t="shared" si="115"/>
        <v>0</v>
      </c>
      <c r="E451" s="18">
        <f>B451*A440</f>
        <v>0</v>
      </c>
      <c r="F451" s="18">
        <f t="shared" si="116"/>
        <v>0</v>
      </c>
      <c r="G451" s="18"/>
      <c r="H451" s="89">
        <f t="shared" si="117"/>
        <v>0</v>
      </c>
      <c r="I451" s="116"/>
      <c r="J451" s="3">
        <f t="shared" si="118"/>
        <v>0</v>
      </c>
      <c r="K451" s="3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</row>
    <row r="452" ht="15.75" customHeight="1">
      <c r="A452" s="1"/>
      <c r="B452" s="89"/>
      <c r="C452" s="89"/>
      <c r="D452" s="18">
        <f t="shared" si="115"/>
        <v>0</v>
      </c>
      <c r="E452" s="18">
        <f>B452*A440</f>
        <v>0</v>
      </c>
      <c r="F452" s="18">
        <f t="shared" si="116"/>
        <v>0</v>
      </c>
      <c r="G452" s="18"/>
      <c r="H452" s="89">
        <f t="shared" si="117"/>
        <v>0</v>
      </c>
      <c r="I452" s="116"/>
      <c r="J452" s="3">
        <f t="shared" si="118"/>
        <v>0</v>
      </c>
      <c r="K452" s="3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</row>
    <row r="453" ht="15.75" customHeight="1">
      <c r="A453" s="31"/>
      <c r="B453" s="89"/>
      <c r="C453" s="89"/>
      <c r="D453" s="95">
        <f t="shared" si="115"/>
        <v>0</v>
      </c>
      <c r="E453" s="95">
        <f>B453*A440</f>
        <v>0</v>
      </c>
      <c r="F453" s="18">
        <f t="shared" si="116"/>
        <v>0</v>
      </c>
      <c r="G453" s="18"/>
      <c r="H453" s="89">
        <f t="shared" si="117"/>
        <v>0</v>
      </c>
      <c r="I453" s="118"/>
      <c r="J453" s="3">
        <f t="shared" si="118"/>
        <v>0</v>
      </c>
      <c r="K453" s="3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</row>
    <row r="454" ht="15.75" customHeight="1">
      <c r="A454" s="31"/>
      <c r="B454" s="89"/>
      <c r="C454" s="89"/>
      <c r="D454" s="18">
        <f t="shared" si="115"/>
        <v>0</v>
      </c>
      <c r="E454" s="18">
        <f>B454*A440</f>
        <v>0</v>
      </c>
      <c r="F454" s="18">
        <f t="shared" si="116"/>
        <v>0</v>
      </c>
      <c r="G454" s="18"/>
      <c r="H454" s="89">
        <f t="shared" si="117"/>
        <v>0</v>
      </c>
      <c r="I454" s="3"/>
      <c r="J454" s="3">
        <f t="shared" si="118"/>
        <v>0</v>
      </c>
      <c r="K454" s="3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</row>
    <row r="455" ht="15.75" customHeight="1">
      <c r="A455" s="31"/>
      <c r="B455" s="89"/>
      <c r="C455" s="89"/>
      <c r="D455" s="18">
        <f t="shared" si="115"/>
        <v>0</v>
      </c>
      <c r="E455" s="18">
        <f>B455*A440</f>
        <v>0</v>
      </c>
      <c r="F455" s="18">
        <f t="shared" si="116"/>
        <v>0</v>
      </c>
      <c r="G455" s="18"/>
      <c r="H455" s="89">
        <f t="shared" si="117"/>
        <v>0</v>
      </c>
      <c r="I455" s="3"/>
      <c r="J455" s="3">
        <f t="shared" si="118"/>
        <v>0</v>
      </c>
      <c r="K455" s="3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</row>
    <row r="456" ht="15.75" customHeight="1">
      <c r="A456" s="4" t="s">
        <v>495</v>
      </c>
      <c r="B456" s="97">
        <f>SUM(B442:B455)</f>
        <v>0.3021</v>
      </c>
      <c r="C456" s="96"/>
      <c r="D456" s="97">
        <f t="shared" ref="D456:F456" si="119">SUM(D442:D455)</f>
        <v>0.2661</v>
      </c>
      <c r="E456" s="97">
        <f t="shared" si="119"/>
        <v>1.2084</v>
      </c>
      <c r="F456" s="97">
        <f t="shared" si="119"/>
        <v>1.0644</v>
      </c>
      <c r="G456" s="96"/>
      <c r="H456" s="97">
        <f t="shared" ref="H456:K456" si="120">SUM(H442:H455)</f>
        <v>1.3224</v>
      </c>
      <c r="I456" s="98">
        <f t="shared" si="120"/>
        <v>261193.4994</v>
      </c>
      <c r="J456" s="98">
        <f t="shared" si="120"/>
        <v>25937.03595</v>
      </c>
      <c r="K456" s="98">
        <f t="shared" si="120"/>
        <v>0</v>
      </c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</row>
    <row r="457" ht="15.75" customHeight="1">
      <c r="A457" s="8"/>
      <c r="B457" s="100"/>
      <c r="C457" s="100"/>
      <c r="D457" s="100"/>
      <c r="E457" s="100"/>
      <c r="F457" s="100"/>
      <c r="G457" s="100"/>
      <c r="H457" s="101" t="s">
        <v>496</v>
      </c>
      <c r="I457" s="33"/>
      <c r="J457" s="100"/>
      <c r="K457" s="101" t="s">
        <v>497</v>
      </c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</row>
    <row r="458" ht="15.75" customHeight="1">
      <c r="A458" s="8"/>
      <c r="B458" s="100"/>
      <c r="C458" s="100"/>
      <c r="D458" s="100"/>
      <c r="E458" s="100"/>
      <c r="F458" s="100"/>
      <c r="G458" s="100"/>
      <c r="H458" s="104" t="str">
        <f>#REF!*A440</f>
        <v>#REF!</v>
      </c>
      <c r="I458" s="33"/>
      <c r="J458" s="100"/>
      <c r="K458" s="104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</row>
    <row r="459" ht="15.75" customHeight="1">
      <c r="A459" s="77"/>
      <c r="B459" s="77"/>
      <c r="C459" s="77"/>
      <c r="D459" s="77"/>
      <c r="E459" s="77"/>
      <c r="F459" s="77"/>
      <c r="G459" s="77"/>
      <c r="H459" s="77"/>
      <c r="I459" s="33"/>
      <c r="J459" s="105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</row>
    <row r="460" ht="15.75" customHeight="1">
      <c r="A460" s="77"/>
      <c r="B460" s="77"/>
      <c r="C460" s="77"/>
      <c r="D460" s="77"/>
      <c r="E460" s="77"/>
      <c r="F460" s="77"/>
      <c r="G460" s="77"/>
      <c r="H460" s="77"/>
      <c r="I460" s="33"/>
      <c r="J460" s="105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</row>
    <row r="461" ht="15.75" customHeight="1">
      <c r="A461" s="66" t="s">
        <v>46</v>
      </c>
      <c r="B461" s="75"/>
      <c r="C461" s="75"/>
      <c r="D461" s="75"/>
      <c r="E461" s="75"/>
      <c r="F461" s="75"/>
      <c r="G461" s="75"/>
      <c r="H461" s="75"/>
      <c r="I461" s="75"/>
      <c r="J461" s="75"/>
      <c r="K461" s="76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</row>
    <row r="462" ht="15.75" customHeight="1">
      <c r="A462" s="78" t="s">
        <v>478</v>
      </c>
      <c r="B462" s="79" t="s">
        <v>479</v>
      </c>
      <c r="C462" s="75"/>
      <c r="D462" s="76"/>
      <c r="E462" s="80" t="s">
        <v>480</v>
      </c>
      <c r="F462" s="76"/>
      <c r="G462" s="79" t="s">
        <v>481</v>
      </c>
      <c r="H462" s="75"/>
      <c r="I462" s="75"/>
      <c r="J462" s="75"/>
      <c r="K462" s="76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</row>
    <row r="463" ht="15.75" customHeight="1">
      <c r="A463" s="81">
        <f>'Menu Cíclico'!P4</f>
        <v>4</v>
      </c>
      <c r="B463" s="82" t="s">
        <v>482</v>
      </c>
      <c r="C463" s="82" t="s">
        <v>483</v>
      </c>
      <c r="D463" s="82" t="s">
        <v>484</v>
      </c>
      <c r="E463" s="82" t="s">
        <v>485</v>
      </c>
      <c r="F463" s="82" t="s">
        <v>484</v>
      </c>
      <c r="G463" s="82" t="s">
        <v>486</v>
      </c>
      <c r="H463" s="82" t="s">
        <v>487</v>
      </c>
      <c r="I463" s="114" t="s">
        <v>488</v>
      </c>
      <c r="J463" s="85" t="s">
        <v>489</v>
      </c>
      <c r="K463" s="85" t="s">
        <v>490</v>
      </c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</row>
    <row r="464" ht="15.75" customHeight="1">
      <c r="A464" s="86" t="s">
        <v>491</v>
      </c>
      <c r="B464" s="87"/>
      <c r="C464" s="87"/>
      <c r="D464" s="87"/>
      <c r="E464" s="87"/>
      <c r="F464" s="87"/>
      <c r="G464" s="87"/>
      <c r="H464" s="87"/>
      <c r="I464" s="115"/>
      <c r="J464" s="87"/>
      <c r="K464" s="8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</row>
    <row r="465" ht="15.75" customHeight="1">
      <c r="A465" s="37" t="s">
        <v>472</v>
      </c>
      <c r="B465" s="89">
        <v>0.15</v>
      </c>
      <c r="C465" s="89">
        <v>0.8</v>
      </c>
      <c r="D465" s="18">
        <f t="shared" ref="D465:D478" si="121">C465*B465</f>
        <v>0.12</v>
      </c>
      <c r="E465" s="18">
        <f>B465*A463</f>
        <v>0.6</v>
      </c>
      <c r="F465" s="18">
        <f t="shared" ref="F465:F478" si="122">E465*C465</f>
        <v>0.48</v>
      </c>
      <c r="G465" s="18">
        <v>1.2</v>
      </c>
      <c r="H465" s="89">
        <f t="shared" ref="H465:H478" si="123">G465*E465</f>
        <v>0.72</v>
      </c>
      <c r="I465" s="116">
        <f>'Insumos Buffet'!D64</f>
        <v>20990</v>
      </c>
      <c r="J465" s="3">
        <f t="shared" ref="J465:J478" si="124">I465*H465</f>
        <v>15112.8</v>
      </c>
      <c r="K465" s="3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</row>
    <row r="466" ht="15.75" customHeight="1">
      <c r="A466" s="31" t="s">
        <v>441</v>
      </c>
      <c r="B466" s="89">
        <v>0.07</v>
      </c>
      <c r="C466" s="89">
        <v>1.0</v>
      </c>
      <c r="D466" s="18">
        <f t="shared" si="121"/>
        <v>0.07</v>
      </c>
      <c r="E466" s="18">
        <f>B466*A463</f>
        <v>0.28</v>
      </c>
      <c r="F466" s="18">
        <f t="shared" si="122"/>
        <v>0.28</v>
      </c>
      <c r="G466" s="18">
        <v>1.0</v>
      </c>
      <c r="H466" s="89">
        <f t="shared" si="123"/>
        <v>0.28</v>
      </c>
      <c r="I466" s="116">
        <f>'Insumos Buffet'!D88</f>
        <v>49781.722</v>
      </c>
      <c r="J466" s="3">
        <f t="shared" si="124"/>
        <v>13938.88216</v>
      </c>
      <c r="K466" s="3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</row>
    <row r="467" ht="15.75" customHeight="1">
      <c r="A467" s="31" t="s">
        <v>378</v>
      </c>
      <c r="B467" s="18">
        <v>0.03</v>
      </c>
      <c r="C467" s="18">
        <v>1.0</v>
      </c>
      <c r="D467" s="18">
        <f t="shared" si="121"/>
        <v>0.03</v>
      </c>
      <c r="E467" s="18">
        <f>B467*A463</f>
        <v>0.12</v>
      </c>
      <c r="F467" s="18">
        <f t="shared" si="122"/>
        <v>0.12</v>
      </c>
      <c r="G467" s="18">
        <v>1.0</v>
      </c>
      <c r="H467" s="89">
        <f t="shared" si="123"/>
        <v>0.12</v>
      </c>
      <c r="I467" s="116">
        <f>'Insumos Buffet'!D25</f>
        <v>12732</v>
      </c>
      <c r="J467" s="3">
        <f t="shared" si="124"/>
        <v>1527.84</v>
      </c>
      <c r="K467" s="3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</row>
    <row r="468" ht="15.75" customHeight="1">
      <c r="A468" s="31" t="s">
        <v>502</v>
      </c>
      <c r="B468" s="18">
        <v>0.01</v>
      </c>
      <c r="C468" s="18">
        <v>1.0</v>
      </c>
      <c r="D468" s="18">
        <f t="shared" si="121"/>
        <v>0.01</v>
      </c>
      <c r="E468" s="18">
        <f>B468*A463</f>
        <v>0.04</v>
      </c>
      <c r="F468" s="18">
        <f t="shared" si="122"/>
        <v>0.04</v>
      </c>
      <c r="G468" s="18">
        <v>1.0</v>
      </c>
      <c r="H468" s="89">
        <f t="shared" si="123"/>
        <v>0.04</v>
      </c>
      <c r="I468" s="116">
        <f>'Insumos Buffet'!D73</f>
        <v>20363</v>
      </c>
      <c r="J468" s="3">
        <f t="shared" si="124"/>
        <v>814.52</v>
      </c>
      <c r="K468" s="3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</row>
    <row r="469" ht="15.75" customHeight="1">
      <c r="A469" s="31" t="s">
        <v>345</v>
      </c>
      <c r="B469" s="18">
        <v>0.01</v>
      </c>
      <c r="C469" s="18">
        <v>1.0</v>
      </c>
      <c r="D469" s="18">
        <f t="shared" si="121"/>
        <v>0.01</v>
      </c>
      <c r="E469" s="18">
        <f>B469*A463</f>
        <v>0.04</v>
      </c>
      <c r="F469" s="18">
        <f t="shared" si="122"/>
        <v>0.04</v>
      </c>
      <c r="G469" s="18">
        <v>1.175</v>
      </c>
      <c r="H469" s="89">
        <f t="shared" si="123"/>
        <v>0.047</v>
      </c>
      <c r="I469" s="116">
        <f>'Insumos Buffet'!D21</f>
        <v>2990</v>
      </c>
      <c r="J469" s="3">
        <f t="shared" si="124"/>
        <v>140.53</v>
      </c>
      <c r="K469" s="3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</row>
    <row r="470" ht="15.75" customHeight="1">
      <c r="A470" s="31" t="s">
        <v>505</v>
      </c>
      <c r="B470" s="18">
        <v>0.002</v>
      </c>
      <c r="C470" s="18">
        <v>1.0</v>
      </c>
      <c r="D470" s="18">
        <f t="shared" si="121"/>
        <v>0.002</v>
      </c>
      <c r="E470" s="18">
        <f>B470*A463</f>
        <v>0.008</v>
      </c>
      <c r="F470" s="18">
        <f t="shared" si="122"/>
        <v>0.008</v>
      </c>
      <c r="G470" s="18">
        <v>1.0</v>
      </c>
      <c r="H470" s="89">
        <f t="shared" si="123"/>
        <v>0.008</v>
      </c>
      <c r="I470" s="116">
        <f>'Insumos Buffet'!D82</f>
        <v>3200</v>
      </c>
      <c r="J470" s="3">
        <f t="shared" si="124"/>
        <v>25.6</v>
      </c>
      <c r="K470" s="3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</row>
    <row r="471" ht="15.75" customHeight="1">
      <c r="A471" s="31" t="s">
        <v>494</v>
      </c>
      <c r="B471" s="18">
        <v>1.0E-4</v>
      </c>
      <c r="C471" s="18">
        <v>1.0</v>
      </c>
      <c r="D471" s="18">
        <f t="shared" si="121"/>
        <v>0.0001</v>
      </c>
      <c r="E471" s="18">
        <f>B471*A463</f>
        <v>0.0004</v>
      </c>
      <c r="F471" s="18">
        <f t="shared" si="122"/>
        <v>0.0004</v>
      </c>
      <c r="G471" s="18">
        <v>1.0</v>
      </c>
      <c r="H471" s="89">
        <f t="shared" si="123"/>
        <v>0.0004</v>
      </c>
      <c r="I471" s="116">
        <f>'Insumos Buffet'!D70</f>
        <v>145000</v>
      </c>
      <c r="J471" s="3">
        <f t="shared" si="124"/>
        <v>58</v>
      </c>
      <c r="K471" s="3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</row>
    <row r="472" ht="15.75" customHeight="1">
      <c r="A472" s="31" t="s">
        <v>47</v>
      </c>
      <c r="B472" s="89">
        <v>0.01</v>
      </c>
      <c r="C472" s="89">
        <v>1.0</v>
      </c>
      <c r="D472" s="18">
        <f t="shared" si="121"/>
        <v>0.01</v>
      </c>
      <c r="E472" s="18">
        <f>B472*A463</f>
        <v>0.04</v>
      </c>
      <c r="F472" s="18">
        <f t="shared" si="122"/>
        <v>0.04</v>
      </c>
      <c r="G472" s="18">
        <v>1.0</v>
      </c>
      <c r="H472" s="89">
        <f t="shared" si="123"/>
        <v>0.04</v>
      </c>
      <c r="I472" s="116">
        <f>'Insumos Buffet'!D2</f>
        <v>6820</v>
      </c>
      <c r="J472" s="3">
        <f t="shared" si="124"/>
        <v>272.8</v>
      </c>
      <c r="K472" s="3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</row>
    <row r="473" ht="15.75" customHeight="1">
      <c r="A473" s="2"/>
      <c r="B473" s="89"/>
      <c r="C473" s="89"/>
      <c r="D473" s="18">
        <f t="shared" si="121"/>
        <v>0</v>
      </c>
      <c r="E473" s="18">
        <f>B473*A463</f>
        <v>0</v>
      </c>
      <c r="F473" s="18">
        <f t="shared" si="122"/>
        <v>0</v>
      </c>
      <c r="G473" s="18"/>
      <c r="H473" s="89">
        <f t="shared" si="123"/>
        <v>0</v>
      </c>
      <c r="I473" s="116"/>
      <c r="J473" s="3">
        <f t="shared" si="124"/>
        <v>0</v>
      </c>
      <c r="K473" s="3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</row>
    <row r="474" ht="15.75" customHeight="1">
      <c r="A474" s="1"/>
      <c r="B474" s="89"/>
      <c r="C474" s="89"/>
      <c r="D474" s="18">
        <f t="shared" si="121"/>
        <v>0</v>
      </c>
      <c r="E474" s="18">
        <f>B474*A463</f>
        <v>0</v>
      </c>
      <c r="F474" s="18">
        <f t="shared" si="122"/>
        <v>0</v>
      </c>
      <c r="G474" s="18"/>
      <c r="H474" s="89">
        <f t="shared" si="123"/>
        <v>0</v>
      </c>
      <c r="I474" s="116"/>
      <c r="J474" s="3">
        <f t="shared" si="124"/>
        <v>0</v>
      </c>
      <c r="K474" s="3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</row>
    <row r="475" ht="15.75" customHeight="1">
      <c r="A475" s="1"/>
      <c r="B475" s="89"/>
      <c r="C475" s="89"/>
      <c r="D475" s="18">
        <f t="shared" si="121"/>
        <v>0</v>
      </c>
      <c r="E475" s="18">
        <f>B475*A463</f>
        <v>0</v>
      </c>
      <c r="F475" s="18">
        <f t="shared" si="122"/>
        <v>0</v>
      </c>
      <c r="G475" s="18"/>
      <c r="H475" s="89">
        <f t="shared" si="123"/>
        <v>0</v>
      </c>
      <c r="I475" s="116"/>
      <c r="J475" s="3">
        <f t="shared" si="124"/>
        <v>0</v>
      </c>
      <c r="K475" s="3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</row>
    <row r="476" ht="15.75" customHeight="1">
      <c r="A476" s="31"/>
      <c r="B476" s="89"/>
      <c r="C476" s="89"/>
      <c r="D476" s="95">
        <f t="shared" si="121"/>
        <v>0</v>
      </c>
      <c r="E476" s="95">
        <f>B476*A463</f>
        <v>0</v>
      </c>
      <c r="F476" s="18">
        <f t="shared" si="122"/>
        <v>0</v>
      </c>
      <c r="G476" s="18"/>
      <c r="H476" s="89">
        <f t="shared" si="123"/>
        <v>0</v>
      </c>
      <c r="I476" s="118"/>
      <c r="J476" s="3">
        <f t="shared" si="124"/>
        <v>0</v>
      </c>
      <c r="K476" s="3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</row>
    <row r="477" ht="15.75" customHeight="1">
      <c r="A477" s="31"/>
      <c r="B477" s="89"/>
      <c r="C477" s="89"/>
      <c r="D477" s="18">
        <f t="shared" si="121"/>
        <v>0</v>
      </c>
      <c r="E477" s="18">
        <f>B477*A463</f>
        <v>0</v>
      </c>
      <c r="F477" s="18">
        <f t="shared" si="122"/>
        <v>0</v>
      </c>
      <c r="G477" s="18"/>
      <c r="H477" s="89">
        <f t="shared" si="123"/>
        <v>0</v>
      </c>
      <c r="I477" s="3"/>
      <c r="J477" s="3">
        <f t="shared" si="124"/>
        <v>0</v>
      </c>
      <c r="K477" s="3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</row>
    <row r="478" ht="15.75" customHeight="1">
      <c r="A478" s="31"/>
      <c r="B478" s="89"/>
      <c r="C478" s="89"/>
      <c r="D478" s="18">
        <f t="shared" si="121"/>
        <v>0</v>
      </c>
      <c r="E478" s="18">
        <f>B478*A463</f>
        <v>0</v>
      </c>
      <c r="F478" s="18">
        <f t="shared" si="122"/>
        <v>0</v>
      </c>
      <c r="G478" s="18"/>
      <c r="H478" s="89">
        <f t="shared" si="123"/>
        <v>0</v>
      </c>
      <c r="I478" s="3"/>
      <c r="J478" s="3">
        <f t="shared" si="124"/>
        <v>0</v>
      </c>
      <c r="K478" s="3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</row>
    <row r="479" ht="15.75" customHeight="1">
      <c r="A479" s="4" t="s">
        <v>495</v>
      </c>
      <c r="B479" s="97">
        <f>SUM(B465:B478)</f>
        <v>0.2821</v>
      </c>
      <c r="C479" s="96"/>
      <c r="D479" s="97">
        <f t="shared" ref="D479:F479" si="125">SUM(D465:D478)</f>
        <v>0.2521</v>
      </c>
      <c r="E479" s="97">
        <f t="shared" si="125"/>
        <v>1.1284</v>
      </c>
      <c r="F479" s="97">
        <f t="shared" si="125"/>
        <v>1.0084</v>
      </c>
      <c r="G479" s="96"/>
      <c r="H479" s="97">
        <f t="shared" ref="H479:K479" si="126">SUM(H465:H478)</f>
        <v>1.2554</v>
      </c>
      <c r="I479" s="98">
        <f t="shared" si="126"/>
        <v>261876.722</v>
      </c>
      <c r="J479" s="98">
        <f t="shared" si="126"/>
        <v>31890.97216</v>
      </c>
      <c r="K479" s="98">
        <f t="shared" si="126"/>
        <v>0</v>
      </c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</row>
    <row r="480" ht="15.75" customHeight="1">
      <c r="A480" s="8"/>
      <c r="B480" s="100"/>
      <c r="C480" s="100"/>
      <c r="D480" s="100"/>
      <c r="E480" s="100"/>
      <c r="F480" s="100"/>
      <c r="G480" s="100"/>
      <c r="H480" s="101" t="s">
        <v>496</v>
      </c>
      <c r="I480" s="33"/>
      <c r="J480" s="100"/>
      <c r="K480" s="101" t="s">
        <v>497</v>
      </c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</row>
    <row r="481" ht="15.75" customHeight="1">
      <c r="A481" s="8"/>
      <c r="B481" s="100"/>
      <c r="C481" s="100"/>
      <c r="D481" s="100"/>
      <c r="E481" s="100"/>
      <c r="F481" s="100"/>
      <c r="G481" s="100"/>
      <c r="H481" s="104" t="str">
        <f>#REF!*A463</f>
        <v>#REF!</v>
      </c>
      <c r="I481" s="33"/>
      <c r="J481" s="100"/>
      <c r="K481" s="104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</row>
    <row r="482" ht="15.75" customHeight="1">
      <c r="A482" s="77"/>
      <c r="B482" s="77"/>
      <c r="C482" s="77"/>
      <c r="D482" s="77"/>
      <c r="E482" s="77"/>
      <c r="F482" s="77"/>
      <c r="G482" s="77"/>
      <c r="H482" s="77"/>
      <c r="I482" s="33"/>
      <c r="J482" s="105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</row>
    <row r="483" ht="15.75" customHeight="1">
      <c r="A483" s="77"/>
      <c r="B483" s="77"/>
      <c r="C483" s="77"/>
      <c r="D483" s="77"/>
      <c r="E483" s="77"/>
      <c r="F483" s="77"/>
      <c r="G483" s="77"/>
      <c r="H483" s="77"/>
      <c r="I483" s="33"/>
      <c r="J483" s="105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</row>
    <row r="484" ht="15.75" customHeight="1">
      <c r="A484" s="66" t="s">
        <v>126</v>
      </c>
      <c r="B484" s="75"/>
      <c r="C484" s="75"/>
      <c r="D484" s="75"/>
      <c r="E484" s="75"/>
      <c r="F484" s="75"/>
      <c r="G484" s="75"/>
      <c r="H484" s="75"/>
      <c r="I484" s="75"/>
      <c r="J484" s="75"/>
      <c r="K484" s="76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</row>
    <row r="485" ht="15.75" customHeight="1">
      <c r="A485" s="78" t="s">
        <v>478</v>
      </c>
      <c r="B485" s="79" t="s">
        <v>479</v>
      </c>
      <c r="C485" s="75"/>
      <c r="D485" s="76"/>
      <c r="E485" s="80" t="s">
        <v>480</v>
      </c>
      <c r="F485" s="76"/>
      <c r="G485" s="79" t="s">
        <v>481</v>
      </c>
      <c r="H485" s="75"/>
      <c r="I485" s="75"/>
      <c r="J485" s="75"/>
      <c r="K485" s="76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</row>
    <row r="486" ht="15.75" customHeight="1">
      <c r="A486" s="81">
        <f>'Menu Cíclico'!T4</f>
        <v>4</v>
      </c>
      <c r="B486" s="82" t="s">
        <v>482</v>
      </c>
      <c r="C486" s="82" t="s">
        <v>483</v>
      </c>
      <c r="D486" s="82" t="s">
        <v>484</v>
      </c>
      <c r="E486" s="82" t="s">
        <v>485</v>
      </c>
      <c r="F486" s="82" t="s">
        <v>484</v>
      </c>
      <c r="G486" s="82" t="s">
        <v>486</v>
      </c>
      <c r="H486" s="82" t="s">
        <v>487</v>
      </c>
      <c r="I486" s="114" t="s">
        <v>488</v>
      </c>
      <c r="J486" s="85" t="s">
        <v>489</v>
      </c>
      <c r="K486" s="85" t="s">
        <v>490</v>
      </c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</row>
    <row r="487" ht="15.75" customHeight="1">
      <c r="A487" s="86" t="s">
        <v>491</v>
      </c>
      <c r="B487" s="87"/>
      <c r="C487" s="87"/>
      <c r="D487" s="87"/>
      <c r="E487" s="87"/>
      <c r="F487" s="87"/>
      <c r="G487" s="87"/>
      <c r="H487" s="87"/>
      <c r="I487" s="115"/>
      <c r="J487" s="87"/>
      <c r="K487" s="8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</row>
    <row r="488" ht="15.75" customHeight="1">
      <c r="A488" s="37" t="s">
        <v>446</v>
      </c>
      <c r="B488" s="89">
        <v>0.1</v>
      </c>
      <c r="C488" s="89">
        <v>0.8</v>
      </c>
      <c r="D488" s="18">
        <f t="shared" ref="D488:D501" si="127">C488*B488</f>
        <v>0.08</v>
      </c>
      <c r="E488" s="18">
        <f>B488*A486</f>
        <v>0.4</v>
      </c>
      <c r="F488" s="18">
        <f t="shared" ref="F488:F501" si="128">E488*C488</f>
        <v>0.32</v>
      </c>
      <c r="G488" s="18">
        <v>1.1</v>
      </c>
      <c r="H488" s="89">
        <f t="shared" ref="H488:H501" si="129">G488*E488</f>
        <v>0.44</v>
      </c>
      <c r="I488" s="116">
        <f>'Insumos Buffet'!D51</f>
        <v>25858</v>
      </c>
      <c r="J488" s="3">
        <f t="shared" ref="J488:J501" si="130">I488*H488</f>
        <v>11377.52</v>
      </c>
      <c r="K488" s="3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</row>
    <row r="489" ht="15.75" customHeight="1">
      <c r="A489" s="31" t="s">
        <v>502</v>
      </c>
      <c r="B489" s="89">
        <v>0.02</v>
      </c>
      <c r="C489" s="89">
        <v>1.0</v>
      </c>
      <c r="D489" s="18">
        <f t="shared" si="127"/>
        <v>0.02</v>
      </c>
      <c r="E489" s="18">
        <f>B489*A486</f>
        <v>0.08</v>
      </c>
      <c r="F489" s="18">
        <f t="shared" si="128"/>
        <v>0.08</v>
      </c>
      <c r="G489" s="18">
        <v>1.0</v>
      </c>
      <c r="H489" s="89">
        <f t="shared" si="129"/>
        <v>0.08</v>
      </c>
      <c r="I489" s="116">
        <f>'Insumos Buffet'!D73</f>
        <v>20363</v>
      </c>
      <c r="J489" s="3">
        <f t="shared" si="130"/>
        <v>1629.04</v>
      </c>
      <c r="K489" s="3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</row>
    <row r="490" ht="15.75" customHeight="1">
      <c r="A490" s="31" t="s">
        <v>425</v>
      </c>
      <c r="B490" s="18">
        <v>0.02</v>
      </c>
      <c r="C490" s="18">
        <v>1.0</v>
      </c>
      <c r="D490" s="18">
        <f t="shared" si="127"/>
        <v>0.02</v>
      </c>
      <c r="E490" s="18">
        <f>B490*A486</f>
        <v>0.08</v>
      </c>
      <c r="F490" s="18">
        <f t="shared" si="128"/>
        <v>0.08</v>
      </c>
      <c r="G490" s="18">
        <v>1.0</v>
      </c>
      <c r="H490" s="89">
        <f t="shared" si="129"/>
        <v>0.08</v>
      </c>
      <c r="I490" s="116">
        <f>'Insumos Buffet'!D42</f>
        <v>23900</v>
      </c>
      <c r="J490" s="3">
        <f t="shared" si="130"/>
        <v>1912</v>
      </c>
      <c r="K490" s="3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</row>
    <row r="491" ht="15.75" customHeight="1">
      <c r="A491" s="31" t="s">
        <v>433</v>
      </c>
      <c r="B491" s="18">
        <v>0.01</v>
      </c>
      <c r="C491" s="18">
        <v>1.0</v>
      </c>
      <c r="D491" s="18">
        <f t="shared" si="127"/>
        <v>0.01</v>
      </c>
      <c r="E491" s="18">
        <f>B491*A486</f>
        <v>0.04</v>
      </c>
      <c r="F491" s="18">
        <f t="shared" si="128"/>
        <v>0.04</v>
      </c>
      <c r="G491" s="18">
        <v>1.125</v>
      </c>
      <c r="H491" s="89">
        <f t="shared" si="129"/>
        <v>0.045</v>
      </c>
      <c r="I491" s="116">
        <f>'Insumos Buffet'!D49</f>
        <v>18397</v>
      </c>
      <c r="J491" s="3">
        <f t="shared" si="130"/>
        <v>827.865</v>
      </c>
      <c r="K491" s="3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</row>
    <row r="492" ht="15.75" customHeight="1">
      <c r="A492" s="31" t="s">
        <v>439</v>
      </c>
      <c r="B492" s="18">
        <v>0.1</v>
      </c>
      <c r="C492" s="18">
        <v>1.0</v>
      </c>
      <c r="D492" s="18">
        <f t="shared" si="127"/>
        <v>0.1</v>
      </c>
      <c r="E492" s="18">
        <f>B492*A486</f>
        <v>0.4</v>
      </c>
      <c r="F492" s="18">
        <f t="shared" si="128"/>
        <v>0.4</v>
      </c>
      <c r="G492" s="18">
        <v>1.0</v>
      </c>
      <c r="H492" s="89">
        <f t="shared" si="129"/>
        <v>0.4</v>
      </c>
      <c r="I492" s="116">
        <f>'Insumos Buffet'!D86</f>
        <v>21862.4994</v>
      </c>
      <c r="J492" s="3">
        <f t="shared" si="130"/>
        <v>8744.99976</v>
      </c>
      <c r="K492" s="3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</row>
    <row r="493" ht="15.75" customHeight="1">
      <c r="A493" s="31" t="s">
        <v>588</v>
      </c>
      <c r="B493" s="18">
        <v>0.005</v>
      </c>
      <c r="C493" s="18">
        <v>1.0</v>
      </c>
      <c r="D493" s="18">
        <f t="shared" si="127"/>
        <v>0.005</v>
      </c>
      <c r="E493" s="18">
        <f>B493*A486</f>
        <v>0.02</v>
      </c>
      <c r="F493" s="18">
        <f t="shared" si="128"/>
        <v>0.02</v>
      </c>
      <c r="G493" s="18">
        <v>1.0</v>
      </c>
      <c r="H493" s="89">
        <f t="shared" si="129"/>
        <v>0.02</v>
      </c>
      <c r="I493" s="116">
        <f>'Insumos Buffet'!D3</f>
        <v>21370</v>
      </c>
      <c r="J493" s="3">
        <f t="shared" si="130"/>
        <v>427.4</v>
      </c>
      <c r="K493" s="3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</row>
    <row r="494" ht="15.75" customHeight="1">
      <c r="A494" s="31" t="s">
        <v>47</v>
      </c>
      <c r="B494" s="18">
        <v>0.005</v>
      </c>
      <c r="C494" s="18">
        <v>1.0</v>
      </c>
      <c r="D494" s="18">
        <f t="shared" si="127"/>
        <v>0.005</v>
      </c>
      <c r="E494" s="18">
        <f>B494*A486</f>
        <v>0.02</v>
      </c>
      <c r="F494" s="18">
        <f t="shared" si="128"/>
        <v>0.02</v>
      </c>
      <c r="G494" s="18">
        <v>1.0</v>
      </c>
      <c r="H494" s="89">
        <f t="shared" si="129"/>
        <v>0.02</v>
      </c>
      <c r="I494" s="116">
        <f>'Insumos Buffet'!D2</f>
        <v>6820</v>
      </c>
      <c r="J494" s="3">
        <f t="shared" si="130"/>
        <v>136.4</v>
      </c>
      <c r="K494" s="3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</row>
    <row r="495" ht="15.75" customHeight="1">
      <c r="A495" s="31" t="s">
        <v>505</v>
      </c>
      <c r="B495" s="89">
        <v>0.002</v>
      </c>
      <c r="C495" s="89">
        <v>1.0</v>
      </c>
      <c r="D495" s="18">
        <f t="shared" si="127"/>
        <v>0.002</v>
      </c>
      <c r="E495" s="18">
        <f>B495*A486</f>
        <v>0.008</v>
      </c>
      <c r="F495" s="18">
        <f t="shared" si="128"/>
        <v>0.008</v>
      </c>
      <c r="G495" s="18">
        <v>1.0</v>
      </c>
      <c r="H495" s="89">
        <f t="shared" si="129"/>
        <v>0.008</v>
      </c>
      <c r="I495" s="116">
        <f>'Insumos Buffet'!D82</f>
        <v>3200</v>
      </c>
      <c r="J495" s="3">
        <f t="shared" si="130"/>
        <v>25.6</v>
      </c>
      <c r="K495" s="3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</row>
    <row r="496" ht="15.75" customHeight="1">
      <c r="A496" s="31" t="s">
        <v>494</v>
      </c>
      <c r="B496" s="89">
        <v>1.0E-4</v>
      </c>
      <c r="C496" s="89">
        <v>1.0</v>
      </c>
      <c r="D496" s="18">
        <f t="shared" si="127"/>
        <v>0.0001</v>
      </c>
      <c r="E496" s="18">
        <f>B496*A486</f>
        <v>0.0004</v>
      </c>
      <c r="F496" s="18">
        <f t="shared" si="128"/>
        <v>0.0004</v>
      </c>
      <c r="G496" s="18">
        <v>1.0</v>
      </c>
      <c r="H496" s="89">
        <f t="shared" si="129"/>
        <v>0.0004</v>
      </c>
      <c r="I496" s="116">
        <f>'Insumos Buffet'!D70</f>
        <v>145000</v>
      </c>
      <c r="J496" s="3">
        <f t="shared" si="130"/>
        <v>58</v>
      </c>
      <c r="K496" s="3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</row>
    <row r="497" ht="15.75" customHeight="1">
      <c r="A497" s="31" t="s">
        <v>447</v>
      </c>
      <c r="B497" s="89">
        <v>0.01</v>
      </c>
      <c r="C497" s="89">
        <v>1.0</v>
      </c>
      <c r="D497" s="18">
        <f t="shared" si="127"/>
        <v>0.01</v>
      </c>
      <c r="E497" s="18">
        <f>B497*A486</f>
        <v>0.04</v>
      </c>
      <c r="F497" s="18">
        <f t="shared" si="128"/>
        <v>0.04</v>
      </c>
      <c r="G497" s="18">
        <v>1.0</v>
      </c>
      <c r="H497" s="89">
        <f t="shared" si="129"/>
        <v>0.04</v>
      </c>
      <c r="I497" s="116">
        <f>'Insumos Buffet'!D52</f>
        <v>10000</v>
      </c>
      <c r="J497" s="3">
        <f t="shared" si="130"/>
        <v>400</v>
      </c>
      <c r="K497" s="3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</row>
    <row r="498" ht="15.75" customHeight="1">
      <c r="A498" s="1"/>
      <c r="B498" s="89"/>
      <c r="C498" s="89"/>
      <c r="D498" s="18">
        <f t="shared" si="127"/>
        <v>0</v>
      </c>
      <c r="E498" s="18">
        <f>B498*A486</f>
        <v>0</v>
      </c>
      <c r="F498" s="18">
        <f t="shared" si="128"/>
        <v>0</v>
      </c>
      <c r="G498" s="18"/>
      <c r="H498" s="89">
        <f t="shared" si="129"/>
        <v>0</v>
      </c>
      <c r="I498" s="116"/>
      <c r="J498" s="3">
        <f t="shared" si="130"/>
        <v>0</v>
      </c>
      <c r="K498" s="3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</row>
    <row r="499" ht="15.75" customHeight="1">
      <c r="A499" s="31"/>
      <c r="B499" s="89"/>
      <c r="C499" s="89"/>
      <c r="D499" s="95">
        <f t="shared" si="127"/>
        <v>0</v>
      </c>
      <c r="E499" s="95">
        <f>B499*A486</f>
        <v>0</v>
      </c>
      <c r="F499" s="18">
        <f t="shared" si="128"/>
        <v>0</v>
      </c>
      <c r="G499" s="18"/>
      <c r="H499" s="89">
        <f t="shared" si="129"/>
        <v>0</v>
      </c>
      <c r="I499" s="118"/>
      <c r="J499" s="3">
        <f t="shared" si="130"/>
        <v>0</v>
      </c>
      <c r="K499" s="3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</row>
    <row r="500" ht="15.75" customHeight="1">
      <c r="A500" s="31"/>
      <c r="B500" s="89"/>
      <c r="C500" s="89"/>
      <c r="D500" s="18">
        <f t="shared" si="127"/>
        <v>0</v>
      </c>
      <c r="E500" s="18">
        <f>B500*A486</f>
        <v>0</v>
      </c>
      <c r="F500" s="18">
        <f t="shared" si="128"/>
        <v>0</v>
      </c>
      <c r="G500" s="18"/>
      <c r="H500" s="89">
        <f t="shared" si="129"/>
        <v>0</v>
      </c>
      <c r="I500" s="3"/>
      <c r="J500" s="3">
        <f t="shared" si="130"/>
        <v>0</v>
      </c>
      <c r="K500" s="3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</row>
    <row r="501" ht="15.75" customHeight="1">
      <c r="A501" s="31"/>
      <c r="B501" s="89"/>
      <c r="C501" s="89"/>
      <c r="D501" s="18">
        <f t="shared" si="127"/>
        <v>0</v>
      </c>
      <c r="E501" s="18">
        <f>B501*A486</f>
        <v>0</v>
      </c>
      <c r="F501" s="18">
        <f t="shared" si="128"/>
        <v>0</v>
      </c>
      <c r="G501" s="18"/>
      <c r="H501" s="89">
        <f t="shared" si="129"/>
        <v>0</v>
      </c>
      <c r="I501" s="3"/>
      <c r="J501" s="3">
        <f t="shared" si="130"/>
        <v>0</v>
      </c>
      <c r="K501" s="3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</row>
    <row r="502" ht="15.75" customHeight="1">
      <c r="A502" s="4" t="s">
        <v>495</v>
      </c>
      <c r="B502" s="97">
        <f>SUM(B488:B501)</f>
        <v>0.2721</v>
      </c>
      <c r="C502" s="96"/>
      <c r="D502" s="97">
        <f t="shared" ref="D502:F502" si="131">SUM(D488:D501)</f>
        <v>0.2521</v>
      </c>
      <c r="E502" s="97">
        <f t="shared" si="131"/>
        <v>1.0884</v>
      </c>
      <c r="F502" s="97">
        <f t="shared" si="131"/>
        <v>1.0084</v>
      </c>
      <c r="G502" s="96"/>
      <c r="H502" s="97">
        <f t="shared" ref="H502:K502" si="132">SUM(H488:H501)</f>
        <v>1.1334</v>
      </c>
      <c r="I502" s="98">
        <f t="shared" si="132"/>
        <v>296770.4994</v>
      </c>
      <c r="J502" s="98">
        <f t="shared" si="132"/>
        <v>25538.82476</v>
      </c>
      <c r="K502" s="98">
        <f t="shared" si="132"/>
        <v>0</v>
      </c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</row>
    <row r="503" ht="15.75" customHeight="1">
      <c r="A503" s="8"/>
      <c r="B503" s="100"/>
      <c r="C503" s="100"/>
      <c r="D503" s="100"/>
      <c r="E503" s="100"/>
      <c r="F503" s="100"/>
      <c r="G503" s="100"/>
      <c r="H503" s="101" t="s">
        <v>496</v>
      </c>
      <c r="I503" s="33"/>
      <c r="J503" s="100"/>
      <c r="K503" s="101" t="s">
        <v>497</v>
      </c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</row>
    <row r="504" ht="15.75" customHeight="1">
      <c r="A504" s="8"/>
      <c r="B504" s="100"/>
      <c r="C504" s="100"/>
      <c r="D504" s="100"/>
      <c r="E504" s="100"/>
      <c r="F504" s="100"/>
      <c r="G504" s="100"/>
      <c r="H504" s="104" t="str">
        <f>#REF!*A486</f>
        <v>#REF!</v>
      </c>
      <c r="I504" s="33"/>
      <c r="J504" s="100"/>
      <c r="K504" s="104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</row>
    <row r="505" ht="15.75" customHeight="1">
      <c r="A505" s="77"/>
      <c r="B505" s="77"/>
      <c r="C505" s="77"/>
      <c r="D505" s="77"/>
      <c r="E505" s="77"/>
      <c r="F505" s="77"/>
      <c r="G505" s="77"/>
      <c r="H505" s="77"/>
      <c r="I505" s="33"/>
      <c r="J505" s="105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</row>
    <row r="506" ht="15.75" customHeight="1">
      <c r="A506" s="77"/>
      <c r="B506" s="77"/>
      <c r="C506" s="77"/>
      <c r="D506" s="77"/>
      <c r="E506" s="77"/>
      <c r="F506" s="77"/>
      <c r="G506" s="77"/>
      <c r="H506" s="77"/>
      <c r="I506" s="33"/>
      <c r="J506" s="105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</row>
    <row r="507" ht="15.75" customHeight="1">
      <c r="A507" s="66" t="s">
        <v>65</v>
      </c>
      <c r="B507" s="75"/>
      <c r="C507" s="75"/>
      <c r="D507" s="75"/>
      <c r="E507" s="75"/>
      <c r="F507" s="75"/>
      <c r="G507" s="75"/>
      <c r="H507" s="75"/>
      <c r="I507" s="75"/>
      <c r="J507" s="75"/>
      <c r="K507" s="76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</row>
    <row r="508" ht="15.75" customHeight="1">
      <c r="A508" s="78" t="s">
        <v>478</v>
      </c>
      <c r="B508" s="79" t="s">
        <v>479</v>
      </c>
      <c r="C508" s="75"/>
      <c r="D508" s="76"/>
      <c r="E508" s="80" t="s">
        <v>480</v>
      </c>
      <c r="F508" s="76"/>
      <c r="G508" s="79" t="s">
        <v>481</v>
      </c>
      <c r="H508" s="75"/>
      <c r="I508" s="75"/>
      <c r="J508" s="75"/>
      <c r="K508" s="76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</row>
    <row r="509" ht="15.75" customHeight="1">
      <c r="A509" s="81">
        <f>'Menu Cíclico'!T3</f>
        <v>4</v>
      </c>
      <c r="B509" s="82" t="s">
        <v>482</v>
      </c>
      <c r="C509" s="82" t="s">
        <v>483</v>
      </c>
      <c r="D509" s="82" t="s">
        <v>484</v>
      </c>
      <c r="E509" s="82" t="s">
        <v>485</v>
      </c>
      <c r="F509" s="82" t="s">
        <v>484</v>
      </c>
      <c r="G509" s="82" t="s">
        <v>486</v>
      </c>
      <c r="H509" s="82" t="s">
        <v>487</v>
      </c>
      <c r="I509" s="114" t="s">
        <v>488</v>
      </c>
      <c r="J509" s="85" t="s">
        <v>489</v>
      </c>
      <c r="K509" s="85" t="s">
        <v>490</v>
      </c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</row>
    <row r="510" ht="15.75" customHeight="1">
      <c r="A510" s="86" t="s">
        <v>491</v>
      </c>
      <c r="B510" s="87"/>
      <c r="C510" s="87"/>
      <c r="D510" s="87"/>
      <c r="E510" s="87"/>
      <c r="F510" s="87"/>
      <c r="G510" s="87"/>
      <c r="H510" s="87"/>
      <c r="I510" s="115"/>
      <c r="J510" s="87"/>
      <c r="K510" s="8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</row>
    <row r="511" ht="15.75" customHeight="1">
      <c r="A511" s="37" t="s">
        <v>522</v>
      </c>
      <c r="B511" s="89">
        <v>0.3</v>
      </c>
      <c r="C511" s="89">
        <v>0.8</v>
      </c>
      <c r="D511" s="18">
        <f t="shared" ref="D511:D524" si="133">C511*B511</f>
        <v>0.24</v>
      </c>
      <c r="E511" s="18">
        <f>B511*A509</f>
        <v>1.2</v>
      </c>
      <c r="F511" s="18">
        <f t="shared" ref="F511:F524" si="134">E511*C511</f>
        <v>0.96</v>
      </c>
      <c r="G511" s="18">
        <v>1.1</v>
      </c>
      <c r="H511" s="89">
        <f t="shared" ref="H511:H524" si="135">G511*E511</f>
        <v>1.32</v>
      </c>
      <c r="I511" s="116">
        <f>'Insumos Buffet'!D92</f>
        <v>23644</v>
      </c>
      <c r="J511" s="3">
        <f t="shared" ref="J511:J524" si="136">I511*H511</f>
        <v>31210.08</v>
      </c>
      <c r="K511" s="3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</row>
    <row r="512" ht="15.75" customHeight="1">
      <c r="A512" s="31" t="s">
        <v>430</v>
      </c>
      <c r="B512" s="18">
        <v>0.01</v>
      </c>
      <c r="C512" s="18">
        <v>1.0</v>
      </c>
      <c r="D512" s="18">
        <f t="shared" si="133"/>
        <v>0.01</v>
      </c>
      <c r="E512" s="18">
        <f>B512*A509</f>
        <v>0.04</v>
      </c>
      <c r="F512" s="18">
        <f t="shared" si="134"/>
        <v>0.04</v>
      </c>
      <c r="G512" s="18">
        <v>1.0</v>
      </c>
      <c r="H512" s="89">
        <f t="shared" si="135"/>
        <v>0.04</v>
      </c>
      <c r="I512" s="116">
        <f>'Insumos Buffet'!D47</f>
        <v>3007</v>
      </c>
      <c r="J512" s="3">
        <f t="shared" si="136"/>
        <v>120.28</v>
      </c>
      <c r="K512" s="3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</row>
    <row r="513" ht="15.75" customHeight="1">
      <c r="A513" s="31" t="s">
        <v>494</v>
      </c>
      <c r="B513" s="18">
        <v>0.001</v>
      </c>
      <c r="C513" s="18">
        <v>1.0</v>
      </c>
      <c r="D513" s="18">
        <f t="shared" si="133"/>
        <v>0.001</v>
      </c>
      <c r="E513" s="18">
        <f>B513*A509</f>
        <v>0.004</v>
      </c>
      <c r="F513" s="18">
        <f t="shared" si="134"/>
        <v>0.004</v>
      </c>
      <c r="G513" s="18">
        <v>1.0</v>
      </c>
      <c r="H513" s="89">
        <f t="shared" si="135"/>
        <v>0.004</v>
      </c>
      <c r="I513" s="116">
        <f>'Insumos Buffet'!D70</f>
        <v>145000</v>
      </c>
      <c r="J513" s="3">
        <f t="shared" si="136"/>
        <v>580</v>
      </c>
      <c r="K513" s="3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</row>
    <row r="514" ht="15.75" customHeight="1">
      <c r="A514" s="31" t="s">
        <v>505</v>
      </c>
      <c r="B514" s="18">
        <v>0.002</v>
      </c>
      <c r="C514" s="18">
        <v>1.0</v>
      </c>
      <c r="D514" s="18">
        <f t="shared" si="133"/>
        <v>0.002</v>
      </c>
      <c r="E514" s="18">
        <f>B514*A509</f>
        <v>0.008</v>
      </c>
      <c r="F514" s="18">
        <f t="shared" si="134"/>
        <v>0.008</v>
      </c>
      <c r="G514" s="18">
        <v>1.0</v>
      </c>
      <c r="H514" s="89">
        <f t="shared" si="135"/>
        <v>0.008</v>
      </c>
      <c r="I514" s="116">
        <f>'Insumos Buffet'!D82</f>
        <v>3200</v>
      </c>
      <c r="J514" s="3">
        <f t="shared" si="136"/>
        <v>25.6</v>
      </c>
      <c r="K514" s="3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</row>
    <row r="515" ht="15.75" customHeight="1">
      <c r="A515" s="2"/>
      <c r="B515" s="18"/>
      <c r="C515" s="18"/>
      <c r="D515" s="18">
        <f t="shared" si="133"/>
        <v>0</v>
      </c>
      <c r="E515" s="18">
        <f>B515*A509</f>
        <v>0</v>
      </c>
      <c r="F515" s="18">
        <f t="shared" si="134"/>
        <v>0</v>
      </c>
      <c r="G515" s="18"/>
      <c r="H515" s="89">
        <f t="shared" si="135"/>
        <v>0</v>
      </c>
      <c r="I515" s="116"/>
      <c r="J515" s="3">
        <f t="shared" si="136"/>
        <v>0</v>
      </c>
      <c r="K515" s="3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</row>
    <row r="516" ht="15.75" customHeight="1">
      <c r="A516" s="2"/>
      <c r="B516" s="18"/>
      <c r="C516" s="18"/>
      <c r="D516" s="18">
        <f t="shared" si="133"/>
        <v>0</v>
      </c>
      <c r="E516" s="18">
        <f>B516*A509</f>
        <v>0</v>
      </c>
      <c r="F516" s="18">
        <f t="shared" si="134"/>
        <v>0</v>
      </c>
      <c r="G516" s="18"/>
      <c r="H516" s="89">
        <f t="shared" si="135"/>
        <v>0</v>
      </c>
      <c r="I516" s="116"/>
      <c r="J516" s="3">
        <f t="shared" si="136"/>
        <v>0</v>
      </c>
      <c r="K516" s="3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</row>
    <row r="517" ht="15.75" customHeight="1">
      <c r="A517" s="2"/>
      <c r="B517" s="18"/>
      <c r="C517" s="18"/>
      <c r="D517" s="18">
        <f t="shared" si="133"/>
        <v>0</v>
      </c>
      <c r="E517" s="18">
        <f>B517*A509</f>
        <v>0</v>
      </c>
      <c r="F517" s="18">
        <f t="shared" si="134"/>
        <v>0</v>
      </c>
      <c r="G517" s="18"/>
      <c r="H517" s="89">
        <f t="shared" si="135"/>
        <v>0</v>
      </c>
      <c r="I517" s="116"/>
      <c r="J517" s="3">
        <f t="shared" si="136"/>
        <v>0</v>
      </c>
      <c r="K517" s="3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</row>
    <row r="518" ht="15.75" customHeight="1">
      <c r="A518" s="2"/>
      <c r="B518" s="89"/>
      <c r="C518" s="89"/>
      <c r="D518" s="18">
        <f t="shared" si="133"/>
        <v>0</v>
      </c>
      <c r="E518" s="18">
        <f>B518*A509</f>
        <v>0</v>
      </c>
      <c r="F518" s="18">
        <f t="shared" si="134"/>
        <v>0</v>
      </c>
      <c r="G518" s="18"/>
      <c r="H518" s="89">
        <f t="shared" si="135"/>
        <v>0</v>
      </c>
      <c r="I518" s="116"/>
      <c r="J518" s="3">
        <f t="shared" si="136"/>
        <v>0</v>
      </c>
      <c r="K518" s="3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</row>
    <row r="519" ht="15.75" customHeight="1">
      <c r="A519" s="2"/>
      <c r="B519" s="89"/>
      <c r="C519" s="89"/>
      <c r="D519" s="18">
        <f t="shared" si="133"/>
        <v>0</v>
      </c>
      <c r="E519" s="18">
        <f>B519*A509</f>
        <v>0</v>
      </c>
      <c r="F519" s="18">
        <f t="shared" si="134"/>
        <v>0</v>
      </c>
      <c r="G519" s="18"/>
      <c r="H519" s="89">
        <f t="shared" si="135"/>
        <v>0</v>
      </c>
      <c r="I519" s="116"/>
      <c r="J519" s="3">
        <f t="shared" si="136"/>
        <v>0</v>
      </c>
      <c r="K519" s="3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</row>
    <row r="520" ht="15.75" customHeight="1">
      <c r="A520" s="1"/>
      <c r="B520" s="89"/>
      <c r="C520" s="89"/>
      <c r="D520" s="18">
        <f t="shared" si="133"/>
        <v>0</v>
      </c>
      <c r="E520" s="18">
        <f>B520*A509</f>
        <v>0</v>
      </c>
      <c r="F520" s="18">
        <f t="shared" si="134"/>
        <v>0</v>
      </c>
      <c r="G520" s="18"/>
      <c r="H520" s="89">
        <f t="shared" si="135"/>
        <v>0</v>
      </c>
      <c r="I520" s="116"/>
      <c r="J520" s="3">
        <f t="shared" si="136"/>
        <v>0</v>
      </c>
      <c r="K520" s="3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</row>
    <row r="521" ht="15.75" customHeight="1">
      <c r="A521" s="1"/>
      <c r="B521" s="89"/>
      <c r="C521" s="89"/>
      <c r="D521" s="18">
        <f t="shared" si="133"/>
        <v>0</v>
      </c>
      <c r="E521" s="18">
        <f>B521*A509</f>
        <v>0</v>
      </c>
      <c r="F521" s="18">
        <f t="shared" si="134"/>
        <v>0</v>
      </c>
      <c r="G521" s="18"/>
      <c r="H521" s="89">
        <f t="shared" si="135"/>
        <v>0</v>
      </c>
      <c r="I521" s="116"/>
      <c r="J521" s="3">
        <f t="shared" si="136"/>
        <v>0</v>
      </c>
      <c r="K521" s="3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</row>
    <row r="522" ht="15.75" customHeight="1">
      <c r="A522" s="31"/>
      <c r="B522" s="89"/>
      <c r="C522" s="89"/>
      <c r="D522" s="95">
        <f t="shared" si="133"/>
        <v>0</v>
      </c>
      <c r="E522" s="95">
        <f>B522*A509</f>
        <v>0</v>
      </c>
      <c r="F522" s="18">
        <f t="shared" si="134"/>
        <v>0</v>
      </c>
      <c r="G522" s="18"/>
      <c r="H522" s="89">
        <f t="shared" si="135"/>
        <v>0</v>
      </c>
      <c r="I522" s="118"/>
      <c r="J522" s="3">
        <f t="shared" si="136"/>
        <v>0</v>
      </c>
      <c r="K522" s="3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</row>
    <row r="523" ht="15.75" customHeight="1">
      <c r="A523" s="31"/>
      <c r="B523" s="89"/>
      <c r="C523" s="89"/>
      <c r="D523" s="18">
        <f t="shared" si="133"/>
        <v>0</v>
      </c>
      <c r="E523" s="18">
        <f>B523*A509</f>
        <v>0</v>
      </c>
      <c r="F523" s="18">
        <f t="shared" si="134"/>
        <v>0</v>
      </c>
      <c r="G523" s="18"/>
      <c r="H523" s="89">
        <f t="shared" si="135"/>
        <v>0</v>
      </c>
      <c r="I523" s="3"/>
      <c r="J523" s="3">
        <f t="shared" si="136"/>
        <v>0</v>
      </c>
      <c r="K523" s="3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</row>
    <row r="524" ht="15.75" customHeight="1">
      <c r="A524" s="31"/>
      <c r="B524" s="89"/>
      <c r="C524" s="89"/>
      <c r="D524" s="18">
        <f t="shared" si="133"/>
        <v>0</v>
      </c>
      <c r="E524" s="18">
        <f>B524*A509</f>
        <v>0</v>
      </c>
      <c r="F524" s="18">
        <f t="shared" si="134"/>
        <v>0</v>
      </c>
      <c r="G524" s="18"/>
      <c r="H524" s="89">
        <f t="shared" si="135"/>
        <v>0</v>
      </c>
      <c r="I524" s="3"/>
      <c r="J524" s="3">
        <f t="shared" si="136"/>
        <v>0</v>
      </c>
      <c r="K524" s="3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</row>
    <row r="525" ht="15.75" customHeight="1">
      <c r="A525" s="4" t="s">
        <v>495</v>
      </c>
      <c r="B525" s="97">
        <f>SUM(B511:B524)</f>
        <v>0.313</v>
      </c>
      <c r="C525" s="96"/>
      <c r="D525" s="97">
        <f t="shared" ref="D525:F525" si="137">SUM(D511:D524)</f>
        <v>0.253</v>
      </c>
      <c r="E525" s="97">
        <f t="shared" si="137"/>
        <v>1.252</v>
      </c>
      <c r="F525" s="97">
        <f t="shared" si="137"/>
        <v>1.012</v>
      </c>
      <c r="G525" s="96"/>
      <c r="H525" s="97">
        <f t="shared" ref="H525:K525" si="138">SUM(H511:H524)</f>
        <v>1.372</v>
      </c>
      <c r="I525" s="98">
        <f t="shared" si="138"/>
        <v>174851</v>
      </c>
      <c r="J525" s="98">
        <f t="shared" si="138"/>
        <v>31935.96</v>
      </c>
      <c r="K525" s="98">
        <f t="shared" si="138"/>
        <v>0</v>
      </c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</row>
    <row r="526" ht="15.75" customHeight="1">
      <c r="A526" s="8"/>
      <c r="B526" s="100"/>
      <c r="C526" s="100"/>
      <c r="D526" s="100"/>
      <c r="E526" s="100"/>
      <c r="F526" s="100"/>
      <c r="G526" s="100"/>
      <c r="H526" s="101" t="s">
        <v>496</v>
      </c>
      <c r="I526" s="33"/>
      <c r="J526" s="100"/>
      <c r="K526" s="101" t="s">
        <v>497</v>
      </c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</row>
    <row r="527" ht="15.75" customHeight="1">
      <c r="A527" s="8"/>
      <c r="B527" s="100"/>
      <c r="C527" s="100"/>
      <c r="D527" s="100"/>
      <c r="E527" s="100"/>
      <c r="F527" s="100"/>
      <c r="G527" s="100"/>
      <c r="H527" s="104" t="str">
        <f>#REF!*A509</f>
        <v>#REF!</v>
      </c>
      <c r="I527" s="33"/>
      <c r="J527" s="100"/>
      <c r="K527" s="104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</row>
    <row r="528" ht="15.75" customHeight="1">
      <c r="A528" s="77"/>
      <c r="B528" s="77"/>
      <c r="C528" s="77"/>
      <c r="D528" s="77"/>
      <c r="E528" s="77"/>
      <c r="F528" s="77"/>
      <c r="G528" s="77"/>
      <c r="H528" s="77"/>
      <c r="I528" s="33"/>
      <c r="J528" s="105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</row>
    <row r="529" ht="15.75" customHeight="1">
      <c r="A529" s="77"/>
      <c r="B529" s="77"/>
      <c r="C529" s="77"/>
      <c r="D529" s="77"/>
      <c r="E529" s="77"/>
      <c r="F529" s="77"/>
      <c r="G529" s="77"/>
      <c r="H529" s="77"/>
      <c r="I529" s="33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</row>
    <row r="530" ht="15.75" customHeight="1">
      <c r="A530" s="66" t="s">
        <v>97</v>
      </c>
      <c r="B530" s="75"/>
      <c r="C530" s="75"/>
      <c r="D530" s="75"/>
      <c r="E530" s="75"/>
      <c r="F530" s="75"/>
      <c r="G530" s="75"/>
      <c r="H530" s="75"/>
      <c r="I530" s="75"/>
      <c r="J530" s="75"/>
      <c r="K530" s="76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</row>
    <row r="531" ht="15.75" customHeight="1">
      <c r="A531" s="78" t="s">
        <v>478</v>
      </c>
      <c r="B531" s="79" t="s">
        <v>479</v>
      </c>
      <c r="C531" s="75"/>
      <c r="D531" s="76"/>
      <c r="E531" s="80" t="s">
        <v>480</v>
      </c>
      <c r="F531" s="76"/>
      <c r="G531" s="79" t="s">
        <v>481</v>
      </c>
      <c r="H531" s="75"/>
      <c r="I531" s="75"/>
      <c r="J531" s="75"/>
      <c r="K531" s="76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</row>
    <row r="532" ht="15.75" customHeight="1">
      <c r="A532" s="81">
        <f>'Menu Cíclico'!AV4</f>
        <v>4</v>
      </c>
      <c r="B532" s="82" t="s">
        <v>482</v>
      </c>
      <c r="C532" s="82" t="s">
        <v>483</v>
      </c>
      <c r="D532" s="82" t="s">
        <v>484</v>
      </c>
      <c r="E532" s="82" t="s">
        <v>485</v>
      </c>
      <c r="F532" s="82" t="s">
        <v>484</v>
      </c>
      <c r="G532" s="82" t="s">
        <v>486</v>
      </c>
      <c r="H532" s="82" t="s">
        <v>487</v>
      </c>
      <c r="I532" s="114" t="s">
        <v>488</v>
      </c>
      <c r="J532" s="85" t="s">
        <v>489</v>
      </c>
      <c r="K532" s="85" t="s">
        <v>490</v>
      </c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</row>
    <row r="533" ht="15.75" customHeight="1">
      <c r="A533" s="86" t="s">
        <v>491</v>
      </c>
      <c r="B533" s="87"/>
      <c r="C533" s="87"/>
      <c r="D533" s="87"/>
      <c r="E533" s="87"/>
      <c r="F533" s="87"/>
      <c r="G533" s="87"/>
      <c r="H533" s="87"/>
      <c r="I533" s="115"/>
      <c r="J533" s="87"/>
      <c r="K533" s="8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</row>
    <row r="534" ht="15.75" customHeight="1">
      <c r="A534" s="37" t="s">
        <v>604</v>
      </c>
      <c r="B534" s="89">
        <v>0.25</v>
      </c>
      <c r="C534" s="89">
        <v>0.8</v>
      </c>
      <c r="D534" s="18">
        <f t="shared" ref="D534:D547" si="139">C534*B534</f>
        <v>0.2</v>
      </c>
      <c r="E534" s="18">
        <f>B534*A532</f>
        <v>1</v>
      </c>
      <c r="F534" s="18">
        <f t="shared" ref="F534:F547" si="140">E534*C534</f>
        <v>0.8</v>
      </c>
      <c r="G534" s="18">
        <v>1.1</v>
      </c>
      <c r="H534" s="89">
        <f t="shared" ref="H534:H547" si="141">G534*E534</f>
        <v>1.1</v>
      </c>
      <c r="I534" s="116">
        <f>'Insumos Buffet'!D51</f>
        <v>25858</v>
      </c>
      <c r="J534" s="3">
        <f t="shared" ref="J534:J547" si="142">I534*H534</f>
        <v>28443.8</v>
      </c>
      <c r="K534" s="3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</row>
    <row r="535" ht="15.75" customHeight="1">
      <c r="A535" s="31" t="s">
        <v>514</v>
      </c>
      <c r="B535" s="89">
        <v>0.01</v>
      </c>
      <c r="C535" s="89">
        <v>1.0</v>
      </c>
      <c r="D535" s="18">
        <f t="shared" si="139"/>
        <v>0.01</v>
      </c>
      <c r="E535" s="18">
        <f>B535*A532</f>
        <v>0.04</v>
      </c>
      <c r="F535" s="18">
        <f t="shared" si="140"/>
        <v>0.04</v>
      </c>
      <c r="G535" s="18">
        <v>1.0</v>
      </c>
      <c r="H535" s="89">
        <f t="shared" si="141"/>
        <v>0.04</v>
      </c>
      <c r="I535" s="116">
        <f>'Insumos Buffet'!D118</f>
        <v>7088</v>
      </c>
      <c r="J535" s="3">
        <f t="shared" si="142"/>
        <v>283.52</v>
      </c>
      <c r="K535" s="3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</row>
    <row r="536" ht="15.75" customHeight="1">
      <c r="A536" s="31" t="s">
        <v>605</v>
      </c>
      <c r="B536" s="18">
        <v>0.04</v>
      </c>
      <c r="C536" s="18">
        <v>1.0</v>
      </c>
      <c r="D536" s="18">
        <f t="shared" si="139"/>
        <v>0.04</v>
      </c>
      <c r="E536" s="18">
        <f>B536*A532</f>
        <v>0.16</v>
      </c>
      <c r="F536" s="18">
        <f t="shared" si="140"/>
        <v>0.16</v>
      </c>
      <c r="G536" s="18">
        <v>1.175</v>
      </c>
      <c r="H536" s="89">
        <f t="shared" si="141"/>
        <v>0.188</v>
      </c>
      <c r="I536" s="116">
        <f>'Insumos Buffet'!D21</f>
        <v>2990</v>
      </c>
      <c r="J536" s="3">
        <f t="shared" si="142"/>
        <v>562.12</v>
      </c>
      <c r="K536" s="3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</row>
    <row r="537" ht="15.75" customHeight="1">
      <c r="A537" s="31" t="s">
        <v>368</v>
      </c>
      <c r="B537" s="18">
        <v>0.005</v>
      </c>
      <c r="C537" s="18">
        <v>1.0</v>
      </c>
      <c r="D537" s="18">
        <f t="shared" si="139"/>
        <v>0.005</v>
      </c>
      <c r="E537" s="18">
        <f>B537*A532</f>
        <v>0.02</v>
      </c>
      <c r="F537" s="18">
        <f t="shared" si="140"/>
        <v>0.02</v>
      </c>
      <c r="G537" s="18">
        <v>1.2</v>
      </c>
      <c r="H537" s="89">
        <f t="shared" si="141"/>
        <v>0.024</v>
      </c>
      <c r="I537" s="116">
        <f>'Insumos Buffet'!D22</f>
        <v>9024</v>
      </c>
      <c r="J537" s="3">
        <f t="shared" si="142"/>
        <v>216.576</v>
      </c>
      <c r="K537" s="3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</row>
    <row r="538" ht="15.75" customHeight="1">
      <c r="A538" s="31" t="s">
        <v>505</v>
      </c>
      <c r="B538" s="18">
        <v>0.002</v>
      </c>
      <c r="C538" s="18">
        <v>1.0</v>
      </c>
      <c r="D538" s="18">
        <f t="shared" si="139"/>
        <v>0.002</v>
      </c>
      <c r="E538" s="18">
        <f>B538*A532</f>
        <v>0.008</v>
      </c>
      <c r="F538" s="18">
        <f t="shared" si="140"/>
        <v>0.008</v>
      </c>
      <c r="G538" s="18">
        <v>1.0</v>
      </c>
      <c r="H538" s="89">
        <f t="shared" si="141"/>
        <v>0.008</v>
      </c>
      <c r="I538" s="116">
        <f>'Insumos Buffet'!D82</f>
        <v>3200</v>
      </c>
      <c r="J538" s="3">
        <f t="shared" si="142"/>
        <v>25.6</v>
      </c>
      <c r="K538" s="3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</row>
    <row r="539" ht="15.75" customHeight="1">
      <c r="A539" s="31" t="s">
        <v>494</v>
      </c>
      <c r="B539" s="18">
        <v>0.001</v>
      </c>
      <c r="C539" s="18">
        <v>1.0</v>
      </c>
      <c r="D539" s="18">
        <f t="shared" si="139"/>
        <v>0.001</v>
      </c>
      <c r="E539" s="18">
        <f>B539*A532</f>
        <v>0.004</v>
      </c>
      <c r="F539" s="18">
        <f t="shared" si="140"/>
        <v>0.004</v>
      </c>
      <c r="G539" s="18">
        <v>1.0</v>
      </c>
      <c r="H539" s="89">
        <f t="shared" si="141"/>
        <v>0.004</v>
      </c>
      <c r="I539" s="116">
        <f>'Insumos Buffet'!D70</f>
        <v>145000</v>
      </c>
      <c r="J539" s="3">
        <f t="shared" si="142"/>
        <v>580</v>
      </c>
      <c r="K539" s="3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</row>
    <row r="540" ht="15.75" customHeight="1">
      <c r="A540" s="2"/>
      <c r="B540" s="18"/>
      <c r="C540" s="18"/>
      <c r="D540" s="18">
        <f t="shared" si="139"/>
        <v>0</v>
      </c>
      <c r="E540" s="18">
        <f>B540*A532</f>
        <v>0</v>
      </c>
      <c r="F540" s="18">
        <f t="shared" si="140"/>
        <v>0</v>
      </c>
      <c r="G540" s="18"/>
      <c r="H540" s="89">
        <f t="shared" si="141"/>
        <v>0</v>
      </c>
      <c r="I540" s="116"/>
      <c r="J540" s="3">
        <f t="shared" si="142"/>
        <v>0</v>
      </c>
      <c r="K540" s="3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</row>
    <row r="541" ht="15.75" customHeight="1">
      <c r="A541" s="2"/>
      <c r="B541" s="89"/>
      <c r="C541" s="89"/>
      <c r="D541" s="18">
        <f t="shared" si="139"/>
        <v>0</v>
      </c>
      <c r="E541" s="18">
        <f>B541*A532</f>
        <v>0</v>
      </c>
      <c r="F541" s="18">
        <f t="shared" si="140"/>
        <v>0</v>
      </c>
      <c r="G541" s="18"/>
      <c r="H541" s="89">
        <f t="shared" si="141"/>
        <v>0</v>
      </c>
      <c r="I541" s="116"/>
      <c r="J541" s="3">
        <f t="shared" si="142"/>
        <v>0</v>
      </c>
      <c r="K541" s="3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</row>
    <row r="542" ht="15.75" customHeight="1">
      <c r="A542" s="2"/>
      <c r="B542" s="89"/>
      <c r="C542" s="89"/>
      <c r="D542" s="18">
        <f t="shared" si="139"/>
        <v>0</v>
      </c>
      <c r="E542" s="18">
        <f>B542*A532</f>
        <v>0</v>
      </c>
      <c r="F542" s="18">
        <f t="shared" si="140"/>
        <v>0</v>
      </c>
      <c r="G542" s="18"/>
      <c r="H542" s="89">
        <f t="shared" si="141"/>
        <v>0</v>
      </c>
      <c r="I542" s="116"/>
      <c r="J542" s="3">
        <f t="shared" si="142"/>
        <v>0</v>
      </c>
      <c r="K542" s="3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</row>
    <row r="543" ht="15.75" customHeight="1">
      <c r="A543" s="1"/>
      <c r="B543" s="89"/>
      <c r="C543" s="89"/>
      <c r="D543" s="18">
        <f t="shared" si="139"/>
        <v>0</v>
      </c>
      <c r="E543" s="18">
        <f>B543*A532</f>
        <v>0</v>
      </c>
      <c r="F543" s="18">
        <f t="shared" si="140"/>
        <v>0</v>
      </c>
      <c r="G543" s="18"/>
      <c r="H543" s="89">
        <f t="shared" si="141"/>
        <v>0</v>
      </c>
      <c r="I543" s="116"/>
      <c r="J543" s="3">
        <f t="shared" si="142"/>
        <v>0</v>
      </c>
      <c r="K543" s="3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</row>
    <row r="544" ht="15.75" customHeight="1">
      <c r="A544" s="1"/>
      <c r="B544" s="89"/>
      <c r="C544" s="89"/>
      <c r="D544" s="18">
        <f t="shared" si="139"/>
        <v>0</v>
      </c>
      <c r="E544" s="18">
        <f>B544*A532</f>
        <v>0</v>
      </c>
      <c r="F544" s="18">
        <f t="shared" si="140"/>
        <v>0</v>
      </c>
      <c r="G544" s="18"/>
      <c r="H544" s="89">
        <f t="shared" si="141"/>
        <v>0</v>
      </c>
      <c r="I544" s="116"/>
      <c r="J544" s="3">
        <f t="shared" si="142"/>
        <v>0</v>
      </c>
      <c r="K544" s="3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</row>
    <row r="545" ht="15.75" customHeight="1">
      <c r="A545" s="31"/>
      <c r="B545" s="89"/>
      <c r="C545" s="89"/>
      <c r="D545" s="95">
        <f t="shared" si="139"/>
        <v>0</v>
      </c>
      <c r="E545" s="95">
        <f>B545*A532</f>
        <v>0</v>
      </c>
      <c r="F545" s="18">
        <f t="shared" si="140"/>
        <v>0</v>
      </c>
      <c r="G545" s="18"/>
      <c r="H545" s="89">
        <f t="shared" si="141"/>
        <v>0</v>
      </c>
      <c r="I545" s="118"/>
      <c r="J545" s="3">
        <f t="shared" si="142"/>
        <v>0</v>
      </c>
      <c r="K545" s="3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</row>
    <row r="546" ht="15.75" customHeight="1">
      <c r="A546" s="31"/>
      <c r="B546" s="89"/>
      <c r="C546" s="89"/>
      <c r="D546" s="18">
        <f t="shared" si="139"/>
        <v>0</v>
      </c>
      <c r="E546" s="18">
        <f>B546*A532</f>
        <v>0</v>
      </c>
      <c r="F546" s="18">
        <f t="shared" si="140"/>
        <v>0</v>
      </c>
      <c r="G546" s="18"/>
      <c r="H546" s="89">
        <f t="shared" si="141"/>
        <v>0</v>
      </c>
      <c r="I546" s="3"/>
      <c r="J546" s="3">
        <f t="shared" si="142"/>
        <v>0</v>
      </c>
      <c r="K546" s="3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</row>
    <row r="547" ht="15.75" customHeight="1">
      <c r="A547" s="31"/>
      <c r="B547" s="89"/>
      <c r="C547" s="89"/>
      <c r="D547" s="18">
        <f t="shared" si="139"/>
        <v>0</v>
      </c>
      <c r="E547" s="18">
        <f>B547*A532</f>
        <v>0</v>
      </c>
      <c r="F547" s="18">
        <f t="shared" si="140"/>
        <v>0</v>
      </c>
      <c r="G547" s="18"/>
      <c r="H547" s="89">
        <f t="shared" si="141"/>
        <v>0</v>
      </c>
      <c r="I547" s="3"/>
      <c r="J547" s="3">
        <f t="shared" si="142"/>
        <v>0</v>
      </c>
      <c r="K547" s="3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</row>
    <row r="548" ht="15.75" customHeight="1">
      <c r="A548" s="4" t="s">
        <v>495</v>
      </c>
      <c r="B548" s="97">
        <f>SUM(B534:B547)</f>
        <v>0.308</v>
      </c>
      <c r="C548" s="96"/>
      <c r="D548" s="97">
        <f t="shared" ref="D548:F548" si="143">SUM(D534:D547)</f>
        <v>0.258</v>
      </c>
      <c r="E548" s="97">
        <f t="shared" si="143"/>
        <v>1.232</v>
      </c>
      <c r="F548" s="97">
        <f t="shared" si="143"/>
        <v>1.032</v>
      </c>
      <c r="G548" s="96"/>
      <c r="H548" s="97">
        <f t="shared" ref="H548:K548" si="144">SUM(H534:H547)</f>
        <v>1.364</v>
      </c>
      <c r="I548" s="98">
        <f t="shared" si="144"/>
        <v>193160</v>
      </c>
      <c r="J548" s="98">
        <f t="shared" si="144"/>
        <v>30111.616</v>
      </c>
      <c r="K548" s="98">
        <f t="shared" si="144"/>
        <v>0</v>
      </c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</row>
    <row r="549" ht="15.75" customHeight="1">
      <c r="A549" s="8"/>
      <c r="B549" s="100"/>
      <c r="C549" s="100"/>
      <c r="D549" s="100"/>
      <c r="E549" s="100"/>
      <c r="F549" s="100"/>
      <c r="G549" s="100"/>
      <c r="H549" s="101" t="s">
        <v>496</v>
      </c>
      <c r="I549" s="33"/>
      <c r="J549" s="100"/>
      <c r="K549" s="101" t="s">
        <v>497</v>
      </c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</row>
    <row r="550" ht="15.75" customHeight="1">
      <c r="A550" s="8"/>
      <c r="B550" s="100"/>
      <c r="C550" s="100"/>
      <c r="D550" s="100"/>
      <c r="E550" s="100"/>
      <c r="F550" s="100"/>
      <c r="G550" s="100"/>
      <c r="H550" s="104" t="str">
        <f>#REF!*A532</f>
        <v>#REF!</v>
      </c>
      <c r="I550" s="33"/>
      <c r="J550" s="100"/>
      <c r="K550" s="104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</row>
    <row r="551" ht="15.75" customHeight="1">
      <c r="A551" s="8"/>
      <c r="B551" s="8"/>
      <c r="C551" s="8"/>
      <c r="D551" s="8"/>
      <c r="E551" s="8"/>
      <c r="F551" s="8"/>
      <c r="G551" s="8"/>
      <c r="H551" s="8"/>
      <c r="I551" s="33"/>
      <c r="J551" s="8"/>
      <c r="K551" s="8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</row>
    <row r="552" ht="15.75" customHeight="1">
      <c r="A552" s="8"/>
      <c r="B552" s="8"/>
      <c r="C552" s="8"/>
      <c r="D552" s="8"/>
      <c r="E552" s="8"/>
      <c r="F552" s="8"/>
      <c r="G552" s="8"/>
      <c r="H552" s="8"/>
      <c r="I552" s="33"/>
      <c r="J552" s="8"/>
      <c r="K552" s="8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</row>
    <row r="553" ht="15.75" customHeight="1">
      <c r="A553" s="66" t="s">
        <v>155</v>
      </c>
      <c r="B553" s="75"/>
      <c r="C553" s="75"/>
      <c r="D553" s="75"/>
      <c r="E553" s="75"/>
      <c r="F553" s="75"/>
      <c r="G553" s="75"/>
      <c r="H553" s="75"/>
      <c r="I553" s="75"/>
      <c r="J553" s="75"/>
      <c r="K553" s="76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</row>
    <row r="554" ht="15.75" customHeight="1">
      <c r="A554" s="78" t="s">
        <v>478</v>
      </c>
      <c r="B554" s="79" t="s">
        <v>479</v>
      </c>
      <c r="C554" s="75"/>
      <c r="D554" s="76"/>
      <c r="E554" s="80" t="s">
        <v>480</v>
      </c>
      <c r="F554" s="76"/>
      <c r="G554" s="79" t="s">
        <v>481</v>
      </c>
      <c r="H554" s="75"/>
      <c r="I554" s="75"/>
      <c r="J554" s="75"/>
      <c r="K554" s="76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</row>
    <row r="555" ht="15.75" customHeight="1">
      <c r="A555" s="81">
        <f>'Menu Cíclico'!AZ4</f>
        <v>4</v>
      </c>
      <c r="B555" s="82" t="s">
        <v>482</v>
      </c>
      <c r="C555" s="82" t="s">
        <v>483</v>
      </c>
      <c r="D555" s="82" t="s">
        <v>484</v>
      </c>
      <c r="E555" s="82" t="s">
        <v>485</v>
      </c>
      <c r="F555" s="82" t="s">
        <v>484</v>
      </c>
      <c r="G555" s="82" t="s">
        <v>486</v>
      </c>
      <c r="H555" s="82" t="s">
        <v>487</v>
      </c>
      <c r="I555" s="114" t="s">
        <v>488</v>
      </c>
      <c r="J555" s="85" t="s">
        <v>489</v>
      </c>
      <c r="K555" s="85" t="s">
        <v>490</v>
      </c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</row>
    <row r="556" ht="15.75" customHeight="1">
      <c r="A556" s="86" t="s">
        <v>491</v>
      </c>
      <c r="B556" s="87"/>
      <c r="C556" s="87"/>
      <c r="D556" s="87"/>
      <c r="E556" s="87"/>
      <c r="F556" s="87"/>
      <c r="G556" s="87"/>
      <c r="H556" s="87"/>
      <c r="I556" s="115"/>
      <c r="J556" s="87"/>
      <c r="K556" s="8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</row>
    <row r="557" ht="15.75" customHeight="1">
      <c r="A557" s="37" t="s">
        <v>305</v>
      </c>
      <c r="B557" s="89">
        <v>0.1</v>
      </c>
      <c r="C557" s="89">
        <v>0.8</v>
      </c>
      <c r="D557" s="18">
        <f t="shared" ref="D557:D570" si="145">C557*B557</f>
        <v>0.08</v>
      </c>
      <c r="E557" s="18">
        <f>B557*A555</f>
        <v>0.4</v>
      </c>
      <c r="F557" s="18">
        <f t="shared" ref="F557:F570" si="146">E557*C557</f>
        <v>0.32</v>
      </c>
      <c r="G557" s="18">
        <v>1.1</v>
      </c>
      <c r="H557" s="89">
        <f t="shared" ref="H557:H570" si="147">G557*E557</f>
        <v>0.44</v>
      </c>
      <c r="I557" s="116">
        <f>'Insumos Buffet'!D15</f>
        <v>21990</v>
      </c>
      <c r="J557" s="3">
        <f t="shared" ref="J557:J570" si="148">I557*H557</f>
        <v>9675.6</v>
      </c>
      <c r="K557" s="3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</row>
    <row r="558" ht="15.75" customHeight="1">
      <c r="A558" s="31" t="s">
        <v>458</v>
      </c>
      <c r="B558" s="89">
        <v>0.02</v>
      </c>
      <c r="C558" s="89">
        <v>1.0</v>
      </c>
      <c r="D558" s="18">
        <f t="shared" si="145"/>
        <v>0.02</v>
      </c>
      <c r="E558" s="18">
        <f>B558*A555</f>
        <v>0.08</v>
      </c>
      <c r="F558" s="18">
        <f t="shared" si="146"/>
        <v>0.08</v>
      </c>
      <c r="G558" s="18">
        <v>1.175</v>
      </c>
      <c r="H558" s="89">
        <f t="shared" si="147"/>
        <v>0.094</v>
      </c>
      <c r="I558" s="116">
        <f>'Insumos Buffet'!D90</f>
        <v>4190</v>
      </c>
      <c r="J558" s="3">
        <f t="shared" si="148"/>
        <v>393.86</v>
      </c>
      <c r="K558" s="3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</row>
    <row r="559" ht="15.75" customHeight="1">
      <c r="A559" s="31" t="s">
        <v>345</v>
      </c>
      <c r="B559" s="18">
        <v>0.01</v>
      </c>
      <c r="C559" s="18">
        <v>1.0</v>
      </c>
      <c r="D559" s="18">
        <f t="shared" si="145"/>
        <v>0.01</v>
      </c>
      <c r="E559" s="18">
        <f>B559*A555</f>
        <v>0.04</v>
      </c>
      <c r="F559" s="18">
        <f t="shared" si="146"/>
        <v>0.04</v>
      </c>
      <c r="G559" s="18">
        <v>1.175</v>
      </c>
      <c r="H559" s="89">
        <f t="shared" si="147"/>
        <v>0.047</v>
      </c>
      <c r="I559" s="116">
        <f>'Insumos Buffet'!D21</f>
        <v>2990</v>
      </c>
      <c r="J559" s="3">
        <f t="shared" si="148"/>
        <v>140.53</v>
      </c>
      <c r="K559" s="3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</row>
    <row r="560" ht="15.75" customHeight="1">
      <c r="A560" s="31" t="s">
        <v>434</v>
      </c>
      <c r="B560" s="18">
        <v>0.01</v>
      </c>
      <c r="C560" s="18">
        <v>1.0</v>
      </c>
      <c r="D560" s="18">
        <f t="shared" si="145"/>
        <v>0.01</v>
      </c>
      <c r="E560" s="18">
        <f>B560*A555</f>
        <v>0.04</v>
      </c>
      <c r="F560" s="18">
        <f t="shared" si="146"/>
        <v>0.04</v>
      </c>
      <c r="G560" s="18">
        <v>1.125</v>
      </c>
      <c r="H560" s="89">
        <f t="shared" si="147"/>
        <v>0.045</v>
      </c>
      <c r="I560" s="116">
        <f>'Insumos Buffet'!D50</f>
        <v>5280</v>
      </c>
      <c r="J560" s="3">
        <f t="shared" si="148"/>
        <v>237.6</v>
      </c>
      <c r="K560" s="3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</row>
    <row r="561" ht="15.75" customHeight="1">
      <c r="A561" s="31" t="s">
        <v>433</v>
      </c>
      <c r="B561" s="18">
        <v>0.01</v>
      </c>
      <c r="C561" s="18">
        <v>1.0</v>
      </c>
      <c r="D561" s="18">
        <f t="shared" si="145"/>
        <v>0.01</v>
      </c>
      <c r="E561" s="18">
        <f>B561*A555</f>
        <v>0.04</v>
      </c>
      <c r="F561" s="18">
        <f t="shared" si="146"/>
        <v>0.04</v>
      </c>
      <c r="G561" s="18">
        <v>1.125</v>
      </c>
      <c r="H561" s="89">
        <f t="shared" si="147"/>
        <v>0.045</v>
      </c>
      <c r="I561" s="116">
        <f>'Insumos Buffet'!D49</f>
        <v>18397</v>
      </c>
      <c r="J561" s="3">
        <f t="shared" si="148"/>
        <v>827.865</v>
      </c>
      <c r="K561" s="3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</row>
    <row r="562" ht="15.75" customHeight="1">
      <c r="A562" s="31" t="s">
        <v>450</v>
      </c>
      <c r="B562" s="18">
        <v>0.03</v>
      </c>
      <c r="C562" s="18">
        <v>1.0</v>
      </c>
      <c r="D562" s="18">
        <f t="shared" si="145"/>
        <v>0.03</v>
      </c>
      <c r="E562" s="18">
        <f>B562*A555</f>
        <v>0.12</v>
      </c>
      <c r="F562" s="18">
        <f t="shared" si="146"/>
        <v>0.12</v>
      </c>
      <c r="G562" s="18">
        <v>1.125</v>
      </c>
      <c r="H562" s="89">
        <f t="shared" si="147"/>
        <v>0.135</v>
      </c>
      <c r="I562" s="116">
        <f>'Insumos Buffet'!D62</f>
        <v>3756</v>
      </c>
      <c r="J562" s="3">
        <f t="shared" si="148"/>
        <v>507.06</v>
      </c>
      <c r="K562" s="3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</row>
    <row r="563" ht="15.75" customHeight="1">
      <c r="A563" s="31" t="s">
        <v>505</v>
      </c>
      <c r="B563" s="18">
        <v>0.002</v>
      </c>
      <c r="C563" s="18">
        <v>1.0</v>
      </c>
      <c r="D563" s="18">
        <f t="shared" si="145"/>
        <v>0.002</v>
      </c>
      <c r="E563" s="18">
        <f>B563*A555</f>
        <v>0.008</v>
      </c>
      <c r="F563" s="18">
        <f t="shared" si="146"/>
        <v>0.008</v>
      </c>
      <c r="G563" s="18">
        <v>1.0</v>
      </c>
      <c r="H563" s="89">
        <f t="shared" si="147"/>
        <v>0.008</v>
      </c>
      <c r="I563" s="116">
        <f>'Insumos Buffet'!D82</f>
        <v>3200</v>
      </c>
      <c r="J563" s="3">
        <f t="shared" si="148"/>
        <v>25.6</v>
      </c>
      <c r="K563" s="3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</row>
    <row r="564" ht="15.75" customHeight="1">
      <c r="A564" s="31" t="s">
        <v>542</v>
      </c>
      <c r="B564" s="89">
        <v>1.0E-4</v>
      </c>
      <c r="C564" s="89">
        <v>1.0</v>
      </c>
      <c r="D564" s="18">
        <f t="shared" si="145"/>
        <v>0.0001</v>
      </c>
      <c r="E564" s="18">
        <f>B564*A555</f>
        <v>0.0004</v>
      </c>
      <c r="F564" s="18">
        <f t="shared" si="146"/>
        <v>0.0004</v>
      </c>
      <c r="G564" s="18">
        <v>1.0</v>
      </c>
      <c r="H564" s="89">
        <f t="shared" si="147"/>
        <v>0.0004</v>
      </c>
      <c r="I564" s="116">
        <f>'Insumos Buffet'!D108</f>
        <v>40000</v>
      </c>
      <c r="J564" s="3">
        <f t="shared" si="148"/>
        <v>16</v>
      </c>
      <c r="K564" s="3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</row>
    <row r="565" ht="15.75" customHeight="1">
      <c r="A565" s="31" t="s">
        <v>439</v>
      </c>
      <c r="B565" s="89">
        <v>0.08</v>
      </c>
      <c r="C565" s="89">
        <v>1.0</v>
      </c>
      <c r="D565" s="18">
        <f t="shared" si="145"/>
        <v>0.08</v>
      </c>
      <c r="E565" s="18">
        <f>B565*A555</f>
        <v>0.32</v>
      </c>
      <c r="F565" s="18">
        <f t="shared" si="146"/>
        <v>0.32</v>
      </c>
      <c r="G565" s="18">
        <v>1.0</v>
      </c>
      <c r="H565" s="89">
        <f t="shared" si="147"/>
        <v>0.32</v>
      </c>
      <c r="I565" s="116">
        <f>'Insumos Buffet'!D86</f>
        <v>21862.4994</v>
      </c>
      <c r="J565" s="3">
        <f t="shared" si="148"/>
        <v>6995.999808</v>
      </c>
      <c r="K565" s="3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</row>
    <row r="566" ht="15.75" customHeight="1">
      <c r="A566" s="31" t="s">
        <v>494</v>
      </c>
      <c r="B566" s="89">
        <v>1.0E-4</v>
      </c>
      <c r="C566" s="89">
        <v>1.0</v>
      </c>
      <c r="D566" s="18">
        <f t="shared" si="145"/>
        <v>0.0001</v>
      </c>
      <c r="E566" s="18">
        <f>B566*A555</f>
        <v>0.0004</v>
      </c>
      <c r="F566" s="18">
        <f t="shared" si="146"/>
        <v>0.0004</v>
      </c>
      <c r="G566" s="18">
        <v>1.0</v>
      </c>
      <c r="H566" s="89">
        <f t="shared" si="147"/>
        <v>0.0004</v>
      </c>
      <c r="I566" s="116">
        <f>'Insumos Buffet'!D70</f>
        <v>145000</v>
      </c>
      <c r="J566" s="3">
        <f t="shared" si="148"/>
        <v>58</v>
      </c>
      <c r="K566" s="3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</row>
    <row r="567" ht="15.75" customHeight="1">
      <c r="A567" s="31" t="s">
        <v>47</v>
      </c>
      <c r="B567" s="89">
        <v>0.01</v>
      </c>
      <c r="C567" s="89">
        <v>1.0</v>
      </c>
      <c r="D567" s="18">
        <f t="shared" si="145"/>
        <v>0.01</v>
      </c>
      <c r="E567" s="18">
        <f>B567*A555</f>
        <v>0.04</v>
      </c>
      <c r="F567" s="18">
        <f t="shared" si="146"/>
        <v>0.04</v>
      </c>
      <c r="G567" s="18">
        <v>1.0</v>
      </c>
      <c r="H567" s="89">
        <f t="shared" si="147"/>
        <v>0.04</v>
      </c>
      <c r="I567" s="116">
        <f>'Insumos Buffet'!D2</f>
        <v>6820</v>
      </c>
      <c r="J567" s="3">
        <f t="shared" si="148"/>
        <v>272.8</v>
      </c>
      <c r="K567" s="3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</row>
    <row r="568" ht="15.75" customHeight="1">
      <c r="A568" s="31"/>
      <c r="B568" s="89"/>
      <c r="C568" s="89"/>
      <c r="D568" s="95">
        <f t="shared" si="145"/>
        <v>0</v>
      </c>
      <c r="E568" s="95">
        <f>B568*A555</f>
        <v>0</v>
      </c>
      <c r="F568" s="18">
        <f t="shared" si="146"/>
        <v>0</v>
      </c>
      <c r="G568" s="18"/>
      <c r="H568" s="89">
        <f t="shared" si="147"/>
        <v>0</v>
      </c>
      <c r="I568" s="118"/>
      <c r="J568" s="3">
        <f t="shared" si="148"/>
        <v>0</v>
      </c>
      <c r="K568" s="3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</row>
    <row r="569" ht="15.75" customHeight="1">
      <c r="A569" s="31"/>
      <c r="B569" s="89"/>
      <c r="C569" s="89"/>
      <c r="D569" s="18">
        <f t="shared" si="145"/>
        <v>0</v>
      </c>
      <c r="E569" s="18">
        <f>B569*A555</f>
        <v>0</v>
      </c>
      <c r="F569" s="18">
        <f t="shared" si="146"/>
        <v>0</v>
      </c>
      <c r="G569" s="18"/>
      <c r="H569" s="89">
        <f t="shared" si="147"/>
        <v>0</v>
      </c>
      <c r="I569" s="3"/>
      <c r="J569" s="3">
        <f t="shared" si="148"/>
        <v>0</v>
      </c>
      <c r="K569" s="3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</row>
    <row r="570" ht="15.75" customHeight="1">
      <c r="A570" s="31"/>
      <c r="B570" s="89"/>
      <c r="C570" s="89"/>
      <c r="D570" s="18">
        <f t="shared" si="145"/>
        <v>0</v>
      </c>
      <c r="E570" s="18">
        <f>B570*A555</f>
        <v>0</v>
      </c>
      <c r="F570" s="18">
        <f t="shared" si="146"/>
        <v>0</v>
      </c>
      <c r="G570" s="18"/>
      <c r="H570" s="89">
        <f t="shared" si="147"/>
        <v>0</v>
      </c>
      <c r="I570" s="3"/>
      <c r="J570" s="3">
        <f t="shared" si="148"/>
        <v>0</v>
      </c>
      <c r="K570" s="3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</row>
    <row r="571" ht="15.75" customHeight="1">
      <c r="A571" s="4" t="s">
        <v>495</v>
      </c>
      <c r="B571" s="97">
        <f>SUM(B557:B570)</f>
        <v>0.2722</v>
      </c>
      <c r="C571" s="96"/>
      <c r="D571" s="97">
        <f t="shared" ref="D571:F571" si="149">SUM(D557:D570)</f>
        <v>0.2522</v>
      </c>
      <c r="E571" s="97">
        <f t="shared" si="149"/>
        <v>1.0888</v>
      </c>
      <c r="F571" s="97">
        <f t="shared" si="149"/>
        <v>1.0088</v>
      </c>
      <c r="G571" s="96"/>
      <c r="H571" s="97">
        <f t="shared" ref="H571:K571" si="150">SUM(H557:H570)</f>
        <v>1.1748</v>
      </c>
      <c r="I571" s="98">
        <f t="shared" si="150"/>
        <v>273485.4994</v>
      </c>
      <c r="J571" s="98">
        <f t="shared" si="150"/>
        <v>19150.91481</v>
      </c>
      <c r="K571" s="98">
        <f t="shared" si="150"/>
        <v>0</v>
      </c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</row>
    <row r="572" ht="15.75" customHeight="1">
      <c r="A572" s="8"/>
      <c r="B572" s="100"/>
      <c r="C572" s="100"/>
      <c r="D572" s="100"/>
      <c r="E572" s="100"/>
      <c r="F572" s="100"/>
      <c r="G572" s="100"/>
      <c r="H572" s="101" t="s">
        <v>496</v>
      </c>
      <c r="I572" s="33"/>
      <c r="J572" s="100"/>
      <c r="K572" s="101" t="s">
        <v>497</v>
      </c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</row>
    <row r="573" ht="15.75" customHeight="1">
      <c r="A573" s="8"/>
      <c r="B573" s="100"/>
      <c r="C573" s="100"/>
      <c r="D573" s="100"/>
      <c r="E573" s="100"/>
      <c r="F573" s="100"/>
      <c r="G573" s="100"/>
      <c r="H573" s="104" t="str">
        <f>#REF!*A555</f>
        <v>#REF!</v>
      </c>
      <c r="I573" s="33"/>
      <c r="J573" s="100"/>
      <c r="K573" s="104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</row>
    <row r="574" ht="15.75" customHeight="1">
      <c r="A574" s="8"/>
      <c r="B574" s="8"/>
      <c r="C574" s="8"/>
      <c r="D574" s="8"/>
      <c r="E574" s="8"/>
      <c r="F574" s="8"/>
      <c r="G574" s="8"/>
      <c r="H574" s="8"/>
      <c r="I574" s="33"/>
      <c r="J574" s="8"/>
      <c r="K574" s="8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</row>
    <row r="575" ht="15.75" customHeight="1">
      <c r="A575" s="8"/>
      <c r="B575" s="8"/>
      <c r="C575" s="8"/>
      <c r="D575" s="8"/>
      <c r="E575" s="8"/>
      <c r="F575" s="8"/>
      <c r="G575" s="8"/>
      <c r="H575" s="8"/>
      <c r="I575" s="33"/>
      <c r="J575" s="8"/>
      <c r="K575" s="8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</row>
    <row r="576" ht="15.75" customHeight="1">
      <c r="A576" s="66" t="s">
        <v>101</v>
      </c>
      <c r="B576" s="75"/>
      <c r="C576" s="75"/>
      <c r="D576" s="75"/>
      <c r="E576" s="75"/>
      <c r="F576" s="75"/>
      <c r="G576" s="75"/>
      <c r="H576" s="75"/>
      <c r="I576" s="75"/>
      <c r="J576" s="75"/>
      <c r="K576" s="76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</row>
    <row r="577" ht="15.75" customHeight="1">
      <c r="A577" s="78" t="s">
        <v>478</v>
      </c>
      <c r="B577" s="79" t="s">
        <v>479</v>
      </c>
      <c r="C577" s="75"/>
      <c r="D577" s="76"/>
      <c r="E577" s="80" t="s">
        <v>480</v>
      </c>
      <c r="F577" s="76"/>
      <c r="G577" s="79" t="s">
        <v>481</v>
      </c>
      <c r="H577" s="75"/>
      <c r="I577" s="75"/>
      <c r="J577" s="75"/>
      <c r="K577" s="76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</row>
    <row r="578" ht="15.75" customHeight="1">
      <c r="A578" s="81">
        <f>'Menu Cíclico'!AZ3</f>
        <v>4</v>
      </c>
      <c r="B578" s="82" t="s">
        <v>482</v>
      </c>
      <c r="C578" s="82" t="s">
        <v>483</v>
      </c>
      <c r="D578" s="82" t="s">
        <v>484</v>
      </c>
      <c r="E578" s="82" t="s">
        <v>485</v>
      </c>
      <c r="F578" s="82" t="s">
        <v>484</v>
      </c>
      <c r="G578" s="82" t="s">
        <v>486</v>
      </c>
      <c r="H578" s="82" t="s">
        <v>487</v>
      </c>
      <c r="I578" s="114" t="s">
        <v>488</v>
      </c>
      <c r="J578" s="85" t="s">
        <v>489</v>
      </c>
      <c r="K578" s="85" t="s">
        <v>490</v>
      </c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</row>
    <row r="579" ht="15.75" customHeight="1">
      <c r="A579" s="86" t="s">
        <v>491</v>
      </c>
      <c r="B579" s="87"/>
      <c r="C579" s="87"/>
      <c r="D579" s="87"/>
      <c r="E579" s="87"/>
      <c r="F579" s="87"/>
      <c r="G579" s="87"/>
      <c r="H579" s="87"/>
      <c r="I579" s="115"/>
      <c r="J579" s="87"/>
      <c r="K579" s="8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</row>
    <row r="580" ht="15.75" customHeight="1">
      <c r="A580" s="37" t="s">
        <v>446</v>
      </c>
      <c r="B580" s="89">
        <v>0.16</v>
      </c>
      <c r="C580" s="89">
        <v>0.8</v>
      </c>
      <c r="D580" s="18">
        <f t="shared" ref="D580:D593" si="151">C580*B580</f>
        <v>0.128</v>
      </c>
      <c r="E580" s="18">
        <f>B580*A578</f>
        <v>0.64</v>
      </c>
      <c r="F580" s="18">
        <f t="shared" ref="F580:F593" si="152">E580*C580</f>
        <v>0.512</v>
      </c>
      <c r="G580" s="18">
        <v>1.1</v>
      </c>
      <c r="H580" s="89">
        <f t="shared" ref="H580:H593" si="153">G580*E580</f>
        <v>0.704</v>
      </c>
      <c r="I580" s="116">
        <f>'Insumos Buffet'!D51</f>
        <v>25858</v>
      </c>
      <c r="J580" s="3">
        <f t="shared" ref="J580:J593" si="154">I580*H580</f>
        <v>18204.032</v>
      </c>
      <c r="K580" s="3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</row>
    <row r="581" ht="15.75" customHeight="1">
      <c r="A581" s="31" t="s">
        <v>147</v>
      </c>
      <c r="B581" s="89">
        <v>0.001</v>
      </c>
      <c r="C581" s="89">
        <v>1.0</v>
      </c>
      <c r="D581" s="18">
        <f t="shared" si="151"/>
        <v>0.001</v>
      </c>
      <c r="E581" s="18">
        <f>B581*A578</f>
        <v>0.004</v>
      </c>
      <c r="F581" s="18">
        <f t="shared" si="152"/>
        <v>0.004</v>
      </c>
      <c r="G581" s="18">
        <v>1.2</v>
      </c>
      <c r="H581" s="89">
        <f t="shared" si="153"/>
        <v>0.0048</v>
      </c>
      <c r="I581" s="116">
        <f>'Insumos Buffet'!D6</f>
        <v>16490</v>
      </c>
      <c r="J581" s="3">
        <f t="shared" si="154"/>
        <v>79.152</v>
      </c>
      <c r="K581" s="3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</row>
    <row r="582" ht="15.75" customHeight="1">
      <c r="A582" s="31" t="s">
        <v>433</v>
      </c>
      <c r="B582" s="18">
        <v>0.01</v>
      </c>
      <c r="C582" s="18">
        <v>1.0</v>
      </c>
      <c r="D582" s="18">
        <f t="shared" si="151"/>
        <v>0.01</v>
      </c>
      <c r="E582" s="18">
        <f>B582*A578</f>
        <v>0.04</v>
      </c>
      <c r="F582" s="18">
        <f t="shared" si="152"/>
        <v>0.04</v>
      </c>
      <c r="G582" s="18">
        <v>1.125</v>
      </c>
      <c r="H582" s="89">
        <f t="shared" si="153"/>
        <v>0.045</v>
      </c>
      <c r="I582" s="116">
        <f>'Insumos Buffet'!D49</f>
        <v>18397</v>
      </c>
      <c r="J582" s="3">
        <f t="shared" si="154"/>
        <v>827.865</v>
      </c>
      <c r="K582" s="3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</row>
    <row r="583" ht="15.75" customHeight="1">
      <c r="A583" s="31" t="s">
        <v>469</v>
      </c>
      <c r="B583" s="18">
        <v>0.01</v>
      </c>
      <c r="C583" s="18">
        <v>1.0</v>
      </c>
      <c r="D583" s="18">
        <f t="shared" si="151"/>
        <v>0.01</v>
      </c>
      <c r="E583" s="18">
        <f>B583*A578</f>
        <v>0.04</v>
      </c>
      <c r="F583" s="18">
        <f t="shared" si="152"/>
        <v>0.04</v>
      </c>
      <c r="G583" s="18">
        <v>1.2</v>
      </c>
      <c r="H583" s="89">
        <f t="shared" si="153"/>
        <v>0.048</v>
      </c>
      <c r="I583" s="116">
        <f>'Insumos Buffet'!D60</f>
        <v>32018</v>
      </c>
      <c r="J583" s="3">
        <f t="shared" si="154"/>
        <v>1536.864</v>
      </c>
      <c r="K583" s="3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</row>
    <row r="584" ht="15.75" customHeight="1">
      <c r="A584" s="31" t="s">
        <v>505</v>
      </c>
      <c r="B584" s="18">
        <v>0.002</v>
      </c>
      <c r="C584" s="18">
        <v>1.0</v>
      </c>
      <c r="D584" s="18">
        <f t="shared" si="151"/>
        <v>0.002</v>
      </c>
      <c r="E584" s="18">
        <f>B584*A578</f>
        <v>0.008</v>
      </c>
      <c r="F584" s="18">
        <f t="shared" si="152"/>
        <v>0.008</v>
      </c>
      <c r="G584" s="18">
        <v>1.0</v>
      </c>
      <c r="H584" s="89">
        <f t="shared" si="153"/>
        <v>0.008</v>
      </c>
      <c r="I584" s="116">
        <f>'Insumos Buffet'!D82</f>
        <v>3200</v>
      </c>
      <c r="J584" s="3">
        <f t="shared" si="154"/>
        <v>25.6</v>
      </c>
      <c r="K584" s="3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</row>
    <row r="585" ht="15.75" customHeight="1">
      <c r="A585" s="31" t="s">
        <v>494</v>
      </c>
      <c r="B585" s="18">
        <v>0.001</v>
      </c>
      <c r="C585" s="18">
        <v>1.0</v>
      </c>
      <c r="D585" s="18">
        <f t="shared" si="151"/>
        <v>0.001</v>
      </c>
      <c r="E585" s="18">
        <f>B585*A578</f>
        <v>0.004</v>
      </c>
      <c r="F585" s="18">
        <f t="shared" si="152"/>
        <v>0.004</v>
      </c>
      <c r="G585" s="18">
        <v>1.0</v>
      </c>
      <c r="H585" s="89">
        <f t="shared" si="153"/>
        <v>0.004</v>
      </c>
      <c r="I585" s="116">
        <f>'Insumos Buffet'!D70</f>
        <v>145000</v>
      </c>
      <c r="J585" s="3">
        <f t="shared" si="154"/>
        <v>580</v>
      </c>
      <c r="K585" s="3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</row>
    <row r="586" ht="15.75" customHeight="1">
      <c r="A586" s="31" t="s">
        <v>440</v>
      </c>
      <c r="B586" s="18">
        <v>0.1</v>
      </c>
      <c r="C586" s="18">
        <v>1.0</v>
      </c>
      <c r="D586" s="18">
        <f t="shared" si="151"/>
        <v>0.1</v>
      </c>
      <c r="E586" s="18">
        <f>B586*A578</f>
        <v>0.4</v>
      </c>
      <c r="F586" s="18">
        <f t="shared" si="152"/>
        <v>0.4</v>
      </c>
      <c r="G586" s="18">
        <v>1.0</v>
      </c>
      <c r="H586" s="89">
        <f t="shared" si="153"/>
        <v>0.4</v>
      </c>
      <c r="I586" s="116">
        <f>'Insumos Buffet'!D87</f>
        <v>10184.70142</v>
      </c>
      <c r="J586" s="3">
        <f t="shared" si="154"/>
        <v>4073.880569</v>
      </c>
      <c r="K586" s="3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</row>
    <row r="587" ht="15.75" customHeight="1">
      <c r="A587" s="2"/>
      <c r="B587" s="89"/>
      <c r="C587" s="89"/>
      <c r="D587" s="18">
        <f t="shared" si="151"/>
        <v>0</v>
      </c>
      <c r="E587" s="18">
        <f>B587*A578</f>
        <v>0</v>
      </c>
      <c r="F587" s="18">
        <f t="shared" si="152"/>
        <v>0</v>
      </c>
      <c r="G587" s="18"/>
      <c r="H587" s="89">
        <f t="shared" si="153"/>
        <v>0</v>
      </c>
      <c r="I587" s="116"/>
      <c r="J587" s="3">
        <f t="shared" si="154"/>
        <v>0</v>
      </c>
      <c r="K587" s="3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</row>
    <row r="588" ht="15.75" customHeight="1">
      <c r="A588" s="2"/>
      <c r="B588" s="89"/>
      <c r="C588" s="89"/>
      <c r="D588" s="18">
        <f t="shared" si="151"/>
        <v>0</v>
      </c>
      <c r="E588" s="18">
        <f>B588*A578</f>
        <v>0</v>
      </c>
      <c r="F588" s="18">
        <f t="shared" si="152"/>
        <v>0</v>
      </c>
      <c r="G588" s="18"/>
      <c r="H588" s="89">
        <f t="shared" si="153"/>
        <v>0</v>
      </c>
      <c r="I588" s="116"/>
      <c r="J588" s="3">
        <f t="shared" si="154"/>
        <v>0</v>
      </c>
      <c r="K588" s="3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</row>
    <row r="589" ht="15.75" customHeight="1">
      <c r="A589" s="1"/>
      <c r="B589" s="89"/>
      <c r="C589" s="89"/>
      <c r="D589" s="18">
        <f t="shared" si="151"/>
        <v>0</v>
      </c>
      <c r="E589" s="18">
        <f>B589*A578</f>
        <v>0</v>
      </c>
      <c r="F589" s="18">
        <f t="shared" si="152"/>
        <v>0</v>
      </c>
      <c r="G589" s="18"/>
      <c r="H589" s="89">
        <f t="shared" si="153"/>
        <v>0</v>
      </c>
      <c r="I589" s="116"/>
      <c r="J589" s="3">
        <f t="shared" si="154"/>
        <v>0</v>
      </c>
      <c r="K589" s="3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</row>
    <row r="590" ht="15.75" customHeight="1">
      <c r="A590" s="1"/>
      <c r="B590" s="89"/>
      <c r="C590" s="89"/>
      <c r="D590" s="18">
        <f t="shared" si="151"/>
        <v>0</v>
      </c>
      <c r="E590" s="18">
        <f>B590*A578</f>
        <v>0</v>
      </c>
      <c r="F590" s="18">
        <f t="shared" si="152"/>
        <v>0</v>
      </c>
      <c r="G590" s="18"/>
      <c r="H590" s="89">
        <f t="shared" si="153"/>
        <v>0</v>
      </c>
      <c r="I590" s="116"/>
      <c r="J590" s="3">
        <f t="shared" si="154"/>
        <v>0</v>
      </c>
      <c r="K590" s="3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</row>
    <row r="591" ht="15.75" customHeight="1">
      <c r="A591" s="31"/>
      <c r="B591" s="89"/>
      <c r="C591" s="89"/>
      <c r="D591" s="95">
        <f t="shared" si="151"/>
        <v>0</v>
      </c>
      <c r="E591" s="95">
        <f>B591*A578</f>
        <v>0</v>
      </c>
      <c r="F591" s="18">
        <f t="shared" si="152"/>
        <v>0</v>
      </c>
      <c r="G591" s="18"/>
      <c r="H591" s="89">
        <f t="shared" si="153"/>
        <v>0</v>
      </c>
      <c r="I591" s="118"/>
      <c r="J591" s="3">
        <f t="shared" si="154"/>
        <v>0</v>
      </c>
      <c r="K591" s="3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</row>
    <row r="592" ht="15.75" customHeight="1">
      <c r="A592" s="31"/>
      <c r="B592" s="89"/>
      <c r="C592" s="89"/>
      <c r="D592" s="18">
        <f t="shared" si="151"/>
        <v>0</v>
      </c>
      <c r="E592" s="18">
        <f>B592*A578</f>
        <v>0</v>
      </c>
      <c r="F592" s="18">
        <f t="shared" si="152"/>
        <v>0</v>
      </c>
      <c r="G592" s="18"/>
      <c r="H592" s="89">
        <f t="shared" si="153"/>
        <v>0</v>
      </c>
      <c r="I592" s="3"/>
      <c r="J592" s="3">
        <f t="shared" si="154"/>
        <v>0</v>
      </c>
      <c r="K592" s="3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</row>
    <row r="593" ht="15.75" customHeight="1">
      <c r="A593" s="31"/>
      <c r="B593" s="89"/>
      <c r="C593" s="89"/>
      <c r="D593" s="18">
        <f t="shared" si="151"/>
        <v>0</v>
      </c>
      <c r="E593" s="18">
        <f>B593*A578</f>
        <v>0</v>
      </c>
      <c r="F593" s="18">
        <f t="shared" si="152"/>
        <v>0</v>
      </c>
      <c r="G593" s="18"/>
      <c r="H593" s="89">
        <f t="shared" si="153"/>
        <v>0</v>
      </c>
      <c r="I593" s="3"/>
      <c r="J593" s="3">
        <f t="shared" si="154"/>
        <v>0</v>
      </c>
      <c r="K593" s="3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</row>
    <row r="594" ht="15.75" customHeight="1">
      <c r="A594" s="4" t="s">
        <v>495</v>
      </c>
      <c r="B594" s="97">
        <f>SUM(B580:B593)</f>
        <v>0.284</v>
      </c>
      <c r="C594" s="96"/>
      <c r="D594" s="97">
        <f t="shared" ref="D594:F594" si="155">SUM(D580:D593)</f>
        <v>0.252</v>
      </c>
      <c r="E594" s="97">
        <f t="shared" si="155"/>
        <v>1.136</v>
      </c>
      <c r="F594" s="97">
        <f t="shared" si="155"/>
        <v>1.008</v>
      </c>
      <c r="G594" s="96"/>
      <c r="H594" s="97">
        <f t="shared" ref="H594:K594" si="156">SUM(H580:H593)</f>
        <v>1.2138</v>
      </c>
      <c r="I594" s="98">
        <f t="shared" si="156"/>
        <v>251147.7014</v>
      </c>
      <c r="J594" s="98">
        <f t="shared" si="156"/>
        <v>25327.39357</v>
      </c>
      <c r="K594" s="98">
        <f t="shared" si="156"/>
        <v>0</v>
      </c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</row>
    <row r="595" ht="15.75" customHeight="1">
      <c r="A595" s="8"/>
      <c r="B595" s="100"/>
      <c r="C595" s="100"/>
      <c r="D595" s="100"/>
      <c r="E595" s="100"/>
      <c r="F595" s="100"/>
      <c r="G595" s="100"/>
      <c r="H595" s="101" t="s">
        <v>496</v>
      </c>
      <c r="I595" s="33"/>
      <c r="J595" s="100"/>
      <c r="K595" s="101" t="s">
        <v>497</v>
      </c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</row>
    <row r="596" ht="15.75" customHeight="1">
      <c r="A596" s="8"/>
      <c r="B596" s="100"/>
      <c r="C596" s="100"/>
      <c r="D596" s="100"/>
      <c r="E596" s="100"/>
      <c r="F596" s="100"/>
      <c r="G596" s="100"/>
      <c r="H596" s="104" t="str">
        <f>#REF!*A578</f>
        <v>#REF!</v>
      </c>
      <c r="I596" s="33"/>
      <c r="J596" s="100"/>
      <c r="K596" s="104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</row>
    <row r="597" ht="15.75" customHeight="1">
      <c r="A597" s="8"/>
      <c r="B597" s="8"/>
      <c r="C597" s="8"/>
      <c r="D597" s="8"/>
      <c r="E597" s="8"/>
      <c r="F597" s="8"/>
      <c r="G597" s="8"/>
      <c r="H597" s="8"/>
      <c r="I597" s="33"/>
      <c r="J597" s="8"/>
      <c r="K597" s="8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</row>
    <row r="598" ht="15.75" customHeight="1">
      <c r="A598" s="8"/>
      <c r="B598" s="8"/>
      <c r="C598" s="8"/>
      <c r="D598" s="8"/>
      <c r="E598" s="8"/>
      <c r="F598" s="8"/>
      <c r="G598" s="8"/>
      <c r="H598" s="8"/>
      <c r="I598" s="33"/>
      <c r="J598" s="8"/>
      <c r="K598" s="8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</row>
    <row r="599" ht="15.75" customHeight="1">
      <c r="A599" s="66" t="s">
        <v>104</v>
      </c>
      <c r="B599" s="75"/>
      <c r="C599" s="75"/>
      <c r="D599" s="75"/>
      <c r="E599" s="75"/>
      <c r="F599" s="75"/>
      <c r="G599" s="75"/>
      <c r="H599" s="75"/>
      <c r="I599" s="75"/>
      <c r="J599" s="75"/>
      <c r="K599" s="76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</row>
    <row r="600" ht="15.75" customHeight="1">
      <c r="A600" s="78" t="s">
        <v>478</v>
      </c>
      <c r="B600" s="79" t="s">
        <v>479</v>
      </c>
      <c r="C600" s="75"/>
      <c r="D600" s="76"/>
      <c r="E600" s="80" t="s">
        <v>480</v>
      </c>
      <c r="F600" s="76"/>
      <c r="G600" s="79" t="s">
        <v>481</v>
      </c>
      <c r="H600" s="75"/>
      <c r="I600" s="75"/>
      <c r="J600" s="75"/>
      <c r="K600" s="76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</row>
    <row r="601" ht="15.75" customHeight="1">
      <c r="A601" s="81">
        <f>'Menu Cíclico'!BD3</f>
        <v>4</v>
      </c>
      <c r="B601" s="82" t="s">
        <v>482</v>
      </c>
      <c r="C601" s="82" t="s">
        <v>483</v>
      </c>
      <c r="D601" s="82" t="s">
        <v>484</v>
      </c>
      <c r="E601" s="82" t="s">
        <v>485</v>
      </c>
      <c r="F601" s="82" t="s">
        <v>484</v>
      </c>
      <c r="G601" s="82" t="s">
        <v>486</v>
      </c>
      <c r="H601" s="82" t="s">
        <v>487</v>
      </c>
      <c r="I601" s="114" t="s">
        <v>488</v>
      </c>
      <c r="J601" s="85" t="s">
        <v>489</v>
      </c>
      <c r="K601" s="85" t="s">
        <v>490</v>
      </c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</row>
    <row r="602" ht="15.75" customHeight="1">
      <c r="A602" s="86" t="s">
        <v>491</v>
      </c>
      <c r="B602" s="87"/>
      <c r="C602" s="87"/>
      <c r="D602" s="87"/>
      <c r="E602" s="87"/>
      <c r="F602" s="87"/>
      <c r="G602" s="87"/>
      <c r="H602" s="87"/>
      <c r="I602" s="115"/>
      <c r="J602" s="87"/>
      <c r="K602" s="8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</row>
    <row r="603" ht="15.75" customHeight="1">
      <c r="A603" s="37" t="s">
        <v>472</v>
      </c>
      <c r="B603" s="89">
        <v>0.15</v>
      </c>
      <c r="C603" s="89">
        <v>0.8</v>
      </c>
      <c r="D603" s="18">
        <f t="shared" ref="D603:D616" si="157">C603*B603</f>
        <v>0.12</v>
      </c>
      <c r="E603" s="18">
        <f>B603*A601</f>
        <v>0.6</v>
      </c>
      <c r="F603" s="18">
        <f t="shared" ref="F603:F616" si="158">E603*C603</f>
        <v>0.48</v>
      </c>
      <c r="G603" s="18">
        <v>1.1</v>
      </c>
      <c r="H603" s="89">
        <f t="shared" ref="H603:H616" si="159">G603*E603</f>
        <v>0.66</v>
      </c>
      <c r="I603" s="116">
        <f>'Insumos Buffet'!D64</f>
        <v>20990</v>
      </c>
      <c r="J603" s="3">
        <f t="shared" ref="J603:J616" si="160">I603*H603</f>
        <v>13853.4</v>
      </c>
      <c r="K603" s="3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</row>
    <row r="604" ht="15.75" customHeight="1">
      <c r="A604" s="31" t="s">
        <v>611</v>
      </c>
      <c r="B604" s="89">
        <v>3.0E-4</v>
      </c>
      <c r="C604" s="89">
        <v>1.0</v>
      </c>
      <c r="D604" s="18">
        <f t="shared" si="157"/>
        <v>0.0003</v>
      </c>
      <c r="E604" s="18">
        <f>B604*A601</f>
        <v>0.0012</v>
      </c>
      <c r="F604" s="18">
        <f t="shared" si="158"/>
        <v>0.0012</v>
      </c>
      <c r="G604" s="18">
        <v>1.2</v>
      </c>
      <c r="H604" s="89">
        <f t="shared" si="159"/>
        <v>0.00144</v>
      </c>
      <c r="I604" s="116">
        <f>'Insumos Buffet'!D125</f>
        <v>2800</v>
      </c>
      <c r="J604" s="3">
        <f t="shared" si="160"/>
        <v>4.032</v>
      </c>
      <c r="K604" s="3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</row>
    <row r="605" ht="15.75" customHeight="1">
      <c r="A605" s="31" t="s">
        <v>612</v>
      </c>
      <c r="B605" s="18">
        <v>3.0E-4</v>
      </c>
      <c r="C605" s="18">
        <v>1.0</v>
      </c>
      <c r="D605" s="18">
        <f t="shared" si="157"/>
        <v>0.0003</v>
      </c>
      <c r="E605" s="18">
        <f>B605*A601</f>
        <v>0.0012</v>
      </c>
      <c r="F605" s="18">
        <f t="shared" si="158"/>
        <v>0.0012</v>
      </c>
      <c r="G605" s="18">
        <v>1.2</v>
      </c>
      <c r="H605" s="89">
        <f t="shared" si="159"/>
        <v>0.00144</v>
      </c>
      <c r="I605" s="116">
        <f>'Insumos Buffet'!D47</f>
        <v>3007</v>
      </c>
      <c r="J605" s="3">
        <f t="shared" si="160"/>
        <v>4.33008</v>
      </c>
      <c r="K605" s="3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</row>
    <row r="606" ht="15.75" customHeight="1">
      <c r="A606" s="31" t="s">
        <v>514</v>
      </c>
      <c r="B606" s="18">
        <v>0.02</v>
      </c>
      <c r="C606" s="18">
        <v>1.0</v>
      </c>
      <c r="D606" s="18">
        <f t="shared" si="157"/>
        <v>0.02</v>
      </c>
      <c r="E606" s="18">
        <f>B606*A601</f>
        <v>0.08</v>
      </c>
      <c r="F606" s="18">
        <f t="shared" si="158"/>
        <v>0.08</v>
      </c>
      <c r="G606" s="18">
        <v>1.0</v>
      </c>
      <c r="H606" s="89">
        <f t="shared" si="159"/>
        <v>0.08</v>
      </c>
      <c r="I606" s="116">
        <f>'Insumos Buffet'!D118</f>
        <v>7088</v>
      </c>
      <c r="J606" s="3">
        <f t="shared" si="160"/>
        <v>567.04</v>
      </c>
      <c r="K606" s="3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</row>
    <row r="607" ht="15.75" customHeight="1">
      <c r="A607" s="31" t="s">
        <v>440</v>
      </c>
      <c r="B607" s="18">
        <v>0.08</v>
      </c>
      <c r="C607" s="18">
        <v>1.0</v>
      </c>
      <c r="D607" s="18">
        <f t="shared" si="157"/>
        <v>0.08</v>
      </c>
      <c r="E607" s="18">
        <f>B607*A601</f>
        <v>0.32</v>
      </c>
      <c r="F607" s="18">
        <f t="shared" si="158"/>
        <v>0.32</v>
      </c>
      <c r="G607" s="18">
        <v>1.0</v>
      </c>
      <c r="H607" s="89">
        <f t="shared" si="159"/>
        <v>0.32</v>
      </c>
      <c r="I607" s="116">
        <f>'Insumos Buffet'!D87</f>
        <v>10184.70142</v>
      </c>
      <c r="J607" s="3">
        <f t="shared" si="160"/>
        <v>3259.104455</v>
      </c>
      <c r="K607" s="3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</row>
    <row r="608" ht="15.75" customHeight="1">
      <c r="A608" s="31" t="s">
        <v>613</v>
      </c>
      <c r="B608" s="18">
        <v>0.01</v>
      </c>
      <c r="C608" s="18">
        <v>1.0</v>
      </c>
      <c r="D608" s="18">
        <f t="shared" si="157"/>
        <v>0.01</v>
      </c>
      <c r="E608" s="18">
        <f>B608*A601</f>
        <v>0.04</v>
      </c>
      <c r="F608" s="18">
        <f t="shared" si="158"/>
        <v>0.04</v>
      </c>
      <c r="G608" s="18">
        <v>1.2</v>
      </c>
      <c r="H608" s="89">
        <f t="shared" si="159"/>
        <v>0.048</v>
      </c>
      <c r="I608" s="116">
        <f>'Insumos Buffet'!D125</f>
        <v>2800</v>
      </c>
      <c r="J608" s="3">
        <f t="shared" si="160"/>
        <v>134.4</v>
      </c>
      <c r="K608" s="3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</row>
    <row r="609" ht="15.75" customHeight="1">
      <c r="A609" s="31" t="s">
        <v>593</v>
      </c>
      <c r="B609" s="18">
        <v>0.01</v>
      </c>
      <c r="C609" s="18">
        <v>1.0</v>
      </c>
      <c r="D609" s="18">
        <f t="shared" si="157"/>
        <v>0.01</v>
      </c>
      <c r="E609" s="18">
        <f>B609*A601</f>
        <v>0.04</v>
      </c>
      <c r="F609" s="18">
        <f t="shared" si="158"/>
        <v>0.04</v>
      </c>
      <c r="G609" s="18">
        <v>1.2</v>
      </c>
      <c r="H609" s="89">
        <f t="shared" si="159"/>
        <v>0.048</v>
      </c>
      <c r="I609" s="116">
        <f>'Insumos Buffet'!D47</f>
        <v>3007</v>
      </c>
      <c r="J609" s="3">
        <f t="shared" si="160"/>
        <v>144.336</v>
      </c>
      <c r="K609" s="3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</row>
    <row r="610" ht="15.75" customHeight="1">
      <c r="A610" s="2"/>
      <c r="B610" s="89"/>
      <c r="C610" s="89"/>
      <c r="D610" s="18">
        <f t="shared" si="157"/>
        <v>0</v>
      </c>
      <c r="E610" s="18">
        <f>B610*A601</f>
        <v>0</v>
      </c>
      <c r="F610" s="18">
        <f t="shared" si="158"/>
        <v>0</v>
      </c>
      <c r="G610" s="18"/>
      <c r="H610" s="89">
        <f t="shared" si="159"/>
        <v>0</v>
      </c>
      <c r="I610" s="116"/>
      <c r="J610" s="3">
        <f t="shared" si="160"/>
        <v>0</v>
      </c>
      <c r="K610" s="3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</row>
    <row r="611" ht="15.75" customHeight="1">
      <c r="A611" s="2"/>
      <c r="B611" s="89"/>
      <c r="C611" s="89"/>
      <c r="D611" s="18">
        <f t="shared" si="157"/>
        <v>0</v>
      </c>
      <c r="E611" s="18">
        <f>B611*A601</f>
        <v>0</v>
      </c>
      <c r="F611" s="18">
        <f t="shared" si="158"/>
        <v>0</v>
      </c>
      <c r="G611" s="18"/>
      <c r="H611" s="89">
        <f t="shared" si="159"/>
        <v>0</v>
      </c>
      <c r="I611" s="116"/>
      <c r="J611" s="3">
        <f t="shared" si="160"/>
        <v>0</v>
      </c>
      <c r="K611" s="3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</row>
    <row r="612" ht="15.75" customHeight="1">
      <c r="A612" s="1"/>
      <c r="B612" s="89"/>
      <c r="C612" s="89"/>
      <c r="D612" s="18">
        <f t="shared" si="157"/>
        <v>0</v>
      </c>
      <c r="E612" s="18">
        <f>B612*A601</f>
        <v>0</v>
      </c>
      <c r="F612" s="18">
        <f t="shared" si="158"/>
        <v>0</v>
      </c>
      <c r="G612" s="18"/>
      <c r="H612" s="89">
        <f t="shared" si="159"/>
        <v>0</v>
      </c>
      <c r="I612" s="116"/>
      <c r="J612" s="3">
        <f t="shared" si="160"/>
        <v>0</v>
      </c>
      <c r="K612" s="3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</row>
    <row r="613" ht="15.75" customHeight="1">
      <c r="A613" s="1"/>
      <c r="B613" s="89"/>
      <c r="C613" s="89"/>
      <c r="D613" s="18">
        <f t="shared" si="157"/>
        <v>0</v>
      </c>
      <c r="E613" s="18">
        <f>B613*A601</f>
        <v>0</v>
      </c>
      <c r="F613" s="18">
        <f t="shared" si="158"/>
        <v>0</v>
      </c>
      <c r="G613" s="18"/>
      <c r="H613" s="89">
        <f t="shared" si="159"/>
        <v>0</v>
      </c>
      <c r="I613" s="116"/>
      <c r="J613" s="3">
        <f t="shared" si="160"/>
        <v>0</v>
      </c>
      <c r="K613" s="3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</row>
    <row r="614" ht="15.75" customHeight="1">
      <c r="A614" s="31"/>
      <c r="B614" s="89"/>
      <c r="C614" s="89"/>
      <c r="D614" s="95">
        <f t="shared" si="157"/>
        <v>0</v>
      </c>
      <c r="E614" s="95">
        <f>B614*A601</f>
        <v>0</v>
      </c>
      <c r="F614" s="18">
        <f t="shared" si="158"/>
        <v>0</v>
      </c>
      <c r="G614" s="18"/>
      <c r="H614" s="89">
        <f t="shared" si="159"/>
        <v>0</v>
      </c>
      <c r="I614" s="118"/>
      <c r="J614" s="3">
        <f t="shared" si="160"/>
        <v>0</v>
      </c>
      <c r="K614" s="3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</row>
    <row r="615" ht="15.75" customHeight="1">
      <c r="A615" s="31"/>
      <c r="B615" s="89"/>
      <c r="C615" s="89"/>
      <c r="D615" s="18">
        <f t="shared" si="157"/>
        <v>0</v>
      </c>
      <c r="E615" s="18">
        <f>B615*A601</f>
        <v>0</v>
      </c>
      <c r="F615" s="18">
        <f t="shared" si="158"/>
        <v>0</v>
      </c>
      <c r="G615" s="18"/>
      <c r="H615" s="89">
        <f t="shared" si="159"/>
        <v>0</v>
      </c>
      <c r="I615" s="3"/>
      <c r="J615" s="3">
        <f t="shared" si="160"/>
        <v>0</v>
      </c>
      <c r="K615" s="3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</row>
    <row r="616" ht="15.75" customHeight="1">
      <c r="A616" s="31"/>
      <c r="B616" s="89"/>
      <c r="C616" s="89"/>
      <c r="D616" s="18">
        <f t="shared" si="157"/>
        <v>0</v>
      </c>
      <c r="E616" s="18">
        <f>B616*A601</f>
        <v>0</v>
      </c>
      <c r="F616" s="18">
        <f t="shared" si="158"/>
        <v>0</v>
      </c>
      <c r="G616" s="18"/>
      <c r="H616" s="89">
        <f t="shared" si="159"/>
        <v>0</v>
      </c>
      <c r="I616" s="3"/>
      <c r="J616" s="3">
        <f t="shared" si="160"/>
        <v>0</v>
      </c>
      <c r="K616" s="3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</row>
    <row r="617" ht="15.75" customHeight="1">
      <c r="A617" s="4" t="s">
        <v>495</v>
      </c>
      <c r="B617" s="97">
        <f>SUM(B603:B616)</f>
        <v>0.2706</v>
      </c>
      <c r="C617" s="96"/>
      <c r="D617" s="97">
        <f t="shared" ref="D617:F617" si="161">SUM(D603:D616)</f>
        <v>0.2406</v>
      </c>
      <c r="E617" s="97">
        <f t="shared" si="161"/>
        <v>1.0824</v>
      </c>
      <c r="F617" s="97">
        <f t="shared" si="161"/>
        <v>0.9624</v>
      </c>
      <c r="G617" s="96"/>
      <c r="H617" s="97">
        <f t="shared" ref="H617:K617" si="162">SUM(H603:H616)</f>
        <v>1.15888</v>
      </c>
      <c r="I617" s="98">
        <f t="shared" si="162"/>
        <v>49876.70142</v>
      </c>
      <c r="J617" s="98">
        <f t="shared" si="162"/>
        <v>17966.64254</v>
      </c>
      <c r="K617" s="98">
        <f t="shared" si="162"/>
        <v>0</v>
      </c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</row>
    <row r="618" ht="15.75" customHeight="1">
      <c r="A618" s="8"/>
      <c r="B618" s="100"/>
      <c r="C618" s="100"/>
      <c r="D618" s="100"/>
      <c r="E618" s="100"/>
      <c r="F618" s="100"/>
      <c r="G618" s="100"/>
      <c r="H618" s="101" t="s">
        <v>496</v>
      </c>
      <c r="I618" s="33"/>
      <c r="J618" s="100"/>
      <c r="K618" s="101" t="s">
        <v>497</v>
      </c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</row>
    <row r="619" ht="15.75" customHeight="1">
      <c r="A619" s="8"/>
      <c r="B619" s="100"/>
      <c r="C619" s="100"/>
      <c r="D619" s="100"/>
      <c r="E619" s="100"/>
      <c r="F619" s="100"/>
      <c r="G619" s="100"/>
      <c r="H619" s="104" t="str">
        <f>#REF!*A601</f>
        <v>#REF!</v>
      </c>
      <c r="I619" s="33"/>
      <c r="J619" s="100"/>
      <c r="K619" s="104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</row>
    <row r="620" ht="15.75" customHeight="1">
      <c r="A620" s="8"/>
      <c r="B620" s="8"/>
      <c r="C620" s="8"/>
      <c r="D620" s="8"/>
      <c r="E620" s="8"/>
      <c r="F620" s="8"/>
      <c r="G620" s="8"/>
      <c r="H620" s="8"/>
      <c r="I620" s="33"/>
      <c r="J620" s="8"/>
      <c r="K620" s="8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</row>
    <row r="621" ht="15.75" customHeight="1">
      <c r="A621" s="8"/>
      <c r="B621" s="8"/>
      <c r="C621" s="8"/>
      <c r="D621" s="8"/>
      <c r="E621" s="8"/>
      <c r="F621" s="8"/>
      <c r="G621" s="8"/>
      <c r="H621" s="8"/>
      <c r="I621" s="33"/>
      <c r="J621" s="8"/>
      <c r="K621" s="8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</row>
    <row r="622" ht="15.75" customHeight="1">
      <c r="A622" s="66" t="s">
        <v>157</v>
      </c>
      <c r="B622" s="75"/>
      <c r="C622" s="75"/>
      <c r="D622" s="75"/>
      <c r="E622" s="75"/>
      <c r="F622" s="75"/>
      <c r="G622" s="75"/>
      <c r="H622" s="75"/>
      <c r="I622" s="75"/>
      <c r="J622" s="75"/>
      <c r="K622" s="76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</row>
    <row r="623" ht="15.75" customHeight="1">
      <c r="A623" s="78" t="s">
        <v>478</v>
      </c>
      <c r="B623" s="79" t="s">
        <v>479</v>
      </c>
      <c r="C623" s="75"/>
      <c r="D623" s="76"/>
      <c r="E623" s="80" t="s">
        <v>480</v>
      </c>
      <c r="F623" s="76"/>
      <c r="G623" s="79" t="s">
        <v>481</v>
      </c>
      <c r="H623" s="75"/>
      <c r="I623" s="75"/>
      <c r="J623" s="75"/>
      <c r="K623" s="76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</row>
    <row r="624" ht="15.75" customHeight="1">
      <c r="A624" s="81">
        <f>'Menu Cíclico'!BD4</f>
        <v>4</v>
      </c>
      <c r="B624" s="82" t="s">
        <v>482</v>
      </c>
      <c r="C624" s="82" t="s">
        <v>483</v>
      </c>
      <c r="D624" s="82" t="s">
        <v>484</v>
      </c>
      <c r="E624" s="82" t="s">
        <v>485</v>
      </c>
      <c r="F624" s="82" t="s">
        <v>484</v>
      </c>
      <c r="G624" s="82" t="s">
        <v>486</v>
      </c>
      <c r="H624" s="82" t="s">
        <v>487</v>
      </c>
      <c r="I624" s="114" t="s">
        <v>488</v>
      </c>
      <c r="J624" s="85" t="s">
        <v>489</v>
      </c>
      <c r="K624" s="85" t="s">
        <v>490</v>
      </c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</row>
    <row r="625" ht="15.75" customHeight="1">
      <c r="A625" s="86" t="s">
        <v>491</v>
      </c>
      <c r="B625" s="87"/>
      <c r="C625" s="87"/>
      <c r="D625" s="87"/>
      <c r="E625" s="87"/>
      <c r="F625" s="87"/>
      <c r="G625" s="87"/>
      <c r="H625" s="87"/>
      <c r="I625" s="115"/>
      <c r="J625" s="87"/>
      <c r="K625" s="8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</row>
    <row r="626" ht="15.75" customHeight="1">
      <c r="A626" s="37" t="s">
        <v>461</v>
      </c>
      <c r="B626" s="89">
        <v>0.15</v>
      </c>
      <c r="C626" s="89">
        <v>0.8</v>
      </c>
      <c r="D626" s="18">
        <f t="shared" ref="D626:D639" si="163">C626*B626</f>
        <v>0.12</v>
      </c>
      <c r="E626" s="18">
        <f>B626*A624</f>
        <v>0.6</v>
      </c>
      <c r="F626" s="18">
        <f t="shared" ref="F626:F639" si="164">E626*C626</f>
        <v>0.48</v>
      </c>
      <c r="G626" s="18">
        <v>1.1</v>
      </c>
      <c r="H626" s="89">
        <f t="shared" ref="H626:H639" si="165">G626*E626</f>
        <v>0.66</v>
      </c>
      <c r="I626" s="116">
        <f>'Insumos Buffet'!D132</f>
        <v>16000</v>
      </c>
      <c r="J626" s="3">
        <f t="shared" ref="J626:J639" si="166">I626*H626</f>
        <v>10560</v>
      </c>
      <c r="K626" s="3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</row>
    <row r="627" ht="15.75" customHeight="1">
      <c r="A627" s="31" t="s">
        <v>423</v>
      </c>
      <c r="B627" s="89">
        <v>0.02</v>
      </c>
      <c r="C627" s="89">
        <v>1.0</v>
      </c>
      <c r="D627" s="18">
        <f t="shared" si="163"/>
        <v>0.02</v>
      </c>
      <c r="E627" s="18">
        <f>B627*A624</f>
        <v>0.08</v>
      </c>
      <c r="F627" s="18">
        <f t="shared" si="164"/>
        <v>0.08</v>
      </c>
      <c r="G627" s="18">
        <v>1.0</v>
      </c>
      <c r="H627" s="89">
        <f t="shared" si="165"/>
        <v>0.08</v>
      </c>
      <c r="I627" s="116">
        <f>'Insumos Buffet'!D41</f>
        <v>432</v>
      </c>
      <c r="J627" s="3">
        <f t="shared" si="166"/>
        <v>34.56</v>
      </c>
      <c r="K627" s="3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</row>
    <row r="628" ht="15.75" customHeight="1">
      <c r="A628" s="31" t="s">
        <v>535</v>
      </c>
      <c r="B628" s="18">
        <v>0.05</v>
      </c>
      <c r="C628" s="18">
        <v>1.0</v>
      </c>
      <c r="D628" s="18">
        <f t="shared" si="163"/>
        <v>0.05</v>
      </c>
      <c r="E628" s="18">
        <f>B628*A624</f>
        <v>0.2</v>
      </c>
      <c r="F628" s="18">
        <f t="shared" si="164"/>
        <v>0.2</v>
      </c>
      <c r="G628" s="18">
        <v>1.0</v>
      </c>
      <c r="H628" s="89">
        <f t="shared" si="165"/>
        <v>0.2</v>
      </c>
      <c r="I628" s="116">
        <f>'Insumos Buffet'!D103</f>
        <v>5500</v>
      </c>
      <c r="J628" s="3">
        <f t="shared" si="166"/>
        <v>1100</v>
      </c>
      <c r="K628" s="3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</row>
    <row r="629" ht="15.75" customHeight="1">
      <c r="A629" s="31" t="s">
        <v>147</v>
      </c>
      <c r="B629" s="18">
        <v>0.001</v>
      </c>
      <c r="C629" s="18">
        <v>1.0</v>
      </c>
      <c r="D629" s="18">
        <f t="shared" si="163"/>
        <v>0.001</v>
      </c>
      <c r="E629" s="18">
        <f>B629*A624</f>
        <v>0.004</v>
      </c>
      <c r="F629" s="18">
        <f t="shared" si="164"/>
        <v>0.004</v>
      </c>
      <c r="G629" s="18">
        <v>1.175</v>
      </c>
      <c r="H629" s="89">
        <f t="shared" si="165"/>
        <v>0.0047</v>
      </c>
      <c r="I629" s="116">
        <f>'Insumos Buffet'!D6</f>
        <v>16490</v>
      </c>
      <c r="J629" s="3">
        <f t="shared" si="166"/>
        <v>77.503</v>
      </c>
      <c r="K629" s="3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</row>
    <row r="630" ht="15.75" customHeight="1">
      <c r="A630" s="31" t="s">
        <v>476</v>
      </c>
      <c r="B630" s="18">
        <v>1.0E-4</v>
      </c>
      <c r="C630" s="18">
        <v>1.0</v>
      </c>
      <c r="D630" s="18">
        <f t="shared" si="163"/>
        <v>0.0001</v>
      </c>
      <c r="E630" s="18">
        <f>B630*A624</f>
        <v>0.0004</v>
      </c>
      <c r="F630" s="18">
        <f t="shared" si="164"/>
        <v>0.0004</v>
      </c>
      <c r="G630" s="18">
        <v>1.5</v>
      </c>
      <c r="H630" s="89">
        <f t="shared" si="165"/>
        <v>0.0006</v>
      </c>
      <c r="I630" s="116">
        <f>'Insumos Buffet'!D68</f>
        <v>48684</v>
      </c>
      <c r="J630" s="3">
        <f t="shared" si="166"/>
        <v>29.2104</v>
      </c>
      <c r="K630" s="3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</row>
    <row r="631" ht="15.75" customHeight="1">
      <c r="A631" s="31" t="s">
        <v>434</v>
      </c>
      <c r="B631" s="18">
        <v>0.01</v>
      </c>
      <c r="C631" s="18">
        <v>1.0</v>
      </c>
      <c r="D631" s="18">
        <f t="shared" si="163"/>
        <v>0.01</v>
      </c>
      <c r="E631" s="18">
        <f>B631*A624</f>
        <v>0.04</v>
      </c>
      <c r="F631" s="18">
        <f t="shared" si="164"/>
        <v>0.04</v>
      </c>
      <c r="G631" s="18">
        <v>1.175</v>
      </c>
      <c r="H631" s="89">
        <f t="shared" si="165"/>
        <v>0.047</v>
      </c>
      <c r="I631" s="116">
        <f>'Insumos Buffet'!D50</f>
        <v>5280</v>
      </c>
      <c r="J631" s="3">
        <f t="shared" si="166"/>
        <v>248.16</v>
      </c>
      <c r="K631" s="3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</row>
    <row r="632" ht="15.75" customHeight="1">
      <c r="A632" s="31" t="s">
        <v>433</v>
      </c>
      <c r="B632" s="89">
        <v>0.01</v>
      </c>
      <c r="C632" s="89">
        <v>1.0</v>
      </c>
      <c r="D632" s="18">
        <f t="shared" si="163"/>
        <v>0.01</v>
      </c>
      <c r="E632" s="18">
        <f>B632*A624</f>
        <v>0.04</v>
      </c>
      <c r="F632" s="18">
        <f t="shared" si="164"/>
        <v>0.04</v>
      </c>
      <c r="G632" s="18">
        <v>1.225</v>
      </c>
      <c r="H632" s="89">
        <f t="shared" si="165"/>
        <v>0.049</v>
      </c>
      <c r="I632" s="116">
        <f>'Insumos Buffet'!D49</f>
        <v>18397</v>
      </c>
      <c r="J632" s="3">
        <f t="shared" si="166"/>
        <v>901.453</v>
      </c>
      <c r="K632" s="3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</row>
    <row r="633" ht="15.75" customHeight="1">
      <c r="A633" s="31" t="s">
        <v>368</v>
      </c>
      <c r="B633" s="89">
        <v>1.0E-4</v>
      </c>
      <c r="C633" s="89">
        <v>1.0</v>
      </c>
      <c r="D633" s="18">
        <f t="shared" si="163"/>
        <v>0.0001</v>
      </c>
      <c r="E633" s="18">
        <f>B633*A624</f>
        <v>0.0004</v>
      </c>
      <c r="F633" s="18">
        <f t="shared" si="164"/>
        <v>0.0004</v>
      </c>
      <c r="G633" s="18">
        <v>1.2</v>
      </c>
      <c r="H633" s="89">
        <f t="shared" si="165"/>
        <v>0.00048</v>
      </c>
      <c r="I633" s="116">
        <f>'Insumos Buffet'!D22</f>
        <v>9024</v>
      </c>
      <c r="J633" s="3">
        <f t="shared" si="166"/>
        <v>4.33152</v>
      </c>
      <c r="K633" s="3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</row>
    <row r="634" ht="15.75" customHeight="1">
      <c r="A634" s="31" t="s">
        <v>428</v>
      </c>
      <c r="B634" s="89">
        <v>0.02</v>
      </c>
      <c r="C634" s="89">
        <v>1.0</v>
      </c>
      <c r="D634" s="18">
        <f t="shared" si="163"/>
        <v>0.02</v>
      </c>
      <c r="E634" s="18">
        <f>B634*A624</f>
        <v>0.08</v>
      </c>
      <c r="F634" s="18">
        <f t="shared" si="164"/>
        <v>0.08</v>
      </c>
      <c r="G634" s="18">
        <v>1.0</v>
      </c>
      <c r="H634" s="89">
        <f t="shared" si="165"/>
        <v>0.08</v>
      </c>
      <c r="I634" s="116">
        <f>'Insumos Buffet'!D45</f>
        <v>2600</v>
      </c>
      <c r="J634" s="3">
        <f t="shared" si="166"/>
        <v>208</v>
      </c>
      <c r="K634" s="3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</row>
    <row r="635" ht="15.75" customHeight="1">
      <c r="A635" s="31" t="s">
        <v>505</v>
      </c>
      <c r="B635" s="89">
        <v>0.002</v>
      </c>
      <c r="C635" s="89">
        <v>1.0</v>
      </c>
      <c r="D635" s="18">
        <f t="shared" si="163"/>
        <v>0.002</v>
      </c>
      <c r="E635" s="18">
        <f>B635*A624</f>
        <v>0.008</v>
      </c>
      <c r="F635" s="18">
        <f t="shared" si="164"/>
        <v>0.008</v>
      </c>
      <c r="G635" s="18">
        <v>1.0</v>
      </c>
      <c r="H635" s="89">
        <f t="shared" si="165"/>
        <v>0.008</v>
      </c>
      <c r="I635" s="116">
        <f>'Insumos Buffet'!D82</f>
        <v>3200</v>
      </c>
      <c r="J635" s="3">
        <f t="shared" si="166"/>
        <v>25.6</v>
      </c>
      <c r="K635" s="3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</row>
    <row r="636" ht="15.75" customHeight="1">
      <c r="A636" s="44" t="s">
        <v>469</v>
      </c>
      <c r="B636" s="127">
        <v>0.001</v>
      </c>
      <c r="C636" s="127">
        <v>1.0</v>
      </c>
      <c r="D636" s="18">
        <f t="shared" si="163"/>
        <v>0.001</v>
      </c>
      <c r="E636" s="18">
        <f>B636*A624</f>
        <v>0.004</v>
      </c>
      <c r="F636" s="18">
        <f t="shared" si="164"/>
        <v>0.004</v>
      </c>
      <c r="G636" s="95">
        <v>1.0</v>
      </c>
      <c r="H636" s="89">
        <f t="shared" si="165"/>
        <v>0.004</v>
      </c>
      <c r="I636" s="116">
        <f>'Insumos Buffet'!D60</f>
        <v>32018</v>
      </c>
      <c r="J636" s="3">
        <f t="shared" si="166"/>
        <v>128.072</v>
      </c>
      <c r="K636" s="3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</row>
    <row r="637" ht="15.75" customHeight="1">
      <c r="A637" s="44"/>
      <c r="B637" s="127"/>
      <c r="C637" s="127"/>
      <c r="D637" s="95">
        <f t="shared" si="163"/>
        <v>0</v>
      </c>
      <c r="E637" s="95">
        <f>B637*A624</f>
        <v>0</v>
      </c>
      <c r="F637" s="18">
        <f t="shared" si="164"/>
        <v>0</v>
      </c>
      <c r="G637" s="95"/>
      <c r="H637" s="89">
        <f t="shared" si="165"/>
        <v>0</v>
      </c>
      <c r="I637" s="118"/>
      <c r="J637" s="3">
        <f t="shared" si="166"/>
        <v>0</v>
      </c>
      <c r="K637" s="3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</row>
    <row r="638" ht="15.75" customHeight="1">
      <c r="A638" s="31"/>
      <c r="B638" s="89"/>
      <c r="C638" s="89"/>
      <c r="D638" s="18">
        <f t="shared" si="163"/>
        <v>0</v>
      </c>
      <c r="E638" s="18">
        <f>B638*A624</f>
        <v>0</v>
      </c>
      <c r="F638" s="18">
        <f t="shared" si="164"/>
        <v>0</v>
      </c>
      <c r="G638" s="18"/>
      <c r="H638" s="89">
        <f t="shared" si="165"/>
        <v>0</v>
      </c>
      <c r="I638" s="3"/>
      <c r="J638" s="3">
        <f t="shared" si="166"/>
        <v>0</v>
      </c>
      <c r="K638" s="3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</row>
    <row r="639" ht="15.75" customHeight="1">
      <c r="A639" s="31"/>
      <c r="B639" s="89"/>
      <c r="C639" s="89"/>
      <c r="D639" s="18">
        <f t="shared" si="163"/>
        <v>0</v>
      </c>
      <c r="E639" s="18">
        <f>B639*A624</f>
        <v>0</v>
      </c>
      <c r="F639" s="18">
        <f t="shared" si="164"/>
        <v>0</v>
      </c>
      <c r="G639" s="18"/>
      <c r="H639" s="89">
        <f t="shared" si="165"/>
        <v>0</v>
      </c>
      <c r="I639" s="3"/>
      <c r="J639" s="3">
        <f t="shared" si="166"/>
        <v>0</v>
      </c>
      <c r="K639" s="3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</row>
    <row r="640" ht="15.75" customHeight="1">
      <c r="A640" s="4" t="s">
        <v>495</v>
      </c>
      <c r="B640" s="97">
        <f>SUM(B626:B639)</f>
        <v>0.2642</v>
      </c>
      <c r="C640" s="96"/>
      <c r="D640" s="97">
        <f t="shared" ref="D640:F640" si="167">SUM(D626:D639)</f>
        <v>0.2342</v>
      </c>
      <c r="E640" s="97">
        <f t="shared" si="167"/>
        <v>1.0568</v>
      </c>
      <c r="F640" s="97">
        <f t="shared" si="167"/>
        <v>0.9368</v>
      </c>
      <c r="G640" s="96"/>
      <c r="H640" s="97">
        <f t="shared" ref="H640:K640" si="168">SUM(H626:H639)</f>
        <v>1.13378</v>
      </c>
      <c r="I640" s="98">
        <f t="shared" si="168"/>
        <v>157625</v>
      </c>
      <c r="J640" s="98">
        <f t="shared" si="168"/>
        <v>13316.88992</v>
      </c>
      <c r="K640" s="98">
        <f t="shared" si="168"/>
        <v>0</v>
      </c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</row>
    <row r="641" ht="15.75" customHeight="1">
      <c r="A641" s="8"/>
      <c r="B641" s="100"/>
      <c r="C641" s="100"/>
      <c r="D641" s="100"/>
      <c r="E641" s="100"/>
      <c r="F641" s="100"/>
      <c r="G641" s="100"/>
      <c r="H641" s="101" t="s">
        <v>496</v>
      </c>
      <c r="I641" s="33"/>
      <c r="J641" s="100"/>
      <c r="K641" s="101" t="s">
        <v>497</v>
      </c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</row>
    <row r="642" ht="15.75" customHeight="1">
      <c r="A642" s="8"/>
      <c r="B642" s="100"/>
      <c r="C642" s="100"/>
      <c r="D642" s="100"/>
      <c r="E642" s="100"/>
      <c r="F642" s="100"/>
      <c r="G642" s="100"/>
      <c r="H642" s="104" t="str">
        <f>#REF!*A624</f>
        <v>#REF!</v>
      </c>
      <c r="I642" s="33"/>
      <c r="J642" s="100"/>
      <c r="K642" s="104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</row>
    <row r="643" ht="15.75" customHeight="1">
      <c r="A643" s="8"/>
      <c r="B643" s="100"/>
      <c r="C643" s="100"/>
      <c r="D643" s="100"/>
      <c r="E643" s="100"/>
      <c r="F643" s="100"/>
      <c r="G643" s="100"/>
      <c r="H643" s="107"/>
      <c r="I643" s="33"/>
      <c r="J643" s="100"/>
      <c r="K643" s="10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</row>
    <row r="644" ht="15.75" customHeight="1">
      <c r="A644" s="8"/>
      <c r="B644" s="8"/>
      <c r="C644" s="8"/>
      <c r="D644" s="8"/>
      <c r="E644" s="8"/>
      <c r="F644" s="8"/>
      <c r="G644" s="8"/>
      <c r="H644" s="8"/>
      <c r="I644" s="33"/>
      <c r="J644" s="8"/>
      <c r="K644" s="8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</row>
    <row r="645" ht="15.75" customHeight="1">
      <c r="A645" s="66" t="s">
        <v>111</v>
      </c>
      <c r="B645" s="75"/>
      <c r="C645" s="75"/>
      <c r="D645" s="75"/>
      <c r="E645" s="75"/>
      <c r="F645" s="75"/>
      <c r="G645" s="75"/>
      <c r="H645" s="75"/>
      <c r="I645" s="75"/>
      <c r="J645" s="75"/>
      <c r="K645" s="76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</row>
    <row r="646" ht="15.75" customHeight="1">
      <c r="A646" s="78" t="s">
        <v>478</v>
      </c>
      <c r="B646" s="79" t="s">
        <v>479</v>
      </c>
      <c r="C646" s="75"/>
      <c r="D646" s="76"/>
      <c r="E646" s="80" t="s">
        <v>480</v>
      </c>
      <c r="F646" s="76"/>
      <c r="G646" s="79" t="s">
        <v>481</v>
      </c>
      <c r="H646" s="75"/>
      <c r="I646" s="75"/>
      <c r="J646" s="75"/>
      <c r="K646" s="76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</row>
    <row r="647" ht="15.75" customHeight="1">
      <c r="A647" s="81">
        <f>'Menu Cíclico'!BH3</f>
        <v>4</v>
      </c>
      <c r="B647" s="82" t="s">
        <v>482</v>
      </c>
      <c r="C647" s="82" t="s">
        <v>483</v>
      </c>
      <c r="D647" s="82" t="s">
        <v>484</v>
      </c>
      <c r="E647" s="82" t="s">
        <v>485</v>
      </c>
      <c r="F647" s="82" t="s">
        <v>484</v>
      </c>
      <c r="G647" s="82" t="s">
        <v>486</v>
      </c>
      <c r="H647" s="82" t="s">
        <v>487</v>
      </c>
      <c r="I647" s="114" t="s">
        <v>488</v>
      </c>
      <c r="J647" s="85" t="s">
        <v>489</v>
      </c>
      <c r="K647" s="85" t="s">
        <v>490</v>
      </c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</row>
    <row r="648" ht="15.75" customHeight="1">
      <c r="A648" s="86" t="s">
        <v>491</v>
      </c>
      <c r="B648" s="87"/>
      <c r="C648" s="87"/>
      <c r="D648" s="87"/>
      <c r="E648" s="87"/>
      <c r="F648" s="87"/>
      <c r="G648" s="87"/>
      <c r="H648" s="87"/>
      <c r="I648" s="115"/>
      <c r="J648" s="87"/>
      <c r="K648" s="8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</row>
    <row r="649" ht="15.75" customHeight="1">
      <c r="A649" s="37" t="s">
        <v>615</v>
      </c>
      <c r="B649" s="89">
        <v>0.18</v>
      </c>
      <c r="C649" s="89">
        <v>0.8</v>
      </c>
      <c r="D649" s="18">
        <f t="shared" ref="D649:D662" si="169">C649*B649</f>
        <v>0.144</v>
      </c>
      <c r="E649" s="18">
        <f>B649*A647</f>
        <v>0.72</v>
      </c>
      <c r="F649" s="18">
        <f t="shared" ref="F649:F662" si="170">E649*C649</f>
        <v>0.576</v>
      </c>
      <c r="G649" s="18">
        <v>1.1</v>
      </c>
      <c r="H649" s="89">
        <f t="shared" ref="H649:H662" si="171">G649*E649</f>
        <v>0.792</v>
      </c>
      <c r="I649" s="116">
        <f>'Insumos Buffet'!D51</f>
        <v>25858</v>
      </c>
      <c r="J649" s="3">
        <f t="shared" ref="J649:J662" si="172">I649*H649</f>
        <v>20479.536</v>
      </c>
      <c r="K649" s="3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</row>
    <row r="650" ht="15.75" customHeight="1">
      <c r="A650" s="31" t="s">
        <v>514</v>
      </c>
      <c r="B650" s="89">
        <v>0.02</v>
      </c>
      <c r="C650" s="89">
        <v>1.0</v>
      </c>
      <c r="D650" s="18">
        <f t="shared" si="169"/>
        <v>0.02</v>
      </c>
      <c r="E650" s="18">
        <f>B650*A647</f>
        <v>0.08</v>
      </c>
      <c r="F650" s="18">
        <f t="shared" si="170"/>
        <v>0.08</v>
      </c>
      <c r="G650" s="18">
        <v>1.0</v>
      </c>
      <c r="H650" s="89">
        <f t="shared" si="171"/>
        <v>0.08</v>
      </c>
      <c r="I650" s="116">
        <f>'Insumos Buffet'!D118</f>
        <v>7088</v>
      </c>
      <c r="J650" s="3">
        <f t="shared" si="172"/>
        <v>567.04</v>
      </c>
      <c r="K650" s="3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</row>
    <row r="651" ht="15.75" customHeight="1">
      <c r="A651" s="31" t="s">
        <v>616</v>
      </c>
      <c r="B651" s="18">
        <v>0.09</v>
      </c>
      <c r="C651" s="18">
        <v>1.0</v>
      </c>
      <c r="D651" s="18">
        <f t="shared" si="169"/>
        <v>0.09</v>
      </c>
      <c r="E651" s="18">
        <f>B651*A647</f>
        <v>0.36</v>
      </c>
      <c r="F651" s="18">
        <f t="shared" si="170"/>
        <v>0.36</v>
      </c>
      <c r="G651" s="18">
        <v>1.0</v>
      </c>
      <c r="H651" s="89">
        <f t="shared" si="171"/>
        <v>0.36</v>
      </c>
      <c r="I651" s="116"/>
      <c r="J651" s="3">
        <f t="shared" si="172"/>
        <v>0</v>
      </c>
      <c r="K651" s="3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</row>
    <row r="652" ht="15.75" customHeight="1">
      <c r="A652" s="31" t="s">
        <v>505</v>
      </c>
      <c r="B652" s="18">
        <v>0.002</v>
      </c>
      <c r="C652" s="18">
        <v>1.0</v>
      </c>
      <c r="D652" s="18">
        <f t="shared" si="169"/>
        <v>0.002</v>
      </c>
      <c r="E652" s="18">
        <f>B652*A647</f>
        <v>0.008</v>
      </c>
      <c r="F652" s="18">
        <f t="shared" si="170"/>
        <v>0.008</v>
      </c>
      <c r="G652" s="18">
        <v>1.0</v>
      </c>
      <c r="H652" s="89">
        <f t="shared" si="171"/>
        <v>0.008</v>
      </c>
      <c r="I652" s="116">
        <f>'Insumos Buffet'!D82</f>
        <v>3200</v>
      </c>
      <c r="J652" s="3">
        <f t="shared" si="172"/>
        <v>25.6</v>
      </c>
      <c r="K652" s="3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</row>
    <row r="653" ht="15.75" customHeight="1">
      <c r="A653" s="31" t="s">
        <v>494</v>
      </c>
      <c r="B653" s="18">
        <v>0.001</v>
      </c>
      <c r="C653" s="18">
        <v>1.0</v>
      </c>
      <c r="D653" s="18">
        <f t="shared" si="169"/>
        <v>0.001</v>
      </c>
      <c r="E653" s="18">
        <f>B653*A647</f>
        <v>0.004</v>
      </c>
      <c r="F653" s="18">
        <f t="shared" si="170"/>
        <v>0.004</v>
      </c>
      <c r="G653" s="18">
        <v>1.0</v>
      </c>
      <c r="H653" s="89">
        <f t="shared" si="171"/>
        <v>0.004</v>
      </c>
      <c r="I653" s="116">
        <f>'Insumos Buffet'!D70</f>
        <v>145000</v>
      </c>
      <c r="J653" s="3">
        <f t="shared" si="172"/>
        <v>580</v>
      </c>
      <c r="K653" s="3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</row>
    <row r="654" ht="15.75" customHeight="1">
      <c r="A654" s="1"/>
      <c r="B654" s="18"/>
      <c r="C654" s="18"/>
      <c r="D654" s="18">
        <f t="shared" si="169"/>
        <v>0</v>
      </c>
      <c r="E654" s="18">
        <f>B654*A647</f>
        <v>0</v>
      </c>
      <c r="F654" s="18">
        <f t="shared" si="170"/>
        <v>0</v>
      </c>
      <c r="G654" s="18"/>
      <c r="H654" s="89">
        <f t="shared" si="171"/>
        <v>0</v>
      </c>
      <c r="I654" s="116"/>
      <c r="J654" s="3">
        <f t="shared" si="172"/>
        <v>0</v>
      </c>
      <c r="K654" s="3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</row>
    <row r="655" ht="15.75" customHeight="1">
      <c r="A655" s="1"/>
      <c r="B655" s="18"/>
      <c r="C655" s="18"/>
      <c r="D655" s="18">
        <f t="shared" si="169"/>
        <v>0</v>
      </c>
      <c r="E655" s="18">
        <f>B655*A647</f>
        <v>0</v>
      </c>
      <c r="F655" s="18">
        <f t="shared" si="170"/>
        <v>0</v>
      </c>
      <c r="G655" s="18"/>
      <c r="H655" s="89">
        <f t="shared" si="171"/>
        <v>0</v>
      </c>
      <c r="I655" s="116"/>
      <c r="J655" s="3">
        <f t="shared" si="172"/>
        <v>0</v>
      </c>
      <c r="K655" s="3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</row>
    <row r="656" ht="15.75" customHeight="1">
      <c r="A656" s="1"/>
      <c r="B656" s="89"/>
      <c r="C656" s="89"/>
      <c r="D656" s="18">
        <f t="shared" si="169"/>
        <v>0</v>
      </c>
      <c r="E656" s="18">
        <f>B656*A647</f>
        <v>0</v>
      </c>
      <c r="F656" s="18">
        <f t="shared" si="170"/>
        <v>0</v>
      </c>
      <c r="G656" s="18"/>
      <c r="H656" s="89">
        <f t="shared" si="171"/>
        <v>0</v>
      </c>
      <c r="I656" s="116"/>
      <c r="J656" s="3">
        <f t="shared" si="172"/>
        <v>0</v>
      </c>
      <c r="K656" s="3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</row>
    <row r="657" ht="15.75" customHeight="1">
      <c r="A657" s="1"/>
      <c r="B657" s="89"/>
      <c r="C657" s="89"/>
      <c r="D657" s="18">
        <f t="shared" si="169"/>
        <v>0</v>
      </c>
      <c r="E657" s="18">
        <f>B657*A647</f>
        <v>0</v>
      </c>
      <c r="F657" s="18">
        <f t="shared" si="170"/>
        <v>0</v>
      </c>
      <c r="G657" s="18"/>
      <c r="H657" s="89">
        <f t="shared" si="171"/>
        <v>0</v>
      </c>
      <c r="I657" s="116"/>
      <c r="J657" s="3">
        <f t="shared" si="172"/>
        <v>0</v>
      </c>
      <c r="K657" s="3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</row>
    <row r="658" ht="15.75" customHeight="1">
      <c r="A658" s="1"/>
      <c r="B658" s="89"/>
      <c r="C658" s="89"/>
      <c r="D658" s="18">
        <f t="shared" si="169"/>
        <v>0</v>
      </c>
      <c r="E658" s="18">
        <f>B658*A647</f>
        <v>0</v>
      </c>
      <c r="F658" s="18">
        <f t="shared" si="170"/>
        <v>0</v>
      </c>
      <c r="G658" s="18"/>
      <c r="H658" s="89">
        <f t="shared" si="171"/>
        <v>0</v>
      </c>
      <c r="I658" s="116"/>
      <c r="J658" s="3">
        <f t="shared" si="172"/>
        <v>0</v>
      </c>
      <c r="K658" s="3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</row>
    <row r="659" ht="15.75" customHeight="1">
      <c r="A659" s="1"/>
      <c r="B659" s="89"/>
      <c r="C659" s="89"/>
      <c r="D659" s="18">
        <f t="shared" si="169"/>
        <v>0</v>
      </c>
      <c r="E659" s="18">
        <f>B659*A647</f>
        <v>0</v>
      </c>
      <c r="F659" s="18">
        <f t="shared" si="170"/>
        <v>0</v>
      </c>
      <c r="G659" s="18"/>
      <c r="H659" s="89">
        <f t="shared" si="171"/>
        <v>0</v>
      </c>
      <c r="I659" s="116"/>
      <c r="J659" s="3">
        <f t="shared" si="172"/>
        <v>0</v>
      </c>
      <c r="K659" s="3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</row>
    <row r="660" ht="15.75" customHeight="1">
      <c r="A660" s="31"/>
      <c r="B660" s="89"/>
      <c r="C660" s="89"/>
      <c r="D660" s="95">
        <f t="shared" si="169"/>
        <v>0</v>
      </c>
      <c r="E660" s="95">
        <f>B660*A647</f>
        <v>0</v>
      </c>
      <c r="F660" s="18">
        <f t="shared" si="170"/>
        <v>0</v>
      </c>
      <c r="G660" s="18"/>
      <c r="H660" s="89">
        <f t="shared" si="171"/>
        <v>0</v>
      </c>
      <c r="I660" s="118"/>
      <c r="J660" s="3">
        <f t="shared" si="172"/>
        <v>0</v>
      </c>
      <c r="K660" s="3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</row>
    <row r="661" ht="15.75" customHeight="1">
      <c r="A661" s="31"/>
      <c r="B661" s="89"/>
      <c r="C661" s="89"/>
      <c r="D661" s="18">
        <f t="shared" si="169"/>
        <v>0</v>
      </c>
      <c r="E661" s="18">
        <f>B661*A647</f>
        <v>0</v>
      </c>
      <c r="F661" s="18">
        <f t="shared" si="170"/>
        <v>0</v>
      </c>
      <c r="G661" s="18"/>
      <c r="H661" s="89">
        <f t="shared" si="171"/>
        <v>0</v>
      </c>
      <c r="I661" s="3"/>
      <c r="J661" s="3">
        <f t="shared" si="172"/>
        <v>0</v>
      </c>
      <c r="K661" s="3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</row>
    <row r="662" ht="15.75" customHeight="1">
      <c r="A662" s="31"/>
      <c r="B662" s="89"/>
      <c r="C662" s="89"/>
      <c r="D662" s="18">
        <f t="shared" si="169"/>
        <v>0</v>
      </c>
      <c r="E662" s="18">
        <f>B662*A647</f>
        <v>0</v>
      </c>
      <c r="F662" s="18">
        <f t="shared" si="170"/>
        <v>0</v>
      </c>
      <c r="G662" s="18"/>
      <c r="H662" s="89">
        <f t="shared" si="171"/>
        <v>0</v>
      </c>
      <c r="I662" s="3"/>
      <c r="J662" s="3">
        <f t="shared" si="172"/>
        <v>0</v>
      </c>
      <c r="K662" s="3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</row>
    <row r="663" ht="15.75" customHeight="1">
      <c r="A663" s="4" t="s">
        <v>495</v>
      </c>
      <c r="B663" s="97">
        <f>SUM(B649:B662)</f>
        <v>0.293</v>
      </c>
      <c r="C663" s="96"/>
      <c r="D663" s="97">
        <f t="shared" ref="D663:F663" si="173">SUM(D649:D662)</f>
        <v>0.257</v>
      </c>
      <c r="E663" s="97">
        <f t="shared" si="173"/>
        <v>1.172</v>
      </c>
      <c r="F663" s="97">
        <f t="shared" si="173"/>
        <v>1.028</v>
      </c>
      <c r="G663" s="96"/>
      <c r="H663" s="97">
        <f t="shared" ref="H663:K663" si="174">SUM(H649:H662)</f>
        <v>1.244</v>
      </c>
      <c r="I663" s="98">
        <f t="shared" si="174"/>
        <v>181146</v>
      </c>
      <c r="J663" s="98">
        <f t="shared" si="174"/>
        <v>21652.176</v>
      </c>
      <c r="K663" s="98">
        <f t="shared" si="174"/>
        <v>0</v>
      </c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</row>
    <row r="664" ht="15.75" customHeight="1">
      <c r="A664" s="8"/>
      <c r="B664" s="100"/>
      <c r="C664" s="100"/>
      <c r="D664" s="100"/>
      <c r="E664" s="100"/>
      <c r="F664" s="100"/>
      <c r="G664" s="100"/>
      <c r="H664" s="101" t="s">
        <v>496</v>
      </c>
      <c r="I664" s="33"/>
      <c r="J664" s="100"/>
      <c r="K664" s="101" t="s">
        <v>497</v>
      </c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</row>
    <row r="665" ht="15.75" customHeight="1">
      <c r="A665" s="8"/>
      <c r="B665" s="100"/>
      <c r="C665" s="100"/>
      <c r="D665" s="100"/>
      <c r="E665" s="100"/>
      <c r="F665" s="100"/>
      <c r="G665" s="100"/>
      <c r="H665" s="104" t="str">
        <f>#REF!*A647</f>
        <v>#REF!</v>
      </c>
      <c r="I665" s="33"/>
      <c r="J665" s="100"/>
      <c r="K665" s="104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</row>
    <row r="666" ht="15.75" customHeight="1">
      <c r="A666" s="8"/>
      <c r="B666" s="8"/>
      <c r="C666" s="8"/>
      <c r="D666" s="8"/>
      <c r="E666" s="8"/>
      <c r="F666" s="8"/>
      <c r="G666" s="8"/>
      <c r="H666" s="8"/>
      <c r="I666" s="33"/>
      <c r="J666" s="8"/>
      <c r="K666" s="8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</row>
    <row r="667" ht="15.75" customHeight="1">
      <c r="A667" s="8"/>
      <c r="B667" s="8"/>
      <c r="C667" s="8"/>
      <c r="D667" s="8"/>
      <c r="E667" s="8"/>
      <c r="F667" s="8"/>
      <c r="G667" s="8"/>
      <c r="H667" s="8"/>
      <c r="I667" s="33"/>
      <c r="J667" s="8"/>
      <c r="K667" s="8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</row>
    <row r="668" ht="15.75" customHeight="1">
      <c r="A668" s="66" t="s">
        <v>160</v>
      </c>
      <c r="B668" s="75"/>
      <c r="C668" s="75"/>
      <c r="D668" s="75"/>
      <c r="E668" s="75"/>
      <c r="F668" s="75"/>
      <c r="G668" s="75"/>
      <c r="H668" s="75"/>
      <c r="I668" s="75"/>
      <c r="J668" s="75"/>
      <c r="K668" s="76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</row>
    <row r="669" ht="15.75" customHeight="1">
      <c r="A669" s="78" t="s">
        <v>478</v>
      </c>
      <c r="B669" s="79" t="s">
        <v>479</v>
      </c>
      <c r="C669" s="75"/>
      <c r="D669" s="76"/>
      <c r="E669" s="80" t="s">
        <v>480</v>
      </c>
      <c r="F669" s="76"/>
      <c r="G669" s="79" t="s">
        <v>481</v>
      </c>
      <c r="H669" s="75"/>
      <c r="I669" s="75"/>
      <c r="J669" s="75"/>
      <c r="K669" s="76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</row>
    <row r="670" ht="15.75" customHeight="1">
      <c r="A670" s="81">
        <f>'Menu Cíclico'!BH4</f>
        <v>4</v>
      </c>
      <c r="B670" s="82" t="s">
        <v>482</v>
      </c>
      <c r="C670" s="82" t="s">
        <v>483</v>
      </c>
      <c r="D670" s="82" t="s">
        <v>484</v>
      </c>
      <c r="E670" s="82" t="s">
        <v>485</v>
      </c>
      <c r="F670" s="82" t="s">
        <v>484</v>
      </c>
      <c r="G670" s="82" t="s">
        <v>486</v>
      </c>
      <c r="H670" s="82" t="s">
        <v>487</v>
      </c>
      <c r="I670" s="114" t="s">
        <v>488</v>
      </c>
      <c r="J670" s="85" t="s">
        <v>489</v>
      </c>
      <c r="K670" s="85" t="s">
        <v>490</v>
      </c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</row>
    <row r="671" ht="15.75" customHeight="1">
      <c r="A671" s="86" t="s">
        <v>491</v>
      </c>
      <c r="B671" s="87"/>
      <c r="C671" s="87"/>
      <c r="D671" s="87"/>
      <c r="E671" s="87"/>
      <c r="F671" s="87"/>
      <c r="G671" s="87"/>
      <c r="H671" s="87"/>
      <c r="I671" s="115"/>
      <c r="J671" s="87"/>
      <c r="K671" s="8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</row>
    <row r="672" ht="15.75" customHeight="1">
      <c r="A672" s="31" t="s">
        <v>305</v>
      </c>
      <c r="B672" s="89">
        <v>0.05</v>
      </c>
      <c r="C672" s="89">
        <v>0.8</v>
      </c>
      <c r="D672" s="18">
        <f t="shared" ref="D672:D685" si="175">C672*B672</f>
        <v>0.04</v>
      </c>
      <c r="E672" s="18">
        <f>B672*A670</f>
        <v>0.2</v>
      </c>
      <c r="F672" s="18">
        <f t="shared" ref="F672:F685" si="176">E672*C672</f>
        <v>0.16</v>
      </c>
      <c r="G672" s="18">
        <v>1.1</v>
      </c>
      <c r="H672" s="89">
        <f t="shared" ref="H672:H685" si="177">G672*E672</f>
        <v>0.22</v>
      </c>
      <c r="I672" s="116">
        <f>'Insumos Buffet'!D15</f>
        <v>21990</v>
      </c>
      <c r="J672" s="3">
        <f t="shared" ref="J672:J685" si="178">I672*H672</f>
        <v>4837.8</v>
      </c>
      <c r="K672" s="3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</row>
    <row r="673" ht="15.75" customHeight="1">
      <c r="A673" s="31" t="s">
        <v>345</v>
      </c>
      <c r="B673" s="18">
        <v>0.05</v>
      </c>
      <c r="C673" s="18">
        <v>1.0</v>
      </c>
      <c r="D673" s="18">
        <f t="shared" si="175"/>
        <v>0.05</v>
      </c>
      <c r="E673" s="18">
        <f>B673*A670</f>
        <v>0.2</v>
      </c>
      <c r="F673" s="18">
        <f t="shared" si="176"/>
        <v>0.2</v>
      </c>
      <c r="G673" s="18">
        <v>1.175</v>
      </c>
      <c r="H673" s="89">
        <f t="shared" si="177"/>
        <v>0.235</v>
      </c>
      <c r="I673" s="116">
        <f>'Insumos Buffet'!D21</f>
        <v>2990</v>
      </c>
      <c r="J673" s="3">
        <f t="shared" si="178"/>
        <v>702.65</v>
      </c>
      <c r="K673" s="3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</row>
    <row r="674" ht="15.75" customHeight="1">
      <c r="A674" s="31" t="s">
        <v>433</v>
      </c>
      <c r="B674" s="18">
        <v>0.04</v>
      </c>
      <c r="C674" s="18">
        <v>1.0</v>
      </c>
      <c r="D674" s="18">
        <f t="shared" si="175"/>
        <v>0.04</v>
      </c>
      <c r="E674" s="18">
        <f>B674*A670</f>
        <v>0.16</v>
      </c>
      <c r="F674" s="18">
        <f t="shared" si="176"/>
        <v>0.16</v>
      </c>
      <c r="G674" s="18">
        <v>1.175</v>
      </c>
      <c r="H674" s="89">
        <f t="shared" si="177"/>
        <v>0.188</v>
      </c>
      <c r="I674" s="116">
        <f>'Insumos Buffet'!D49</f>
        <v>18397</v>
      </c>
      <c r="J674" s="3">
        <f t="shared" si="178"/>
        <v>3458.636</v>
      </c>
      <c r="K674" s="3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</row>
    <row r="675" ht="15.75" customHeight="1">
      <c r="A675" s="31" t="s">
        <v>434</v>
      </c>
      <c r="B675" s="18">
        <v>0.05</v>
      </c>
      <c r="C675" s="18">
        <v>1.0</v>
      </c>
      <c r="D675" s="18">
        <f t="shared" si="175"/>
        <v>0.05</v>
      </c>
      <c r="E675" s="18">
        <f>B675*A670</f>
        <v>0.2</v>
      </c>
      <c r="F675" s="18">
        <f t="shared" si="176"/>
        <v>0.2</v>
      </c>
      <c r="G675" s="18">
        <v>1.125</v>
      </c>
      <c r="H675" s="89">
        <f t="shared" si="177"/>
        <v>0.225</v>
      </c>
      <c r="I675" s="116">
        <f>'Insumos Buffet'!D50</f>
        <v>5280</v>
      </c>
      <c r="J675" s="3">
        <f t="shared" si="178"/>
        <v>1188</v>
      </c>
      <c r="K675" s="3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</row>
    <row r="676" ht="15.75" customHeight="1">
      <c r="A676" s="31" t="s">
        <v>432</v>
      </c>
      <c r="B676" s="18">
        <v>0.02</v>
      </c>
      <c r="C676" s="18">
        <v>1.0</v>
      </c>
      <c r="D676" s="18">
        <f t="shared" si="175"/>
        <v>0.02</v>
      </c>
      <c r="E676" s="18">
        <f>B676*A670</f>
        <v>0.08</v>
      </c>
      <c r="F676" s="18">
        <f t="shared" si="176"/>
        <v>0.08</v>
      </c>
      <c r="G676" s="18">
        <v>1.125</v>
      </c>
      <c r="H676" s="89">
        <f t="shared" si="177"/>
        <v>0.09</v>
      </c>
      <c r="I676" s="116">
        <f>'Insumos Buffet'!D48</f>
        <v>26919</v>
      </c>
      <c r="J676" s="3">
        <f t="shared" si="178"/>
        <v>2422.71</v>
      </c>
      <c r="K676" s="3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</row>
    <row r="677" ht="15.75" customHeight="1">
      <c r="A677" s="31" t="s">
        <v>459</v>
      </c>
      <c r="B677" s="18">
        <v>0.04</v>
      </c>
      <c r="C677" s="18">
        <v>1.0</v>
      </c>
      <c r="D677" s="18">
        <f t="shared" si="175"/>
        <v>0.04</v>
      </c>
      <c r="E677" s="18">
        <f>B677*A670</f>
        <v>0.16</v>
      </c>
      <c r="F677" s="18">
        <f t="shared" si="176"/>
        <v>0.16</v>
      </c>
      <c r="G677" s="18">
        <v>1.125</v>
      </c>
      <c r="H677" s="89">
        <f t="shared" si="177"/>
        <v>0.18</v>
      </c>
      <c r="I677" s="116">
        <f>'Insumos Buffet'!D96</f>
        <v>2328</v>
      </c>
      <c r="J677" s="3">
        <f t="shared" si="178"/>
        <v>419.04</v>
      </c>
      <c r="K677" s="3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</row>
    <row r="678" ht="15.75" customHeight="1">
      <c r="A678" s="31" t="s">
        <v>457</v>
      </c>
      <c r="B678" s="89">
        <v>0.005</v>
      </c>
      <c r="C678" s="89">
        <v>1.0</v>
      </c>
      <c r="D678" s="18">
        <f t="shared" si="175"/>
        <v>0.005</v>
      </c>
      <c r="E678" s="18">
        <f>B678*A670</f>
        <v>0.02</v>
      </c>
      <c r="F678" s="18">
        <f t="shared" si="176"/>
        <v>0.02</v>
      </c>
      <c r="G678" s="18">
        <v>1.125</v>
      </c>
      <c r="H678" s="89">
        <f t="shared" si="177"/>
        <v>0.0225</v>
      </c>
      <c r="I678" s="116">
        <f>'Insumos Buffet'!D85</f>
        <v>4367</v>
      </c>
      <c r="J678" s="3">
        <f t="shared" si="178"/>
        <v>98.2575</v>
      </c>
      <c r="K678" s="3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</row>
    <row r="679" ht="15.75" customHeight="1">
      <c r="A679" s="31" t="s">
        <v>518</v>
      </c>
      <c r="B679" s="89">
        <v>1.0E-4</v>
      </c>
      <c r="C679" s="89">
        <v>1.0</v>
      </c>
      <c r="D679" s="18">
        <f t="shared" si="175"/>
        <v>0.0001</v>
      </c>
      <c r="E679" s="18">
        <f>B679*A670</f>
        <v>0.0004</v>
      </c>
      <c r="F679" s="18">
        <f t="shared" si="176"/>
        <v>0.0004</v>
      </c>
      <c r="G679" s="18">
        <v>1.0</v>
      </c>
      <c r="H679" s="89">
        <f t="shared" si="177"/>
        <v>0.0004</v>
      </c>
      <c r="I679" s="116">
        <f>'Insumos Buffet'!D89</f>
        <v>16000</v>
      </c>
      <c r="J679" s="3">
        <f t="shared" si="178"/>
        <v>6.4</v>
      </c>
      <c r="K679" s="3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</row>
    <row r="680" ht="15.75" customHeight="1">
      <c r="A680" s="37" t="s">
        <v>505</v>
      </c>
      <c r="B680" s="89">
        <v>0.002</v>
      </c>
      <c r="C680" s="89">
        <v>1.0</v>
      </c>
      <c r="D680" s="18">
        <f t="shared" si="175"/>
        <v>0.002</v>
      </c>
      <c r="E680" s="18">
        <f>B680*A670</f>
        <v>0.008</v>
      </c>
      <c r="F680" s="18">
        <f t="shared" si="176"/>
        <v>0.008</v>
      </c>
      <c r="G680" s="18">
        <v>1.0</v>
      </c>
      <c r="H680" s="89">
        <f t="shared" si="177"/>
        <v>0.008</v>
      </c>
      <c r="I680" s="116">
        <f>'Insumos Buffet'!D82</f>
        <v>3200</v>
      </c>
      <c r="J680" s="3">
        <f t="shared" si="178"/>
        <v>25.6</v>
      </c>
      <c r="K680" s="3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</row>
    <row r="681" ht="15.75" customHeight="1">
      <c r="A681" s="31" t="s">
        <v>494</v>
      </c>
      <c r="B681" s="89">
        <v>1.0E-4</v>
      </c>
      <c r="C681" s="89">
        <v>1.0</v>
      </c>
      <c r="D681" s="18">
        <f t="shared" si="175"/>
        <v>0.0001</v>
      </c>
      <c r="E681" s="18">
        <f>B681*A670</f>
        <v>0.0004</v>
      </c>
      <c r="F681" s="18">
        <f t="shared" si="176"/>
        <v>0.0004</v>
      </c>
      <c r="G681" s="18">
        <v>1.0</v>
      </c>
      <c r="H681" s="89">
        <f t="shared" si="177"/>
        <v>0.0004</v>
      </c>
      <c r="I681" s="116">
        <f>'Insumos Buffet'!D70</f>
        <v>145000</v>
      </c>
      <c r="J681" s="3">
        <f t="shared" si="178"/>
        <v>58</v>
      </c>
      <c r="K681" s="3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</row>
    <row r="682" ht="15.75" customHeight="1">
      <c r="A682" s="31"/>
      <c r="B682" s="89"/>
      <c r="C682" s="89"/>
      <c r="D682" s="18">
        <f t="shared" si="175"/>
        <v>0</v>
      </c>
      <c r="E682" s="18">
        <f>B682*A670</f>
        <v>0</v>
      </c>
      <c r="F682" s="18">
        <f t="shared" si="176"/>
        <v>0</v>
      </c>
      <c r="G682" s="18"/>
      <c r="H682" s="89">
        <f t="shared" si="177"/>
        <v>0</v>
      </c>
      <c r="I682" s="116"/>
      <c r="J682" s="3">
        <f t="shared" si="178"/>
        <v>0</v>
      </c>
      <c r="K682" s="3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</row>
    <row r="683" ht="15.75" customHeight="1">
      <c r="A683" s="31"/>
      <c r="B683" s="89"/>
      <c r="C683" s="89"/>
      <c r="D683" s="95">
        <f t="shared" si="175"/>
        <v>0</v>
      </c>
      <c r="E683" s="95">
        <f>B683*A670</f>
        <v>0</v>
      </c>
      <c r="F683" s="18">
        <f t="shared" si="176"/>
        <v>0</v>
      </c>
      <c r="G683" s="18"/>
      <c r="H683" s="89">
        <f t="shared" si="177"/>
        <v>0</v>
      </c>
      <c r="I683" s="118"/>
      <c r="J683" s="3">
        <f t="shared" si="178"/>
        <v>0</v>
      </c>
      <c r="K683" s="3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</row>
    <row r="684" ht="15.75" customHeight="1">
      <c r="A684" s="31"/>
      <c r="B684" s="89"/>
      <c r="C684" s="89"/>
      <c r="D684" s="18">
        <f t="shared" si="175"/>
        <v>0</v>
      </c>
      <c r="E684" s="18">
        <f>B684*A670</f>
        <v>0</v>
      </c>
      <c r="F684" s="18">
        <f t="shared" si="176"/>
        <v>0</v>
      </c>
      <c r="G684" s="18"/>
      <c r="H684" s="89">
        <f t="shared" si="177"/>
        <v>0</v>
      </c>
      <c r="I684" s="3"/>
      <c r="J684" s="3">
        <f t="shared" si="178"/>
        <v>0</v>
      </c>
      <c r="K684" s="3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</row>
    <row r="685" ht="15.75" customHeight="1">
      <c r="A685" s="31"/>
      <c r="B685" s="89"/>
      <c r="C685" s="89"/>
      <c r="D685" s="18">
        <f t="shared" si="175"/>
        <v>0</v>
      </c>
      <c r="E685" s="18">
        <f>B685*A670</f>
        <v>0</v>
      </c>
      <c r="F685" s="18">
        <f t="shared" si="176"/>
        <v>0</v>
      </c>
      <c r="G685" s="18"/>
      <c r="H685" s="89">
        <f t="shared" si="177"/>
        <v>0</v>
      </c>
      <c r="I685" s="3"/>
      <c r="J685" s="3">
        <f t="shared" si="178"/>
        <v>0</v>
      </c>
      <c r="K685" s="3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</row>
    <row r="686" ht="15.75" customHeight="1">
      <c r="A686" s="4" t="s">
        <v>495</v>
      </c>
      <c r="B686" s="97">
        <f>SUM(B672:B685)</f>
        <v>0.2572</v>
      </c>
      <c r="C686" s="96"/>
      <c r="D686" s="97">
        <f t="shared" ref="D686:F686" si="179">SUM(D672:D685)</f>
        <v>0.2472</v>
      </c>
      <c r="E686" s="97">
        <f t="shared" si="179"/>
        <v>1.0288</v>
      </c>
      <c r="F686" s="97">
        <f t="shared" si="179"/>
        <v>0.9888</v>
      </c>
      <c r="G686" s="96"/>
      <c r="H686" s="97">
        <f t="shared" ref="H686:K686" si="180">SUM(H672:H685)</f>
        <v>1.1693</v>
      </c>
      <c r="I686" s="98">
        <f t="shared" si="180"/>
        <v>246471</v>
      </c>
      <c r="J686" s="98">
        <f t="shared" si="180"/>
        <v>13217.0935</v>
      </c>
      <c r="K686" s="98">
        <f t="shared" si="180"/>
        <v>0</v>
      </c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</row>
    <row r="687" ht="15.75" customHeight="1">
      <c r="A687" s="8"/>
      <c r="B687" s="100"/>
      <c r="C687" s="100"/>
      <c r="D687" s="100"/>
      <c r="E687" s="100"/>
      <c r="F687" s="100"/>
      <c r="G687" s="100"/>
      <c r="H687" s="101" t="s">
        <v>496</v>
      </c>
      <c r="I687" s="33"/>
      <c r="J687" s="100"/>
      <c r="K687" s="101" t="s">
        <v>497</v>
      </c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</row>
    <row r="688" ht="15.75" customHeight="1">
      <c r="A688" s="8"/>
      <c r="B688" s="100"/>
      <c r="C688" s="100"/>
      <c r="D688" s="100"/>
      <c r="E688" s="100"/>
      <c r="F688" s="100"/>
      <c r="G688" s="100"/>
      <c r="H688" s="104" t="str">
        <f>#REF!*A670</f>
        <v>#REF!</v>
      </c>
      <c r="I688" s="33"/>
      <c r="J688" s="100"/>
      <c r="K688" s="104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</row>
    <row r="689" ht="15.75" customHeight="1">
      <c r="A689" s="8"/>
      <c r="B689" s="100"/>
      <c r="C689" s="100"/>
      <c r="D689" s="100"/>
      <c r="E689" s="100"/>
      <c r="F689" s="100"/>
      <c r="G689" s="100"/>
      <c r="H689" s="107"/>
      <c r="I689" s="33"/>
      <c r="J689" s="100"/>
      <c r="K689" s="10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</row>
    <row r="690" ht="15.75" customHeight="1">
      <c r="A690" s="8"/>
      <c r="B690" s="8"/>
      <c r="C690" s="8"/>
      <c r="D690" s="8"/>
      <c r="E690" s="8"/>
      <c r="F690" s="8"/>
      <c r="G690" s="8"/>
      <c r="H690" s="8"/>
      <c r="I690" s="33"/>
      <c r="J690" s="8"/>
      <c r="K690" s="8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</row>
    <row r="691" ht="15.75" customHeight="1">
      <c r="A691" s="66" t="s">
        <v>164</v>
      </c>
      <c r="B691" s="75"/>
      <c r="C691" s="75"/>
      <c r="D691" s="75"/>
      <c r="E691" s="75"/>
      <c r="F691" s="75"/>
      <c r="G691" s="75"/>
      <c r="H691" s="75"/>
      <c r="I691" s="75"/>
      <c r="J691" s="75"/>
      <c r="K691" s="76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</row>
    <row r="692" ht="15.75" customHeight="1">
      <c r="A692" s="78" t="s">
        <v>478</v>
      </c>
      <c r="B692" s="79" t="s">
        <v>479</v>
      </c>
      <c r="C692" s="75"/>
      <c r="D692" s="76"/>
      <c r="E692" s="80" t="s">
        <v>480</v>
      </c>
      <c r="F692" s="76"/>
      <c r="G692" s="79" t="s">
        <v>481</v>
      </c>
      <c r="H692" s="75"/>
      <c r="I692" s="75"/>
      <c r="J692" s="75"/>
      <c r="K692" s="76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</row>
    <row r="693" ht="15.75" customHeight="1">
      <c r="A693" s="81">
        <f>'Menu Cíclico'!D5</f>
        <v>4</v>
      </c>
      <c r="B693" s="82" t="s">
        <v>482</v>
      </c>
      <c r="C693" s="82" t="s">
        <v>483</v>
      </c>
      <c r="D693" s="82" t="s">
        <v>484</v>
      </c>
      <c r="E693" s="82" t="s">
        <v>485</v>
      </c>
      <c r="F693" s="82" t="s">
        <v>484</v>
      </c>
      <c r="G693" s="82" t="s">
        <v>486</v>
      </c>
      <c r="H693" s="82" t="s">
        <v>487</v>
      </c>
      <c r="I693" s="114" t="s">
        <v>488</v>
      </c>
      <c r="J693" s="85" t="s">
        <v>489</v>
      </c>
      <c r="K693" s="85" t="s">
        <v>490</v>
      </c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</row>
    <row r="694" ht="15.75" customHeight="1">
      <c r="A694" s="86" t="s">
        <v>491</v>
      </c>
      <c r="B694" s="87"/>
      <c r="C694" s="87"/>
      <c r="D694" s="87"/>
      <c r="E694" s="87"/>
      <c r="F694" s="87"/>
      <c r="G694" s="87"/>
      <c r="H694" s="87"/>
      <c r="I694" s="115"/>
      <c r="J694" s="87"/>
      <c r="K694" s="8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</row>
    <row r="695" ht="15.75" customHeight="1">
      <c r="A695" s="37" t="s">
        <v>446</v>
      </c>
      <c r="B695" s="89">
        <v>0.13</v>
      </c>
      <c r="C695" s="89">
        <v>0.8</v>
      </c>
      <c r="D695" s="18">
        <f t="shared" ref="D695:D708" si="181">C695*B695</f>
        <v>0.104</v>
      </c>
      <c r="E695" s="18">
        <f>B695*A693</f>
        <v>0.52</v>
      </c>
      <c r="F695" s="18">
        <f t="shared" ref="F695:F708" si="182">E695*C695</f>
        <v>0.416</v>
      </c>
      <c r="G695" s="18">
        <v>1.1</v>
      </c>
      <c r="H695" s="89">
        <f t="shared" ref="H695:H708" si="183">G695*E695</f>
        <v>0.572</v>
      </c>
      <c r="I695" s="116">
        <f>'Insumos Buffet'!D51</f>
        <v>25858</v>
      </c>
      <c r="J695" s="3">
        <f t="shared" ref="J695:J708" si="184">I695*H695</f>
        <v>14790.776</v>
      </c>
      <c r="K695" s="3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</row>
    <row r="696" ht="15.75" customHeight="1">
      <c r="A696" s="31" t="s">
        <v>345</v>
      </c>
      <c r="B696" s="89">
        <v>0.02</v>
      </c>
      <c r="C696" s="89">
        <v>1.0</v>
      </c>
      <c r="D696" s="18">
        <f t="shared" si="181"/>
        <v>0.02</v>
      </c>
      <c r="E696" s="18">
        <f>B696*A693</f>
        <v>0.08</v>
      </c>
      <c r="F696" s="18">
        <f t="shared" si="182"/>
        <v>0.08</v>
      </c>
      <c r="G696" s="18">
        <v>1.175</v>
      </c>
      <c r="H696" s="89">
        <f t="shared" si="183"/>
        <v>0.094</v>
      </c>
      <c r="I696" s="116">
        <f>'Insumos Buffet'!D21</f>
        <v>2990</v>
      </c>
      <c r="J696" s="3">
        <f t="shared" si="184"/>
        <v>281.06</v>
      </c>
      <c r="K696" s="3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</row>
    <row r="697" ht="15.75" customHeight="1">
      <c r="A697" s="31" t="s">
        <v>434</v>
      </c>
      <c r="B697" s="18">
        <v>0.01</v>
      </c>
      <c r="C697" s="18">
        <v>1.0</v>
      </c>
      <c r="D697" s="18">
        <f t="shared" si="181"/>
        <v>0.01</v>
      </c>
      <c r="E697" s="18">
        <f>B697*A693</f>
        <v>0.04</v>
      </c>
      <c r="F697" s="18">
        <f t="shared" si="182"/>
        <v>0.04</v>
      </c>
      <c r="G697" s="18">
        <v>1.125</v>
      </c>
      <c r="H697" s="89">
        <f t="shared" si="183"/>
        <v>0.045</v>
      </c>
      <c r="I697" s="116">
        <f>'Insumos Buffet'!D50</f>
        <v>5280</v>
      </c>
      <c r="J697" s="3">
        <f t="shared" si="184"/>
        <v>237.6</v>
      </c>
      <c r="K697" s="3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</row>
    <row r="698" ht="15.75" customHeight="1">
      <c r="A698" s="31" t="s">
        <v>433</v>
      </c>
      <c r="B698" s="18">
        <v>0.01</v>
      </c>
      <c r="C698" s="18">
        <v>1.0</v>
      </c>
      <c r="D698" s="18">
        <f t="shared" si="181"/>
        <v>0.01</v>
      </c>
      <c r="E698" s="18">
        <f>B698*A693</f>
        <v>0.04</v>
      </c>
      <c r="F698" s="18">
        <f t="shared" si="182"/>
        <v>0.04</v>
      </c>
      <c r="G698" s="18">
        <v>1.125</v>
      </c>
      <c r="H698" s="89">
        <f t="shared" si="183"/>
        <v>0.045</v>
      </c>
      <c r="I698" s="116">
        <f>'Insumos Buffet'!D49</f>
        <v>18397</v>
      </c>
      <c r="J698" s="3">
        <f t="shared" si="184"/>
        <v>827.865</v>
      </c>
      <c r="K698" s="3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</row>
    <row r="699" ht="15.75" customHeight="1">
      <c r="A699" s="31" t="s">
        <v>295</v>
      </c>
      <c r="B699" s="18">
        <v>0.03</v>
      </c>
      <c r="C699" s="18">
        <v>1.0</v>
      </c>
      <c r="D699" s="18">
        <f t="shared" si="181"/>
        <v>0.03</v>
      </c>
      <c r="E699" s="18">
        <f>B699*A693</f>
        <v>0.12</v>
      </c>
      <c r="F699" s="18">
        <f t="shared" si="182"/>
        <v>0.12</v>
      </c>
      <c r="G699" s="18">
        <v>1.125</v>
      </c>
      <c r="H699" s="89">
        <f t="shared" si="183"/>
        <v>0.135</v>
      </c>
      <c r="I699" s="116">
        <f>'Insumos Buffet'!D14</f>
        <v>3570</v>
      </c>
      <c r="J699" s="3">
        <f t="shared" si="184"/>
        <v>481.95</v>
      </c>
      <c r="K699" s="3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</row>
    <row r="700" ht="15.75" customHeight="1">
      <c r="A700" s="31" t="s">
        <v>617</v>
      </c>
      <c r="B700" s="18">
        <v>0.05</v>
      </c>
      <c r="C700" s="18">
        <v>1.0</v>
      </c>
      <c r="D700" s="18">
        <f t="shared" si="181"/>
        <v>0.05</v>
      </c>
      <c r="E700" s="18">
        <f>B700*A693</f>
        <v>0.2</v>
      </c>
      <c r="F700" s="18">
        <f t="shared" si="182"/>
        <v>0.2</v>
      </c>
      <c r="G700" s="18">
        <v>1.0</v>
      </c>
      <c r="H700" s="89">
        <f t="shared" si="183"/>
        <v>0.2</v>
      </c>
      <c r="I700" s="116">
        <f>'Insumos Buffet'!D41</f>
        <v>432</v>
      </c>
      <c r="J700" s="3">
        <f t="shared" si="184"/>
        <v>86.4</v>
      </c>
      <c r="K700" s="3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</row>
    <row r="701" ht="15.75" customHeight="1">
      <c r="A701" s="31" t="s">
        <v>531</v>
      </c>
      <c r="B701" s="18">
        <v>0.03</v>
      </c>
      <c r="C701" s="18">
        <v>1.0</v>
      </c>
      <c r="D701" s="18">
        <f t="shared" si="181"/>
        <v>0.03</v>
      </c>
      <c r="E701" s="18">
        <f>B701*A693</f>
        <v>0.12</v>
      </c>
      <c r="F701" s="18">
        <f t="shared" si="182"/>
        <v>0.12</v>
      </c>
      <c r="G701" s="18">
        <v>1.125</v>
      </c>
      <c r="H701" s="89">
        <f t="shared" si="183"/>
        <v>0.135</v>
      </c>
      <c r="I701" s="116">
        <f>'Insumos Buffet'!D99</f>
        <v>6507</v>
      </c>
      <c r="J701" s="3">
        <f t="shared" si="184"/>
        <v>878.445</v>
      </c>
      <c r="K701" s="3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</row>
    <row r="702" ht="15.75" customHeight="1">
      <c r="A702" s="2" t="s">
        <v>47</v>
      </c>
      <c r="B702" s="89">
        <v>0.01</v>
      </c>
      <c r="C702" s="89">
        <v>1.0</v>
      </c>
      <c r="D702" s="18">
        <f t="shared" si="181"/>
        <v>0.01</v>
      </c>
      <c r="E702" s="18">
        <f>B702*A693</f>
        <v>0.04</v>
      </c>
      <c r="F702" s="18">
        <f t="shared" si="182"/>
        <v>0.04</v>
      </c>
      <c r="G702" s="18">
        <v>1.0</v>
      </c>
      <c r="H702" s="89">
        <f t="shared" si="183"/>
        <v>0.04</v>
      </c>
      <c r="I702" s="116">
        <f>'Insumos Buffet'!D2</f>
        <v>6820</v>
      </c>
      <c r="J702" s="3">
        <f t="shared" si="184"/>
        <v>272.8</v>
      </c>
      <c r="K702" s="3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</row>
    <row r="703" ht="15.75" customHeight="1">
      <c r="A703" s="2"/>
      <c r="B703" s="89"/>
      <c r="C703" s="89"/>
      <c r="D703" s="18">
        <f t="shared" si="181"/>
        <v>0</v>
      </c>
      <c r="E703" s="18">
        <f>B703*A693</f>
        <v>0</v>
      </c>
      <c r="F703" s="18">
        <f t="shared" si="182"/>
        <v>0</v>
      </c>
      <c r="G703" s="18"/>
      <c r="H703" s="89">
        <f t="shared" si="183"/>
        <v>0</v>
      </c>
      <c r="I703" s="116"/>
      <c r="J703" s="3">
        <f t="shared" si="184"/>
        <v>0</v>
      </c>
      <c r="K703" s="3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</row>
    <row r="704" ht="15.75" customHeight="1">
      <c r="A704" s="1"/>
      <c r="B704" s="89"/>
      <c r="C704" s="89"/>
      <c r="D704" s="18">
        <f t="shared" si="181"/>
        <v>0</v>
      </c>
      <c r="E704" s="18">
        <f>B704*A693</f>
        <v>0</v>
      </c>
      <c r="F704" s="18">
        <f t="shared" si="182"/>
        <v>0</v>
      </c>
      <c r="G704" s="18"/>
      <c r="H704" s="89">
        <f t="shared" si="183"/>
        <v>0</v>
      </c>
      <c r="I704" s="116"/>
      <c r="J704" s="3">
        <f t="shared" si="184"/>
        <v>0</v>
      </c>
      <c r="K704" s="3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</row>
    <row r="705" ht="15.75" customHeight="1">
      <c r="A705" s="1"/>
      <c r="B705" s="89"/>
      <c r="C705" s="89"/>
      <c r="D705" s="18">
        <f t="shared" si="181"/>
        <v>0</v>
      </c>
      <c r="E705" s="18">
        <f>B705*A693</f>
        <v>0</v>
      </c>
      <c r="F705" s="18">
        <f t="shared" si="182"/>
        <v>0</v>
      </c>
      <c r="G705" s="18"/>
      <c r="H705" s="89">
        <f t="shared" si="183"/>
        <v>0</v>
      </c>
      <c r="I705" s="116"/>
      <c r="J705" s="3">
        <f t="shared" si="184"/>
        <v>0</v>
      </c>
      <c r="K705" s="3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</row>
    <row r="706" ht="15.75" customHeight="1">
      <c r="A706" s="31"/>
      <c r="B706" s="89"/>
      <c r="C706" s="89"/>
      <c r="D706" s="95">
        <f t="shared" si="181"/>
        <v>0</v>
      </c>
      <c r="E706" s="95">
        <f>B706*A693</f>
        <v>0</v>
      </c>
      <c r="F706" s="18">
        <f t="shared" si="182"/>
        <v>0</v>
      </c>
      <c r="G706" s="18"/>
      <c r="H706" s="89">
        <f t="shared" si="183"/>
        <v>0</v>
      </c>
      <c r="I706" s="118"/>
      <c r="J706" s="3">
        <f t="shared" si="184"/>
        <v>0</v>
      </c>
      <c r="K706" s="3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</row>
    <row r="707" ht="15.75" customHeight="1">
      <c r="A707" s="31"/>
      <c r="B707" s="89"/>
      <c r="C707" s="89"/>
      <c r="D707" s="18">
        <f t="shared" si="181"/>
        <v>0</v>
      </c>
      <c r="E707" s="18">
        <f>B707*A693</f>
        <v>0</v>
      </c>
      <c r="F707" s="18">
        <f t="shared" si="182"/>
        <v>0</v>
      </c>
      <c r="G707" s="18"/>
      <c r="H707" s="89">
        <f t="shared" si="183"/>
        <v>0</v>
      </c>
      <c r="I707" s="3"/>
      <c r="J707" s="3">
        <f t="shared" si="184"/>
        <v>0</v>
      </c>
      <c r="K707" s="3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</row>
    <row r="708" ht="15.75" customHeight="1">
      <c r="A708" s="31"/>
      <c r="B708" s="89"/>
      <c r="C708" s="89"/>
      <c r="D708" s="18">
        <f t="shared" si="181"/>
        <v>0</v>
      </c>
      <c r="E708" s="18">
        <f>B708*A693</f>
        <v>0</v>
      </c>
      <c r="F708" s="18">
        <f t="shared" si="182"/>
        <v>0</v>
      </c>
      <c r="G708" s="18"/>
      <c r="H708" s="89">
        <f t="shared" si="183"/>
        <v>0</v>
      </c>
      <c r="I708" s="3"/>
      <c r="J708" s="3">
        <f t="shared" si="184"/>
        <v>0</v>
      </c>
      <c r="K708" s="3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</row>
    <row r="709" ht="15.75" customHeight="1">
      <c r="A709" s="4" t="s">
        <v>495</v>
      </c>
      <c r="B709" s="97">
        <f>SUM(B695:B708)</f>
        <v>0.29</v>
      </c>
      <c r="C709" s="96"/>
      <c r="D709" s="97">
        <f t="shared" ref="D709:F709" si="185">SUM(D695:D708)</f>
        <v>0.264</v>
      </c>
      <c r="E709" s="97">
        <f t="shared" si="185"/>
        <v>1.16</v>
      </c>
      <c r="F709" s="97">
        <f t="shared" si="185"/>
        <v>1.056</v>
      </c>
      <c r="G709" s="96"/>
      <c r="H709" s="97">
        <f t="shared" ref="H709:K709" si="186">SUM(H695:H708)</f>
        <v>1.266</v>
      </c>
      <c r="I709" s="98">
        <f t="shared" si="186"/>
        <v>69854</v>
      </c>
      <c r="J709" s="98">
        <f t="shared" si="186"/>
        <v>17856.896</v>
      </c>
      <c r="K709" s="98">
        <f t="shared" si="186"/>
        <v>0</v>
      </c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</row>
    <row r="710" ht="15.75" customHeight="1">
      <c r="A710" s="8"/>
      <c r="B710" s="100"/>
      <c r="C710" s="100"/>
      <c r="D710" s="100"/>
      <c r="E710" s="100"/>
      <c r="F710" s="100"/>
      <c r="G710" s="100"/>
      <c r="H710" s="101" t="s">
        <v>496</v>
      </c>
      <c r="I710" s="33"/>
      <c r="J710" s="100"/>
      <c r="K710" s="101" t="s">
        <v>497</v>
      </c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</row>
    <row r="711" ht="15.75" customHeight="1">
      <c r="A711" s="8"/>
      <c r="B711" s="100"/>
      <c r="C711" s="100"/>
      <c r="D711" s="100"/>
      <c r="E711" s="100"/>
      <c r="F711" s="100"/>
      <c r="G711" s="100"/>
      <c r="H711" s="104" t="str">
        <f>#REF!*A693</f>
        <v>#REF!</v>
      </c>
      <c r="I711" s="33"/>
      <c r="J711" s="100"/>
      <c r="K711" s="104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</row>
    <row r="712" ht="15.75" customHeight="1">
      <c r="A712" s="77"/>
      <c r="B712" s="77"/>
      <c r="C712" s="77"/>
      <c r="D712" s="77"/>
      <c r="E712" s="77"/>
      <c r="F712" s="77"/>
      <c r="G712" s="77"/>
      <c r="H712" s="77"/>
      <c r="I712" s="33"/>
      <c r="J712" s="105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</row>
    <row r="713" ht="15.75" customHeight="1">
      <c r="A713" s="66" t="s">
        <v>618</v>
      </c>
      <c r="B713" s="75"/>
      <c r="C713" s="75"/>
      <c r="D713" s="75"/>
      <c r="E713" s="75"/>
      <c r="F713" s="75"/>
      <c r="G713" s="75"/>
      <c r="H713" s="75"/>
      <c r="I713" s="75"/>
      <c r="J713" s="75"/>
      <c r="K713" s="76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</row>
    <row r="714" ht="15.75" customHeight="1">
      <c r="A714" s="78" t="s">
        <v>478</v>
      </c>
      <c r="B714" s="79" t="s">
        <v>479</v>
      </c>
      <c r="C714" s="75"/>
      <c r="D714" s="76"/>
      <c r="E714" s="80" t="s">
        <v>480</v>
      </c>
      <c r="F714" s="76"/>
      <c r="G714" s="79" t="s">
        <v>481</v>
      </c>
      <c r="H714" s="75"/>
      <c r="I714" s="75"/>
      <c r="J714" s="75"/>
      <c r="K714" s="76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</row>
    <row r="715" ht="15.75" customHeight="1">
      <c r="A715" s="170"/>
      <c r="B715" s="82" t="s">
        <v>482</v>
      </c>
      <c r="C715" s="82" t="s">
        <v>483</v>
      </c>
      <c r="D715" s="82" t="s">
        <v>484</v>
      </c>
      <c r="E715" s="82" t="s">
        <v>485</v>
      </c>
      <c r="F715" s="82" t="s">
        <v>484</v>
      </c>
      <c r="G715" s="82" t="s">
        <v>486</v>
      </c>
      <c r="H715" s="82" t="s">
        <v>487</v>
      </c>
      <c r="I715" s="114" t="s">
        <v>488</v>
      </c>
      <c r="J715" s="85" t="s">
        <v>489</v>
      </c>
      <c r="K715" s="85" t="s">
        <v>490</v>
      </c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</row>
    <row r="716" ht="15.75" customHeight="1">
      <c r="A716" s="86" t="s">
        <v>491</v>
      </c>
      <c r="B716" s="87"/>
      <c r="C716" s="87"/>
      <c r="D716" s="87"/>
      <c r="E716" s="87"/>
      <c r="F716" s="87"/>
      <c r="G716" s="87"/>
      <c r="H716" s="87"/>
      <c r="I716" s="115"/>
      <c r="J716" s="87"/>
      <c r="K716" s="8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</row>
    <row r="717" ht="15.75" customHeight="1">
      <c r="A717" s="37" t="s">
        <v>619</v>
      </c>
      <c r="B717" s="89">
        <v>0.24</v>
      </c>
      <c r="C717" s="89">
        <v>0.8</v>
      </c>
      <c r="D717" s="18">
        <f t="shared" ref="D717:D730" si="187">C717*B717</f>
        <v>0.192</v>
      </c>
      <c r="E717" s="18">
        <f>B717*A715</f>
        <v>0</v>
      </c>
      <c r="F717" s="18">
        <f t="shared" ref="F717:F730" si="188">E717*C717</f>
        <v>0</v>
      </c>
      <c r="G717" s="18">
        <v>1.1</v>
      </c>
      <c r="H717" s="89">
        <f t="shared" ref="H717:H730" si="189">G717*E717</f>
        <v>0</v>
      </c>
      <c r="I717" s="116"/>
      <c r="J717" s="3">
        <f t="shared" ref="J717:J730" si="190">I717*H717</f>
        <v>0</v>
      </c>
      <c r="K717" s="3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</row>
    <row r="718" ht="15.75" customHeight="1">
      <c r="A718" s="31" t="s">
        <v>558</v>
      </c>
      <c r="B718" s="89">
        <v>0.05</v>
      </c>
      <c r="C718" s="89">
        <v>1.0</v>
      </c>
      <c r="D718" s="18">
        <f t="shared" si="187"/>
        <v>0.05</v>
      </c>
      <c r="E718" s="18">
        <f>B718*A715</f>
        <v>0</v>
      </c>
      <c r="F718" s="18">
        <f t="shared" si="188"/>
        <v>0</v>
      </c>
      <c r="G718" s="18">
        <v>1.0</v>
      </c>
      <c r="H718" s="89">
        <f t="shared" si="189"/>
        <v>0</v>
      </c>
      <c r="I718" s="116"/>
      <c r="J718" s="3">
        <f t="shared" si="190"/>
        <v>0</v>
      </c>
      <c r="K718" s="3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</row>
    <row r="719" ht="15.75" customHeight="1">
      <c r="A719" s="31" t="s">
        <v>430</v>
      </c>
      <c r="B719" s="18">
        <v>0.01</v>
      </c>
      <c r="C719" s="18">
        <v>1.0</v>
      </c>
      <c r="D719" s="18">
        <f t="shared" si="187"/>
        <v>0.01</v>
      </c>
      <c r="E719" s="18">
        <f>B719*A715</f>
        <v>0</v>
      </c>
      <c r="F719" s="18">
        <f t="shared" si="188"/>
        <v>0</v>
      </c>
      <c r="G719" s="18">
        <v>1.0</v>
      </c>
      <c r="H719" s="89">
        <f t="shared" si="189"/>
        <v>0</v>
      </c>
      <c r="I719" s="116"/>
      <c r="J719" s="3">
        <f t="shared" si="190"/>
        <v>0</v>
      </c>
      <c r="K719" s="3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</row>
    <row r="720" ht="15.75" customHeight="1">
      <c r="A720" s="31" t="s">
        <v>494</v>
      </c>
      <c r="B720" s="18">
        <v>0.001</v>
      </c>
      <c r="C720" s="18">
        <v>1.0</v>
      </c>
      <c r="D720" s="18">
        <f t="shared" si="187"/>
        <v>0.001</v>
      </c>
      <c r="E720" s="18">
        <f>B720*A715</f>
        <v>0</v>
      </c>
      <c r="F720" s="18">
        <f t="shared" si="188"/>
        <v>0</v>
      </c>
      <c r="G720" s="18">
        <v>1.0</v>
      </c>
      <c r="H720" s="89">
        <f t="shared" si="189"/>
        <v>0</v>
      </c>
      <c r="I720" s="116"/>
      <c r="J720" s="3">
        <f t="shared" si="190"/>
        <v>0</v>
      </c>
      <c r="K720" s="3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</row>
    <row r="721" ht="15.75" customHeight="1">
      <c r="A721" s="31" t="s">
        <v>505</v>
      </c>
      <c r="B721" s="18">
        <v>0.002</v>
      </c>
      <c r="C721" s="18">
        <v>1.0</v>
      </c>
      <c r="D721" s="18">
        <f t="shared" si="187"/>
        <v>0.002</v>
      </c>
      <c r="E721" s="18">
        <f>B721*A715</f>
        <v>0</v>
      </c>
      <c r="F721" s="18">
        <f t="shared" si="188"/>
        <v>0</v>
      </c>
      <c r="G721" s="18">
        <v>1.0</v>
      </c>
      <c r="H721" s="89">
        <f t="shared" si="189"/>
        <v>0</v>
      </c>
      <c r="I721" s="116"/>
      <c r="J721" s="3">
        <f t="shared" si="190"/>
        <v>0</v>
      </c>
      <c r="K721" s="3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</row>
    <row r="722" ht="15.75" customHeight="1">
      <c r="A722" s="2"/>
      <c r="B722" s="18"/>
      <c r="C722" s="18"/>
      <c r="D722" s="18">
        <f t="shared" si="187"/>
        <v>0</v>
      </c>
      <c r="E722" s="18">
        <f>B722*A715</f>
        <v>0</v>
      </c>
      <c r="F722" s="18">
        <f t="shared" si="188"/>
        <v>0</v>
      </c>
      <c r="G722" s="18"/>
      <c r="H722" s="89">
        <f t="shared" si="189"/>
        <v>0</v>
      </c>
      <c r="I722" s="116"/>
      <c r="J722" s="3">
        <f t="shared" si="190"/>
        <v>0</v>
      </c>
      <c r="K722" s="3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</row>
    <row r="723" ht="15.75" customHeight="1">
      <c r="A723" s="2"/>
      <c r="B723" s="18"/>
      <c r="C723" s="18"/>
      <c r="D723" s="18">
        <f t="shared" si="187"/>
        <v>0</v>
      </c>
      <c r="E723" s="18">
        <f>B723*A715</f>
        <v>0</v>
      </c>
      <c r="F723" s="18">
        <f t="shared" si="188"/>
        <v>0</v>
      </c>
      <c r="G723" s="18"/>
      <c r="H723" s="89">
        <f t="shared" si="189"/>
        <v>0</v>
      </c>
      <c r="I723" s="116"/>
      <c r="J723" s="3">
        <f t="shared" si="190"/>
        <v>0</v>
      </c>
      <c r="K723" s="3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</row>
    <row r="724" ht="15.75" customHeight="1">
      <c r="A724" s="2"/>
      <c r="B724" s="89"/>
      <c r="C724" s="89"/>
      <c r="D724" s="18">
        <f t="shared" si="187"/>
        <v>0</v>
      </c>
      <c r="E724" s="18">
        <f>B724*A715</f>
        <v>0</v>
      </c>
      <c r="F724" s="18">
        <f t="shared" si="188"/>
        <v>0</v>
      </c>
      <c r="G724" s="18"/>
      <c r="H724" s="89">
        <f t="shared" si="189"/>
        <v>0</v>
      </c>
      <c r="I724" s="116"/>
      <c r="J724" s="3">
        <f t="shared" si="190"/>
        <v>0</v>
      </c>
      <c r="K724" s="3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</row>
    <row r="725" ht="15.75" customHeight="1">
      <c r="A725" s="2"/>
      <c r="B725" s="89"/>
      <c r="C725" s="89"/>
      <c r="D725" s="18">
        <f t="shared" si="187"/>
        <v>0</v>
      </c>
      <c r="E725" s="18">
        <f>B725*A715</f>
        <v>0</v>
      </c>
      <c r="F725" s="18">
        <f t="shared" si="188"/>
        <v>0</v>
      </c>
      <c r="G725" s="18"/>
      <c r="H725" s="89">
        <f t="shared" si="189"/>
        <v>0</v>
      </c>
      <c r="I725" s="116"/>
      <c r="J725" s="3">
        <f t="shared" si="190"/>
        <v>0</v>
      </c>
      <c r="K725" s="3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</row>
    <row r="726" ht="15.75" customHeight="1">
      <c r="A726" s="1"/>
      <c r="B726" s="89"/>
      <c r="C726" s="89"/>
      <c r="D726" s="18">
        <f t="shared" si="187"/>
        <v>0</v>
      </c>
      <c r="E726" s="18">
        <f>B726*A715</f>
        <v>0</v>
      </c>
      <c r="F726" s="18">
        <f t="shared" si="188"/>
        <v>0</v>
      </c>
      <c r="G726" s="18"/>
      <c r="H726" s="89">
        <f t="shared" si="189"/>
        <v>0</v>
      </c>
      <c r="I726" s="116"/>
      <c r="J726" s="3">
        <f t="shared" si="190"/>
        <v>0</v>
      </c>
      <c r="K726" s="3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</row>
    <row r="727" ht="15.75" customHeight="1">
      <c r="A727" s="1"/>
      <c r="B727" s="89"/>
      <c r="C727" s="89"/>
      <c r="D727" s="18">
        <f t="shared" si="187"/>
        <v>0</v>
      </c>
      <c r="E727" s="18">
        <f>B727*A715</f>
        <v>0</v>
      </c>
      <c r="F727" s="18">
        <f t="shared" si="188"/>
        <v>0</v>
      </c>
      <c r="G727" s="18"/>
      <c r="H727" s="89">
        <f t="shared" si="189"/>
        <v>0</v>
      </c>
      <c r="I727" s="116"/>
      <c r="J727" s="3">
        <f t="shared" si="190"/>
        <v>0</v>
      </c>
      <c r="K727" s="3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</row>
    <row r="728" ht="15.75" customHeight="1">
      <c r="A728" s="31"/>
      <c r="B728" s="89"/>
      <c r="C728" s="89"/>
      <c r="D728" s="95">
        <f t="shared" si="187"/>
        <v>0</v>
      </c>
      <c r="E728" s="95">
        <f>B728*A715</f>
        <v>0</v>
      </c>
      <c r="F728" s="18">
        <f t="shared" si="188"/>
        <v>0</v>
      </c>
      <c r="G728" s="18"/>
      <c r="H728" s="89">
        <f t="shared" si="189"/>
        <v>0</v>
      </c>
      <c r="I728" s="118"/>
      <c r="J728" s="3">
        <f t="shared" si="190"/>
        <v>0</v>
      </c>
      <c r="K728" s="3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</row>
    <row r="729" ht="15.75" customHeight="1">
      <c r="A729" s="31"/>
      <c r="B729" s="89"/>
      <c r="C729" s="89"/>
      <c r="D729" s="18">
        <f t="shared" si="187"/>
        <v>0</v>
      </c>
      <c r="E729" s="18">
        <f>B729*A715</f>
        <v>0</v>
      </c>
      <c r="F729" s="18">
        <f t="shared" si="188"/>
        <v>0</v>
      </c>
      <c r="G729" s="18"/>
      <c r="H729" s="89">
        <f t="shared" si="189"/>
        <v>0</v>
      </c>
      <c r="I729" s="3"/>
      <c r="J729" s="3">
        <f t="shared" si="190"/>
        <v>0</v>
      </c>
      <c r="K729" s="3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</row>
    <row r="730" ht="15.75" customHeight="1">
      <c r="A730" s="31"/>
      <c r="B730" s="89"/>
      <c r="C730" s="89"/>
      <c r="D730" s="18">
        <f t="shared" si="187"/>
        <v>0</v>
      </c>
      <c r="E730" s="18">
        <f>B730*A715</f>
        <v>0</v>
      </c>
      <c r="F730" s="18">
        <f t="shared" si="188"/>
        <v>0</v>
      </c>
      <c r="G730" s="18"/>
      <c r="H730" s="89">
        <f t="shared" si="189"/>
        <v>0</v>
      </c>
      <c r="I730" s="3"/>
      <c r="J730" s="3">
        <f t="shared" si="190"/>
        <v>0</v>
      </c>
      <c r="K730" s="3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</row>
    <row r="731" ht="15.75" customHeight="1">
      <c r="A731" s="4" t="s">
        <v>495</v>
      </c>
      <c r="B731" s="97">
        <f>SUM(B717:B730)</f>
        <v>0.303</v>
      </c>
      <c r="C731" s="96"/>
      <c r="D731" s="97">
        <f t="shared" ref="D731:F731" si="191">SUM(D717:D730)</f>
        <v>0.255</v>
      </c>
      <c r="E731" s="97">
        <f t="shared" si="191"/>
        <v>0</v>
      </c>
      <c r="F731" s="97">
        <f t="shared" si="191"/>
        <v>0</v>
      </c>
      <c r="G731" s="96"/>
      <c r="H731" s="97">
        <f t="shared" ref="H731:K731" si="192">SUM(H717:H730)</f>
        <v>0</v>
      </c>
      <c r="I731" s="98">
        <f t="shared" si="192"/>
        <v>0</v>
      </c>
      <c r="J731" s="98">
        <f t="shared" si="192"/>
        <v>0</v>
      </c>
      <c r="K731" s="98">
        <f t="shared" si="192"/>
        <v>0</v>
      </c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</row>
    <row r="732" ht="15.75" customHeight="1">
      <c r="A732" s="8"/>
      <c r="B732" s="100"/>
      <c r="C732" s="100"/>
      <c r="D732" s="100"/>
      <c r="E732" s="100"/>
      <c r="F732" s="100"/>
      <c r="G732" s="100"/>
      <c r="H732" s="101" t="s">
        <v>496</v>
      </c>
      <c r="I732" s="33"/>
      <c r="J732" s="100"/>
      <c r="K732" s="101" t="s">
        <v>497</v>
      </c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</row>
    <row r="733" ht="15.75" customHeight="1">
      <c r="A733" s="8"/>
      <c r="B733" s="100"/>
      <c r="C733" s="100"/>
      <c r="D733" s="100"/>
      <c r="E733" s="100"/>
      <c r="F733" s="100"/>
      <c r="G733" s="100"/>
      <c r="H733" s="104" t="str">
        <f>#REF!*A715</f>
        <v>#REF!</v>
      </c>
      <c r="I733" s="33"/>
      <c r="J733" s="100"/>
      <c r="K733" s="104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</row>
    <row r="734" ht="15.75" customHeight="1">
      <c r="A734" s="77"/>
      <c r="B734" s="77"/>
      <c r="C734" s="77"/>
      <c r="D734" s="77"/>
      <c r="E734" s="77"/>
      <c r="F734" s="77"/>
      <c r="G734" s="77"/>
      <c r="H734" s="77"/>
      <c r="I734" s="33"/>
      <c r="J734" s="105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</row>
    <row r="735" ht="15.75" customHeight="1">
      <c r="A735" s="77"/>
      <c r="B735" s="77"/>
      <c r="C735" s="77"/>
      <c r="D735" s="77"/>
      <c r="E735" s="77"/>
      <c r="F735" s="77"/>
      <c r="G735" s="77"/>
      <c r="H735" s="77"/>
      <c r="I735" s="33"/>
      <c r="J735" s="105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</row>
    <row r="736" ht="15.75" customHeight="1">
      <c r="A736" s="66" t="s">
        <v>176</v>
      </c>
      <c r="B736" s="75"/>
      <c r="C736" s="75"/>
      <c r="D736" s="75"/>
      <c r="E736" s="75"/>
      <c r="F736" s="75"/>
      <c r="G736" s="75"/>
      <c r="H736" s="75"/>
      <c r="I736" s="75"/>
      <c r="J736" s="75"/>
      <c r="K736" s="76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</row>
    <row r="737" ht="15.75" customHeight="1">
      <c r="A737" s="78" t="s">
        <v>478</v>
      </c>
      <c r="B737" s="79" t="s">
        <v>479</v>
      </c>
      <c r="C737" s="75"/>
      <c r="D737" s="76"/>
      <c r="E737" s="80" t="s">
        <v>480</v>
      </c>
      <c r="F737" s="76"/>
      <c r="G737" s="79" t="s">
        <v>481</v>
      </c>
      <c r="H737" s="75"/>
      <c r="I737" s="75"/>
      <c r="J737" s="75"/>
      <c r="K737" s="76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</row>
    <row r="738" ht="15.75" customHeight="1">
      <c r="A738" s="81">
        <f>'Menu Cíclico'!T5</f>
        <v>4</v>
      </c>
      <c r="B738" s="82" t="s">
        <v>482</v>
      </c>
      <c r="C738" s="82" t="s">
        <v>483</v>
      </c>
      <c r="D738" s="82" t="s">
        <v>484</v>
      </c>
      <c r="E738" s="82" t="s">
        <v>485</v>
      </c>
      <c r="F738" s="82" t="s">
        <v>484</v>
      </c>
      <c r="G738" s="82" t="s">
        <v>486</v>
      </c>
      <c r="H738" s="82" t="s">
        <v>487</v>
      </c>
      <c r="I738" s="114" t="s">
        <v>488</v>
      </c>
      <c r="J738" s="85" t="s">
        <v>489</v>
      </c>
      <c r="K738" s="85" t="s">
        <v>490</v>
      </c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</row>
    <row r="739" ht="15.75" customHeight="1">
      <c r="A739" s="86" t="s">
        <v>491</v>
      </c>
      <c r="B739" s="87"/>
      <c r="C739" s="87"/>
      <c r="D739" s="87"/>
      <c r="E739" s="87"/>
      <c r="F739" s="87"/>
      <c r="G739" s="87"/>
      <c r="H739" s="87"/>
      <c r="I739" s="115"/>
      <c r="J739" s="87"/>
      <c r="K739" s="8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</row>
    <row r="740" ht="15.75" customHeight="1">
      <c r="A740" s="165" t="s">
        <v>446</v>
      </c>
      <c r="B740" s="89">
        <v>0.13</v>
      </c>
      <c r="C740" s="89">
        <v>0.8</v>
      </c>
      <c r="D740" s="18">
        <f t="shared" ref="D740:D753" si="193">C740*B740</f>
        <v>0.104</v>
      </c>
      <c r="E740" s="18">
        <f>B740*A738</f>
        <v>0.52</v>
      </c>
      <c r="F740" s="18">
        <f t="shared" ref="F740:F753" si="194">E740*C740</f>
        <v>0.416</v>
      </c>
      <c r="G740" s="18">
        <v>1.0</v>
      </c>
      <c r="H740" s="89">
        <f t="shared" ref="H740:H753" si="195">G740*E740</f>
        <v>0.52</v>
      </c>
      <c r="I740" s="25">
        <f>'Insumos Buffet'!D51</f>
        <v>25858</v>
      </c>
      <c r="J740" s="3">
        <f t="shared" ref="J740:J753" si="196">I740*H740</f>
        <v>13446.16</v>
      </c>
      <c r="K740" s="3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</row>
    <row r="741" ht="15.75" customHeight="1">
      <c r="A741" s="22" t="s">
        <v>345</v>
      </c>
      <c r="B741" s="89">
        <v>0.05</v>
      </c>
      <c r="C741" s="89">
        <v>1.0</v>
      </c>
      <c r="D741" s="18">
        <f t="shared" si="193"/>
        <v>0.05</v>
      </c>
      <c r="E741" s="18">
        <f>B741*A738</f>
        <v>0.2</v>
      </c>
      <c r="F741" s="18">
        <f t="shared" si="194"/>
        <v>0.2</v>
      </c>
      <c r="G741" s="18">
        <v>1.175</v>
      </c>
      <c r="H741" s="89">
        <f t="shared" si="195"/>
        <v>0.235</v>
      </c>
      <c r="I741" s="25">
        <f>'Insumos Buffet'!D21</f>
        <v>2990</v>
      </c>
      <c r="J741" s="3">
        <f t="shared" si="196"/>
        <v>702.65</v>
      </c>
      <c r="K741" s="3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</row>
    <row r="742" ht="15.75" customHeight="1">
      <c r="A742" s="22" t="s">
        <v>433</v>
      </c>
      <c r="B742" s="18">
        <v>0.01</v>
      </c>
      <c r="C742" s="18">
        <v>1.0</v>
      </c>
      <c r="D742" s="18">
        <f t="shared" si="193"/>
        <v>0.01</v>
      </c>
      <c r="E742" s="18">
        <f>B742*A738</f>
        <v>0.04</v>
      </c>
      <c r="F742" s="18">
        <f t="shared" si="194"/>
        <v>0.04</v>
      </c>
      <c r="G742" s="18">
        <v>1.125</v>
      </c>
      <c r="H742" s="89">
        <f t="shared" si="195"/>
        <v>0.045</v>
      </c>
      <c r="I742" s="25">
        <f>'Insumos Buffet'!D49</f>
        <v>18397</v>
      </c>
      <c r="J742" s="3">
        <f t="shared" si="196"/>
        <v>827.865</v>
      </c>
      <c r="K742" s="3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</row>
    <row r="743" ht="15.75" customHeight="1">
      <c r="A743" s="22" t="s">
        <v>434</v>
      </c>
      <c r="B743" s="18">
        <v>0.01</v>
      </c>
      <c r="C743" s="18">
        <v>1.0</v>
      </c>
      <c r="D743" s="18">
        <f t="shared" si="193"/>
        <v>0.01</v>
      </c>
      <c r="E743" s="18">
        <f>B743*A738</f>
        <v>0.04</v>
      </c>
      <c r="F743" s="18">
        <f t="shared" si="194"/>
        <v>0.04</v>
      </c>
      <c r="G743" s="18">
        <v>1.125</v>
      </c>
      <c r="H743" s="89">
        <f t="shared" si="195"/>
        <v>0.045</v>
      </c>
      <c r="I743" s="25">
        <f>'Insumos Buffet'!D50</f>
        <v>5280</v>
      </c>
      <c r="J743" s="3">
        <f t="shared" si="196"/>
        <v>237.6</v>
      </c>
      <c r="K743" s="3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</row>
    <row r="744" ht="15.75" customHeight="1">
      <c r="A744" s="22" t="s">
        <v>147</v>
      </c>
      <c r="B744" s="18">
        <v>0.008</v>
      </c>
      <c r="C744" s="18">
        <v>1.0</v>
      </c>
      <c r="D744" s="18">
        <f t="shared" si="193"/>
        <v>0.008</v>
      </c>
      <c r="E744" s="18">
        <f>B744*A738</f>
        <v>0.032</v>
      </c>
      <c r="F744" s="18">
        <f t="shared" si="194"/>
        <v>0.032</v>
      </c>
      <c r="G744" s="18">
        <v>1.0</v>
      </c>
      <c r="H744" s="89">
        <f t="shared" si="195"/>
        <v>0.032</v>
      </c>
      <c r="I744" s="25">
        <f>'Insumos Buffet'!D6</f>
        <v>16490</v>
      </c>
      <c r="J744" s="3">
        <f t="shared" si="196"/>
        <v>527.68</v>
      </c>
      <c r="K744" s="3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</row>
    <row r="745" ht="15.75" customHeight="1">
      <c r="A745" s="22" t="s">
        <v>439</v>
      </c>
      <c r="B745" s="18">
        <v>0.025</v>
      </c>
      <c r="C745" s="18">
        <v>1.0</v>
      </c>
      <c r="D745" s="18">
        <f t="shared" si="193"/>
        <v>0.025</v>
      </c>
      <c r="E745" s="18">
        <f>B745*A738</f>
        <v>0.1</v>
      </c>
      <c r="F745" s="18">
        <f t="shared" si="194"/>
        <v>0.1</v>
      </c>
      <c r="G745" s="18">
        <v>1.0</v>
      </c>
      <c r="H745" s="89">
        <f t="shared" si="195"/>
        <v>0.1</v>
      </c>
      <c r="I745" s="25">
        <f>'Insumos Buffet'!D86</f>
        <v>21862.4994</v>
      </c>
      <c r="J745" s="3">
        <f t="shared" si="196"/>
        <v>2186.24994</v>
      </c>
      <c r="K745" s="3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</row>
    <row r="746" ht="15.75" customHeight="1">
      <c r="A746" s="22" t="s">
        <v>450</v>
      </c>
      <c r="B746" s="18">
        <v>0.01</v>
      </c>
      <c r="C746" s="18">
        <v>1.1</v>
      </c>
      <c r="D746" s="18">
        <f t="shared" si="193"/>
        <v>0.011</v>
      </c>
      <c r="E746" s="18">
        <f>B746*A738</f>
        <v>0.04</v>
      </c>
      <c r="F746" s="18">
        <f t="shared" si="194"/>
        <v>0.044</v>
      </c>
      <c r="G746" s="18">
        <v>1.175</v>
      </c>
      <c r="H746" s="89">
        <f t="shared" si="195"/>
        <v>0.047</v>
      </c>
      <c r="I746" s="171">
        <f>'Insumos Buffet'!D62</f>
        <v>3756</v>
      </c>
      <c r="J746" s="3">
        <f t="shared" si="196"/>
        <v>176.532</v>
      </c>
      <c r="K746" s="3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</row>
    <row r="747" ht="15.75" customHeight="1">
      <c r="A747" s="22" t="s">
        <v>423</v>
      </c>
      <c r="B747" s="89">
        <v>0.01</v>
      </c>
      <c r="C747" s="89">
        <v>1.0</v>
      </c>
      <c r="D747" s="18">
        <f t="shared" si="193"/>
        <v>0.01</v>
      </c>
      <c r="E747" s="18">
        <f>B747*A738</f>
        <v>0.04</v>
      </c>
      <c r="F747" s="18">
        <f t="shared" si="194"/>
        <v>0.04</v>
      </c>
      <c r="G747" s="18">
        <v>1.0</v>
      </c>
      <c r="H747" s="89">
        <f t="shared" si="195"/>
        <v>0.04</v>
      </c>
      <c r="I747" s="171">
        <f>'Insumos Buffet'!D41</f>
        <v>432</v>
      </c>
      <c r="J747" s="3">
        <f t="shared" si="196"/>
        <v>17.28</v>
      </c>
      <c r="K747" s="3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</row>
    <row r="748" ht="15.75" customHeight="1">
      <c r="A748" s="22" t="s">
        <v>505</v>
      </c>
      <c r="B748" s="89">
        <v>0.002</v>
      </c>
      <c r="C748" s="89">
        <v>1.0</v>
      </c>
      <c r="D748" s="18">
        <f t="shared" si="193"/>
        <v>0.002</v>
      </c>
      <c r="E748" s="18">
        <f>B748*A738</f>
        <v>0.008</v>
      </c>
      <c r="F748" s="18">
        <f t="shared" si="194"/>
        <v>0.008</v>
      </c>
      <c r="G748" s="18">
        <v>1.0</v>
      </c>
      <c r="H748" s="89">
        <f t="shared" si="195"/>
        <v>0.008</v>
      </c>
      <c r="I748" s="25">
        <f>'Insumos Buffet'!D82</f>
        <v>3200</v>
      </c>
      <c r="J748" s="3">
        <f t="shared" si="196"/>
        <v>25.6</v>
      </c>
      <c r="K748" s="3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</row>
    <row r="749" ht="15.75" customHeight="1">
      <c r="A749" s="22" t="s">
        <v>47</v>
      </c>
      <c r="B749" s="89">
        <v>0.01</v>
      </c>
      <c r="C749" s="89">
        <v>1.0</v>
      </c>
      <c r="D749" s="18">
        <f t="shared" si="193"/>
        <v>0.01</v>
      </c>
      <c r="E749" s="18">
        <f>B749*A738</f>
        <v>0.04</v>
      </c>
      <c r="F749" s="18">
        <f t="shared" si="194"/>
        <v>0.04</v>
      </c>
      <c r="G749" s="18">
        <v>1.0</v>
      </c>
      <c r="H749" s="89">
        <f t="shared" si="195"/>
        <v>0.04</v>
      </c>
      <c r="I749" s="171">
        <f>'Insumos Buffet'!D2</f>
        <v>6820</v>
      </c>
      <c r="J749" s="3">
        <f t="shared" si="196"/>
        <v>272.8</v>
      </c>
      <c r="K749" s="3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</row>
    <row r="750" ht="15.75" customHeight="1">
      <c r="A750" s="1"/>
      <c r="B750" s="89"/>
      <c r="C750" s="89"/>
      <c r="D750" s="18">
        <f t="shared" si="193"/>
        <v>0</v>
      </c>
      <c r="E750" s="18">
        <f>B750*A738</f>
        <v>0</v>
      </c>
      <c r="F750" s="18">
        <f t="shared" si="194"/>
        <v>0</v>
      </c>
      <c r="G750" s="18"/>
      <c r="H750" s="89">
        <f t="shared" si="195"/>
        <v>0</v>
      </c>
      <c r="I750" s="116"/>
      <c r="J750" s="3">
        <f t="shared" si="196"/>
        <v>0</v>
      </c>
      <c r="K750" s="3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</row>
    <row r="751" ht="15.75" customHeight="1">
      <c r="A751" s="31"/>
      <c r="B751" s="89"/>
      <c r="C751" s="89"/>
      <c r="D751" s="95">
        <f t="shared" si="193"/>
        <v>0</v>
      </c>
      <c r="E751" s="95">
        <f>B751*A738</f>
        <v>0</v>
      </c>
      <c r="F751" s="18">
        <f t="shared" si="194"/>
        <v>0</v>
      </c>
      <c r="G751" s="18"/>
      <c r="H751" s="89">
        <f t="shared" si="195"/>
        <v>0</v>
      </c>
      <c r="I751" s="118"/>
      <c r="J751" s="3">
        <f t="shared" si="196"/>
        <v>0</v>
      </c>
      <c r="K751" s="3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</row>
    <row r="752" ht="15.75" customHeight="1">
      <c r="A752" s="31"/>
      <c r="B752" s="89"/>
      <c r="C752" s="89"/>
      <c r="D752" s="18">
        <f t="shared" si="193"/>
        <v>0</v>
      </c>
      <c r="E752" s="18">
        <f>B752*A738</f>
        <v>0</v>
      </c>
      <c r="F752" s="18">
        <f t="shared" si="194"/>
        <v>0</v>
      </c>
      <c r="G752" s="18"/>
      <c r="H752" s="89">
        <f t="shared" si="195"/>
        <v>0</v>
      </c>
      <c r="I752" s="3"/>
      <c r="J752" s="3">
        <f t="shared" si="196"/>
        <v>0</v>
      </c>
      <c r="K752" s="3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</row>
    <row r="753" ht="15.75" customHeight="1">
      <c r="A753" s="31"/>
      <c r="B753" s="89"/>
      <c r="C753" s="89"/>
      <c r="D753" s="18">
        <f t="shared" si="193"/>
        <v>0</v>
      </c>
      <c r="E753" s="18">
        <f>B753*A738</f>
        <v>0</v>
      </c>
      <c r="F753" s="18">
        <f t="shared" si="194"/>
        <v>0</v>
      </c>
      <c r="G753" s="18"/>
      <c r="H753" s="89">
        <f t="shared" si="195"/>
        <v>0</v>
      </c>
      <c r="I753" s="3"/>
      <c r="J753" s="3">
        <f t="shared" si="196"/>
        <v>0</v>
      </c>
      <c r="K753" s="3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</row>
    <row r="754" ht="15.75" customHeight="1">
      <c r="A754" s="4" t="s">
        <v>495</v>
      </c>
      <c r="B754" s="97">
        <f>SUM(B740:B753)</f>
        <v>0.265</v>
      </c>
      <c r="C754" s="96"/>
      <c r="D754" s="97">
        <f t="shared" ref="D754:F754" si="197">SUM(D740:D753)</f>
        <v>0.24</v>
      </c>
      <c r="E754" s="97">
        <f t="shared" si="197"/>
        <v>1.06</v>
      </c>
      <c r="F754" s="97">
        <f t="shared" si="197"/>
        <v>0.96</v>
      </c>
      <c r="G754" s="96"/>
      <c r="H754" s="97">
        <f t="shared" ref="H754:K754" si="198">SUM(H740:H753)</f>
        <v>1.112</v>
      </c>
      <c r="I754" s="98">
        <f t="shared" si="198"/>
        <v>105085.4994</v>
      </c>
      <c r="J754" s="98">
        <f t="shared" si="198"/>
        <v>18420.41694</v>
      </c>
      <c r="K754" s="98">
        <f t="shared" si="198"/>
        <v>0</v>
      </c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</row>
    <row r="755" ht="15.75" customHeight="1">
      <c r="A755" s="8"/>
      <c r="B755" s="100"/>
      <c r="C755" s="100"/>
      <c r="D755" s="100"/>
      <c r="E755" s="100"/>
      <c r="F755" s="100"/>
      <c r="G755" s="100"/>
      <c r="H755" s="101" t="s">
        <v>496</v>
      </c>
      <c r="I755" s="33"/>
      <c r="J755" s="100"/>
      <c r="K755" s="101" t="s">
        <v>497</v>
      </c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</row>
    <row r="756" ht="15.75" customHeight="1">
      <c r="A756" s="8"/>
      <c r="B756" s="100"/>
      <c r="C756" s="100"/>
      <c r="D756" s="100"/>
      <c r="E756" s="100"/>
      <c r="F756" s="100"/>
      <c r="G756" s="100"/>
      <c r="H756" s="104" t="str">
        <f>#REF!*A738</f>
        <v>#REF!</v>
      </c>
      <c r="I756" s="33"/>
      <c r="J756" s="100"/>
      <c r="K756" s="104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</row>
    <row r="757" ht="15.75" customHeight="1">
      <c r="A757" s="8"/>
      <c r="B757" s="8"/>
      <c r="C757" s="8"/>
      <c r="D757" s="8"/>
      <c r="E757" s="8"/>
      <c r="F757" s="8"/>
      <c r="G757" s="8"/>
      <c r="H757" s="8"/>
      <c r="I757" s="33"/>
      <c r="J757" s="8"/>
      <c r="K757" s="8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</row>
    <row r="758" ht="15.75" customHeight="1">
      <c r="A758" s="8"/>
      <c r="B758" s="8"/>
      <c r="C758" s="8"/>
      <c r="D758" s="8"/>
      <c r="E758" s="8"/>
      <c r="F758" s="8"/>
      <c r="G758" s="8"/>
      <c r="H758" s="8"/>
      <c r="I758" s="33"/>
      <c r="J758" s="8"/>
      <c r="K758" s="8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</row>
    <row r="759" ht="15.75" customHeight="1">
      <c r="A759" s="66" t="s">
        <v>621</v>
      </c>
      <c r="B759" s="75"/>
      <c r="C759" s="75"/>
      <c r="D759" s="75"/>
      <c r="E759" s="75"/>
      <c r="F759" s="75"/>
      <c r="G759" s="75"/>
      <c r="H759" s="75"/>
      <c r="I759" s="75"/>
      <c r="J759" s="75"/>
      <c r="K759" s="76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</row>
    <row r="760" ht="15.75" customHeight="1">
      <c r="A760" s="78" t="s">
        <v>478</v>
      </c>
      <c r="B760" s="79" t="s">
        <v>479</v>
      </c>
      <c r="C760" s="75"/>
      <c r="D760" s="76"/>
      <c r="E760" s="80" t="s">
        <v>480</v>
      </c>
      <c r="F760" s="76"/>
      <c r="G760" s="79" t="s">
        <v>481</v>
      </c>
      <c r="H760" s="75"/>
      <c r="I760" s="75"/>
      <c r="J760" s="75"/>
      <c r="K760" s="76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</row>
    <row r="761" ht="15.75" customHeight="1">
      <c r="A761" s="170"/>
      <c r="B761" s="82" t="s">
        <v>482</v>
      </c>
      <c r="C761" s="82" t="s">
        <v>483</v>
      </c>
      <c r="D761" s="82" t="s">
        <v>484</v>
      </c>
      <c r="E761" s="82" t="s">
        <v>485</v>
      </c>
      <c r="F761" s="82" t="s">
        <v>484</v>
      </c>
      <c r="G761" s="82" t="s">
        <v>486</v>
      </c>
      <c r="H761" s="82" t="s">
        <v>487</v>
      </c>
      <c r="I761" s="114" t="s">
        <v>488</v>
      </c>
      <c r="J761" s="85" t="s">
        <v>489</v>
      </c>
      <c r="K761" s="85" t="s">
        <v>490</v>
      </c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</row>
    <row r="762" ht="15.75" customHeight="1">
      <c r="A762" s="86" t="s">
        <v>491</v>
      </c>
      <c r="B762" s="87"/>
      <c r="C762" s="87"/>
      <c r="D762" s="87"/>
      <c r="E762" s="87"/>
      <c r="F762" s="87"/>
      <c r="G762" s="87"/>
      <c r="H762" s="87"/>
      <c r="I762" s="115"/>
      <c r="J762" s="87"/>
      <c r="K762" s="8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</row>
    <row r="763" ht="15.75" customHeight="1">
      <c r="A763" s="37" t="s">
        <v>472</v>
      </c>
      <c r="B763" s="89">
        <v>0.18</v>
      </c>
      <c r="C763" s="89">
        <v>0.7</v>
      </c>
      <c r="D763" s="18">
        <f t="shared" ref="D763:D776" si="199">C763*B763</f>
        <v>0.126</v>
      </c>
      <c r="E763" s="18">
        <f>B763*A761</f>
        <v>0</v>
      </c>
      <c r="F763" s="18">
        <f t="shared" ref="F763:F776" si="200">E763*C763</f>
        <v>0</v>
      </c>
      <c r="G763" s="18">
        <v>1.2</v>
      </c>
      <c r="H763" s="89">
        <f t="shared" ref="H763:H776" si="201">G763*E763</f>
        <v>0</v>
      </c>
      <c r="I763" s="116"/>
      <c r="J763" s="3">
        <f t="shared" ref="J763:J776" si="202">I763*H763</f>
        <v>0</v>
      </c>
      <c r="K763" s="3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</row>
    <row r="764" ht="15.75" customHeight="1">
      <c r="A764" s="31" t="s">
        <v>623</v>
      </c>
      <c r="B764" s="89">
        <v>0.05</v>
      </c>
      <c r="C764" s="89">
        <v>1.0</v>
      </c>
      <c r="D764" s="18">
        <f t="shared" si="199"/>
        <v>0.05</v>
      </c>
      <c r="E764" s="18">
        <f>B764*A761</f>
        <v>0</v>
      </c>
      <c r="F764" s="18">
        <f t="shared" si="200"/>
        <v>0</v>
      </c>
      <c r="G764" s="18">
        <v>1.175</v>
      </c>
      <c r="H764" s="89">
        <f t="shared" si="201"/>
        <v>0</v>
      </c>
      <c r="I764" s="116"/>
      <c r="J764" s="3">
        <f t="shared" si="202"/>
        <v>0</v>
      </c>
      <c r="K764" s="3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</row>
    <row r="765" ht="15.75" customHeight="1">
      <c r="A765" s="31" t="s">
        <v>624</v>
      </c>
      <c r="B765" s="18">
        <v>0.01</v>
      </c>
      <c r="C765" s="18">
        <v>2.0</v>
      </c>
      <c r="D765" s="18">
        <f t="shared" si="199"/>
        <v>0.02</v>
      </c>
      <c r="E765" s="18">
        <f>B765*A761</f>
        <v>0</v>
      </c>
      <c r="F765" s="18">
        <f t="shared" si="200"/>
        <v>0</v>
      </c>
      <c r="G765" s="18">
        <v>1.0</v>
      </c>
      <c r="H765" s="89">
        <f t="shared" si="201"/>
        <v>0</v>
      </c>
      <c r="I765" s="116"/>
      <c r="J765" s="3">
        <f t="shared" si="202"/>
        <v>0</v>
      </c>
      <c r="K765" s="3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</row>
    <row r="766" ht="15.75" customHeight="1">
      <c r="A766" s="31" t="s">
        <v>625</v>
      </c>
      <c r="B766" s="18">
        <v>0.01</v>
      </c>
      <c r="C766" s="18">
        <v>1.0</v>
      </c>
      <c r="D766" s="18">
        <f t="shared" si="199"/>
        <v>0.01</v>
      </c>
      <c r="E766" s="18">
        <f>B766*A761</f>
        <v>0</v>
      </c>
      <c r="F766" s="18">
        <f t="shared" si="200"/>
        <v>0</v>
      </c>
      <c r="G766" s="18">
        <v>1.0</v>
      </c>
      <c r="H766" s="89">
        <f t="shared" si="201"/>
        <v>0</v>
      </c>
      <c r="I766" s="116"/>
      <c r="J766" s="3">
        <f t="shared" si="202"/>
        <v>0</v>
      </c>
      <c r="K766" s="3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</row>
    <row r="767" ht="15.75" customHeight="1">
      <c r="A767" s="31" t="s">
        <v>626</v>
      </c>
      <c r="B767" s="18">
        <v>0.05</v>
      </c>
      <c r="C767" s="18">
        <v>1.0</v>
      </c>
      <c r="D767" s="18">
        <f t="shared" si="199"/>
        <v>0.05</v>
      </c>
      <c r="E767" s="18">
        <f>B767*A761</f>
        <v>0</v>
      </c>
      <c r="F767" s="18">
        <f t="shared" si="200"/>
        <v>0</v>
      </c>
      <c r="G767" s="18">
        <v>1.0</v>
      </c>
      <c r="H767" s="89">
        <f t="shared" si="201"/>
        <v>0</v>
      </c>
      <c r="I767" s="116"/>
      <c r="J767" s="3">
        <f t="shared" si="202"/>
        <v>0</v>
      </c>
      <c r="K767" s="3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</row>
    <row r="768" ht="15.75" customHeight="1">
      <c r="A768" s="31" t="s">
        <v>505</v>
      </c>
      <c r="B768" s="18">
        <v>0.002</v>
      </c>
      <c r="C768" s="18">
        <v>1.0</v>
      </c>
      <c r="D768" s="18">
        <f t="shared" si="199"/>
        <v>0.002</v>
      </c>
      <c r="E768" s="18">
        <f>B768*A761</f>
        <v>0</v>
      </c>
      <c r="F768" s="18">
        <f t="shared" si="200"/>
        <v>0</v>
      </c>
      <c r="G768" s="18">
        <v>1.0</v>
      </c>
      <c r="H768" s="89">
        <f t="shared" si="201"/>
        <v>0</v>
      </c>
      <c r="I768" s="116"/>
      <c r="J768" s="3">
        <f t="shared" si="202"/>
        <v>0</v>
      </c>
      <c r="K768" s="3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</row>
    <row r="769" ht="15.75" customHeight="1">
      <c r="A769" s="31" t="s">
        <v>494</v>
      </c>
      <c r="B769" s="18">
        <v>1.0E-4</v>
      </c>
      <c r="C769" s="18">
        <v>1.0</v>
      </c>
      <c r="D769" s="18">
        <f t="shared" si="199"/>
        <v>0.0001</v>
      </c>
      <c r="E769" s="18">
        <f>B769*A761</f>
        <v>0</v>
      </c>
      <c r="F769" s="18">
        <f t="shared" si="200"/>
        <v>0</v>
      </c>
      <c r="G769" s="18">
        <v>1.0</v>
      </c>
      <c r="H769" s="89">
        <f t="shared" si="201"/>
        <v>0</v>
      </c>
      <c r="I769" s="116"/>
      <c r="J769" s="3">
        <f t="shared" si="202"/>
        <v>0</v>
      </c>
      <c r="K769" s="3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</row>
    <row r="770" ht="15.75" customHeight="1">
      <c r="A770" s="2"/>
      <c r="B770" s="89"/>
      <c r="C770" s="89"/>
      <c r="D770" s="18">
        <f t="shared" si="199"/>
        <v>0</v>
      </c>
      <c r="E770" s="18">
        <f>B770*A761</f>
        <v>0</v>
      </c>
      <c r="F770" s="18">
        <f t="shared" si="200"/>
        <v>0</v>
      </c>
      <c r="G770" s="18"/>
      <c r="H770" s="89">
        <f t="shared" si="201"/>
        <v>0</v>
      </c>
      <c r="I770" s="116"/>
      <c r="J770" s="3">
        <f t="shared" si="202"/>
        <v>0</v>
      </c>
      <c r="K770" s="3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</row>
    <row r="771" ht="15.75" customHeight="1">
      <c r="A771" s="2"/>
      <c r="B771" s="89"/>
      <c r="C771" s="89"/>
      <c r="D771" s="18">
        <f t="shared" si="199"/>
        <v>0</v>
      </c>
      <c r="E771" s="18">
        <f>B771*A761</f>
        <v>0</v>
      </c>
      <c r="F771" s="18">
        <f t="shared" si="200"/>
        <v>0</v>
      </c>
      <c r="G771" s="18"/>
      <c r="H771" s="89">
        <f t="shared" si="201"/>
        <v>0</v>
      </c>
      <c r="I771" s="116"/>
      <c r="J771" s="3">
        <f t="shared" si="202"/>
        <v>0</v>
      </c>
      <c r="K771" s="3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</row>
    <row r="772" ht="15.75" customHeight="1">
      <c r="A772" s="1"/>
      <c r="B772" s="89"/>
      <c r="C772" s="89"/>
      <c r="D772" s="18">
        <f t="shared" si="199"/>
        <v>0</v>
      </c>
      <c r="E772" s="18">
        <f>B772*A761</f>
        <v>0</v>
      </c>
      <c r="F772" s="18">
        <f t="shared" si="200"/>
        <v>0</v>
      </c>
      <c r="G772" s="18"/>
      <c r="H772" s="89">
        <f t="shared" si="201"/>
        <v>0</v>
      </c>
      <c r="I772" s="116"/>
      <c r="J772" s="3">
        <f t="shared" si="202"/>
        <v>0</v>
      </c>
      <c r="K772" s="3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</row>
    <row r="773" ht="15.75" customHeight="1">
      <c r="A773" s="1"/>
      <c r="B773" s="89"/>
      <c r="C773" s="89"/>
      <c r="D773" s="18">
        <f t="shared" si="199"/>
        <v>0</v>
      </c>
      <c r="E773" s="18">
        <f>B773*A761</f>
        <v>0</v>
      </c>
      <c r="F773" s="18">
        <f t="shared" si="200"/>
        <v>0</v>
      </c>
      <c r="G773" s="18"/>
      <c r="H773" s="89">
        <f t="shared" si="201"/>
        <v>0</v>
      </c>
      <c r="I773" s="116"/>
      <c r="J773" s="3">
        <f t="shared" si="202"/>
        <v>0</v>
      </c>
      <c r="K773" s="3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</row>
    <row r="774" ht="15.75" customHeight="1">
      <c r="A774" s="31"/>
      <c r="B774" s="89"/>
      <c r="C774" s="89"/>
      <c r="D774" s="95">
        <f t="shared" si="199"/>
        <v>0</v>
      </c>
      <c r="E774" s="95">
        <f>B774*A761</f>
        <v>0</v>
      </c>
      <c r="F774" s="18">
        <f t="shared" si="200"/>
        <v>0</v>
      </c>
      <c r="G774" s="18"/>
      <c r="H774" s="89">
        <f t="shared" si="201"/>
        <v>0</v>
      </c>
      <c r="I774" s="118"/>
      <c r="J774" s="3">
        <f t="shared" si="202"/>
        <v>0</v>
      </c>
      <c r="K774" s="3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</row>
    <row r="775" ht="15.75" customHeight="1">
      <c r="A775" s="31"/>
      <c r="B775" s="89"/>
      <c r="C775" s="89"/>
      <c r="D775" s="18">
        <f t="shared" si="199"/>
        <v>0</v>
      </c>
      <c r="E775" s="18">
        <f>B775*A761</f>
        <v>0</v>
      </c>
      <c r="F775" s="18">
        <f t="shared" si="200"/>
        <v>0</v>
      </c>
      <c r="G775" s="18"/>
      <c r="H775" s="89">
        <f t="shared" si="201"/>
        <v>0</v>
      </c>
      <c r="I775" s="3"/>
      <c r="J775" s="3">
        <f t="shared" si="202"/>
        <v>0</v>
      </c>
      <c r="K775" s="3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</row>
    <row r="776" ht="15.75" customHeight="1">
      <c r="A776" s="31"/>
      <c r="B776" s="89"/>
      <c r="C776" s="89"/>
      <c r="D776" s="18">
        <f t="shared" si="199"/>
        <v>0</v>
      </c>
      <c r="E776" s="18">
        <f>B776*A761</f>
        <v>0</v>
      </c>
      <c r="F776" s="18">
        <f t="shared" si="200"/>
        <v>0</v>
      </c>
      <c r="G776" s="18"/>
      <c r="H776" s="89">
        <f t="shared" si="201"/>
        <v>0</v>
      </c>
      <c r="I776" s="3"/>
      <c r="J776" s="3">
        <f t="shared" si="202"/>
        <v>0</v>
      </c>
      <c r="K776" s="3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</row>
    <row r="777" ht="15.75" customHeight="1">
      <c r="A777" s="4" t="s">
        <v>495</v>
      </c>
      <c r="B777" s="97">
        <f>SUM(B763:B776)</f>
        <v>0.3021</v>
      </c>
      <c r="C777" s="96"/>
      <c r="D777" s="97">
        <f t="shared" ref="D777:F777" si="203">SUM(D763:D776)</f>
        <v>0.2581</v>
      </c>
      <c r="E777" s="97">
        <f t="shared" si="203"/>
        <v>0</v>
      </c>
      <c r="F777" s="97">
        <f t="shared" si="203"/>
        <v>0</v>
      </c>
      <c r="G777" s="96"/>
      <c r="H777" s="97">
        <f t="shared" ref="H777:K777" si="204">SUM(H763:H776)</f>
        <v>0</v>
      </c>
      <c r="I777" s="98">
        <f t="shared" si="204"/>
        <v>0</v>
      </c>
      <c r="J777" s="98">
        <f t="shared" si="204"/>
        <v>0</v>
      </c>
      <c r="K777" s="98">
        <f t="shared" si="204"/>
        <v>0</v>
      </c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</row>
    <row r="778" ht="15.75" customHeight="1">
      <c r="A778" s="8"/>
      <c r="B778" s="100"/>
      <c r="C778" s="100"/>
      <c r="D778" s="100"/>
      <c r="E778" s="100"/>
      <c r="F778" s="100"/>
      <c r="G778" s="100"/>
      <c r="H778" s="101" t="s">
        <v>496</v>
      </c>
      <c r="I778" s="33"/>
      <c r="J778" s="100"/>
      <c r="K778" s="101" t="s">
        <v>497</v>
      </c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</row>
    <row r="779" ht="15.75" customHeight="1">
      <c r="A779" s="8"/>
      <c r="B779" s="100"/>
      <c r="C779" s="100"/>
      <c r="D779" s="100"/>
      <c r="E779" s="100"/>
      <c r="F779" s="100"/>
      <c r="G779" s="100"/>
      <c r="H779" s="104" t="str">
        <f>#REF!*A761</f>
        <v>#REF!</v>
      </c>
      <c r="I779" s="33"/>
      <c r="J779" s="100"/>
      <c r="K779" s="104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</row>
    <row r="780" ht="15.75" customHeight="1">
      <c r="A780" s="77"/>
      <c r="B780" s="77"/>
      <c r="C780" s="77"/>
      <c r="D780" s="77"/>
      <c r="E780" s="77"/>
      <c r="F780" s="77"/>
      <c r="G780" s="77"/>
      <c r="H780" s="77"/>
      <c r="I780" s="33"/>
      <c r="J780" s="105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</row>
    <row r="781" ht="15.75" customHeight="1">
      <c r="A781" s="77"/>
      <c r="B781" s="77"/>
      <c r="C781" s="77"/>
      <c r="D781" s="77"/>
      <c r="E781" s="77"/>
      <c r="F781" s="77"/>
      <c r="G781" s="77"/>
      <c r="H781" s="77"/>
      <c r="I781" s="33"/>
      <c r="J781" s="105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</row>
    <row r="782" ht="15.75" customHeight="1">
      <c r="A782" s="66" t="s">
        <v>168</v>
      </c>
      <c r="B782" s="75"/>
      <c r="C782" s="75"/>
      <c r="D782" s="75"/>
      <c r="E782" s="75"/>
      <c r="F782" s="75"/>
      <c r="G782" s="75"/>
      <c r="H782" s="75"/>
      <c r="I782" s="75"/>
      <c r="J782" s="75"/>
      <c r="K782" s="76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</row>
    <row r="783" ht="15.75" customHeight="1">
      <c r="A783" s="78" t="s">
        <v>478</v>
      </c>
      <c r="B783" s="79" t="s">
        <v>479</v>
      </c>
      <c r="C783" s="75"/>
      <c r="D783" s="76"/>
      <c r="E783" s="80" t="s">
        <v>480</v>
      </c>
      <c r="F783" s="76"/>
      <c r="G783" s="79" t="s">
        <v>481</v>
      </c>
      <c r="H783" s="75"/>
      <c r="I783" s="75"/>
      <c r="J783" s="75"/>
      <c r="K783" s="76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</row>
    <row r="784" ht="15.75" customHeight="1">
      <c r="A784" s="81">
        <f>'Menu Cíclico'!H5</f>
        <v>4</v>
      </c>
      <c r="B784" s="82" t="s">
        <v>482</v>
      </c>
      <c r="C784" s="82" t="s">
        <v>483</v>
      </c>
      <c r="D784" s="82" t="s">
        <v>484</v>
      </c>
      <c r="E784" s="82" t="s">
        <v>485</v>
      </c>
      <c r="F784" s="82" t="s">
        <v>484</v>
      </c>
      <c r="G784" s="82" t="s">
        <v>486</v>
      </c>
      <c r="H784" s="82" t="s">
        <v>487</v>
      </c>
      <c r="I784" s="114" t="s">
        <v>488</v>
      </c>
      <c r="J784" s="85" t="s">
        <v>489</v>
      </c>
      <c r="K784" s="85" t="s">
        <v>490</v>
      </c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</row>
    <row r="785" ht="15.75" customHeight="1">
      <c r="A785" s="86" t="s">
        <v>491</v>
      </c>
      <c r="B785" s="87"/>
      <c r="C785" s="87"/>
      <c r="D785" s="87"/>
      <c r="E785" s="87"/>
      <c r="F785" s="87"/>
      <c r="G785" s="87"/>
      <c r="H785" s="87"/>
      <c r="I785" s="115"/>
      <c r="J785" s="87"/>
      <c r="K785" s="8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</row>
    <row r="786" ht="15.75" customHeight="1">
      <c r="A786" s="37" t="s">
        <v>446</v>
      </c>
      <c r="B786" s="89">
        <v>0.1</v>
      </c>
      <c r="C786" s="89">
        <v>0.8</v>
      </c>
      <c r="D786" s="18">
        <f t="shared" ref="D786:D799" si="205">C786*B786</f>
        <v>0.08</v>
      </c>
      <c r="E786" s="18">
        <f>B786*A784</f>
        <v>0.4</v>
      </c>
      <c r="F786" s="18">
        <f t="shared" ref="F786:F799" si="206">E786*C786</f>
        <v>0.32</v>
      </c>
      <c r="G786" s="18">
        <v>1.0</v>
      </c>
      <c r="H786" s="89">
        <f t="shared" ref="H786:H799" si="207">G786*E786</f>
        <v>0.4</v>
      </c>
      <c r="I786" s="116">
        <f>'Insumos Buffet'!D51</f>
        <v>25858</v>
      </c>
      <c r="J786" s="3">
        <f t="shared" ref="J786:J799" si="208">I786*H786</f>
        <v>10343.2</v>
      </c>
      <c r="K786" s="3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</row>
    <row r="787" ht="15.75" customHeight="1">
      <c r="A787" s="31" t="s">
        <v>507</v>
      </c>
      <c r="B787" s="89">
        <v>0.02</v>
      </c>
      <c r="C787" s="89">
        <v>1.0</v>
      </c>
      <c r="D787" s="18">
        <f t="shared" si="205"/>
        <v>0.02</v>
      </c>
      <c r="E787" s="18">
        <f>B787*A784</f>
        <v>0.08</v>
      </c>
      <c r="F787" s="18">
        <f t="shared" si="206"/>
        <v>0.08</v>
      </c>
      <c r="G787" s="18">
        <v>1.0</v>
      </c>
      <c r="H787" s="89">
        <f t="shared" si="207"/>
        <v>0.08</v>
      </c>
      <c r="I787" s="116">
        <f>'Insumos Buffet'!D76</f>
        <v>5000</v>
      </c>
      <c r="J787" s="3">
        <f t="shared" si="208"/>
        <v>400</v>
      </c>
      <c r="K787" s="3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</row>
    <row r="788" ht="15.75" customHeight="1">
      <c r="A788" s="31" t="s">
        <v>405</v>
      </c>
      <c r="B788" s="18">
        <v>0.02</v>
      </c>
      <c r="C788" s="18">
        <v>1.0</v>
      </c>
      <c r="D788" s="18">
        <f t="shared" si="205"/>
        <v>0.02</v>
      </c>
      <c r="E788" s="18">
        <f>B788*A784</f>
        <v>0.08</v>
      </c>
      <c r="F788" s="18">
        <f t="shared" si="206"/>
        <v>0.08</v>
      </c>
      <c r="G788" s="18">
        <v>1.0</v>
      </c>
      <c r="H788" s="89">
        <f t="shared" si="207"/>
        <v>0.08</v>
      </c>
      <c r="I788" s="116">
        <f>'Insumos Buffet'!D33</f>
        <v>17864</v>
      </c>
      <c r="J788" s="3">
        <f t="shared" si="208"/>
        <v>1429.12</v>
      </c>
      <c r="K788" s="3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</row>
    <row r="789" ht="15.75" customHeight="1">
      <c r="A789" s="31" t="s">
        <v>441</v>
      </c>
      <c r="B789" s="18">
        <v>0.01</v>
      </c>
      <c r="C789" s="18">
        <v>1.0</v>
      </c>
      <c r="D789" s="18">
        <f t="shared" si="205"/>
        <v>0.01</v>
      </c>
      <c r="E789" s="18">
        <f>B789*A784</f>
        <v>0.04</v>
      </c>
      <c r="F789" s="18">
        <f t="shared" si="206"/>
        <v>0.04</v>
      </c>
      <c r="G789" s="18">
        <v>1.0</v>
      </c>
      <c r="H789" s="89">
        <f t="shared" si="207"/>
        <v>0.04</v>
      </c>
      <c r="I789" s="116">
        <f>'Insumos Buffet'!D88</f>
        <v>49781.722</v>
      </c>
      <c r="J789" s="3">
        <f t="shared" si="208"/>
        <v>1991.26888</v>
      </c>
      <c r="K789" s="3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</row>
    <row r="790" ht="15.75" customHeight="1">
      <c r="A790" s="31" t="s">
        <v>440</v>
      </c>
      <c r="B790" s="18">
        <v>0.1</v>
      </c>
      <c r="C790" s="18">
        <v>1.0</v>
      </c>
      <c r="D790" s="18">
        <f t="shared" si="205"/>
        <v>0.1</v>
      </c>
      <c r="E790" s="18">
        <f>B790*A784</f>
        <v>0.4</v>
      </c>
      <c r="F790" s="18">
        <f t="shared" si="206"/>
        <v>0.4</v>
      </c>
      <c r="G790" s="18">
        <v>1.0</v>
      </c>
      <c r="H790" s="89">
        <f t="shared" si="207"/>
        <v>0.4</v>
      </c>
      <c r="I790" s="116">
        <f>'Insumos Buffet'!D87</f>
        <v>10184.70142</v>
      </c>
      <c r="J790" s="3">
        <f t="shared" si="208"/>
        <v>4073.880569</v>
      </c>
      <c r="K790" s="3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</row>
    <row r="791" ht="15.75" customHeight="1">
      <c r="A791" s="31" t="s">
        <v>505</v>
      </c>
      <c r="B791" s="18">
        <v>0.002</v>
      </c>
      <c r="C791" s="18">
        <v>1.0</v>
      </c>
      <c r="D791" s="18">
        <f t="shared" si="205"/>
        <v>0.002</v>
      </c>
      <c r="E791" s="18">
        <f>B791*A784</f>
        <v>0.008</v>
      </c>
      <c r="F791" s="18">
        <f t="shared" si="206"/>
        <v>0.008</v>
      </c>
      <c r="G791" s="18">
        <v>1.0</v>
      </c>
      <c r="H791" s="89">
        <f t="shared" si="207"/>
        <v>0.008</v>
      </c>
      <c r="I791" s="116">
        <f>'Insumos Buffet'!D82</f>
        <v>3200</v>
      </c>
      <c r="J791" s="3">
        <f t="shared" si="208"/>
        <v>25.6</v>
      </c>
      <c r="K791" s="3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</row>
    <row r="792" ht="15.75" customHeight="1">
      <c r="A792" s="31" t="s">
        <v>494</v>
      </c>
      <c r="B792" s="18">
        <v>1.0E-4</v>
      </c>
      <c r="C792" s="18">
        <v>1.0</v>
      </c>
      <c r="D792" s="18">
        <f t="shared" si="205"/>
        <v>0.0001</v>
      </c>
      <c r="E792" s="18">
        <f>B792*A784</f>
        <v>0.0004</v>
      </c>
      <c r="F792" s="18">
        <f t="shared" si="206"/>
        <v>0.0004</v>
      </c>
      <c r="G792" s="18">
        <v>1.0</v>
      </c>
      <c r="H792" s="89">
        <f t="shared" si="207"/>
        <v>0.0004</v>
      </c>
      <c r="I792" s="116">
        <f>'Insumos Buffet'!D70</f>
        <v>145000</v>
      </c>
      <c r="J792" s="3">
        <f t="shared" si="208"/>
        <v>58</v>
      </c>
      <c r="K792" s="3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</row>
    <row r="793" ht="15.75" customHeight="1">
      <c r="A793" s="31" t="s">
        <v>47</v>
      </c>
      <c r="B793" s="89">
        <v>0.01</v>
      </c>
      <c r="C793" s="89">
        <v>1.0</v>
      </c>
      <c r="D793" s="18">
        <f t="shared" si="205"/>
        <v>0.01</v>
      </c>
      <c r="E793" s="18">
        <f>B793*A784</f>
        <v>0.04</v>
      </c>
      <c r="F793" s="18">
        <f t="shared" si="206"/>
        <v>0.04</v>
      </c>
      <c r="G793" s="18">
        <v>1.0</v>
      </c>
      <c r="H793" s="89">
        <f t="shared" si="207"/>
        <v>0.04</v>
      </c>
      <c r="I793" s="116">
        <f>'Insumos Buffet'!D2</f>
        <v>6820</v>
      </c>
      <c r="J793" s="3">
        <f t="shared" si="208"/>
        <v>272.8</v>
      </c>
      <c r="K793" s="3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</row>
    <row r="794" ht="15.75" customHeight="1">
      <c r="A794" s="31"/>
      <c r="B794" s="89"/>
      <c r="C794" s="89"/>
      <c r="D794" s="18">
        <f t="shared" si="205"/>
        <v>0</v>
      </c>
      <c r="E794" s="18">
        <f>B794*A784</f>
        <v>0</v>
      </c>
      <c r="F794" s="18">
        <f t="shared" si="206"/>
        <v>0</v>
      </c>
      <c r="G794" s="18"/>
      <c r="H794" s="89">
        <f t="shared" si="207"/>
        <v>0</v>
      </c>
      <c r="I794" s="116"/>
      <c r="J794" s="3">
        <f t="shared" si="208"/>
        <v>0</v>
      </c>
      <c r="K794" s="3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</row>
    <row r="795" ht="15.75" customHeight="1">
      <c r="A795" s="1"/>
      <c r="B795" s="89"/>
      <c r="C795" s="89"/>
      <c r="D795" s="18">
        <f t="shared" si="205"/>
        <v>0</v>
      </c>
      <c r="E795" s="18">
        <f>B795*A784</f>
        <v>0</v>
      </c>
      <c r="F795" s="18">
        <f t="shared" si="206"/>
        <v>0</v>
      </c>
      <c r="G795" s="18"/>
      <c r="H795" s="89">
        <f t="shared" si="207"/>
        <v>0</v>
      </c>
      <c r="I795" s="116"/>
      <c r="J795" s="3">
        <f t="shared" si="208"/>
        <v>0</v>
      </c>
      <c r="K795" s="3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</row>
    <row r="796" ht="15.75" customHeight="1">
      <c r="A796" s="1"/>
      <c r="B796" s="89"/>
      <c r="C796" s="89"/>
      <c r="D796" s="18">
        <f t="shared" si="205"/>
        <v>0</v>
      </c>
      <c r="E796" s="18">
        <f>B796*A784</f>
        <v>0</v>
      </c>
      <c r="F796" s="18">
        <f t="shared" si="206"/>
        <v>0</v>
      </c>
      <c r="G796" s="18"/>
      <c r="H796" s="89">
        <f t="shared" si="207"/>
        <v>0</v>
      </c>
      <c r="I796" s="116"/>
      <c r="J796" s="3">
        <f t="shared" si="208"/>
        <v>0</v>
      </c>
      <c r="K796" s="3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</row>
    <row r="797" ht="15.75" customHeight="1">
      <c r="A797" s="31"/>
      <c r="B797" s="89"/>
      <c r="C797" s="89"/>
      <c r="D797" s="95">
        <f t="shared" si="205"/>
        <v>0</v>
      </c>
      <c r="E797" s="95">
        <f>B797*A784</f>
        <v>0</v>
      </c>
      <c r="F797" s="18">
        <f t="shared" si="206"/>
        <v>0</v>
      </c>
      <c r="G797" s="18"/>
      <c r="H797" s="89">
        <f t="shared" si="207"/>
        <v>0</v>
      </c>
      <c r="I797" s="118"/>
      <c r="J797" s="3">
        <f t="shared" si="208"/>
        <v>0</v>
      </c>
      <c r="K797" s="3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</row>
    <row r="798" ht="15.75" customHeight="1">
      <c r="A798" s="31"/>
      <c r="B798" s="89"/>
      <c r="C798" s="89"/>
      <c r="D798" s="18">
        <f t="shared" si="205"/>
        <v>0</v>
      </c>
      <c r="E798" s="18">
        <f>B798*A784</f>
        <v>0</v>
      </c>
      <c r="F798" s="18">
        <f t="shared" si="206"/>
        <v>0</v>
      </c>
      <c r="G798" s="18"/>
      <c r="H798" s="89">
        <f t="shared" si="207"/>
        <v>0</v>
      </c>
      <c r="I798" s="3"/>
      <c r="J798" s="3">
        <f t="shared" si="208"/>
        <v>0</v>
      </c>
      <c r="K798" s="3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</row>
    <row r="799" ht="15.75" customHeight="1">
      <c r="A799" s="31"/>
      <c r="B799" s="89"/>
      <c r="C799" s="89"/>
      <c r="D799" s="18">
        <f t="shared" si="205"/>
        <v>0</v>
      </c>
      <c r="E799" s="18">
        <f>B799*A784</f>
        <v>0</v>
      </c>
      <c r="F799" s="18">
        <f t="shared" si="206"/>
        <v>0</v>
      </c>
      <c r="G799" s="18"/>
      <c r="H799" s="89">
        <f t="shared" si="207"/>
        <v>0</v>
      </c>
      <c r="I799" s="3"/>
      <c r="J799" s="3">
        <f t="shared" si="208"/>
        <v>0</v>
      </c>
      <c r="K799" s="3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</row>
    <row r="800" ht="15.75" customHeight="1">
      <c r="A800" s="4" t="s">
        <v>495</v>
      </c>
      <c r="B800" s="97">
        <f>SUM(B786:B799)</f>
        <v>0.2621</v>
      </c>
      <c r="C800" s="96"/>
      <c r="D800" s="97">
        <f t="shared" ref="D800:F800" si="209">SUM(D786:D799)</f>
        <v>0.2421</v>
      </c>
      <c r="E800" s="97">
        <f t="shared" si="209"/>
        <v>1.0484</v>
      </c>
      <c r="F800" s="97">
        <f t="shared" si="209"/>
        <v>0.9684</v>
      </c>
      <c r="G800" s="96"/>
      <c r="H800" s="97">
        <f t="shared" ref="H800:K800" si="210">SUM(H786:H799)</f>
        <v>1.0484</v>
      </c>
      <c r="I800" s="98">
        <f t="shared" si="210"/>
        <v>263708.4234</v>
      </c>
      <c r="J800" s="98">
        <f t="shared" si="210"/>
        <v>18593.86945</v>
      </c>
      <c r="K800" s="98">
        <f t="shared" si="210"/>
        <v>0</v>
      </c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</row>
    <row r="801" ht="15.75" customHeight="1">
      <c r="A801" s="8"/>
      <c r="B801" s="100"/>
      <c r="C801" s="100"/>
      <c r="D801" s="100"/>
      <c r="E801" s="100"/>
      <c r="F801" s="100"/>
      <c r="G801" s="100"/>
      <c r="H801" s="101" t="s">
        <v>496</v>
      </c>
      <c r="I801" s="33"/>
      <c r="J801" s="100"/>
      <c r="K801" s="101" t="s">
        <v>497</v>
      </c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</row>
    <row r="802" ht="15.75" customHeight="1">
      <c r="A802" s="8"/>
      <c r="B802" s="100"/>
      <c r="C802" s="100"/>
      <c r="D802" s="100"/>
      <c r="E802" s="100"/>
      <c r="F802" s="100"/>
      <c r="G802" s="100"/>
      <c r="H802" s="104" t="str">
        <f>#REF!*A784</f>
        <v>#REF!</v>
      </c>
      <c r="I802" s="33"/>
      <c r="J802" s="100"/>
      <c r="K802" s="104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</row>
    <row r="803" ht="15.75" customHeight="1">
      <c r="A803" s="8"/>
      <c r="B803" s="8"/>
      <c r="C803" s="8"/>
      <c r="D803" s="8"/>
      <c r="E803" s="8"/>
      <c r="F803" s="8"/>
      <c r="G803" s="8"/>
      <c r="H803" s="8"/>
      <c r="I803" s="33"/>
      <c r="J803" s="8"/>
      <c r="K803" s="8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</row>
    <row r="804" ht="15.75" customHeight="1">
      <c r="A804" s="8"/>
      <c r="B804" s="8"/>
      <c r="C804" s="8"/>
      <c r="D804" s="8"/>
      <c r="E804" s="8"/>
      <c r="F804" s="8"/>
      <c r="G804" s="8"/>
      <c r="H804" s="8"/>
      <c r="I804" s="33"/>
      <c r="J804" s="8"/>
      <c r="K804" s="8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</row>
    <row r="805" ht="15.75" customHeight="1">
      <c r="A805" s="66" t="s">
        <v>171</v>
      </c>
      <c r="B805" s="75"/>
      <c r="C805" s="75"/>
      <c r="D805" s="75"/>
      <c r="E805" s="75"/>
      <c r="F805" s="75"/>
      <c r="G805" s="75"/>
      <c r="H805" s="75"/>
      <c r="I805" s="75"/>
      <c r="J805" s="75"/>
      <c r="K805" s="76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</row>
    <row r="806" ht="15.75" customHeight="1">
      <c r="A806" s="78" t="s">
        <v>478</v>
      </c>
      <c r="B806" s="79" t="s">
        <v>479</v>
      </c>
      <c r="C806" s="75"/>
      <c r="D806" s="76"/>
      <c r="E806" s="80" t="s">
        <v>480</v>
      </c>
      <c r="F806" s="76"/>
      <c r="G806" s="79" t="s">
        <v>481</v>
      </c>
      <c r="H806" s="75"/>
      <c r="I806" s="75"/>
      <c r="J806" s="75"/>
      <c r="K806" s="76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</row>
    <row r="807" ht="15.75" customHeight="1">
      <c r="A807" s="81">
        <f>'Menu Cíclico'!L5</f>
        <v>4</v>
      </c>
      <c r="B807" s="82" t="s">
        <v>482</v>
      </c>
      <c r="C807" s="82" t="s">
        <v>483</v>
      </c>
      <c r="D807" s="82" t="s">
        <v>484</v>
      </c>
      <c r="E807" s="82" t="s">
        <v>485</v>
      </c>
      <c r="F807" s="82" t="s">
        <v>484</v>
      </c>
      <c r="G807" s="82" t="s">
        <v>486</v>
      </c>
      <c r="H807" s="82" t="s">
        <v>487</v>
      </c>
      <c r="I807" s="114" t="s">
        <v>488</v>
      </c>
      <c r="J807" s="85" t="s">
        <v>489</v>
      </c>
      <c r="K807" s="85" t="s">
        <v>490</v>
      </c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</row>
    <row r="808" ht="15.75" customHeight="1">
      <c r="A808" s="86" t="s">
        <v>491</v>
      </c>
      <c r="B808" s="87"/>
      <c r="C808" s="87"/>
      <c r="D808" s="87"/>
      <c r="E808" s="87"/>
      <c r="F808" s="87"/>
      <c r="G808" s="87"/>
      <c r="H808" s="87"/>
      <c r="I808" s="115"/>
      <c r="J808" s="87"/>
      <c r="K808" s="8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</row>
    <row r="809" ht="15.75" customHeight="1">
      <c r="A809" s="37" t="s">
        <v>305</v>
      </c>
      <c r="B809" s="89">
        <v>0.08</v>
      </c>
      <c r="C809" s="89">
        <v>0.8</v>
      </c>
      <c r="D809" s="18">
        <f t="shared" ref="D809:D822" si="211">C809*B809</f>
        <v>0.064</v>
      </c>
      <c r="E809" s="18">
        <f>B809*A807</f>
        <v>0.32</v>
      </c>
      <c r="F809" s="18">
        <f t="shared" ref="F809:F822" si="212">E809*C809</f>
        <v>0.256</v>
      </c>
      <c r="G809" s="18">
        <v>1.2</v>
      </c>
      <c r="H809" s="89">
        <f t="shared" ref="H809:H822" si="213">G809*E809</f>
        <v>0.384</v>
      </c>
      <c r="I809" s="116">
        <f>'Insumos Buffet'!D15</f>
        <v>21990</v>
      </c>
      <c r="J809" s="3">
        <f t="shared" ref="J809:J822" si="214">I809*H809</f>
        <v>8444.16</v>
      </c>
      <c r="K809" s="3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</row>
    <row r="810" ht="15.75" customHeight="1">
      <c r="A810" s="31" t="s">
        <v>450</v>
      </c>
      <c r="B810" s="89">
        <v>0.04</v>
      </c>
      <c r="C810" s="89">
        <v>1.1</v>
      </c>
      <c r="D810" s="18">
        <f t="shared" si="211"/>
        <v>0.044</v>
      </c>
      <c r="E810" s="18">
        <f>B810*A807</f>
        <v>0.16</v>
      </c>
      <c r="F810" s="18">
        <f t="shared" si="212"/>
        <v>0.176</v>
      </c>
      <c r="G810" s="18">
        <v>1.175</v>
      </c>
      <c r="H810" s="89">
        <f t="shared" si="213"/>
        <v>0.188</v>
      </c>
      <c r="I810" s="116">
        <f>'Insumos Buffet'!D62</f>
        <v>3756</v>
      </c>
      <c r="J810" s="3">
        <f t="shared" si="214"/>
        <v>706.128</v>
      </c>
      <c r="K810" s="3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</row>
    <row r="811" ht="15.75" customHeight="1">
      <c r="A811" s="31" t="s">
        <v>459</v>
      </c>
      <c r="B811" s="18">
        <v>0.02</v>
      </c>
      <c r="C811" s="18">
        <v>1.0</v>
      </c>
      <c r="D811" s="18">
        <f t="shared" si="211"/>
        <v>0.02</v>
      </c>
      <c r="E811" s="18">
        <f>B811*A807</f>
        <v>0.08</v>
      </c>
      <c r="F811" s="18">
        <f t="shared" si="212"/>
        <v>0.08</v>
      </c>
      <c r="G811" s="18">
        <v>1.175</v>
      </c>
      <c r="H811" s="89">
        <f t="shared" si="213"/>
        <v>0.094</v>
      </c>
      <c r="I811" s="116">
        <f>'Insumos Buffet'!D96</f>
        <v>2328</v>
      </c>
      <c r="J811" s="3">
        <f t="shared" si="214"/>
        <v>218.832</v>
      </c>
      <c r="K811" s="3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</row>
    <row r="812" ht="15.75" customHeight="1">
      <c r="A812" s="31" t="s">
        <v>147</v>
      </c>
      <c r="B812" s="18">
        <v>0.001</v>
      </c>
      <c r="C812" s="18">
        <v>1.0</v>
      </c>
      <c r="D812" s="18">
        <f t="shared" si="211"/>
        <v>0.001</v>
      </c>
      <c r="E812" s="18">
        <f>B812*A807</f>
        <v>0.004</v>
      </c>
      <c r="F812" s="18">
        <f t="shared" si="212"/>
        <v>0.004</v>
      </c>
      <c r="G812" s="18">
        <v>1.2</v>
      </c>
      <c r="H812" s="89">
        <f t="shared" si="213"/>
        <v>0.0048</v>
      </c>
      <c r="I812" s="116">
        <f>'Insumos Buffet'!D6</f>
        <v>16490</v>
      </c>
      <c r="J812" s="3">
        <f t="shared" si="214"/>
        <v>79.152</v>
      </c>
      <c r="K812" s="3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</row>
    <row r="813" ht="15.75" customHeight="1">
      <c r="A813" s="31" t="s">
        <v>498</v>
      </c>
      <c r="B813" s="18">
        <v>0.01</v>
      </c>
      <c r="C813" s="18">
        <v>1.4</v>
      </c>
      <c r="D813" s="18">
        <f t="shared" si="211"/>
        <v>0.014</v>
      </c>
      <c r="E813" s="18">
        <f>B813*A807</f>
        <v>0.04</v>
      </c>
      <c r="F813" s="18">
        <f t="shared" si="212"/>
        <v>0.056</v>
      </c>
      <c r="G813" s="18">
        <v>1.0</v>
      </c>
      <c r="H813" s="89">
        <f t="shared" si="213"/>
        <v>0.04</v>
      </c>
      <c r="I813" s="116">
        <f>'Insumos Buffet'!D71</f>
        <v>25990</v>
      </c>
      <c r="J813" s="3">
        <f t="shared" si="214"/>
        <v>1039.6</v>
      </c>
      <c r="K813" s="3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</row>
    <row r="814" ht="15.75" customHeight="1">
      <c r="A814" s="31" t="s">
        <v>439</v>
      </c>
      <c r="B814" s="18">
        <v>0.12</v>
      </c>
      <c r="C814" s="18">
        <v>1.0</v>
      </c>
      <c r="D814" s="18">
        <f t="shared" si="211"/>
        <v>0.12</v>
      </c>
      <c r="E814" s="18">
        <f>B814*A807</f>
        <v>0.48</v>
      </c>
      <c r="F814" s="18">
        <f t="shared" si="212"/>
        <v>0.48</v>
      </c>
      <c r="G814" s="18">
        <v>1.0</v>
      </c>
      <c r="H814" s="89">
        <f t="shared" si="213"/>
        <v>0.48</v>
      </c>
      <c r="I814" s="116">
        <f>'Insumos Buffet'!D86</f>
        <v>21862.4994</v>
      </c>
      <c r="J814" s="3">
        <f t="shared" si="214"/>
        <v>10493.99971</v>
      </c>
      <c r="K814" s="3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</row>
    <row r="815" ht="15.75" customHeight="1">
      <c r="A815" s="31" t="s">
        <v>505</v>
      </c>
      <c r="B815" s="18">
        <v>0.002</v>
      </c>
      <c r="C815" s="18">
        <v>1.0</v>
      </c>
      <c r="D815" s="18">
        <f t="shared" si="211"/>
        <v>0.002</v>
      </c>
      <c r="E815" s="18">
        <f>B815*A807</f>
        <v>0.008</v>
      </c>
      <c r="F815" s="18">
        <f t="shared" si="212"/>
        <v>0.008</v>
      </c>
      <c r="G815" s="18">
        <v>1.0</v>
      </c>
      <c r="H815" s="89">
        <f t="shared" si="213"/>
        <v>0.008</v>
      </c>
      <c r="I815" s="116">
        <f>'Insumos Buffet'!D82</f>
        <v>3200</v>
      </c>
      <c r="J815" s="3">
        <f t="shared" si="214"/>
        <v>25.6</v>
      </c>
      <c r="K815" s="3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</row>
    <row r="816" ht="15.75" customHeight="1">
      <c r="A816" s="31" t="s">
        <v>494</v>
      </c>
      <c r="B816" s="89">
        <v>1.0E-4</v>
      </c>
      <c r="C816" s="89">
        <v>1.0</v>
      </c>
      <c r="D816" s="18">
        <f t="shared" si="211"/>
        <v>0.0001</v>
      </c>
      <c r="E816" s="18">
        <f>B816*A807</f>
        <v>0.0004</v>
      </c>
      <c r="F816" s="18">
        <f t="shared" si="212"/>
        <v>0.0004</v>
      </c>
      <c r="G816" s="18">
        <v>1.0</v>
      </c>
      <c r="H816" s="89">
        <f t="shared" si="213"/>
        <v>0.0004</v>
      </c>
      <c r="I816" s="116">
        <f>'Insumos Buffet'!D70</f>
        <v>145000</v>
      </c>
      <c r="J816" s="3">
        <f t="shared" si="214"/>
        <v>58</v>
      </c>
      <c r="K816" s="3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</row>
    <row r="817" ht="15.75" customHeight="1">
      <c r="A817" s="2"/>
      <c r="B817" s="89"/>
      <c r="C817" s="89"/>
      <c r="D817" s="18">
        <f t="shared" si="211"/>
        <v>0</v>
      </c>
      <c r="E817" s="18">
        <f>B817*A807</f>
        <v>0</v>
      </c>
      <c r="F817" s="18">
        <f t="shared" si="212"/>
        <v>0</v>
      </c>
      <c r="G817" s="18"/>
      <c r="H817" s="89">
        <f t="shared" si="213"/>
        <v>0</v>
      </c>
      <c r="I817" s="116"/>
      <c r="J817" s="3">
        <f t="shared" si="214"/>
        <v>0</v>
      </c>
      <c r="K817" s="3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</row>
    <row r="818" ht="15.75" customHeight="1">
      <c r="A818" s="1"/>
      <c r="B818" s="89"/>
      <c r="C818" s="89"/>
      <c r="D818" s="18">
        <f t="shared" si="211"/>
        <v>0</v>
      </c>
      <c r="E818" s="18">
        <f>B818*A807</f>
        <v>0</v>
      </c>
      <c r="F818" s="18">
        <f t="shared" si="212"/>
        <v>0</v>
      </c>
      <c r="G818" s="18"/>
      <c r="H818" s="89">
        <f t="shared" si="213"/>
        <v>0</v>
      </c>
      <c r="I818" s="116"/>
      <c r="J818" s="3">
        <f t="shared" si="214"/>
        <v>0</v>
      </c>
      <c r="K818" s="3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</row>
    <row r="819" ht="15.75" customHeight="1">
      <c r="A819" s="1"/>
      <c r="B819" s="89"/>
      <c r="C819" s="89"/>
      <c r="D819" s="18">
        <f t="shared" si="211"/>
        <v>0</v>
      </c>
      <c r="E819" s="18">
        <f>B819*A807</f>
        <v>0</v>
      </c>
      <c r="F819" s="18">
        <f t="shared" si="212"/>
        <v>0</v>
      </c>
      <c r="G819" s="18"/>
      <c r="H819" s="89">
        <f t="shared" si="213"/>
        <v>0</v>
      </c>
      <c r="I819" s="116"/>
      <c r="J819" s="3">
        <f t="shared" si="214"/>
        <v>0</v>
      </c>
      <c r="K819" s="3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</row>
    <row r="820" ht="15.75" customHeight="1">
      <c r="A820" s="31"/>
      <c r="B820" s="89"/>
      <c r="C820" s="89"/>
      <c r="D820" s="95">
        <f t="shared" si="211"/>
        <v>0</v>
      </c>
      <c r="E820" s="95">
        <f>B820*A807</f>
        <v>0</v>
      </c>
      <c r="F820" s="18">
        <f t="shared" si="212"/>
        <v>0</v>
      </c>
      <c r="G820" s="18"/>
      <c r="H820" s="89">
        <f t="shared" si="213"/>
        <v>0</v>
      </c>
      <c r="I820" s="118"/>
      <c r="J820" s="3">
        <f t="shared" si="214"/>
        <v>0</v>
      </c>
      <c r="K820" s="3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</row>
    <row r="821" ht="15.75" customHeight="1">
      <c r="A821" s="31"/>
      <c r="B821" s="89"/>
      <c r="C821" s="89"/>
      <c r="D821" s="18">
        <f t="shared" si="211"/>
        <v>0</v>
      </c>
      <c r="E821" s="18">
        <f>B821*A807</f>
        <v>0</v>
      </c>
      <c r="F821" s="18">
        <f t="shared" si="212"/>
        <v>0</v>
      </c>
      <c r="G821" s="18"/>
      <c r="H821" s="89">
        <f t="shared" si="213"/>
        <v>0</v>
      </c>
      <c r="I821" s="3"/>
      <c r="J821" s="3">
        <f t="shared" si="214"/>
        <v>0</v>
      </c>
      <c r="K821" s="3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</row>
    <row r="822" ht="15.75" customHeight="1">
      <c r="A822" s="31"/>
      <c r="B822" s="89"/>
      <c r="C822" s="89"/>
      <c r="D822" s="18">
        <f t="shared" si="211"/>
        <v>0</v>
      </c>
      <c r="E822" s="18">
        <f>B822*A807</f>
        <v>0</v>
      </c>
      <c r="F822" s="18">
        <f t="shared" si="212"/>
        <v>0</v>
      </c>
      <c r="G822" s="18"/>
      <c r="H822" s="89">
        <f t="shared" si="213"/>
        <v>0</v>
      </c>
      <c r="I822" s="3"/>
      <c r="J822" s="3">
        <f t="shared" si="214"/>
        <v>0</v>
      </c>
      <c r="K822" s="3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</row>
    <row r="823" ht="15.75" customHeight="1">
      <c r="A823" s="4" t="s">
        <v>495</v>
      </c>
      <c r="B823" s="97">
        <f>SUM(B809:B822)</f>
        <v>0.2731</v>
      </c>
      <c r="C823" s="96"/>
      <c r="D823" s="97">
        <f t="shared" ref="D823:F823" si="215">SUM(D809:D822)</f>
        <v>0.2651</v>
      </c>
      <c r="E823" s="97">
        <f t="shared" si="215"/>
        <v>1.0924</v>
      </c>
      <c r="F823" s="97">
        <f t="shared" si="215"/>
        <v>1.0604</v>
      </c>
      <c r="G823" s="96"/>
      <c r="H823" s="97">
        <f t="shared" ref="H823:K823" si="216">SUM(H809:H822)</f>
        <v>1.1992</v>
      </c>
      <c r="I823" s="98">
        <f t="shared" si="216"/>
        <v>240616.4994</v>
      </c>
      <c r="J823" s="98">
        <f t="shared" si="216"/>
        <v>21065.47171</v>
      </c>
      <c r="K823" s="98">
        <f t="shared" si="216"/>
        <v>0</v>
      </c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</row>
    <row r="824" ht="15.75" customHeight="1">
      <c r="A824" s="8"/>
      <c r="B824" s="100"/>
      <c r="C824" s="100"/>
      <c r="D824" s="100"/>
      <c r="E824" s="100"/>
      <c r="F824" s="100"/>
      <c r="G824" s="100"/>
      <c r="H824" s="101" t="s">
        <v>496</v>
      </c>
      <c r="I824" s="33"/>
      <c r="J824" s="100"/>
      <c r="K824" s="101" t="s">
        <v>497</v>
      </c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</row>
    <row r="825" ht="15.75" customHeight="1">
      <c r="A825" s="8"/>
      <c r="B825" s="100"/>
      <c r="C825" s="100"/>
      <c r="D825" s="100"/>
      <c r="E825" s="100"/>
      <c r="F825" s="100"/>
      <c r="G825" s="100"/>
      <c r="H825" s="104" t="str">
        <f>#REF!*A807</f>
        <v>#REF!</v>
      </c>
      <c r="I825" s="33"/>
      <c r="J825" s="100"/>
      <c r="K825" s="104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</row>
    <row r="826" ht="15.75" customHeight="1">
      <c r="A826" s="8"/>
      <c r="B826" s="8"/>
      <c r="C826" s="8"/>
      <c r="D826" s="8"/>
      <c r="E826" s="8"/>
      <c r="F826" s="8"/>
      <c r="G826" s="8"/>
      <c r="H826" s="8"/>
      <c r="I826" s="33"/>
      <c r="J826" s="8"/>
      <c r="K826" s="8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</row>
    <row r="827" ht="15.75" customHeight="1">
      <c r="A827" s="8"/>
      <c r="B827" s="8"/>
      <c r="C827" s="8"/>
      <c r="D827" s="8"/>
      <c r="E827" s="8"/>
      <c r="F827" s="8"/>
      <c r="G827" s="8"/>
      <c r="H827" s="8"/>
      <c r="I827" s="33"/>
      <c r="J827" s="8"/>
      <c r="K827" s="8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</row>
    <row r="828" ht="15.75" customHeight="1">
      <c r="A828" s="66" t="s">
        <v>173</v>
      </c>
      <c r="B828" s="75"/>
      <c r="C828" s="75"/>
      <c r="D828" s="75"/>
      <c r="E828" s="75"/>
      <c r="F828" s="75"/>
      <c r="G828" s="75"/>
      <c r="H828" s="75"/>
      <c r="I828" s="75"/>
      <c r="J828" s="75"/>
      <c r="K828" s="76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</row>
    <row r="829" ht="15.75" customHeight="1">
      <c r="A829" s="78" t="s">
        <v>478</v>
      </c>
      <c r="B829" s="79" t="s">
        <v>479</v>
      </c>
      <c r="C829" s="75"/>
      <c r="D829" s="76"/>
      <c r="E829" s="80" t="s">
        <v>480</v>
      </c>
      <c r="F829" s="76"/>
      <c r="G829" s="79" t="s">
        <v>481</v>
      </c>
      <c r="H829" s="75"/>
      <c r="I829" s="75"/>
      <c r="J829" s="75"/>
      <c r="K829" s="76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</row>
    <row r="830" ht="15.75" customHeight="1">
      <c r="A830" s="81">
        <f>'Menu Cíclico'!P5</f>
        <v>4</v>
      </c>
      <c r="B830" s="82" t="s">
        <v>482</v>
      </c>
      <c r="C830" s="82" t="s">
        <v>483</v>
      </c>
      <c r="D830" s="82" t="s">
        <v>484</v>
      </c>
      <c r="E830" s="82" t="s">
        <v>485</v>
      </c>
      <c r="F830" s="82" t="s">
        <v>484</v>
      </c>
      <c r="G830" s="82" t="s">
        <v>486</v>
      </c>
      <c r="H830" s="82" t="s">
        <v>487</v>
      </c>
      <c r="I830" s="114" t="s">
        <v>488</v>
      </c>
      <c r="J830" s="85" t="s">
        <v>489</v>
      </c>
      <c r="K830" s="85" t="s">
        <v>490</v>
      </c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</row>
    <row r="831" ht="15.75" customHeight="1">
      <c r="A831" s="86" t="s">
        <v>491</v>
      </c>
      <c r="B831" s="87"/>
      <c r="C831" s="87"/>
      <c r="D831" s="87"/>
      <c r="E831" s="87"/>
      <c r="F831" s="87"/>
      <c r="G831" s="87"/>
      <c r="H831" s="87"/>
      <c r="I831" s="115"/>
      <c r="J831" s="87"/>
      <c r="K831" s="8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</row>
    <row r="832" ht="15.75" customHeight="1">
      <c r="A832" s="37" t="s">
        <v>305</v>
      </c>
      <c r="B832" s="89">
        <v>0.13</v>
      </c>
      <c r="C832" s="89">
        <v>0.8</v>
      </c>
      <c r="D832" s="18">
        <f t="shared" ref="D832:D845" si="217">C832*B832</f>
        <v>0.104</v>
      </c>
      <c r="E832" s="18">
        <f>B832*A830</f>
        <v>0.52</v>
      </c>
      <c r="F832" s="18">
        <f t="shared" ref="F832:F845" si="218">E832*C832</f>
        <v>0.416</v>
      </c>
      <c r="G832" s="18">
        <v>1.0</v>
      </c>
      <c r="H832" s="89">
        <f t="shared" ref="H832:H845" si="219">G832*E832</f>
        <v>0.52</v>
      </c>
      <c r="I832" s="116">
        <f>'Insumos Buffet'!D15</f>
        <v>21990</v>
      </c>
      <c r="J832" s="3">
        <f t="shared" ref="J832:J845" si="220">I832*H832</f>
        <v>11434.8</v>
      </c>
      <c r="K832" s="3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</row>
    <row r="833" ht="15.75" customHeight="1">
      <c r="A833" s="31" t="s">
        <v>450</v>
      </c>
      <c r="B833" s="89">
        <v>0.04</v>
      </c>
      <c r="C833" s="89">
        <v>1.1</v>
      </c>
      <c r="D833" s="18">
        <f t="shared" si="217"/>
        <v>0.044</v>
      </c>
      <c r="E833" s="18">
        <f>B833*A830</f>
        <v>0.16</v>
      </c>
      <c r="F833" s="18">
        <f t="shared" si="218"/>
        <v>0.176</v>
      </c>
      <c r="G833" s="18">
        <v>1.175</v>
      </c>
      <c r="H833" s="89">
        <f t="shared" si="219"/>
        <v>0.188</v>
      </c>
      <c r="I833" s="116">
        <f>'Insumos Buffet'!D62</f>
        <v>3756</v>
      </c>
      <c r="J833" s="3">
        <f t="shared" si="220"/>
        <v>706.128</v>
      </c>
      <c r="K833" s="3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</row>
    <row r="834" ht="15.75" customHeight="1">
      <c r="A834" s="31" t="s">
        <v>459</v>
      </c>
      <c r="B834" s="18">
        <v>0.04</v>
      </c>
      <c r="C834" s="18">
        <v>1.0</v>
      </c>
      <c r="D834" s="18">
        <f t="shared" si="217"/>
        <v>0.04</v>
      </c>
      <c r="E834" s="18">
        <f>B834*A830</f>
        <v>0.16</v>
      </c>
      <c r="F834" s="18">
        <f t="shared" si="218"/>
        <v>0.16</v>
      </c>
      <c r="G834" s="18">
        <v>1.175</v>
      </c>
      <c r="H834" s="89">
        <f t="shared" si="219"/>
        <v>0.188</v>
      </c>
      <c r="I834" s="116">
        <f>'Insumos Buffet'!D96</f>
        <v>2328</v>
      </c>
      <c r="J834" s="3">
        <f t="shared" si="220"/>
        <v>437.664</v>
      </c>
      <c r="K834" s="3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</row>
    <row r="835" ht="15.75" customHeight="1">
      <c r="A835" s="31" t="s">
        <v>260</v>
      </c>
      <c r="B835" s="18">
        <v>0.01</v>
      </c>
      <c r="C835" s="18">
        <v>1.0</v>
      </c>
      <c r="D835" s="18">
        <f t="shared" si="217"/>
        <v>0.01</v>
      </c>
      <c r="E835" s="18">
        <f>B835*A830</f>
        <v>0.04</v>
      </c>
      <c r="F835" s="18">
        <f t="shared" si="218"/>
        <v>0.04</v>
      </c>
      <c r="G835" s="18">
        <v>1.0</v>
      </c>
      <c r="H835" s="89">
        <f t="shared" si="219"/>
        <v>0.04</v>
      </c>
      <c r="I835" s="116">
        <f>'Insumos Buffet'!D10</f>
        <v>9535</v>
      </c>
      <c r="J835" s="3">
        <f t="shared" si="220"/>
        <v>381.4</v>
      </c>
      <c r="K835" s="3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</row>
    <row r="836" ht="15.75" customHeight="1">
      <c r="A836" s="31" t="s">
        <v>477</v>
      </c>
      <c r="B836" s="18">
        <v>5.0E-4</v>
      </c>
      <c r="C836" s="18">
        <v>1.0</v>
      </c>
      <c r="D836" s="18">
        <f t="shared" si="217"/>
        <v>0.0005</v>
      </c>
      <c r="E836" s="18">
        <f>B836*A830</f>
        <v>0.002</v>
      </c>
      <c r="F836" s="18">
        <f t="shared" si="218"/>
        <v>0.002</v>
      </c>
      <c r="G836" s="18">
        <v>1.0</v>
      </c>
      <c r="H836" s="89">
        <f t="shared" si="219"/>
        <v>0.002</v>
      </c>
      <c r="I836" s="116">
        <f>'Insumos Buffet'!D69</f>
        <v>74000</v>
      </c>
      <c r="J836" s="3">
        <f t="shared" si="220"/>
        <v>148</v>
      </c>
      <c r="K836" s="3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</row>
    <row r="837" ht="15.75" customHeight="1">
      <c r="A837" s="31" t="s">
        <v>505</v>
      </c>
      <c r="B837" s="18">
        <v>0.002</v>
      </c>
      <c r="C837" s="18">
        <v>1.0</v>
      </c>
      <c r="D837" s="18">
        <f t="shared" si="217"/>
        <v>0.002</v>
      </c>
      <c r="E837" s="18">
        <f>B837*A830</f>
        <v>0.008</v>
      </c>
      <c r="F837" s="18">
        <f t="shared" si="218"/>
        <v>0.008</v>
      </c>
      <c r="G837" s="18">
        <v>1.0</v>
      </c>
      <c r="H837" s="89">
        <f t="shared" si="219"/>
        <v>0.008</v>
      </c>
      <c r="I837" s="116">
        <f>'Insumos Buffet'!D82</f>
        <v>3200</v>
      </c>
      <c r="J837" s="3">
        <f t="shared" si="220"/>
        <v>25.6</v>
      </c>
      <c r="K837" s="3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</row>
    <row r="838" ht="15.75" customHeight="1">
      <c r="A838" s="31" t="s">
        <v>494</v>
      </c>
      <c r="B838" s="18">
        <v>0.003</v>
      </c>
      <c r="C838" s="18">
        <v>1.0</v>
      </c>
      <c r="D838" s="18">
        <f t="shared" si="217"/>
        <v>0.003</v>
      </c>
      <c r="E838" s="18">
        <f>B838*A830</f>
        <v>0.012</v>
      </c>
      <c r="F838" s="18">
        <f t="shared" si="218"/>
        <v>0.012</v>
      </c>
      <c r="G838" s="18">
        <v>1.0</v>
      </c>
      <c r="H838" s="89">
        <f t="shared" si="219"/>
        <v>0.012</v>
      </c>
      <c r="I838" s="116">
        <f>'Insumos Buffet'!D70</f>
        <v>145000</v>
      </c>
      <c r="J838" s="3">
        <f t="shared" si="220"/>
        <v>1740</v>
      </c>
      <c r="K838" s="3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</row>
    <row r="839" ht="15.75" customHeight="1">
      <c r="A839" s="31" t="s">
        <v>345</v>
      </c>
      <c r="B839" s="89">
        <v>0.01</v>
      </c>
      <c r="C839" s="89">
        <v>1.0</v>
      </c>
      <c r="D839" s="18">
        <f t="shared" si="217"/>
        <v>0.01</v>
      </c>
      <c r="E839" s="18">
        <f>B839*A830</f>
        <v>0.04</v>
      </c>
      <c r="F839" s="18">
        <f t="shared" si="218"/>
        <v>0.04</v>
      </c>
      <c r="G839" s="18">
        <v>1.175</v>
      </c>
      <c r="H839" s="89">
        <f t="shared" si="219"/>
        <v>0.047</v>
      </c>
      <c r="I839" s="116">
        <f>'Insumos Buffet'!D21</f>
        <v>2990</v>
      </c>
      <c r="J839" s="3">
        <f t="shared" si="220"/>
        <v>140.53</v>
      </c>
      <c r="K839" s="3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</row>
    <row r="840" ht="15.75" customHeight="1">
      <c r="A840" s="31" t="s">
        <v>514</v>
      </c>
      <c r="B840" s="89">
        <v>0.01</v>
      </c>
      <c r="C840" s="89">
        <v>1.0</v>
      </c>
      <c r="D840" s="18">
        <f t="shared" si="217"/>
        <v>0.01</v>
      </c>
      <c r="E840" s="18">
        <f>B840*A830</f>
        <v>0.04</v>
      </c>
      <c r="F840" s="18">
        <f t="shared" si="218"/>
        <v>0.04</v>
      </c>
      <c r="G840" s="18">
        <v>1.0</v>
      </c>
      <c r="H840" s="89">
        <f t="shared" si="219"/>
        <v>0.04</v>
      </c>
      <c r="I840" s="116">
        <f>'Insumos Buffet'!D118</f>
        <v>7088</v>
      </c>
      <c r="J840" s="3">
        <f t="shared" si="220"/>
        <v>283.52</v>
      </c>
      <c r="K840" s="3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</row>
    <row r="841" ht="15.75" customHeight="1">
      <c r="A841" s="31" t="s">
        <v>47</v>
      </c>
      <c r="B841" s="89">
        <v>0.01</v>
      </c>
      <c r="C841" s="89">
        <v>1.0</v>
      </c>
      <c r="D841" s="18">
        <f t="shared" si="217"/>
        <v>0.01</v>
      </c>
      <c r="E841" s="18">
        <f>B841*A830</f>
        <v>0.04</v>
      </c>
      <c r="F841" s="18">
        <f t="shared" si="218"/>
        <v>0.04</v>
      </c>
      <c r="G841" s="18">
        <v>1.0</v>
      </c>
      <c r="H841" s="89">
        <f t="shared" si="219"/>
        <v>0.04</v>
      </c>
      <c r="I841" s="116">
        <f>'Insumos Buffet'!D2</f>
        <v>6820</v>
      </c>
      <c r="J841" s="3">
        <f t="shared" si="220"/>
        <v>272.8</v>
      </c>
      <c r="K841" s="3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</row>
    <row r="842" ht="15.75" customHeight="1">
      <c r="A842" s="1"/>
      <c r="B842" s="89"/>
      <c r="C842" s="89"/>
      <c r="D842" s="18">
        <f t="shared" si="217"/>
        <v>0</v>
      </c>
      <c r="E842" s="18">
        <f>B842*A830</f>
        <v>0</v>
      </c>
      <c r="F842" s="18">
        <f t="shared" si="218"/>
        <v>0</v>
      </c>
      <c r="G842" s="18"/>
      <c r="H842" s="89">
        <f t="shared" si="219"/>
        <v>0</v>
      </c>
      <c r="I842" s="116"/>
      <c r="J842" s="3">
        <f t="shared" si="220"/>
        <v>0</v>
      </c>
      <c r="K842" s="3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</row>
    <row r="843" ht="15.75" customHeight="1">
      <c r="A843" s="31"/>
      <c r="B843" s="89"/>
      <c r="C843" s="89"/>
      <c r="D843" s="95">
        <f t="shared" si="217"/>
        <v>0</v>
      </c>
      <c r="E843" s="95">
        <f>B843*A830</f>
        <v>0</v>
      </c>
      <c r="F843" s="18">
        <f t="shared" si="218"/>
        <v>0</v>
      </c>
      <c r="G843" s="18"/>
      <c r="H843" s="89">
        <f t="shared" si="219"/>
        <v>0</v>
      </c>
      <c r="I843" s="118"/>
      <c r="J843" s="3">
        <f t="shared" si="220"/>
        <v>0</v>
      </c>
      <c r="K843" s="3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</row>
    <row r="844" ht="15.75" customHeight="1">
      <c r="A844" s="31"/>
      <c r="B844" s="89"/>
      <c r="C844" s="89"/>
      <c r="D844" s="18">
        <f t="shared" si="217"/>
        <v>0</v>
      </c>
      <c r="E844" s="18">
        <f>B844*A830</f>
        <v>0</v>
      </c>
      <c r="F844" s="18">
        <f t="shared" si="218"/>
        <v>0</v>
      </c>
      <c r="G844" s="18"/>
      <c r="H844" s="89">
        <f t="shared" si="219"/>
        <v>0</v>
      </c>
      <c r="I844" s="3"/>
      <c r="J844" s="3">
        <f t="shared" si="220"/>
        <v>0</v>
      </c>
      <c r="K844" s="3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</row>
    <row r="845" ht="15.75" customHeight="1">
      <c r="A845" s="31"/>
      <c r="B845" s="89"/>
      <c r="C845" s="89"/>
      <c r="D845" s="18">
        <f t="shared" si="217"/>
        <v>0</v>
      </c>
      <c r="E845" s="18">
        <f>B845*A830</f>
        <v>0</v>
      </c>
      <c r="F845" s="18">
        <f t="shared" si="218"/>
        <v>0</v>
      </c>
      <c r="G845" s="18"/>
      <c r="H845" s="89">
        <f t="shared" si="219"/>
        <v>0</v>
      </c>
      <c r="I845" s="3"/>
      <c r="J845" s="3">
        <f t="shared" si="220"/>
        <v>0</v>
      </c>
      <c r="K845" s="3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</row>
    <row r="846" ht="15.75" customHeight="1">
      <c r="A846" s="4" t="s">
        <v>495</v>
      </c>
      <c r="B846" s="97">
        <f>SUM(B832:B845)</f>
        <v>0.2555</v>
      </c>
      <c r="C846" s="96"/>
      <c r="D846" s="97">
        <f t="shared" ref="D846:F846" si="221">SUM(D832:D845)</f>
        <v>0.2335</v>
      </c>
      <c r="E846" s="97">
        <f t="shared" si="221"/>
        <v>1.022</v>
      </c>
      <c r="F846" s="97">
        <f t="shared" si="221"/>
        <v>0.934</v>
      </c>
      <c r="G846" s="96"/>
      <c r="H846" s="97">
        <f t="shared" ref="H846:K846" si="222">SUM(H832:H845)</f>
        <v>1.085</v>
      </c>
      <c r="I846" s="98">
        <f t="shared" si="222"/>
        <v>276707</v>
      </c>
      <c r="J846" s="98">
        <f t="shared" si="222"/>
        <v>15570.442</v>
      </c>
      <c r="K846" s="98">
        <f t="shared" si="222"/>
        <v>0</v>
      </c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</row>
    <row r="847" ht="15.75" customHeight="1">
      <c r="A847" s="8"/>
      <c r="B847" s="100"/>
      <c r="C847" s="100"/>
      <c r="D847" s="100"/>
      <c r="E847" s="100"/>
      <c r="F847" s="100"/>
      <c r="G847" s="100"/>
      <c r="H847" s="101" t="s">
        <v>496</v>
      </c>
      <c r="I847" s="33"/>
      <c r="J847" s="100"/>
      <c r="K847" s="101" t="s">
        <v>497</v>
      </c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</row>
    <row r="848" ht="15.75" customHeight="1">
      <c r="A848" s="8"/>
      <c r="B848" s="100"/>
      <c r="C848" s="100"/>
      <c r="D848" s="100"/>
      <c r="E848" s="100"/>
      <c r="F848" s="100"/>
      <c r="G848" s="100"/>
      <c r="H848" s="104" t="str">
        <f>#REF!*A830</f>
        <v>#REF!</v>
      </c>
      <c r="I848" s="33"/>
      <c r="J848" s="100"/>
      <c r="K848" s="104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</row>
    <row r="849" ht="15.75" customHeight="1">
      <c r="A849" s="8"/>
      <c r="B849" s="100"/>
      <c r="C849" s="100"/>
      <c r="D849" s="100"/>
      <c r="E849" s="100"/>
      <c r="F849" s="100"/>
      <c r="G849" s="100"/>
      <c r="H849" s="107"/>
      <c r="I849" s="33"/>
      <c r="J849" s="100"/>
      <c r="K849" s="10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</row>
    <row r="850" ht="15.75" customHeight="1">
      <c r="A850" s="8"/>
      <c r="B850" s="8"/>
      <c r="C850" s="8"/>
      <c r="D850" s="8"/>
      <c r="E850" s="8"/>
      <c r="F850" s="8"/>
      <c r="G850" s="8"/>
      <c r="H850" s="8"/>
      <c r="I850" s="33"/>
      <c r="J850" s="8"/>
      <c r="K850" s="8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</row>
    <row r="851" ht="15.75" customHeight="1">
      <c r="A851" s="66" t="s">
        <v>179</v>
      </c>
      <c r="B851" s="75"/>
      <c r="C851" s="75"/>
      <c r="D851" s="75"/>
      <c r="E851" s="75"/>
      <c r="F851" s="75"/>
      <c r="G851" s="75"/>
      <c r="H851" s="75"/>
      <c r="I851" s="75"/>
      <c r="J851" s="75"/>
      <c r="K851" s="76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</row>
    <row r="852" ht="15.75" customHeight="1">
      <c r="A852" s="78" t="s">
        <v>478</v>
      </c>
      <c r="B852" s="79" t="s">
        <v>479</v>
      </c>
      <c r="C852" s="75"/>
      <c r="D852" s="76"/>
      <c r="E852" s="80" t="s">
        <v>480</v>
      </c>
      <c r="F852" s="76"/>
      <c r="G852" s="79" t="s">
        <v>481</v>
      </c>
      <c r="H852" s="75"/>
      <c r="I852" s="75"/>
      <c r="J852" s="75"/>
      <c r="K852" s="76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</row>
    <row r="853" ht="15.75" customHeight="1">
      <c r="A853" s="81">
        <f>'Menu Cíclico'!X5</f>
        <v>4</v>
      </c>
      <c r="B853" s="82" t="s">
        <v>482</v>
      </c>
      <c r="C853" s="82" t="s">
        <v>483</v>
      </c>
      <c r="D853" s="82" t="s">
        <v>484</v>
      </c>
      <c r="E853" s="82" t="s">
        <v>485</v>
      </c>
      <c r="F853" s="82" t="s">
        <v>484</v>
      </c>
      <c r="G853" s="82" t="s">
        <v>486</v>
      </c>
      <c r="H853" s="82" t="s">
        <v>487</v>
      </c>
      <c r="I853" s="114" t="s">
        <v>488</v>
      </c>
      <c r="J853" s="85" t="s">
        <v>489</v>
      </c>
      <c r="K853" s="85" t="s">
        <v>490</v>
      </c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</row>
    <row r="854" ht="15.75" customHeight="1">
      <c r="A854" s="86" t="s">
        <v>491</v>
      </c>
      <c r="B854" s="87"/>
      <c r="C854" s="87"/>
      <c r="D854" s="87"/>
      <c r="E854" s="87"/>
      <c r="F854" s="87"/>
      <c r="G854" s="87"/>
      <c r="H854" s="87"/>
      <c r="I854" s="115"/>
      <c r="J854" s="87"/>
      <c r="K854" s="8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</row>
    <row r="855" ht="15.75" customHeight="1">
      <c r="A855" s="37" t="s">
        <v>631</v>
      </c>
      <c r="B855" s="89">
        <v>0.2</v>
      </c>
      <c r="C855" s="89">
        <v>0.7</v>
      </c>
      <c r="D855" s="18">
        <f t="shared" ref="D855:D868" si="223">C855*B855</f>
        <v>0.14</v>
      </c>
      <c r="E855" s="18">
        <f>B855*A853</f>
        <v>0.8</v>
      </c>
      <c r="F855" s="18">
        <f t="shared" ref="F855:F868" si="224">E855*C855</f>
        <v>0.56</v>
      </c>
      <c r="G855" s="18">
        <v>1.3</v>
      </c>
      <c r="H855" s="89">
        <f t="shared" ref="H855:H868" si="225">G855*E855</f>
        <v>1.04</v>
      </c>
      <c r="I855" s="116">
        <f>'Insumos Buffet'!D141</f>
        <v>12990</v>
      </c>
      <c r="J855" s="3">
        <f t="shared" ref="J855:J868" si="226">I855*H855</f>
        <v>13509.6</v>
      </c>
      <c r="K855" s="3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</row>
    <row r="856" ht="15.75" customHeight="1">
      <c r="A856" s="31" t="s">
        <v>434</v>
      </c>
      <c r="B856" s="89">
        <v>0.04</v>
      </c>
      <c r="C856" s="89">
        <v>1.0</v>
      </c>
      <c r="D856" s="18">
        <f t="shared" si="223"/>
        <v>0.04</v>
      </c>
      <c r="E856" s="18">
        <f>B856*A853</f>
        <v>0.16</v>
      </c>
      <c r="F856" s="18">
        <f t="shared" si="224"/>
        <v>0.16</v>
      </c>
      <c r="G856" s="18">
        <v>1.125</v>
      </c>
      <c r="H856" s="89">
        <f t="shared" si="225"/>
        <v>0.18</v>
      </c>
      <c r="I856" s="116">
        <f>'Insumos Buffet'!D50</f>
        <v>5280</v>
      </c>
      <c r="J856" s="3">
        <f t="shared" si="226"/>
        <v>950.4</v>
      </c>
      <c r="K856" s="3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</row>
    <row r="857" ht="15.75" customHeight="1">
      <c r="A857" s="31" t="s">
        <v>459</v>
      </c>
      <c r="B857" s="18">
        <v>0.04</v>
      </c>
      <c r="C857" s="18">
        <v>1.0</v>
      </c>
      <c r="D857" s="18">
        <f t="shared" si="223"/>
        <v>0.04</v>
      </c>
      <c r="E857" s="18">
        <f>B857*A853</f>
        <v>0.16</v>
      </c>
      <c r="F857" s="18">
        <f t="shared" si="224"/>
        <v>0.16</v>
      </c>
      <c r="G857" s="18">
        <v>1.125</v>
      </c>
      <c r="H857" s="89">
        <f t="shared" si="225"/>
        <v>0.18</v>
      </c>
      <c r="I857" s="116">
        <f>'Insumos Buffet'!D96</f>
        <v>2328</v>
      </c>
      <c r="J857" s="3">
        <f t="shared" si="226"/>
        <v>419.04</v>
      </c>
      <c r="K857" s="3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</row>
    <row r="858" ht="15.75" customHeight="1">
      <c r="A858" s="31" t="s">
        <v>345</v>
      </c>
      <c r="B858" s="18">
        <v>0.04</v>
      </c>
      <c r="C858" s="18">
        <v>1.0</v>
      </c>
      <c r="D858" s="18">
        <f t="shared" si="223"/>
        <v>0.04</v>
      </c>
      <c r="E858" s="18">
        <f>B858*A853</f>
        <v>0.16</v>
      </c>
      <c r="F858" s="18">
        <f t="shared" si="224"/>
        <v>0.16</v>
      </c>
      <c r="G858" s="18">
        <v>1.175</v>
      </c>
      <c r="H858" s="89">
        <f t="shared" si="225"/>
        <v>0.188</v>
      </c>
      <c r="I858" s="116">
        <f>'Insumos Buffet'!D21</f>
        <v>2990</v>
      </c>
      <c r="J858" s="3">
        <f t="shared" si="226"/>
        <v>562.12</v>
      </c>
      <c r="K858" s="3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</row>
    <row r="859" ht="15.75" customHeight="1">
      <c r="A859" s="31" t="s">
        <v>505</v>
      </c>
      <c r="B859" s="18">
        <v>0.002</v>
      </c>
      <c r="C859" s="18">
        <v>1.0</v>
      </c>
      <c r="D859" s="18">
        <f t="shared" si="223"/>
        <v>0.002</v>
      </c>
      <c r="E859" s="18">
        <f>B859*A853</f>
        <v>0.008</v>
      </c>
      <c r="F859" s="18">
        <f t="shared" si="224"/>
        <v>0.008</v>
      </c>
      <c r="G859" s="18">
        <v>1.0</v>
      </c>
      <c r="H859" s="89">
        <f t="shared" si="225"/>
        <v>0.008</v>
      </c>
      <c r="I859" s="116">
        <f>'Insumos Buffet'!D82</f>
        <v>3200</v>
      </c>
      <c r="J859" s="3">
        <f t="shared" si="226"/>
        <v>25.6</v>
      </c>
      <c r="K859" s="3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</row>
    <row r="860" ht="15.75" customHeight="1">
      <c r="A860" s="31" t="s">
        <v>494</v>
      </c>
      <c r="B860" s="18">
        <v>1.0E-4</v>
      </c>
      <c r="C860" s="18">
        <v>1.0</v>
      </c>
      <c r="D860" s="18">
        <f t="shared" si="223"/>
        <v>0.0001</v>
      </c>
      <c r="E860" s="18">
        <f>B860*A853</f>
        <v>0.0004</v>
      </c>
      <c r="F860" s="18">
        <f t="shared" si="224"/>
        <v>0.0004</v>
      </c>
      <c r="G860" s="18">
        <v>1.0</v>
      </c>
      <c r="H860" s="89">
        <f t="shared" si="225"/>
        <v>0.0004</v>
      </c>
      <c r="I860" s="116">
        <f>'Insumos Buffet'!D70</f>
        <v>145000</v>
      </c>
      <c r="J860" s="3">
        <f t="shared" si="226"/>
        <v>58</v>
      </c>
      <c r="K860" s="3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</row>
    <row r="861" ht="15.75" customHeight="1">
      <c r="A861" s="31" t="s">
        <v>570</v>
      </c>
      <c r="B861" s="18">
        <v>1.0E-4</v>
      </c>
      <c r="C861" s="18">
        <v>1.0</v>
      </c>
      <c r="D861" s="18">
        <f t="shared" si="223"/>
        <v>0.0001</v>
      </c>
      <c r="E861" s="18">
        <f>B861*A853</f>
        <v>0.0004</v>
      </c>
      <c r="F861" s="18">
        <f t="shared" si="224"/>
        <v>0.0004</v>
      </c>
      <c r="G861" s="18">
        <v>1.0</v>
      </c>
      <c r="H861" s="89">
        <f t="shared" si="225"/>
        <v>0.0004</v>
      </c>
      <c r="I861" s="116">
        <f>'Insumos Buffet'!D142</f>
        <v>20000</v>
      </c>
      <c r="J861" s="3">
        <f t="shared" si="226"/>
        <v>8</v>
      </c>
      <c r="K861" s="3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</row>
    <row r="862" ht="15.75" customHeight="1">
      <c r="A862" s="2"/>
      <c r="B862" s="89"/>
      <c r="C862" s="89"/>
      <c r="D862" s="18">
        <f t="shared" si="223"/>
        <v>0</v>
      </c>
      <c r="E862" s="18">
        <f>B862*A853</f>
        <v>0</v>
      </c>
      <c r="F862" s="18">
        <f t="shared" si="224"/>
        <v>0</v>
      </c>
      <c r="G862" s="18"/>
      <c r="H862" s="89">
        <f t="shared" si="225"/>
        <v>0</v>
      </c>
      <c r="I862" s="116"/>
      <c r="J862" s="3">
        <f t="shared" si="226"/>
        <v>0</v>
      </c>
      <c r="K862" s="3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</row>
    <row r="863" ht="15.75" customHeight="1">
      <c r="A863" s="2"/>
      <c r="B863" s="89"/>
      <c r="C863" s="89"/>
      <c r="D863" s="18">
        <f t="shared" si="223"/>
        <v>0</v>
      </c>
      <c r="E863" s="18">
        <f>B863*A853</f>
        <v>0</v>
      </c>
      <c r="F863" s="18">
        <f t="shared" si="224"/>
        <v>0</v>
      </c>
      <c r="G863" s="18"/>
      <c r="H863" s="89">
        <f t="shared" si="225"/>
        <v>0</v>
      </c>
      <c r="I863" s="116"/>
      <c r="J863" s="3">
        <f t="shared" si="226"/>
        <v>0</v>
      </c>
      <c r="K863" s="3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</row>
    <row r="864" ht="15.75" customHeight="1">
      <c r="A864" s="1"/>
      <c r="B864" s="89"/>
      <c r="C864" s="89"/>
      <c r="D864" s="18">
        <f t="shared" si="223"/>
        <v>0</v>
      </c>
      <c r="E864" s="18">
        <f>B864*A853</f>
        <v>0</v>
      </c>
      <c r="F864" s="18">
        <f t="shared" si="224"/>
        <v>0</v>
      </c>
      <c r="G864" s="18"/>
      <c r="H864" s="89">
        <f t="shared" si="225"/>
        <v>0</v>
      </c>
      <c r="I864" s="116"/>
      <c r="J864" s="3">
        <f t="shared" si="226"/>
        <v>0</v>
      </c>
      <c r="K864" s="3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</row>
    <row r="865" ht="15.75" customHeight="1">
      <c r="A865" s="1"/>
      <c r="B865" s="89"/>
      <c r="C865" s="89"/>
      <c r="D865" s="18">
        <f t="shared" si="223"/>
        <v>0</v>
      </c>
      <c r="E865" s="18">
        <f>B865*A853</f>
        <v>0</v>
      </c>
      <c r="F865" s="18">
        <f t="shared" si="224"/>
        <v>0</v>
      </c>
      <c r="G865" s="18"/>
      <c r="H865" s="89">
        <f t="shared" si="225"/>
        <v>0</v>
      </c>
      <c r="I865" s="116"/>
      <c r="J865" s="3">
        <f t="shared" si="226"/>
        <v>0</v>
      </c>
      <c r="K865" s="3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</row>
    <row r="866" ht="15.75" customHeight="1">
      <c r="A866" s="31"/>
      <c r="B866" s="89"/>
      <c r="C866" s="89"/>
      <c r="D866" s="95">
        <f t="shared" si="223"/>
        <v>0</v>
      </c>
      <c r="E866" s="95">
        <f>B866*A853</f>
        <v>0</v>
      </c>
      <c r="F866" s="18">
        <f t="shared" si="224"/>
        <v>0</v>
      </c>
      <c r="G866" s="18"/>
      <c r="H866" s="89">
        <f t="shared" si="225"/>
        <v>0</v>
      </c>
      <c r="I866" s="118"/>
      <c r="J866" s="3">
        <f t="shared" si="226"/>
        <v>0</v>
      </c>
      <c r="K866" s="3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</row>
    <row r="867" ht="15.75" customHeight="1">
      <c r="A867" s="31"/>
      <c r="B867" s="89"/>
      <c r="C867" s="89"/>
      <c r="D867" s="18">
        <f t="shared" si="223"/>
        <v>0</v>
      </c>
      <c r="E867" s="18">
        <f>B867*A853</f>
        <v>0</v>
      </c>
      <c r="F867" s="18">
        <f t="shared" si="224"/>
        <v>0</v>
      </c>
      <c r="G867" s="18"/>
      <c r="H867" s="89">
        <f t="shared" si="225"/>
        <v>0</v>
      </c>
      <c r="I867" s="3"/>
      <c r="J867" s="3">
        <f t="shared" si="226"/>
        <v>0</v>
      </c>
      <c r="K867" s="3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</row>
    <row r="868" ht="15.75" customHeight="1">
      <c r="A868" s="31"/>
      <c r="B868" s="89"/>
      <c r="C868" s="89"/>
      <c r="D868" s="18">
        <f t="shared" si="223"/>
        <v>0</v>
      </c>
      <c r="E868" s="18">
        <f>B868*A853</f>
        <v>0</v>
      </c>
      <c r="F868" s="18">
        <f t="shared" si="224"/>
        <v>0</v>
      </c>
      <c r="G868" s="18"/>
      <c r="H868" s="89">
        <f t="shared" si="225"/>
        <v>0</v>
      </c>
      <c r="I868" s="3"/>
      <c r="J868" s="3">
        <f t="shared" si="226"/>
        <v>0</v>
      </c>
      <c r="K868" s="3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</row>
    <row r="869" ht="15.75" customHeight="1">
      <c r="A869" s="4" t="s">
        <v>495</v>
      </c>
      <c r="B869" s="97">
        <f>SUM(B855:B868)</f>
        <v>0.3222</v>
      </c>
      <c r="C869" s="96"/>
      <c r="D869" s="97">
        <f t="shared" ref="D869:F869" si="227">SUM(D855:D868)</f>
        <v>0.2622</v>
      </c>
      <c r="E869" s="97">
        <f t="shared" si="227"/>
        <v>1.2888</v>
      </c>
      <c r="F869" s="97">
        <f t="shared" si="227"/>
        <v>1.0488</v>
      </c>
      <c r="G869" s="96"/>
      <c r="H869" s="97">
        <f t="shared" ref="H869:K869" si="228">SUM(H855:H868)</f>
        <v>1.5968</v>
      </c>
      <c r="I869" s="98">
        <f t="shared" si="228"/>
        <v>191788</v>
      </c>
      <c r="J869" s="98">
        <f t="shared" si="228"/>
        <v>15532.76</v>
      </c>
      <c r="K869" s="98">
        <f t="shared" si="228"/>
        <v>0</v>
      </c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</row>
    <row r="870" ht="15.75" customHeight="1">
      <c r="A870" s="8"/>
      <c r="B870" s="100"/>
      <c r="C870" s="100"/>
      <c r="D870" s="100"/>
      <c r="E870" s="100"/>
      <c r="F870" s="100"/>
      <c r="G870" s="100"/>
      <c r="H870" s="101" t="s">
        <v>496</v>
      </c>
      <c r="I870" s="33"/>
      <c r="J870" s="100"/>
      <c r="K870" s="101" t="s">
        <v>497</v>
      </c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</row>
    <row r="871" ht="15.75" customHeight="1">
      <c r="A871" s="8"/>
      <c r="B871" s="100"/>
      <c r="C871" s="100"/>
      <c r="D871" s="100"/>
      <c r="E871" s="100"/>
      <c r="F871" s="100"/>
      <c r="G871" s="100"/>
      <c r="H871" s="104" t="str">
        <f>#REF!*A853</f>
        <v>#REF!</v>
      </c>
      <c r="I871" s="33"/>
      <c r="J871" s="100"/>
      <c r="K871" s="104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</row>
    <row r="872" ht="15.75" customHeight="1">
      <c r="A872" s="8"/>
      <c r="B872" s="8"/>
      <c r="C872" s="8"/>
      <c r="D872" s="8"/>
      <c r="E872" s="8"/>
      <c r="F872" s="8"/>
      <c r="G872" s="8"/>
      <c r="H872" s="8"/>
      <c r="I872" s="33"/>
      <c r="J872" s="8"/>
      <c r="K872" s="8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</row>
    <row r="873" ht="15.75" customHeight="1">
      <c r="A873" s="8"/>
      <c r="B873" s="8"/>
      <c r="C873" s="8"/>
      <c r="D873" s="8"/>
      <c r="E873" s="8"/>
      <c r="F873" s="8"/>
      <c r="G873" s="8"/>
      <c r="H873" s="8"/>
      <c r="I873" s="33"/>
      <c r="J873" s="8"/>
      <c r="K873" s="8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</row>
    <row r="874" ht="15.75" customHeight="1">
      <c r="A874" s="66" t="s">
        <v>182</v>
      </c>
      <c r="B874" s="75"/>
      <c r="C874" s="75"/>
      <c r="D874" s="75"/>
      <c r="E874" s="75"/>
      <c r="F874" s="75"/>
      <c r="G874" s="75"/>
      <c r="H874" s="75"/>
      <c r="I874" s="75"/>
      <c r="J874" s="75"/>
      <c r="K874" s="76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</row>
    <row r="875" ht="15.75" customHeight="1">
      <c r="A875" s="78" t="s">
        <v>478</v>
      </c>
      <c r="B875" s="79" t="s">
        <v>479</v>
      </c>
      <c r="C875" s="75"/>
      <c r="D875" s="76"/>
      <c r="E875" s="80" t="s">
        <v>480</v>
      </c>
      <c r="F875" s="76"/>
      <c r="G875" s="79" t="s">
        <v>481</v>
      </c>
      <c r="H875" s="75"/>
      <c r="I875" s="75"/>
      <c r="J875" s="75"/>
      <c r="K875" s="76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</row>
    <row r="876" ht="15.75" customHeight="1">
      <c r="A876" s="81">
        <f>'Menu Cíclico'!AB5</f>
        <v>4</v>
      </c>
      <c r="B876" s="82" t="s">
        <v>482</v>
      </c>
      <c r="C876" s="82" t="s">
        <v>483</v>
      </c>
      <c r="D876" s="82" t="s">
        <v>484</v>
      </c>
      <c r="E876" s="82" t="s">
        <v>485</v>
      </c>
      <c r="F876" s="82" t="s">
        <v>484</v>
      </c>
      <c r="G876" s="82" t="s">
        <v>486</v>
      </c>
      <c r="H876" s="82" t="s">
        <v>487</v>
      </c>
      <c r="I876" s="114" t="s">
        <v>488</v>
      </c>
      <c r="J876" s="85" t="s">
        <v>489</v>
      </c>
      <c r="K876" s="85" t="s">
        <v>490</v>
      </c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</row>
    <row r="877" ht="15.75" customHeight="1">
      <c r="A877" s="86" t="s">
        <v>491</v>
      </c>
      <c r="B877" s="87"/>
      <c r="C877" s="87"/>
      <c r="D877" s="87"/>
      <c r="E877" s="87"/>
      <c r="F877" s="87"/>
      <c r="G877" s="87"/>
      <c r="H877" s="87"/>
      <c r="I877" s="115"/>
      <c r="J877" s="87"/>
      <c r="K877" s="8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</row>
    <row r="878" ht="15.75" customHeight="1">
      <c r="A878" s="73" t="s">
        <v>472</v>
      </c>
      <c r="B878" s="89">
        <v>0.16</v>
      </c>
      <c r="C878" s="89">
        <v>0.7</v>
      </c>
      <c r="D878" s="18">
        <f t="shared" ref="D878:D891" si="229">C878*B878</f>
        <v>0.112</v>
      </c>
      <c r="E878" s="18">
        <f>B878*A876</f>
        <v>0.64</v>
      </c>
      <c r="F878" s="18">
        <f t="shared" ref="F878:F891" si="230">E878*C878</f>
        <v>0.448</v>
      </c>
      <c r="G878" s="18">
        <v>1.1</v>
      </c>
      <c r="H878" s="89">
        <f t="shared" ref="H878:H891" si="231">G878*E878</f>
        <v>0.704</v>
      </c>
      <c r="I878" s="25">
        <f>'Insumos Buffet'!D64</f>
        <v>20990</v>
      </c>
      <c r="J878" s="3">
        <f t="shared" ref="J878:J891" si="232">I878*H878</f>
        <v>14776.96</v>
      </c>
      <c r="K878" s="3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</row>
    <row r="879" ht="15.75" customHeight="1">
      <c r="A879" s="73" t="s">
        <v>387</v>
      </c>
      <c r="B879" s="89">
        <v>0.005</v>
      </c>
      <c r="C879" s="89">
        <v>1.0</v>
      </c>
      <c r="D879" s="18">
        <f t="shared" si="229"/>
        <v>0.005</v>
      </c>
      <c r="E879" s="18">
        <f>B879*A876</f>
        <v>0.02</v>
      </c>
      <c r="F879" s="18">
        <f t="shared" si="230"/>
        <v>0.02</v>
      </c>
      <c r="G879" s="18">
        <v>1.0</v>
      </c>
      <c r="H879" s="89">
        <f t="shared" si="231"/>
        <v>0.02</v>
      </c>
      <c r="I879" s="25">
        <f>'Insumos Buffet'!D29</f>
        <v>7700</v>
      </c>
      <c r="J879" s="3">
        <f t="shared" si="232"/>
        <v>154</v>
      </c>
      <c r="K879" s="3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</row>
    <row r="880" ht="15.75" customHeight="1">
      <c r="A880" s="73" t="s">
        <v>345</v>
      </c>
      <c r="B880" s="18">
        <v>0.02</v>
      </c>
      <c r="C880" s="18">
        <v>1.0</v>
      </c>
      <c r="D880" s="18">
        <f t="shared" si="229"/>
        <v>0.02</v>
      </c>
      <c r="E880" s="18">
        <f>B880*A876</f>
        <v>0.08</v>
      </c>
      <c r="F880" s="18">
        <f t="shared" si="230"/>
        <v>0.08</v>
      </c>
      <c r="G880" s="18">
        <v>1.175</v>
      </c>
      <c r="H880" s="89">
        <f t="shared" si="231"/>
        <v>0.094</v>
      </c>
      <c r="I880" s="25">
        <f>'Insumos Buffet'!D21</f>
        <v>2990</v>
      </c>
      <c r="J880" s="3">
        <f t="shared" si="232"/>
        <v>281.06</v>
      </c>
      <c r="K880" s="3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</row>
    <row r="881" ht="15.75" customHeight="1">
      <c r="A881" s="31" t="s">
        <v>494</v>
      </c>
      <c r="B881" s="18">
        <v>1.0E-4</v>
      </c>
      <c r="C881" s="18">
        <v>1.0</v>
      </c>
      <c r="D881" s="18">
        <f t="shared" si="229"/>
        <v>0.0001</v>
      </c>
      <c r="E881" s="18">
        <f>B881*A876</f>
        <v>0.0004</v>
      </c>
      <c r="F881" s="18">
        <f t="shared" si="230"/>
        <v>0.0004</v>
      </c>
      <c r="G881" s="18">
        <v>1.0</v>
      </c>
      <c r="H881" s="89">
        <f t="shared" si="231"/>
        <v>0.0004</v>
      </c>
      <c r="I881" s="176">
        <f>'Insumos Buffet'!D70</f>
        <v>145000</v>
      </c>
      <c r="J881" s="3">
        <f t="shared" si="232"/>
        <v>58</v>
      </c>
      <c r="K881" s="3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</row>
    <row r="882" ht="15.75" customHeight="1">
      <c r="A882" s="73" t="s">
        <v>440</v>
      </c>
      <c r="B882" s="18">
        <v>0.04</v>
      </c>
      <c r="C882" s="18">
        <v>1.0</v>
      </c>
      <c r="D882" s="18">
        <f t="shared" si="229"/>
        <v>0.04</v>
      </c>
      <c r="E882" s="18">
        <f>B882*A876</f>
        <v>0.16</v>
      </c>
      <c r="F882" s="18">
        <f t="shared" si="230"/>
        <v>0.16</v>
      </c>
      <c r="G882" s="18">
        <v>1.0</v>
      </c>
      <c r="H882" s="89">
        <f t="shared" si="231"/>
        <v>0.16</v>
      </c>
      <c r="I882" s="25">
        <f>'Insumos Buffet'!D87</f>
        <v>10184.70142</v>
      </c>
      <c r="J882" s="3">
        <f t="shared" si="232"/>
        <v>1629.552228</v>
      </c>
      <c r="K882" s="3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</row>
    <row r="883" ht="15.75" customHeight="1">
      <c r="A883" s="22" t="s">
        <v>505</v>
      </c>
      <c r="B883" s="18">
        <v>0.002</v>
      </c>
      <c r="C883" s="18">
        <v>1.0</v>
      </c>
      <c r="D883" s="18">
        <f t="shared" si="229"/>
        <v>0.002</v>
      </c>
      <c r="E883" s="18">
        <f>B883*A876</f>
        <v>0.008</v>
      </c>
      <c r="F883" s="18">
        <f t="shared" si="230"/>
        <v>0.008</v>
      </c>
      <c r="G883" s="18">
        <v>1.0</v>
      </c>
      <c r="H883" s="89">
        <f t="shared" si="231"/>
        <v>0.008</v>
      </c>
      <c r="I883" s="25">
        <f>'Insumos Buffet'!D82</f>
        <v>3200</v>
      </c>
      <c r="J883" s="3">
        <f t="shared" si="232"/>
        <v>25.6</v>
      </c>
      <c r="K883" s="3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</row>
    <row r="884" ht="15.75" customHeight="1">
      <c r="A884" s="2"/>
      <c r="B884" s="18"/>
      <c r="C884" s="18"/>
      <c r="D884" s="18">
        <f t="shared" si="229"/>
        <v>0</v>
      </c>
      <c r="E884" s="18">
        <f>B884*A876</f>
        <v>0</v>
      </c>
      <c r="F884" s="18">
        <f t="shared" si="230"/>
        <v>0</v>
      </c>
      <c r="G884" s="18"/>
      <c r="H884" s="89">
        <f t="shared" si="231"/>
        <v>0</v>
      </c>
      <c r="I884" s="116"/>
      <c r="J884" s="3">
        <f t="shared" si="232"/>
        <v>0</v>
      </c>
      <c r="K884" s="3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</row>
    <row r="885" ht="15.75" customHeight="1">
      <c r="A885" s="2"/>
      <c r="B885" s="89"/>
      <c r="C885" s="89"/>
      <c r="D885" s="18">
        <f t="shared" si="229"/>
        <v>0</v>
      </c>
      <c r="E885" s="18">
        <f>B885*A876</f>
        <v>0</v>
      </c>
      <c r="F885" s="18">
        <f t="shared" si="230"/>
        <v>0</v>
      </c>
      <c r="G885" s="18"/>
      <c r="H885" s="89">
        <f t="shared" si="231"/>
        <v>0</v>
      </c>
      <c r="I885" s="116"/>
      <c r="J885" s="3">
        <f t="shared" si="232"/>
        <v>0</v>
      </c>
      <c r="K885" s="3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</row>
    <row r="886" ht="15.75" customHeight="1">
      <c r="A886" s="2"/>
      <c r="B886" s="89"/>
      <c r="C886" s="89"/>
      <c r="D886" s="18">
        <f t="shared" si="229"/>
        <v>0</v>
      </c>
      <c r="E886" s="18">
        <f>B886*A876</f>
        <v>0</v>
      </c>
      <c r="F886" s="18">
        <f t="shared" si="230"/>
        <v>0</v>
      </c>
      <c r="G886" s="18"/>
      <c r="H886" s="89">
        <f t="shared" si="231"/>
        <v>0</v>
      </c>
      <c r="I886" s="116"/>
      <c r="J886" s="3">
        <f t="shared" si="232"/>
        <v>0</v>
      </c>
      <c r="K886" s="3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</row>
    <row r="887" ht="15.75" customHeight="1">
      <c r="A887" s="1"/>
      <c r="B887" s="89"/>
      <c r="C887" s="89"/>
      <c r="D887" s="18">
        <f t="shared" si="229"/>
        <v>0</v>
      </c>
      <c r="E887" s="18">
        <f>B887*A876</f>
        <v>0</v>
      </c>
      <c r="F887" s="18">
        <f t="shared" si="230"/>
        <v>0</v>
      </c>
      <c r="G887" s="18"/>
      <c r="H887" s="89">
        <f t="shared" si="231"/>
        <v>0</v>
      </c>
      <c r="I887" s="116"/>
      <c r="J887" s="3">
        <f t="shared" si="232"/>
        <v>0</v>
      </c>
      <c r="K887" s="3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</row>
    <row r="888" ht="15.75" customHeight="1">
      <c r="A888" s="1"/>
      <c r="B888" s="89"/>
      <c r="C888" s="89"/>
      <c r="D888" s="18">
        <f t="shared" si="229"/>
        <v>0</v>
      </c>
      <c r="E888" s="18">
        <f>B888*A876</f>
        <v>0</v>
      </c>
      <c r="F888" s="18">
        <f t="shared" si="230"/>
        <v>0</v>
      </c>
      <c r="G888" s="18"/>
      <c r="H888" s="89">
        <f t="shared" si="231"/>
        <v>0</v>
      </c>
      <c r="I888" s="116"/>
      <c r="J888" s="3">
        <f t="shared" si="232"/>
        <v>0</v>
      </c>
      <c r="K888" s="3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</row>
    <row r="889" ht="15.75" customHeight="1">
      <c r="A889" s="31"/>
      <c r="B889" s="89"/>
      <c r="C889" s="89"/>
      <c r="D889" s="95">
        <f t="shared" si="229"/>
        <v>0</v>
      </c>
      <c r="E889" s="95">
        <f>B889*A876</f>
        <v>0</v>
      </c>
      <c r="F889" s="18">
        <f t="shared" si="230"/>
        <v>0</v>
      </c>
      <c r="G889" s="18"/>
      <c r="H889" s="89">
        <f t="shared" si="231"/>
        <v>0</v>
      </c>
      <c r="I889" s="118"/>
      <c r="J889" s="3">
        <f t="shared" si="232"/>
        <v>0</v>
      </c>
      <c r="K889" s="3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</row>
    <row r="890" ht="15.75" customHeight="1">
      <c r="A890" s="31"/>
      <c r="B890" s="89"/>
      <c r="C890" s="89"/>
      <c r="D890" s="18">
        <f t="shared" si="229"/>
        <v>0</v>
      </c>
      <c r="E890" s="18">
        <f>B890*A876</f>
        <v>0</v>
      </c>
      <c r="F890" s="18">
        <f t="shared" si="230"/>
        <v>0</v>
      </c>
      <c r="G890" s="18"/>
      <c r="H890" s="89">
        <f t="shared" si="231"/>
        <v>0</v>
      </c>
      <c r="I890" s="3"/>
      <c r="J890" s="3">
        <f t="shared" si="232"/>
        <v>0</v>
      </c>
      <c r="K890" s="3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</row>
    <row r="891" ht="15.75" customHeight="1">
      <c r="A891" s="31"/>
      <c r="B891" s="89"/>
      <c r="C891" s="89"/>
      <c r="D891" s="18">
        <f t="shared" si="229"/>
        <v>0</v>
      </c>
      <c r="E891" s="18">
        <f>B891*A876</f>
        <v>0</v>
      </c>
      <c r="F891" s="18">
        <f t="shared" si="230"/>
        <v>0</v>
      </c>
      <c r="G891" s="18"/>
      <c r="H891" s="89">
        <f t="shared" si="231"/>
        <v>0</v>
      </c>
      <c r="I891" s="3"/>
      <c r="J891" s="3">
        <f t="shared" si="232"/>
        <v>0</v>
      </c>
      <c r="K891" s="3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</row>
    <row r="892" ht="15.75" customHeight="1">
      <c r="A892" s="4" t="s">
        <v>495</v>
      </c>
      <c r="B892" s="97">
        <f>SUM(B878:B891)</f>
        <v>0.2271</v>
      </c>
      <c r="C892" s="96"/>
      <c r="D892" s="97">
        <f t="shared" ref="D892:F892" si="233">SUM(D878:D891)</f>
        <v>0.1791</v>
      </c>
      <c r="E892" s="97">
        <f t="shared" si="233"/>
        <v>0.9084</v>
      </c>
      <c r="F892" s="97">
        <f t="shared" si="233"/>
        <v>0.7164</v>
      </c>
      <c r="G892" s="96"/>
      <c r="H892" s="97">
        <f t="shared" ref="H892:K892" si="234">SUM(H878:H891)</f>
        <v>0.9864</v>
      </c>
      <c r="I892" s="98">
        <f t="shared" si="234"/>
        <v>190064.7014</v>
      </c>
      <c r="J892" s="98">
        <f t="shared" si="234"/>
        <v>16925.17223</v>
      </c>
      <c r="K892" s="98">
        <f t="shared" si="234"/>
        <v>0</v>
      </c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</row>
    <row r="893" ht="15.75" customHeight="1">
      <c r="A893" s="8"/>
      <c r="B893" s="100"/>
      <c r="C893" s="100"/>
      <c r="D893" s="100"/>
      <c r="E893" s="100"/>
      <c r="F893" s="100"/>
      <c r="G893" s="100"/>
      <c r="H893" s="101" t="s">
        <v>496</v>
      </c>
      <c r="I893" s="33"/>
      <c r="J893" s="100"/>
      <c r="K893" s="101" t="s">
        <v>497</v>
      </c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</row>
    <row r="894" ht="15.75" customHeight="1">
      <c r="A894" s="8"/>
      <c r="B894" s="100"/>
      <c r="C894" s="100"/>
      <c r="D894" s="100"/>
      <c r="E894" s="100"/>
      <c r="F894" s="100"/>
      <c r="G894" s="100"/>
      <c r="H894" s="104" t="str">
        <f>#REF!*A876</f>
        <v>#REF!</v>
      </c>
      <c r="I894" s="33"/>
      <c r="J894" s="100"/>
      <c r="K894" s="104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</row>
    <row r="895" ht="15.75" customHeight="1">
      <c r="A895" s="8"/>
      <c r="B895" s="8"/>
      <c r="C895" s="8"/>
      <c r="D895" s="8"/>
      <c r="E895" s="8"/>
      <c r="F895" s="8"/>
      <c r="G895" s="8"/>
      <c r="H895" s="8"/>
      <c r="I895" s="33"/>
      <c r="J895" s="8"/>
      <c r="K895" s="8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</row>
    <row r="896" ht="15.75" customHeight="1">
      <c r="A896" s="8"/>
      <c r="B896" s="8"/>
      <c r="C896" s="8"/>
      <c r="D896" s="8"/>
      <c r="E896" s="8"/>
      <c r="F896" s="8"/>
      <c r="G896" s="8"/>
      <c r="H896" s="8"/>
      <c r="I896" s="33"/>
      <c r="J896" s="8"/>
      <c r="K896" s="8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</row>
    <row r="897" ht="15.75" customHeight="1">
      <c r="A897" s="66" t="s">
        <v>185</v>
      </c>
      <c r="B897" s="75"/>
      <c r="C897" s="75"/>
      <c r="D897" s="75"/>
      <c r="E897" s="75"/>
      <c r="F897" s="75"/>
      <c r="G897" s="75"/>
      <c r="H897" s="75"/>
      <c r="I897" s="75"/>
      <c r="J897" s="75"/>
      <c r="K897" s="76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</row>
    <row r="898" ht="15.75" customHeight="1">
      <c r="A898" s="78" t="s">
        <v>478</v>
      </c>
      <c r="B898" s="79" t="s">
        <v>479</v>
      </c>
      <c r="C898" s="75"/>
      <c r="D898" s="76"/>
      <c r="E898" s="80" t="s">
        <v>480</v>
      </c>
      <c r="F898" s="76"/>
      <c r="G898" s="79" t="s">
        <v>481</v>
      </c>
      <c r="H898" s="75"/>
      <c r="I898" s="75"/>
      <c r="J898" s="75"/>
      <c r="K898" s="76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</row>
    <row r="899" ht="15.75" customHeight="1">
      <c r="A899" s="81">
        <f>'Menu Cíclico'!AF5</f>
        <v>4</v>
      </c>
      <c r="B899" s="82" t="s">
        <v>482</v>
      </c>
      <c r="C899" s="82" t="s">
        <v>483</v>
      </c>
      <c r="D899" s="82" t="s">
        <v>484</v>
      </c>
      <c r="E899" s="82" t="s">
        <v>485</v>
      </c>
      <c r="F899" s="82" t="s">
        <v>484</v>
      </c>
      <c r="G899" s="82" t="s">
        <v>486</v>
      </c>
      <c r="H899" s="82" t="s">
        <v>487</v>
      </c>
      <c r="I899" s="114" t="s">
        <v>488</v>
      </c>
      <c r="J899" s="85" t="s">
        <v>489</v>
      </c>
      <c r="K899" s="85" t="s">
        <v>490</v>
      </c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</row>
    <row r="900" ht="15.75" customHeight="1">
      <c r="A900" s="86" t="s">
        <v>491</v>
      </c>
      <c r="B900" s="87"/>
      <c r="C900" s="87"/>
      <c r="D900" s="87"/>
      <c r="E900" s="87"/>
      <c r="F900" s="87"/>
      <c r="G900" s="87"/>
      <c r="H900" s="87"/>
      <c r="I900" s="115"/>
      <c r="J900" s="87"/>
      <c r="K900" s="8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</row>
    <row r="901" ht="15.75" customHeight="1">
      <c r="A901" s="37" t="s">
        <v>571</v>
      </c>
      <c r="B901" s="89">
        <v>0.12</v>
      </c>
      <c r="C901" s="89">
        <v>0.7</v>
      </c>
      <c r="D901" s="18">
        <f t="shared" ref="D901:D914" si="235">C901*B901</f>
        <v>0.084</v>
      </c>
      <c r="E901" s="18">
        <f>B901*A899</f>
        <v>0.48</v>
      </c>
      <c r="F901" s="18">
        <f t="shared" ref="F901:F914" si="236">E901*C901</f>
        <v>0.336</v>
      </c>
      <c r="G901" s="18">
        <v>1.2</v>
      </c>
      <c r="H901" s="89">
        <f t="shared" ref="H901:H914" si="237">G901*E901</f>
        <v>0.576</v>
      </c>
      <c r="I901" s="116">
        <f>'Insumos Buffet'!D143</f>
        <v>13990</v>
      </c>
      <c r="J901" s="3">
        <f t="shared" ref="J901:J914" si="238">I901*H901</f>
        <v>8058.24</v>
      </c>
      <c r="K901" s="3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</row>
    <row r="902" ht="15.75" customHeight="1">
      <c r="A902" s="31" t="s">
        <v>439</v>
      </c>
      <c r="B902" s="89">
        <v>0.1</v>
      </c>
      <c r="C902" s="89">
        <v>1.0</v>
      </c>
      <c r="D902" s="18">
        <f t="shared" si="235"/>
        <v>0.1</v>
      </c>
      <c r="E902" s="18">
        <f>B902*A899</f>
        <v>0.4</v>
      </c>
      <c r="F902" s="18">
        <f t="shared" si="236"/>
        <v>0.4</v>
      </c>
      <c r="G902" s="18">
        <v>1.0</v>
      </c>
      <c r="H902" s="89">
        <f t="shared" si="237"/>
        <v>0.4</v>
      </c>
      <c r="I902" s="116">
        <f>'Insumos Buffet'!D86</f>
        <v>21862.4994</v>
      </c>
      <c r="J902" s="3">
        <f t="shared" si="238"/>
        <v>8744.99976</v>
      </c>
      <c r="K902" s="3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</row>
    <row r="903" ht="15.75" customHeight="1">
      <c r="A903" s="31" t="s">
        <v>425</v>
      </c>
      <c r="B903" s="18">
        <v>0.03</v>
      </c>
      <c r="C903" s="18">
        <v>1.0</v>
      </c>
      <c r="D903" s="18">
        <f t="shared" si="235"/>
        <v>0.03</v>
      </c>
      <c r="E903" s="18">
        <f>B903*A899</f>
        <v>0.12</v>
      </c>
      <c r="F903" s="18">
        <f t="shared" si="236"/>
        <v>0.12</v>
      </c>
      <c r="G903" s="18">
        <v>1.0</v>
      </c>
      <c r="H903" s="89">
        <f t="shared" si="237"/>
        <v>0.12</v>
      </c>
      <c r="I903" s="116">
        <f>'Insumos Buffet'!D42</f>
        <v>23900</v>
      </c>
      <c r="J903" s="3">
        <f t="shared" si="238"/>
        <v>2868</v>
      </c>
      <c r="K903" s="3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</row>
    <row r="904" ht="15.75" customHeight="1">
      <c r="A904" s="31" t="s">
        <v>502</v>
      </c>
      <c r="B904" s="18">
        <v>0.03</v>
      </c>
      <c r="C904" s="18">
        <v>1.0</v>
      </c>
      <c r="D904" s="18">
        <f t="shared" si="235"/>
        <v>0.03</v>
      </c>
      <c r="E904" s="18">
        <f>B904*A899</f>
        <v>0.12</v>
      </c>
      <c r="F904" s="18">
        <f t="shared" si="236"/>
        <v>0.12</v>
      </c>
      <c r="G904" s="18">
        <v>1.0</v>
      </c>
      <c r="H904" s="89">
        <f t="shared" si="237"/>
        <v>0.12</v>
      </c>
      <c r="I904" s="116">
        <f>'Insumos Buffet'!D73</f>
        <v>20363</v>
      </c>
      <c r="J904" s="3">
        <f t="shared" si="238"/>
        <v>2443.56</v>
      </c>
      <c r="K904" s="3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</row>
    <row r="905" ht="15.75" customHeight="1">
      <c r="A905" s="31" t="s">
        <v>458</v>
      </c>
      <c r="B905" s="18">
        <v>0.01</v>
      </c>
      <c r="C905" s="18">
        <v>1.0</v>
      </c>
      <c r="D905" s="18">
        <f t="shared" si="235"/>
        <v>0.01</v>
      </c>
      <c r="E905" s="18">
        <f>B905*A899</f>
        <v>0.04</v>
      </c>
      <c r="F905" s="18">
        <f t="shared" si="236"/>
        <v>0.04</v>
      </c>
      <c r="G905" s="18">
        <v>1.175</v>
      </c>
      <c r="H905" s="89">
        <f t="shared" si="237"/>
        <v>0.047</v>
      </c>
      <c r="I905" s="116">
        <f>'Insumos Buffet'!D90</f>
        <v>4190</v>
      </c>
      <c r="J905" s="3">
        <f t="shared" si="238"/>
        <v>196.93</v>
      </c>
      <c r="K905" s="3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</row>
    <row r="906" ht="15.75" customHeight="1">
      <c r="A906" s="31" t="s">
        <v>588</v>
      </c>
      <c r="B906" s="18">
        <v>0.005</v>
      </c>
      <c r="C906" s="18">
        <v>1.0</v>
      </c>
      <c r="D906" s="18">
        <f t="shared" si="235"/>
        <v>0.005</v>
      </c>
      <c r="E906" s="18">
        <f>B906*A899</f>
        <v>0.02</v>
      </c>
      <c r="F906" s="18">
        <f t="shared" si="236"/>
        <v>0.02</v>
      </c>
      <c r="G906" s="18">
        <v>1.0</v>
      </c>
      <c r="H906" s="89">
        <f t="shared" si="237"/>
        <v>0.02</v>
      </c>
      <c r="I906" s="116">
        <f>'Insumos Buffet'!D3</f>
        <v>21370</v>
      </c>
      <c r="J906" s="3">
        <f t="shared" si="238"/>
        <v>427.4</v>
      </c>
      <c r="K906" s="3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</row>
    <row r="907" ht="15.75" customHeight="1">
      <c r="A907" s="31" t="s">
        <v>505</v>
      </c>
      <c r="B907" s="18">
        <v>0.002</v>
      </c>
      <c r="C907" s="18">
        <v>1.0</v>
      </c>
      <c r="D907" s="18">
        <f t="shared" si="235"/>
        <v>0.002</v>
      </c>
      <c r="E907" s="18">
        <f>B907*A899</f>
        <v>0.008</v>
      </c>
      <c r="F907" s="18">
        <f t="shared" si="236"/>
        <v>0.008</v>
      </c>
      <c r="G907" s="18">
        <v>1.0</v>
      </c>
      <c r="H907" s="89">
        <f t="shared" si="237"/>
        <v>0.008</v>
      </c>
      <c r="I907" s="116">
        <f>'Insumos Buffet'!D82</f>
        <v>3200</v>
      </c>
      <c r="J907" s="3">
        <f t="shared" si="238"/>
        <v>25.6</v>
      </c>
      <c r="K907" s="3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</row>
    <row r="908" ht="15.75" customHeight="1">
      <c r="A908" s="31" t="s">
        <v>494</v>
      </c>
      <c r="B908" s="89">
        <v>5.0E-4</v>
      </c>
      <c r="C908" s="89">
        <v>1.0</v>
      </c>
      <c r="D908" s="18">
        <f t="shared" si="235"/>
        <v>0.0005</v>
      </c>
      <c r="E908" s="18">
        <f>B908*A899</f>
        <v>0.002</v>
      </c>
      <c r="F908" s="18">
        <f t="shared" si="236"/>
        <v>0.002</v>
      </c>
      <c r="G908" s="18">
        <v>1.0</v>
      </c>
      <c r="H908" s="89">
        <f t="shared" si="237"/>
        <v>0.002</v>
      </c>
      <c r="I908" s="116">
        <f>'Insumos Buffet'!D70</f>
        <v>145000</v>
      </c>
      <c r="J908" s="3">
        <f t="shared" si="238"/>
        <v>290</v>
      </c>
      <c r="K908" s="3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</row>
    <row r="909" ht="15.75" customHeight="1">
      <c r="A909" s="31"/>
      <c r="B909" s="89"/>
      <c r="C909" s="89"/>
      <c r="D909" s="18">
        <f t="shared" si="235"/>
        <v>0</v>
      </c>
      <c r="E909" s="18">
        <f>B909*A899</f>
        <v>0</v>
      </c>
      <c r="F909" s="18">
        <f t="shared" si="236"/>
        <v>0</v>
      </c>
      <c r="G909" s="18"/>
      <c r="H909" s="89">
        <f t="shared" si="237"/>
        <v>0</v>
      </c>
      <c r="I909" s="116"/>
      <c r="J909" s="3">
        <f t="shared" si="238"/>
        <v>0</v>
      </c>
      <c r="K909" s="3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</row>
    <row r="910" ht="15.75" customHeight="1">
      <c r="A910" s="1"/>
      <c r="B910" s="89"/>
      <c r="C910" s="89"/>
      <c r="D910" s="18">
        <f t="shared" si="235"/>
        <v>0</v>
      </c>
      <c r="E910" s="18">
        <f>B910*A899</f>
        <v>0</v>
      </c>
      <c r="F910" s="18">
        <f t="shared" si="236"/>
        <v>0</v>
      </c>
      <c r="G910" s="18"/>
      <c r="H910" s="89">
        <f t="shared" si="237"/>
        <v>0</v>
      </c>
      <c r="I910" s="116"/>
      <c r="J910" s="3">
        <f t="shared" si="238"/>
        <v>0</v>
      </c>
      <c r="K910" s="3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</row>
    <row r="911" ht="15.75" customHeight="1">
      <c r="A911" s="1"/>
      <c r="B911" s="89"/>
      <c r="C911" s="89"/>
      <c r="D911" s="18">
        <f t="shared" si="235"/>
        <v>0</v>
      </c>
      <c r="E911" s="18">
        <f>B911*A899</f>
        <v>0</v>
      </c>
      <c r="F911" s="18">
        <f t="shared" si="236"/>
        <v>0</v>
      </c>
      <c r="G911" s="18"/>
      <c r="H911" s="89">
        <f t="shared" si="237"/>
        <v>0</v>
      </c>
      <c r="I911" s="116"/>
      <c r="J911" s="3">
        <f t="shared" si="238"/>
        <v>0</v>
      </c>
      <c r="K911" s="3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</row>
    <row r="912" ht="15.75" customHeight="1">
      <c r="A912" s="31"/>
      <c r="B912" s="89"/>
      <c r="C912" s="89"/>
      <c r="D912" s="95">
        <f t="shared" si="235"/>
        <v>0</v>
      </c>
      <c r="E912" s="95">
        <f>B912*A899</f>
        <v>0</v>
      </c>
      <c r="F912" s="18">
        <f t="shared" si="236"/>
        <v>0</v>
      </c>
      <c r="G912" s="18"/>
      <c r="H912" s="89">
        <f t="shared" si="237"/>
        <v>0</v>
      </c>
      <c r="I912" s="118"/>
      <c r="J912" s="3">
        <f t="shared" si="238"/>
        <v>0</v>
      </c>
      <c r="K912" s="3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</row>
    <row r="913" ht="15.75" customHeight="1">
      <c r="A913" s="31"/>
      <c r="B913" s="89"/>
      <c r="C913" s="89"/>
      <c r="D913" s="18">
        <f t="shared" si="235"/>
        <v>0</v>
      </c>
      <c r="E913" s="18">
        <f>B913*A899</f>
        <v>0</v>
      </c>
      <c r="F913" s="18">
        <f t="shared" si="236"/>
        <v>0</v>
      </c>
      <c r="G913" s="18"/>
      <c r="H913" s="89">
        <f t="shared" si="237"/>
        <v>0</v>
      </c>
      <c r="I913" s="3"/>
      <c r="J913" s="3">
        <f t="shared" si="238"/>
        <v>0</v>
      </c>
      <c r="K913" s="3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</row>
    <row r="914" ht="15.75" customHeight="1">
      <c r="A914" s="31"/>
      <c r="B914" s="89"/>
      <c r="C914" s="89"/>
      <c r="D914" s="18">
        <f t="shared" si="235"/>
        <v>0</v>
      </c>
      <c r="E914" s="18">
        <f>B914*A899</f>
        <v>0</v>
      </c>
      <c r="F914" s="18">
        <f t="shared" si="236"/>
        <v>0</v>
      </c>
      <c r="G914" s="18"/>
      <c r="H914" s="89">
        <f t="shared" si="237"/>
        <v>0</v>
      </c>
      <c r="I914" s="3"/>
      <c r="J914" s="3">
        <f t="shared" si="238"/>
        <v>0</v>
      </c>
      <c r="K914" s="3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</row>
    <row r="915" ht="15.75" customHeight="1">
      <c r="A915" s="4" t="s">
        <v>495</v>
      </c>
      <c r="B915" s="97">
        <f>SUM(B901:B914)</f>
        <v>0.2975</v>
      </c>
      <c r="C915" s="96"/>
      <c r="D915" s="97">
        <f t="shared" ref="D915:F915" si="239">SUM(D901:D914)</f>
        <v>0.2615</v>
      </c>
      <c r="E915" s="97">
        <f t="shared" si="239"/>
        <v>1.19</v>
      </c>
      <c r="F915" s="97">
        <f t="shared" si="239"/>
        <v>1.046</v>
      </c>
      <c r="G915" s="96"/>
      <c r="H915" s="97">
        <f t="shared" ref="H915:K915" si="240">SUM(H901:H914)</f>
        <v>1.293</v>
      </c>
      <c r="I915" s="98">
        <f t="shared" si="240"/>
        <v>253875.4994</v>
      </c>
      <c r="J915" s="98">
        <f t="shared" si="240"/>
        <v>23054.72976</v>
      </c>
      <c r="K915" s="98">
        <f t="shared" si="240"/>
        <v>0</v>
      </c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</row>
    <row r="916" ht="15.75" customHeight="1">
      <c r="A916" s="8"/>
      <c r="B916" s="100"/>
      <c r="C916" s="100"/>
      <c r="D916" s="100"/>
      <c r="E916" s="100"/>
      <c r="F916" s="100"/>
      <c r="G916" s="100"/>
      <c r="H916" s="101" t="s">
        <v>496</v>
      </c>
      <c r="I916" s="33"/>
      <c r="J916" s="100"/>
      <c r="K916" s="101" t="s">
        <v>497</v>
      </c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</row>
    <row r="917" ht="15.75" customHeight="1">
      <c r="A917" s="8"/>
      <c r="B917" s="100"/>
      <c r="C917" s="100"/>
      <c r="D917" s="100"/>
      <c r="E917" s="100"/>
      <c r="F917" s="100"/>
      <c r="G917" s="100"/>
      <c r="H917" s="104" t="str">
        <f>#REF!*A899</f>
        <v>#REF!</v>
      </c>
      <c r="I917" s="33"/>
      <c r="J917" s="100"/>
      <c r="K917" s="104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</row>
    <row r="918" ht="15.75" customHeight="1">
      <c r="A918" s="8"/>
      <c r="B918" s="8"/>
      <c r="C918" s="8"/>
      <c r="D918" s="8"/>
      <c r="E918" s="8"/>
      <c r="F918" s="8"/>
      <c r="G918" s="8"/>
      <c r="H918" s="8"/>
      <c r="I918" s="33"/>
      <c r="J918" s="8"/>
      <c r="K918" s="8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</row>
    <row r="919" ht="15.75" customHeight="1">
      <c r="A919" s="8"/>
      <c r="B919" s="8"/>
      <c r="C919" s="8"/>
      <c r="D919" s="8"/>
      <c r="E919" s="8"/>
      <c r="F919" s="8"/>
      <c r="G919" s="8"/>
      <c r="H919" s="8"/>
      <c r="I919" s="33"/>
      <c r="J919" s="8"/>
      <c r="K919" s="8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</row>
    <row r="920" ht="15.75" customHeight="1">
      <c r="A920" s="66" t="s">
        <v>187</v>
      </c>
      <c r="B920" s="75"/>
      <c r="C920" s="75"/>
      <c r="D920" s="75"/>
      <c r="E920" s="75"/>
      <c r="F920" s="75"/>
      <c r="G920" s="75"/>
      <c r="H920" s="75"/>
      <c r="I920" s="75"/>
      <c r="J920" s="75"/>
      <c r="K920" s="76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</row>
    <row r="921" ht="15.75" customHeight="1">
      <c r="A921" s="78" t="s">
        <v>478</v>
      </c>
      <c r="B921" s="79" t="s">
        <v>479</v>
      </c>
      <c r="C921" s="75"/>
      <c r="D921" s="76"/>
      <c r="E921" s="80" t="s">
        <v>480</v>
      </c>
      <c r="F921" s="76"/>
      <c r="G921" s="79" t="s">
        <v>481</v>
      </c>
      <c r="H921" s="75"/>
      <c r="I921" s="75"/>
      <c r="J921" s="75"/>
      <c r="K921" s="76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</row>
    <row r="922" ht="15.75" customHeight="1">
      <c r="A922" s="81">
        <f>'Menu Cíclico'!AJ5</f>
        <v>4</v>
      </c>
      <c r="B922" s="82" t="s">
        <v>482</v>
      </c>
      <c r="C922" s="82" t="s">
        <v>483</v>
      </c>
      <c r="D922" s="82" t="s">
        <v>484</v>
      </c>
      <c r="E922" s="82" t="s">
        <v>485</v>
      </c>
      <c r="F922" s="82" t="s">
        <v>484</v>
      </c>
      <c r="G922" s="82" t="s">
        <v>486</v>
      </c>
      <c r="H922" s="82" t="s">
        <v>487</v>
      </c>
      <c r="I922" s="114" t="s">
        <v>488</v>
      </c>
      <c r="J922" s="85" t="s">
        <v>489</v>
      </c>
      <c r="K922" s="85" t="s">
        <v>490</v>
      </c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</row>
    <row r="923" ht="15.75" customHeight="1">
      <c r="A923" s="86" t="s">
        <v>491</v>
      </c>
      <c r="B923" s="87"/>
      <c r="C923" s="87"/>
      <c r="D923" s="87"/>
      <c r="E923" s="87"/>
      <c r="F923" s="87"/>
      <c r="G923" s="87"/>
      <c r="H923" s="87"/>
      <c r="I923" s="115"/>
      <c r="J923" s="87"/>
      <c r="K923" s="8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</row>
    <row r="924" ht="15.75" customHeight="1">
      <c r="A924" s="37" t="s">
        <v>581</v>
      </c>
      <c r="B924" s="89">
        <v>0.15</v>
      </c>
      <c r="C924" s="89">
        <v>0.8</v>
      </c>
      <c r="D924" s="18">
        <f t="shared" ref="D924:D937" si="241">C924*B924</f>
        <v>0.12</v>
      </c>
      <c r="E924" s="18">
        <f>B924*A922</f>
        <v>0.6</v>
      </c>
      <c r="F924" s="18">
        <f t="shared" ref="F924:F937" si="242">E924*C924</f>
        <v>0.48</v>
      </c>
      <c r="G924" s="18">
        <v>1.2</v>
      </c>
      <c r="H924" s="89">
        <f t="shared" ref="H924:H937" si="243">G924*E924</f>
        <v>0.72</v>
      </c>
      <c r="I924" s="116">
        <f>'Insumos Buffet'!D154</f>
        <v>21990</v>
      </c>
      <c r="J924" s="3">
        <f t="shared" ref="J924:J937" si="244">I924*H924</f>
        <v>15832.8</v>
      </c>
      <c r="K924" s="3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</row>
    <row r="925" ht="15.75" customHeight="1">
      <c r="A925" s="31" t="s">
        <v>423</v>
      </c>
      <c r="B925" s="89">
        <v>0.03</v>
      </c>
      <c r="C925" s="89">
        <v>1.0</v>
      </c>
      <c r="D925" s="18">
        <f t="shared" si="241"/>
        <v>0.03</v>
      </c>
      <c r="E925" s="18">
        <f>B925*A922</f>
        <v>0.12</v>
      </c>
      <c r="F925" s="18">
        <f t="shared" si="242"/>
        <v>0.12</v>
      </c>
      <c r="G925" s="18">
        <v>1.0</v>
      </c>
      <c r="H925" s="89">
        <f t="shared" si="243"/>
        <v>0.12</v>
      </c>
      <c r="I925" s="116">
        <f>'Insumos Buffet'!D41</f>
        <v>432</v>
      </c>
      <c r="J925" s="3">
        <f t="shared" si="244"/>
        <v>51.84</v>
      </c>
      <c r="K925" s="3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</row>
    <row r="926" ht="15.75" customHeight="1">
      <c r="A926" s="31" t="s">
        <v>421</v>
      </c>
      <c r="B926" s="18">
        <v>0.02</v>
      </c>
      <c r="C926" s="18">
        <v>1.0</v>
      </c>
      <c r="D926" s="18">
        <f t="shared" si="241"/>
        <v>0.02</v>
      </c>
      <c r="E926" s="18">
        <f>B926*A922</f>
        <v>0.08</v>
      </c>
      <c r="F926" s="18">
        <f t="shared" si="242"/>
        <v>0.08</v>
      </c>
      <c r="G926" s="18">
        <v>1.0</v>
      </c>
      <c r="H926" s="89">
        <f t="shared" si="243"/>
        <v>0.08</v>
      </c>
      <c r="I926" s="116">
        <f>'Insumos Buffet'!D39</f>
        <v>4555</v>
      </c>
      <c r="J926" s="3">
        <f t="shared" si="244"/>
        <v>364.4</v>
      </c>
      <c r="K926" s="3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</row>
    <row r="927" ht="15.75" customHeight="1">
      <c r="A927" s="31" t="s">
        <v>147</v>
      </c>
      <c r="B927" s="18">
        <v>0.001</v>
      </c>
      <c r="C927" s="18">
        <v>1.0</v>
      </c>
      <c r="D927" s="18">
        <f t="shared" si="241"/>
        <v>0.001</v>
      </c>
      <c r="E927" s="18">
        <f>B927*A922</f>
        <v>0.004</v>
      </c>
      <c r="F927" s="18">
        <f t="shared" si="242"/>
        <v>0.004</v>
      </c>
      <c r="G927" s="18">
        <v>1.2</v>
      </c>
      <c r="H927" s="89">
        <f t="shared" si="243"/>
        <v>0.0048</v>
      </c>
      <c r="I927" s="116">
        <f>'Insumos Buffet'!D6</f>
        <v>16490</v>
      </c>
      <c r="J927" s="3">
        <f t="shared" si="244"/>
        <v>79.152</v>
      </c>
      <c r="K927" s="3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</row>
    <row r="928" ht="15.75" customHeight="1">
      <c r="A928" s="31" t="s">
        <v>476</v>
      </c>
      <c r="B928" s="18">
        <v>5.0E-4</v>
      </c>
      <c r="C928" s="18">
        <v>1.0</v>
      </c>
      <c r="D928" s="18">
        <f t="shared" si="241"/>
        <v>0.0005</v>
      </c>
      <c r="E928" s="18">
        <f>B928*A922</f>
        <v>0.002</v>
      </c>
      <c r="F928" s="18">
        <f t="shared" si="242"/>
        <v>0.002</v>
      </c>
      <c r="G928" s="18">
        <v>1.2</v>
      </c>
      <c r="H928" s="89">
        <f t="shared" si="243"/>
        <v>0.0024</v>
      </c>
      <c r="I928" s="116">
        <f>'Insumos Buffet'!D68</f>
        <v>48684</v>
      </c>
      <c r="J928" s="3">
        <f t="shared" si="244"/>
        <v>116.8416</v>
      </c>
      <c r="K928" s="3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</row>
    <row r="929" ht="15.75" customHeight="1">
      <c r="A929" s="31" t="s">
        <v>505</v>
      </c>
      <c r="B929" s="18">
        <v>0.002</v>
      </c>
      <c r="C929" s="18">
        <v>1.0</v>
      </c>
      <c r="D929" s="18">
        <f t="shared" si="241"/>
        <v>0.002</v>
      </c>
      <c r="E929" s="18">
        <f>B929*A922</f>
        <v>0.008</v>
      </c>
      <c r="F929" s="18">
        <f t="shared" si="242"/>
        <v>0.008</v>
      </c>
      <c r="G929" s="18">
        <v>1.0</v>
      </c>
      <c r="H929" s="89">
        <f t="shared" si="243"/>
        <v>0.008</v>
      </c>
      <c r="I929" s="116">
        <f>'Insumos Buffet'!D82</f>
        <v>3200</v>
      </c>
      <c r="J929" s="3">
        <f t="shared" si="244"/>
        <v>25.6</v>
      </c>
      <c r="K929" s="3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</row>
    <row r="930" ht="15.75" customHeight="1">
      <c r="A930" s="31" t="s">
        <v>494</v>
      </c>
      <c r="B930" s="18">
        <v>5.0E-4</v>
      </c>
      <c r="C930" s="18">
        <v>1.0</v>
      </c>
      <c r="D930" s="18">
        <f t="shared" si="241"/>
        <v>0.0005</v>
      </c>
      <c r="E930" s="18">
        <f>B930*A922</f>
        <v>0.002</v>
      </c>
      <c r="F930" s="18">
        <f t="shared" si="242"/>
        <v>0.002</v>
      </c>
      <c r="G930" s="18">
        <v>1.0</v>
      </c>
      <c r="H930" s="89">
        <f t="shared" si="243"/>
        <v>0.002</v>
      </c>
      <c r="I930" s="116">
        <f>'Insumos Buffet'!D70</f>
        <v>145000</v>
      </c>
      <c r="J930" s="3">
        <f t="shared" si="244"/>
        <v>290</v>
      </c>
      <c r="K930" s="3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</row>
    <row r="931" ht="15.75" customHeight="1">
      <c r="A931" s="31" t="s">
        <v>502</v>
      </c>
      <c r="B931" s="89">
        <v>0.02</v>
      </c>
      <c r="C931" s="89">
        <v>1.0</v>
      </c>
      <c r="D931" s="18">
        <f t="shared" si="241"/>
        <v>0.02</v>
      </c>
      <c r="E931" s="18">
        <f>B931*A922</f>
        <v>0.08</v>
      </c>
      <c r="F931" s="18">
        <f t="shared" si="242"/>
        <v>0.08</v>
      </c>
      <c r="G931" s="18">
        <v>1.0</v>
      </c>
      <c r="H931" s="89">
        <f t="shared" si="243"/>
        <v>0.08</v>
      </c>
      <c r="I931" s="116">
        <f>'Insumos Buffet'!D73</f>
        <v>20363</v>
      </c>
      <c r="J931" s="3">
        <f t="shared" si="244"/>
        <v>1629.04</v>
      </c>
      <c r="K931" s="3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</row>
    <row r="932" ht="15.75" customHeight="1">
      <c r="A932" s="31" t="s">
        <v>440</v>
      </c>
      <c r="B932" s="89">
        <v>0.05</v>
      </c>
      <c r="C932" s="89">
        <v>1.0</v>
      </c>
      <c r="D932" s="18">
        <f t="shared" si="241"/>
        <v>0.05</v>
      </c>
      <c r="E932" s="18">
        <f>B932*A922</f>
        <v>0.2</v>
      </c>
      <c r="F932" s="18">
        <f t="shared" si="242"/>
        <v>0.2</v>
      </c>
      <c r="G932" s="18">
        <v>1.0</v>
      </c>
      <c r="H932" s="89">
        <f t="shared" si="243"/>
        <v>0.2</v>
      </c>
      <c r="I932" s="116">
        <f>'Insumos Buffet'!D87</f>
        <v>10184.70142</v>
      </c>
      <c r="J932" s="3">
        <f t="shared" si="244"/>
        <v>2036.940284</v>
      </c>
      <c r="K932" s="3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</row>
    <row r="933" ht="15.75" customHeight="1">
      <c r="A933" s="153"/>
      <c r="B933" s="151"/>
      <c r="C933" s="151"/>
      <c r="D933" s="18">
        <f t="shared" si="241"/>
        <v>0</v>
      </c>
      <c r="E933" s="18">
        <f>B933*A922</f>
        <v>0</v>
      </c>
      <c r="F933" s="18">
        <f t="shared" si="242"/>
        <v>0</v>
      </c>
      <c r="G933" s="152"/>
      <c r="H933" s="89">
        <f t="shared" si="243"/>
        <v>0</v>
      </c>
      <c r="I933" s="116"/>
      <c r="J933" s="3">
        <f t="shared" si="244"/>
        <v>0</v>
      </c>
      <c r="K933" s="3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</row>
    <row r="934" ht="15.75" customHeight="1">
      <c r="A934" s="1"/>
      <c r="B934" s="89"/>
      <c r="C934" s="89"/>
      <c r="D934" s="18">
        <f t="shared" si="241"/>
        <v>0</v>
      </c>
      <c r="E934" s="18">
        <f>B934*A922</f>
        <v>0</v>
      </c>
      <c r="F934" s="18">
        <f t="shared" si="242"/>
        <v>0</v>
      </c>
      <c r="G934" s="18"/>
      <c r="H934" s="89">
        <f t="shared" si="243"/>
        <v>0</v>
      </c>
      <c r="I934" s="116"/>
      <c r="J934" s="3">
        <f t="shared" si="244"/>
        <v>0</v>
      </c>
      <c r="K934" s="3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</row>
    <row r="935" ht="15.75" customHeight="1">
      <c r="A935" s="31"/>
      <c r="B935" s="89"/>
      <c r="C935" s="89"/>
      <c r="D935" s="95">
        <f t="shared" si="241"/>
        <v>0</v>
      </c>
      <c r="E935" s="95">
        <f>B935*A922</f>
        <v>0</v>
      </c>
      <c r="F935" s="18">
        <f t="shared" si="242"/>
        <v>0</v>
      </c>
      <c r="G935" s="18"/>
      <c r="H935" s="89">
        <f t="shared" si="243"/>
        <v>0</v>
      </c>
      <c r="I935" s="118"/>
      <c r="J935" s="3">
        <f t="shared" si="244"/>
        <v>0</v>
      </c>
      <c r="K935" s="3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</row>
    <row r="936" ht="15.75" customHeight="1">
      <c r="A936" s="31"/>
      <c r="B936" s="89"/>
      <c r="C936" s="89"/>
      <c r="D936" s="18">
        <f t="shared" si="241"/>
        <v>0</v>
      </c>
      <c r="E936" s="18">
        <f>B936*A922</f>
        <v>0</v>
      </c>
      <c r="F936" s="18">
        <f t="shared" si="242"/>
        <v>0</v>
      </c>
      <c r="G936" s="18"/>
      <c r="H936" s="89">
        <f t="shared" si="243"/>
        <v>0</v>
      </c>
      <c r="I936" s="3"/>
      <c r="J936" s="3">
        <f t="shared" si="244"/>
        <v>0</v>
      </c>
      <c r="K936" s="3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</row>
    <row r="937" ht="15.75" customHeight="1">
      <c r="A937" s="31"/>
      <c r="B937" s="89"/>
      <c r="C937" s="89"/>
      <c r="D937" s="18">
        <f t="shared" si="241"/>
        <v>0</v>
      </c>
      <c r="E937" s="18">
        <f>B937*A922</f>
        <v>0</v>
      </c>
      <c r="F937" s="18">
        <f t="shared" si="242"/>
        <v>0</v>
      </c>
      <c r="G937" s="18"/>
      <c r="H937" s="89">
        <f t="shared" si="243"/>
        <v>0</v>
      </c>
      <c r="I937" s="3"/>
      <c r="J937" s="3">
        <f t="shared" si="244"/>
        <v>0</v>
      </c>
      <c r="K937" s="3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</row>
    <row r="938" ht="15.75" customHeight="1">
      <c r="A938" s="4" t="s">
        <v>495</v>
      </c>
      <c r="B938" s="97">
        <f>SUM(B924:B937)</f>
        <v>0.274</v>
      </c>
      <c r="C938" s="96"/>
      <c r="D938" s="97">
        <f t="shared" ref="D938:F938" si="245">SUM(D924:D937)</f>
        <v>0.244</v>
      </c>
      <c r="E938" s="97">
        <f t="shared" si="245"/>
        <v>1.096</v>
      </c>
      <c r="F938" s="97">
        <f t="shared" si="245"/>
        <v>0.976</v>
      </c>
      <c r="G938" s="96"/>
      <c r="H938" s="97">
        <f t="shared" ref="H938:K938" si="246">SUM(H924:H937)</f>
        <v>1.2172</v>
      </c>
      <c r="I938" s="98">
        <f t="shared" si="246"/>
        <v>270898.7014</v>
      </c>
      <c r="J938" s="98">
        <f t="shared" si="246"/>
        <v>20426.61388</v>
      </c>
      <c r="K938" s="98">
        <f t="shared" si="246"/>
        <v>0</v>
      </c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</row>
    <row r="939" ht="15.75" customHeight="1">
      <c r="A939" s="8"/>
      <c r="B939" s="100"/>
      <c r="C939" s="100"/>
      <c r="D939" s="100"/>
      <c r="E939" s="100"/>
      <c r="F939" s="100"/>
      <c r="G939" s="100"/>
      <c r="H939" s="101" t="s">
        <v>496</v>
      </c>
      <c r="I939" s="33"/>
      <c r="J939" s="100"/>
      <c r="K939" s="101" t="s">
        <v>497</v>
      </c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</row>
    <row r="940" ht="15.75" customHeight="1">
      <c r="A940" s="8"/>
      <c r="B940" s="100"/>
      <c r="C940" s="100"/>
      <c r="D940" s="100"/>
      <c r="E940" s="100"/>
      <c r="F940" s="100"/>
      <c r="G940" s="100"/>
      <c r="H940" s="104" t="str">
        <f>#REF!*A922</f>
        <v>#REF!</v>
      </c>
      <c r="I940" s="33"/>
      <c r="J940" s="100"/>
      <c r="K940" s="104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</row>
    <row r="941" ht="15.75" customHeight="1">
      <c r="A941" s="8"/>
      <c r="B941" s="100"/>
      <c r="C941" s="100"/>
      <c r="D941" s="100"/>
      <c r="E941" s="100"/>
      <c r="F941" s="100"/>
      <c r="G941" s="100"/>
      <c r="H941" s="107"/>
      <c r="I941" s="33"/>
      <c r="J941" s="100"/>
      <c r="K941" s="10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</row>
    <row r="942" ht="15.75" customHeight="1">
      <c r="A942" s="8"/>
      <c r="B942" s="8"/>
      <c r="C942" s="8"/>
      <c r="D942" s="8"/>
      <c r="E942" s="8"/>
      <c r="F942" s="8"/>
      <c r="G942" s="8"/>
      <c r="H942" s="8"/>
      <c r="I942" s="33"/>
      <c r="J942" s="8"/>
      <c r="K942" s="8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</row>
    <row r="943" ht="15.75" customHeight="1">
      <c r="A943" s="66" t="s">
        <v>113</v>
      </c>
      <c r="B943" s="75"/>
      <c r="C943" s="75"/>
      <c r="D943" s="75"/>
      <c r="E943" s="75"/>
      <c r="F943" s="75"/>
      <c r="G943" s="75"/>
      <c r="H943" s="75"/>
      <c r="I943" s="75"/>
      <c r="J943" s="75"/>
      <c r="K943" s="76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</row>
    <row r="944" ht="15.75" customHeight="1">
      <c r="A944" s="78" t="s">
        <v>478</v>
      </c>
      <c r="B944" s="79" t="s">
        <v>479</v>
      </c>
      <c r="C944" s="75"/>
      <c r="D944" s="76"/>
      <c r="E944" s="80" t="s">
        <v>480</v>
      </c>
      <c r="F944" s="76"/>
      <c r="G944" s="79" t="s">
        <v>481</v>
      </c>
      <c r="H944" s="75"/>
      <c r="I944" s="75"/>
      <c r="J944" s="75"/>
      <c r="K944" s="76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</row>
    <row r="945" ht="15.75" customHeight="1">
      <c r="A945" s="81">
        <f>'Menu Cíclico'!AN5</f>
        <v>4</v>
      </c>
      <c r="B945" s="82" t="s">
        <v>482</v>
      </c>
      <c r="C945" s="82" t="s">
        <v>483</v>
      </c>
      <c r="D945" s="82" t="s">
        <v>484</v>
      </c>
      <c r="E945" s="82" t="s">
        <v>485</v>
      </c>
      <c r="F945" s="82" t="s">
        <v>484</v>
      </c>
      <c r="G945" s="82" t="s">
        <v>486</v>
      </c>
      <c r="H945" s="82" t="s">
        <v>487</v>
      </c>
      <c r="I945" s="114" t="s">
        <v>488</v>
      </c>
      <c r="J945" s="85" t="s">
        <v>489</v>
      </c>
      <c r="K945" s="85" t="s">
        <v>490</v>
      </c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</row>
    <row r="946" ht="15.75" customHeight="1">
      <c r="A946" s="86" t="s">
        <v>491</v>
      </c>
      <c r="B946" s="87"/>
      <c r="C946" s="87"/>
      <c r="D946" s="87"/>
      <c r="E946" s="87"/>
      <c r="F946" s="87"/>
      <c r="G946" s="87"/>
      <c r="H946" s="87"/>
      <c r="I946" s="115"/>
      <c r="J946" s="87"/>
      <c r="K946" s="8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</row>
    <row r="947" ht="15.75" customHeight="1">
      <c r="A947" s="37" t="s">
        <v>305</v>
      </c>
      <c r="B947" s="89">
        <v>0.25</v>
      </c>
      <c r="C947" s="89">
        <v>0.8</v>
      </c>
      <c r="D947" s="18">
        <f t="shared" ref="D947:D960" si="247">C947*B947</f>
        <v>0.2</v>
      </c>
      <c r="E947" s="18">
        <f>B947*A945</f>
        <v>1</v>
      </c>
      <c r="F947" s="18">
        <f t="shared" ref="F947:F960" si="248">E947*C947</f>
        <v>0.8</v>
      </c>
      <c r="G947" s="18">
        <v>1.1</v>
      </c>
      <c r="H947" s="89">
        <f t="shared" ref="H947:H960" si="249">G947*E947</f>
        <v>1.1</v>
      </c>
      <c r="I947" s="116">
        <f>'Insumos Buffet'!D15</f>
        <v>21990</v>
      </c>
      <c r="J947" s="3">
        <f t="shared" ref="J947:J960" si="250">I947*H947</f>
        <v>24189</v>
      </c>
      <c r="K947" s="3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</row>
    <row r="948" ht="15.75" customHeight="1">
      <c r="A948" s="31" t="s">
        <v>147</v>
      </c>
      <c r="B948" s="89">
        <v>0.001</v>
      </c>
      <c r="C948" s="89">
        <v>1.0</v>
      </c>
      <c r="D948" s="18">
        <f t="shared" si="247"/>
        <v>0.001</v>
      </c>
      <c r="E948" s="18">
        <f>B948*A945</f>
        <v>0.004</v>
      </c>
      <c r="F948" s="18">
        <f t="shared" si="248"/>
        <v>0.004</v>
      </c>
      <c r="G948" s="18">
        <v>1.2</v>
      </c>
      <c r="H948" s="89">
        <f t="shared" si="249"/>
        <v>0.0048</v>
      </c>
      <c r="I948" s="116">
        <f>'Insumos Buffet'!D6</f>
        <v>16490</v>
      </c>
      <c r="J948" s="3">
        <f t="shared" si="250"/>
        <v>79.152</v>
      </c>
      <c r="K948" s="3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</row>
    <row r="949" ht="15.75" customHeight="1">
      <c r="A949" s="31" t="s">
        <v>469</v>
      </c>
      <c r="B949" s="18">
        <v>0.01</v>
      </c>
      <c r="C949" s="18">
        <v>1.0</v>
      </c>
      <c r="D949" s="18">
        <f t="shared" si="247"/>
        <v>0.01</v>
      </c>
      <c r="E949" s="18">
        <f>B949*A945</f>
        <v>0.04</v>
      </c>
      <c r="F949" s="18">
        <f t="shared" si="248"/>
        <v>0.04</v>
      </c>
      <c r="G949" s="18">
        <v>1.0</v>
      </c>
      <c r="H949" s="89">
        <f t="shared" si="249"/>
        <v>0.04</v>
      </c>
      <c r="I949" s="116">
        <f>'Insumos Buffet'!D60</f>
        <v>32018</v>
      </c>
      <c r="J949" s="3">
        <f t="shared" si="250"/>
        <v>1280.72</v>
      </c>
      <c r="K949" s="3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</row>
    <row r="950" ht="15.75" customHeight="1">
      <c r="A950" s="31" t="s">
        <v>193</v>
      </c>
      <c r="B950" s="18">
        <v>2.0E-4</v>
      </c>
      <c r="C950" s="18">
        <v>1.0</v>
      </c>
      <c r="D950" s="18">
        <f t="shared" si="247"/>
        <v>0.0002</v>
      </c>
      <c r="E950" s="18">
        <f>B950*A945</f>
        <v>0.0008</v>
      </c>
      <c r="F950" s="18">
        <f t="shared" si="248"/>
        <v>0.0008</v>
      </c>
      <c r="G950" s="18">
        <v>1.2</v>
      </c>
      <c r="H950" s="89">
        <f t="shared" si="249"/>
        <v>0.00096</v>
      </c>
      <c r="I950" s="116">
        <f>'Insumos Buffet'!D7</f>
        <v>46231</v>
      </c>
      <c r="J950" s="3">
        <f t="shared" si="250"/>
        <v>44.38176</v>
      </c>
      <c r="K950" s="3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</row>
    <row r="951" ht="15.75" customHeight="1">
      <c r="A951" s="31" t="s">
        <v>476</v>
      </c>
      <c r="B951" s="18">
        <v>2.0E-4</v>
      </c>
      <c r="C951" s="18">
        <v>1.0</v>
      </c>
      <c r="D951" s="18">
        <f t="shared" si="247"/>
        <v>0.0002</v>
      </c>
      <c r="E951" s="18">
        <f>B951*A945</f>
        <v>0.0008</v>
      </c>
      <c r="F951" s="18">
        <f t="shared" si="248"/>
        <v>0.0008</v>
      </c>
      <c r="G951" s="18">
        <v>1.2</v>
      </c>
      <c r="H951" s="89">
        <f t="shared" si="249"/>
        <v>0.00096</v>
      </c>
      <c r="I951" s="116">
        <f>'Insumos Buffet'!D68</f>
        <v>48684</v>
      </c>
      <c r="J951" s="3">
        <f t="shared" si="250"/>
        <v>46.73664</v>
      </c>
      <c r="K951" s="3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</row>
    <row r="952" ht="15.75" customHeight="1">
      <c r="A952" s="31" t="s">
        <v>502</v>
      </c>
      <c r="B952" s="18">
        <v>0.005</v>
      </c>
      <c r="C952" s="18">
        <v>1.0</v>
      </c>
      <c r="D952" s="18">
        <f t="shared" si="247"/>
        <v>0.005</v>
      </c>
      <c r="E952" s="18">
        <f>B952*A945</f>
        <v>0.02</v>
      </c>
      <c r="F952" s="18">
        <f t="shared" si="248"/>
        <v>0.02</v>
      </c>
      <c r="G952" s="18">
        <v>1.0</v>
      </c>
      <c r="H952" s="89">
        <f t="shared" si="249"/>
        <v>0.02</v>
      </c>
      <c r="I952" s="116">
        <f>'Insumos Buffet'!D73</f>
        <v>20363</v>
      </c>
      <c r="J952" s="3">
        <f t="shared" si="250"/>
        <v>407.26</v>
      </c>
      <c r="K952" s="3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</row>
    <row r="953" ht="15.75" customHeight="1">
      <c r="A953" s="31" t="s">
        <v>557</v>
      </c>
      <c r="B953" s="18">
        <v>0.01</v>
      </c>
      <c r="C953" s="18">
        <v>1.0</v>
      </c>
      <c r="D953" s="18">
        <f t="shared" si="247"/>
        <v>0.01</v>
      </c>
      <c r="E953" s="18">
        <f>B953*A945</f>
        <v>0.04</v>
      </c>
      <c r="F953" s="18">
        <f t="shared" si="248"/>
        <v>0.04</v>
      </c>
      <c r="G953" s="18">
        <v>1.0</v>
      </c>
      <c r="H953" s="89">
        <f t="shared" si="249"/>
        <v>0.04</v>
      </c>
      <c r="I953" s="116">
        <f>'Insumos Buffet'!D19</f>
        <v>43850</v>
      </c>
      <c r="J953" s="3">
        <f t="shared" si="250"/>
        <v>1754</v>
      </c>
      <c r="K953" s="3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</row>
    <row r="954" ht="15.75" customHeight="1">
      <c r="A954" s="2" t="s">
        <v>47</v>
      </c>
      <c r="B954" s="89">
        <v>0.01</v>
      </c>
      <c r="C954" s="89">
        <v>1.0</v>
      </c>
      <c r="D954" s="18">
        <f t="shared" si="247"/>
        <v>0.01</v>
      </c>
      <c r="E954" s="18">
        <f>B954*A945</f>
        <v>0.04</v>
      </c>
      <c r="F954" s="18">
        <f t="shared" si="248"/>
        <v>0.04</v>
      </c>
      <c r="G954" s="18">
        <v>1.0</v>
      </c>
      <c r="H954" s="89">
        <f t="shared" si="249"/>
        <v>0.04</v>
      </c>
      <c r="I954" s="116">
        <f>'Insumos Buffet'!D2</f>
        <v>6820</v>
      </c>
      <c r="J954" s="3">
        <f t="shared" si="250"/>
        <v>272.8</v>
      </c>
      <c r="K954" s="3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</row>
    <row r="955" ht="15.75" customHeight="1">
      <c r="A955" s="2" t="s">
        <v>505</v>
      </c>
      <c r="B955" s="89">
        <v>0.002</v>
      </c>
      <c r="C955" s="89">
        <v>1.0</v>
      </c>
      <c r="D955" s="18">
        <f t="shared" si="247"/>
        <v>0.002</v>
      </c>
      <c r="E955" s="18">
        <f>B955*A945</f>
        <v>0.008</v>
      </c>
      <c r="F955" s="18">
        <f t="shared" si="248"/>
        <v>0.008</v>
      </c>
      <c r="G955" s="18">
        <v>1.0</v>
      </c>
      <c r="H955" s="89">
        <f t="shared" si="249"/>
        <v>0.008</v>
      </c>
      <c r="I955" s="116">
        <f>'Insumos Buffet'!D82</f>
        <v>3200</v>
      </c>
      <c r="J955" s="3">
        <f t="shared" si="250"/>
        <v>25.6</v>
      </c>
      <c r="K955" s="3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</row>
    <row r="956" ht="15.75" customHeight="1">
      <c r="A956" s="31" t="s">
        <v>517</v>
      </c>
      <c r="B956" s="89">
        <v>0.1</v>
      </c>
      <c r="C956" s="89">
        <v>1.0</v>
      </c>
      <c r="D956" s="18">
        <f t="shared" si="247"/>
        <v>0.1</v>
      </c>
      <c r="E956" s="18">
        <f>B956*A945</f>
        <v>0.4</v>
      </c>
      <c r="F956" s="18">
        <f t="shared" si="248"/>
        <v>0.4</v>
      </c>
      <c r="G956" s="18">
        <v>1.0</v>
      </c>
      <c r="H956" s="89">
        <f t="shared" si="249"/>
        <v>0.4</v>
      </c>
      <c r="I956" s="116"/>
      <c r="J956" s="3">
        <f t="shared" si="250"/>
        <v>0</v>
      </c>
      <c r="K956" s="3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</row>
    <row r="957" ht="15.75" customHeight="1">
      <c r="A957" s="1"/>
      <c r="B957" s="89"/>
      <c r="C957" s="89"/>
      <c r="D957" s="18">
        <f t="shared" si="247"/>
        <v>0</v>
      </c>
      <c r="E957" s="18">
        <f>B957*A945</f>
        <v>0</v>
      </c>
      <c r="F957" s="18">
        <f t="shared" si="248"/>
        <v>0</v>
      </c>
      <c r="G957" s="18"/>
      <c r="H957" s="89">
        <f t="shared" si="249"/>
        <v>0</v>
      </c>
      <c r="I957" s="116"/>
      <c r="J957" s="3">
        <f t="shared" si="250"/>
        <v>0</v>
      </c>
      <c r="K957" s="3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</row>
    <row r="958" ht="15.75" customHeight="1">
      <c r="A958" s="31"/>
      <c r="B958" s="89"/>
      <c r="C958" s="89"/>
      <c r="D958" s="95">
        <f t="shared" si="247"/>
        <v>0</v>
      </c>
      <c r="E958" s="95">
        <f>B958*A945</f>
        <v>0</v>
      </c>
      <c r="F958" s="18">
        <f t="shared" si="248"/>
        <v>0</v>
      </c>
      <c r="G958" s="18"/>
      <c r="H958" s="89">
        <f t="shared" si="249"/>
        <v>0</v>
      </c>
      <c r="I958" s="118"/>
      <c r="J958" s="3">
        <f t="shared" si="250"/>
        <v>0</v>
      </c>
      <c r="K958" s="3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</row>
    <row r="959" ht="15.75" customHeight="1">
      <c r="A959" s="31"/>
      <c r="B959" s="89"/>
      <c r="C959" s="89"/>
      <c r="D959" s="18">
        <f t="shared" si="247"/>
        <v>0</v>
      </c>
      <c r="E959" s="18">
        <f>B959*A945</f>
        <v>0</v>
      </c>
      <c r="F959" s="18">
        <f t="shared" si="248"/>
        <v>0</v>
      </c>
      <c r="G959" s="18"/>
      <c r="H959" s="89">
        <f t="shared" si="249"/>
        <v>0</v>
      </c>
      <c r="I959" s="3"/>
      <c r="J959" s="3">
        <f t="shared" si="250"/>
        <v>0</v>
      </c>
      <c r="K959" s="3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</row>
    <row r="960" ht="15.75" customHeight="1">
      <c r="A960" s="31"/>
      <c r="B960" s="89"/>
      <c r="C960" s="89"/>
      <c r="D960" s="18">
        <f t="shared" si="247"/>
        <v>0</v>
      </c>
      <c r="E960" s="18">
        <f>B960*A945</f>
        <v>0</v>
      </c>
      <c r="F960" s="18">
        <f t="shared" si="248"/>
        <v>0</v>
      </c>
      <c r="G960" s="18"/>
      <c r="H960" s="89">
        <f t="shared" si="249"/>
        <v>0</v>
      </c>
      <c r="I960" s="3"/>
      <c r="J960" s="3">
        <f t="shared" si="250"/>
        <v>0</v>
      </c>
      <c r="K960" s="3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</row>
    <row r="961" ht="15.75" customHeight="1">
      <c r="A961" s="4" t="s">
        <v>495</v>
      </c>
      <c r="B961" s="97">
        <f>SUM(B947:B960)</f>
        <v>0.3884</v>
      </c>
      <c r="C961" s="96"/>
      <c r="D961" s="97">
        <f t="shared" ref="D961:F961" si="251">SUM(D947:D960)</f>
        <v>0.3384</v>
      </c>
      <c r="E961" s="97">
        <f t="shared" si="251"/>
        <v>1.5536</v>
      </c>
      <c r="F961" s="97">
        <f t="shared" si="251"/>
        <v>1.3536</v>
      </c>
      <c r="G961" s="96"/>
      <c r="H961" s="97">
        <f t="shared" ref="H961:K961" si="252">SUM(H947:H960)</f>
        <v>1.65472</v>
      </c>
      <c r="I961" s="98">
        <f t="shared" si="252"/>
        <v>239646</v>
      </c>
      <c r="J961" s="98">
        <f t="shared" si="252"/>
        <v>28099.6504</v>
      </c>
      <c r="K961" s="98">
        <f t="shared" si="252"/>
        <v>0</v>
      </c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</row>
    <row r="962" ht="15.75" customHeight="1">
      <c r="A962" s="8"/>
      <c r="B962" s="100"/>
      <c r="C962" s="100"/>
      <c r="D962" s="100"/>
      <c r="E962" s="100"/>
      <c r="F962" s="100"/>
      <c r="G962" s="100"/>
      <c r="H962" s="101" t="s">
        <v>496</v>
      </c>
      <c r="I962" s="33"/>
      <c r="J962" s="100"/>
      <c r="K962" s="101" t="s">
        <v>497</v>
      </c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</row>
    <row r="963" ht="15.75" customHeight="1">
      <c r="A963" s="8"/>
      <c r="B963" s="100"/>
      <c r="C963" s="100"/>
      <c r="D963" s="100"/>
      <c r="E963" s="100"/>
      <c r="F963" s="100"/>
      <c r="G963" s="100"/>
      <c r="H963" s="104" t="str">
        <f>#REF!*A945</f>
        <v>#REF!</v>
      </c>
      <c r="I963" s="33"/>
      <c r="J963" s="100"/>
      <c r="K963" s="104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</row>
    <row r="964" ht="15.75" customHeight="1">
      <c r="A964" s="8"/>
      <c r="B964" s="8"/>
      <c r="C964" s="8"/>
      <c r="D964" s="8"/>
      <c r="E964" s="8"/>
      <c r="F964" s="8"/>
      <c r="G964" s="8"/>
      <c r="H964" s="8"/>
      <c r="I964" s="33"/>
      <c r="J964" s="8"/>
      <c r="K964" s="8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</row>
    <row r="965" ht="15.75" customHeight="1">
      <c r="A965" s="8"/>
      <c r="B965" s="8"/>
      <c r="C965" s="8"/>
      <c r="D965" s="8"/>
      <c r="E965" s="8"/>
      <c r="F965" s="8"/>
      <c r="G965" s="8"/>
      <c r="H965" s="8"/>
      <c r="I965" s="33"/>
      <c r="J965" s="8"/>
      <c r="K965" s="8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</row>
    <row r="966" ht="15.75" customHeight="1">
      <c r="A966" s="66" t="s">
        <v>191</v>
      </c>
      <c r="B966" s="75"/>
      <c r="C966" s="75"/>
      <c r="D966" s="75"/>
      <c r="E966" s="75"/>
      <c r="F966" s="75"/>
      <c r="G966" s="75"/>
      <c r="H966" s="75"/>
      <c r="I966" s="75"/>
      <c r="J966" s="75"/>
      <c r="K966" s="76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</row>
    <row r="967" ht="15.75" customHeight="1">
      <c r="A967" s="78" t="s">
        <v>478</v>
      </c>
      <c r="B967" s="79" t="s">
        <v>479</v>
      </c>
      <c r="C967" s="75"/>
      <c r="D967" s="76"/>
      <c r="E967" s="80" t="s">
        <v>480</v>
      </c>
      <c r="F967" s="76"/>
      <c r="G967" s="79" t="s">
        <v>481</v>
      </c>
      <c r="H967" s="75"/>
      <c r="I967" s="75"/>
      <c r="J967" s="75"/>
      <c r="K967" s="76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</row>
    <row r="968" ht="15.75" customHeight="1">
      <c r="A968" s="81">
        <f>'Menu Cíclico'!AR5</f>
        <v>4</v>
      </c>
      <c r="B968" s="82" t="s">
        <v>482</v>
      </c>
      <c r="C968" s="82" t="s">
        <v>483</v>
      </c>
      <c r="D968" s="82" t="s">
        <v>484</v>
      </c>
      <c r="E968" s="82" t="s">
        <v>485</v>
      </c>
      <c r="F968" s="82" t="s">
        <v>484</v>
      </c>
      <c r="G968" s="82" t="s">
        <v>486</v>
      </c>
      <c r="H968" s="82" t="s">
        <v>487</v>
      </c>
      <c r="I968" s="114" t="s">
        <v>488</v>
      </c>
      <c r="J968" s="85" t="s">
        <v>489</v>
      </c>
      <c r="K968" s="85" t="s">
        <v>490</v>
      </c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</row>
    <row r="969" ht="15.75" customHeight="1">
      <c r="A969" s="86" t="s">
        <v>491</v>
      </c>
      <c r="B969" s="87"/>
      <c r="C969" s="87"/>
      <c r="D969" s="87"/>
      <c r="E969" s="87"/>
      <c r="F969" s="87"/>
      <c r="G969" s="87"/>
      <c r="H969" s="87"/>
      <c r="I969" s="115"/>
      <c r="J969" s="87"/>
      <c r="K969" s="8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</row>
    <row r="970" ht="15.75" customHeight="1">
      <c r="A970" s="37" t="s">
        <v>461</v>
      </c>
      <c r="B970" s="89">
        <v>0.15</v>
      </c>
      <c r="C970" s="89">
        <v>0.8</v>
      </c>
      <c r="D970" s="18">
        <f t="shared" ref="D970:D983" si="253">C970*B970</f>
        <v>0.12</v>
      </c>
      <c r="E970" s="18">
        <f>B970*A968</f>
        <v>0.6</v>
      </c>
      <c r="F970" s="18">
        <f t="shared" ref="F970:F983" si="254">E970*C970</f>
        <v>0.48</v>
      </c>
      <c r="G970" s="18">
        <v>1.1</v>
      </c>
      <c r="H970" s="89">
        <f t="shared" ref="H970:H983" si="255">G970*E970</f>
        <v>0.66</v>
      </c>
      <c r="I970" s="116">
        <f>'Insumos Buffet'!D132</f>
        <v>16000</v>
      </c>
      <c r="J970" s="3">
        <f t="shared" ref="J970:J983" si="256">I970*H970</f>
        <v>10560</v>
      </c>
      <c r="K970" s="3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</row>
    <row r="971" ht="15.75" customHeight="1">
      <c r="A971" s="31" t="s">
        <v>505</v>
      </c>
      <c r="B971" s="89">
        <v>0.002</v>
      </c>
      <c r="C971" s="89">
        <v>1.0</v>
      </c>
      <c r="D971" s="18">
        <f t="shared" si="253"/>
        <v>0.002</v>
      </c>
      <c r="E971" s="18">
        <f>B971*A968</f>
        <v>0.008</v>
      </c>
      <c r="F971" s="18">
        <f t="shared" si="254"/>
        <v>0.008</v>
      </c>
      <c r="G971" s="18">
        <v>1.0</v>
      </c>
      <c r="H971" s="89">
        <f t="shared" si="255"/>
        <v>0.008</v>
      </c>
      <c r="I971" s="116">
        <f>'Insumos Buffet'!D82</f>
        <v>3200</v>
      </c>
      <c r="J971" s="3">
        <f t="shared" si="256"/>
        <v>25.6</v>
      </c>
      <c r="K971" s="3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</row>
    <row r="972" ht="15.75" customHeight="1">
      <c r="A972" s="31" t="s">
        <v>494</v>
      </c>
      <c r="B972" s="18">
        <v>0.001</v>
      </c>
      <c r="C972" s="18">
        <v>1.0</v>
      </c>
      <c r="D972" s="18">
        <f t="shared" si="253"/>
        <v>0.001</v>
      </c>
      <c r="E972" s="18">
        <f>B972*A968</f>
        <v>0.004</v>
      </c>
      <c r="F972" s="18">
        <f t="shared" si="254"/>
        <v>0.004</v>
      </c>
      <c r="G972" s="18">
        <v>1.0</v>
      </c>
      <c r="H972" s="89">
        <f t="shared" si="255"/>
        <v>0.004</v>
      </c>
      <c r="I972" s="116">
        <f>'Insumos Buffet'!D70</f>
        <v>145000</v>
      </c>
      <c r="J972" s="3">
        <f t="shared" si="256"/>
        <v>580</v>
      </c>
      <c r="K972" s="3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</row>
    <row r="973" ht="15.75" customHeight="1">
      <c r="A973" s="31" t="s">
        <v>421</v>
      </c>
      <c r="B973" s="18">
        <v>0.02</v>
      </c>
      <c r="C973" s="18">
        <v>1.0</v>
      </c>
      <c r="D973" s="18">
        <f t="shared" si="253"/>
        <v>0.02</v>
      </c>
      <c r="E973" s="18">
        <f>B973*A968</f>
        <v>0.08</v>
      </c>
      <c r="F973" s="18">
        <f t="shared" si="254"/>
        <v>0.08</v>
      </c>
      <c r="G973" s="18">
        <v>1.0</v>
      </c>
      <c r="H973" s="89">
        <f t="shared" si="255"/>
        <v>0.08</v>
      </c>
      <c r="I973" s="116">
        <f>'Insumos Buffet'!D39</f>
        <v>4555</v>
      </c>
      <c r="J973" s="3">
        <f t="shared" si="256"/>
        <v>364.4</v>
      </c>
      <c r="K973" s="3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</row>
    <row r="974" ht="15.75" customHeight="1">
      <c r="A974" s="31" t="s">
        <v>476</v>
      </c>
      <c r="B974" s="18">
        <v>0.001</v>
      </c>
      <c r="C974" s="18">
        <v>1.0</v>
      </c>
      <c r="D974" s="18">
        <f t="shared" si="253"/>
        <v>0.001</v>
      </c>
      <c r="E974" s="18">
        <f>B974*A968</f>
        <v>0.004</v>
      </c>
      <c r="F974" s="18">
        <f t="shared" si="254"/>
        <v>0.004</v>
      </c>
      <c r="G974" s="18">
        <v>1.2</v>
      </c>
      <c r="H974" s="89">
        <f t="shared" si="255"/>
        <v>0.0048</v>
      </c>
      <c r="I974" s="116">
        <f>'Insumos Buffet'!D68</f>
        <v>48684</v>
      </c>
      <c r="J974" s="3">
        <f t="shared" si="256"/>
        <v>233.6832</v>
      </c>
      <c r="K974" s="3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</row>
    <row r="975" ht="15.75" customHeight="1">
      <c r="A975" s="31" t="s">
        <v>439</v>
      </c>
      <c r="B975" s="18">
        <v>0.1</v>
      </c>
      <c r="C975" s="18">
        <v>1.0</v>
      </c>
      <c r="D975" s="18">
        <f t="shared" si="253"/>
        <v>0.1</v>
      </c>
      <c r="E975" s="18">
        <f>B975*A968</f>
        <v>0.4</v>
      </c>
      <c r="F975" s="18">
        <f t="shared" si="254"/>
        <v>0.4</v>
      </c>
      <c r="G975" s="18">
        <v>1.0</v>
      </c>
      <c r="H975" s="89">
        <f t="shared" si="255"/>
        <v>0.4</v>
      </c>
      <c r="I975" s="116">
        <f>'Insumos Buffet'!D86</f>
        <v>21862.4994</v>
      </c>
      <c r="J975" s="3">
        <f t="shared" si="256"/>
        <v>8744.99976</v>
      </c>
      <c r="K975" s="3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</row>
    <row r="976" ht="15.75" customHeight="1">
      <c r="A976" s="31" t="s">
        <v>542</v>
      </c>
      <c r="B976" s="89">
        <v>0.001</v>
      </c>
      <c r="C976" s="89">
        <v>1.0</v>
      </c>
      <c r="D976" s="18">
        <f t="shared" si="253"/>
        <v>0.001</v>
      </c>
      <c r="E976" s="18">
        <f>B976*A968</f>
        <v>0.004</v>
      </c>
      <c r="F976" s="18">
        <f t="shared" si="254"/>
        <v>0.004</v>
      </c>
      <c r="G976" s="18">
        <v>1.0</v>
      </c>
      <c r="H976" s="89">
        <f t="shared" si="255"/>
        <v>0.004</v>
      </c>
      <c r="I976" s="116">
        <f>'Insumos Buffet'!D108</f>
        <v>40000</v>
      </c>
      <c r="J976" s="3">
        <f t="shared" si="256"/>
        <v>160</v>
      </c>
      <c r="K976" s="3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</row>
    <row r="977" ht="15.75" customHeight="1">
      <c r="A977" s="2"/>
      <c r="B977" s="89"/>
      <c r="C977" s="89"/>
      <c r="D977" s="18">
        <f t="shared" si="253"/>
        <v>0</v>
      </c>
      <c r="E977" s="18">
        <f>B977*A968</f>
        <v>0</v>
      </c>
      <c r="F977" s="18">
        <f t="shared" si="254"/>
        <v>0</v>
      </c>
      <c r="G977" s="18"/>
      <c r="H977" s="89">
        <f t="shared" si="255"/>
        <v>0</v>
      </c>
      <c r="I977" s="116"/>
      <c r="J977" s="3">
        <f t="shared" si="256"/>
        <v>0</v>
      </c>
      <c r="K977" s="3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</row>
    <row r="978" ht="15.75" customHeight="1">
      <c r="A978" s="2"/>
      <c r="B978" s="89"/>
      <c r="C978" s="89"/>
      <c r="D978" s="18">
        <f t="shared" si="253"/>
        <v>0</v>
      </c>
      <c r="E978" s="18">
        <f>B978*A968</f>
        <v>0</v>
      </c>
      <c r="F978" s="18">
        <f t="shared" si="254"/>
        <v>0</v>
      </c>
      <c r="G978" s="18"/>
      <c r="H978" s="89">
        <f t="shared" si="255"/>
        <v>0</v>
      </c>
      <c r="I978" s="116"/>
      <c r="J978" s="3">
        <f t="shared" si="256"/>
        <v>0</v>
      </c>
      <c r="K978" s="3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</row>
    <row r="979" ht="15.75" customHeight="1">
      <c r="A979" s="1"/>
      <c r="B979" s="89"/>
      <c r="C979" s="89"/>
      <c r="D979" s="18">
        <f t="shared" si="253"/>
        <v>0</v>
      </c>
      <c r="E979" s="18">
        <f>B979*A968</f>
        <v>0</v>
      </c>
      <c r="F979" s="18">
        <f t="shared" si="254"/>
        <v>0</v>
      </c>
      <c r="G979" s="18"/>
      <c r="H979" s="89">
        <f t="shared" si="255"/>
        <v>0</v>
      </c>
      <c r="I979" s="116"/>
      <c r="J979" s="3">
        <f t="shared" si="256"/>
        <v>0</v>
      </c>
      <c r="K979" s="3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</row>
    <row r="980" ht="15.75" customHeight="1">
      <c r="A980" s="1"/>
      <c r="B980" s="89"/>
      <c r="C980" s="89"/>
      <c r="D980" s="18">
        <f t="shared" si="253"/>
        <v>0</v>
      </c>
      <c r="E980" s="18">
        <f>B980*A968</f>
        <v>0</v>
      </c>
      <c r="F980" s="18">
        <f t="shared" si="254"/>
        <v>0</v>
      </c>
      <c r="G980" s="18"/>
      <c r="H980" s="89">
        <f t="shared" si="255"/>
        <v>0</v>
      </c>
      <c r="I980" s="116"/>
      <c r="J980" s="3">
        <f t="shared" si="256"/>
        <v>0</v>
      </c>
      <c r="K980" s="3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</row>
    <row r="981" ht="15.75" customHeight="1">
      <c r="A981" s="31"/>
      <c r="B981" s="89"/>
      <c r="C981" s="89"/>
      <c r="D981" s="95">
        <f t="shared" si="253"/>
        <v>0</v>
      </c>
      <c r="E981" s="95">
        <f>B981*A968</f>
        <v>0</v>
      </c>
      <c r="F981" s="18">
        <f t="shared" si="254"/>
        <v>0</v>
      </c>
      <c r="G981" s="18"/>
      <c r="H981" s="89">
        <f t="shared" si="255"/>
        <v>0</v>
      </c>
      <c r="I981" s="118"/>
      <c r="J981" s="3">
        <f t="shared" si="256"/>
        <v>0</v>
      </c>
      <c r="K981" s="3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</row>
    <row r="982" ht="15.75" customHeight="1">
      <c r="A982" s="31"/>
      <c r="B982" s="89"/>
      <c r="C982" s="89"/>
      <c r="D982" s="18">
        <f t="shared" si="253"/>
        <v>0</v>
      </c>
      <c r="E982" s="18">
        <f>B982*A968</f>
        <v>0</v>
      </c>
      <c r="F982" s="18">
        <f t="shared" si="254"/>
        <v>0</v>
      </c>
      <c r="G982" s="18"/>
      <c r="H982" s="89">
        <f t="shared" si="255"/>
        <v>0</v>
      </c>
      <c r="I982" s="3"/>
      <c r="J982" s="3">
        <f t="shared" si="256"/>
        <v>0</v>
      </c>
      <c r="K982" s="3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</row>
    <row r="983" ht="15.75" customHeight="1">
      <c r="A983" s="31"/>
      <c r="B983" s="89"/>
      <c r="C983" s="89"/>
      <c r="D983" s="18">
        <f t="shared" si="253"/>
        <v>0</v>
      </c>
      <c r="E983" s="18">
        <f>B983*A968</f>
        <v>0</v>
      </c>
      <c r="F983" s="18">
        <f t="shared" si="254"/>
        <v>0</v>
      </c>
      <c r="G983" s="18"/>
      <c r="H983" s="89">
        <f t="shared" si="255"/>
        <v>0</v>
      </c>
      <c r="I983" s="3"/>
      <c r="J983" s="3">
        <f t="shared" si="256"/>
        <v>0</v>
      </c>
      <c r="K983" s="3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</row>
    <row r="984" ht="15.75" customHeight="1">
      <c r="A984" s="4" t="s">
        <v>495</v>
      </c>
      <c r="B984" s="97">
        <f>SUM(B970:B983)</f>
        <v>0.275</v>
      </c>
      <c r="C984" s="96"/>
      <c r="D984" s="97">
        <f t="shared" ref="D984:F984" si="257">SUM(D970:D983)</f>
        <v>0.245</v>
      </c>
      <c r="E984" s="97">
        <f t="shared" si="257"/>
        <v>1.1</v>
      </c>
      <c r="F984" s="97">
        <f t="shared" si="257"/>
        <v>0.98</v>
      </c>
      <c r="G984" s="96"/>
      <c r="H984" s="97">
        <f t="shared" ref="H984:K984" si="258">SUM(H970:H983)</f>
        <v>1.1608</v>
      </c>
      <c r="I984" s="98">
        <f t="shared" si="258"/>
        <v>279301.4994</v>
      </c>
      <c r="J984" s="98">
        <f t="shared" si="258"/>
        <v>20668.68296</v>
      </c>
      <c r="K984" s="98">
        <f t="shared" si="258"/>
        <v>0</v>
      </c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</row>
    <row r="985" ht="15.75" customHeight="1">
      <c r="A985" s="8"/>
      <c r="B985" s="100"/>
      <c r="C985" s="100"/>
      <c r="D985" s="100"/>
      <c r="E985" s="100"/>
      <c r="F985" s="100"/>
      <c r="G985" s="100"/>
      <c r="H985" s="101" t="s">
        <v>496</v>
      </c>
      <c r="I985" s="33"/>
      <c r="J985" s="100"/>
      <c r="K985" s="101" t="s">
        <v>497</v>
      </c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</row>
    <row r="986" ht="15.75" customHeight="1">
      <c r="A986" s="8"/>
      <c r="B986" s="100"/>
      <c r="C986" s="100"/>
      <c r="D986" s="100"/>
      <c r="E986" s="100"/>
      <c r="F986" s="100"/>
      <c r="G986" s="100"/>
      <c r="H986" s="104" t="str">
        <f>#REF!*A968</f>
        <v>#REF!</v>
      </c>
      <c r="I986" s="33"/>
      <c r="J986" s="100"/>
      <c r="K986" s="104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</row>
    <row r="987" ht="15.75" customHeight="1">
      <c r="A987" s="8"/>
      <c r="B987" s="8"/>
      <c r="C987" s="8"/>
      <c r="D987" s="8"/>
      <c r="E987" s="8"/>
      <c r="F987" s="8"/>
      <c r="G987" s="8"/>
      <c r="H987" s="8"/>
      <c r="I987" s="33"/>
      <c r="J987" s="8"/>
      <c r="K987" s="8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</row>
    <row r="988" ht="15.75" customHeight="1">
      <c r="A988" s="8"/>
      <c r="B988" s="8"/>
      <c r="C988" s="8"/>
      <c r="D988" s="8"/>
      <c r="E988" s="8"/>
      <c r="F988" s="8"/>
      <c r="G988" s="8"/>
      <c r="H988" s="8"/>
      <c r="I988" s="33"/>
      <c r="J988" s="8"/>
      <c r="K988" s="8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</row>
    <row r="989" ht="15.75" customHeight="1">
      <c r="A989" s="66" t="s">
        <v>195</v>
      </c>
      <c r="B989" s="75"/>
      <c r="C989" s="75"/>
      <c r="D989" s="75"/>
      <c r="E989" s="75"/>
      <c r="F989" s="75"/>
      <c r="G989" s="75"/>
      <c r="H989" s="75"/>
      <c r="I989" s="75"/>
      <c r="J989" s="75"/>
      <c r="K989" s="76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</row>
    <row r="990" ht="15.75" customHeight="1">
      <c r="A990" s="78" t="s">
        <v>478</v>
      </c>
      <c r="B990" s="79" t="s">
        <v>479</v>
      </c>
      <c r="C990" s="75"/>
      <c r="D990" s="76"/>
      <c r="E990" s="80" t="s">
        <v>480</v>
      </c>
      <c r="F990" s="76"/>
      <c r="G990" s="79" t="s">
        <v>481</v>
      </c>
      <c r="H990" s="75"/>
      <c r="I990" s="75"/>
      <c r="J990" s="75"/>
      <c r="K990" s="76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</row>
    <row r="991" ht="15.75" customHeight="1">
      <c r="A991" s="81">
        <f>'Menu Cíclico'!AV5</f>
        <v>4</v>
      </c>
      <c r="B991" s="82" t="s">
        <v>482</v>
      </c>
      <c r="C991" s="82" t="s">
        <v>483</v>
      </c>
      <c r="D991" s="82" t="s">
        <v>484</v>
      </c>
      <c r="E991" s="82" t="s">
        <v>485</v>
      </c>
      <c r="F991" s="82" t="s">
        <v>484</v>
      </c>
      <c r="G991" s="82" t="s">
        <v>486</v>
      </c>
      <c r="H991" s="82" t="s">
        <v>487</v>
      </c>
      <c r="I991" s="114" t="s">
        <v>488</v>
      </c>
      <c r="J991" s="85" t="s">
        <v>489</v>
      </c>
      <c r="K991" s="85" t="s">
        <v>490</v>
      </c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</row>
    <row r="992" ht="15.75" customHeight="1">
      <c r="A992" s="86" t="s">
        <v>491</v>
      </c>
      <c r="B992" s="87"/>
      <c r="C992" s="87"/>
      <c r="D992" s="87"/>
      <c r="E992" s="87"/>
      <c r="F992" s="87"/>
      <c r="G992" s="87"/>
      <c r="H992" s="87"/>
      <c r="I992" s="115"/>
      <c r="J992" s="87"/>
      <c r="K992" s="8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</row>
    <row r="993" ht="15.75" customHeight="1">
      <c r="A993" s="37" t="s">
        <v>636</v>
      </c>
      <c r="B993" s="89">
        <v>0.2</v>
      </c>
      <c r="C993" s="89">
        <v>1.0</v>
      </c>
      <c r="D993" s="18">
        <f t="shared" ref="D993:D1006" si="259">C993*B993</f>
        <v>0.2</v>
      </c>
      <c r="E993" s="18">
        <f>B993*A991</f>
        <v>0.8</v>
      </c>
      <c r="F993" s="18">
        <f t="shared" ref="F993:F1006" si="260">E993*C993</f>
        <v>0.8</v>
      </c>
      <c r="G993" s="18">
        <v>1.0</v>
      </c>
      <c r="H993" s="89">
        <f t="shared" ref="H993:H1006" si="261">G993*E993</f>
        <v>0.8</v>
      </c>
      <c r="I993" s="116">
        <f>'Insumos Buffet'!D146</f>
        <v>8666.666667</v>
      </c>
      <c r="J993" s="3">
        <f t="shared" ref="J993:J1006" si="262">I993*H993</f>
        <v>6933.333333</v>
      </c>
      <c r="K993" s="3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</row>
    <row r="994" ht="15.75" customHeight="1">
      <c r="A994" s="31" t="s">
        <v>425</v>
      </c>
      <c r="B994" s="89">
        <v>0.02</v>
      </c>
      <c r="C994" s="89">
        <v>1.0</v>
      </c>
      <c r="D994" s="18">
        <f t="shared" si="259"/>
        <v>0.02</v>
      </c>
      <c r="E994" s="18">
        <f>B994*A991</f>
        <v>0.08</v>
      </c>
      <c r="F994" s="18">
        <f t="shared" si="260"/>
        <v>0.08</v>
      </c>
      <c r="G994" s="18">
        <v>1.0</v>
      </c>
      <c r="H994" s="89">
        <f t="shared" si="261"/>
        <v>0.08</v>
      </c>
      <c r="I994" s="116">
        <f>'Insumos Buffet'!D42</f>
        <v>23900</v>
      </c>
      <c r="J994" s="3">
        <f t="shared" si="262"/>
        <v>1912</v>
      </c>
      <c r="K994" s="3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</row>
    <row r="995" ht="15.75" customHeight="1">
      <c r="A995" s="31" t="s">
        <v>502</v>
      </c>
      <c r="B995" s="89">
        <v>0.02</v>
      </c>
      <c r="C995" s="18">
        <v>1.0</v>
      </c>
      <c r="D995" s="18">
        <f t="shared" si="259"/>
        <v>0.02</v>
      </c>
      <c r="E995" s="18">
        <f>B995*A991</f>
        <v>0.08</v>
      </c>
      <c r="F995" s="18">
        <f t="shared" si="260"/>
        <v>0.08</v>
      </c>
      <c r="G995" s="18">
        <v>1.0</v>
      </c>
      <c r="H995" s="89">
        <f t="shared" si="261"/>
        <v>0.08</v>
      </c>
      <c r="I995" s="116">
        <f>'Insumos Buffet'!D73</f>
        <v>20363</v>
      </c>
      <c r="J995" s="3">
        <f t="shared" si="262"/>
        <v>1629.04</v>
      </c>
      <c r="K995" s="3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</row>
    <row r="996" ht="15.75" customHeight="1">
      <c r="A996" s="31" t="s">
        <v>423</v>
      </c>
      <c r="B996" s="18">
        <v>0.05</v>
      </c>
      <c r="C996" s="18">
        <v>1.0</v>
      </c>
      <c r="D996" s="18">
        <f t="shared" si="259"/>
        <v>0.05</v>
      </c>
      <c r="E996" s="18">
        <f>B996*A991</f>
        <v>0.2</v>
      </c>
      <c r="F996" s="18">
        <f t="shared" si="260"/>
        <v>0.2</v>
      </c>
      <c r="G996" s="18">
        <v>1.0</v>
      </c>
      <c r="H996" s="89">
        <f t="shared" si="261"/>
        <v>0.2</v>
      </c>
      <c r="I996" s="116">
        <f>'Insumos Buffet'!D41</f>
        <v>432</v>
      </c>
      <c r="J996" s="3">
        <f t="shared" si="262"/>
        <v>86.4</v>
      </c>
      <c r="K996" s="3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</row>
    <row r="997" ht="15.75" customHeight="1">
      <c r="A997" s="31" t="s">
        <v>505</v>
      </c>
      <c r="B997" s="18">
        <v>0.005</v>
      </c>
      <c r="C997" s="18">
        <v>1.0</v>
      </c>
      <c r="D997" s="18">
        <f t="shared" si="259"/>
        <v>0.005</v>
      </c>
      <c r="E997" s="18">
        <f>B997*A991</f>
        <v>0.02</v>
      </c>
      <c r="F997" s="18">
        <f t="shared" si="260"/>
        <v>0.02</v>
      </c>
      <c r="G997" s="18">
        <v>1.0</v>
      </c>
      <c r="H997" s="89">
        <f t="shared" si="261"/>
        <v>0.02</v>
      </c>
      <c r="I997" s="116">
        <f>'Insumos Buffet'!D82</f>
        <v>3200</v>
      </c>
      <c r="J997" s="3">
        <f t="shared" si="262"/>
        <v>64</v>
      </c>
      <c r="K997" s="3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</row>
    <row r="998" ht="15.75" customHeight="1">
      <c r="A998" s="31" t="s">
        <v>494</v>
      </c>
      <c r="B998" s="18">
        <v>5.0E-4</v>
      </c>
      <c r="C998" s="18">
        <v>1.0</v>
      </c>
      <c r="D998" s="18">
        <f t="shared" si="259"/>
        <v>0.0005</v>
      </c>
      <c r="E998" s="18">
        <f>B998*A991</f>
        <v>0.002</v>
      </c>
      <c r="F998" s="18">
        <f t="shared" si="260"/>
        <v>0.002</v>
      </c>
      <c r="G998" s="18">
        <v>1.0</v>
      </c>
      <c r="H998" s="89">
        <f t="shared" si="261"/>
        <v>0.002</v>
      </c>
      <c r="I998" s="116">
        <f>'Insumos Buffet'!D70</f>
        <v>145000</v>
      </c>
      <c r="J998" s="3">
        <f t="shared" si="262"/>
        <v>290</v>
      </c>
      <c r="K998" s="3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</row>
    <row r="999" ht="15.75" customHeight="1">
      <c r="A999" s="2"/>
      <c r="B999" s="18"/>
      <c r="C999" s="18"/>
      <c r="D999" s="18">
        <f t="shared" si="259"/>
        <v>0</v>
      </c>
      <c r="E999" s="18">
        <f>B999*A991</f>
        <v>0</v>
      </c>
      <c r="F999" s="18">
        <f t="shared" si="260"/>
        <v>0</v>
      </c>
      <c r="G999" s="18"/>
      <c r="H999" s="89">
        <f t="shared" si="261"/>
        <v>0</v>
      </c>
      <c r="I999" s="116"/>
      <c r="J999" s="3">
        <f t="shared" si="262"/>
        <v>0</v>
      </c>
      <c r="K999" s="3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</row>
    <row r="1000" ht="15.75" customHeight="1">
      <c r="A1000" s="2"/>
      <c r="B1000" s="89"/>
      <c r="C1000" s="89"/>
      <c r="D1000" s="18">
        <f t="shared" si="259"/>
        <v>0</v>
      </c>
      <c r="E1000" s="18">
        <f>B1000*A991</f>
        <v>0</v>
      </c>
      <c r="F1000" s="18">
        <f t="shared" si="260"/>
        <v>0</v>
      </c>
      <c r="G1000" s="18"/>
      <c r="H1000" s="89">
        <f t="shared" si="261"/>
        <v>0</v>
      </c>
      <c r="I1000" s="116"/>
      <c r="J1000" s="3">
        <f t="shared" si="262"/>
        <v>0</v>
      </c>
      <c r="K1000" s="3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</row>
    <row r="1001" ht="15.75" customHeight="1">
      <c r="A1001" s="2"/>
      <c r="B1001" s="89"/>
      <c r="C1001" s="89"/>
      <c r="D1001" s="18">
        <f t="shared" si="259"/>
        <v>0</v>
      </c>
      <c r="E1001" s="18">
        <f>B1001*A991</f>
        <v>0</v>
      </c>
      <c r="F1001" s="18">
        <f t="shared" si="260"/>
        <v>0</v>
      </c>
      <c r="G1001" s="18"/>
      <c r="H1001" s="89">
        <f t="shared" si="261"/>
        <v>0</v>
      </c>
      <c r="I1001" s="116"/>
      <c r="J1001" s="3">
        <f t="shared" si="262"/>
        <v>0</v>
      </c>
      <c r="K1001" s="3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</row>
    <row r="1002" ht="15.75" customHeight="1">
      <c r="A1002" s="1"/>
      <c r="B1002" s="89"/>
      <c r="C1002" s="89"/>
      <c r="D1002" s="18">
        <f t="shared" si="259"/>
        <v>0</v>
      </c>
      <c r="E1002" s="18">
        <f>B1002*A991</f>
        <v>0</v>
      </c>
      <c r="F1002" s="18">
        <f t="shared" si="260"/>
        <v>0</v>
      </c>
      <c r="G1002" s="18"/>
      <c r="H1002" s="89">
        <f t="shared" si="261"/>
        <v>0</v>
      </c>
      <c r="I1002" s="116"/>
      <c r="J1002" s="3">
        <f t="shared" si="262"/>
        <v>0</v>
      </c>
      <c r="K1002" s="3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</row>
    <row r="1003" ht="15.75" customHeight="1">
      <c r="A1003" s="1"/>
      <c r="B1003" s="89"/>
      <c r="C1003" s="89"/>
      <c r="D1003" s="18">
        <f t="shared" si="259"/>
        <v>0</v>
      </c>
      <c r="E1003" s="18">
        <f>B1003*A991</f>
        <v>0</v>
      </c>
      <c r="F1003" s="18">
        <f t="shared" si="260"/>
        <v>0</v>
      </c>
      <c r="G1003" s="18"/>
      <c r="H1003" s="89">
        <f t="shared" si="261"/>
        <v>0</v>
      </c>
      <c r="I1003" s="116"/>
      <c r="J1003" s="3">
        <f t="shared" si="262"/>
        <v>0</v>
      </c>
      <c r="K1003" s="3"/>
      <c r="L1003" s="77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</row>
    <row r="1004" ht="15.75" customHeight="1">
      <c r="A1004" s="31"/>
      <c r="B1004" s="89"/>
      <c r="C1004" s="89"/>
      <c r="D1004" s="95">
        <f t="shared" si="259"/>
        <v>0</v>
      </c>
      <c r="E1004" s="95">
        <f>B1004*A991</f>
        <v>0</v>
      </c>
      <c r="F1004" s="18">
        <f t="shared" si="260"/>
        <v>0</v>
      </c>
      <c r="G1004" s="18"/>
      <c r="H1004" s="89">
        <f t="shared" si="261"/>
        <v>0</v>
      </c>
      <c r="I1004" s="118"/>
      <c r="J1004" s="3">
        <f t="shared" si="262"/>
        <v>0</v>
      </c>
      <c r="K1004" s="3"/>
      <c r="L1004" s="77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</row>
    <row r="1005" ht="15.75" customHeight="1">
      <c r="A1005" s="31"/>
      <c r="B1005" s="89"/>
      <c r="C1005" s="89"/>
      <c r="D1005" s="18">
        <f t="shared" si="259"/>
        <v>0</v>
      </c>
      <c r="E1005" s="18">
        <f>B1005*A991</f>
        <v>0</v>
      </c>
      <c r="F1005" s="18">
        <f t="shared" si="260"/>
        <v>0</v>
      </c>
      <c r="G1005" s="18"/>
      <c r="H1005" s="89">
        <f t="shared" si="261"/>
        <v>0</v>
      </c>
      <c r="I1005" s="3"/>
      <c r="J1005" s="3">
        <f t="shared" si="262"/>
        <v>0</v>
      </c>
      <c r="K1005" s="3"/>
      <c r="L1005" s="77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</row>
    <row r="1006" ht="15.75" customHeight="1">
      <c r="A1006" s="31"/>
      <c r="B1006" s="89"/>
      <c r="C1006" s="89"/>
      <c r="D1006" s="18">
        <f t="shared" si="259"/>
        <v>0</v>
      </c>
      <c r="E1006" s="18">
        <f>B1006*A991</f>
        <v>0</v>
      </c>
      <c r="F1006" s="18">
        <f t="shared" si="260"/>
        <v>0</v>
      </c>
      <c r="G1006" s="18"/>
      <c r="H1006" s="89">
        <f t="shared" si="261"/>
        <v>0</v>
      </c>
      <c r="I1006" s="3"/>
      <c r="J1006" s="3">
        <f t="shared" si="262"/>
        <v>0</v>
      </c>
      <c r="K1006" s="3"/>
      <c r="L1006" s="7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</row>
    <row r="1007" ht="15.75" customHeight="1">
      <c r="A1007" s="4" t="s">
        <v>495</v>
      </c>
      <c r="B1007" s="97">
        <f>SUM(B993:B1006)</f>
        <v>0.2955</v>
      </c>
      <c r="C1007" s="96"/>
      <c r="D1007" s="97">
        <f t="shared" ref="D1007:F1007" si="263">SUM(D993:D1006)</f>
        <v>0.2955</v>
      </c>
      <c r="E1007" s="97">
        <f t="shared" si="263"/>
        <v>1.182</v>
      </c>
      <c r="F1007" s="97">
        <f t="shared" si="263"/>
        <v>1.182</v>
      </c>
      <c r="G1007" s="96"/>
      <c r="H1007" s="97">
        <f t="shared" ref="H1007:K1007" si="264">SUM(H993:H1006)</f>
        <v>1.182</v>
      </c>
      <c r="I1007" s="98">
        <f t="shared" si="264"/>
        <v>201561.6667</v>
      </c>
      <c r="J1007" s="98">
        <f t="shared" si="264"/>
        <v>10914.77333</v>
      </c>
      <c r="K1007" s="98">
        <f t="shared" si="264"/>
        <v>0</v>
      </c>
      <c r="L1007" s="77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</row>
    <row r="1008" ht="15.75" customHeight="1">
      <c r="A1008" s="8"/>
      <c r="B1008" s="100"/>
      <c r="C1008" s="100"/>
      <c r="D1008" s="100"/>
      <c r="E1008" s="100"/>
      <c r="F1008" s="100"/>
      <c r="G1008" s="100"/>
      <c r="H1008" s="101" t="s">
        <v>496</v>
      </c>
      <c r="I1008" s="33"/>
      <c r="J1008" s="100"/>
      <c r="K1008" s="101" t="s">
        <v>497</v>
      </c>
      <c r="L1008" s="77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</row>
    <row r="1009" ht="15.75" customHeight="1">
      <c r="A1009" s="8"/>
      <c r="B1009" s="100"/>
      <c r="C1009" s="100"/>
      <c r="D1009" s="100"/>
      <c r="E1009" s="100"/>
      <c r="F1009" s="100"/>
      <c r="G1009" s="100"/>
      <c r="H1009" s="104" t="str">
        <f>#REF!*A991</f>
        <v>#REF!</v>
      </c>
      <c r="I1009" s="33"/>
      <c r="J1009" s="100"/>
      <c r="K1009" s="104"/>
      <c r="L1009" s="77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</row>
    <row r="1010" ht="15.75" customHeight="1">
      <c r="A1010" s="8"/>
      <c r="B1010" s="8"/>
      <c r="C1010" s="8"/>
      <c r="D1010" s="8"/>
      <c r="E1010" s="8"/>
      <c r="F1010" s="8"/>
      <c r="G1010" s="8"/>
      <c r="H1010" s="8"/>
      <c r="I1010" s="33"/>
      <c r="J1010" s="8"/>
      <c r="K1010" s="8"/>
      <c r="L1010" s="77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</row>
    <row r="1011" ht="15.75" customHeight="1">
      <c r="A1011" s="8"/>
      <c r="B1011" s="8"/>
      <c r="C1011" s="8"/>
      <c r="D1011" s="8"/>
      <c r="E1011" s="8"/>
      <c r="F1011" s="8"/>
      <c r="G1011" s="8"/>
      <c r="H1011" s="8"/>
      <c r="I1011" s="33"/>
      <c r="J1011" s="8"/>
      <c r="K1011" s="8"/>
      <c r="L1011" s="77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</row>
    <row r="1012" ht="15.75" customHeight="1">
      <c r="A1012" s="66" t="s">
        <v>188</v>
      </c>
      <c r="B1012" s="75"/>
      <c r="C1012" s="75"/>
      <c r="D1012" s="75"/>
      <c r="E1012" s="75"/>
      <c r="F1012" s="75"/>
      <c r="G1012" s="75"/>
      <c r="H1012" s="75"/>
      <c r="I1012" s="75"/>
      <c r="J1012" s="75"/>
      <c r="K1012" s="76"/>
      <c r="L1012" s="77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</row>
    <row r="1013" ht="15.75" customHeight="1">
      <c r="A1013" s="78" t="s">
        <v>478</v>
      </c>
      <c r="B1013" s="79" t="s">
        <v>479</v>
      </c>
      <c r="C1013" s="75"/>
      <c r="D1013" s="76"/>
      <c r="E1013" s="80" t="s">
        <v>480</v>
      </c>
      <c r="F1013" s="76"/>
      <c r="G1013" s="79" t="s">
        <v>481</v>
      </c>
      <c r="H1013" s="75"/>
      <c r="I1013" s="75"/>
      <c r="J1013" s="75"/>
      <c r="K1013" s="76"/>
      <c r="L1013" s="77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</row>
    <row r="1014" ht="15.75" customHeight="1">
      <c r="A1014" s="81">
        <f>'Menu Cíclico'!AZ5</f>
        <v>4</v>
      </c>
      <c r="B1014" s="82" t="s">
        <v>482</v>
      </c>
      <c r="C1014" s="82" t="s">
        <v>483</v>
      </c>
      <c r="D1014" s="82" t="s">
        <v>484</v>
      </c>
      <c r="E1014" s="82" t="s">
        <v>485</v>
      </c>
      <c r="F1014" s="82" t="s">
        <v>484</v>
      </c>
      <c r="G1014" s="82" t="s">
        <v>486</v>
      </c>
      <c r="H1014" s="82" t="s">
        <v>487</v>
      </c>
      <c r="I1014" s="114" t="s">
        <v>488</v>
      </c>
      <c r="J1014" s="85" t="s">
        <v>489</v>
      </c>
      <c r="K1014" s="85" t="s">
        <v>490</v>
      </c>
      <c r="L1014" s="77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</row>
    <row r="1015" ht="15.75" customHeight="1">
      <c r="A1015" s="86" t="s">
        <v>491</v>
      </c>
      <c r="B1015" s="87"/>
      <c r="C1015" s="87"/>
      <c r="D1015" s="87"/>
      <c r="E1015" s="87"/>
      <c r="F1015" s="87"/>
      <c r="G1015" s="87"/>
      <c r="H1015" s="87"/>
      <c r="I1015" s="115"/>
      <c r="J1015" s="87"/>
      <c r="K1015" s="87"/>
      <c r="L1015" s="77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</row>
    <row r="1016" ht="15.75" customHeight="1">
      <c r="A1016" s="37" t="s">
        <v>472</v>
      </c>
      <c r="B1016" s="89">
        <v>0.25</v>
      </c>
      <c r="C1016" s="89">
        <v>0.8</v>
      </c>
      <c r="D1016" s="18">
        <f t="shared" ref="D1016:D1029" si="265">C1016*B1016</f>
        <v>0.2</v>
      </c>
      <c r="E1016" s="18">
        <f>B1016*A1014</f>
        <v>1</v>
      </c>
      <c r="F1016" s="18">
        <f t="shared" ref="F1016:F1029" si="266">E1016*C1016</f>
        <v>0.8</v>
      </c>
      <c r="G1016" s="18">
        <v>1.1</v>
      </c>
      <c r="H1016" s="89">
        <f t="shared" ref="H1016:H1029" si="267">G1016*E1016</f>
        <v>1.1</v>
      </c>
      <c r="I1016" s="116">
        <f>'Insumos Buffet'!D64</f>
        <v>20990</v>
      </c>
      <c r="J1016" s="3">
        <f t="shared" ref="J1016:J1029" si="268">I1016*H1016</f>
        <v>23089</v>
      </c>
      <c r="K1016" s="3"/>
      <c r="L1016" s="77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</row>
    <row r="1017" ht="15.75" customHeight="1">
      <c r="A1017" s="31" t="s">
        <v>575</v>
      </c>
      <c r="B1017" s="89">
        <v>0.02</v>
      </c>
      <c r="C1017" s="89">
        <v>1.0</v>
      </c>
      <c r="D1017" s="18">
        <f t="shared" si="265"/>
        <v>0.02</v>
      </c>
      <c r="E1017" s="18">
        <f>B1017*A1014</f>
        <v>0.08</v>
      </c>
      <c r="F1017" s="18">
        <f t="shared" si="266"/>
        <v>0.08</v>
      </c>
      <c r="G1017" s="18">
        <v>1.05</v>
      </c>
      <c r="H1017" s="89">
        <f t="shared" si="267"/>
        <v>0.084</v>
      </c>
      <c r="I1017" s="116">
        <f>'Insumos Buffet'!D148</f>
        <v>21700</v>
      </c>
      <c r="J1017" s="3">
        <f t="shared" si="268"/>
        <v>1822.8</v>
      </c>
      <c r="K1017" s="3"/>
      <c r="L1017" s="77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</row>
    <row r="1018" ht="15.75" customHeight="1">
      <c r="A1018" s="31" t="s">
        <v>440</v>
      </c>
      <c r="B1018" s="18">
        <v>0.03</v>
      </c>
      <c r="C1018" s="18">
        <v>1.0</v>
      </c>
      <c r="D1018" s="18">
        <f t="shared" si="265"/>
        <v>0.03</v>
      </c>
      <c r="E1018" s="18">
        <f>B1018*A1014</f>
        <v>0.12</v>
      </c>
      <c r="F1018" s="18">
        <f t="shared" si="266"/>
        <v>0.12</v>
      </c>
      <c r="G1018" s="18">
        <v>1.0</v>
      </c>
      <c r="H1018" s="89">
        <f t="shared" si="267"/>
        <v>0.12</v>
      </c>
      <c r="I1018" s="116">
        <f>'Insumos Buffet'!D87</f>
        <v>10184.70142</v>
      </c>
      <c r="J1018" s="3">
        <f t="shared" si="268"/>
        <v>1222.164171</v>
      </c>
      <c r="K1018" s="3"/>
      <c r="L1018" s="77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</row>
    <row r="1019" ht="15.75" customHeight="1">
      <c r="A1019" s="31" t="s">
        <v>505</v>
      </c>
      <c r="B1019" s="18">
        <v>0.002</v>
      </c>
      <c r="C1019" s="18">
        <v>1.0</v>
      </c>
      <c r="D1019" s="18">
        <f t="shared" si="265"/>
        <v>0.002</v>
      </c>
      <c r="E1019" s="18">
        <f>B1019*A1014</f>
        <v>0.008</v>
      </c>
      <c r="F1019" s="18">
        <f t="shared" si="266"/>
        <v>0.008</v>
      </c>
      <c r="G1019" s="18">
        <v>1.0</v>
      </c>
      <c r="H1019" s="89">
        <f t="shared" si="267"/>
        <v>0.008</v>
      </c>
      <c r="I1019" s="116">
        <f>'Insumos Buffet'!D82</f>
        <v>3200</v>
      </c>
      <c r="J1019" s="3">
        <f t="shared" si="268"/>
        <v>25.6</v>
      </c>
      <c r="K1019" s="3"/>
      <c r="L1019" s="77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</row>
    <row r="1020" ht="15.75" customHeight="1">
      <c r="A1020" s="31" t="s">
        <v>494</v>
      </c>
      <c r="B1020" s="18">
        <v>1.0E-4</v>
      </c>
      <c r="C1020" s="18">
        <v>1.0</v>
      </c>
      <c r="D1020" s="18">
        <f t="shared" si="265"/>
        <v>0.0001</v>
      </c>
      <c r="E1020" s="18">
        <f>B1020*A1014</f>
        <v>0.0004</v>
      </c>
      <c r="F1020" s="18">
        <f t="shared" si="266"/>
        <v>0.0004</v>
      </c>
      <c r="G1020" s="18">
        <v>1.0</v>
      </c>
      <c r="H1020" s="89">
        <f t="shared" si="267"/>
        <v>0.0004</v>
      </c>
      <c r="I1020" s="116">
        <f>'Insumos Buffet'!D70</f>
        <v>145000</v>
      </c>
      <c r="J1020" s="3">
        <f t="shared" si="268"/>
        <v>58</v>
      </c>
      <c r="K1020" s="3"/>
      <c r="L1020" s="77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</row>
    <row r="1021" ht="15.75" customHeight="1">
      <c r="A1021" s="2"/>
      <c r="B1021" s="18"/>
      <c r="C1021" s="18"/>
      <c r="D1021" s="18">
        <f t="shared" si="265"/>
        <v>0</v>
      </c>
      <c r="E1021" s="18">
        <f>B1021*A1014</f>
        <v>0</v>
      </c>
      <c r="F1021" s="18">
        <f t="shared" si="266"/>
        <v>0</v>
      </c>
      <c r="G1021" s="18"/>
      <c r="H1021" s="89">
        <f t="shared" si="267"/>
        <v>0</v>
      </c>
      <c r="I1021" s="116"/>
      <c r="J1021" s="3">
        <f t="shared" si="268"/>
        <v>0</v>
      </c>
      <c r="K1021" s="3"/>
      <c r="L1021" s="77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</row>
    <row r="1022" ht="15.75" customHeight="1">
      <c r="A1022" s="2"/>
      <c r="B1022" s="18"/>
      <c r="C1022" s="18"/>
      <c r="D1022" s="18">
        <f t="shared" si="265"/>
        <v>0</v>
      </c>
      <c r="E1022" s="18">
        <f>B1022*A1014</f>
        <v>0</v>
      </c>
      <c r="F1022" s="18">
        <f t="shared" si="266"/>
        <v>0</v>
      </c>
      <c r="G1022" s="18"/>
      <c r="H1022" s="89">
        <f t="shared" si="267"/>
        <v>0</v>
      </c>
      <c r="I1022" s="116"/>
      <c r="J1022" s="3">
        <f t="shared" si="268"/>
        <v>0</v>
      </c>
      <c r="K1022" s="3"/>
      <c r="L1022" s="77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</row>
    <row r="1023" ht="15.75" customHeight="1">
      <c r="A1023" s="2"/>
      <c r="B1023" s="89"/>
      <c r="C1023" s="89"/>
      <c r="D1023" s="18">
        <f t="shared" si="265"/>
        <v>0</v>
      </c>
      <c r="E1023" s="18">
        <f>B1023*A1014</f>
        <v>0</v>
      </c>
      <c r="F1023" s="18">
        <f t="shared" si="266"/>
        <v>0</v>
      </c>
      <c r="G1023" s="18"/>
      <c r="H1023" s="89">
        <f t="shared" si="267"/>
        <v>0</v>
      </c>
      <c r="I1023" s="116"/>
      <c r="J1023" s="3">
        <f t="shared" si="268"/>
        <v>0</v>
      </c>
      <c r="K1023" s="3"/>
      <c r="L1023" s="77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</row>
    <row r="1024" ht="15.75" customHeight="1">
      <c r="A1024" s="2"/>
      <c r="B1024" s="89"/>
      <c r="C1024" s="89"/>
      <c r="D1024" s="18">
        <f t="shared" si="265"/>
        <v>0</v>
      </c>
      <c r="E1024" s="18">
        <f>B1024*A1014</f>
        <v>0</v>
      </c>
      <c r="F1024" s="18">
        <f t="shared" si="266"/>
        <v>0</v>
      </c>
      <c r="G1024" s="18"/>
      <c r="H1024" s="89">
        <f t="shared" si="267"/>
        <v>0</v>
      </c>
      <c r="I1024" s="116"/>
      <c r="J1024" s="3">
        <f t="shared" si="268"/>
        <v>0</v>
      </c>
      <c r="K1024" s="3"/>
      <c r="L1024" s="77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</row>
    <row r="1025" ht="15.75" customHeight="1">
      <c r="A1025" s="1"/>
      <c r="B1025" s="89"/>
      <c r="C1025" s="89"/>
      <c r="D1025" s="18">
        <f t="shared" si="265"/>
        <v>0</v>
      </c>
      <c r="E1025" s="18">
        <f>B1025*A1014</f>
        <v>0</v>
      </c>
      <c r="F1025" s="18">
        <f t="shared" si="266"/>
        <v>0</v>
      </c>
      <c r="G1025" s="18"/>
      <c r="H1025" s="89">
        <f t="shared" si="267"/>
        <v>0</v>
      </c>
      <c r="I1025" s="116"/>
      <c r="J1025" s="3">
        <f t="shared" si="268"/>
        <v>0</v>
      </c>
      <c r="K1025" s="3"/>
      <c r="L1025" s="77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</row>
    <row r="1026" ht="15.75" customHeight="1">
      <c r="A1026" s="1"/>
      <c r="B1026" s="89"/>
      <c r="C1026" s="89"/>
      <c r="D1026" s="18">
        <f t="shared" si="265"/>
        <v>0</v>
      </c>
      <c r="E1026" s="18">
        <f>B1026*A1014</f>
        <v>0</v>
      </c>
      <c r="F1026" s="18">
        <f t="shared" si="266"/>
        <v>0</v>
      </c>
      <c r="G1026" s="18"/>
      <c r="H1026" s="89">
        <f t="shared" si="267"/>
        <v>0</v>
      </c>
      <c r="I1026" s="116"/>
      <c r="J1026" s="3">
        <f t="shared" si="268"/>
        <v>0</v>
      </c>
      <c r="K1026" s="3"/>
      <c r="L1026" s="77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</row>
    <row r="1027" ht="15.75" customHeight="1">
      <c r="A1027" s="31"/>
      <c r="B1027" s="89"/>
      <c r="C1027" s="89"/>
      <c r="D1027" s="95">
        <f t="shared" si="265"/>
        <v>0</v>
      </c>
      <c r="E1027" s="95">
        <f>B1027*A1014</f>
        <v>0</v>
      </c>
      <c r="F1027" s="18">
        <f t="shared" si="266"/>
        <v>0</v>
      </c>
      <c r="G1027" s="18"/>
      <c r="H1027" s="89">
        <f t="shared" si="267"/>
        <v>0</v>
      </c>
      <c r="I1027" s="118"/>
      <c r="J1027" s="3">
        <f t="shared" si="268"/>
        <v>0</v>
      </c>
      <c r="K1027" s="3"/>
      <c r="L1027" s="77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</row>
    <row r="1028" ht="15.75" customHeight="1">
      <c r="A1028" s="31"/>
      <c r="B1028" s="89"/>
      <c r="C1028" s="89"/>
      <c r="D1028" s="18">
        <f t="shared" si="265"/>
        <v>0</v>
      </c>
      <c r="E1028" s="18">
        <f>B1028*A1014</f>
        <v>0</v>
      </c>
      <c r="F1028" s="18">
        <f t="shared" si="266"/>
        <v>0</v>
      </c>
      <c r="G1028" s="18"/>
      <c r="H1028" s="89">
        <f t="shared" si="267"/>
        <v>0</v>
      </c>
      <c r="I1028" s="3"/>
      <c r="J1028" s="3">
        <f t="shared" si="268"/>
        <v>0</v>
      </c>
      <c r="K1028" s="3"/>
      <c r="L1028" s="77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</row>
    <row r="1029" ht="15.75" customHeight="1">
      <c r="A1029" s="31"/>
      <c r="B1029" s="89"/>
      <c r="C1029" s="89"/>
      <c r="D1029" s="18">
        <f t="shared" si="265"/>
        <v>0</v>
      </c>
      <c r="E1029" s="18">
        <f>B1029*A1014</f>
        <v>0</v>
      </c>
      <c r="F1029" s="18">
        <f t="shared" si="266"/>
        <v>0</v>
      </c>
      <c r="G1029" s="18"/>
      <c r="H1029" s="89">
        <f t="shared" si="267"/>
        <v>0</v>
      </c>
      <c r="I1029" s="3"/>
      <c r="J1029" s="3">
        <f t="shared" si="268"/>
        <v>0</v>
      </c>
      <c r="K1029" s="3"/>
      <c r="L1029" s="77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</row>
    <row r="1030" ht="15.75" customHeight="1">
      <c r="A1030" s="4" t="s">
        <v>495</v>
      </c>
      <c r="B1030" s="97">
        <f>SUM(B1016:B1029)</f>
        <v>0.3021</v>
      </c>
      <c r="C1030" s="96"/>
      <c r="D1030" s="97">
        <f t="shared" ref="D1030:F1030" si="269">SUM(D1016:D1029)</f>
        <v>0.2521</v>
      </c>
      <c r="E1030" s="97">
        <f t="shared" si="269"/>
        <v>1.2084</v>
      </c>
      <c r="F1030" s="97">
        <f t="shared" si="269"/>
        <v>1.0084</v>
      </c>
      <c r="G1030" s="96"/>
      <c r="H1030" s="97">
        <f t="shared" ref="H1030:K1030" si="270">SUM(H1016:H1029)</f>
        <v>1.3124</v>
      </c>
      <c r="I1030" s="98">
        <f t="shared" si="270"/>
        <v>201074.7014</v>
      </c>
      <c r="J1030" s="98">
        <f t="shared" si="270"/>
        <v>26217.56417</v>
      </c>
      <c r="K1030" s="98">
        <f t="shared" si="270"/>
        <v>0</v>
      </c>
      <c r="L1030" s="77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</row>
    <row r="1031" ht="15.75" customHeight="1">
      <c r="A1031" s="8"/>
      <c r="B1031" s="100"/>
      <c r="C1031" s="100"/>
      <c r="D1031" s="100"/>
      <c r="E1031" s="100"/>
      <c r="F1031" s="100"/>
      <c r="G1031" s="100"/>
      <c r="H1031" s="101" t="s">
        <v>496</v>
      </c>
      <c r="I1031" s="33"/>
      <c r="J1031" s="100"/>
      <c r="K1031" s="101" t="s">
        <v>497</v>
      </c>
      <c r="L1031" s="77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</row>
    <row r="1032" ht="15.75" customHeight="1">
      <c r="A1032" s="8"/>
      <c r="B1032" s="100"/>
      <c r="C1032" s="100"/>
      <c r="D1032" s="100"/>
      <c r="E1032" s="100"/>
      <c r="F1032" s="100"/>
      <c r="G1032" s="100"/>
      <c r="H1032" s="104" t="str">
        <f>#REF!*A1014</f>
        <v>#REF!</v>
      </c>
      <c r="I1032" s="33"/>
      <c r="J1032" s="100"/>
      <c r="K1032" s="104"/>
      <c r="L1032" s="77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</row>
    <row r="1033" ht="15.75" customHeight="1">
      <c r="A1033" s="8"/>
      <c r="B1033" s="100"/>
      <c r="C1033" s="100"/>
      <c r="D1033" s="100"/>
      <c r="E1033" s="100"/>
      <c r="F1033" s="100"/>
      <c r="G1033" s="100"/>
      <c r="H1033" s="107"/>
      <c r="I1033" s="33"/>
      <c r="J1033" s="100"/>
      <c r="K1033" s="107"/>
      <c r="L1033" s="77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</row>
    <row r="1034" ht="15.75" customHeight="1">
      <c r="A1034" s="8"/>
      <c r="B1034" s="8"/>
      <c r="C1034" s="8"/>
      <c r="D1034" s="8"/>
      <c r="E1034" s="8"/>
      <c r="F1034" s="8"/>
      <c r="G1034" s="8"/>
      <c r="H1034" s="8"/>
      <c r="I1034" s="33"/>
      <c r="J1034" s="8"/>
      <c r="K1034" s="8"/>
      <c r="L1034" s="77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</row>
    <row r="1035" ht="15.75" customHeight="1">
      <c r="A1035" s="66" t="s">
        <v>198</v>
      </c>
      <c r="B1035" s="75"/>
      <c r="C1035" s="75"/>
      <c r="D1035" s="75"/>
      <c r="E1035" s="75"/>
      <c r="F1035" s="75"/>
      <c r="G1035" s="75"/>
      <c r="H1035" s="75"/>
      <c r="I1035" s="75"/>
      <c r="J1035" s="75"/>
      <c r="K1035" s="76"/>
      <c r="L1035" s="77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</row>
    <row r="1036" ht="15.75" customHeight="1">
      <c r="A1036" s="78" t="s">
        <v>478</v>
      </c>
      <c r="B1036" s="79" t="s">
        <v>479</v>
      </c>
      <c r="C1036" s="75"/>
      <c r="D1036" s="76"/>
      <c r="E1036" s="80" t="s">
        <v>480</v>
      </c>
      <c r="F1036" s="76"/>
      <c r="G1036" s="79" t="s">
        <v>481</v>
      </c>
      <c r="H1036" s="75"/>
      <c r="I1036" s="75"/>
      <c r="J1036" s="75"/>
      <c r="K1036" s="76"/>
      <c r="L1036" s="77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</row>
    <row r="1037" ht="15.75" customHeight="1">
      <c r="A1037" s="81">
        <f>'Menu Cíclico'!BD5</f>
        <v>4</v>
      </c>
      <c r="B1037" s="82" t="s">
        <v>482</v>
      </c>
      <c r="C1037" s="82" t="s">
        <v>483</v>
      </c>
      <c r="D1037" s="82" t="s">
        <v>484</v>
      </c>
      <c r="E1037" s="82" t="s">
        <v>485</v>
      </c>
      <c r="F1037" s="82" t="s">
        <v>484</v>
      </c>
      <c r="G1037" s="82" t="s">
        <v>486</v>
      </c>
      <c r="H1037" s="82" t="s">
        <v>487</v>
      </c>
      <c r="I1037" s="114" t="s">
        <v>488</v>
      </c>
      <c r="J1037" s="85" t="s">
        <v>489</v>
      </c>
      <c r="K1037" s="85" t="s">
        <v>490</v>
      </c>
      <c r="L1037" s="77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</row>
    <row r="1038" ht="15.75" customHeight="1">
      <c r="A1038" s="86" t="s">
        <v>491</v>
      </c>
      <c r="B1038" s="87"/>
      <c r="C1038" s="87"/>
      <c r="D1038" s="87"/>
      <c r="E1038" s="87"/>
      <c r="F1038" s="87"/>
      <c r="G1038" s="87"/>
      <c r="H1038" s="87"/>
      <c r="I1038" s="115"/>
      <c r="J1038" s="87"/>
      <c r="K1038" s="87"/>
      <c r="L1038" s="77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</row>
    <row r="1039" ht="15.75" customHeight="1">
      <c r="A1039" s="37" t="s">
        <v>446</v>
      </c>
      <c r="B1039" s="89">
        <v>0.15</v>
      </c>
      <c r="C1039" s="89">
        <v>0.8</v>
      </c>
      <c r="D1039" s="18">
        <f t="shared" ref="D1039:D1052" si="271">C1039*B1039</f>
        <v>0.12</v>
      </c>
      <c r="E1039" s="18">
        <f>B1039*A1037</f>
        <v>0.6</v>
      </c>
      <c r="F1039" s="18">
        <f t="shared" ref="F1039:F1052" si="272">E1039*C1039</f>
        <v>0.48</v>
      </c>
      <c r="G1039" s="18">
        <v>1.1</v>
      </c>
      <c r="H1039" s="89">
        <f t="shared" ref="H1039:H1052" si="273">G1039*E1039</f>
        <v>0.66</v>
      </c>
      <c r="I1039" s="116">
        <f>'Insumos Buffet'!D51</f>
        <v>25858</v>
      </c>
      <c r="J1039" s="3">
        <f t="shared" ref="J1039:J1052" si="274">I1039*H1039</f>
        <v>17066.28</v>
      </c>
      <c r="K1039" s="3"/>
      <c r="L1039" s="77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</row>
    <row r="1040" ht="15.75" customHeight="1">
      <c r="A1040" s="31" t="s">
        <v>345</v>
      </c>
      <c r="B1040" s="89">
        <v>0.03</v>
      </c>
      <c r="C1040" s="89">
        <v>1.0</v>
      </c>
      <c r="D1040" s="18">
        <f t="shared" si="271"/>
        <v>0.03</v>
      </c>
      <c r="E1040" s="18">
        <f>B1040*A1037</f>
        <v>0.12</v>
      </c>
      <c r="F1040" s="18">
        <f t="shared" si="272"/>
        <v>0.12</v>
      </c>
      <c r="G1040" s="18">
        <v>1.175</v>
      </c>
      <c r="H1040" s="89">
        <f t="shared" si="273"/>
        <v>0.141</v>
      </c>
      <c r="I1040" s="116">
        <f>'Insumos Buffet'!D21</f>
        <v>2990</v>
      </c>
      <c r="J1040" s="3">
        <f t="shared" si="274"/>
        <v>421.59</v>
      </c>
      <c r="K1040" s="3"/>
      <c r="L1040" s="77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</row>
    <row r="1041" ht="15.75" customHeight="1">
      <c r="A1041" s="31" t="s">
        <v>434</v>
      </c>
      <c r="B1041" s="18">
        <v>0.01</v>
      </c>
      <c r="C1041" s="18">
        <v>1.0</v>
      </c>
      <c r="D1041" s="18">
        <f t="shared" si="271"/>
        <v>0.01</v>
      </c>
      <c r="E1041" s="18">
        <f>B1041*A1037</f>
        <v>0.04</v>
      </c>
      <c r="F1041" s="18">
        <f t="shared" si="272"/>
        <v>0.04</v>
      </c>
      <c r="G1041" s="18">
        <v>1.125</v>
      </c>
      <c r="H1041" s="89">
        <f t="shared" si="273"/>
        <v>0.045</v>
      </c>
      <c r="I1041" s="116">
        <f>'Insumos Buffet'!D50</f>
        <v>5280</v>
      </c>
      <c r="J1041" s="3">
        <f t="shared" si="274"/>
        <v>237.6</v>
      </c>
      <c r="K1041" s="3"/>
      <c r="L1041" s="77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</row>
    <row r="1042" ht="15.75" customHeight="1">
      <c r="A1042" s="31" t="s">
        <v>433</v>
      </c>
      <c r="B1042" s="18">
        <v>0.01</v>
      </c>
      <c r="C1042" s="18">
        <v>1.0</v>
      </c>
      <c r="D1042" s="18">
        <f t="shared" si="271"/>
        <v>0.01</v>
      </c>
      <c r="E1042" s="18">
        <f>B1042*A1037</f>
        <v>0.04</v>
      </c>
      <c r="F1042" s="18">
        <f t="shared" si="272"/>
        <v>0.04</v>
      </c>
      <c r="G1042" s="18">
        <v>1.125</v>
      </c>
      <c r="H1042" s="89">
        <f t="shared" si="273"/>
        <v>0.045</v>
      </c>
      <c r="I1042" s="116">
        <f>'Insumos Buffet'!D49</f>
        <v>18397</v>
      </c>
      <c r="J1042" s="3">
        <f t="shared" si="274"/>
        <v>827.865</v>
      </c>
      <c r="K1042" s="3"/>
      <c r="L1042" s="77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</row>
    <row r="1043" ht="15.75" customHeight="1">
      <c r="A1043" s="31" t="s">
        <v>295</v>
      </c>
      <c r="B1043" s="18">
        <v>0.03</v>
      </c>
      <c r="C1043" s="18">
        <v>1.0</v>
      </c>
      <c r="D1043" s="18">
        <f t="shared" si="271"/>
        <v>0.03</v>
      </c>
      <c r="E1043" s="18">
        <f>B1043*A1037</f>
        <v>0.12</v>
      </c>
      <c r="F1043" s="18">
        <f t="shared" si="272"/>
        <v>0.12</v>
      </c>
      <c r="G1043" s="18">
        <v>1.125</v>
      </c>
      <c r="H1043" s="89">
        <f t="shared" si="273"/>
        <v>0.135</v>
      </c>
      <c r="I1043" s="116">
        <f>'Insumos Buffet'!D14</f>
        <v>3570</v>
      </c>
      <c r="J1043" s="3">
        <f t="shared" si="274"/>
        <v>481.95</v>
      </c>
      <c r="K1043" s="3"/>
      <c r="L1043" s="77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</row>
    <row r="1044" ht="15.75" customHeight="1">
      <c r="A1044" s="31" t="s">
        <v>531</v>
      </c>
      <c r="B1044" s="18">
        <v>0.03</v>
      </c>
      <c r="C1044" s="18">
        <v>1.0</v>
      </c>
      <c r="D1044" s="18">
        <f t="shared" si="271"/>
        <v>0.03</v>
      </c>
      <c r="E1044" s="18">
        <f>B1044*A1037</f>
        <v>0.12</v>
      </c>
      <c r="F1044" s="18">
        <f t="shared" si="272"/>
        <v>0.12</v>
      </c>
      <c r="G1044" s="18">
        <v>1.125</v>
      </c>
      <c r="H1044" s="89">
        <f t="shared" si="273"/>
        <v>0.135</v>
      </c>
      <c r="I1044" s="116">
        <f>'Insumos Buffet'!D99</f>
        <v>6507</v>
      </c>
      <c r="J1044" s="3">
        <f t="shared" si="274"/>
        <v>878.445</v>
      </c>
      <c r="K1044" s="3"/>
      <c r="L1044" s="77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</row>
    <row r="1045" ht="15.75" customHeight="1">
      <c r="A1045" s="2" t="s">
        <v>47</v>
      </c>
      <c r="B1045" s="89">
        <v>0.01</v>
      </c>
      <c r="C1045" s="89">
        <v>1.0</v>
      </c>
      <c r="D1045" s="18">
        <f t="shared" si="271"/>
        <v>0.01</v>
      </c>
      <c r="E1045" s="18">
        <f>B1045*A1037</f>
        <v>0.04</v>
      </c>
      <c r="F1045" s="18">
        <f t="shared" si="272"/>
        <v>0.04</v>
      </c>
      <c r="G1045" s="18">
        <v>1.0</v>
      </c>
      <c r="H1045" s="89">
        <f t="shared" si="273"/>
        <v>0.04</v>
      </c>
      <c r="I1045" s="116">
        <f>'Insumos Buffet'!D2</f>
        <v>6820</v>
      </c>
      <c r="J1045" s="3">
        <f t="shared" si="274"/>
        <v>272.8</v>
      </c>
      <c r="K1045" s="3"/>
      <c r="L1045" s="77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</row>
    <row r="1046" ht="15.75" customHeight="1">
      <c r="A1046" s="2" t="s">
        <v>505</v>
      </c>
      <c r="B1046" s="89">
        <v>0.002</v>
      </c>
      <c r="C1046" s="89">
        <v>1.0</v>
      </c>
      <c r="D1046" s="18">
        <f t="shared" si="271"/>
        <v>0.002</v>
      </c>
      <c r="E1046" s="18">
        <f>B1046*A1037</f>
        <v>0.008</v>
      </c>
      <c r="F1046" s="18">
        <f t="shared" si="272"/>
        <v>0.008</v>
      </c>
      <c r="G1046" s="18">
        <v>1.0</v>
      </c>
      <c r="H1046" s="89">
        <f t="shared" si="273"/>
        <v>0.008</v>
      </c>
      <c r="I1046" s="116">
        <f>'Insumos Buffet'!D82</f>
        <v>3200</v>
      </c>
      <c r="J1046" s="3">
        <f t="shared" si="274"/>
        <v>25.6</v>
      </c>
      <c r="K1046" s="3"/>
      <c r="L1046" s="77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</row>
    <row r="1047" ht="15.75" customHeight="1">
      <c r="A1047" s="2"/>
      <c r="B1047" s="89"/>
      <c r="C1047" s="89"/>
      <c r="D1047" s="18">
        <f t="shared" si="271"/>
        <v>0</v>
      </c>
      <c r="E1047" s="18">
        <f>B1047*A1037</f>
        <v>0</v>
      </c>
      <c r="F1047" s="18">
        <f t="shared" si="272"/>
        <v>0</v>
      </c>
      <c r="G1047" s="18"/>
      <c r="H1047" s="89">
        <f t="shared" si="273"/>
        <v>0</v>
      </c>
      <c r="I1047" s="116"/>
      <c r="J1047" s="3">
        <f t="shared" si="274"/>
        <v>0</v>
      </c>
      <c r="K1047" s="3"/>
      <c r="L1047" s="77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</row>
    <row r="1048" ht="15.75" customHeight="1">
      <c r="A1048" s="1"/>
      <c r="B1048" s="89"/>
      <c r="C1048" s="89"/>
      <c r="D1048" s="18">
        <f t="shared" si="271"/>
        <v>0</v>
      </c>
      <c r="E1048" s="18">
        <f>B1048*A1037</f>
        <v>0</v>
      </c>
      <c r="F1048" s="18">
        <f t="shared" si="272"/>
        <v>0</v>
      </c>
      <c r="G1048" s="18"/>
      <c r="H1048" s="89">
        <f t="shared" si="273"/>
        <v>0</v>
      </c>
      <c r="I1048" s="116"/>
      <c r="J1048" s="3">
        <f t="shared" si="274"/>
        <v>0</v>
      </c>
      <c r="K1048" s="3"/>
      <c r="L1048" s="77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</row>
    <row r="1049" ht="15.75" customHeight="1">
      <c r="A1049" s="1"/>
      <c r="B1049" s="89"/>
      <c r="C1049" s="89"/>
      <c r="D1049" s="18">
        <f t="shared" si="271"/>
        <v>0</v>
      </c>
      <c r="E1049" s="18">
        <f>B1049*A1037</f>
        <v>0</v>
      </c>
      <c r="F1049" s="18">
        <f t="shared" si="272"/>
        <v>0</v>
      </c>
      <c r="G1049" s="18"/>
      <c r="H1049" s="89">
        <f t="shared" si="273"/>
        <v>0</v>
      </c>
      <c r="I1049" s="116"/>
      <c r="J1049" s="3">
        <f t="shared" si="274"/>
        <v>0</v>
      </c>
      <c r="K1049" s="3"/>
      <c r="L1049" s="77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</row>
    <row r="1050" ht="15.75" customHeight="1">
      <c r="A1050" s="31"/>
      <c r="B1050" s="89"/>
      <c r="C1050" s="89"/>
      <c r="D1050" s="95">
        <f t="shared" si="271"/>
        <v>0</v>
      </c>
      <c r="E1050" s="95">
        <f>B1050*A1037</f>
        <v>0</v>
      </c>
      <c r="F1050" s="18">
        <f t="shared" si="272"/>
        <v>0</v>
      </c>
      <c r="G1050" s="18"/>
      <c r="H1050" s="89">
        <f t="shared" si="273"/>
        <v>0</v>
      </c>
      <c r="I1050" s="118"/>
      <c r="J1050" s="3">
        <f t="shared" si="274"/>
        <v>0</v>
      </c>
      <c r="K1050" s="3"/>
      <c r="L1050" s="77"/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</row>
    <row r="1051" ht="15.75" customHeight="1">
      <c r="A1051" s="31"/>
      <c r="B1051" s="89"/>
      <c r="C1051" s="89"/>
      <c r="D1051" s="18">
        <f t="shared" si="271"/>
        <v>0</v>
      </c>
      <c r="E1051" s="18">
        <f>B1051*A1037</f>
        <v>0</v>
      </c>
      <c r="F1051" s="18">
        <f t="shared" si="272"/>
        <v>0</v>
      </c>
      <c r="G1051" s="18"/>
      <c r="H1051" s="89">
        <f t="shared" si="273"/>
        <v>0</v>
      </c>
      <c r="I1051" s="3"/>
      <c r="J1051" s="3">
        <f t="shared" si="274"/>
        <v>0</v>
      </c>
      <c r="K1051" s="3"/>
      <c r="L1051" s="77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</row>
    <row r="1052" ht="15.75" customHeight="1">
      <c r="A1052" s="31"/>
      <c r="B1052" s="89"/>
      <c r="C1052" s="89"/>
      <c r="D1052" s="18">
        <f t="shared" si="271"/>
        <v>0</v>
      </c>
      <c r="E1052" s="18">
        <f>B1052*A1037</f>
        <v>0</v>
      </c>
      <c r="F1052" s="18">
        <f t="shared" si="272"/>
        <v>0</v>
      </c>
      <c r="G1052" s="18"/>
      <c r="H1052" s="89">
        <f t="shared" si="273"/>
        <v>0</v>
      </c>
      <c r="I1052" s="3"/>
      <c r="J1052" s="3">
        <f t="shared" si="274"/>
        <v>0</v>
      </c>
      <c r="K1052" s="3"/>
      <c r="L1052" s="77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</row>
    <row r="1053" ht="15.75" customHeight="1">
      <c r="A1053" s="4" t="s">
        <v>495</v>
      </c>
      <c r="B1053" s="97">
        <f>SUM(B1039:B1052)</f>
        <v>0.272</v>
      </c>
      <c r="C1053" s="96"/>
      <c r="D1053" s="97">
        <f t="shared" ref="D1053:F1053" si="275">SUM(D1039:D1052)</f>
        <v>0.242</v>
      </c>
      <c r="E1053" s="97">
        <f t="shared" si="275"/>
        <v>1.088</v>
      </c>
      <c r="F1053" s="97">
        <f t="shared" si="275"/>
        <v>0.968</v>
      </c>
      <c r="G1053" s="96"/>
      <c r="H1053" s="97">
        <f t="shared" ref="H1053:K1053" si="276">SUM(H1039:H1052)</f>
        <v>1.209</v>
      </c>
      <c r="I1053" s="98">
        <f t="shared" si="276"/>
        <v>72622</v>
      </c>
      <c r="J1053" s="98">
        <f t="shared" si="276"/>
        <v>20212.13</v>
      </c>
      <c r="K1053" s="98">
        <f t="shared" si="276"/>
        <v>0</v>
      </c>
      <c r="L1053" s="77"/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</row>
    <row r="1054" ht="15.75" customHeight="1">
      <c r="A1054" s="8"/>
      <c r="B1054" s="100"/>
      <c r="C1054" s="100"/>
      <c r="D1054" s="100"/>
      <c r="E1054" s="100"/>
      <c r="F1054" s="100"/>
      <c r="G1054" s="100"/>
      <c r="H1054" s="101" t="s">
        <v>496</v>
      </c>
      <c r="I1054" s="33"/>
      <c r="J1054" s="100"/>
      <c r="K1054" s="101" t="s">
        <v>497</v>
      </c>
      <c r="L1054" s="77"/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</row>
    <row r="1055" ht="15.75" customHeight="1">
      <c r="A1055" s="8"/>
      <c r="B1055" s="100"/>
      <c r="C1055" s="100"/>
      <c r="D1055" s="100"/>
      <c r="E1055" s="100"/>
      <c r="F1055" s="100"/>
      <c r="G1055" s="100"/>
      <c r="H1055" s="104" t="str">
        <f>#REF!*A1037</f>
        <v>#REF!</v>
      </c>
      <c r="I1055" s="33"/>
      <c r="J1055" s="100"/>
      <c r="K1055" s="104"/>
      <c r="L1055" s="77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</row>
    <row r="1056" ht="15.75" customHeight="1">
      <c r="A1056" s="8"/>
      <c r="B1056" s="8"/>
      <c r="C1056" s="8"/>
      <c r="D1056" s="8"/>
      <c r="E1056" s="8"/>
      <c r="F1056" s="8"/>
      <c r="G1056" s="8"/>
      <c r="H1056" s="8"/>
      <c r="I1056" s="33"/>
      <c r="J1056" s="8"/>
      <c r="K1056" s="8"/>
      <c r="L1056" s="77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</row>
    <row r="1057" ht="15.75" customHeight="1">
      <c r="A1057" s="8"/>
      <c r="B1057" s="8"/>
      <c r="C1057" s="8"/>
      <c r="D1057" s="8"/>
      <c r="E1057" s="8"/>
      <c r="F1057" s="8"/>
      <c r="G1057" s="8"/>
      <c r="H1057" s="8"/>
      <c r="I1057" s="33"/>
      <c r="J1057" s="8"/>
      <c r="K1057" s="8"/>
      <c r="L1057" s="77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</row>
    <row r="1058" ht="15.75" customHeight="1">
      <c r="A1058" s="66" t="s">
        <v>172</v>
      </c>
      <c r="B1058" s="75"/>
      <c r="C1058" s="75"/>
      <c r="D1058" s="75"/>
      <c r="E1058" s="75"/>
      <c r="F1058" s="75"/>
      <c r="G1058" s="75"/>
      <c r="H1058" s="75"/>
      <c r="I1058" s="75"/>
      <c r="J1058" s="75"/>
      <c r="K1058" s="76"/>
      <c r="L1058" s="77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</row>
    <row r="1059" ht="15.75" customHeight="1">
      <c r="A1059" s="78" t="s">
        <v>478</v>
      </c>
      <c r="B1059" s="79" t="s">
        <v>479</v>
      </c>
      <c r="C1059" s="75"/>
      <c r="D1059" s="76"/>
      <c r="E1059" s="80" t="s">
        <v>480</v>
      </c>
      <c r="F1059" s="76"/>
      <c r="G1059" s="79" t="s">
        <v>481</v>
      </c>
      <c r="H1059" s="75"/>
      <c r="I1059" s="75"/>
      <c r="J1059" s="75"/>
      <c r="K1059" s="76"/>
      <c r="L1059" s="77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</row>
    <row r="1060" ht="15.75" customHeight="1">
      <c r="A1060" s="81">
        <f>'Menu Cíclico'!BH5</f>
        <v>4</v>
      </c>
      <c r="B1060" s="82" t="s">
        <v>482</v>
      </c>
      <c r="C1060" s="82" t="s">
        <v>483</v>
      </c>
      <c r="D1060" s="82" t="s">
        <v>484</v>
      </c>
      <c r="E1060" s="82" t="s">
        <v>485</v>
      </c>
      <c r="F1060" s="82" t="s">
        <v>484</v>
      </c>
      <c r="G1060" s="82" t="s">
        <v>486</v>
      </c>
      <c r="H1060" s="82" t="s">
        <v>487</v>
      </c>
      <c r="I1060" s="114" t="s">
        <v>488</v>
      </c>
      <c r="J1060" s="85" t="s">
        <v>489</v>
      </c>
      <c r="K1060" s="85" t="s">
        <v>490</v>
      </c>
      <c r="L1060" s="77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</row>
    <row r="1061" ht="15.75" customHeight="1">
      <c r="A1061" s="86" t="s">
        <v>491</v>
      </c>
      <c r="B1061" s="87"/>
      <c r="C1061" s="87"/>
      <c r="D1061" s="87"/>
      <c r="E1061" s="87"/>
      <c r="F1061" s="87"/>
      <c r="G1061" s="87"/>
      <c r="H1061" s="87"/>
      <c r="I1061" s="115"/>
      <c r="J1061" s="87"/>
      <c r="K1061" s="87"/>
      <c r="L1061" s="77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</row>
    <row r="1062" ht="15.75" customHeight="1">
      <c r="A1062" s="37" t="s">
        <v>472</v>
      </c>
      <c r="B1062" s="89">
        <v>0.18</v>
      </c>
      <c r="C1062" s="89">
        <v>0.8</v>
      </c>
      <c r="D1062" s="18">
        <f t="shared" ref="D1062:D1075" si="277">C1062*B1062</f>
        <v>0.144</v>
      </c>
      <c r="E1062" s="18">
        <f>B1062*A1060</f>
        <v>0.72</v>
      </c>
      <c r="F1062" s="18">
        <f t="shared" ref="F1062:F1075" si="278">E1062*C1062</f>
        <v>0.576</v>
      </c>
      <c r="G1062" s="18">
        <v>1.1</v>
      </c>
      <c r="H1062" s="89">
        <f t="shared" ref="H1062:H1075" si="279">G1062*E1062</f>
        <v>0.792</v>
      </c>
      <c r="I1062" s="116">
        <f>'Insumos Buffet'!D64</f>
        <v>20990</v>
      </c>
      <c r="J1062" s="3">
        <f t="shared" ref="J1062:J1075" si="280">I1062*H1062</f>
        <v>16624.08</v>
      </c>
      <c r="K1062" s="3"/>
      <c r="L1062" s="77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</row>
    <row r="1063" ht="15.75" customHeight="1">
      <c r="A1063" s="31" t="s">
        <v>439</v>
      </c>
      <c r="B1063" s="89">
        <v>0.09</v>
      </c>
      <c r="C1063" s="89">
        <v>1.0</v>
      </c>
      <c r="D1063" s="18">
        <f t="shared" si="277"/>
        <v>0.09</v>
      </c>
      <c r="E1063" s="18">
        <f>B1063*A1060</f>
        <v>0.36</v>
      </c>
      <c r="F1063" s="18">
        <f t="shared" si="278"/>
        <v>0.36</v>
      </c>
      <c r="G1063" s="18">
        <v>1.0</v>
      </c>
      <c r="H1063" s="89">
        <f t="shared" si="279"/>
        <v>0.36</v>
      </c>
      <c r="I1063" s="116">
        <f>'Insumos Buffet'!D86</f>
        <v>21862.4994</v>
      </c>
      <c r="J1063" s="3">
        <f t="shared" si="280"/>
        <v>7870.499784</v>
      </c>
      <c r="K1063" s="3"/>
      <c r="L1063" s="77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</row>
    <row r="1064" ht="15.75" customHeight="1">
      <c r="A1064" s="31" t="s">
        <v>469</v>
      </c>
      <c r="B1064" s="18">
        <v>0.01</v>
      </c>
      <c r="C1064" s="18">
        <v>1.0</v>
      </c>
      <c r="D1064" s="18">
        <f t="shared" si="277"/>
        <v>0.01</v>
      </c>
      <c r="E1064" s="18">
        <f>B1064*A1060</f>
        <v>0.04</v>
      </c>
      <c r="F1064" s="18">
        <f t="shared" si="278"/>
        <v>0.04</v>
      </c>
      <c r="G1064" s="18">
        <v>1.1</v>
      </c>
      <c r="H1064" s="89">
        <f t="shared" si="279"/>
        <v>0.044</v>
      </c>
      <c r="I1064" s="116">
        <f>'Insumos Buffet'!D60</f>
        <v>32018</v>
      </c>
      <c r="J1064" s="3">
        <f t="shared" si="280"/>
        <v>1408.792</v>
      </c>
      <c r="K1064" s="3"/>
      <c r="L1064" s="77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</row>
    <row r="1065" ht="15.75" customHeight="1">
      <c r="A1065" s="31" t="s">
        <v>514</v>
      </c>
      <c r="B1065" s="18">
        <v>0.01</v>
      </c>
      <c r="C1065" s="18">
        <v>1.0</v>
      </c>
      <c r="D1065" s="18">
        <f t="shared" si="277"/>
        <v>0.01</v>
      </c>
      <c r="E1065" s="18">
        <f>B1065*A1060</f>
        <v>0.04</v>
      </c>
      <c r="F1065" s="18">
        <f t="shared" si="278"/>
        <v>0.04</v>
      </c>
      <c r="G1065" s="18">
        <v>1.0</v>
      </c>
      <c r="H1065" s="89">
        <f t="shared" si="279"/>
        <v>0.04</v>
      </c>
      <c r="I1065" s="116">
        <f>'Insumos Buffet'!D118</f>
        <v>7088</v>
      </c>
      <c r="J1065" s="3">
        <f t="shared" si="280"/>
        <v>283.52</v>
      </c>
      <c r="K1065" s="3"/>
      <c r="L1065" s="77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</row>
    <row r="1066" ht="15.75" customHeight="1">
      <c r="A1066" s="31" t="s">
        <v>47</v>
      </c>
      <c r="B1066" s="18">
        <v>0.01</v>
      </c>
      <c r="C1066" s="18">
        <v>1.0</v>
      </c>
      <c r="D1066" s="18">
        <f t="shared" si="277"/>
        <v>0.01</v>
      </c>
      <c r="E1066" s="18">
        <f>B1066*A1060</f>
        <v>0.04</v>
      </c>
      <c r="F1066" s="18">
        <f t="shared" si="278"/>
        <v>0.04</v>
      </c>
      <c r="G1066" s="18">
        <v>1.0</v>
      </c>
      <c r="H1066" s="89">
        <f t="shared" si="279"/>
        <v>0.04</v>
      </c>
      <c r="I1066" s="116">
        <f>'Insumos Buffet'!D2</f>
        <v>6820</v>
      </c>
      <c r="J1066" s="3">
        <f t="shared" si="280"/>
        <v>272.8</v>
      </c>
      <c r="K1066" s="3"/>
      <c r="L1066" s="77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</row>
    <row r="1067" ht="15.75" customHeight="1">
      <c r="A1067" s="2" t="s">
        <v>505</v>
      </c>
      <c r="B1067" s="18">
        <v>0.002</v>
      </c>
      <c r="C1067" s="18">
        <v>1.0</v>
      </c>
      <c r="D1067" s="18">
        <f t="shared" si="277"/>
        <v>0.002</v>
      </c>
      <c r="E1067" s="18">
        <f>B1067*A1060</f>
        <v>0.008</v>
      </c>
      <c r="F1067" s="18">
        <f t="shared" si="278"/>
        <v>0.008</v>
      </c>
      <c r="G1067" s="18">
        <v>1.0</v>
      </c>
      <c r="H1067" s="89">
        <f t="shared" si="279"/>
        <v>0.008</v>
      </c>
      <c r="I1067" s="116">
        <f>'Insumos Buffet'!D82</f>
        <v>3200</v>
      </c>
      <c r="J1067" s="3">
        <f t="shared" si="280"/>
        <v>25.6</v>
      </c>
      <c r="K1067" s="3"/>
      <c r="L1067" s="77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</row>
    <row r="1068" ht="15.75" customHeight="1">
      <c r="A1068" s="31" t="s">
        <v>494</v>
      </c>
      <c r="B1068" s="18">
        <v>1.0E-4</v>
      </c>
      <c r="C1068" s="18">
        <v>1.0</v>
      </c>
      <c r="D1068" s="18">
        <f t="shared" si="277"/>
        <v>0.0001</v>
      </c>
      <c r="E1068" s="18">
        <f>B1068*A1060</f>
        <v>0.0004</v>
      </c>
      <c r="F1068" s="18">
        <f t="shared" si="278"/>
        <v>0.0004</v>
      </c>
      <c r="G1068" s="18">
        <v>1.0</v>
      </c>
      <c r="H1068" s="89">
        <f t="shared" si="279"/>
        <v>0.0004</v>
      </c>
      <c r="I1068" s="116">
        <f>'Insumos Buffet'!D70</f>
        <v>145000</v>
      </c>
      <c r="J1068" s="3">
        <f t="shared" si="280"/>
        <v>58</v>
      </c>
      <c r="K1068" s="3"/>
      <c r="L1068" s="77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</row>
    <row r="1069" ht="15.75" customHeight="1">
      <c r="A1069" s="2"/>
      <c r="B1069" s="89"/>
      <c r="C1069" s="89"/>
      <c r="D1069" s="18">
        <f t="shared" si="277"/>
        <v>0</v>
      </c>
      <c r="E1069" s="18">
        <f>B1069*A1060</f>
        <v>0</v>
      </c>
      <c r="F1069" s="18">
        <f t="shared" si="278"/>
        <v>0</v>
      </c>
      <c r="G1069" s="18"/>
      <c r="H1069" s="89">
        <f t="shared" si="279"/>
        <v>0</v>
      </c>
      <c r="I1069" s="116"/>
      <c r="J1069" s="3">
        <f t="shared" si="280"/>
        <v>0</v>
      </c>
      <c r="K1069" s="3"/>
      <c r="L1069" s="77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</row>
    <row r="1070" ht="15.75" customHeight="1">
      <c r="A1070" s="2"/>
      <c r="B1070" s="89"/>
      <c r="C1070" s="89"/>
      <c r="D1070" s="18">
        <f t="shared" si="277"/>
        <v>0</v>
      </c>
      <c r="E1070" s="18">
        <f>B1070*A1060</f>
        <v>0</v>
      </c>
      <c r="F1070" s="18">
        <f t="shared" si="278"/>
        <v>0</v>
      </c>
      <c r="G1070" s="18"/>
      <c r="H1070" s="89">
        <f t="shared" si="279"/>
        <v>0</v>
      </c>
      <c r="I1070" s="116"/>
      <c r="J1070" s="3">
        <f t="shared" si="280"/>
        <v>0</v>
      </c>
      <c r="K1070" s="3"/>
      <c r="L1070" s="77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</row>
    <row r="1071" ht="15.75" customHeight="1">
      <c r="A1071" s="1"/>
      <c r="B1071" s="89"/>
      <c r="C1071" s="89"/>
      <c r="D1071" s="18">
        <f t="shared" si="277"/>
        <v>0</v>
      </c>
      <c r="E1071" s="18">
        <f>B1071*A1060</f>
        <v>0</v>
      </c>
      <c r="F1071" s="18">
        <f t="shared" si="278"/>
        <v>0</v>
      </c>
      <c r="G1071" s="18"/>
      <c r="H1071" s="89">
        <f t="shared" si="279"/>
        <v>0</v>
      </c>
      <c r="I1071" s="116"/>
      <c r="J1071" s="3">
        <f t="shared" si="280"/>
        <v>0</v>
      </c>
      <c r="K1071" s="3"/>
      <c r="L1071" s="77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</row>
    <row r="1072" ht="15.75" customHeight="1">
      <c r="A1072" s="1"/>
      <c r="B1072" s="89"/>
      <c r="C1072" s="89"/>
      <c r="D1072" s="18">
        <f t="shared" si="277"/>
        <v>0</v>
      </c>
      <c r="E1072" s="18">
        <f>B1072*A1060</f>
        <v>0</v>
      </c>
      <c r="F1072" s="18">
        <f t="shared" si="278"/>
        <v>0</v>
      </c>
      <c r="G1072" s="18"/>
      <c r="H1072" s="89">
        <f t="shared" si="279"/>
        <v>0</v>
      </c>
      <c r="I1072" s="116"/>
      <c r="J1072" s="3">
        <f t="shared" si="280"/>
        <v>0</v>
      </c>
      <c r="K1072" s="3"/>
      <c r="L1072" s="77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</row>
    <row r="1073" ht="15.75" customHeight="1">
      <c r="A1073" s="31"/>
      <c r="B1073" s="89"/>
      <c r="C1073" s="89"/>
      <c r="D1073" s="95">
        <f t="shared" si="277"/>
        <v>0</v>
      </c>
      <c r="E1073" s="95">
        <f>B1073*A1060</f>
        <v>0</v>
      </c>
      <c r="F1073" s="18">
        <f t="shared" si="278"/>
        <v>0</v>
      </c>
      <c r="G1073" s="18"/>
      <c r="H1073" s="89">
        <f t="shared" si="279"/>
        <v>0</v>
      </c>
      <c r="I1073" s="118"/>
      <c r="J1073" s="3">
        <f t="shared" si="280"/>
        <v>0</v>
      </c>
      <c r="K1073" s="3"/>
      <c r="L1073" s="77"/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</row>
    <row r="1074" ht="15.75" customHeight="1">
      <c r="A1074" s="31"/>
      <c r="B1074" s="89"/>
      <c r="C1074" s="89"/>
      <c r="D1074" s="18">
        <f t="shared" si="277"/>
        <v>0</v>
      </c>
      <c r="E1074" s="18">
        <f>B1074*A1060</f>
        <v>0</v>
      </c>
      <c r="F1074" s="18">
        <f t="shared" si="278"/>
        <v>0</v>
      </c>
      <c r="G1074" s="18"/>
      <c r="H1074" s="89">
        <f t="shared" si="279"/>
        <v>0</v>
      </c>
      <c r="I1074" s="3"/>
      <c r="J1074" s="3">
        <f t="shared" si="280"/>
        <v>0</v>
      </c>
      <c r="K1074" s="3"/>
      <c r="L1074" s="77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</row>
    <row r="1075" ht="15.75" customHeight="1">
      <c r="A1075" s="31"/>
      <c r="B1075" s="89"/>
      <c r="C1075" s="89"/>
      <c r="D1075" s="18">
        <f t="shared" si="277"/>
        <v>0</v>
      </c>
      <c r="E1075" s="18">
        <f>B1075*A1060</f>
        <v>0</v>
      </c>
      <c r="F1075" s="18">
        <f t="shared" si="278"/>
        <v>0</v>
      </c>
      <c r="G1075" s="18"/>
      <c r="H1075" s="89">
        <f t="shared" si="279"/>
        <v>0</v>
      </c>
      <c r="I1075" s="3"/>
      <c r="J1075" s="3">
        <f t="shared" si="280"/>
        <v>0</v>
      </c>
      <c r="K1075" s="3"/>
      <c r="L1075" s="77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</row>
    <row r="1076" ht="15.75" customHeight="1">
      <c r="A1076" s="4" t="s">
        <v>495</v>
      </c>
      <c r="B1076" s="97">
        <f>SUM(B1062:B1075)</f>
        <v>0.3021</v>
      </c>
      <c r="C1076" s="96"/>
      <c r="D1076" s="97">
        <f t="shared" ref="D1076:F1076" si="281">SUM(D1062:D1075)</f>
        <v>0.2661</v>
      </c>
      <c r="E1076" s="97">
        <f t="shared" si="281"/>
        <v>1.2084</v>
      </c>
      <c r="F1076" s="97">
        <f t="shared" si="281"/>
        <v>1.0644</v>
      </c>
      <c r="G1076" s="96"/>
      <c r="H1076" s="97">
        <f t="shared" ref="H1076:K1076" si="282">SUM(H1062:H1075)</f>
        <v>1.2844</v>
      </c>
      <c r="I1076" s="98">
        <f t="shared" si="282"/>
        <v>236978.4994</v>
      </c>
      <c r="J1076" s="98">
        <f t="shared" si="282"/>
        <v>26543.29178</v>
      </c>
      <c r="K1076" s="98">
        <f t="shared" si="282"/>
        <v>0</v>
      </c>
      <c r="L1076" s="77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</row>
    <row r="1077" ht="15.75" customHeight="1">
      <c r="A1077" s="8"/>
      <c r="B1077" s="100"/>
      <c r="C1077" s="100"/>
      <c r="D1077" s="100"/>
      <c r="E1077" s="100"/>
      <c r="F1077" s="100"/>
      <c r="G1077" s="100"/>
      <c r="H1077" s="101" t="s">
        <v>496</v>
      </c>
      <c r="I1077" s="33"/>
      <c r="J1077" s="100"/>
      <c r="K1077" s="101" t="s">
        <v>497</v>
      </c>
      <c r="L1077" s="77"/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</row>
    <row r="1078" ht="15.75" customHeight="1">
      <c r="A1078" s="8"/>
      <c r="B1078" s="100"/>
      <c r="C1078" s="100"/>
      <c r="D1078" s="100"/>
      <c r="E1078" s="100"/>
      <c r="F1078" s="100"/>
      <c r="G1078" s="100"/>
      <c r="H1078" s="104" t="str">
        <f>#REF!*A1060</f>
        <v>#REF!</v>
      </c>
      <c r="I1078" s="33"/>
      <c r="J1078" s="100"/>
      <c r="K1078" s="104"/>
      <c r="L1078" s="77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</row>
    <row r="1079" ht="15.75" customHeight="1">
      <c r="A1079" s="8"/>
      <c r="B1079" s="8"/>
      <c r="C1079" s="8"/>
      <c r="D1079" s="8"/>
      <c r="E1079" s="8"/>
      <c r="F1079" s="8"/>
      <c r="G1079" s="8"/>
      <c r="H1079" s="8"/>
      <c r="I1079" s="33"/>
      <c r="J1079" s="8"/>
      <c r="K1079" s="8"/>
      <c r="L1079" s="77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</row>
    <row r="1080" ht="15.75" customHeight="1">
      <c r="A1080" s="8"/>
      <c r="B1080" s="8"/>
      <c r="C1080" s="8"/>
      <c r="D1080" s="8"/>
      <c r="E1080" s="8"/>
      <c r="F1080" s="8"/>
      <c r="G1080" s="8"/>
      <c r="H1080" s="8"/>
      <c r="I1080" s="33"/>
      <c r="J1080" s="8"/>
      <c r="K1080" s="8"/>
      <c r="L1080" s="77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</row>
    <row r="1081" ht="15.75" customHeight="1">
      <c r="A1081" s="66"/>
      <c r="B1081" s="75"/>
      <c r="C1081" s="75"/>
      <c r="D1081" s="75"/>
      <c r="E1081" s="75"/>
      <c r="F1081" s="75"/>
      <c r="G1081" s="75"/>
      <c r="H1081" s="75"/>
      <c r="I1081" s="75"/>
      <c r="J1081" s="75"/>
      <c r="K1081" s="76"/>
      <c r="L1081" s="77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</row>
    <row r="1082" ht="15.75" customHeight="1">
      <c r="A1082" s="78" t="s">
        <v>478</v>
      </c>
      <c r="B1082" s="79" t="s">
        <v>479</v>
      </c>
      <c r="C1082" s="75"/>
      <c r="D1082" s="76"/>
      <c r="E1082" s="80" t="s">
        <v>480</v>
      </c>
      <c r="F1082" s="76"/>
      <c r="G1082" s="79" t="s">
        <v>481</v>
      </c>
      <c r="H1082" s="75"/>
      <c r="I1082" s="75"/>
      <c r="J1082" s="75"/>
      <c r="K1082" s="76"/>
      <c r="L1082" s="77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</row>
    <row r="1083" ht="15.75" customHeight="1">
      <c r="A1083" s="177">
        <v>4.0</v>
      </c>
      <c r="B1083" s="82" t="s">
        <v>482</v>
      </c>
      <c r="C1083" s="82" t="s">
        <v>483</v>
      </c>
      <c r="D1083" s="82" t="s">
        <v>484</v>
      </c>
      <c r="E1083" s="82" t="s">
        <v>485</v>
      </c>
      <c r="F1083" s="82" t="s">
        <v>484</v>
      </c>
      <c r="G1083" s="82" t="s">
        <v>486</v>
      </c>
      <c r="H1083" s="82" t="s">
        <v>487</v>
      </c>
      <c r="I1083" s="114" t="s">
        <v>488</v>
      </c>
      <c r="J1083" s="85" t="s">
        <v>489</v>
      </c>
      <c r="K1083" s="85" t="s">
        <v>490</v>
      </c>
      <c r="L1083" s="77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</row>
    <row r="1084" ht="15.75" customHeight="1">
      <c r="A1084" s="86" t="s">
        <v>491</v>
      </c>
      <c r="B1084" s="87"/>
      <c r="C1084" s="87"/>
      <c r="D1084" s="87"/>
      <c r="E1084" s="87"/>
      <c r="F1084" s="87"/>
      <c r="G1084" s="87"/>
      <c r="H1084" s="87"/>
      <c r="I1084" s="115"/>
      <c r="J1084" s="87"/>
      <c r="K1084" s="87"/>
      <c r="L1084" s="77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</row>
    <row r="1085" ht="15.75" customHeight="1">
      <c r="A1085" s="2"/>
      <c r="B1085" s="89"/>
      <c r="C1085" s="89"/>
      <c r="D1085" s="18">
        <f t="shared" ref="D1085:D1098" si="283">C1085*B1085</f>
        <v>0</v>
      </c>
      <c r="E1085" s="18">
        <f>B1085*A1083</f>
        <v>0</v>
      </c>
      <c r="F1085" s="18">
        <f t="shared" ref="F1085:F1098" si="284">E1085*C1085</f>
        <v>0</v>
      </c>
      <c r="G1085" s="18"/>
      <c r="H1085" s="89">
        <f t="shared" ref="H1085:H1098" si="285">G1085*E1085</f>
        <v>0</v>
      </c>
      <c r="I1085" s="116"/>
      <c r="J1085" s="3">
        <f t="shared" ref="J1085:J1098" si="286">I1085*H1085</f>
        <v>0</v>
      </c>
      <c r="K1085" s="3"/>
      <c r="L1085" s="77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</row>
    <row r="1086" ht="15.75" customHeight="1">
      <c r="A1086" s="2"/>
      <c r="B1086" s="89"/>
      <c r="C1086" s="89"/>
      <c r="D1086" s="18">
        <f t="shared" si="283"/>
        <v>0</v>
      </c>
      <c r="E1086" s="18">
        <f>B1086*A1083</f>
        <v>0</v>
      </c>
      <c r="F1086" s="18">
        <f t="shared" si="284"/>
        <v>0</v>
      </c>
      <c r="G1086" s="18"/>
      <c r="H1086" s="89">
        <f t="shared" si="285"/>
        <v>0</v>
      </c>
      <c r="I1086" s="116"/>
      <c r="J1086" s="3">
        <f t="shared" si="286"/>
        <v>0</v>
      </c>
      <c r="K1086" s="3"/>
      <c r="L1086" s="77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</row>
    <row r="1087" ht="15.75" customHeight="1">
      <c r="A1087" s="2"/>
      <c r="B1087" s="18"/>
      <c r="C1087" s="18"/>
      <c r="D1087" s="18">
        <f t="shared" si="283"/>
        <v>0</v>
      </c>
      <c r="E1087" s="18">
        <f>B1087*A1083</f>
        <v>0</v>
      </c>
      <c r="F1087" s="18">
        <f t="shared" si="284"/>
        <v>0</v>
      </c>
      <c r="G1087" s="18"/>
      <c r="H1087" s="89">
        <f t="shared" si="285"/>
        <v>0</v>
      </c>
      <c r="I1087" s="116"/>
      <c r="J1087" s="3">
        <f t="shared" si="286"/>
        <v>0</v>
      </c>
      <c r="K1087" s="3"/>
      <c r="L1087" s="77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</row>
    <row r="1088" ht="15.75" customHeight="1">
      <c r="A1088" s="2"/>
      <c r="B1088" s="18"/>
      <c r="C1088" s="18"/>
      <c r="D1088" s="18">
        <f t="shared" si="283"/>
        <v>0</v>
      </c>
      <c r="E1088" s="18">
        <f>B1088*A1083</f>
        <v>0</v>
      </c>
      <c r="F1088" s="18">
        <f t="shared" si="284"/>
        <v>0</v>
      </c>
      <c r="G1088" s="18"/>
      <c r="H1088" s="89">
        <f t="shared" si="285"/>
        <v>0</v>
      </c>
      <c r="I1088" s="116"/>
      <c r="J1088" s="3">
        <f t="shared" si="286"/>
        <v>0</v>
      </c>
      <c r="K1088" s="3"/>
      <c r="L1088" s="77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</row>
    <row r="1089" ht="15.75" customHeight="1">
      <c r="A1089" s="2"/>
      <c r="B1089" s="18"/>
      <c r="C1089" s="18"/>
      <c r="D1089" s="18">
        <f t="shared" si="283"/>
        <v>0</v>
      </c>
      <c r="E1089" s="18">
        <f>B1089*A1083</f>
        <v>0</v>
      </c>
      <c r="F1089" s="18">
        <f t="shared" si="284"/>
        <v>0</v>
      </c>
      <c r="G1089" s="18"/>
      <c r="H1089" s="89">
        <f t="shared" si="285"/>
        <v>0</v>
      </c>
      <c r="I1089" s="116"/>
      <c r="J1089" s="3">
        <f t="shared" si="286"/>
        <v>0</v>
      </c>
      <c r="K1089" s="3"/>
      <c r="L1089" s="77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</row>
    <row r="1090" ht="15.75" customHeight="1">
      <c r="A1090" s="2"/>
      <c r="B1090" s="18"/>
      <c r="C1090" s="18"/>
      <c r="D1090" s="18">
        <f t="shared" si="283"/>
        <v>0</v>
      </c>
      <c r="E1090" s="18">
        <f>B1090*A1083</f>
        <v>0</v>
      </c>
      <c r="F1090" s="18">
        <f t="shared" si="284"/>
        <v>0</v>
      </c>
      <c r="G1090" s="18"/>
      <c r="H1090" s="89">
        <f t="shared" si="285"/>
        <v>0</v>
      </c>
      <c r="I1090" s="116"/>
      <c r="J1090" s="3">
        <f t="shared" si="286"/>
        <v>0</v>
      </c>
      <c r="K1090" s="3"/>
      <c r="L1090" s="77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</row>
    <row r="1091" ht="15.75" customHeight="1">
      <c r="A1091" s="2"/>
      <c r="B1091" s="18"/>
      <c r="C1091" s="18"/>
      <c r="D1091" s="18">
        <f t="shared" si="283"/>
        <v>0</v>
      </c>
      <c r="E1091" s="18">
        <f>B1091*A1083</f>
        <v>0</v>
      </c>
      <c r="F1091" s="18">
        <f t="shared" si="284"/>
        <v>0</v>
      </c>
      <c r="G1091" s="18"/>
      <c r="H1091" s="89">
        <f t="shared" si="285"/>
        <v>0</v>
      </c>
      <c r="I1091" s="116"/>
      <c r="J1091" s="3">
        <f t="shared" si="286"/>
        <v>0</v>
      </c>
      <c r="K1091" s="3"/>
      <c r="L1091" s="77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</row>
    <row r="1092" ht="15.75" customHeight="1">
      <c r="A1092" s="2"/>
      <c r="B1092" s="89"/>
      <c r="C1092" s="89"/>
      <c r="D1092" s="18">
        <f t="shared" si="283"/>
        <v>0</v>
      </c>
      <c r="E1092" s="18">
        <f>B1092*A1083</f>
        <v>0</v>
      </c>
      <c r="F1092" s="18">
        <f t="shared" si="284"/>
        <v>0</v>
      </c>
      <c r="G1092" s="18"/>
      <c r="H1092" s="89">
        <f t="shared" si="285"/>
        <v>0</v>
      </c>
      <c r="I1092" s="116"/>
      <c r="J1092" s="3">
        <f t="shared" si="286"/>
        <v>0</v>
      </c>
      <c r="K1092" s="3"/>
      <c r="L1092" s="77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</row>
    <row r="1093" ht="15.75" customHeight="1">
      <c r="A1093" s="2"/>
      <c r="B1093" s="89"/>
      <c r="C1093" s="89"/>
      <c r="D1093" s="18">
        <f t="shared" si="283"/>
        <v>0</v>
      </c>
      <c r="E1093" s="18">
        <f>B1093*A1083</f>
        <v>0</v>
      </c>
      <c r="F1093" s="18">
        <f t="shared" si="284"/>
        <v>0</v>
      </c>
      <c r="G1093" s="18"/>
      <c r="H1093" s="89">
        <f t="shared" si="285"/>
        <v>0</v>
      </c>
      <c r="I1093" s="116"/>
      <c r="J1093" s="3">
        <f t="shared" si="286"/>
        <v>0</v>
      </c>
      <c r="K1093" s="3"/>
      <c r="L1093" s="77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</row>
    <row r="1094" ht="15.75" customHeight="1">
      <c r="A1094" s="1"/>
      <c r="B1094" s="89"/>
      <c r="C1094" s="89"/>
      <c r="D1094" s="18">
        <f t="shared" si="283"/>
        <v>0</v>
      </c>
      <c r="E1094" s="18">
        <f>B1094*A1083</f>
        <v>0</v>
      </c>
      <c r="F1094" s="18">
        <f t="shared" si="284"/>
        <v>0</v>
      </c>
      <c r="G1094" s="18"/>
      <c r="H1094" s="89">
        <f t="shared" si="285"/>
        <v>0</v>
      </c>
      <c r="I1094" s="116"/>
      <c r="J1094" s="3">
        <f t="shared" si="286"/>
        <v>0</v>
      </c>
      <c r="K1094" s="3"/>
      <c r="L1094" s="77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</row>
    <row r="1095" ht="15.75" customHeight="1">
      <c r="A1095" s="1"/>
      <c r="B1095" s="89"/>
      <c r="C1095" s="89"/>
      <c r="D1095" s="18">
        <f t="shared" si="283"/>
        <v>0</v>
      </c>
      <c r="E1095" s="18">
        <f>B1095*A1083</f>
        <v>0</v>
      </c>
      <c r="F1095" s="18">
        <f t="shared" si="284"/>
        <v>0</v>
      </c>
      <c r="G1095" s="18"/>
      <c r="H1095" s="89">
        <f t="shared" si="285"/>
        <v>0</v>
      </c>
      <c r="I1095" s="116"/>
      <c r="J1095" s="3">
        <f t="shared" si="286"/>
        <v>0</v>
      </c>
      <c r="K1095" s="3"/>
      <c r="L1095" s="77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</row>
    <row r="1096" ht="15.75" customHeight="1">
      <c r="A1096" s="31"/>
      <c r="B1096" s="89"/>
      <c r="C1096" s="89"/>
      <c r="D1096" s="95">
        <f t="shared" si="283"/>
        <v>0</v>
      </c>
      <c r="E1096" s="95">
        <f>B1096*A1083</f>
        <v>0</v>
      </c>
      <c r="F1096" s="18">
        <f t="shared" si="284"/>
        <v>0</v>
      </c>
      <c r="G1096" s="18"/>
      <c r="H1096" s="89">
        <f t="shared" si="285"/>
        <v>0</v>
      </c>
      <c r="I1096" s="118"/>
      <c r="J1096" s="3">
        <f t="shared" si="286"/>
        <v>0</v>
      </c>
      <c r="K1096" s="3"/>
      <c r="L1096" s="77"/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</row>
    <row r="1097" ht="15.75" customHeight="1">
      <c r="A1097" s="31"/>
      <c r="B1097" s="89"/>
      <c r="C1097" s="89"/>
      <c r="D1097" s="18">
        <f t="shared" si="283"/>
        <v>0</v>
      </c>
      <c r="E1097" s="18">
        <f>B1097*A1083</f>
        <v>0</v>
      </c>
      <c r="F1097" s="18">
        <f t="shared" si="284"/>
        <v>0</v>
      </c>
      <c r="G1097" s="18"/>
      <c r="H1097" s="89">
        <f t="shared" si="285"/>
        <v>0</v>
      </c>
      <c r="I1097" s="3"/>
      <c r="J1097" s="3">
        <f t="shared" si="286"/>
        <v>0</v>
      </c>
      <c r="K1097" s="3"/>
      <c r="L1097" s="77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</row>
    <row r="1098" ht="15.75" customHeight="1">
      <c r="A1098" s="31"/>
      <c r="B1098" s="89"/>
      <c r="C1098" s="89"/>
      <c r="D1098" s="18">
        <f t="shared" si="283"/>
        <v>0</v>
      </c>
      <c r="E1098" s="18">
        <f>B1098*A1083</f>
        <v>0</v>
      </c>
      <c r="F1098" s="18">
        <f t="shared" si="284"/>
        <v>0</v>
      </c>
      <c r="G1098" s="18"/>
      <c r="H1098" s="89">
        <f t="shared" si="285"/>
        <v>0</v>
      </c>
      <c r="I1098" s="3"/>
      <c r="J1098" s="3">
        <f t="shared" si="286"/>
        <v>0</v>
      </c>
      <c r="K1098" s="3"/>
      <c r="L1098" s="77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</row>
    <row r="1099" ht="15.75" customHeight="1">
      <c r="A1099" s="4" t="s">
        <v>495</v>
      </c>
      <c r="B1099" s="97">
        <f>SUM(B1085:B1098)</f>
        <v>0</v>
      </c>
      <c r="C1099" s="96"/>
      <c r="D1099" s="97">
        <f t="shared" ref="D1099:F1099" si="287">SUM(D1085:D1098)</f>
        <v>0</v>
      </c>
      <c r="E1099" s="97">
        <f t="shared" si="287"/>
        <v>0</v>
      </c>
      <c r="F1099" s="97">
        <f t="shared" si="287"/>
        <v>0</v>
      </c>
      <c r="G1099" s="96"/>
      <c r="H1099" s="97">
        <f t="shared" ref="H1099:K1099" si="288">SUM(H1085:H1098)</f>
        <v>0</v>
      </c>
      <c r="I1099" s="98">
        <f t="shared" si="288"/>
        <v>0</v>
      </c>
      <c r="J1099" s="98">
        <f t="shared" si="288"/>
        <v>0</v>
      </c>
      <c r="K1099" s="98">
        <f t="shared" si="288"/>
        <v>0</v>
      </c>
      <c r="L1099" s="77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</row>
    <row r="1100" ht="15.75" customHeight="1">
      <c r="A1100" s="8"/>
      <c r="B1100" s="100"/>
      <c r="C1100" s="100"/>
      <c r="D1100" s="100"/>
      <c r="E1100" s="100"/>
      <c r="F1100" s="100"/>
      <c r="G1100" s="100"/>
      <c r="H1100" s="101" t="s">
        <v>496</v>
      </c>
      <c r="I1100" s="33"/>
      <c r="J1100" s="100"/>
      <c r="K1100" s="101" t="s">
        <v>497</v>
      </c>
      <c r="L1100" s="77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</row>
    <row r="1101" ht="15.75" customHeight="1">
      <c r="A1101" s="8"/>
      <c r="B1101" s="100"/>
      <c r="C1101" s="100"/>
      <c r="D1101" s="100"/>
      <c r="E1101" s="100"/>
      <c r="F1101" s="100"/>
      <c r="G1101" s="100"/>
      <c r="H1101" s="104" t="str">
        <f>#REF!*A1083</f>
        <v>#REF!</v>
      </c>
      <c r="I1101" s="33"/>
      <c r="J1101" s="100"/>
      <c r="K1101" s="104"/>
      <c r="L1101" s="77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</row>
    <row r="1102" ht="15.75" customHeight="1">
      <c r="A1102" s="8"/>
      <c r="B1102" s="8"/>
      <c r="C1102" s="8"/>
      <c r="D1102" s="8"/>
      <c r="E1102" s="8"/>
      <c r="F1102" s="8"/>
      <c r="G1102" s="8"/>
      <c r="H1102" s="8"/>
      <c r="I1102" s="33"/>
      <c r="J1102" s="8"/>
      <c r="K1102" s="8"/>
      <c r="L1102" s="77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</row>
    <row r="1103" ht="15.75" customHeight="1">
      <c r="A1103" s="8"/>
      <c r="B1103" s="8"/>
      <c r="C1103" s="8"/>
      <c r="D1103" s="8"/>
      <c r="E1103" s="8"/>
      <c r="F1103" s="8"/>
      <c r="G1103" s="8"/>
      <c r="H1103" s="8"/>
      <c r="I1103" s="33"/>
      <c r="J1103" s="8"/>
      <c r="K1103" s="8"/>
      <c r="L1103" s="77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</row>
    <row r="1104" ht="15.75" customHeight="1">
      <c r="A1104" s="66"/>
      <c r="B1104" s="75"/>
      <c r="C1104" s="75"/>
      <c r="D1104" s="75"/>
      <c r="E1104" s="75"/>
      <c r="F1104" s="75"/>
      <c r="G1104" s="75"/>
      <c r="H1104" s="75"/>
      <c r="I1104" s="75"/>
      <c r="J1104" s="75"/>
      <c r="K1104" s="76"/>
      <c r="L1104" s="77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</row>
    <row r="1105" ht="15.75" customHeight="1">
      <c r="A1105" s="78" t="s">
        <v>478</v>
      </c>
      <c r="B1105" s="79" t="s">
        <v>479</v>
      </c>
      <c r="C1105" s="75"/>
      <c r="D1105" s="76"/>
      <c r="E1105" s="80" t="s">
        <v>480</v>
      </c>
      <c r="F1105" s="76"/>
      <c r="G1105" s="79" t="s">
        <v>481</v>
      </c>
      <c r="H1105" s="75"/>
      <c r="I1105" s="75"/>
      <c r="J1105" s="75"/>
      <c r="K1105" s="76"/>
      <c r="L1105" s="77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</row>
    <row r="1106" ht="15.75" customHeight="1">
      <c r="A1106" s="177">
        <v>4.0</v>
      </c>
      <c r="B1106" s="82" t="s">
        <v>482</v>
      </c>
      <c r="C1106" s="82" t="s">
        <v>483</v>
      </c>
      <c r="D1106" s="82" t="s">
        <v>484</v>
      </c>
      <c r="E1106" s="82" t="s">
        <v>485</v>
      </c>
      <c r="F1106" s="82" t="s">
        <v>484</v>
      </c>
      <c r="G1106" s="82" t="s">
        <v>486</v>
      </c>
      <c r="H1106" s="82" t="s">
        <v>487</v>
      </c>
      <c r="I1106" s="114" t="s">
        <v>488</v>
      </c>
      <c r="J1106" s="85" t="s">
        <v>489</v>
      </c>
      <c r="K1106" s="85" t="s">
        <v>490</v>
      </c>
      <c r="L1106" s="77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</row>
    <row r="1107" ht="15.75" customHeight="1">
      <c r="A1107" s="86" t="s">
        <v>491</v>
      </c>
      <c r="B1107" s="87"/>
      <c r="C1107" s="87"/>
      <c r="D1107" s="87"/>
      <c r="E1107" s="87"/>
      <c r="F1107" s="87"/>
      <c r="G1107" s="87"/>
      <c r="H1107" s="87"/>
      <c r="I1107" s="115"/>
      <c r="J1107" s="87"/>
      <c r="K1107" s="87"/>
      <c r="L1107" s="77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</row>
    <row r="1108" ht="15.75" customHeight="1">
      <c r="A1108" s="2"/>
      <c r="B1108" s="89"/>
      <c r="C1108" s="89"/>
      <c r="D1108" s="18">
        <f t="shared" ref="D1108:D1121" si="289">C1108*B1108</f>
        <v>0</v>
      </c>
      <c r="E1108" s="18">
        <f>B1108*A1106</f>
        <v>0</v>
      </c>
      <c r="F1108" s="18">
        <f t="shared" ref="F1108:F1121" si="290">E1108*C1108</f>
        <v>0</v>
      </c>
      <c r="G1108" s="18"/>
      <c r="H1108" s="89">
        <f t="shared" ref="H1108:H1121" si="291">G1108*E1108</f>
        <v>0</v>
      </c>
      <c r="I1108" s="116"/>
      <c r="J1108" s="3">
        <f t="shared" ref="J1108:J1121" si="292">I1108*H1108</f>
        <v>0</v>
      </c>
      <c r="K1108" s="3"/>
      <c r="L1108" s="77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</row>
    <row r="1109" ht="15.75" customHeight="1">
      <c r="A1109" s="2"/>
      <c r="B1109" s="89"/>
      <c r="C1109" s="89"/>
      <c r="D1109" s="18">
        <f t="shared" si="289"/>
        <v>0</v>
      </c>
      <c r="E1109" s="18">
        <f>B1109*A1106</f>
        <v>0</v>
      </c>
      <c r="F1109" s="18">
        <f t="shared" si="290"/>
        <v>0</v>
      </c>
      <c r="G1109" s="18"/>
      <c r="H1109" s="89">
        <f t="shared" si="291"/>
        <v>0</v>
      </c>
      <c r="I1109" s="116"/>
      <c r="J1109" s="3">
        <f t="shared" si="292"/>
        <v>0</v>
      </c>
      <c r="K1109" s="3"/>
      <c r="L1109" s="77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</row>
    <row r="1110" ht="15.75" customHeight="1">
      <c r="A1110" s="2"/>
      <c r="B1110" s="18"/>
      <c r="C1110" s="18"/>
      <c r="D1110" s="18">
        <f t="shared" si="289"/>
        <v>0</v>
      </c>
      <c r="E1110" s="18">
        <f>B1110*A1106</f>
        <v>0</v>
      </c>
      <c r="F1110" s="18">
        <f t="shared" si="290"/>
        <v>0</v>
      </c>
      <c r="G1110" s="18"/>
      <c r="H1110" s="89">
        <f t="shared" si="291"/>
        <v>0</v>
      </c>
      <c r="I1110" s="116"/>
      <c r="J1110" s="3">
        <f t="shared" si="292"/>
        <v>0</v>
      </c>
      <c r="K1110" s="3"/>
      <c r="L1110" s="77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</row>
    <row r="1111" ht="15.75" customHeight="1">
      <c r="A1111" s="2"/>
      <c r="B1111" s="18"/>
      <c r="C1111" s="18"/>
      <c r="D1111" s="18">
        <f t="shared" si="289"/>
        <v>0</v>
      </c>
      <c r="E1111" s="18">
        <f>B1111*A1106</f>
        <v>0</v>
      </c>
      <c r="F1111" s="18">
        <f t="shared" si="290"/>
        <v>0</v>
      </c>
      <c r="G1111" s="18"/>
      <c r="H1111" s="89">
        <f t="shared" si="291"/>
        <v>0</v>
      </c>
      <c r="I1111" s="116"/>
      <c r="J1111" s="3">
        <f t="shared" si="292"/>
        <v>0</v>
      </c>
      <c r="K1111" s="3"/>
      <c r="L1111" s="77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</row>
    <row r="1112" ht="15.75" customHeight="1">
      <c r="A1112" s="2"/>
      <c r="B1112" s="18"/>
      <c r="C1112" s="18"/>
      <c r="D1112" s="18">
        <f t="shared" si="289"/>
        <v>0</v>
      </c>
      <c r="E1112" s="18">
        <f>B1112*A1106</f>
        <v>0</v>
      </c>
      <c r="F1112" s="18">
        <f t="shared" si="290"/>
        <v>0</v>
      </c>
      <c r="G1112" s="18"/>
      <c r="H1112" s="89">
        <f t="shared" si="291"/>
        <v>0</v>
      </c>
      <c r="I1112" s="116"/>
      <c r="J1112" s="3">
        <f t="shared" si="292"/>
        <v>0</v>
      </c>
      <c r="K1112" s="3"/>
      <c r="L1112" s="77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</row>
    <row r="1113" ht="15.75" customHeight="1">
      <c r="A1113" s="2"/>
      <c r="B1113" s="18"/>
      <c r="C1113" s="18"/>
      <c r="D1113" s="18">
        <f t="shared" si="289"/>
        <v>0</v>
      </c>
      <c r="E1113" s="18">
        <f>B1113*A1106</f>
        <v>0</v>
      </c>
      <c r="F1113" s="18">
        <f t="shared" si="290"/>
        <v>0</v>
      </c>
      <c r="G1113" s="18"/>
      <c r="H1113" s="89">
        <f t="shared" si="291"/>
        <v>0</v>
      </c>
      <c r="I1113" s="116"/>
      <c r="J1113" s="3">
        <f t="shared" si="292"/>
        <v>0</v>
      </c>
      <c r="K1113" s="3"/>
      <c r="L1113" s="77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</row>
    <row r="1114" ht="15.75" customHeight="1">
      <c r="A1114" s="2"/>
      <c r="B1114" s="18"/>
      <c r="C1114" s="18"/>
      <c r="D1114" s="18">
        <f t="shared" si="289"/>
        <v>0</v>
      </c>
      <c r="E1114" s="18">
        <f>B1114*A1106</f>
        <v>0</v>
      </c>
      <c r="F1114" s="18">
        <f t="shared" si="290"/>
        <v>0</v>
      </c>
      <c r="G1114" s="18"/>
      <c r="H1114" s="89">
        <f t="shared" si="291"/>
        <v>0</v>
      </c>
      <c r="I1114" s="116"/>
      <c r="J1114" s="3">
        <f t="shared" si="292"/>
        <v>0</v>
      </c>
      <c r="K1114" s="3"/>
      <c r="L1114" s="77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</row>
    <row r="1115" ht="15.75" customHeight="1">
      <c r="A1115" s="2"/>
      <c r="B1115" s="89"/>
      <c r="C1115" s="89"/>
      <c r="D1115" s="18">
        <f t="shared" si="289"/>
        <v>0</v>
      </c>
      <c r="E1115" s="18">
        <f>B1115*A1106</f>
        <v>0</v>
      </c>
      <c r="F1115" s="18">
        <f t="shared" si="290"/>
        <v>0</v>
      </c>
      <c r="G1115" s="18"/>
      <c r="H1115" s="89">
        <f t="shared" si="291"/>
        <v>0</v>
      </c>
      <c r="I1115" s="116"/>
      <c r="J1115" s="3">
        <f t="shared" si="292"/>
        <v>0</v>
      </c>
      <c r="K1115" s="3"/>
      <c r="L1115" s="77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</row>
    <row r="1116" ht="15.75" customHeight="1">
      <c r="A1116" s="2"/>
      <c r="B1116" s="89"/>
      <c r="C1116" s="89"/>
      <c r="D1116" s="18">
        <f t="shared" si="289"/>
        <v>0</v>
      </c>
      <c r="E1116" s="18">
        <f>B1116*A1106</f>
        <v>0</v>
      </c>
      <c r="F1116" s="18">
        <f t="shared" si="290"/>
        <v>0</v>
      </c>
      <c r="G1116" s="18"/>
      <c r="H1116" s="89">
        <f t="shared" si="291"/>
        <v>0</v>
      </c>
      <c r="I1116" s="116"/>
      <c r="J1116" s="3">
        <f t="shared" si="292"/>
        <v>0</v>
      </c>
      <c r="K1116" s="3"/>
      <c r="L1116" s="77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</row>
    <row r="1117" ht="15.75" customHeight="1">
      <c r="A1117" s="1"/>
      <c r="B1117" s="89"/>
      <c r="C1117" s="89"/>
      <c r="D1117" s="18">
        <f t="shared" si="289"/>
        <v>0</v>
      </c>
      <c r="E1117" s="18">
        <f>B1117*A1106</f>
        <v>0</v>
      </c>
      <c r="F1117" s="18">
        <f t="shared" si="290"/>
        <v>0</v>
      </c>
      <c r="G1117" s="18"/>
      <c r="H1117" s="89">
        <f t="shared" si="291"/>
        <v>0</v>
      </c>
      <c r="I1117" s="116"/>
      <c r="J1117" s="3">
        <f t="shared" si="292"/>
        <v>0</v>
      </c>
      <c r="K1117" s="3"/>
      <c r="L1117" s="77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</row>
    <row r="1118" ht="15.75" customHeight="1">
      <c r="A1118" s="1"/>
      <c r="B1118" s="89"/>
      <c r="C1118" s="89"/>
      <c r="D1118" s="18">
        <f t="shared" si="289"/>
        <v>0</v>
      </c>
      <c r="E1118" s="18">
        <f>B1118*A1106</f>
        <v>0</v>
      </c>
      <c r="F1118" s="18">
        <f t="shared" si="290"/>
        <v>0</v>
      </c>
      <c r="G1118" s="18"/>
      <c r="H1118" s="89">
        <f t="shared" si="291"/>
        <v>0</v>
      </c>
      <c r="I1118" s="116"/>
      <c r="J1118" s="3">
        <f t="shared" si="292"/>
        <v>0</v>
      </c>
      <c r="K1118" s="3"/>
      <c r="L1118" s="77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</row>
    <row r="1119" ht="15.75" customHeight="1">
      <c r="A1119" s="31"/>
      <c r="B1119" s="89"/>
      <c r="C1119" s="89"/>
      <c r="D1119" s="95">
        <f t="shared" si="289"/>
        <v>0</v>
      </c>
      <c r="E1119" s="95">
        <f>B1119*A1106</f>
        <v>0</v>
      </c>
      <c r="F1119" s="18">
        <f t="shared" si="290"/>
        <v>0</v>
      </c>
      <c r="G1119" s="18"/>
      <c r="H1119" s="89">
        <f t="shared" si="291"/>
        <v>0</v>
      </c>
      <c r="I1119" s="118"/>
      <c r="J1119" s="3">
        <f t="shared" si="292"/>
        <v>0</v>
      </c>
      <c r="K1119" s="3"/>
      <c r="L1119" s="77"/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</row>
    <row r="1120" ht="15.75" customHeight="1">
      <c r="A1120" s="31"/>
      <c r="B1120" s="89"/>
      <c r="C1120" s="89"/>
      <c r="D1120" s="18">
        <f t="shared" si="289"/>
        <v>0</v>
      </c>
      <c r="E1120" s="18">
        <f>B1120*A1106</f>
        <v>0</v>
      </c>
      <c r="F1120" s="18">
        <f t="shared" si="290"/>
        <v>0</v>
      </c>
      <c r="G1120" s="18"/>
      <c r="H1120" s="89">
        <f t="shared" si="291"/>
        <v>0</v>
      </c>
      <c r="I1120" s="3"/>
      <c r="J1120" s="3">
        <f t="shared" si="292"/>
        <v>0</v>
      </c>
      <c r="K1120" s="3"/>
      <c r="L1120" s="77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</row>
    <row r="1121" ht="15.75" customHeight="1">
      <c r="A1121" s="31"/>
      <c r="B1121" s="89"/>
      <c r="C1121" s="89"/>
      <c r="D1121" s="18">
        <f t="shared" si="289"/>
        <v>0</v>
      </c>
      <c r="E1121" s="18">
        <f>B1121*A1106</f>
        <v>0</v>
      </c>
      <c r="F1121" s="18">
        <f t="shared" si="290"/>
        <v>0</v>
      </c>
      <c r="G1121" s="18"/>
      <c r="H1121" s="89">
        <f t="shared" si="291"/>
        <v>0</v>
      </c>
      <c r="I1121" s="3"/>
      <c r="J1121" s="3">
        <f t="shared" si="292"/>
        <v>0</v>
      </c>
      <c r="K1121" s="3"/>
      <c r="L1121" s="77"/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</row>
    <row r="1122" ht="15.75" customHeight="1">
      <c r="A1122" s="4" t="s">
        <v>495</v>
      </c>
      <c r="B1122" s="97">
        <f>SUM(B1108:B1121)</f>
        <v>0</v>
      </c>
      <c r="C1122" s="96"/>
      <c r="D1122" s="97">
        <f t="shared" ref="D1122:F1122" si="293">SUM(D1108:D1121)</f>
        <v>0</v>
      </c>
      <c r="E1122" s="97">
        <f t="shared" si="293"/>
        <v>0</v>
      </c>
      <c r="F1122" s="97">
        <f t="shared" si="293"/>
        <v>0</v>
      </c>
      <c r="G1122" s="96"/>
      <c r="H1122" s="97">
        <f t="shared" ref="H1122:K1122" si="294">SUM(H1108:H1121)</f>
        <v>0</v>
      </c>
      <c r="I1122" s="98">
        <f t="shared" si="294"/>
        <v>0</v>
      </c>
      <c r="J1122" s="98">
        <f t="shared" si="294"/>
        <v>0</v>
      </c>
      <c r="K1122" s="98">
        <f t="shared" si="294"/>
        <v>0</v>
      </c>
      <c r="L1122" s="77"/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</row>
    <row r="1123" ht="15.75" customHeight="1">
      <c r="A1123" s="8"/>
      <c r="B1123" s="100"/>
      <c r="C1123" s="100"/>
      <c r="D1123" s="100"/>
      <c r="E1123" s="100"/>
      <c r="F1123" s="100"/>
      <c r="G1123" s="100"/>
      <c r="H1123" s="101" t="s">
        <v>496</v>
      </c>
      <c r="I1123" s="33"/>
      <c r="J1123" s="100"/>
      <c r="K1123" s="101" t="s">
        <v>497</v>
      </c>
      <c r="L1123" s="77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</row>
    <row r="1124" ht="15.75" customHeight="1">
      <c r="A1124" s="8"/>
      <c r="B1124" s="100"/>
      <c r="C1124" s="100"/>
      <c r="D1124" s="100"/>
      <c r="E1124" s="100"/>
      <c r="F1124" s="100"/>
      <c r="G1124" s="100"/>
      <c r="H1124" s="104" t="str">
        <f>#REF!*A1106</f>
        <v>#REF!</v>
      </c>
      <c r="I1124" s="33"/>
      <c r="J1124" s="100"/>
      <c r="K1124" s="104"/>
      <c r="L1124" s="77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</row>
    <row r="1125" ht="15.75" customHeight="1">
      <c r="A1125" s="8"/>
      <c r="B1125" s="100"/>
      <c r="C1125" s="100"/>
      <c r="D1125" s="100"/>
      <c r="E1125" s="100"/>
      <c r="F1125" s="100"/>
      <c r="G1125" s="100"/>
      <c r="H1125" s="107"/>
      <c r="I1125" s="33"/>
      <c r="J1125" s="100"/>
      <c r="K1125" s="107"/>
      <c r="L1125" s="77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</row>
    <row r="1126" ht="15.75" customHeight="1">
      <c r="A1126" s="8"/>
      <c r="B1126" s="8"/>
      <c r="C1126" s="8"/>
      <c r="D1126" s="8"/>
      <c r="E1126" s="8"/>
      <c r="F1126" s="8"/>
      <c r="G1126" s="8"/>
      <c r="H1126" s="8"/>
      <c r="I1126" s="33"/>
      <c r="J1126" s="8"/>
      <c r="K1126" s="8"/>
      <c r="L1126" s="77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</row>
    <row r="1127" ht="15.75" customHeight="1">
      <c r="A1127" s="66"/>
      <c r="B1127" s="75"/>
      <c r="C1127" s="75"/>
      <c r="D1127" s="75"/>
      <c r="E1127" s="75"/>
      <c r="F1127" s="75"/>
      <c r="G1127" s="75"/>
      <c r="H1127" s="75"/>
      <c r="I1127" s="75"/>
      <c r="J1127" s="75"/>
      <c r="K1127" s="76"/>
      <c r="L1127" s="77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</row>
    <row r="1128" ht="15.75" customHeight="1">
      <c r="A1128" s="78" t="s">
        <v>478</v>
      </c>
      <c r="B1128" s="79" t="s">
        <v>479</v>
      </c>
      <c r="C1128" s="75"/>
      <c r="D1128" s="76"/>
      <c r="E1128" s="80" t="s">
        <v>480</v>
      </c>
      <c r="F1128" s="76"/>
      <c r="G1128" s="79" t="s">
        <v>481</v>
      </c>
      <c r="H1128" s="75"/>
      <c r="I1128" s="75"/>
      <c r="J1128" s="75"/>
      <c r="K1128" s="76"/>
      <c r="L1128" s="77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</row>
    <row r="1129" ht="15.75" customHeight="1">
      <c r="A1129" s="177">
        <v>4.0</v>
      </c>
      <c r="B1129" s="82" t="s">
        <v>482</v>
      </c>
      <c r="C1129" s="82" t="s">
        <v>483</v>
      </c>
      <c r="D1129" s="82" t="s">
        <v>484</v>
      </c>
      <c r="E1129" s="82" t="s">
        <v>485</v>
      </c>
      <c r="F1129" s="82" t="s">
        <v>484</v>
      </c>
      <c r="G1129" s="82" t="s">
        <v>486</v>
      </c>
      <c r="H1129" s="82" t="s">
        <v>487</v>
      </c>
      <c r="I1129" s="114" t="s">
        <v>488</v>
      </c>
      <c r="J1129" s="85" t="s">
        <v>489</v>
      </c>
      <c r="K1129" s="85" t="s">
        <v>490</v>
      </c>
      <c r="L1129" s="77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</row>
    <row r="1130" ht="15.75" customHeight="1">
      <c r="A1130" s="86" t="s">
        <v>491</v>
      </c>
      <c r="B1130" s="87"/>
      <c r="C1130" s="87"/>
      <c r="D1130" s="87"/>
      <c r="E1130" s="87"/>
      <c r="F1130" s="87"/>
      <c r="G1130" s="87"/>
      <c r="H1130" s="87"/>
      <c r="I1130" s="115"/>
      <c r="J1130" s="87"/>
      <c r="K1130" s="87"/>
      <c r="L1130" s="77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</row>
    <row r="1131" ht="15.75" customHeight="1">
      <c r="A1131" s="2"/>
      <c r="B1131" s="89"/>
      <c r="C1131" s="89"/>
      <c r="D1131" s="18">
        <f t="shared" ref="D1131:D1144" si="295">C1131*B1131</f>
        <v>0</v>
      </c>
      <c r="E1131" s="18">
        <f>B1131*A1129</f>
        <v>0</v>
      </c>
      <c r="F1131" s="18">
        <f t="shared" ref="F1131:F1144" si="296">E1131*C1131</f>
        <v>0</v>
      </c>
      <c r="G1131" s="18"/>
      <c r="H1131" s="89">
        <f t="shared" ref="H1131:H1144" si="297">G1131*E1131</f>
        <v>0</v>
      </c>
      <c r="I1131" s="116"/>
      <c r="J1131" s="3">
        <f t="shared" ref="J1131:J1144" si="298">I1131*H1131</f>
        <v>0</v>
      </c>
      <c r="K1131" s="3"/>
      <c r="L1131" s="77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</row>
    <row r="1132" ht="15.75" customHeight="1">
      <c r="A1132" s="2"/>
      <c r="B1132" s="89"/>
      <c r="C1132" s="89"/>
      <c r="D1132" s="18">
        <f t="shared" si="295"/>
        <v>0</v>
      </c>
      <c r="E1132" s="18">
        <f>B1132*A1129</f>
        <v>0</v>
      </c>
      <c r="F1132" s="18">
        <f t="shared" si="296"/>
        <v>0</v>
      </c>
      <c r="G1132" s="18"/>
      <c r="H1132" s="89">
        <f t="shared" si="297"/>
        <v>0</v>
      </c>
      <c r="I1132" s="116"/>
      <c r="J1132" s="3">
        <f t="shared" si="298"/>
        <v>0</v>
      </c>
      <c r="K1132" s="3"/>
      <c r="L1132" s="77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</row>
    <row r="1133" ht="15.75" customHeight="1">
      <c r="A1133" s="2"/>
      <c r="B1133" s="18"/>
      <c r="C1133" s="18"/>
      <c r="D1133" s="18">
        <f t="shared" si="295"/>
        <v>0</v>
      </c>
      <c r="E1133" s="18">
        <f>B1133*A1129</f>
        <v>0</v>
      </c>
      <c r="F1133" s="18">
        <f t="shared" si="296"/>
        <v>0</v>
      </c>
      <c r="G1133" s="18"/>
      <c r="H1133" s="89">
        <f t="shared" si="297"/>
        <v>0</v>
      </c>
      <c r="I1133" s="116"/>
      <c r="J1133" s="3">
        <f t="shared" si="298"/>
        <v>0</v>
      </c>
      <c r="K1133" s="3"/>
      <c r="L1133" s="77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</row>
    <row r="1134" ht="15.75" customHeight="1">
      <c r="A1134" s="2"/>
      <c r="B1134" s="18"/>
      <c r="C1134" s="18"/>
      <c r="D1134" s="18">
        <f t="shared" si="295"/>
        <v>0</v>
      </c>
      <c r="E1134" s="18">
        <f>B1134*A1129</f>
        <v>0</v>
      </c>
      <c r="F1134" s="18">
        <f t="shared" si="296"/>
        <v>0</v>
      </c>
      <c r="G1134" s="18"/>
      <c r="H1134" s="89">
        <f t="shared" si="297"/>
        <v>0</v>
      </c>
      <c r="I1134" s="116"/>
      <c r="J1134" s="3">
        <f t="shared" si="298"/>
        <v>0</v>
      </c>
      <c r="K1134" s="3"/>
      <c r="L1134" s="77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</row>
    <row r="1135" ht="15.75" customHeight="1">
      <c r="A1135" s="2"/>
      <c r="B1135" s="18"/>
      <c r="C1135" s="18"/>
      <c r="D1135" s="18">
        <f t="shared" si="295"/>
        <v>0</v>
      </c>
      <c r="E1135" s="18">
        <f>B1135*A1129</f>
        <v>0</v>
      </c>
      <c r="F1135" s="18">
        <f t="shared" si="296"/>
        <v>0</v>
      </c>
      <c r="G1135" s="18"/>
      <c r="H1135" s="89">
        <f t="shared" si="297"/>
        <v>0</v>
      </c>
      <c r="I1135" s="116"/>
      <c r="J1135" s="3">
        <f t="shared" si="298"/>
        <v>0</v>
      </c>
      <c r="K1135" s="3"/>
      <c r="L1135" s="77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</row>
    <row r="1136" ht="15.75" customHeight="1">
      <c r="A1136" s="2"/>
      <c r="B1136" s="18"/>
      <c r="C1136" s="18"/>
      <c r="D1136" s="18">
        <f t="shared" si="295"/>
        <v>0</v>
      </c>
      <c r="E1136" s="18">
        <f>B1136*A1129</f>
        <v>0</v>
      </c>
      <c r="F1136" s="18">
        <f t="shared" si="296"/>
        <v>0</v>
      </c>
      <c r="G1136" s="18"/>
      <c r="H1136" s="89">
        <f t="shared" si="297"/>
        <v>0</v>
      </c>
      <c r="I1136" s="116"/>
      <c r="J1136" s="3">
        <f t="shared" si="298"/>
        <v>0</v>
      </c>
      <c r="K1136" s="3"/>
      <c r="L1136" s="77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</row>
    <row r="1137" ht="15.75" customHeight="1">
      <c r="A1137" s="2"/>
      <c r="B1137" s="18"/>
      <c r="C1137" s="18"/>
      <c r="D1137" s="18">
        <f t="shared" si="295"/>
        <v>0</v>
      </c>
      <c r="E1137" s="18">
        <f>B1137*A1129</f>
        <v>0</v>
      </c>
      <c r="F1137" s="18">
        <f t="shared" si="296"/>
        <v>0</v>
      </c>
      <c r="G1137" s="18"/>
      <c r="H1137" s="89">
        <f t="shared" si="297"/>
        <v>0</v>
      </c>
      <c r="I1137" s="116"/>
      <c r="J1137" s="3">
        <f t="shared" si="298"/>
        <v>0</v>
      </c>
      <c r="K1137" s="3"/>
      <c r="L1137" s="77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</row>
    <row r="1138" ht="15.75" customHeight="1">
      <c r="A1138" s="2"/>
      <c r="B1138" s="89"/>
      <c r="C1138" s="89"/>
      <c r="D1138" s="18">
        <f t="shared" si="295"/>
        <v>0</v>
      </c>
      <c r="E1138" s="18">
        <f>B1138*A1129</f>
        <v>0</v>
      </c>
      <c r="F1138" s="18">
        <f t="shared" si="296"/>
        <v>0</v>
      </c>
      <c r="G1138" s="18"/>
      <c r="H1138" s="89">
        <f t="shared" si="297"/>
        <v>0</v>
      </c>
      <c r="I1138" s="116"/>
      <c r="J1138" s="3">
        <f t="shared" si="298"/>
        <v>0</v>
      </c>
      <c r="K1138" s="3"/>
      <c r="L1138" s="77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</row>
    <row r="1139" ht="15.75" customHeight="1">
      <c r="A1139" s="2"/>
      <c r="B1139" s="89"/>
      <c r="C1139" s="89"/>
      <c r="D1139" s="18">
        <f t="shared" si="295"/>
        <v>0</v>
      </c>
      <c r="E1139" s="18">
        <f>B1139*A1129</f>
        <v>0</v>
      </c>
      <c r="F1139" s="18">
        <f t="shared" si="296"/>
        <v>0</v>
      </c>
      <c r="G1139" s="18"/>
      <c r="H1139" s="89">
        <f t="shared" si="297"/>
        <v>0</v>
      </c>
      <c r="I1139" s="116"/>
      <c r="J1139" s="3">
        <f t="shared" si="298"/>
        <v>0</v>
      </c>
      <c r="K1139" s="3"/>
      <c r="L1139" s="77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</row>
    <row r="1140" ht="15.75" customHeight="1">
      <c r="A1140" s="1"/>
      <c r="B1140" s="89"/>
      <c r="C1140" s="89"/>
      <c r="D1140" s="18">
        <f t="shared" si="295"/>
        <v>0</v>
      </c>
      <c r="E1140" s="18">
        <f>B1140*A1129</f>
        <v>0</v>
      </c>
      <c r="F1140" s="18">
        <f t="shared" si="296"/>
        <v>0</v>
      </c>
      <c r="G1140" s="18"/>
      <c r="H1140" s="89">
        <f t="shared" si="297"/>
        <v>0</v>
      </c>
      <c r="I1140" s="116"/>
      <c r="J1140" s="3">
        <f t="shared" si="298"/>
        <v>0</v>
      </c>
      <c r="K1140" s="3"/>
      <c r="L1140" s="77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</row>
    <row r="1141" ht="15.75" customHeight="1">
      <c r="A1141" s="1"/>
      <c r="B1141" s="89"/>
      <c r="C1141" s="89"/>
      <c r="D1141" s="18">
        <f t="shared" si="295"/>
        <v>0</v>
      </c>
      <c r="E1141" s="18">
        <f>B1141*A1129</f>
        <v>0</v>
      </c>
      <c r="F1141" s="18">
        <f t="shared" si="296"/>
        <v>0</v>
      </c>
      <c r="G1141" s="18"/>
      <c r="H1141" s="89">
        <f t="shared" si="297"/>
        <v>0</v>
      </c>
      <c r="I1141" s="116"/>
      <c r="J1141" s="3">
        <f t="shared" si="298"/>
        <v>0</v>
      </c>
      <c r="K1141" s="3"/>
      <c r="L1141" s="77"/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</row>
    <row r="1142" ht="15.75" customHeight="1">
      <c r="A1142" s="31"/>
      <c r="B1142" s="89"/>
      <c r="C1142" s="89"/>
      <c r="D1142" s="95">
        <f t="shared" si="295"/>
        <v>0</v>
      </c>
      <c r="E1142" s="95">
        <f>B1142*A1129</f>
        <v>0</v>
      </c>
      <c r="F1142" s="18">
        <f t="shared" si="296"/>
        <v>0</v>
      </c>
      <c r="G1142" s="18"/>
      <c r="H1142" s="89">
        <f t="shared" si="297"/>
        <v>0</v>
      </c>
      <c r="I1142" s="118"/>
      <c r="J1142" s="3">
        <f t="shared" si="298"/>
        <v>0</v>
      </c>
      <c r="K1142" s="3"/>
      <c r="L1142" s="77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</row>
    <row r="1143" ht="15.75" customHeight="1">
      <c r="A1143" s="31"/>
      <c r="B1143" s="89"/>
      <c r="C1143" s="89"/>
      <c r="D1143" s="18">
        <f t="shared" si="295"/>
        <v>0</v>
      </c>
      <c r="E1143" s="18">
        <f>B1143*A1129</f>
        <v>0</v>
      </c>
      <c r="F1143" s="18">
        <f t="shared" si="296"/>
        <v>0</v>
      </c>
      <c r="G1143" s="18"/>
      <c r="H1143" s="89">
        <f t="shared" si="297"/>
        <v>0</v>
      </c>
      <c r="I1143" s="3"/>
      <c r="J1143" s="3">
        <f t="shared" si="298"/>
        <v>0</v>
      </c>
      <c r="K1143" s="3"/>
      <c r="L1143" s="77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</row>
    <row r="1144" ht="15.75" customHeight="1">
      <c r="A1144" s="31"/>
      <c r="B1144" s="89"/>
      <c r="C1144" s="89"/>
      <c r="D1144" s="18">
        <f t="shared" si="295"/>
        <v>0</v>
      </c>
      <c r="E1144" s="18">
        <f>B1144*A1129</f>
        <v>0</v>
      </c>
      <c r="F1144" s="18">
        <f t="shared" si="296"/>
        <v>0</v>
      </c>
      <c r="G1144" s="18"/>
      <c r="H1144" s="89">
        <f t="shared" si="297"/>
        <v>0</v>
      </c>
      <c r="I1144" s="3"/>
      <c r="J1144" s="3">
        <f t="shared" si="298"/>
        <v>0</v>
      </c>
      <c r="K1144" s="3"/>
      <c r="L1144" s="77"/>
      <c r="M1144" s="77"/>
      <c r="N1144" s="77"/>
      <c r="O1144" s="77"/>
      <c r="P1144" s="77"/>
      <c r="Q1144" s="77"/>
      <c r="R1144" s="77"/>
      <c r="S1144" s="77"/>
      <c r="T1144" s="77"/>
      <c r="U1144" s="77"/>
      <c r="V1144" s="77"/>
      <c r="W1144" s="77"/>
      <c r="X1144" s="77"/>
      <c r="Y1144" s="77"/>
    </row>
    <row r="1145" ht="15.75" customHeight="1">
      <c r="A1145" s="4" t="s">
        <v>495</v>
      </c>
      <c r="B1145" s="97">
        <f>SUM(B1131:B1144)</f>
        <v>0</v>
      </c>
      <c r="C1145" s="96"/>
      <c r="D1145" s="97">
        <f t="shared" ref="D1145:F1145" si="299">SUM(D1131:D1144)</f>
        <v>0</v>
      </c>
      <c r="E1145" s="97">
        <f t="shared" si="299"/>
        <v>0</v>
      </c>
      <c r="F1145" s="97">
        <f t="shared" si="299"/>
        <v>0</v>
      </c>
      <c r="G1145" s="96"/>
      <c r="H1145" s="97">
        <f t="shared" ref="H1145:K1145" si="300">SUM(H1131:H1144)</f>
        <v>0</v>
      </c>
      <c r="I1145" s="98">
        <f t="shared" si="300"/>
        <v>0</v>
      </c>
      <c r="J1145" s="98">
        <f t="shared" si="300"/>
        <v>0</v>
      </c>
      <c r="K1145" s="98">
        <f t="shared" si="300"/>
        <v>0</v>
      </c>
      <c r="L1145" s="77"/>
      <c r="M1145" s="77"/>
      <c r="N1145" s="77"/>
      <c r="O1145" s="77"/>
      <c r="P1145" s="77"/>
      <c r="Q1145" s="77"/>
      <c r="R1145" s="77"/>
      <c r="S1145" s="77"/>
      <c r="T1145" s="77"/>
      <c r="U1145" s="77"/>
      <c r="V1145" s="77"/>
      <c r="W1145" s="77"/>
      <c r="X1145" s="77"/>
      <c r="Y1145" s="77"/>
    </row>
    <row r="1146" ht="15.75" customHeight="1">
      <c r="A1146" s="8"/>
      <c r="B1146" s="100"/>
      <c r="C1146" s="100"/>
      <c r="D1146" s="100"/>
      <c r="E1146" s="100"/>
      <c r="F1146" s="100"/>
      <c r="G1146" s="100"/>
      <c r="H1146" s="101" t="s">
        <v>496</v>
      </c>
      <c r="I1146" s="33"/>
      <c r="J1146" s="100"/>
      <c r="K1146" s="101" t="s">
        <v>497</v>
      </c>
      <c r="L1146" s="77"/>
      <c r="M1146" s="77"/>
      <c r="N1146" s="77"/>
      <c r="O1146" s="77"/>
      <c r="P1146" s="77"/>
      <c r="Q1146" s="77"/>
      <c r="R1146" s="77"/>
      <c r="S1146" s="77"/>
      <c r="T1146" s="77"/>
      <c r="U1146" s="77"/>
      <c r="V1146" s="77"/>
      <c r="W1146" s="77"/>
      <c r="X1146" s="77"/>
      <c r="Y1146" s="77"/>
    </row>
    <row r="1147" ht="15.75" customHeight="1">
      <c r="A1147" s="8"/>
      <c r="B1147" s="100"/>
      <c r="C1147" s="100"/>
      <c r="D1147" s="100"/>
      <c r="E1147" s="100"/>
      <c r="F1147" s="100"/>
      <c r="G1147" s="100"/>
      <c r="H1147" s="104" t="str">
        <f>#REF!*A1129</f>
        <v>#REF!</v>
      </c>
      <c r="I1147" s="33"/>
      <c r="J1147" s="100"/>
      <c r="K1147" s="104"/>
      <c r="L1147" s="77"/>
      <c r="M1147" s="77"/>
      <c r="N1147" s="77"/>
      <c r="O1147" s="77"/>
      <c r="P1147" s="77"/>
      <c r="Q1147" s="77"/>
      <c r="R1147" s="77"/>
      <c r="S1147" s="77"/>
      <c r="T1147" s="77"/>
      <c r="U1147" s="77"/>
      <c r="V1147" s="77"/>
      <c r="W1147" s="77"/>
      <c r="X1147" s="77"/>
      <c r="Y1147" s="77"/>
    </row>
    <row r="1148" ht="15.75" customHeight="1">
      <c r="A1148" s="8"/>
      <c r="B1148" s="8"/>
      <c r="C1148" s="8"/>
      <c r="D1148" s="8"/>
      <c r="E1148" s="8"/>
      <c r="F1148" s="8"/>
      <c r="G1148" s="8"/>
      <c r="H1148" s="8"/>
      <c r="I1148" s="33"/>
      <c r="J1148" s="8"/>
      <c r="K1148" s="8"/>
      <c r="L1148" s="77"/>
      <c r="M1148" s="77"/>
      <c r="N1148" s="77"/>
      <c r="O1148" s="77"/>
      <c r="P1148" s="77"/>
      <c r="Q1148" s="77"/>
      <c r="R1148" s="77"/>
      <c r="S1148" s="77"/>
      <c r="T1148" s="77"/>
      <c r="U1148" s="77"/>
      <c r="V1148" s="77"/>
      <c r="W1148" s="77"/>
      <c r="X1148" s="77"/>
      <c r="Y1148" s="77"/>
    </row>
    <row r="1149" ht="15.75" customHeight="1">
      <c r="A1149" s="8"/>
      <c r="B1149" s="8"/>
      <c r="C1149" s="8"/>
      <c r="D1149" s="8"/>
      <c r="E1149" s="8"/>
      <c r="F1149" s="8"/>
      <c r="G1149" s="8"/>
      <c r="H1149" s="8"/>
      <c r="I1149" s="33"/>
      <c r="J1149" s="8"/>
      <c r="K1149" s="8"/>
      <c r="L1149" s="77"/>
      <c r="M1149" s="77"/>
      <c r="N1149" s="77"/>
      <c r="O1149" s="77"/>
      <c r="P1149" s="77"/>
      <c r="Q1149" s="77"/>
      <c r="R1149" s="77"/>
      <c r="S1149" s="77"/>
      <c r="T1149" s="77"/>
      <c r="U1149" s="77"/>
      <c r="V1149" s="77"/>
      <c r="W1149" s="77"/>
      <c r="X1149" s="77"/>
      <c r="Y1149" s="77"/>
    </row>
    <row r="1150" ht="15.75" customHeight="1">
      <c r="A1150" s="66"/>
      <c r="B1150" s="75"/>
      <c r="C1150" s="75"/>
      <c r="D1150" s="75"/>
      <c r="E1150" s="75"/>
      <c r="F1150" s="75"/>
      <c r="G1150" s="75"/>
      <c r="H1150" s="75"/>
      <c r="I1150" s="75"/>
      <c r="J1150" s="75"/>
      <c r="K1150" s="76"/>
      <c r="L1150" s="77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</row>
    <row r="1151" ht="15.75" customHeight="1">
      <c r="A1151" s="78" t="s">
        <v>478</v>
      </c>
      <c r="B1151" s="79" t="s">
        <v>479</v>
      </c>
      <c r="C1151" s="75"/>
      <c r="D1151" s="76"/>
      <c r="E1151" s="80" t="s">
        <v>480</v>
      </c>
      <c r="F1151" s="76"/>
      <c r="G1151" s="79" t="s">
        <v>481</v>
      </c>
      <c r="H1151" s="75"/>
      <c r="I1151" s="75"/>
      <c r="J1151" s="75"/>
      <c r="K1151" s="76"/>
      <c r="L1151" s="77"/>
      <c r="M1151" s="77"/>
      <c r="N1151" s="77"/>
      <c r="O1151" s="77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</row>
    <row r="1152" ht="15.75" customHeight="1">
      <c r="A1152" s="177">
        <v>4.0</v>
      </c>
      <c r="B1152" s="82" t="s">
        <v>482</v>
      </c>
      <c r="C1152" s="82" t="s">
        <v>483</v>
      </c>
      <c r="D1152" s="82" t="s">
        <v>484</v>
      </c>
      <c r="E1152" s="82" t="s">
        <v>485</v>
      </c>
      <c r="F1152" s="82" t="s">
        <v>484</v>
      </c>
      <c r="G1152" s="82" t="s">
        <v>486</v>
      </c>
      <c r="H1152" s="82" t="s">
        <v>487</v>
      </c>
      <c r="I1152" s="114" t="s">
        <v>488</v>
      </c>
      <c r="J1152" s="85" t="s">
        <v>489</v>
      </c>
      <c r="K1152" s="85" t="s">
        <v>490</v>
      </c>
      <c r="L1152" s="77"/>
      <c r="M1152" s="77"/>
      <c r="N1152" s="77"/>
      <c r="O1152" s="77"/>
      <c r="P1152" s="77"/>
      <c r="Q1152" s="77"/>
      <c r="R1152" s="77"/>
      <c r="S1152" s="77"/>
      <c r="T1152" s="77"/>
      <c r="U1152" s="77"/>
      <c r="V1152" s="77"/>
      <c r="W1152" s="77"/>
      <c r="X1152" s="77"/>
      <c r="Y1152" s="77"/>
    </row>
    <row r="1153" ht="15.75" customHeight="1">
      <c r="A1153" s="86" t="s">
        <v>491</v>
      </c>
      <c r="B1153" s="87"/>
      <c r="C1153" s="87"/>
      <c r="D1153" s="87"/>
      <c r="E1153" s="87"/>
      <c r="F1153" s="87"/>
      <c r="G1153" s="87"/>
      <c r="H1153" s="87"/>
      <c r="I1153" s="115"/>
      <c r="J1153" s="87"/>
      <c r="K1153" s="87"/>
      <c r="L1153" s="77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</row>
    <row r="1154" ht="15.75" customHeight="1">
      <c r="A1154" s="2"/>
      <c r="B1154" s="89"/>
      <c r="C1154" s="89"/>
      <c r="D1154" s="18">
        <f t="shared" ref="D1154:D1167" si="301">C1154*B1154</f>
        <v>0</v>
      </c>
      <c r="E1154" s="18">
        <f>B1154*A1152</f>
        <v>0</v>
      </c>
      <c r="F1154" s="18">
        <f t="shared" ref="F1154:F1167" si="302">E1154*C1154</f>
        <v>0</v>
      </c>
      <c r="G1154" s="18"/>
      <c r="H1154" s="89">
        <f t="shared" ref="H1154:H1167" si="303">G1154*E1154</f>
        <v>0</v>
      </c>
      <c r="I1154" s="116"/>
      <c r="J1154" s="3">
        <f t="shared" ref="J1154:J1167" si="304">I1154*H1154</f>
        <v>0</v>
      </c>
      <c r="K1154" s="3"/>
      <c r="L1154" s="77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</row>
    <row r="1155" ht="15.75" customHeight="1">
      <c r="A1155" s="2"/>
      <c r="B1155" s="89"/>
      <c r="C1155" s="89"/>
      <c r="D1155" s="18">
        <f t="shared" si="301"/>
        <v>0</v>
      </c>
      <c r="E1155" s="18">
        <f>B1155*A1152</f>
        <v>0</v>
      </c>
      <c r="F1155" s="18">
        <f t="shared" si="302"/>
        <v>0</v>
      </c>
      <c r="G1155" s="18"/>
      <c r="H1155" s="89">
        <f t="shared" si="303"/>
        <v>0</v>
      </c>
      <c r="I1155" s="116"/>
      <c r="J1155" s="3">
        <f t="shared" si="304"/>
        <v>0</v>
      </c>
      <c r="K1155" s="3"/>
      <c r="L1155" s="77"/>
      <c r="M1155" s="77"/>
      <c r="N1155" s="77"/>
      <c r="O1155" s="77"/>
      <c r="P1155" s="77"/>
      <c r="Q1155" s="77"/>
      <c r="R1155" s="77"/>
      <c r="S1155" s="77"/>
      <c r="T1155" s="77"/>
      <c r="U1155" s="77"/>
      <c r="V1155" s="77"/>
      <c r="W1155" s="77"/>
      <c r="X1155" s="77"/>
      <c r="Y1155" s="77"/>
    </row>
    <row r="1156" ht="15.75" customHeight="1">
      <c r="A1156" s="2"/>
      <c r="B1156" s="18"/>
      <c r="C1156" s="18"/>
      <c r="D1156" s="18">
        <f t="shared" si="301"/>
        <v>0</v>
      </c>
      <c r="E1156" s="18">
        <f>B1156*A1152</f>
        <v>0</v>
      </c>
      <c r="F1156" s="18">
        <f t="shared" si="302"/>
        <v>0</v>
      </c>
      <c r="G1156" s="18"/>
      <c r="H1156" s="89">
        <f t="shared" si="303"/>
        <v>0</v>
      </c>
      <c r="I1156" s="116"/>
      <c r="J1156" s="3">
        <f t="shared" si="304"/>
        <v>0</v>
      </c>
      <c r="K1156" s="3"/>
      <c r="L1156" s="77"/>
      <c r="M1156" s="77"/>
      <c r="N1156" s="77"/>
      <c r="O1156" s="77"/>
      <c r="P1156" s="77"/>
      <c r="Q1156" s="77"/>
      <c r="R1156" s="77"/>
      <c r="S1156" s="77"/>
      <c r="T1156" s="77"/>
      <c r="U1156" s="77"/>
      <c r="V1156" s="77"/>
      <c r="W1156" s="77"/>
      <c r="X1156" s="77"/>
      <c r="Y1156" s="77"/>
    </row>
    <row r="1157" ht="15.75" customHeight="1">
      <c r="A1157" s="2"/>
      <c r="B1157" s="18"/>
      <c r="C1157" s="18"/>
      <c r="D1157" s="18">
        <f t="shared" si="301"/>
        <v>0</v>
      </c>
      <c r="E1157" s="18">
        <f>B1157*A1152</f>
        <v>0</v>
      </c>
      <c r="F1157" s="18">
        <f t="shared" si="302"/>
        <v>0</v>
      </c>
      <c r="G1157" s="18"/>
      <c r="H1157" s="89">
        <f t="shared" si="303"/>
        <v>0</v>
      </c>
      <c r="I1157" s="116"/>
      <c r="J1157" s="3">
        <f t="shared" si="304"/>
        <v>0</v>
      </c>
      <c r="K1157" s="3"/>
      <c r="L1157" s="77"/>
      <c r="M1157" s="77"/>
      <c r="N1157" s="77"/>
      <c r="O1157" s="77"/>
      <c r="P1157" s="77"/>
      <c r="Q1157" s="77"/>
      <c r="R1157" s="77"/>
      <c r="S1157" s="77"/>
      <c r="T1157" s="77"/>
      <c r="U1157" s="77"/>
      <c r="V1157" s="77"/>
      <c r="W1157" s="77"/>
      <c r="X1157" s="77"/>
      <c r="Y1157" s="77"/>
    </row>
    <row r="1158" ht="15.75" customHeight="1">
      <c r="A1158" s="2"/>
      <c r="B1158" s="18"/>
      <c r="C1158" s="18"/>
      <c r="D1158" s="18">
        <f t="shared" si="301"/>
        <v>0</v>
      </c>
      <c r="E1158" s="18">
        <f>B1158*A1152</f>
        <v>0</v>
      </c>
      <c r="F1158" s="18">
        <f t="shared" si="302"/>
        <v>0</v>
      </c>
      <c r="G1158" s="18"/>
      <c r="H1158" s="89">
        <f t="shared" si="303"/>
        <v>0</v>
      </c>
      <c r="I1158" s="116"/>
      <c r="J1158" s="3">
        <f t="shared" si="304"/>
        <v>0</v>
      </c>
      <c r="K1158" s="3"/>
      <c r="L1158" s="77"/>
      <c r="M1158" s="77"/>
      <c r="N1158" s="77"/>
      <c r="O1158" s="77"/>
      <c r="P1158" s="77"/>
      <c r="Q1158" s="77"/>
      <c r="R1158" s="77"/>
      <c r="S1158" s="77"/>
      <c r="T1158" s="77"/>
      <c r="U1158" s="77"/>
      <c r="V1158" s="77"/>
      <c r="W1158" s="77"/>
      <c r="X1158" s="77"/>
      <c r="Y1158" s="77"/>
    </row>
    <row r="1159" ht="15.75" customHeight="1">
      <c r="A1159" s="2"/>
      <c r="B1159" s="18"/>
      <c r="C1159" s="18"/>
      <c r="D1159" s="18">
        <f t="shared" si="301"/>
        <v>0</v>
      </c>
      <c r="E1159" s="18">
        <f>B1159*A1152</f>
        <v>0</v>
      </c>
      <c r="F1159" s="18">
        <f t="shared" si="302"/>
        <v>0</v>
      </c>
      <c r="G1159" s="18"/>
      <c r="H1159" s="89">
        <f t="shared" si="303"/>
        <v>0</v>
      </c>
      <c r="I1159" s="116"/>
      <c r="J1159" s="3">
        <f t="shared" si="304"/>
        <v>0</v>
      </c>
      <c r="K1159" s="3"/>
      <c r="L1159" s="77"/>
      <c r="M1159" s="77"/>
      <c r="N1159" s="77"/>
      <c r="O1159" s="77"/>
      <c r="P1159" s="77"/>
      <c r="Q1159" s="77"/>
      <c r="R1159" s="77"/>
      <c r="S1159" s="77"/>
      <c r="T1159" s="77"/>
      <c r="U1159" s="77"/>
      <c r="V1159" s="77"/>
      <c r="W1159" s="77"/>
      <c r="X1159" s="77"/>
      <c r="Y1159" s="77"/>
    </row>
    <row r="1160" ht="15.75" customHeight="1">
      <c r="A1160" s="2"/>
      <c r="B1160" s="18"/>
      <c r="C1160" s="18"/>
      <c r="D1160" s="18">
        <f t="shared" si="301"/>
        <v>0</v>
      </c>
      <c r="E1160" s="18">
        <f>B1160*A1152</f>
        <v>0</v>
      </c>
      <c r="F1160" s="18">
        <f t="shared" si="302"/>
        <v>0</v>
      </c>
      <c r="G1160" s="18"/>
      <c r="H1160" s="89">
        <f t="shared" si="303"/>
        <v>0</v>
      </c>
      <c r="I1160" s="116"/>
      <c r="J1160" s="3">
        <f t="shared" si="304"/>
        <v>0</v>
      </c>
      <c r="K1160" s="3"/>
      <c r="L1160" s="77"/>
      <c r="M1160" s="77"/>
      <c r="N1160" s="77"/>
      <c r="O1160" s="77"/>
      <c r="P1160" s="77"/>
      <c r="Q1160" s="77"/>
      <c r="R1160" s="77"/>
      <c r="S1160" s="77"/>
      <c r="T1160" s="77"/>
      <c r="U1160" s="77"/>
      <c r="V1160" s="77"/>
      <c r="W1160" s="77"/>
      <c r="X1160" s="77"/>
      <c r="Y1160" s="77"/>
    </row>
    <row r="1161" ht="15.75" customHeight="1">
      <c r="A1161" s="2"/>
      <c r="B1161" s="89"/>
      <c r="C1161" s="89"/>
      <c r="D1161" s="18">
        <f t="shared" si="301"/>
        <v>0</v>
      </c>
      <c r="E1161" s="18">
        <f>B1161*A1152</f>
        <v>0</v>
      </c>
      <c r="F1161" s="18">
        <f t="shared" si="302"/>
        <v>0</v>
      </c>
      <c r="G1161" s="18"/>
      <c r="H1161" s="89">
        <f t="shared" si="303"/>
        <v>0</v>
      </c>
      <c r="I1161" s="116"/>
      <c r="J1161" s="3">
        <f t="shared" si="304"/>
        <v>0</v>
      </c>
      <c r="K1161" s="3"/>
      <c r="L1161" s="77"/>
      <c r="M1161" s="77"/>
      <c r="N1161" s="77"/>
      <c r="O1161" s="77"/>
      <c r="P1161" s="77"/>
      <c r="Q1161" s="77"/>
      <c r="R1161" s="77"/>
      <c r="S1161" s="77"/>
      <c r="T1161" s="77"/>
      <c r="U1161" s="77"/>
      <c r="V1161" s="77"/>
      <c r="W1161" s="77"/>
      <c r="X1161" s="77"/>
      <c r="Y1161" s="77"/>
    </row>
    <row r="1162" ht="15.75" customHeight="1">
      <c r="A1162" s="2"/>
      <c r="B1162" s="89"/>
      <c r="C1162" s="89"/>
      <c r="D1162" s="18">
        <f t="shared" si="301"/>
        <v>0</v>
      </c>
      <c r="E1162" s="18">
        <f>B1162*A1152</f>
        <v>0</v>
      </c>
      <c r="F1162" s="18">
        <f t="shared" si="302"/>
        <v>0</v>
      </c>
      <c r="G1162" s="18"/>
      <c r="H1162" s="89">
        <f t="shared" si="303"/>
        <v>0</v>
      </c>
      <c r="I1162" s="116"/>
      <c r="J1162" s="3">
        <f t="shared" si="304"/>
        <v>0</v>
      </c>
      <c r="K1162" s="3"/>
      <c r="L1162" s="77"/>
      <c r="M1162" s="77"/>
      <c r="N1162" s="77"/>
      <c r="O1162" s="77"/>
      <c r="P1162" s="77"/>
      <c r="Q1162" s="77"/>
      <c r="R1162" s="77"/>
      <c r="S1162" s="77"/>
      <c r="T1162" s="77"/>
      <c r="U1162" s="77"/>
      <c r="V1162" s="77"/>
      <c r="W1162" s="77"/>
      <c r="X1162" s="77"/>
      <c r="Y1162" s="77"/>
    </row>
    <row r="1163" ht="15.75" customHeight="1">
      <c r="A1163" s="1"/>
      <c r="B1163" s="89"/>
      <c r="C1163" s="89"/>
      <c r="D1163" s="18">
        <f t="shared" si="301"/>
        <v>0</v>
      </c>
      <c r="E1163" s="18">
        <f>B1163*A1152</f>
        <v>0</v>
      </c>
      <c r="F1163" s="18">
        <f t="shared" si="302"/>
        <v>0</v>
      </c>
      <c r="G1163" s="18"/>
      <c r="H1163" s="89">
        <f t="shared" si="303"/>
        <v>0</v>
      </c>
      <c r="I1163" s="116"/>
      <c r="J1163" s="3">
        <f t="shared" si="304"/>
        <v>0</v>
      </c>
      <c r="K1163" s="3"/>
      <c r="L1163" s="77"/>
      <c r="M1163" s="77"/>
      <c r="N1163" s="77"/>
      <c r="O1163" s="77"/>
      <c r="P1163" s="77"/>
      <c r="Q1163" s="77"/>
      <c r="R1163" s="77"/>
      <c r="S1163" s="77"/>
      <c r="T1163" s="77"/>
      <c r="U1163" s="77"/>
      <c r="V1163" s="77"/>
      <c r="W1163" s="77"/>
      <c r="X1163" s="77"/>
      <c r="Y1163" s="77"/>
    </row>
    <row r="1164" ht="15.75" customHeight="1">
      <c r="A1164" s="1"/>
      <c r="B1164" s="89"/>
      <c r="C1164" s="89"/>
      <c r="D1164" s="18">
        <f t="shared" si="301"/>
        <v>0</v>
      </c>
      <c r="E1164" s="18">
        <f>B1164*A1152</f>
        <v>0</v>
      </c>
      <c r="F1164" s="18">
        <f t="shared" si="302"/>
        <v>0</v>
      </c>
      <c r="G1164" s="18"/>
      <c r="H1164" s="89">
        <f t="shared" si="303"/>
        <v>0</v>
      </c>
      <c r="I1164" s="116"/>
      <c r="J1164" s="3">
        <f t="shared" si="304"/>
        <v>0</v>
      </c>
      <c r="K1164" s="3"/>
      <c r="L1164" s="77"/>
      <c r="M1164" s="77"/>
      <c r="N1164" s="77"/>
      <c r="O1164" s="77"/>
      <c r="P1164" s="77"/>
      <c r="Q1164" s="77"/>
      <c r="R1164" s="77"/>
      <c r="S1164" s="77"/>
      <c r="T1164" s="77"/>
      <c r="U1164" s="77"/>
      <c r="V1164" s="77"/>
      <c r="W1164" s="77"/>
      <c r="X1164" s="77"/>
      <c r="Y1164" s="77"/>
    </row>
    <row r="1165" ht="15.75" customHeight="1">
      <c r="A1165" s="31"/>
      <c r="B1165" s="89"/>
      <c r="C1165" s="89"/>
      <c r="D1165" s="95">
        <f t="shared" si="301"/>
        <v>0</v>
      </c>
      <c r="E1165" s="95">
        <f>B1165*A1152</f>
        <v>0</v>
      </c>
      <c r="F1165" s="18">
        <f t="shared" si="302"/>
        <v>0</v>
      </c>
      <c r="G1165" s="18"/>
      <c r="H1165" s="89">
        <f t="shared" si="303"/>
        <v>0</v>
      </c>
      <c r="I1165" s="118"/>
      <c r="J1165" s="3">
        <f t="shared" si="304"/>
        <v>0</v>
      </c>
      <c r="K1165" s="3"/>
      <c r="L1165" s="77"/>
      <c r="M1165" s="77"/>
      <c r="N1165" s="77"/>
      <c r="O1165" s="77"/>
      <c r="P1165" s="77"/>
      <c r="Q1165" s="77"/>
      <c r="R1165" s="77"/>
      <c r="S1165" s="77"/>
      <c r="T1165" s="77"/>
      <c r="U1165" s="77"/>
      <c r="V1165" s="77"/>
      <c r="W1165" s="77"/>
      <c r="X1165" s="77"/>
      <c r="Y1165" s="77"/>
    </row>
    <row r="1166" ht="15.75" customHeight="1">
      <c r="A1166" s="31"/>
      <c r="B1166" s="89"/>
      <c r="C1166" s="89"/>
      <c r="D1166" s="18">
        <f t="shared" si="301"/>
        <v>0</v>
      </c>
      <c r="E1166" s="18">
        <f>B1166*A1152</f>
        <v>0</v>
      </c>
      <c r="F1166" s="18">
        <f t="shared" si="302"/>
        <v>0</v>
      </c>
      <c r="G1166" s="18"/>
      <c r="H1166" s="89">
        <f t="shared" si="303"/>
        <v>0</v>
      </c>
      <c r="I1166" s="3"/>
      <c r="J1166" s="3">
        <f t="shared" si="304"/>
        <v>0</v>
      </c>
      <c r="K1166" s="3"/>
      <c r="L1166" s="77"/>
      <c r="M1166" s="77"/>
      <c r="N1166" s="77"/>
      <c r="O1166" s="77"/>
      <c r="P1166" s="77"/>
      <c r="Q1166" s="77"/>
      <c r="R1166" s="77"/>
      <c r="S1166" s="77"/>
      <c r="T1166" s="77"/>
      <c r="U1166" s="77"/>
      <c r="V1166" s="77"/>
      <c r="W1166" s="77"/>
      <c r="X1166" s="77"/>
      <c r="Y1166" s="77"/>
    </row>
    <row r="1167" ht="15.75" customHeight="1">
      <c r="A1167" s="31"/>
      <c r="B1167" s="89"/>
      <c r="C1167" s="89"/>
      <c r="D1167" s="18">
        <f t="shared" si="301"/>
        <v>0</v>
      </c>
      <c r="E1167" s="18">
        <f>B1167*A1152</f>
        <v>0</v>
      </c>
      <c r="F1167" s="18">
        <f t="shared" si="302"/>
        <v>0</v>
      </c>
      <c r="G1167" s="18"/>
      <c r="H1167" s="89">
        <f t="shared" si="303"/>
        <v>0</v>
      </c>
      <c r="I1167" s="3"/>
      <c r="J1167" s="3">
        <f t="shared" si="304"/>
        <v>0</v>
      </c>
      <c r="K1167" s="3"/>
      <c r="L1167" s="77"/>
      <c r="M1167" s="77"/>
      <c r="N1167" s="77"/>
      <c r="O1167" s="77"/>
      <c r="P1167" s="77"/>
      <c r="Q1167" s="77"/>
      <c r="R1167" s="77"/>
      <c r="S1167" s="77"/>
      <c r="T1167" s="77"/>
      <c r="U1167" s="77"/>
      <c r="V1167" s="77"/>
      <c r="W1167" s="77"/>
      <c r="X1167" s="77"/>
      <c r="Y1167" s="77"/>
    </row>
    <row r="1168" ht="15.75" customHeight="1">
      <c r="A1168" s="4" t="s">
        <v>495</v>
      </c>
      <c r="B1168" s="97">
        <f>SUM(B1154:B1167)</f>
        <v>0</v>
      </c>
      <c r="C1168" s="96"/>
      <c r="D1168" s="97">
        <f t="shared" ref="D1168:F1168" si="305">SUM(D1154:D1167)</f>
        <v>0</v>
      </c>
      <c r="E1168" s="97">
        <f t="shared" si="305"/>
        <v>0</v>
      </c>
      <c r="F1168" s="97">
        <f t="shared" si="305"/>
        <v>0</v>
      </c>
      <c r="G1168" s="96"/>
      <c r="H1168" s="97">
        <f t="shared" ref="H1168:K1168" si="306">SUM(H1154:H1167)</f>
        <v>0</v>
      </c>
      <c r="I1168" s="98">
        <f t="shared" si="306"/>
        <v>0</v>
      </c>
      <c r="J1168" s="98">
        <f t="shared" si="306"/>
        <v>0</v>
      </c>
      <c r="K1168" s="98">
        <f t="shared" si="306"/>
        <v>0</v>
      </c>
      <c r="L1168" s="77"/>
      <c r="M1168" s="77"/>
      <c r="N1168" s="77"/>
      <c r="O1168" s="77"/>
      <c r="P1168" s="77"/>
      <c r="Q1168" s="77"/>
      <c r="R1168" s="77"/>
      <c r="S1168" s="77"/>
      <c r="T1168" s="77"/>
      <c r="U1168" s="77"/>
      <c r="V1168" s="77"/>
      <c r="W1168" s="77"/>
      <c r="X1168" s="77"/>
      <c r="Y1168" s="77"/>
    </row>
    <row r="1169" ht="15.75" customHeight="1">
      <c r="A1169" s="8"/>
      <c r="B1169" s="100"/>
      <c r="C1169" s="100"/>
      <c r="D1169" s="100"/>
      <c r="E1169" s="100"/>
      <c r="F1169" s="100"/>
      <c r="G1169" s="100"/>
      <c r="H1169" s="101" t="s">
        <v>496</v>
      </c>
      <c r="I1169" s="33"/>
      <c r="J1169" s="100"/>
      <c r="K1169" s="101" t="s">
        <v>497</v>
      </c>
      <c r="L1169" s="77"/>
      <c r="M1169" s="77"/>
      <c r="N1169" s="77"/>
      <c r="O1169" s="77"/>
      <c r="P1169" s="77"/>
      <c r="Q1169" s="77"/>
      <c r="R1169" s="77"/>
      <c r="S1169" s="77"/>
      <c r="T1169" s="77"/>
      <c r="U1169" s="77"/>
      <c r="V1169" s="77"/>
      <c r="W1169" s="77"/>
      <c r="X1169" s="77"/>
      <c r="Y1169" s="77"/>
    </row>
    <row r="1170" ht="15.75" customHeight="1">
      <c r="A1170" s="8"/>
      <c r="B1170" s="100"/>
      <c r="C1170" s="100"/>
      <c r="D1170" s="100"/>
      <c r="E1170" s="100"/>
      <c r="F1170" s="100"/>
      <c r="G1170" s="100"/>
      <c r="H1170" s="104" t="str">
        <f>#REF!*A1152</f>
        <v>#REF!</v>
      </c>
      <c r="I1170" s="33"/>
      <c r="J1170" s="100"/>
      <c r="K1170" s="104"/>
      <c r="L1170" s="77"/>
      <c r="M1170" s="77"/>
      <c r="N1170" s="77"/>
      <c r="O1170" s="77"/>
      <c r="P1170" s="77"/>
      <c r="Q1170" s="77"/>
      <c r="R1170" s="77"/>
      <c r="S1170" s="77"/>
      <c r="T1170" s="77"/>
      <c r="U1170" s="77"/>
      <c r="V1170" s="77"/>
      <c r="W1170" s="77"/>
      <c r="X1170" s="77"/>
      <c r="Y1170" s="77"/>
    </row>
    <row r="1171" ht="15.75" customHeight="1">
      <c r="A1171" s="8"/>
      <c r="B1171" s="8"/>
      <c r="C1171" s="8"/>
      <c r="D1171" s="8"/>
      <c r="E1171" s="8"/>
      <c r="F1171" s="8"/>
      <c r="G1171" s="8"/>
      <c r="H1171" s="8"/>
      <c r="I1171" s="33"/>
      <c r="J1171" s="8"/>
      <c r="K1171" s="8"/>
      <c r="L1171" s="77"/>
      <c r="M1171" s="77"/>
      <c r="N1171" s="77"/>
      <c r="O1171" s="77"/>
      <c r="P1171" s="77"/>
      <c r="Q1171" s="77"/>
      <c r="R1171" s="77"/>
      <c r="S1171" s="77"/>
      <c r="T1171" s="77"/>
      <c r="U1171" s="77"/>
      <c r="V1171" s="77"/>
      <c r="W1171" s="77"/>
      <c r="X1171" s="77"/>
      <c r="Y1171" s="77"/>
    </row>
    <row r="1172" ht="15.75" customHeight="1">
      <c r="A1172" s="8"/>
      <c r="B1172" s="8"/>
      <c r="C1172" s="8"/>
      <c r="D1172" s="8"/>
      <c r="E1172" s="8"/>
      <c r="F1172" s="8"/>
      <c r="G1172" s="8"/>
      <c r="H1172" s="8"/>
      <c r="I1172" s="33"/>
      <c r="J1172" s="8"/>
      <c r="K1172" s="8"/>
      <c r="L1172" s="77"/>
      <c r="M1172" s="77"/>
      <c r="N1172" s="77"/>
      <c r="O1172" s="77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</row>
    <row r="1173" ht="15.75" customHeight="1">
      <c r="A1173" s="78" t="s">
        <v>478</v>
      </c>
      <c r="B1173" s="79" t="s">
        <v>479</v>
      </c>
      <c r="C1173" s="75"/>
      <c r="D1173" s="76"/>
      <c r="E1173" s="80" t="s">
        <v>480</v>
      </c>
      <c r="F1173" s="76"/>
      <c r="G1173" s="79" t="s">
        <v>481</v>
      </c>
      <c r="H1173" s="75"/>
      <c r="I1173" s="75"/>
      <c r="J1173" s="75"/>
      <c r="K1173" s="76"/>
      <c r="L1173" s="77"/>
      <c r="M1173" s="77"/>
      <c r="N1173" s="77"/>
      <c r="O1173" s="77"/>
      <c r="P1173" s="77"/>
      <c r="Q1173" s="77"/>
      <c r="R1173" s="77"/>
      <c r="S1173" s="77"/>
      <c r="T1173" s="77"/>
      <c r="U1173" s="77"/>
      <c r="V1173" s="77"/>
      <c r="W1173" s="77"/>
      <c r="X1173" s="77"/>
      <c r="Y1173" s="77"/>
    </row>
    <row r="1174" ht="15.75" customHeight="1">
      <c r="A1174" s="177">
        <v>4.0</v>
      </c>
      <c r="B1174" s="82" t="s">
        <v>482</v>
      </c>
      <c r="C1174" s="82" t="s">
        <v>483</v>
      </c>
      <c r="D1174" s="82" t="s">
        <v>484</v>
      </c>
      <c r="E1174" s="82" t="s">
        <v>485</v>
      </c>
      <c r="F1174" s="82" t="s">
        <v>484</v>
      </c>
      <c r="G1174" s="82" t="s">
        <v>486</v>
      </c>
      <c r="H1174" s="82" t="s">
        <v>487</v>
      </c>
      <c r="I1174" s="114" t="s">
        <v>488</v>
      </c>
      <c r="J1174" s="85" t="s">
        <v>489</v>
      </c>
      <c r="K1174" s="85" t="s">
        <v>490</v>
      </c>
      <c r="L1174" s="77"/>
      <c r="M1174" s="77"/>
      <c r="N1174" s="77"/>
      <c r="O1174" s="77"/>
      <c r="P1174" s="77"/>
      <c r="Q1174" s="77"/>
      <c r="R1174" s="77"/>
      <c r="S1174" s="77"/>
      <c r="T1174" s="77"/>
      <c r="U1174" s="77"/>
      <c r="V1174" s="77"/>
      <c r="W1174" s="77"/>
      <c r="X1174" s="77"/>
      <c r="Y1174" s="77"/>
    </row>
    <row r="1175" ht="15.75" customHeight="1">
      <c r="A1175" s="86" t="s">
        <v>491</v>
      </c>
      <c r="B1175" s="87"/>
      <c r="C1175" s="87"/>
      <c r="D1175" s="87"/>
      <c r="E1175" s="87"/>
      <c r="F1175" s="87"/>
      <c r="G1175" s="87"/>
      <c r="H1175" s="87"/>
      <c r="I1175" s="115"/>
      <c r="J1175" s="87"/>
      <c r="K1175" s="87"/>
      <c r="L1175" s="77"/>
      <c r="M1175" s="77"/>
      <c r="N1175" s="77"/>
      <c r="O1175" s="77"/>
      <c r="P1175" s="77"/>
      <c r="Q1175" s="77"/>
      <c r="R1175" s="77"/>
      <c r="S1175" s="77"/>
      <c r="T1175" s="77"/>
      <c r="U1175" s="77"/>
      <c r="V1175" s="77"/>
      <c r="W1175" s="77"/>
      <c r="X1175" s="77"/>
      <c r="Y1175" s="77"/>
    </row>
    <row r="1176" ht="15.75" customHeight="1">
      <c r="A1176" s="2"/>
      <c r="B1176" s="89"/>
      <c r="C1176" s="89"/>
      <c r="D1176" s="18">
        <f t="shared" ref="D1176:D1189" si="307">C1176*B1176</f>
        <v>0</v>
      </c>
      <c r="E1176" s="18">
        <f>B1176*A1174</f>
        <v>0</v>
      </c>
      <c r="F1176" s="18">
        <f t="shared" ref="F1176:F1189" si="308">E1176*C1176</f>
        <v>0</v>
      </c>
      <c r="G1176" s="18"/>
      <c r="H1176" s="89">
        <f t="shared" ref="H1176:H1189" si="309">G1176*E1176</f>
        <v>0</v>
      </c>
      <c r="I1176" s="116"/>
      <c r="J1176" s="3">
        <f t="shared" ref="J1176:J1189" si="310">I1176*H1176</f>
        <v>0</v>
      </c>
      <c r="K1176" s="3"/>
      <c r="L1176" s="77"/>
      <c r="M1176" s="77"/>
      <c r="N1176" s="77"/>
      <c r="O1176" s="77"/>
      <c r="P1176" s="77"/>
      <c r="Q1176" s="77"/>
      <c r="R1176" s="77"/>
      <c r="S1176" s="77"/>
      <c r="T1176" s="77"/>
      <c r="U1176" s="77"/>
      <c r="V1176" s="77"/>
      <c r="W1176" s="77"/>
      <c r="X1176" s="77"/>
      <c r="Y1176" s="77"/>
    </row>
    <row r="1177" ht="15.75" customHeight="1">
      <c r="A1177" s="2"/>
      <c r="B1177" s="89"/>
      <c r="C1177" s="89"/>
      <c r="D1177" s="18">
        <f t="shared" si="307"/>
        <v>0</v>
      </c>
      <c r="E1177" s="18">
        <f>B1177*A1174</f>
        <v>0</v>
      </c>
      <c r="F1177" s="18">
        <f t="shared" si="308"/>
        <v>0</v>
      </c>
      <c r="G1177" s="18"/>
      <c r="H1177" s="89">
        <f t="shared" si="309"/>
        <v>0</v>
      </c>
      <c r="I1177" s="116"/>
      <c r="J1177" s="3">
        <f t="shared" si="310"/>
        <v>0</v>
      </c>
      <c r="K1177" s="3"/>
      <c r="L1177" s="77"/>
      <c r="M1177" s="77"/>
      <c r="N1177" s="77"/>
      <c r="O1177" s="77"/>
      <c r="P1177" s="77"/>
      <c r="Q1177" s="77"/>
      <c r="R1177" s="77"/>
      <c r="S1177" s="77"/>
      <c r="T1177" s="77"/>
      <c r="U1177" s="77"/>
      <c r="V1177" s="77"/>
      <c r="W1177" s="77"/>
      <c r="X1177" s="77"/>
      <c r="Y1177" s="77"/>
    </row>
    <row r="1178" ht="15.75" customHeight="1">
      <c r="A1178" s="2"/>
      <c r="B1178" s="18"/>
      <c r="C1178" s="18"/>
      <c r="D1178" s="18">
        <f t="shared" si="307"/>
        <v>0</v>
      </c>
      <c r="E1178" s="18">
        <f>B1178*A1174</f>
        <v>0</v>
      </c>
      <c r="F1178" s="18">
        <f t="shared" si="308"/>
        <v>0</v>
      </c>
      <c r="G1178" s="18"/>
      <c r="H1178" s="89">
        <f t="shared" si="309"/>
        <v>0</v>
      </c>
      <c r="I1178" s="116"/>
      <c r="J1178" s="3">
        <f t="shared" si="310"/>
        <v>0</v>
      </c>
      <c r="K1178" s="3"/>
      <c r="L1178" s="77"/>
      <c r="M1178" s="77"/>
      <c r="N1178" s="77"/>
      <c r="O1178" s="77"/>
      <c r="P1178" s="77"/>
      <c r="Q1178" s="77"/>
      <c r="R1178" s="77"/>
      <c r="S1178" s="77"/>
      <c r="T1178" s="77"/>
      <c r="U1178" s="77"/>
      <c r="V1178" s="77"/>
      <c r="W1178" s="77"/>
      <c r="X1178" s="77"/>
      <c r="Y1178" s="77"/>
    </row>
    <row r="1179" ht="15.75" customHeight="1">
      <c r="A1179" s="2"/>
      <c r="B1179" s="18"/>
      <c r="C1179" s="18"/>
      <c r="D1179" s="18">
        <f t="shared" si="307"/>
        <v>0</v>
      </c>
      <c r="E1179" s="18">
        <f>B1179*A1174</f>
        <v>0</v>
      </c>
      <c r="F1179" s="18">
        <f t="shared" si="308"/>
        <v>0</v>
      </c>
      <c r="G1179" s="18"/>
      <c r="H1179" s="89">
        <f t="shared" si="309"/>
        <v>0</v>
      </c>
      <c r="I1179" s="116"/>
      <c r="J1179" s="3">
        <f t="shared" si="310"/>
        <v>0</v>
      </c>
      <c r="K1179" s="3"/>
      <c r="L1179" s="77"/>
      <c r="M1179" s="77"/>
      <c r="N1179" s="77"/>
      <c r="O1179" s="77"/>
      <c r="P1179" s="77"/>
      <c r="Q1179" s="77"/>
      <c r="R1179" s="77"/>
      <c r="S1179" s="77"/>
      <c r="T1179" s="77"/>
      <c r="U1179" s="77"/>
      <c r="V1179" s="77"/>
      <c r="W1179" s="77"/>
      <c r="X1179" s="77"/>
      <c r="Y1179" s="77"/>
    </row>
    <row r="1180" ht="15.75" customHeight="1">
      <c r="A1180" s="2"/>
      <c r="B1180" s="18"/>
      <c r="C1180" s="18"/>
      <c r="D1180" s="18">
        <f t="shared" si="307"/>
        <v>0</v>
      </c>
      <c r="E1180" s="18">
        <f>B1180*A1174</f>
        <v>0</v>
      </c>
      <c r="F1180" s="18">
        <f t="shared" si="308"/>
        <v>0</v>
      </c>
      <c r="G1180" s="18"/>
      <c r="H1180" s="89">
        <f t="shared" si="309"/>
        <v>0</v>
      </c>
      <c r="I1180" s="116"/>
      <c r="J1180" s="3">
        <f t="shared" si="310"/>
        <v>0</v>
      </c>
      <c r="K1180" s="3"/>
      <c r="L1180" s="77"/>
      <c r="M1180" s="77"/>
      <c r="N1180" s="77"/>
      <c r="O1180" s="77"/>
      <c r="P1180" s="77"/>
      <c r="Q1180" s="77"/>
      <c r="R1180" s="77"/>
      <c r="S1180" s="77"/>
      <c r="T1180" s="77"/>
      <c r="U1180" s="77"/>
      <c r="V1180" s="77"/>
      <c r="W1180" s="77"/>
      <c r="X1180" s="77"/>
      <c r="Y1180" s="77"/>
    </row>
    <row r="1181" ht="15.75" customHeight="1">
      <c r="A1181" s="2"/>
      <c r="B1181" s="18"/>
      <c r="C1181" s="18"/>
      <c r="D1181" s="18">
        <f t="shared" si="307"/>
        <v>0</v>
      </c>
      <c r="E1181" s="18">
        <f>B1181*A1174</f>
        <v>0</v>
      </c>
      <c r="F1181" s="18">
        <f t="shared" si="308"/>
        <v>0</v>
      </c>
      <c r="G1181" s="18"/>
      <c r="H1181" s="89">
        <f t="shared" si="309"/>
        <v>0</v>
      </c>
      <c r="I1181" s="116"/>
      <c r="J1181" s="3">
        <f t="shared" si="310"/>
        <v>0</v>
      </c>
      <c r="K1181" s="3"/>
      <c r="L1181" s="77"/>
      <c r="M1181" s="77"/>
      <c r="N1181" s="77"/>
      <c r="O1181" s="77"/>
      <c r="P1181" s="77"/>
      <c r="Q1181" s="77"/>
      <c r="R1181" s="77"/>
      <c r="S1181" s="77"/>
      <c r="T1181" s="77"/>
      <c r="U1181" s="77"/>
      <c r="V1181" s="77"/>
      <c r="W1181" s="77"/>
      <c r="X1181" s="77"/>
      <c r="Y1181" s="77"/>
    </row>
    <row r="1182" ht="15.75" customHeight="1">
      <c r="A1182" s="2"/>
      <c r="B1182" s="18"/>
      <c r="C1182" s="18"/>
      <c r="D1182" s="18">
        <f t="shared" si="307"/>
        <v>0</v>
      </c>
      <c r="E1182" s="18">
        <f>B1182*A1174</f>
        <v>0</v>
      </c>
      <c r="F1182" s="18">
        <f t="shared" si="308"/>
        <v>0</v>
      </c>
      <c r="G1182" s="18"/>
      <c r="H1182" s="89">
        <f t="shared" si="309"/>
        <v>0</v>
      </c>
      <c r="I1182" s="116"/>
      <c r="J1182" s="3">
        <f t="shared" si="310"/>
        <v>0</v>
      </c>
      <c r="K1182" s="3"/>
      <c r="L1182" s="77"/>
      <c r="M1182" s="77"/>
      <c r="N1182" s="77"/>
      <c r="O1182" s="77"/>
      <c r="P1182" s="77"/>
      <c r="Q1182" s="77"/>
      <c r="R1182" s="77"/>
      <c r="S1182" s="77"/>
      <c r="T1182" s="77"/>
      <c r="U1182" s="77"/>
      <c r="V1182" s="77"/>
      <c r="W1182" s="77"/>
      <c r="X1182" s="77"/>
      <c r="Y1182" s="77"/>
    </row>
    <row r="1183" ht="15.75" customHeight="1">
      <c r="A1183" s="2"/>
      <c r="B1183" s="89"/>
      <c r="C1183" s="89"/>
      <c r="D1183" s="18">
        <f t="shared" si="307"/>
        <v>0</v>
      </c>
      <c r="E1183" s="18">
        <f>B1183*A1174</f>
        <v>0</v>
      </c>
      <c r="F1183" s="18">
        <f t="shared" si="308"/>
        <v>0</v>
      </c>
      <c r="G1183" s="18"/>
      <c r="H1183" s="89">
        <f t="shared" si="309"/>
        <v>0</v>
      </c>
      <c r="I1183" s="116"/>
      <c r="J1183" s="3">
        <f t="shared" si="310"/>
        <v>0</v>
      </c>
      <c r="K1183" s="3"/>
      <c r="L1183" s="77"/>
      <c r="M1183" s="77"/>
      <c r="N1183" s="77"/>
      <c r="O1183" s="77"/>
      <c r="P1183" s="77"/>
      <c r="Q1183" s="77"/>
      <c r="R1183" s="77"/>
      <c r="S1183" s="77"/>
      <c r="T1183" s="77"/>
      <c r="U1183" s="77"/>
      <c r="V1183" s="77"/>
      <c r="W1183" s="77"/>
      <c r="X1183" s="77"/>
      <c r="Y1183" s="77"/>
    </row>
    <row r="1184" ht="15.75" customHeight="1">
      <c r="A1184" s="2"/>
      <c r="B1184" s="89"/>
      <c r="C1184" s="89"/>
      <c r="D1184" s="18">
        <f t="shared" si="307"/>
        <v>0</v>
      </c>
      <c r="E1184" s="18">
        <f>B1184*A1174</f>
        <v>0</v>
      </c>
      <c r="F1184" s="18">
        <f t="shared" si="308"/>
        <v>0</v>
      </c>
      <c r="G1184" s="18"/>
      <c r="H1184" s="89">
        <f t="shared" si="309"/>
        <v>0</v>
      </c>
      <c r="I1184" s="116"/>
      <c r="J1184" s="3">
        <f t="shared" si="310"/>
        <v>0</v>
      </c>
      <c r="K1184" s="3"/>
      <c r="L1184" s="77"/>
      <c r="M1184" s="77"/>
      <c r="N1184" s="77"/>
      <c r="O1184" s="77"/>
      <c r="P1184" s="77"/>
      <c r="Q1184" s="77"/>
      <c r="R1184" s="77"/>
      <c r="S1184" s="77"/>
      <c r="T1184" s="77"/>
      <c r="U1184" s="77"/>
      <c r="V1184" s="77"/>
      <c r="W1184" s="77"/>
      <c r="X1184" s="77"/>
      <c r="Y1184" s="77"/>
    </row>
    <row r="1185" ht="15.75" customHeight="1">
      <c r="A1185" s="1"/>
      <c r="B1185" s="89"/>
      <c r="C1185" s="89"/>
      <c r="D1185" s="18">
        <f t="shared" si="307"/>
        <v>0</v>
      </c>
      <c r="E1185" s="18">
        <f>B1185*A1174</f>
        <v>0</v>
      </c>
      <c r="F1185" s="18">
        <f t="shared" si="308"/>
        <v>0</v>
      </c>
      <c r="G1185" s="18"/>
      <c r="H1185" s="89">
        <f t="shared" si="309"/>
        <v>0</v>
      </c>
      <c r="I1185" s="116"/>
      <c r="J1185" s="3">
        <f t="shared" si="310"/>
        <v>0</v>
      </c>
      <c r="K1185" s="3"/>
      <c r="L1185" s="77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</row>
    <row r="1186" ht="15.75" customHeight="1">
      <c r="A1186" s="1"/>
      <c r="B1186" s="89"/>
      <c r="C1186" s="89"/>
      <c r="D1186" s="18">
        <f t="shared" si="307"/>
        <v>0</v>
      </c>
      <c r="E1186" s="18">
        <f>B1186*A1174</f>
        <v>0</v>
      </c>
      <c r="F1186" s="18">
        <f t="shared" si="308"/>
        <v>0</v>
      </c>
      <c r="G1186" s="18"/>
      <c r="H1186" s="89">
        <f t="shared" si="309"/>
        <v>0</v>
      </c>
      <c r="I1186" s="116"/>
      <c r="J1186" s="3">
        <f t="shared" si="310"/>
        <v>0</v>
      </c>
      <c r="K1186" s="3"/>
      <c r="L1186" s="77"/>
      <c r="M1186" s="77"/>
      <c r="N1186" s="77"/>
      <c r="O1186" s="77"/>
      <c r="P1186" s="77"/>
      <c r="Q1186" s="77"/>
      <c r="R1186" s="77"/>
      <c r="S1186" s="77"/>
      <c r="T1186" s="77"/>
      <c r="U1186" s="77"/>
      <c r="V1186" s="77"/>
      <c r="W1186" s="77"/>
      <c r="X1186" s="77"/>
      <c r="Y1186" s="77"/>
    </row>
    <row r="1187" ht="15.75" customHeight="1">
      <c r="A1187" s="31"/>
      <c r="B1187" s="89"/>
      <c r="C1187" s="89"/>
      <c r="D1187" s="95">
        <f t="shared" si="307"/>
        <v>0</v>
      </c>
      <c r="E1187" s="95">
        <f>B1187*A1174</f>
        <v>0</v>
      </c>
      <c r="F1187" s="18">
        <f t="shared" si="308"/>
        <v>0</v>
      </c>
      <c r="G1187" s="18"/>
      <c r="H1187" s="89">
        <f t="shared" si="309"/>
        <v>0</v>
      </c>
      <c r="I1187" s="118"/>
      <c r="J1187" s="3">
        <f t="shared" si="310"/>
        <v>0</v>
      </c>
      <c r="K1187" s="3"/>
      <c r="L1187" s="77"/>
      <c r="M1187" s="77"/>
      <c r="N1187" s="77"/>
      <c r="O1187" s="77"/>
      <c r="P1187" s="77"/>
      <c r="Q1187" s="77"/>
      <c r="R1187" s="77"/>
      <c r="S1187" s="77"/>
      <c r="T1187" s="77"/>
      <c r="U1187" s="77"/>
      <c r="V1187" s="77"/>
      <c r="W1187" s="77"/>
      <c r="X1187" s="77"/>
      <c r="Y1187" s="77"/>
    </row>
    <row r="1188" ht="15.75" customHeight="1">
      <c r="A1188" s="31"/>
      <c r="B1188" s="89"/>
      <c r="C1188" s="89"/>
      <c r="D1188" s="18">
        <f t="shared" si="307"/>
        <v>0</v>
      </c>
      <c r="E1188" s="18">
        <f>B1188*A1174</f>
        <v>0</v>
      </c>
      <c r="F1188" s="18">
        <f t="shared" si="308"/>
        <v>0</v>
      </c>
      <c r="G1188" s="18"/>
      <c r="H1188" s="89">
        <f t="shared" si="309"/>
        <v>0</v>
      </c>
      <c r="I1188" s="3"/>
      <c r="J1188" s="3">
        <f t="shared" si="310"/>
        <v>0</v>
      </c>
      <c r="K1188" s="3"/>
      <c r="L1188" s="77"/>
      <c r="M1188" s="77"/>
      <c r="N1188" s="77"/>
      <c r="O1188" s="77"/>
      <c r="P1188" s="77"/>
      <c r="Q1188" s="77"/>
      <c r="R1188" s="77"/>
      <c r="S1188" s="77"/>
      <c r="T1188" s="77"/>
      <c r="U1188" s="77"/>
      <c r="V1188" s="77"/>
      <c r="W1188" s="77"/>
      <c r="X1188" s="77"/>
      <c r="Y1188" s="77"/>
    </row>
    <row r="1189" ht="15.75" customHeight="1">
      <c r="A1189" s="31"/>
      <c r="B1189" s="89"/>
      <c r="C1189" s="89"/>
      <c r="D1189" s="18">
        <f t="shared" si="307"/>
        <v>0</v>
      </c>
      <c r="E1189" s="18">
        <f>B1189*A1174</f>
        <v>0</v>
      </c>
      <c r="F1189" s="18">
        <f t="shared" si="308"/>
        <v>0</v>
      </c>
      <c r="G1189" s="18"/>
      <c r="H1189" s="89">
        <f t="shared" si="309"/>
        <v>0</v>
      </c>
      <c r="I1189" s="3"/>
      <c r="J1189" s="3">
        <f t="shared" si="310"/>
        <v>0</v>
      </c>
      <c r="K1189" s="3"/>
      <c r="L1189" s="77"/>
      <c r="M1189" s="77"/>
      <c r="N1189" s="77"/>
      <c r="O1189" s="77"/>
      <c r="P1189" s="77"/>
      <c r="Q1189" s="77"/>
      <c r="R1189" s="77"/>
      <c r="S1189" s="77"/>
      <c r="T1189" s="77"/>
      <c r="U1189" s="77"/>
      <c r="V1189" s="77"/>
      <c r="W1189" s="77"/>
      <c r="X1189" s="77"/>
      <c r="Y1189" s="77"/>
    </row>
    <row r="1190" ht="15.75" customHeight="1">
      <c r="A1190" s="4" t="s">
        <v>495</v>
      </c>
      <c r="B1190" s="97">
        <f>SUM(B1176:B1189)</f>
        <v>0</v>
      </c>
      <c r="C1190" s="96"/>
      <c r="D1190" s="97">
        <f t="shared" ref="D1190:F1190" si="311">SUM(D1176:D1189)</f>
        <v>0</v>
      </c>
      <c r="E1190" s="97">
        <f t="shared" si="311"/>
        <v>0</v>
      </c>
      <c r="F1190" s="97">
        <f t="shared" si="311"/>
        <v>0</v>
      </c>
      <c r="G1190" s="96"/>
      <c r="H1190" s="97">
        <f t="shared" ref="H1190:K1190" si="312">SUM(H1176:H1189)</f>
        <v>0</v>
      </c>
      <c r="I1190" s="98">
        <f t="shared" si="312"/>
        <v>0</v>
      </c>
      <c r="J1190" s="98">
        <f t="shared" si="312"/>
        <v>0</v>
      </c>
      <c r="K1190" s="98">
        <f t="shared" si="312"/>
        <v>0</v>
      </c>
      <c r="L1190" s="77"/>
      <c r="M1190" s="77"/>
      <c r="N1190" s="77"/>
      <c r="O1190" s="77"/>
      <c r="P1190" s="77"/>
      <c r="Q1190" s="77"/>
      <c r="R1190" s="77"/>
      <c r="S1190" s="77"/>
      <c r="T1190" s="77"/>
      <c r="U1190" s="77"/>
      <c r="V1190" s="77"/>
      <c r="W1190" s="77"/>
      <c r="X1190" s="77"/>
      <c r="Y1190" s="77"/>
    </row>
    <row r="1191" ht="15.75" customHeight="1">
      <c r="A1191" s="8"/>
      <c r="B1191" s="100"/>
      <c r="C1191" s="100"/>
      <c r="D1191" s="100"/>
      <c r="E1191" s="100"/>
      <c r="F1191" s="100"/>
      <c r="G1191" s="100"/>
      <c r="H1191" s="101" t="s">
        <v>496</v>
      </c>
      <c r="I1191" s="33"/>
      <c r="J1191" s="100"/>
      <c r="K1191" s="101" t="s">
        <v>497</v>
      </c>
      <c r="L1191" s="77"/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</row>
    <row r="1192" ht="15.75" customHeight="1">
      <c r="A1192" s="8"/>
      <c r="B1192" s="100"/>
      <c r="C1192" s="100"/>
      <c r="D1192" s="100"/>
      <c r="E1192" s="100"/>
      <c r="F1192" s="100"/>
      <c r="G1192" s="100"/>
      <c r="H1192" s="104" t="str">
        <f>#REF!*A1174</f>
        <v>#REF!</v>
      </c>
      <c r="I1192" s="33"/>
      <c r="J1192" s="100"/>
      <c r="K1192" s="104"/>
      <c r="L1192" s="77"/>
      <c r="M1192" s="77"/>
      <c r="N1192" s="77"/>
      <c r="O1192" s="77"/>
      <c r="P1192" s="77"/>
      <c r="Q1192" s="77"/>
      <c r="R1192" s="77"/>
      <c r="S1192" s="77"/>
      <c r="T1192" s="77"/>
      <c r="U1192" s="77"/>
      <c r="V1192" s="77"/>
      <c r="W1192" s="77"/>
      <c r="X1192" s="77"/>
      <c r="Y1192" s="77"/>
    </row>
    <row r="1193" ht="15.75" customHeight="1">
      <c r="A1193" s="8"/>
      <c r="B1193" s="8"/>
      <c r="C1193" s="8"/>
      <c r="D1193" s="8"/>
      <c r="E1193" s="8"/>
      <c r="F1193" s="8"/>
      <c r="G1193" s="8"/>
      <c r="H1193" s="8"/>
      <c r="I1193" s="33"/>
      <c r="J1193" s="8"/>
      <c r="K1193" s="8"/>
      <c r="L1193" s="77"/>
      <c r="M1193" s="77"/>
      <c r="N1193" s="77"/>
      <c r="O1193" s="77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</row>
    <row r="1194" ht="15.75" customHeight="1">
      <c r="A1194" s="8"/>
      <c r="B1194" s="8"/>
      <c r="C1194" s="8"/>
      <c r="D1194" s="8"/>
      <c r="E1194" s="8"/>
      <c r="F1194" s="8"/>
      <c r="G1194" s="8"/>
      <c r="H1194" s="8"/>
      <c r="I1194" s="33"/>
      <c r="J1194" s="8"/>
      <c r="K1194" s="8"/>
      <c r="L1194" s="77"/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</row>
    <row r="1195" ht="15.75" customHeight="1">
      <c r="A1195" s="66"/>
      <c r="B1195" s="75"/>
      <c r="C1195" s="75"/>
      <c r="D1195" s="75"/>
      <c r="E1195" s="75"/>
      <c r="F1195" s="75"/>
      <c r="G1195" s="75"/>
      <c r="H1195" s="75"/>
      <c r="I1195" s="75"/>
      <c r="J1195" s="75"/>
      <c r="K1195" s="76"/>
      <c r="L1195" s="77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</row>
    <row r="1196" ht="15.75" customHeight="1">
      <c r="A1196" s="78" t="s">
        <v>478</v>
      </c>
      <c r="B1196" s="79" t="s">
        <v>479</v>
      </c>
      <c r="C1196" s="75"/>
      <c r="D1196" s="76"/>
      <c r="E1196" s="80" t="s">
        <v>480</v>
      </c>
      <c r="F1196" s="76"/>
      <c r="G1196" s="79" t="s">
        <v>481</v>
      </c>
      <c r="H1196" s="75"/>
      <c r="I1196" s="75"/>
      <c r="J1196" s="75"/>
      <c r="K1196" s="76"/>
      <c r="L1196" s="77"/>
      <c r="M1196" s="77"/>
      <c r="N1196" s="77"/>
      <c r="O1196" s="77"/>
      <c r="P1196" s="77"/>
      <c r="Q1196" s="77"/>
      <c r="R1196" s="77"/>
      <c r="S1196" s="77"/>
      <c r="T1196" s="77"/>
      <c r="U1196" s="77"/>
      <c r="V1196" s="77"/>
      <c r="W1196" s="77"/>
      <c r="X1196" s="77"/>
      <c r="Y1196" s="77"/>
    </row>
    <row r="1197" ht="15.75" customHeight="1">
      <c r="A1197" s="177">
        <v>4.0</v>
      </c>
      <c r="B1197" s="82" t="s">
        <v>482</v>
      </c>
      <c r="C1197" s="82" t="s">
        <v>483</v>
      </c>
      <c r="D1197" s="82" t="s">
        <v>484</v>
      </c>
      <c r="E1197" s="82" t="s">
        <v>485</v>
      </c>
      <c r="F1197" s="82" t="s">
        <v>484</v>
      </c>
      <c r="G1197" s="82" t="s">
        <v>486</v>
      </c>
      <c r="H1197" s="82" t="s">
        <v>487</v>
      </c>
      <c r="I1197" s="114" t="s">
        <v>488</v>
      </c>
      <c r="J1197" s="85" t="s">
        <v>489</v>
      </c>
      <c r="K1197" s="85" t="s">
        <v>490</v>
      </c>
      <c r="L1197" s="77"/>
      <c r="M1197" s="77"/>
      <c r="N1197" s="77"/>
      <c r="O1197" s="77"/>
      <c r="P1197" s="77"/>
      <c r="Q1197" s="77"/>
      <c r="R1197" s="77"/>
      <c r="S1197" s="77"/>
      <c r="T1197" s="77"/>
      <c r="U1197" s="77"/>
      <c r="V1197" s="77"/>
      <c r="W1197" s="77"/>
      <c r="X1197" s="77"/>
      <c r="Y1197" s="77"/>
    </row>
    <row r="1198" ht="15.75" customHeight="1">
      <c r="A1198" s="86" t="s">
        <v>491</v>
      </c>
      <c r="B1198" s="87"/>
      <c r="C1198" s="87"/>
      <c r="D1198" s="87"/>
      <c r="E1198" s="87"/>
      <c r="F1198" s="87"/>
      <c r="G1198" s="87"/>
      <c r="H1198" s="87"/>
      <c r="I1198" s="115"/>
      <c r="J1198" s="87"/>
      <c r="K1198" s="87"/>
      <c r="L1198" s="77"/>
      <c r="M1198" s="77"/>
      <c r="N1198" s="77"/>
      <c r="O1198" s="77"/>
      <c r="P1198" s="77"/>
      <c r="Q1198" s="77"/>
      <c r="R1198" s="77"/>
      <c r="S1198" s="77"/>
      <c r="T1198" s="77"/>
      <c r="U1198" s="77"/>
      <c r="V1198" s="77"/>
      <c r="W1198" s="77"/>
      <c r="X1198" s="77"/>
      <c r="Y1198" s="77"/>
    </row>
    <row r="1199" ht="15.75" customHeight="1">
      <c r="A1199" s="2"/>
      <c r="B1199" s="89"/>
      <c r="C1199" s="89"/>
      <c r="D1199" s="18">
        <f t="shared" ref="D1199:D1212" si="313">C1199*B1199</f>
        <v>0</v>
      </c>
      <c r="E1199" s="18">
        <f>B1199*A1197</f>
        <v>0</v>
      </c>
      <c r="F1199" s="18">
        <f t="shared" ref="F1199:F1212" si="314">E1199*C1199</f>
        <v>0</v>
      </c>
      <c r="G1199" s="18"/>
      <c r="H1199" s="89">
        <f t="shared" ref="H1199:H1212" si="315">G1199*E1199</f>
        <v>0</v>
      </c>
      <c r="I1199" s="116"/>
      <c r="J1199" s="3">
        <f t="shared" ref="J1199:J1212" si="316">I1199*H1199</f>
        <v>0</v>
      </c>
      <c r="K1199" s="3"/>
      <c r="L1199" s="77"/>
      <c r="M1199" s="77"/>
      <c r="N1199" s="77"/>
      <c r="O1199" s="77"/>
      <c r="P1199" s="77"/>
      <c r="Q1199" s="77"/>
      <c r="R1199" s="77"/>
      <c r="S1199" s="77"/>
      <c r="T1199" s="77"/>
      <c r="U1199" s="77"/>
      <c r="V1199" s="77"/>
      <c r="W1199" s="77"/>
      <c r="X1199" s="77"/>
      <c r="Y1199" s="77"/>
    </row>
    <row r="1200" ht="15.75" customHeight="1">
      <c r="A1200" s="2"/>
      <c r="B1200" s="89"/>
      <c r="C1200" s="89"/>
      <c r="D1200" s="18">
        <f t="shared" si="313"/>
        <v>0</v>
      </c>
      <c r="E1200" s="18">
        <f>B1200*A1197</f>
        <v>0</v>
      </c>
      <c r="F1200" s="18">
        <f t="shared" si="314"/>
        <v>0</v>
      </c>
      <c r="G1200" s="18"/>
      <c r="H1200" s="89">
        <f t="shared" si="315"/>
        <v>0</v>
      </c>
      <c r="I1200" s="116"/>
      <c r="J1200" s="3">
        <f t="shared" si="316"/>
        <v>0</v>
      </c>
      <c r="K1200" s="3"/>
      <c r="L1200" s="77"/>
      <c r="M1200" s="77"/>
      <c r="N1200" s="77"/>
      <c r="O1200" s="77"/>
      <c r="P1200" s="77"/>
      <c r="Q1200" s="77"/>
      <c r="R1200" s="77"/>
      <c r="S1200" s="77"/>
      <c r="T1200" s="77"/>
      <c r="U1200" s="77"/>
      <c r="V1200" s="77"/>
      <c r="W1200" s="77"/>
      <c r="X1200" s="77"/>
      <c r="Y1200" s="77"/>
    </row>
    <row r="1201" ht="15.75" customHeight="1">
      <c r="A1201" s="2"/>
      <c r="B1201" s="18"/>
      <c r="C1201" s="18"/>
      <c r="D1201" s="18">
        <f t="shared" si="313"/>
        <v>0</v>
      </c>
      <c r="E1201" s="18">
        <f>B1201*A1197</f>
        <v>0</v>
      </c>
      <c r="F1201" s="18">
        <f t="shared" si="314"/>
        <v>0</v>
      </c>
      <c r="G1201" s="18"/>
      <c r="H1201" s="89">
        <f t="shared" si="315"/>
        <v>0</v>
      </c>
      <c r="I1201" s="116"/>
      <c r="J1201" s="3">
        <f t="shared" si="316"/>
        <v>0</v>
      </c>
      <c r="K1201" s="3"/>
      <c r="L1201" s="77"/>
      <c r="M1201" s="77"/>
      <c r="N1201" s="77"/>
      <c r="O1201" s="77"/>
      <c r="P1201" s="77"/>
      <c r="Q1201" s="77"/>
      <c r="R1201" s="77"/>
      <c r="S1201" s="77"/>
      <c r="T1201" s="77"/>
      <c r="U1201" s="77"/>
      <c r="V1201" s="77"/>
      <c r="W1201" s="77"/>
      <c r="X1201" s="77"/>
      <c r="Y1201" s="77"/>
    </row>
    <row r="1202" ht="15.75" customHeight="1">
      <c r="A1202" s="2"/>
      <c r="B1202" s="18"/>
      <c r="C1202" s="18"/>
      <c r="D1202" s="18">
        <f t="shared" si="313"/>
        <v>0</v>
      </c>
      <c r="E1202" s="18">
        <f>B1202*A1197</f>
        <v>0</v>
      </c>
      <c r="F1202" s="18">
        <f t="shared" si="314"/>
        <v>0</v>
      </c>
      <c r="G1202" s="18"/>
      <c r="H1202" s="89">
        <f t="shared" si="315"/>
        <v>0</v>
      </c>
      <c r="I1202" s="116"/>
      <c r="J1202" s="3">
        <f t="shared" si="316"/>
        <v>0</v>
      </c>
      <c r="K1202" s="3"/>
      <c r="L1202" s="77"/>
      <c r="M1202" s="77"/>
      <c r="N1202" s="77"/>
      <c r="O1202" s="77"/>
      <c r="P1202" s="77"/>
      <c r="Q1202" s="77"/>
      <c r="R1202" s="77"/>
      <c r="S1202" s="77"/>
      <c r="T1202" s="77"/>
      <c r="U1202" s="77"/>
      <c r="V1202" s="77"/>
      <c r="W1202" s="77"/>
      <c r="X1202" s="77"/>
      <c r="Y1202" s="77"/>
    </row>
    <row r="1203" ht="15.75" customHeight="1">
      <c r="A1203" s="2"/>
      <c r="B1203" s="18"/>
      <c r="C1203" s="18"/>
      <c r="D1203" s="18">
        <f t="shared" si="313"/>
        <v>0</v>
      </c>
      <c r="E1203" s="18">
        <f>B1203*A1197</f>
        <v>0</v>
      </c>
      <c r="F1203" s="18">
        <f t="shared" si="314"/>
        <v>0</v>
      </c>
      <c r="G1203" s="18"/>
      <c r="H1203" s="89">
        <f t="shared" si="315"/>
        <v>0</v>
      </c>
      <c r="I1203" s="116"/>
      <c r="J1203" s="3">
        <f t="shared" si="316"/>
        <v>0</v>
      </c>
      <c r="K1203" s="3"/>
      <c r="L1203" s="77"/>
      <c r="M1203" s="77"/>
      <c r="N1203" s="77"/>
      <c r="O1203" s="77"/>
      <c r="P1203" s="77"/>
      <c r="Q1203" s="77"/>
      <c r="R1203" s="77"/>
      <c r="S1203" s="77"/>
      <c r="T1203" s="77"/>
      <c r="U1203" s="77"/>
      <c r="V1203" s="77"/>
      <c r="W1203" s="77"/>
      <c r="X1203" s="77"/>
      <c r="Y1203" s="77"/>
    </row>
    <row r="1204" ht="15.75" customHeight="1">
      <c r="A1204" s="2"/>
      <c r="B1204" s="18"/>
      <c r="C1204" s="18"/>
      <c r="D1204" s="18">
        <f t="shared" si="313"/>
        <v>0</v>
      </c>
      <c r="E1204" s="18">
        <f>B1204*A1197</f>
        <v>0</v>
      </c>
      <c r="F1204" s="18">
        <f t="shared" si="314"/>
        <v>0</v>
      </c>
      <c r="G1204" s="18"/>
      <c r="H1204" s="89">
        <f t="shared" si="315"/>
        <v>0</v>
      </c>
      <c r="I1204" s="116"/>
      <c r="J1204" s="3">
        <f t="shared" si="316"/>
        <v>0</v>
      </c>
      <c r="K1204" s="3"/>
      <c r="L1204" s="77"/>
      <c r="M1204" s="77"/>
      <c r="N1204" s="77"/>
      <c r="O1204" s="77"/>
      <c r="P1204" s="77"/>
      <c r="Q1204" s="77"/>
      <c r="R1204" s="77"/>
      <c r="S1204" s="77"/>
      <c r="T1204" s="77"/>
      <c r="U1204" s="77"/>
      <c r="V1204" s="77"/>
      <c r="W1204" s="77"/>
      <c r="X1204" s="77"/>
      <c r="Y1204" s="77"/>
    </row>
    <row r="1205" ht="15.75" customHeight="1">
      <c r="A1205" s="2"/>
      <c r="B1205" s="18"/>
      <c r="C1205" s="18"/>
      <c r="D1205" s="18">
        <f t="shared" si="313"/>
        <v>0</v>
      </c>
      <c r="E1205" s="18">
        <f>B1205*A1197</f>
        <v>0</v>
      </c>
      <c r="F1205" s="18">
        <f t="shared" si="314"/>
        <v>0</v>
      </c>
      <c r="G1205" s="18"/>
      <c r="H1205" s="89">
        <f t="shared" si="315"/>
        <v>0</v>
      </c>
      <c r="I1205" s="116"/>
      <c r="J1205" s="3">
        <f t="shared" si="316"/>
        <v>0</v>
      </c>
      <c r="K1205" s="3"/>
      <c r="L1205" s="77"/>
      <c r="M1205" s="77"/>
      <c r="N1205" s="77"/>
      <c r="O1205" s="77"/>
      <c r="P1205" s="77"/>
      <c r="Q1205" s="77"/>
      <c r="R1205" s="77"/>
      <c r="S1205" s="77"/>
      <c r="T1205" s="77"/>
      <c r="U1205" s="77"/>
      <c r="V1205" s="77"/>
      <c r="W1205" s="77"/>
      <c r="X1205" s="77"/>
      <c r="Y1205" s="77"/>
    </row>
    <row r="1206" ht="15.75" customHeight="1">
      <c r="A1206" s="2"/>
      <c r="B1206" s="89"/>
      <c r="C1206" s="89"/>
      <c r="D1206" s="18">
        <f t="shared" si="313"/>
        <v>0</v>
      </c>
      <c r="E1206" s="18">
        <f>B1206*A1197</f>
        <v>0</v>
      </c>
      <c r="F1206" s="18">
        <f t="shared" si="314"/>
        <v>0</v>
      </c>
      <c r="G1206" s="18"/>
      <c r="H1206" s="89">
        <f t="shared" si="315"/>
        <v>0</v>
      </c>
      <c r="I1206" s="116"/>
      <c r="J1206" s="3">
        <f t="shared" si="316"/>
        <v>0</v>
      </c>
      <c r="K1206" s="3"/>
      <c r="L1206" s="77"/>
      <c r="M1206" s="77"/>
      <c r="N1206" s="77"/>
      <c r="O1206" s="77"/>
      <c r="P1206" s="77"/>
      <c r="Q1206" s="77"/>
      <c r="R1206" s="77"/>
      <c r="S1206" s="77"/>
      <c r="T1206" s="77"/>
      <c r="U1206" s="77"/>
      <c r="V1206" s="77"/>
      <c r="W1206" s="77"/>
      <c r="X1206" s="77"/>
      <c r="Y1206" s="77"/>
    </row>
    <row r="1207" ht="15.75" customHeight="1">
      <c r="A1207" s="2"/>
      <c r="B1207" s="89"/>
      <c r="C1207" s="89"/>
      <c r="D1207" s="18">
        <f t="shared" si="313"/>
        <v>0</v>
      </c>
      <c r="E1207" s="18">
        <f>B1207*A1197</f>
        <v>0</v>
      </c>
      <c r="F1207" s="18">
        <f t="shared" si="314"/>
        <v>0</v>
      </c>
      <c r="G1207" s="18"/>
      <c r="H1207" s="89">
        <f t="shared" si="315"/>
        <v>0</v>
      </c>
      <c r="I1207" s="116"/>
      <c r="J1207" s="3">
        <f t="shared" si="316"/>
        <v>0</v>
      </c>
      <c r="K1207" s="3"/>
      <c r="L1207" s="77"/>
      <c r="M1207" s="77"/>
      <c r="N1207" s="77"/>
      <c r="O1207" s="77"/>
      <c r="P1207" s="77"/>
      <c r="Q1207" s="77"/>
      <c r="R1207" s="77"/>
      <c r="S1207" s="77"/>
      <c r="T1207" s="77"/>
      <c r="U1207" s="77"/>
      <c r="V1207" s="77"/>
      <c r="W1207" s="77"/>
      <c r="X1207" s="77"/>
      <c r="Y1207" s="77"/>
    </row>
    <row r="1208" ht="15.75" customHeight="1">
      <c r="A1208" s="1"/>
      <c r="B1208" s="89"/>
      <c r="C1208" s="89"/>
      <c r="D1208" s="18">
        <f t="shared" si="313"/>
        <v>0</v>
      </c>
      <c r="E1208" s="18">
        <f>B1208*A1197</f>
        <v>0</v>
      </c>
      <c r="F1208" s="18">
        <f t="shared" si="314"/>
        <v>0</v>
      </c>
      <c r="G1208" s="18"/>
      <c r="H1208" s="89">
        <f t="shared" si="315"/>
        <v>0</v>
      </c>
      <c r="I1208" s="116"/>
      <c r="J1208" s="3">
        <f t="shared" si="316"/>
        <v>0</v>
      </c>
      <c r="K1208" s="3"/>
      <c r="L1208" s="77"/>
      <c r="M1208" s="77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/>
      <c r="X1208" s="77"/>
      <c r="Y1208" s="77"/>
    </row>
    <row r="1209" ht="15.75" customHeight="1">
      <c r="A1209" s="1"/>
      <c r="B1209" s="89"/>
      <c r="C1209" s="89"/>
      <c r="D1209" s="18">
        <f t="shared" si="313"/>
        <v>0</v>
      </c>
      <c r="E1209" s="18">
        <f>B1209*A1197</f>
        <v>0</v>
      </c>
      <c r="F1209" s="18">
        <f t="shared" si="314"/>
        <v>0</v>
      </c>
      <c r="G1209" s="18"/>
      <c r="H1209" s="89">
        <f t="shared" si="315"/>
        <v>0</v>
      </c>
      <c r="I1209" s="116"/>
      <c r="J1209" s="3">
        <f t="shared" si="316"/>
        <v>0</v>
      </c>
      <c r="K1209" s="3"/>
      <c r="L1209" s="77"/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</row>
    <row r="1210" ht="15.75" customHeight="1">
      <c r="A1210" s="31"/>
      <c r="B1210" s="89"/>
      <c r="C1210" s="89"/>
      <c r="D1210" s="95">
        <f t="shared" si="313"/>
        <v>0</v>
      </c>
      <c r="E1210" s="95">
        <f>B1210*A1197</f>
        <v>0</v>
      </c>
      <c r="F1210" s="18">
        <f t="shared" si="314"/>
        <v>0</v>
      </c>
      <c r="G1210" s="18"/>
      <c r="H1210" s="89">
        <f t="shared" si="315"/>
        <v>0</v>
      </c>
      <c r="I1210" s="118"/>
      <c r="J1210" s="3">
        <f t="shared" si="316"/>
        <v>0</v>
      </c>
      <c r="K1210" s="3"/>
      <c r="L1210" s="77"/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</row>
    <row r="1211" ht="15.75" customHeight="1">
      <c r="A1211" s="31"/>
      <c r="B1211" s="89"/>
      <c r="C1211" s="89"/>
      <c r="D1211" s="18">
        <f t="shared" si="313"/>
        <v>0</v>
      </c>
      <c r="E1211" s="18">
        <f>B1211*A1197</f>
        <v>0</v>
      </c>
      <c r="F1211" s="18">
        <f t="shared" si="314"/>
        <v>0</v>
      </c>
      <c r="G1211" s="18"/>
      <c r="H1211" s="89">
        <f t="shared" si="315"/>
        <v>0</v>
      </c>
      <c r="I1211" s="3"/>
      <c r="J1211" s="3">
        <f t="shared" si="316"/>
        <v>0</v>
      </c>
      <c r="K1211" s="3"/>
      <c r="L1211" s="77"/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</row>
    <row r="1212" ht="15.75" customHeight="1">
      <c r="A1212" s="31"/>
      <c r="B1212" s="89"/>
      <c r="C1212" s="89"/>
      <c r="D1212" s="18">
        <f t="shared" si="313"/>
        <v>0</v>
      </c>
      <c r="E1212" s="18">
        <f>B1212*A1197</f>
        <v>0</v>
      </c>
      <c r="F1212" s="18">
        <f t="shared" si="314"/>
        <v>0</v>
      </c>
      <c r="G1212" s="18"/>
      <c r="H1212" s="89">
        <f t="shared" si="315"/>
        <v>0</v>
      </c>
      <c r="I1212" s="3"/>
      <c r="J1212" s="3">
        <f t="shared" si="316"/>
        <v>0</v>
      </c>
      <c r="K1212" s="3"/>
      <c r="L1212" s="77"/>
      <c r="M1212" s="77"/>
      <c r="N1212" s="77"/>
      <c r="O1212" s="77"/>
      <c r="P1212" s="77"/>
      <c r="Q1212" s="77"/>
      <c r="R1212" s="77"/>
      <c r="S1212" s="77"/>
      <c r="T1212" s="77"/>
      <c r="U1212" s="77"/>
      <c r="V1212" s="77"/>
      <c r="W1212" s="77"/>
      <c r="X1212" s="77"/>
      <c r="Y1212" s="77"/>
    </row>
    <row r="1213" ht="15.75" customHeight="1">
      <c r="A1213" s="4" t="s">
        <v>495</v>
      </c>
      <c r="B1213" s="97">
        <f>SUM(B1199:B1212)</f>
        <v>0</v>
      </c>
      <c r="C1213" s="96"/>
      <c r="D1213" s="97">
        <f t="shared" ref="D1213:F1213" si="317">SUM(D1199:D1212)</f>
        <v>0</v>
      </c>
      <c r="E1213" s="97">
        <f t="shared" si="317"/>
        <v>0</v>
      </c>
      <c r="F1213" s="97">
        <f t="shared" si="317"/>
        <v>0</v>
      </c>
      <c r="G1213" s="96"/>
      <c r="H1213" s="97">
        <f t="shared" ref="H1213:K1213" si="318">SUM(H1199:H1212)</f>
        <v>0</v>
      </c>
      <c r="I1213" s="98">
        <f t="shared" si="318"/>
        <v>0</v>
      </c>
      <c r="J1213" s="98">
        <f t="shared" si="318"/>
        <v>0</v>
      </c>
      <c r="K1213" s="98">
        <f t="shared" si="318"/>
        <v>0</v>
      </c>
      <c r="L1213" s="77"/>
      <c r="M1213" s="77"/>
      <c r="N1213" s="77"/>
      <c r="O1213" s="77"/>
      <c r="P1213" s="77"/>
      <c r="Q1213" s="77"/>
      <c r="R1213" s="77"/>
      <c r="S1213" s="77"/>
      <c r="T1213" s="77"/>
      <c r="U1213" s="77"/>
      <c r="V1213" s="77"/>
      <c r="W1213" s="77"/>
      <c r="X1213" s="77"/>
      <c r="Y1213" s="77"/>
    </row>
    <row r="1214" ht="15.75" customHeight="1">
      <c r="A1214" s="8"/>
      <c r="B1214" s="100"/>
      <c r="C1214" s="100"/>
      <c r="D1214" s="100"/>
      <c r="E1214" s="100"/>
      <c r="F1214" s="100"/>
      <c r="G1214" s="100"/>
      <c r="H1214" s="101" t="s">
        <v>496</v>
      </c>
      <c r="I1214" s="33"/>
      <c r="J1214" s="100"/>
      <c r="K1214" s="101" t="s">
        <v>497</v>
      </c>
      <c r="L1214" s="77"/>
      <c r="M1214" s="77"/>
      <c r="N1214" s="77"/>
      <c r="O1214" s="77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</row>
    <row r="1215" ht="15.75" customHeight="1">
      <c r="A1215" s="8"/>
      <c r="B1215" s="100"/>
      <c r="C1215" s="100"/>
      <c r="D1215" s="100"/>
      <c r="E1215" s="100"/>
      <c r="F1215" s="100"/>
      <c r="G1215" s="100"/>
      <c r="H1215" s="104" t="str">
        <f>#REF!*A1197</f>
        <v>#REF!</v>
      </c>
      <c r="I1215" s="33"/>
      <c r="J1215" s="100"/>
      <c r="K1215" s="104"/>
      <c r="L1215" s="77"/>
      <c r="M1215" s="77"/>
      <c r="N1215" s="77"/>
      <c r="O1215" s="77"/>
      <c r="P1215" s="77"/>
      <c r="Q1215" s="77"/>
      <c r="R1215" s="77"/>
      <c r="S1215" s="77"/>
      <c r="T1215" s="77"/>
      <c r="U1215" s="77"/>
      <c r="V1215" s="77"/>
      <c r="W1215" s="77"/>
      <c r="X1215" s="77"/>
      <c r="Y1215" s="77"/>
    </row>
    <row r="1216" ht="15.75" customHeight="1">
      <c r="A1216" s="8"/>
      <c r="B1216" s="100"/>
      <c r="C1216" s="100"/>
      <c r="D1216" s="100"/>
      <c r="E1216" s="100"/>
      <c r="F1216" s="100"/>
      <c r="G1216" s="100"/>
      <c r="H1216" s="107"/>
      <c r="I1216" s="33"/>
      <c r="J1216" s="100"/>
      <c r="K1216" s="107"/>
      <c r="L1216" s="77"/>
      <c r="M1216" s="77"/>
      <c r="N1216" s="77"/>
      <c r="O1216" s="77"/>
      <c r="P1216" s="77"/>
      <c r="Q1216" s="77"/>
      <c r="R1216" s="77"/>
      <c r="S1216" s="77"/>
      <c r="T1216" s="77"/>
      <c r="U1216" s="77"/>
      <c r="V1216" s="77"/>
      <c r="W1216" s="77"/>
      <c r="X1216" s="77"/>
      <c r="Y1216" s="77"/>
    </row>
    <row r="1217" ht="15.75" customHeight="1">
      <c r="A1217" s="8"/>
      <c r="B1217" s="8"/>
      <c r="C1217" s="8"/>
      <c r="D1217" s="8"/>
      <c r="E1217" s="8"/>
      <c r="F1217" s="8"/>
      <c r="G1217" s="8"/>
      <c r="H1217" s="8"/>
      <c r="I1217" s="33"/>
      <c r="J1217" s="8"/>
      <c r="K1217" s="8"/>
      <c r="L1217" s="77"/>
      <c r="M1217" s="77"/>
      <c r="N1217" s="77"/>
      <c r="O1217" s="77"/>
      <c r="P1217" s="77"/>
      <c r="Q1217" s="77"/>
      <c r="R1217" s="77"/>
      <c r="S1217" s="77"/>
      <c r="T1217" s="77"/>
      <c r="U1217" s="77"/>
      <c r="V1217" s="77"/>
      <c r="W1217" s="77"/>
      <c r="X1217" s="77"/>
      <c r="Y1217" s="77"/>
    </row>
    <row r="1218" ht="15.75" customHeight="1">
      <c r="A1218" s="66"/>
      <c r="B1218" s="75"/>
      <c r="C1218" s="75"/>
      <c r="D1218" s="75"/>
      <c r="E1218" s="75"/>
      <c r="F1218" s="75"/>
      <c r="G1218" s="75"/>
      <c r="H1218" s="75"/>
      <c r="I1218" s="75"/>
      <c r="J1218" s="75"/>
      <c r="K1218" s="76"/>
      <c r="L1218" s="77"/>
      <c r="M1218" s="77"/>
      <c r="N1218" s="77"/>
      <c r="O1218" s="77"/>
      <c r="P1218" s="77"/>
      <c r="Q1218" s="77"/>
      <c r="R1218" s="77"/>
      <c r="S1218" s="77"/>
      <c r="T1218" s="77"/>
      <c r="U1218" s="77"/>
      <c r="V1218" s="77"/>
      <c r="W1218" s="77"/>
      <c r="X1218" s="77"/>
      <c r="Y1218" s="77"/>
    </row>
    <row r="1219" ht="15.75" customHeight="1">
      <c r="A1219" s="78" t="s">
        <v>478</v>
      </c>
      <c r="B1219" s="79" t="s">
        <v>479</v>
      </c>
      <c r="C1219" s="75"/>
      <c r="D1219" s="76"/>
      <c r="E1219" s="80" t="s">
        <v>480</v>
      </c>
      <c r="F1219" s="76"/>
      <c r="G1219" s="79" t="s">
        <v>481</v>
      </c>
      <c r="H1219" s="75"/>
      <c r="I1219" s="75"/>
      <c r="J1219" s="75"/>
      <c r="K1219" s="76"/>
      <c r="L1219" s="77"/>
      <c r="M1219" s="77"/>
      <c r="N1219" s="77"/>
      <c r="O1219" s="77"/>
      <c r="P1219" s="77"/>
      <c r="Q1219" s="77"/>
      <c r="R1219" s="77"/>
      <c r="S1219" s="77"/>
      <c r="T1219" s="77"/>
      <c r="U1219" s="77"/>
      <c r="V1219" s="77"/>
      <c r="W1219" s="77"/>
      <c r="X1219" s="77"/>
      <c r="Y1219" s="77"/>
    </row>
    <row r="1220" ht="15.75" customHeight="1">
      <c r="A1220" s="177">
        <v>4.0</v>
      </c>
      <c r="B1220" s="82" t="s">
        <v>482</v>
      </c>
      <c r="C1220" s="82" t="s">
        <v>483</v>
      </c>
      <c r="D1220" s="82" t="s">
        <v>484</v>
      </c>
      <c r="E1220" s="82" t="s">
        <v>485</v>
      </c>
      <c r="F1220" s="82" t="s">
        <v>484</v>
      </c>
      <c r="G1220" s="82" t="s">
        <v>486</v>
      </c>
      <c r="H1220" s="82" t="s">
        <v>487</v>
      </c>
      <c r="I1220" s="114" t="s">
        <v>488</v>
      </c>
      <c r="J1220" s="85" t="s">
        <v>489</v>
      </c>
      <c r="K1220" s="85" t="s">
        <v>490</v>
      </c>
      <c r="L1220" s="77"/>
      <c r="M1220" s="77"/>
      <c r="N1220" s="77"/>
      <c r="O1220" s="77"/>
      <c r="P1220" s="77"/>
      <c r="Q1220" s="77"/>
      <c r="R1220" s="77"/>
      <c r="S1220" s="77"/>
      <c r="T1220" s="77"/>
      <c r="U1220" s="77"/>
      <c r="V1220" s="77"/>
      <c r="W1220" s="77"/>
      <c r="X1220" s="77"/>
      <c r="Y1220" s="77"/>
    </row>
    <row r="1221" ht="15.75" customHeight="1">
      <c r="A1221" s="86" t="s">
        <v>491</v>
      </c>
      <c r="B1221" s="87"/>
      <c r="C1221" s="87"/>
      <c r="D1221" s="87"/>
      <c r="E1221" s="87"/>
      <c r="F1221" s="87"/>
      <c r="G1221" s="87"/>
      <c r="H1221" s="87"/>
      <c r="I1221" s="115"/>
      <c r="J1221" s="87"/>
      <c r="K1221" s="87"/>
      <c r="L1221" s="77"/>
      <c r="M1221" s="77"/>
      <c r="N1221" s="77"/>
      <c r="O1221" s="77"/>
      <c r="P1221" s="77"/>
      <c r="Q1221" s="77"/>
      <c r="R1221" s="77"/>
      <c r="S1221" s="77"/>
      <c r="T1221" s="77"/>
      <c r="U1221" s="77"/>
      <c r="V1221" s="77"/>
      <c r="W1221" s="77"/>
      <c r="X1221" s="77"/>
      <c r="Y1221" s="77"/>
    </row>
    <row r="1222" ht="15.75" customHeight="1">
      <c r="A1222" s="2"/>
      <c r="B1222" s="89"/>
      <c r="C1222" s="89"/>
      <c r="D1222" s="18">
        <f t="shared" ref="D1222:D1235" si="319">C1222*B1222</f>
        <v>0</v>
      </c>
      <c r="E1222" s="18">
        <f>B1222*A1220</f>
        <v>0</v>
      </c>
      <c r="F1222" s="18">
        <f t="shared" ref="F1222:F1235" si="320">E1222*C1222</f>
        <v>0</v>
      </c>
      <c r="G1222" s="18"/>
      <c r="H1222" s="89">
        <f t="shared" ref="H1222:H1235" si="321">G1222*E1222</f>
        <v>0</v>
      </c>
      <c r="I1222" s="116"/>
      <c r="J1222" s="3">
        <f t="shared" ref="J1222:J1235" si="322">I1222*H1222</f>
        <v>0</v>
      </c>
      <c r="K1222" s="3"/>
      <c r="L1222" s="77"/>
      <c r="M1222" s="77"/>
      <c r="N1222" s="77"/>
      <c r="O1222" s="77"/>
      <c r="P1222" s="77"/>
      <c r="Q1222" s="77"/>
      <c r="R1222" s="77"/>
      <c r="S1222" s="77"/>
      <c r="T1222" s="77"/>
      <c r="U1222" s="77"/>
      <c r="V1222" s="77"/>
      <c r="W1222" s="77"/>
      <c r="X1222" s="77"/>
      <c r="Y1222" s="77"/>
    </row>
    <row r="1223" ht="15.75" customHeight="1">
      <c r="A1223" s="2"/>
      <c r="B1223" s="89"/>
      <c r="C1223" s="89"/>
      <c r="D1223" s="18">
        <f t="shared" si="319"/>
        <v>0</v>
      </c>
      <c r="E1223" s="18">
        <f>B1223*A1220</f>
        <v>0</v>
      </c>
      <c r="F1223" s="18">
        <f t="shared" si="320"/>
        <v>0</v>
      </c>
      <c r="G1223" s="18"/>
      <c r="H1223" s="89">
        <f t="shared" si="321"/>
        <v>0</v>
      </c>
      <c r="I1223" s="116"/>
      <c r="J1223" s="3">
        <f t="shared" si="322"/>
        <v>0</v>
      </c>
      <c r="K1223" s="3"/>
      <c r="L1223" s="77"/>
      <c r="M1223" s="77"/>
      <c r="N1223" s="77"/>
      <c r="O1223" s="77"/>
      <c r="P1223" s="77"/>
      <c r="Q1223" s="77"/>
      <c r="R1223" s="77"/>
      <c r="S1223" s="77"/>
      <c r="T1223" s="77"/>
      <c r="U1223" s="77"/>
      <c r="V1223" s="77"/>
      <c r="W1223" s="77"/>
      <c r="X1223" s="77"/>
      <c r="Y1223" s="77"/>
    </row>
    <row r="1224" ht="15.75" customHeight="1">
      <c r="A1224" s="2"/>
      <c r="B1224" s="18"/>
      <c r="C1224" s="18"/>
      <c r="D1224" s="18">
        <f t="shared" si="319"/>
        <v>0</v>
      </c>
      <c r="E1224" s="18">
        <f>B1224*A1220</f>
        <v>0</v>
      </c>
      <c r="F1224" s="18">
        <f t="shared" si="320"/>
        <v>0</v>
      </c>
      <c r="G1224" s="18"/>
      <c r="H1224" s="89">
        <f t="shared" si="321"/>
        <v>0</v>
      </c>
      <c r="I1224" s="116"/>
      <c r="J1224" s="3">
        <f t="shared" si="322"/>
        <v>0</v>
      </c>
      <c r="K1224" s="3"/>
      <c r="L1224" s="77"/>
      <c r="M1224" s="77"/>
      <c r="N1224" s="77"/>
      <c r="O1224" s="77"/>
      <c r="P1224" s="77"/>
      <c r="Q1224" s="77"/>
      <c r="R1224" s="77"/>
      <c r="S1224" s="77"/>
      <c r="T1224" s="77"/>
      <c r="U1224" s="77"/>
      <c r="V1224" s="77"/>
      <c r="W1224" s="77"/>
      <c r="X1224" s="77"/>
      <c r="Y1224" s="77"/>
    </row>
    <row r="1225" ht="15.75" customHeight="1">
      <c r="A1225" s="2"/>
      <c r="B1225" s="18"/>
      <c r="C1225" s="18"/>
      <c r="D1225" s="18">
        <f t="shared" si="319"/>
        <v>0</v>
      </c>
      <c r="E1225" s="18">
        <f>B1225*A1220</f>
        <v>0</v>
      </c>
      <c r="F1225" s="18">
        <f t="shared" si="320"/>
        <v>0</v>
      </c>
      <c r="G1225" s="18"/>
      <c r="H1225" s="89">
        <f t="shared" si="321"/>
        <v>0</v>
      </c>
      <c r="I1225" s="116"/>
      <c r="J1225" s="3">
        <f t="shared" si="322"/>
        <v>0</v>
      </c>
      <c r="K1225" s="3"/>
      <c r="L1225" s="77"/>
      <c r="M1225" s="77"/>
      <c r="N1225" s="77"/>
      <c r="O1225" s="77"/>
      <c r="P1225" s="77"/>
      <c r="Q1225" s="77"/>
      <c r="R1225" s="77"/>
      <c r="S1225" s="77"/>
      <c r="T1225" s="77"/>
      <c r="U1225" s="77"/>
      <c r="V1225" s="77"/>
      <c r="W1225" s="77"/>
      <c r="X1225" s="77"/>
      <c r="Y1225" s="77"/>
    </row>
    <row r="1226" ht="15.75" customHeight="1">
      <c r="A1226" s="2"/>
      <c r="B1226" s="18"/>
      <c r="C1226" s="18"/>
      <c r="D1226" s="18">
        <f t="shared" si="319"/>
        <v>0</v>
      </c>
      <c r="E1226" s="18">
        <f>B1226*A1220</f>
        <v>0</v>
      </c>
      <c r="F1226" s="18">
        <f t="shared" si="320"/>
        <v>0</v>
      </c>
      <c r="G1226" s="18"/>
      <c r="H1226" s="89">
        <f t="shared" si="321"/>
        <v>0</v>
      </c>
      <c r="I1226" s="116"/>
      <c r="J1226" s="3">
        <f t="shared" si="322"/>
        <v>0</v>
      </c>
      <c r="K1226" s="3"/>
      <c r="L1226" s="77"/>
      <c r="M1226" s="77"/>
      <c r="N1226" s="77"/>
      <c r="O1226" s="77"/>
      <c r="P1226" s="77"/>
      <c r="Q1226" s="77"/>
      <c r="R1226" s="77"/>
      <c r="S1226" s="77"/>
      <c r="T1226" s="77"/>
      <c r="U1226" s="77"/>
      <c r="V1226" s="77"/>
      <c r="W1226" s="77"/>
      <c r="X1226" s="77"/>
      <c r="Y1226" s="77"/>
    </row>
    <row r="1227" ht="15.75" customHeight="1">
      <c r="A1227" s="2"/>
      <c r="B1227" s="18"/>
      <c r="C1227" s="18"/>
      <c r="D1227" s="18">
        <f t="shared" si="319"/>
        <v>0</v>
      </c>
      <c r="E1227" s="18">
        <f>B1227*A1220</f>
        <v>0</v>
      </c>
      <c r="F1227" s="18">
        <f t="shared" si="320"/>
        <v>0</v>
      </c>
      <c r="G1227" s="18"/>
      <c r="H1227" s="89">
        <f t="shared" si="321"/>
        <v>0</v>
      </c>
      <c r="I1227" s="116"/>
      <c r="J1227" s="3">
        <f t="shared" si="322"/>
        <v>0</v>
      </c>
      <c r="K1227" s="3"/>
      <c r="L1227" s="77"/>
      <c r="M1227" s="77"/>
      <c r="N1227" s="77"/>
      <c r="O1227" s="77"/>
      <c r="P1227" s="77"/>
      <c r="Q1227" s="77"/>
      <c r="R1227" s="77"/>
      <c r="S1227" s="77"/>
      <c r="T1227" s="77"/>
      <c r="U1227" s="77"/>
      <c r="V1227" s="77"/>
      <c r="W1227" s="77"/>
      <c r="X1227" s="77"/>
      <c r="Y1227" s="77"/>
    </row>
    <row r="1228" ht="15.75" customHeight="1">
      <c r="A1228" s="2"/>
      <c r="B1228" s="18"/>
      <c r="C1228" s="18"/>
      <c r="D1228" s="18">
        <f t="shared" si="319"/>
        <v>0</v>
      </c>
      <c r="E1228" s="18">
        <f>B1228*A1220</f>
        <v>0</v>
      </c>
      <c r="F1228" s="18">
        <f t="shared" si="320"/>
        <v>0</v>
      </c>
      <c r="G1228" s="18"/>
      <c r="H1228" s="89">
        <f t="shared" si="321"/>
        <v>0</v>
      </c>
      <c r="I1228" s="116"/>
      <c r="J1228" s="3">
        <f t="shared" si="322"/>
        <v>0</v>
      </c>
      <c r="K1228" s="3"/>
      <c r="L1228" s="77"/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</row>
    <row r="1229" ht="15.75" customHeight="1">
      <c r="A1229" s="2"/>
      <c r="B1229" s="89"/>
      <c r="C1229" s="89"/>
      <c r="D1229" s="18">
        <f t="shared" si="319"/>
        <v>0</v>
      </c>
      <c r="E1229" s="18">
        <f>B1229*A1220</f>
        <v>0</v>
      </c>
      <c r="F1229" s="18">
        <f t="shared" si="320"/>
        <v>0</v>
      </c>
      <c r="G1229" s="18"/>
      <c r="H1229" s="89">
        <f t="shared" si="321"/>
        <v>0</v>
      </c>
      <c r="I1229" s="116"/>
      <c r="J1229" s="3">
        <f t="shared" si="322"/>
        <v>0</v>
      </c>
      <c r="K1229" s="3"/>
      <c r="L1229" s="77"/>
      <c r="M1229" s="77"/>
      <c r="N1229" s="77"/>
      <c r="O1229" s="77"/>
      <c r="P1229" s="77"/>
      <c r="Q1229" s="77"/>
      <c r="R1229" s="77"/>
      <c r="S1229" s="77"/>
      <c r="T1229" s="77"/>
      <c r="U1229" s="77"/>
      <c r="V1229" s="77"/>
      <c r="W1229" s="77"/>
      <c r="X1229" s="77"/>
      <c r="Y1229" s="77"/>
    </row>
    <row r="1230" ht="15.75" customHeight="1">
      <c r="A1230" s="2"/>
      <c r="B1230" s="89"/>
      <c r="C1230" s="89"/>
      <c r="D1230" s="18">
        <f t="shared" si="319"/>
        <v>0</v>
      </c>
      <c r="E1230" s="18">
        <f>B1230*A1220</f>
        <v>0</v>
      </c>
      <c r="F1230" s="18">
        <f t="shared" si="320"/>
        <v>0</v>
      </c>
      <c r="G1230" s="18"/>
      <c r="H1230" s="89">
        <f t="shared" si="321"/>
        <v>0</v>
      </c>
      <c r="I1230" s="116"/>
      <c r="J1230" s="3">
        <f t="shared" si="322"/>
        <v>0</v>
      </c>
      <c r="K1230" s="3"/>
      <c r="L1230" s="77"/>
      <c r="M1230" s="77"/>
      <c r="N1230" s="77"/>
      <c r="O1230" s="77"/>
      <c r="P1230" s="77"/>
      <c r="Q1230" s="77"/>
      <c r="R1230" s="77"/>
      <c r="S1230" s="77"/>
      <c r="T1230" s="77"/>
      <c r="U1230" s="77"/>
      <c r="V1230" s="77"/>
      <c r="W1230" s="77"/>
      <c r="X1230" s="77"/>
      <c r="Y1230" s="77"/>
    </row>
    <row r="1231" ht="15.75" customHeight="1">
      <c r="A1231" s="1"/>
      <c r="B1231" s="89"/>
      <c r="C1231" s="89"/>
      <c r="D1231" s="18">
        <f t="shared" si="319"/>
        <v>0</v>
      </c>
      <c r="E1231" s="18">
        <f>B1231*A1220</f>
        <v>0</v>
      </c>
      <c r="F1231" s="18">
        <f t="shared" si="320"/>
        <v>0</v>
      </c>
      <c r="G1231" s="18"/>
      <c r="H1231" s="89">
        <f t="shared" si="321"/>
        <v>0</v>
      </c>
      <c r="I1231" s="116"/>
      <c r="J1231" s="3">
        <f t="shared" si="322"/>
        <v>0</v>
      </c>
      <c r="K1231" s="3"/>
      <c r="L1231" s="77"/>
      <c r="M1231" s="77"/>
      <c r="N1231" s="77"/>
      <c r="O1231" s="77"/>
      <c r="P1231" s="77"/>
      <c r="Q1231" s="77"/>
      <c r="R1231" s="77"/>
      <c r="S1231" s="77"/>
      <c r="T1231" s="77"/>
      <c r="U1231" s="77"/>
      <c r="V1231" s="77"/>
      <c r="W1231" s="77"/>
      <c r="X1231" s="77"/>
      <c r="Y1231" s="77"/>
    </row>
    <row r="1232" ht="15.75" customHeight="1">
      <c r="A1232" s="1"/>
      <c r="B1232" s="89"/>
      <c r="C1232" s="89"/>
      <c r="D1232" s="18">
        <f t="shared" si="319"/>
        <v>0</v>
      </c>
      <c r="E1232" s="18">
        <f>B1232*A1220</f>
        <v>0</v>
      </c>
      <c r="F1232" s="18">
        <f t="shared" si="320"/>
        <v>0</v>
      </c>
      <c r="G1232" s="18"/>
      <c r="H1232" s="89">
        <f t="shared" si="321"/>
        <v>0</v>
      </c>
      <c r="I1232" s="116"/>
      <c r="J1232" s="3">
        <f t="shared" si="322"/>
        <v>0</v>
      </c>
      <c r="K1232" s="3"/>
      <c r="L1232" s="77"/>
      <c r="M1232" s="77"/>
      <c r="N1232" s="77"/>
      <c r="O1232" s="77"/>
      <c r="P1232" s="77"/>
      <c r="Q1232" s="77"/>
      <c r="R1232" s="77"/>
      <c r="S1232" s="77"/>
      <c r="T1232" s="77"/>
      <c r="U1232" s="77"/>
      <c r="V1232" s="77"/>
      <c r="W1232" s="77"/>
      <c r="X1232" s="77"/>
      <c r="Y1232" s="77"/>
    </row>
    <row r="1233" ht="15.75" customHeight="1">
      <c r="A1233" s="31"/>
      <c r="B1233" s="89"/>
      <c r="C1233" s="89"/>
      <c r="D1233" s="95">
        <f t="shared" si="319"/>
        <v>0</v>
      </c>
      <c r="E1233" s="95">
        <f>B1233*A1220</f>
        <v>0</v>
      </c>
      <c r="F1233" s="18">
        <f t="shared" si="320"/>
        <v>0</v>
      </c>
      <c r="G1233" s="18"/>
      <c r="H1233" s="89">
        <f t="shared" si="321"/>
        <v>0</v>
      </c>
      <c r="I1233" s="118"/>
      <c r="J1233" s="3">
        <f t="shared" si="322"/>
        <v>0</v>
      </c>
      <c r="K1233" s="3"/>
      <c r="L1233" s="77"/>
      <c r="M1233" s="77"/>
      <c r="N1233" s="77"/>
      <c r="O1233" s="77"/>
      <c r="P1233" s="77"/>
      <c r="Q1233" s="77"/>
      <c r="R1233" s="77"/>
      <c r="S1233" s="77"/>
      <c r="T1233" s="77"/>
      <c r="U1233" s="77"/>
      <c r="V1233" s="77"/>
      <c r="W1233" s="77"/>
      <c r="X1233" s="77"/>
      <c r="Y1233" s="77"/>
    </row>
    <row r="1234" ht="15.75" customHeight="1">
      <c r="A1234" s="31"/>
      <c r="B1234" s="89"/>
      <c r="C1234" s="89"/>
      <c r="D1234" s="18">
        <f t="shared" si="319"/>
        <v>0</v>
      </c>
      <c r="E1234" s="18">
        <f>B1234*A1220</f>
        <v>0</v>
      </c>
      <c r="F1234" s="18">
        <f t="shared" si="320"/>
        <v>0</v>
      </c>
      <c r="G1234" s="18"/>
      <c r="H1234" s="89">
        <f t="shared" si="321"/>
        <v>0</v>
      </c>
      <c r="I1234" s="3"/>
      <c r="J1234" s="3">
        <f t="shared" si="322"/>
        <v>0</v>
      </c>
      <c r="K1234" s="3"/>
      <c r="L1234" s="77"/>
      <c r="M1234" s="77"/>
      <c r="N1234" s="77"/>
      <c r="O1234" s="77"/>
      <c r="P1234" s="77"/>
      <c r="Q1234" s="77"/>
      <c r="R1234" s="77"/>
      <c r="S1234" s="77"/>
      <c r="T1234" s="77"/>
      <c r="U1234" s="77"/>
      <c r="V1234" s="77"/>
      <c r="W1234" s="77"/>
      <c r="X1234" s="77"/>
      <c r="Y1234" s="77"/>
    </row>
    <row r="1235" ht="15.75" customHeight="1">
      <c r="A1235" s="31"/>
      <c r="B1235" s="89"/>
      <c r="C1235" s="89"/>
      <c r="D1235" s="18">
        <f t="shared" si="319"/>
        <v>0</v>
      </c>
      <c r="E1235" s="18">
        <f>B1235*A1220</f>
        <v>0</v>
      </c>
      <c r="F1235" s="18">
        <f t="shared" si="320"/>
        <v>0</v>
      </c>
      <c r="G1235" s="18"/>
      <c r="H1235" s="89">
        <f t="shared" si="321"/>
        <v>0</v>
      </c>
      <c r="I1235" s="3"/>
      <c r="J1235" s="3">
        <f t="shared" si="322"/>
        <v>0</v>
      </c>
      <c r="K1235" s="3"/>
      <c r="L1235" s="77"/>
      <c r="M1235" s="77"/>
      <c r="N1235" s="77"/>
      <c r="O1235" s="77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</row>
    <row r="1236" ht="15.75" customHeight="1">
      <c r="A1236" s="4" t="s">
        <v>495</v>
      </c>
      <c r="B1236" s="97">
        <f>SUM(B1222:B1235)</f>
        <v>0</v>
      </c>
      <c r="C1236" s="96"/>
      <c r="D1236" s="97">
        <f t="shared" ref="D1236:F1236" si="323">SUM(D1222:D1235)</f>
        <v>0</v>
      </c>
      <c r="E1236" s="97">
        <f t="shared" si="323"/>
        <v>0</v>
      </c>
      <c r="F1236" s="97">
        <f t="shared" si="323"/>
        <v>0</v>
      </c>
      <c r="G1236" s="96"/>
      <c r="H1236" s="97">
        <f t="shared" ref="H1236:K1236" si="324">SUM(H1222:H1235)</f>
        <v>0</v>
      </c>
      <c r="I1236" s="98">
        <f t="shared" si="324"/>
        <v>0</v>
      </c>
      <c r="J1236" s="98">
        <f t="shared" si="324"/>
        <v>0</v>
      </c>
      <c r="K1236" s="98">
        <f t="shared" si="324"/>
        <v>0</v>
      </c>
      <c r="L1236" s="77"/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</row>
    <row r="1237" ht="15.75" customHeight="1">
      <c r="A1237" s="8"/>
      <c r="B1237" s="100"/>
      <c r="C1237" s="100"/>
      <c r="D1237" s="100"/>
      <c r="E1237" s="100"/>
      <c r="F1237" s="100"/>
      <c r="G1237" s="100"/>
      <c r="H1237" s="101" t="s">
        <v>496</v>
      </c>
      <c r="I1237" s="33"/>
      <c r="J1237" s="100"/>
      <c r="K1237" s="101" t="s">
        <v>497</v>
      </c>
      <c r="L1237" s="77"/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</row>
    <row r="1238" ht="15.75" customHeight="1">
      <c r="A1238" s="8"/>
      <c r="B1238" s="100"/>
      <c r="C1238" s="100"/>
      <c r="D1238" s="100"/>
      <c r="E1238" s="100"/>
      <c r="F1238" s="100"/>
      <c r="G1238" s="100"/>
      <c r="H1238" s="104" t="str">
        <f>#REF!*A1220</f>
        <v>#REF!</v>
      </c>
      <c r="I1238" s="33"/>
      <c r="J1238" s="100"/>
      <c r="K1238" s="104"/>
      <c r="L1238" s="77"/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</row>
    <row r="1239" ht="15.75" customHeight="1">
      <c r="A1239" s="8"/>
      <c r="B1239" s="8"/>
      <c r="C1239" s="8"/>
      <c r="D1239" s="8"/>
      <c r="E1239" s="8"/>
      <c r="F1239" s="8"/>
      <c r="G1239" s="8"/>
      <c r="H1239" s="8"/>
      <c r="I1239" s="33"/>
      <c r="J1239" s="8"/>
      <c r="K1239" s="8"/>
      <c r="L1239" s="77"/>
      <c r="M1239" s="77"/>
      <c r="N1239" s="77"/>
      <c r="O1239" s="77"/>
      <c r="P1239" s="77"/>
      <c r="Q1239" s="77"/>
      <c r="R1239" s="77"/>
      <c r="S1239" s="77"/>
      <c r="T1239" s="77"/>
      <c r="U1239" s="77"/>
      <c r="V1239" s="77"/>
      <c r="W1239" s="77"/>
      <c r="X1239" s="77"/>
      <c r="Y1239" s="77"/>
    </row>
    <row r="1240" ht="15.75" customHeight="1">
      <c r="A1240" s="8"/>
      <c r="B1240" s="8"/>
      <c r="C1240" s="8"/>
      <c r="D1240" s="8"/>
      <c r="E1240" s="8"/>
      <c r="F1240" s="8"/>
      <c r="G1240" s="8"/>
      <c r="H1240" s="8"/>
      <c r="I1240" s="33"/>
      <c r="J1240" s="8"/>
      <c r="K1240" s="8"/>
      <c r="L1240" s="77"/>
      <c r="M1240" s="77"/>
      <c r="N1240" s="77"/>
      <c r="O1240" s="77"/>
      <c r="P1240" s="77"/>
      <c r="Q1240" s="77"/>
      <c r="R1240" s="77"/>
      <c r="S1240" s="77"/>
      <c r="T1240" s="77"/>
      <c r="U1240" s="77"/>
      <c r="V1240" s="77"/>
      <c r="W1240" s="77"/>
      <c r="X1240" s="77"/>
      <c r="Y1240" s="77"/>
    </row>
    <row r="1241" ht="15.75" customHeight="1">
      <c r="A1241" s="66"/>
      <c r="B1241" s="75"/>
      <c r="C1241" s="75"/>
      <c r="D1241" s="75"/>
      <c r="E1241" s="75"/>
      <c r="F1241" s="75"/>
      <c r="G1241" s="75"/>
      <c r="H1241" s="75"/>
      <c r="I1241" s="75"/>
      <c r="J1241" s="75"/>
      <c r="K1241" s="76"/>
      <c r="L1241" s="77"/>
      <c r="M1241" s="77"/>
      <c r="N1241" s="77"/>
      <c r="O1241" s="77"/>
      <c r="P1241" s="77"/>
      <c r="Q1241" s="77"/>
      <c r="R1241" s="77"/>
      <c r="S1241" s="77"/>
      <c r="T1241" s="77"/>
      <c r="U1241" s="77"/>
      <c r="V1241" s="77"/>
      <c r="W1241" s="77"/>
      <c r="X1241" s="77"/>
      <c r="Y1241" s="77"/>
    </row>
    <row r="1242" ht="15.75" customHeight="1">
      <c r="A1242" s="78" t="s">
        <v>478</v>
      </c>
      <c r="B1242" s="79" t="s">
        <v>479</v>
      </c>
      <c r="C1242" s="75"/>
      <c r="D1242" s="76"/>
      <c r="E1242" s="80" t="s">
        <v>480</v>
      </c>
      <c r="F1242" s="76"/>
      <c r="G1242" s="79" t="s">
        <v>481</v>
      </c>
      <c r="H1242" s="75"/>
      <c r="I1242" s="75"/>
      <c r="J1242" s="75"/>
      <c r="K1242" s="76"/>
      <c r="L1242" s="77"/>
      <c r="M1242" s="77"/>
      <c r="N1242" s="77"/>
      <c r="O1242" s="77"/>
      <c r="P1242" s="77"/>
      <c r="Q1242" s="77"/>
      <c r="R1242" s="77"/>
      <c r="S1242" s="77"/>
      <c r="T1242" s="77"/>
      <c r="U1242" s="77"/>
      <c r="V1242" s="77"/>
      <c r="W1242" s="77"/>
      <c r="X1242" s="77"/>
      <c r="Y1242" s="77"/>
    </row>
    <row r="1243" ht="15.75" customHeight="1">
      <c r="A1243" s="177">
        <v>4.0</v>
      </c>
      <c r="B1243" s="82" t="s">
        <v>482</v>
      </c>
      <c r="C1243" s="82" t="s">
        <v>483</v>
      </c>
      <c r="D1243" s="82" t="s">
        <v>484</v>
      </c>
      <c r="E1243" s="82" t="s">
        <v>485</v>
      </c>
      <c r="F1243" s="82" t="s">
        <v>484</v>
      </c>
      <c r="G1243" s="82" t="s">
        <v>486</v>
      </c>
      <c r="H1243" s="82" t="s">
        <v>487</v>
      </c>
      <c r="I1243" s="114" t="s">
        <v>488</v>
      </c>
      <c r="J1243" s="85" t="s">
        <v>489</v>
      </c>
      <c r="K1243" s="85" t="s">
        <v>490</v>
      </c>
      <c r="L1243" s="77"/>
      <c r="M1243" s="77"/>
      <c r="N1243" s="77"/>
      <c r="O1243" s="77"/>
      <c r="P1243" s="77"/>
      <c r="Q1243" s="77"/>
      <c r="R1243" s="77"/>
      <c r="S1243" s="77"/>
      <c r="T1243" s="77"/>
      <c r="U1243" s="77"/>
      <c r="V1243" s="77"/>
      <c r="W1243" s="77"/>
      <c r="X1243" s="77"/>
      <c r="Y1243" s="77"/>
    </row>
    <row r="1244" ht="15.75" customHeight="1">
      <c r="A1244" s="86" t="s">
        <v>491</v>
      </c>
      <c r="B1244" s="87"/>
      <c r="C1244" s="87"/>
      <c r="D1244" s="87"/>
      <c r="E1244" s="87"/>
      <c r="F1244" s="87"/>
      <c r="G1244" s="87"/>
      <c r="H1244" s="87"/>
      <c r="I1244" s="115"/>
      <c r="J1244" s="87"/>
      <c r="K1244" s="87"/>
      <c r="L1244" s="77"/>
      <c r="M1244" s="77"/>
      <c r="N1244" s="77"/>
      <c r="O1244" s="77"/>
      <c r="P1244" s="77"/>
      <c r="Q1244" s="77"/>
      <c r="R1244" s="77"/>
      <c r="S1244" s="77"/>
      <c r="T1244" s="77"/>
      <c r="U1244" s="77"/>
      <c r="V1244" s="77"/>
      <c r="W1244" s="77"/>
      <c r="X1244" s="77"/>
      <c r="Y1244" s="77"/>
    </row>
    <row r="1245" ht="15.75" customHeight="1">
      <c r="A1245" s="2"/>
      <c r="B1245" s="89"/>
      <c r="C1245" s="89"/>
      <c r="D1245" s="18">
        <f t="shared" ref="D1245:D1258" si="325">C1245*B1245</f>
        <v>0</v>
      </c>
      <c r="E1245" s="18">
        <f>B1245*A1243</f>
        <v>0</v>
      </c>
      <c r="F1245" s="18">
        <f t="shared" ref="F1245:F1258" si="326">E1245*C1245</f>
        <v>0</v>
      </c>
      <c r="G1245" s="18"/>
      <c r="H1245" s="89">
        <f t="shared" ref="H1245:H1258" si="327">G1245*E1245</f>
        <v>0</v>
      </c>
      <c r="I1245" s="116"/>
      <c r="J1245" s="3">
        <f t="shared" ref="J1245:J1258" si="328">I1245*H1245</f>
        <v>0</v>
      </c>
      <c r="K1245" s="3"/>
      <c r="L1245" s="77"/>
      <c r="M1245" s="77"/>
      <c r="N1245" s="77"/>
      <c r="O1245" s="77"/>
      <c r="P1245" s="77"/>
      <c r="Q1245" s="77"/>
      <c r="R1245" s="77"/>
      <c r="S1245" s="77"/>
      <c r="T1245" s="77"/>
      <c r="U1245" s="77"/>
      <c r="V1245" s="77"/>
      <c r="W1245" s="77"/>
      <c r="X1245" s="77"/>
      <c r="Y1245" s="77"/>
    </row>
    <row r="1246" ht="15.75" customHeight="1">
      <c r="A1246" s="2"/>
      <c r="B1246" s="89"/>
      <c r="C1246" s="89"/>
      <c r="D1246" s="18">
        <f t="shared" si="325"/>
        <v>0</v>
      </c>
      <c r="E1246" s="18">
        <f>B1246*A1243</f>
        <v>0</v>
      </c>
      <c r="F1246" s="18">
        <f t="shared" si="326"/>
        <v>0</v>
      </c>
      <c r="G1246" s="18"/>
      <c r="H1246" s="89">
        <f t="shared" si="327"/>
        <v>0</v>
      </c>
      <c r="I1246" s="116"/>
      <c r="J1246" s="3">
        <f t="shared" si="328"/>
        <v>0</v>
      </c>
      <c r="K1246" s="3"/>
      <c r="L1246" s="77"/>
      <c r="M1246" s="77"/>
      <c r="N1246" s="77"/>
      <c r="O1246" s="77"/>
      <c r="P1246" s="77"/>
      <c r="Q1246" s="77"/>
      <c r="R1246" s="77"/>
      <c r="S1246" s="77"/>
      <c r="T1246" s="77"/>
      <c r="U1246" s="77"/>
      <c r="V1246" s="77"/>
      <c r="W1246" s="77"/>
      <c r="X1246" s="77"/>
      <c r="Y1246" s="77"/>
    </row>
    <row r="1247" ht="15.75" customHeight="1">
      <c r="A1247" s="2"/>
      <c r="B1247" s="18"/>
      <c r="C1247" s="18"/>
      <c r="D1247" s="18">
        <f t="shared" si="325"/>
        <v>0</v>
      </c>
      <c r="E1247" s="18">
        <f>B1247*A1243</f>
        <v>0</v>
      </c>
      <c r="F1247" s="18">
        <f t="shared" si="326"/>
        <v>0</v>
      </c>
      <c r="G1247" s="18"/>
      <c r="H1247" s="89">
        <f t="shared" si="327"/>
        <v>0</v>
      </c>
      <c r="I1247" s="116"/>
      <c r="J1247" s="3">
        <f t="shared" si="328"/>
        <v>0</v>
      </c>
      <c r="K1247" s="3"/>
      <c r="L1247" s="77"/>
      <c r="M1247" s="77"/>
      <c r="N1247" s="77"/>
      <c r="O1247" s="77"/>
      <c r="P1247" s="77"/>
      <c r="Q1247" s="77"/>
      <c r="R1247" s="77"/>
      <c r="S1247" s="77"/>
      <c r="T1247" s="77"/>
      <c r="U1247" s="77"/>
      <c r="V1247" s="77"/>
      <c r="W1247" s="77"/>
      <c r="X1247" s="77"/>
      <c r="Y1247" s="77"/>
    </row>
    <row r="1248" ht="15.75" customHeight="1">
      <c r="A1248" s="2"/>
      <c r="B1248" s="18"/>
      <c r="C1248" s="18"/>
      <c r="D1248" s="18">
        <f t="shared" si="325"/>
        <v>0</v>
      </c>
      <c r="E1248" s="18">
        <f>B1248*A1243</f>
        <v>0</v>
      </c>
      <c r="F1248" s="18">
        <f t="shared" si="326"/>
        <v>0</v>
      </c>
      <c r="G1248" s="18"/>
      <c r="H1248" s="89">
        <f t="shared" si="327"/>
        <v>0</v>
      </c>
      <c r="I1248" s="116"/>
      <c r="J1248" s="3">
        <f t="shared" si="328"/>
        <v>0</v>
      </c>
      <c r="K1248" s="3"/>
      <c r="L1248" s="77"/>
      <c r="M1248" s="77"/>
      <c r="N1248" s="77"/>
      <c r="O1248" s="77"/>
      <c r="P1248" s="77"/>
      <c r="Q1248" s="77"/>
      <c r="R1248" s="77"/>
      <c r="S1248" s="77"/>
      <c r="T1248" s="77"/>
      <c r="U1248" s="77"/>
      <c r="V1248" s="77"/>
      <c r="W1248" s="77"/>
      <c r="X1248" s="77"/>
      <c r="Y1248" s="77"/>
    </row>
    <row r="1249" ht="15.75" customHeight="1">
      <c r="A1249" s="2"/>
      <c r="B1249" s="18"/>
      <c r="C1249" s="18"/>
      <c r="D1249" s="18">
        <f t="shared" si="325"/>
        <v>0</v>
      </c>
      <c r="E1249" s="18">
        <f>B1249*A1243</f>
        <v>0</v>
      </c>
      <c r="F1249" s="18">
        <f t="shared" si="326"/>
        <v>0</v>
      </c>
      <c r="G1249" s="18"/>
      <c r="H1249" s="89">
        <f t="shared" si="327"/>
        <v>0</v>
      </c>
      <c r="I1249" s="116"/>
      <c r="J1249" s="3">
        <f t="shared" si="328"/>
        <v>0</v>
      </c>
      <c r="K1249" s="3"/>
      <c r="L1249" s="77"/>
      <c r="M1249" s="77"/>
      <c r="N1249" s="77"/>
      <c r="O1249" s="77"/>
      <c r="P1249" s="77"/>
      <c r="Q1249" s="77"/>
      <c r="R1249" s="77"/>
      <c r="S1249" s="77"/>
      <c r="T1249" s="77"/>
      <c r="U1249" s="77"/>
      <c r="V1249" s="77"/>
      <c r="W1249" s="77"/>
      <c r="X1249" s="77"/>
      <c r="Y1249" s="77"/>
    </row>
    <row r="1250" ht="15.75" customHeight="1">
      <c r="A1250" s="2"/>
      <c r="B1250" s="18"/>
      <c r="C1250" s="18"/>
      <c r="D1250" s="18">
        <f t="shared" si="325"/>
        <v>0</v>
      </c>
      <c r="E1250" s="18">
        <f>B1250*A1243</f>
        <v>0</v>
      </c>
      <c r="F1250" s="18">
        <f t="shared" si="326"/>
        <v>0</v>
      </c>
      <c r="G1250" s="18"/>
      <c r="H1250" s="89">
        <f t="shared" si="327"/>
        <v>0</v>
      </c>
      <c r="I1250" s="116"/>
      <c r="J1250" s="3">
        <f t="shared" si="328"/>
        <v>0</v>
      </c>
      <c r="K1250" s="3"/>
      <c r="L1250" s="77"/>
      <c r="M1250" s="77"/>
      <c r="N1250" s="77"/>
      <c r="O1250" s="77"/>
      <c r="P1250" s="77"/>
      <c r="Q1250" s="77"/>
      <c r="R1250" s="77"/>
      <c r="S1250" s="77"/>
      <c r="T1250" s="77"/>
      <c r="U1250" s="77"/>
      <c r="V1250" s="77"/>
      <c r="W1250" s="77"/>
      <c r="X1250" s="77"/>
      <c r="Y1250" s="77"/>
    </row>
    <row r="1251" ht="15.75" customHeight="1">
      <c r="A1251" s="2"/>
      <c r="B1251" s="18"/>
      <c r="C1251" s="18"/>
      <c r="D1251" s="18">
        <f t="shared" si="325"/>
        <v>0</v>
      </c>
      <c r="E1251" s="18">
        <f>B1251*A1243</f>
        <v>0</v>
      </c>
      <c r="F1251" s="18">
        <f t="shared" si="326"/>
        <v>0</v>
      </c>
      <c r="G1251" s="18"/>
      <c r="H1251" s="89">
        <f t="shared" si="327"/>
        <v>0</v>
      </c>
      <c r="I1251" s="116"/>
      <c r="J1251" s="3">
        <f t="shared" si="328"/>
        <v>0</v>
      </c>
      <c r="K1251" s="3"/>
      <c r="L1251" s="77"/>
      <c r="M1251" s="77"/>
      <c r="N1251" s="77"/>
      <c r="O1251" s="77"/>
      <c r="P1251" s="77"/>
      <c r="Q1251" s="77"/>
      <c r="R1251" s="77"/>
      <c r="S1251" s="77"/>
      <c r="T1251" s="77"/>
      <c r="U1251" s="77"/>
      <c r="V1251" s="77"/>
      <c r="W1251" s="77"/>
      <c r="X1251" s="77"/>
      <c r="Y1251" s="77"/>
    </row>
    <row r="1252" ht="15.75" customHeight="1">
      <c r="A1252" s="2"/>
      <c r="B1252" s="89"/>
      <c r="C1252" s="89"/>
      <c r="D1252" s="18">
        <f t="shared" si="325"/>
        <v>0</v>
      </c>
      <c r="E1252" s="18">
        <f>B1252*A1243</f>
        <v>0</v>
      </c>
      <c r="F1252" s="18">
        <f t="shared" si="326"/>
        <v>0</v>
      </c>
      <c r="G1252" s="18"/>
      <c r="H1252" s="89">
        <f t="shared" si="327"/>
        <v>0</v>
      </c>
      <c r="I1252" s="116"/>
      <c r="J1252" s="3">
        <f t="shared" si="328"/>
        <v>0</v>
      </c>
      <c r="K1252" s="3"/>
      <c r="L1252" s="77"/>
      <c r="M1252" s="77"/>
      <c r="N1252" s="77"/>
      <c r="O1252" s="77"/>
      <c r="P1252" s="77"/>
      <c r="Q1252" s="77"/>
      <c r="R1252" s="77"/>
      <c r="S1252" s="77"/>
      <c r="T1252" s="77"/>
      <c r="U1252" s="77"/>
      <c r="V1252" s="77"/>
      <c r="W1252" s="77"/>
      <c r="X1252" s="77"/>
      <c r="Y1252" s="77"/>
    </row>
    <row r="1253" ht="15.75" customHeight="1">
      <c r="A1253" s="2"/>
      <c r="B1253" s="89"/>
      <c r="C1253" s="89"/>
      <c r="D1253" s="18">
        <f t="shared" si="325"/>
        <v>0</v>
      </c>
      <c r="E1253" s="18">
        <f>B1253*A1243</f>
        <v>0</v>
      </c>
      <c r="F1253" s="18">
        <f t="shared" si="326"/>
        <v>0</v>
      </c>
      <c r="G1253" s="18"/>
      <c r="H1253" s="89">
        <f t="shared" si="327"/>
        <v>0</v>
      </c>
      <c r="I1253" s="116"/>
      <c r="J1253" s="3">
        <f t="shared" si="328"/>
        <v>0</v>
      </c>
      <c r="K1253" s="3"/>
      <c r="L1253" s="77"/>
      <c r="M1253" s="77"/>
      <c r="N1253" s="77"/>
      <c r="O1253" s="77"/>
      <c r="P1253" s="77"/>
      <c r="Q1253" s="77"/>
      <c r="R1253" s="77"/>
      <c r="S1253" s="77"/>
      <c r="T1253" s="77"/>
      <c r="U1253" s="77"/>
      <c r="V1253" s="77"/>
      <c r="W1253" s="77"/>
      <c r="X1253" s="77"/>
      <c r="Y1253" s="77"/>
    </row>
    <row r="1254" ht="15.75" customHeight="1">
      <c r="A1254" s="1"/>
      <c r="B1254" s="89"/>
      <c r="C1254" s="89"/>
      <c r="D1254" s="18">
        <f t="shared" si="325"/>
        <v>0</v>
      </c>
      <c r="E1254" s="18">
        <f>B1254*A1243</f>
        <v>0</v>
      </c>
      <c r="F1254" s="18">
        <f t="shared" si="326"/>
        <v>0</v>
      </c>
      <c r="G1254" s="18"/>
      <c r="H1254" s="89">
        <f t="shared" si="327"/>
        <v>0</v>
      </c>
      <c r="I1254" s="116"/>
      <c r="J1254" s="3">
        <f t="shared" si="328"/>
        <v>0</v>
      </c>
      <c r="K1254" s="3"/>
      <c r="L1254" s="77"/>
      <c r="M1254" s="77"/>
      <c r="N1254" s="77"/>
      <c r="O1254" s="77"/>
      <c r="P1254" s="77"/>
      <c r="Q1254" s="77"/>
      <c r="R1254" s="77"/>
      <c r="S1254" s="77"/>
      <c r="T1254" s="77"/>
      <c r="U1254" s="77"/>
      <c r="V1254" s="77"/>
      <c r="W1254" s="77"/>
      <c r="X1254" s="77"/>
      <c r="Y1254" s="77"/>
    </row>
    <row r="1255" ht="15.75" customHeight="1">
      <c r="A1255" s="1"/>
      <c r="B1255" s="89"/>
      <c r="C1255" s="89"/>
      <c r="D1255" s="18">
        <f t="shared" si="325"/>
        <v>0</v>
      </c>
      <c r="E1255" s="18">
        <f>B1255*A1243</f>
        <v>0</v>
      </c>
      <c r="F1255" s="18">
        <f t="shared" si="326"/>
        <v>0</v>
      </c>
      <c r="G1255" s="18"/>
      <c r="H1255" s="89">
        <f t="shared" si="327"/>
        <v>0</v>
      </c>
      <c r="I1255" s="116"/>
      <c r="J1255" s="3">
        <f t="shared" si="328"/>
        <v>0</v>
      </c>
      <c r="K1255" s="3"/>
      <c r="L1255" s="77"/>
      <c r="M1255" s="77"/>
      <c r="N1255" s="77"/>
      <c r="O1255" s="77"/>
      <c r="P1255" s="77"/>
      <c r="Q1255" s="77"/>
      <c r="R1255" s="77"/>
      <c r="S1255" s="77"/>
      <c r="T1255" s="77"/>
      <c r="U1255" s="77"/>
      <c r="V1255" s="77"/>
      <c r="W1255" s="77"/>
      <c r="X1255" s="77"/>
      <c r="Y1255" s="77"/>
    </row>
    <row r="1256" ht="15.75" customHeight="1">
      <c r="A1256" s="31"/>
      <c r="B1256" s="89"/>
      <c r="C1256" s="89"/>
      <c r="D1256" s="95">
        <f t="shared" si="325"/>
        <v>0</v>
      </c>
      <c r="E1256" s="95">
        <f>B1256*A1243</f>
        <v>0</v>
      </c>
      <c r="F1256" s="18">
        <f t="shared" si="326"/>
        <v>0</v>
      </c>
      <c r="G1256" s="18"/>
      <c r="H1256" s="89">
        <f t="shared" si="327"/>
        <v>0</v>
      </c>
      <c r="I1256" s="118"/>
      <c r="J1256" s="3">
        <f t="shared" si="328"/>
        <v>0</v>
      </c>
      <c r="K1256" s="3"/>
      <c r="L1256" s="77"/>
      <c r="M1256" s="77"/>
      <c r="N1256" s="77"/>
      <c r="O1256" s="77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</row>
    <row r="1257" ht="15.75" customHeight="1">
      <c r="A1257" s="31"/>
      <c r="B1257" s="89"/>
      <c r="C1257" s="89"/>
      <c r="D1257" s="18">
        <f t="shared" si="325"/>
        <v>0</v>
      </c>
      <c r="E1257" s="18">
        <f>B1257*A1243</f>
        <v>0</v>
      </c>
      <c r="F1257" s="18">
        <f t="shared" si="326"/>
        <v>0</v>
      </c>
      <c r="G1257" s="18"/>
      <c r="H1257" s="89">
        <f t="shared" si="327"/>
        <v>0</v>
      </c>
      <c r="I1257" s="3"/>
      <c r="J1257" s="3">
        <f t="shared" si="328"/>
        <v>0</v>
      </c>
      <c r="K1257" s="3"/>
      <c r="L1257" s="77"/>
      <c r="M1257" s="77"/>
      <c r="N1257" s="77"/>
      <c r="O1257" s="77"/>
      <c r="P1257" s="77"/>
      <c r="Q1257" s="77"/>
      <c r="R1257" s="77"/>
      <c r="S1257" s="77"/>
      <c r="T1257" s="77"/>
      <c r="U1257" s="77"/>
      <c r="V1257" s="77"/>
      <c r="W1257" s="77"/>
      <c r="X1257" s="77"/>
      <c r="Y1257" s="77"/>
    </row>
    <row r="1258" ht="15.75" customHeight="1">
      <c r="A1258" s="31"/>
      <c r="B1258" s="89"/>
      <c r="C1258" s="89"/>
      <c r="D1258" s="18">
        <f t="shared" si="325"/>
        <v>0</v>
      </c>
      <c r="E1258" s="18">
        <f>B1258*A1243</f>
        <v>0</v>
      </c>
      <c r="F1258" s="18">
        <f t="shared" si="326"/>
        <v>0</v>
      </c>
      <c r="G1258" s="18"/>
      <c r="H1258" s="89">
        <f t="shared" si="327"/>
        <v>0</v>
      </c>
      <c r="I1258" s="3"/>
      <c r="J1258" s="3">
        <f t="shared" si="328"/>
        <v>0</v>
      </c>
      <c r="K1258" s="3"/>
      <c r="L1258" s="77"/>
      <c r="M1258" s="77"/>
      <c r="N1258" s="77"/>
      <c r="O1258" s="77"/>
      <c r="P1258" s="77"/>
      <c r="Q1258" s="77"/>
      <c r="R1258" s="77"/>
      <c r="S1258" s="77"/>
      <c r="T1258" s="77"/>
      <c r="U1258" s="77"/>
      <c r="V1258" s="77"/>
      <c r="W1258" s="77"/>
      <c r="X1258" s="77"/>
      <c r="Y1258" s="77"/>
    </row>
    <row r="1259" ht="15.75" customHeight="1">
      <c r="A1259" s="4" t="s">
        <v>495</v>
      </c>
      <c r="B1259" s="97">
        <f>SUM(B1245:B1258)</f>
        <v>0</v>
      </c>
      <c r="C1259" s="96"/>
      <c r="D1259" s="97">
        <f t="shared" ref="D1259:F1259" si="329">SUM(D1245:D1258)</f>
        <v>0</v>
      </c>
      <c r="E1259" s="97">
        <f t="shared" si="329"/>
        <v>0</v>
      </c>
      <c r="F1259" s="97">
        <f t="shared" si="329"/>
        <v>0</v>
      </c>
      <c r="G1259" s="96"/>
      <c r="H1259" s="97">
        <f t="shared" ref="H1259:K1259" si="330">SUM(H1245:H1258)</f>
        <v>0</v>
      </c>
      <c r="I1259" s="98">
        <f t="shared" si="330"/>
        <v>0</v>
      </c>
      <c r="J1259" s="98">
        <f t="shared" si="330"/>
        <v>0</v>
      </c>
      <c r="K1259" s="98">
        <f t="shared" si="330"/>
        <v>0</v>
      </c>
      <c r="L1259" s="77"/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</row>
    <row r="1260" ht="15.75" customHeight="1">
      <c r="A1260" s="8"/>
      <c r="B1260" s="100"/>
      <c r="C1260" s="100"/>
      <c r="D1260" s="100"/>
      <c r="E1260" s="100"/>
      <c r="F1260" s="100"/>
      <c r="G1260" s="100"/>
      <c r="H1260" s="101" t="s">
        <v>496</v>
      </c>
      <c r="I1260" s="33"/>
      <c r="J1260" s="100"/>
      <c r="K1260" s="101" t="s">
        <v>497</v>
      </c>
      <c r="L1260" s="77"/>
      <c r="M1260" s="77"/>
      <c r="N1260" s="77"/>
      <c r="O1260" s="77"/>
      <c r="P1260" s="77"/>
      <c r="Q1260" s="77"/>
      <c r="R1260" s="77"/>
      <c r="S1260" s="77"/>
      <c r="T1260" s="77"/>
      <c r="U1260" s="77"/>
      <c r="V1260" s="77"/>
      <c r="W1260" s="77"/>
      <c r="X1260" s="77"/>
      <c r="Y1260" s="77"/>
    </row>
    <row r="1261" ht="15.75" customHeight="1">
      <c r="A1261" s="8"/>
      <c r="B1261" s="100"/>
      <c r="C1261" s="100"/>
      <c r="D1261" s="100"/>
      <c r="E1261" s="100"/>
      <c r="F1261" s="100"/>
      <c r="G1261" s="100"/>
      <c r="H1261" s="104" t="str">
        <f>#REF!*A1243</f>
        <v>#REF!</v>
      </c>
      <c r="I1261" s="33"/>
      <c r="J1261" s="100"/>
      <c r="K1261" s="104"/>
      <c r="L1261" s="77"/>
      <c r="M1261" s="77"/>
      <c r="N1261" s="77"/>
      <c r="O1261" s="77"/>
      <c r="P1261" s="77"/>
      <c r="Q1261" s="77"/>
      <c r="R1261" s="77"/>
      <c r="S1261" s="77"/>
      <c r="T1261" s="77"/>
      <c r="U1261" s="77"/>
      <c r="V1261" s="77"/>
      <c r="W1261" s="77"/>
      <c r="X1261" s="77"/>
      <c r="Y1261" s="77"/>
    </row>
    <row r="1262" ht="15.75" customHeight="1">
      <c r="A1262" s="8"/>
      <c r="B1262" s="8"/>
      <c r="C1262" s="8"/>
      <c r="D1262" s="8"/>
      <c r="E1262" s="8"/>
      <c r="F1262" s="8"/>
      <c r="G1262" s="8"/>
      <c r="H1262" s="8"/>
      <c r="I1262" s="33"/>
      <c r="J1262" s="8"/>
      <c r="K1262" s="8"/>
      <c r="L1262" s="77"/>
      <c r="M1262" s="77"/>
      <c r="N1262" s="77"/>
      <c r="O1262" s="77"/>
      <c r="P1262" s="77"/>
      <c r="Q1262" s="77"/>
      <c r="R1262" s="77"/>
      <c r="S1262" s="77"/>
      <c r="T1262" s="77"/>
      <c r="U1262" s="77"/>
      <c r="V1262" s="77"/>
      <c r="W1262" s="77"/>
      <c r="X1262" s="77"/>
      <c r="Y1262" s="77"/>
    </row>
    <row r="1263" ht="15.75" customHeight="1">
      <c r="A1263" s="8"/>
      <c r="B1263" s="8"/>
      <c r="C1263" s="8"/>
      <c r="D1263" s="8"/>
      <c r="E1263" s="8"/>
      <c r="F1263" s="8"/>
      <c r="G1263" s="8"/>
      <c r="H1263" s="8"/>
      <c r="I1263" s="33"/>
      <c r="J1263" s="8"/>
      <c r="K1263" s="8"/>
      <c r="L1263" s="77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</row>
    <row r="1264" ht="15.75" customHeight="1">
      <c r="A1264" s="78" t="s">
        <v>478</v>
      </c>
      <c r="B1264" s="79" t="s">
        <v>479</v>
      </c>
      <c r="C1264" s="75"/>
      <c r="D1264" s="76"/>
      <c r="E1264" s="80" t="s">
        <v>480</v>
      </c>
      <c r="F1264" s="76"/>
      <c r="G1264" s="79" t="s">
        <v>481</v>
      </c>
      <c r="H1264" s="75"/>
      <c r="I1264" s="75"/>
      <c r="J1264" s="75"/>
      <c r="K1264" s="76"/>
      <c r="L1264" s="77"/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</row>
    <row r="1265" ht="15.75" customHeight="1">
      <c r="A1265" s="177">
        <v>4.0</v>
      </c>
      <c r="B1265" s="82" t="s">
        <v>482</v>
      </c>
      <c r="C1265" s="82" t="s">
        <v>483</v>
      </c>
      <c r="D1265" s="82" t="s">
        <v>484</v>
      </c>
      <c r="E1265" s="82" t="s">
        <v>485</v>
      </c>
      <c r="F1265" s="82" t="s">
        <v>484</v>
      </c>
      <c r="G1265" s="82" t="s">
        <v>486</v>
      </c>
      <c r="H1265" s="82" t="s">
        <v>487</v>
      </c>
      <c r="I1265" s="114" t="s">
        <v>488</v>
      </c>
      <c r="J1265" s="85" t="s">
        <v>489</v>
      </c>
      <c r="K1265" s="85" t="s">
        <v>490</v>
      </c>
      <c r="L1265" s="77"/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</row>
    <row r="1266" ht="15.75" customHeight="1">
      <c r="A1266" s="86" t="s">
        <v>491</v>
      </c>
      <c r="B1266" s="87"/>
      <c r="C1266" s="87"/>
      <c r="D1266" s="87"/>
      <c r="E1266" s="87"/>
      <c r="F1266" s="87"/>
      <c r="G1266" s="87"/>
      <c r="H1266" s="87"/>
      <c r="I1266" s="115"/>
      <c r="J1266" s="87"/>
      <c r="K1266" s="87"/>
      <c r="L1266" s="77"/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</row>
    <row r="1267" ht="15.75" customHeight="1">
      <c r="A1267" s="2"/>
      <c r="B1267" s="89"/>
      <c r="C1267" s="89"/>
      <c r="D1267" s="18">
        <f t="shared" ref="D1267:D1280" si="331">C1267*B1267</f>
        <v>0</v>
      </c>
      <c r="E1267" s="18">
        <f>B1267*A1265</f>
        <v>0</v>
      </c>
      <c r="F1267" s="18">
        <f t="shared" ref="F1267:F1280" si="332">E1267*C1267</f>
        <v>0</v>
      </c>
      <c r="G1267" s="18"/>
      <c r="H1267" s="89">
        <f t="shared" ref="H1267:H1280" si="333">G1267*E1267</f>
        <v>0</v>
      </c>
      <c r="I1267" s="116"/>
      <c r="J1267" s="3">
        <f t="shared" ref="J1267:J1280" si="334">I1267*H1267</f>
        <v>0</v>
      </c>
      <c r="K1267" s="3"/>
      <c r="L1267" s="77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</row>
    <row r="1268" ht="15.75" customHeight="1">
      <c r="A1268" s="2"/>
      <c r="B1268" s="89"/>
      <c r="C1268" s="89"/>
      <c r="D1268" s="18">
        <f t="shared" si="331"/>
        <v>0</v>
      </c>
      <c r="E1268" s="18">
        <f>B1268*A1265</f>
        <v>0</v>
      </c>
      <c r="F1268" s="18">
        <f t="shared" si="332"/>
        <v>0</v>
      </c>
      <c r="G1268" s="18"/>
      <c r="H1268" s="89">
        <f t="shared" si="333"/>
        <v>0</v>
      </c>
      <c r="I1268" s="116"/>
      <c r="J1268" s="3">
        <f t="shared" si="334"/>
        <v>0</v>
      </c>
      <c r="K1268" s="3"/>
      <c r="L1268" s="77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</row>
    <row r="1269" ht="15.75" customHeight="1">
      <c r="A1269" s="2"/>
      <c r="B1269" s="18"/>
      <c r="C1269" s="18"/>
      <c r="D1269" s="18">
        <f t="shared" si="331"/>
        <v>0</v>
      </c>
      <c r="E1269" s="18">
        <f>B1269*A1265</f>
        <v>0</v>
      </c>
      <c r="F1269" s="18">
        <f t="shared" si="332"/>
        <v>0</v>
      </c>
      <c r="G1269" s="18"/>
      <c r="H1269" s="89">
        <f t="shared" si="333"/>
        <v>0</v>
      </c>
      <c r="I1269" s="116"/>
      <c r="J1269" s="3">
        <f t="shared" si="334"/>
        <v>0</v>
      </c>
      <c r="K1269" s="3"/>
      <c r="L1269" s="77"/>
      <c r="M1269" s="77"/>
      <c r="N1269" s="77"/>
      <c r="O1269" s="77"/>
      <c r="P1269" s="77"/>
      <c r="Q1269" s="77"/>
      <c r="R1269" s="77"/>
      <c r="S1269" s="77"/>
      <c r="T1269" s="77"/>
      <c r="U1269" s="77"/>
      <c r="V1269" s="77"/>
      <c r="W1269" s="77"/>
      <c r="X1269" s="77"/>
      <c r="Y1269" s="77"/>
    </row>
    <row r="1270" ht="15.75" customHeight="1">
      <c r="A1270" s="2"/>
      <c r="B1270" s="18"/>
      <c r="C1270" s="18"/>
      <c r="D1270" s="18">
        <f t="shared" si="331"/>
        <v>0</v>
      </c>
      <c r="E1270" s="18">
        <f>B1270*A1265</f>
        <v>0</v>
      </c>
      <c r="F1270" s="18">
        <f t="shared" si="332"/>
        <v>0</v>
      </c>
      <c r="G1270" s="18"/>
      <c r="H1270" s="89">
        <f t="shared" si="333"/>
        <v>0</v>
      </c>
      <c r="I1270" s="116"/>
      <c r="J1270" s="3">
        <f t="shared" si="334"/>
        <v>0</v>
      </c>
      <c r="K1270" s="3"/>
      <c r="L1270" s="77"/>
      <c r="M1270" s="77"/>
      <c r="N1270" s="77"/>
      <c r="O1270" s="77"/>
      <c r="P1270" s="77"/>
      <c r="Q1270" s="77"/>
      <c r="R1270" s="77"/>
      <c r="S1270" s="77"/>
      <c r="T1270" s="77"/>
      <c r="U1270" s="77"/>
      <c r="V1270" s="77"/>
      <c r="W1270" s="77"/>
      <c r="X1270" s="77"/>
      <c r="Y1270" s="77"/>
    </row>
    <row r="1271" ht="15.75" customHeight="1">
      <c r="A1271" s="2"/>
      <c r="B1271" s="18"/>
      <c r="C1271" s="18"/>
      <c r="D1271" s="18">
        <f t="shared" si="331"/>
        <v>0</v>
      </c>
      <c r="E1271" s="18">
        <f>B1271*A1265</f>
        <v>0</v>
      </c>
      <c r="F1271" s="18">
        <f t="shared" si="332"/>
        <v>0</v>
      </c>
      <c r="G1271" s="18"/>
      <c r="H1271" s="89">
        <f t="shared" si="333"/>
        <v>0</v>
      </c>
      <c r="I1271" s="116"/>
      <c r="J1271" s="3">
        <f t="shared" si="334"/>
        <v>0</v>
      </c>
      <c r="K1271" s="3"/>
      <c r="L1271" s="77"/>
      <c r="M1271" s="77"/>
      <c r="N1271" s="77"/>
      <c r="O1271" s="77"/>
      <c r="P1271" s="77"/>
      <c r="Q1271" s="77"/>
      <c r="R1271" s="77"/>
      <c r="S1271" s="77"/>
      <c r="T1271" s="77"/>
      <c r="U1271" s="77"/>
      <c r="V1271" s="77"/>
      <c r="W1271" s="77"/>
      <c r="X1271" s="77"/>
      <c r="Y1271" s="77"/>
    </row>
    <row r="1272" ht="15.75" customHeight="1">
      <c r="A1272" s="2"/>
      <c r="B1272" s="18"/>
      <c r="C1272" s="18"/>
      <c r="D1272" s="18">
        <f t="shared" si="331"/>
        <v>0</v>
      </c>
      <c r="E1272" s="18">
        <f>B1272*A1265</f>
        <v>0</v>
      </c>
      <c r="F1272" s="18">
        <f t="shared" si="332"/>
        <v>0</v>
      </c>
      <c r="G1272" s="18"/>
      <c r="H1272" s="89">
        <f t="shared" si="333"/>
        <v>0</v>
      </c>
      <c r="I1272" s="116"/>
      <c r="J1272" s="3">
        <f t="shared" si="334"/>
        <v>0</v>
      </c>
      <c r="K1272" s="3"/>
      <c r="L1272" s="77"/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</row>
    <row r="1273" ht="15.75" customHeight="1">
      <c r="A1273" s="2"/>
      <c r="B1273" s="18"/>
      <c r="C1273" s="18"/>
      <c r="D1273" s="18">
        <f t="shared" si="331"/>
        <v>0</v>
      </c>
      <c r="E1273" s="18">
        <f>B1273*A1265</f>
        <v>0</v>
      </c>
      <c r="F1273" s="18">
        <f t="shared" si="332"/>
        <v>0</v>
      </c>
      <c r="G1273" s="18"/>
      <c r="H1273" s="89">
        <f t="shared" si="333"/>
        <v>0</v>
      </c>
      <c r="I1273" s="116"/>
      <c r="J1273" s="3">
        <f t="shared" si="334"/>
        <v>0</v>
      </c>
      <c r="K1273" s="3"/>
      <c r="L1273" s="77"/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</row>
    <row r="1274" ht="15.75" customHeight="1">
      <c r="A1274" s="2"/>
      <c r="B1274" s="89"/>
      <c r="C1274" s="89"/>
      <c r="D1274" s="18">
        <f t="shared" si="331"/>
        <v>0</v>
      </c>
      <c r="E1274" s="18">
        <f>B1274*A1265</f>
        <v>0</v>
      </c>
      <c r="F1274" s="18">
        <f t="shared" si="332"/>
        <v>0</v>
      </c>
      <c r="G1274" s="18"/>
      <c r="H1274" s="89">
        <f t="shared" si="333"/>
        <v>0</v>
      </c>
      <c r="I1274" s="116"/>
      <c r="J1274" s="3">
        <f t="shared" si="334"/>
        <v>0</v>
      </c>
      <c r="K1274" s="3"/>
      <c r="L1274" s="77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</row>
    <row r="1275" ht="15.75" customHeight="1">
      <c r="A1275" s="2"/>
      <c r="B1275" s="89"/>
      <c r="C1275" s="89"/>
      <c r="D1275" s="18">
        <f t="shared" si="331"/>
        <v>0</v>
      </c>
      <c r="E1275" s="18">
        <f>B1275*A1265</f>
        <v>0</v>
      </c>
      <c r="F1275" s="18">
        <f t="shared" si="332"/>
        <v>0</v>
      </c>
      <c r="G1275" s="18"/>
      <c r="H1275" s="89">
        <f t="shared" si="333"/>
        <v>0</v>
      </c>
      <c r="I1275" s="116"/>
      <c r="J1275" s="3">
        <f t="shared" si="334"/>
        <v>0</v>
      </c>
      <c r="K1275" s="3"/>
      <c r="L1275" s="77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</row>
    <row r="1276" ht="15.75" customHeight="1">
      <c r="A1276" s="1"/>
      <c r="B1276" s="89"/>
      <c r="C1276" s="89"/>
      <c r="D1276" s="18">
        <f t="shared" si="331"/>
        <v>0</v>
      </c>
      <c r="E1276" s="18">
        <f>B1276*A1265</f>
        <v>0</v>
      </c>
      <c r="F1276" s="18">
        <f t="shared" si="332"/>
        <v>0</v>
      </c>
      <c r="G1276" s="18"/>
      <c r="H1276" s="89">
        <f t="shared" si="333"/>
        <v>0</v>
      </c>
      <c r="I1276" s="116"/>
      <c r="J1276" s="3">
        <f t="shared" si="334"/>
        <v>0</v>
      </c>
      <c r="K1276" s="3"/>
      <c r="L1276" s="77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</row>
    <row r="1277" ht="15.75" customHeight="1">
      <c r="A1277" s="1"/>
      <c r="B1277" s="89"/>
      <c r="C1277" s="89"/>
      <c r="D1277" s="18">
        <f t="shared" si="331"/>
        <v>0</v>
      </c>
      <c r="E1277" s="18">
        <f>B1277*A1265</f>
        <v>0</v>
      </c>
      <c r="F1277" s="18">
        <f t="shared" si="332"/>
        <v>0</v>
      </c>
      <c r="G1277" s="18"/>
      <c r="H1277" s="89">
        <f t="shared" si="333"/>
        <v>0</v>
      </c>
      <c r="I1277" s="116"/>
      <c r="J1277" s="3">
        <f t="shared" si="334"/>
        <v>0</v>
      </c>
      <c r="K1277" s="3"/>
      <c r="L1277" s="77"/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</row>
    <row r="1278" ht="15.75" customHeight="1">
      <c r="A1278" s="31"/>
      <c r="B1278" s="89"/>
      <c r="C1278" s="89"/>
      <c r="D1278" s="95">
        <f t="shared" si="331"/>
        <v>0</v>
      </c>
      <c r="E1278" s="95">
        <f>B1278*A1265</f>
        <v>0</v>
      </c>
      <c r="F1278" s="18">
        <f t="shared" si="332"/>
        <v>0</v>
      </c>
      <c r="G1278" s="18"/>
      <c r="H1278" s="89">
        <f t="shared" si="333"/>
        <v>0</v>
      </c>
      <c r="I1278" s="118"/>
      <c r="J1278" s="3">
        <f t="shared" si="334"/>
        <v>0</v>
      </c>
      <c r="K1278" s="3"/>
      <c r="L1278" s="77"/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</row>
    <row r="1279" ht="15.75" customHeight="1">
      <c r="A1279" s="31"/>
      <c r="B1279" s="89"/>
      <c r="C1279" s="89"/>
      <c r="D1279" s="18">
        <f t="shared" si="331"/>
        <v>0</v>
      </c>
      <c r="E1279" s="18">
        <f>B1279*A1265</f>
        <v>0</v>
      </c>
      <c r="F1279" s="18">
        <f t="shared" si="332"/>
        <v>0</v>
      </c>
      <c r="G1279" s="18"/>
      <c r="H1279" s="89">
        <f t="shared" si="333"/>
        <v>0</v>
      </c>
      <c r="I1279" s="3"/>
      <c r="J1279" s="3">
        <f t="shared" si="334"/>
        <v>0</v>
      </c>
      <c r="K1279" s="3"/>
      <c r="L1279" s="77"/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</row>
    <row r="1280" ht="15.75" customHeight="1">
      <c r="A1280" s="31"/>
      <c r="B1280" s="89"/>
      <c r="C1280" s="89"/>
      <c r="D1280" s="18">
        <f t="shared" si="331"/>
        <v>0</v>
      </c>
      <c r="E1280" s="18">
        <f>B1280*A1265</f>
        <v>0</v>
      </c>
      <c r="F1280" s="18">
        <f t="shared" si="332"/>
        <v>0</v>
      </c>
      <c r="G1280" s="18"/>
      <c r="H1280" s="89">
        <f t="shared" si="333"/>
        <v>0</v>
      </c>
      <c r="I1280" s="3"/>
      <c r="J1280" s="3">
        <f t="shared" si="334"/>
        <v>0</v>
      </c>
      <c r="K1280" s="3"/>
      <c r="L1280" s="77"/>
      <c r="M1280" s="77"/>
      <c r="N1280" s="77"/>
      <c r="O1280" s="77"/>
      <c r="P1280" s="77"/>
      <c r="Q1280" s="77"/>
      <c r="R1280" s="77"/>
      <c r="S1280" s="77"/>
      <c r="T1280" s="77"/>
      <c r="U1280" s="77"/>
      <c r="V1280" s="77"/>
      <c r="W1280" s="77"/>
      <c r="X1280" s="77"/>
      <c r="Y1280" s="77"/>
    </row>
    <row r="1281" ht="15.75" customHeight="1">
      <c r="A1281" s="4" t="s">
        <v>495</v>
      </c>
      <c r="B1281" s="97">
        <f>SUM(B1267:B1280)</f>
        <v>0</v>
      </c>
      <c r="C1281" s="96"/>
      <c r="D1281" s="97">
        <f t="shared" ref="D1281:F1281" si="335">SUM(D1267:D1280)</f>
        <v>0</v>
      </c>
      <c r="E1281" s="97">
        <f t="shared" si="335"/>
        <v>0</v>
      </c>
      <c r="F1281" s="97">
        <f t="shared" si="335"/>
        <v>0</v>
      </c>
      <c r="G1281" s="96"/>
      <c r="H1281" s="97">
        <f t="shared" ref="H1281:K1281" si="336">SUM(H1267:H1280)</f>
        <v>0</v>
      </c>
      <c r="I1281" s="98">
        <f t="shared" si="336"/>
        <v>0</v>
      </c>
      <c r="J1281" s="98">
        <f t="shared" si="336"/>
        <v>0</v>
      </c>
      <c r="K1281" s="98">
        <f t="shared" si="336"/>
        <v>0</v>
      </c>
      <c r="L1281" s="77"/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</row>
    <row r="1282" ht="15.75" customHeight="1">
      <c r="A1282" s="8"/>
      <c r="B1282" s="100"/>
      <c r="C1282" s="100"/>
      <c r="D1282" s="100"/>
      <c r="E1282" s="100"/>
      <c r="F1282" s="100"/>
      <c r="G1282" s="100"/>
      <c r="H1282" s="101" t="s">
        <v>496</v>
      </c>
      <c r="I1282" s="33"/>
      <c r="J1282" s="100"/>
      <c r="K1282" s="101" t="s">
        <v>497</v>
      </c>
      <c r="L1282" s="77"/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</row>
    <row r="1283" ht="15.75" customHeight="1">
      <c r="A1283" s="8"/>
      <c r="B1283" s="100"/>
      <c r="C1283" s="100"/>
      <c r="D1283" s="100"/>
      <c r="E1283" s="100"/>
      <c r="F1283" s="100"/>
      <c r="G1283" s="100"/>
      <c r="H1283" s="104" t="str">
        <f>#REF!*A1265</f>
        <v>#REF!</v>
      </c>
      <c r="I1283" s="33"/>
      <c r="J1283" s="100"/>
      <c r="K1283" s="104"/>
      <c r="L1283" s="77"/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</row>
    <row r="1284" ht="15.75" customHeight="1">
      <c r="A1284" s="8"/>
      <c r="B1284" s="8"/>
      <c r="C1284" s="8"/>
      <c r="D1284" s="8"/>
      <c r="E1284" s="8"/>
      <c r="F1284" s="8"/>
      <c r="G1284" s="8"/>
      <c r="H1284" s="8"/>
      <c r="I1284" s="33"/>
      <c r="J1284" s="8"/>
      <c r="K1284" s="8"/>
      <c r="L1284" s="77"/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</row>
    <row r="1285" ht="15.75" customHeight="1">
      <c r="A1285" s="8"/>
      <c r="B1285" s="8"/>
      <c r="C1285" s="8"/>
      <c r="D1285" s="8"/>
      <c r="E1285" s="8"/>
      <c r="F1285" s="8"/>
      <c r="G1285" s="8"/>
      <c r="H1285" s="8"/>
      <c r="I1285" s="33"/>
      <c r="J1285" s="8"/>
      <c r="K1285" s="8"/>
      <c r="L1285" s="77"/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</row>
    <row r="1286" ht="15.75" customHeight="1">
      <c r="A1286" s="66"/>
      <c r="B1286" s="75"/>
      <c r="C1286" s="75"/>
      <c r="D1286" s="75"/>
      <c r="E1286" s="75"/>
      <c r="F1286" s="75"/>
      <c r="G1286" s="75"/>
      <c r="H1286" s="75"/>
      <c r="I1286" s="75"/>
      <c r="J1286" s="75"/>
      <c r="K1286" s="76"/>
      <c r="L1286" s="77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</row>
    <row r="1287" ht="15.75" customHeight="1">
      <c r="A1287" s="78" t="s">
        <v>478</v>
      </c>
      <c r="B1287" s="79" t="s">
        <v>479</v>
      </c>
      <c r="C1287" s="75"/>
      <c r="D1287" s="76"/>
      <c r="E1287" s="80" t="s">
        <v>480</v>
      </c>
      <c r="F1287" s="76"/>
      <c r="G1287" s="79" t="s">
        <v>481</v>
      </c>
      <c r="H1287" s="75"/>
      <c r="I1287" s="75"/>
      <c r="J1287" s="75"/>
      <c r="K1287" s="76"/>
      <c r="L1287" s="77"/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</row>
    <row r="1288" ht="15.75" customHeight="1">
      <c r="A1288" s="177">
        <v>4.0</v>
      </c>
      <c r="B1288" s="82" t="s">
        <v>482</v>
      </c>
      <c r="C1288" s="82" t="s">
        <v>483</v>
      </c>
      <c r="D1288" s="82" t="s">
        <v>484</v>
      </c>
      <c r="E1288" s="82" t="s">
        <v>485</v>
      </c>
      <c r="F1288" s="82" t="s">
        <v>484</v>
      </c>
      <c r="G1288" s="82" t="s">
        <v>486</v>
      </c>
      <c r="H1288" s="82" t="s">
        <v>487</v>
      </c>
      <c r="I1288" s="114" t="s">
        <v>488</v>
      </c>
      <c r="J1288" s="85" t="s">
        <v>489</v>
      </c>
      <c r="K1288" s="85" t="s">
        <v>490</v>
      </c>
      <c r="L1288" s="77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</row>
    <row r="1289" ht="15.75" customHeight="1">
      <c r="A1289" s="86" t="s">
        <v>491</v>
      </c>
      <c r="B1289" s="87"/>
      <c r="C1289" s="87"/>
      <c r="D1289" s="87"/>
      <c r="E1289" s="87"/>
      <c r="F1289" s="87"/>
      <c r="G1289" s="87"/>
      <c r="H1289" s="87"/>
      <c r="I1289" s="115"/>
      <c r="J1289" s="87"/>
      <c r="K1289" s="87"/>
      <c r="L1289" s="77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</row>
    <row r="1290" ht="15.75" customHeight="1">
      <c r="A1290" s="2"/>
      <c r="B1290" s="89"/>
      <c r="C1290" s="89"/>
      <c r="D1290" s="18">
        <f t="shared" ref="D1290:D1303" si="337">C1290*B1290</f>
        <v>0</v>
      </c>
      <c r="E1290" s="18">
        <f>B1290*A1288</f>
        <v>0</v>
      </c>
      <c r="F1290" s="18">
        <f t="shared" ref="F1290:F1303" si="338">E1290*C1290</f>
        <v>0</v>
      </c>
      <c r="G1290" s="18"/>
      <c r="H1290" s="89">
        <f t="shared" ref="H1290:H1303" si="339">G1290*E1290</f>
        <v>0</v>
      </c>
      <c r="I1290" s="116"/>
      <c r="J1290" s="3">
        <f t="shared" ref="J1290:J1303" si="340">I1290*H1290</f>
        <v>0</v>
      </c>
      <c r="K1290" s="3"/>
      <c r="L1290" s="77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</row>
    <row r="1291" ht="15.75" customHeight="1">
      <c r="A1291" s="2"/>
      <c r="B1291" s="89"/>
      <c r="C1291" s="89"/>
      <c r="D1291" s="18">
        <f t="shared" si="337"/>
        <v>0</v>
      </c>
      <c r="E1291" s="18">
        <f>B1291*A1288</f>
        <v>0</v>
      </c>
      <c r="F1291" s="18">
        <f t="shared" si="338"/>
        <v>0</v>
      </c>
      <c r="G1291" s="18"/>
      <c r="H1291" s="89">
        <f t="shared" si="339"/>
        <v>0</v>
      </c>
      <c r="I1291" s="116"/>
      <c r="J1291" s="3">
        <f t="shared" si="340"/>
        <v>0</v>
      </c>
      <c r="K1291" s="3"/>
      <c r="L1291" s="77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</row>
    <row r="1292" ht="15.75" customHeight="1">
      <c r="A1292" s="2"/>
      <c r="B1292" s="18"/>
      <c r="C1292" s="18"/>
      <c r="D1292" s="18">
        <f t="shared" si="337"/>
        <v>0</v>
      </c>
      <c r="E1292" s="18">
        <f>B1292*A1288</f>
        <v>0</v>
      </c>
      <c r="F1292" s="18">
        <f t="shared" si="338"/>
        <v>0</v>
      </c>
      <c r="G1292" s="18"/>
      <c r="H1292" s="89">
        <f t="shared" si="339"/>
        <v>0</v>
      </c>
      <c r="I1292" s="116"/>
      <c r="J1292" s="3">
        <f t="shared" si="340"/>
        <v>0</v>
      </c>
      <c r="K1292" s="3"/>
      <c r="L1292" s="77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</row>
    <row r="1293" ht="15.75" customHeight="1">
      <c r="A1293" s="2"/>
      <c r="B1293" s="18"/>
      <c r="C1293" s="18"/>
      <c r="D1293" s="18">
        <f t="shared" si="337"/>
        <v>0</v>
      </c>
      <c r="E1293" s="18">
        <f>B1293*A1288</f>
        <v>0</v>
      </c>
      <c r="F1293" s="18">
        <f t="shared" si="338"/>
        <v>0</v>
      </c>
      <c r="G1293" s="18"/>
      <c r="H1293" s="89">
        <f t="shared" si="339"/>
        <v>0</v>
      </c>
      <c r="I1293" s="116"/>
      <c r="J1293" s="3">
        <f t="shared" si="340"/>
        <v>0</v>
      </c>
      <c r="K1293" s="3"/>
      <c r="L1293" s="77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</row>
    <row r="1294" ht="15.75" customHeight="1">
      <c r="A1294" s="2"/>
      <c r="B1294" s="18"/>
      <c r="C1294" s="18"/>
      <c r="D1294" s="18">
        <f t="shared" si="337"/>
        <v>0</v>
      </c>
      <c r="E1294" s="18">
        <f>B1294*A1288</f>
        <v>0</v>
      </c>
      <c r="F1294" s="18">
        <f t="shared" si="338"/>
        <v>0</v>
      </c>
      <c r="G1294" s="18"/>
      <c r="H1294" s="89">
        <f t="shared" si="339"/>
        <v>0</v>
      </c>
      <c r="I1294" s="116"/>
      <c r="J1294" s="3">
        <f t="shared" si="340"/>
        <v>0</v>
      </c>
      <c r="K1294" s="3"/>
      <c r="L1294" s="77"/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</row>
    <row r="1295" ht="15.75" customHeight="1">
      <c r="A1295" s="2"/>
      <c r="B1295" s="18"/>
      <c r="C1295" s="18"/>
      <c r="D1295" s="18">
        <f t="shared" si="337"/>
        <v>0</v>
      </c>
      <c r="E1295" s="18">
        <f>B1295*A1288</f>
        <v>0</v>
      </c>
      <c r="F1295" s="18">
        <f t="shared" si="338"/>
        <v>0</v>
      </c>
      <c r="G1295" s="18"/>
      <c r="H1295" s="89">
        <f t="shared" si="339"/>
        <v>0</v>
      </c>
      <c r="I1295" s="116"/>
      <c r="J1295" s="3">
        <f t="shared" si="340"/>
        <v>0</v>
      </c>
      <c r="K1295" s="3"/>
      <c r="L1295" s="77"/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</row>
    <row r="1296" ht="15.75" customHeight="1">
      <c r="A1296" s="2"/>
      <c r="B1296" s="18"/>
      <c r="C1296" s="18"/>
      <c r="D1296" s="18">
        <f t="shared" si="337"/>
        <v>0</v>
      </c>
      <c r="E1296" s="18">
        <f>B1296*A1288</f>
        <v>0</v>
      </c>
      <c r="F1296" s="18">
        <f t="shared" si="338"/>
        <v>0</v>
      </c>
      <c r="G1296" s="18"/>
      <c r="H1296" s="89">
        <f t="shared" si="339"/>
        <v>0</v>
      </c>
      <c r="I1296" s="116"/>
      <c r="J1296" s="3">
        <f t="shared" si="340"/>
        <v>0</v>
      </c>
      <c r="K1296" s="3"/>
      <c r="L1296" s="77"/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</row>
    <row r="1297" ht="15.75" customHeight="1">
      <c r="A1297" s="2"/>
      <c r="B1297" s="89"/>
      <c r="C1297" s="89"/>
      <c r="D1297" s="18">
        <f t="shared" si="337"/>
        <v>0</v>
      </c>
      <c r="E1297" s="18">
        <f>B1297*A1288</f>
        <v>0</v>
      </c>
      <c r="F1297" s="18">
        <f t="shared" si="338"/>
        <v>0</v>
      </c>
      <c r="G1297" s="18"/>
      <c r="H1297" s="89">
        <f t="shared" si="339"/>
        <v>0</v>
      </c>
      <c r="I1297" s="116"/>
      <c r="J1297" s="3">
        <f t="shared" si="340"/>
        <v>0</v>
      </c>
      <c r="K1297" s="3"/>
      <c r="L1297" s="77"/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</row>
    <row r="1298" ht="15.75" customHeight="1">
      <c r="A1298" s="2"/>
      <c r="B1298" s="89"/>
      <c r="C1298" s="89"/>
      <c r="D1298" s="18">
        <f t="shared" si="337"/>
        <v>0</v>
      </c>
      <c r="E1298" s="18">
        <f>B1298*A1288</f>
        <v>0</v>
      </c>
      <c r="F1298" s="18">
        <f t="shared" si="338"/>
        <v>0</v>
      </c>
      <c r="G1298" s="18"/>
      <c r="H1298" s="89">
        <f t="shared" si="339"/>
        <v>0</v>
      </c>
      <c r="I1298" s="116"/>
      <c r="J1298" s="3">
        <f t="shared" si="340"/>
        <v>0</v>
      </c>
      <c r="K1298" s="3"/>
      <c r="L1298" s="77"/>
      <c r="M1298" s="77"/>
      <c r="N1298" s="77"/>
      <c r="O1298" s="77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</row>
    <row r="1299" ht="15.75" customHeight="1">
      <c r="A1299" s="1"/>
      <c r="B1299" s="89"/>
      <c r="C1299" s="89"/>
      <c r="D1299" s="18">
        <f t="shared" si="337"/>
        <v>0</v>
      </c>
      <c r="E1299" s="18">
        <f>B1299*A1288</f>
        <v>0</v>
      </c>
      <c r="F1299" s="18">
        <f t="shared" si="338"/>
        <v>0</v>
      </c>
      <c r="G1299" s="18"/>
      <c r="H1299" s="89">
        <f t="shared" si="339"/>
        <v>0</v>
      </c>
      <c r="I1299" s="116"/>
      <c r="J1299" s="3">
        <f t="shared" si="340"/>
        <v>0</v>
      </c>
      <c r="K1299" s="3"/>
      <c r="L1299" s="77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</row>
    <row r="1300" ht="15.75" customHeight="1">
      <c r="A1300" s="1"/>
      <c r="B1300" s="89"/>
      <c r="C1300" s="89"/>
      <c r="D1300" s="18">
        <f t="shared" si="337"/>
        <v>0</v>
      </c>
      <c r="E1300" s="18">
        <f>B1300*A1288</f>
        <v>0</v>
      </c>
      <c r="F1300" s="18">
        <f t="shared" si="338"/>
        <v>0</v>
      </c>
      <c r="G1300" s="18"/>
      <c r="H1300" s="89">
        <f t="shared" si="339"/>
        <v>0</v>
      </c>
      <c r="I1300" s="116"/>
      <c r="J1300" s="3">
        <f t="shared" si="340"/>
        <v>0</v>
      </c>
      <c r="K1300" s="3"/>
      <c r="L1300" s="77"/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</row>
    <row r="1301" ht="15.75" customHeight="1">
      <c r="A1301" s="31"/>
      <c r="B1301" s="89"/>
      <c r="C1301" s="89"/>
      <c r="D1301" s="95">
        <f t="shared" si="337"/>
        <v>0</v>
      </c>
      <c r="E1301" s="95">
        <f>B1301*A1288</f>
        <v>0</v>
      </c>
      <c r="F1301" s="18">
        <f t="shared" si="338"/>
        <v>0</v>
      </c>
      <c r="G1301" s="18"/>
      <c r="H1301" s="89">
        <f t="shared" si="339"/>
        <v>0</v>
      </c>
      <c r="I1301" s="118"/>
      <c r="J1301" s="3">
        <f t="shared" si="340"/>
        <v>0</v>
      </c>
      <c r="K1301" s="3"/>
      <c r="L1301" s="77"/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</row>
    <row r="1302" ht="15.75" customHeight="1">
      <c r="A1302" s="31"/>
      <c r="B1302" s="89"/>
      <c r="C1302" s="89"/>
      <c r="D1302" s="18">
        <f t="shared" si="337"/>
        <v>0</v>
      </c>
      <c r="E1302" s="18">
        <f>B1302*A1288</f>
        <v>0</v>
      </c>
      <c r="F1302" s="18">
        <f t="shared" si="338"/>
        <v>0</v>
      </c>
      <c r="G1302" s="18"/>
      <c r="H1302" s="89">
        <f t="shared" si="339"/>
        <v>0</v>
      </c>
      <c r="I1302" s="3"/>
      <c r="J1302" s="3">
        <f t="shared" si="340"/>
        <v>0</v>
      </c>
      <c r="K1302" s="3"/>
      <c r="L1302" s="77"/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</row>
    <row r="1303" ht="15.75" customHeight="1">
      <c r="A1303" s="31"/>
      <c r="B1303" s="89"/>
      <c r="C1303" s="89"/>
      <c r="D1303" s="18">
        <f t="shared" si="337"/>
        <v>0</v>
      </c>
      <c r="E1303" s="18">
        <f>B1303*A1288</f>
        <v>0</v>
      </c>
      <c r="F1303" s="18">
        <f t="shared" si="338"/>
        <v>0</v>
      </c>
      <c r="G1303" s="18"/>
      <c r="H1303" s="89">
        <f t="shared" si="339"/>
        <v>0</v>
      </c>
      <c r="I1303" s="3"/>
      <c r="J1303" s="3">
        <f t="shared" si="340"/>
        <v>0</v>
      </c>
      <c r="K1303" s="3"/>
      <c r="L1303" s="77"/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</row>
    <row r="1304" ht="15.75" customHeight="1">
      <c r="A1304" s="4" t="s">
        <v>495</v>
      </c>
      <c r="B1304" s="97">
        <f>SUM(B1290:B1303)</f>
        <v>0</v>
      </c>
      <c r="C1304" s="96"/>
      <c r="D1304" s="97">
        <f t="shared" ref="D1304:F1304" si="341">SUM(D1290:D1303)</f>
        <v>0</v>
      </c>
      <c r="E1304" s="97">
        <f t="shared" si="341"/>
        <v>0</v>
      </c>
      <c r="F1304" s="97">
        <f t="shared" si="341"/>
        <v>0</v>
      </c>
      <c r="G1304" s="96"/>
      <c r="H1304" s="97">
        <f t="shared" ref="H1304:K1304" si="342">SUM(H1290:H1303)</f>
        <v>0</v>
      </c>
      <c r="I1304" s="98">
        <f t="shared" si="342"/>
        <v>0</v>
      </c>
      <c r="J1304" s="98">
        <f t="shared" si="342"/>
        <v>0</v>
      </c>
      <c r="K1304" s="98">
        <f t="shared" si="342"/>
        <v>0</v>
      </c>
      <c r="L1304" s="77"/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</row>
    <row r="1305" ht="15.75" customHeight="1">
      <c r="A1305" s="8"/>
      <c r="B1305" s="100"/>
      <c r="C1305" s="100"/>
      <c r="D1305" s="100"/>
      <c r="E1305" s="100"/>
      <c r="F1305" s="100"/>
      <c r="G1305" s="100"/>
      <c r="H1305" s="101" t="s">
        <v>496</v>
      </c>
      <c r="I1305" s="33"/>
      <c r="J1305" s="100"/>
      <c r="K1305" s="101" t="s">
        <v>497</v>
      </c>
      <c r="L1305" s="77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</row>
    <row r="1306" ht="15.75" customHeight="1">
      <c r="A1306" s="8"/>
      <c r="B1306" s="100"/>
      <c r="C1306" s="100"/>
      <c r="D1306" s="100"/>
      <c r="E1306" s="100"/>
      <c r="F1306" s="100"/>
      <c r="G1306" s="100"/>
      <c r="H1306" s="104" t="str">
        <f>#REF!*A1288</f>
        <v>#REF!</v>
      </c>
      <c r="I1306" s="33"/>
      <c r="J1306" s="100"/>
      <c r="K1306" s="104"/>
      <c r="L1306" s="77"/>
      <c r="M1306" s="77"/>
      <c r="N1306" s="77"/>
      <c r="O1306" s="77"/>
      <c r="P1306" s="77"/>
      <c r="Q1306" s="77"/>
      <c r="R1306" s="77"/>
      <c r="S1306" s="77"/>
      <c r="T1306" s="77"/>
      <c r="U1306" s="77"/>
      <c r="V1306" s="77"/>
      <c r="W1306" s="77"/>
      <c r="X1306" s="77"/>
      <c r="Y1306" s="77"/>
    </row>
    <row r="1307" ht="15.75" customHeight="1">
      <c r="A1307" s="8"/>
      <c r="B1307" s="100"/>
      <c r="C1307" s="100"/>
      <c r="D1307" s="100"/>
      <c r="E1307" s="100"/>
      <c r="F1307" s="100"/>
      <c r="G1307" s="100"/>
      <c r="H1307" s="107"/>
      <c r="I1307" s="33"/>
      <c r="J1307" s="100"/>
      <c r="K1307" s="107"/>
      <c r="L1307" s="77"/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</row>
    <row r="1308" ht="15.75" customHeight="1">
      <c r="A1308" s="8"/>
      <c r="B1308" s="8"/>
      <c r="C1308" s="8"/>
      <c r="D1308" s="8"/>
      <c r="E1308" s="8"/>
      <c r="F1308" s="8"/>
      <c r="G1308" s="8"/>
      <c r="H1308" s="8"/>
      <c r="I1308" s="33"/>
      <c r="J1308" s="8"/>
      <c r="K1308" s="8"/>
      <c r="L1308" s="77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</row>
    <row r="1309" ht="15.75" customHeight="1">
      <c r="A1309" s="66"/>
      <c r="B1309" s="75"/>
      <c r="C1309" s="75"/>
      <c r="D1309" s="75"/>
      <c r="E1309" s="75"/>
      <c r="F1309" s="75"/>
      <c r="G1309" s="75"/>
      <c r="H1309" s="75"/>
      <c r="I1309" s="75"/>
      <c r="J1309" s="75"/>
      <c r="K1309" s="76"/>
      <c r="L1309" s="77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</row>
    <row r="1310" ht="15.75" customHeight="1">
      <c r="A1310" s="78" t="s">
        <v>478</v>
      </c>
      <c r="B1310" s="79" t="s">
        <v>479</v>
      </c>
      <c r="C1310" s="75"/>
      <c r="D1310" s="76"/>
      <c r="E1310" s="80" t="s">
        <v>480</v>
      </c>
      <c r="F1310" s="76"/>
      <c r="G1310" s="79" t="s">
        <v>481</v>
      </c>
      <c r="H1310" s="75"/>
      <c r="I1310" s="75"/>
      <c r="J1310" s="75"/>
      <c r="K1310" s="76"/>
      <c r="L1310" s="77"/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</row>
    <row r="1311" ht="15.75" customHeight="1">
      <c r="A1311" s="177">
        <v>4.0</v>
      </c>
      <c r="B1311" s="82" t="s">
        <v>482</v>
      </c>
      <c r="C1311" s="82" t="s">
        <v>483</v>
      </c>
      <c r="D1311" s="82" t="s">
        <v>484</v>
      </c>
      <c r="E1311" s="82" t="s">
        <v>485</v>
      </c>
      <c r="F1311" s="82" t="s">
        <v>484</v>
      </c>
      <c r="G1311" s="82" t="s">
        <v>486</v>
      </c>
      <c r="H1311" s="82" t="s">
        <v>487</v>
      </c>
      <c r="I1311" s="114" t="s">
        <v>488</v>
      </c>
      <c r="J1311" s="85" t="s">
        <v>489</v>
      </c>
      <c r="K1311" s="85" t="s">
        <v>490</v>
      </c>
      <c r="L1311" s="77"/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</row>
    <row r="1312" ht="15.75" customHeight="1">
      <c r="A1312" s="86" t="s">
        <v>491</v>
      </c>
      <c r="B1312" s="87"/>
      <c r="C1312" s="87"/>
      <c r="D1312" s="87"/>
      <c r="E1312" s="87"/>
      <c r="F1312" s="87"/>
      <c r="G1312" s="87"/>
      <c r="H1312" s="87"/>
      <c r="I1312" s="115"/>
      <c r="J1312" s="87"/>
      <c r="K1312" s="87"/>
      <c r="L1312" s="77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</row>
    <row r="1313" ht="15.75" customHeight="1">
      <c r="A1313" s="2"/>
      <c r="B1313" s="89"/>
      <c r="C1313" s="89"/>
      <c r="D1313" s="18">
        <f t="shared" ref="D1313:D1326" si="343">C1313*B1313</f>
        <v>0</v>
      </c>
      <c r="E1313" s="18">
        <f>B1313*A1311</f>
        <v>0</v>
      </c>
      <c r="F1313" s="18">
        <f t="shared" ref="F1313:F1326" si="344">E1313*C1313</f>
        <v>0</v>
      </c>
      <c r="G1313" s="18"/>
      <c r="H1313" s="89">
        <f t="shared" ref="H1313:H1326" si="345">G1313*E1313</f>
        <v>0</v>
      </c>
      <c r="I1313" s="116"/>
      <c r="J1313" s="3">
        <f t="shared" ref="J1313:J1326" si="346">I1313*H1313</f>
        <v>0</v>
      </c>
      <c r="K1313" s="3"/>
      <c r="L1313" s="77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</row>
    <row r="1314" ht="15.75" customHeight="1">
      <c r="A1314" s="2"/>
      <c r="B1314" s="89"/>
      <c r="C1314" s="89"/>
      <c r="D1314" s="18">
        <f t="shared" si="343"/>
        <v>0</v>
      </c>
      <c r="E1314" s="18">
        <f>B1314*A1311</f>
        <v>0</v>
      </c>
      <c r="F1314" s="18">
        <f t="shared" si="344"/>
        <v>0</v>
      </c>
      <c r="G1314" s="18"/>
      <c r="H1314" s="89">
        <f t="shared" si="345"/>
        <v>0</v>
      </c>
      <c r="I1314" s="116"/>
      <c r="J1314" s="3">
        <f t="shared" si="346"/>
        <v>0</v>
      </c>
      <c r="K1314" s="3"/>
      <c r="L1314" s="77"/>
      <c r="M1314" s="77"/>
      <c r="N1314" s="77"/>
      <c r="O1314" s="77"/>
      <c r="P1314" s="77"/>
      <c r="Q1314" s="77"/>
      <c r="R1314" s="77"/>
      <c r="S1314" s="77"/>
      <c r="T1314" s="77"/>
      <c r="U1314" s="77"/>
      <c r="V1314" s="77"/>
      <c r="W1314" s="77"/>
      <c r="X1314" s="77"/>
      <c r="Y1314" s="77"/>
    </row>
    <row r="1315" ht="15.75" customHeight="1">
      <c r="A1315" s="2"/>
      <c r="B1315" s="18"/>
      <c r="C1315" s="18"/>
      <c r="D1315" s="18">
        <f t="shared" si="343"/>
        <v>0</v>
      </c>
      <c r="E1315" s="18">
        <f>B1315*A1311</f>
        <v>0</v>
      </c>
      <c r="F1315" s="18">
        <f t="shared" si="344"/>
        <v>0</v>
      </c>
      <c r="G1315" s="18"/>
      <c r="H1315" s="89">
        <f t="shared" si="345"/>
        <v>0</v>
      </c>
      <c r="I1315" s="116"/>
      <c r="J1315" s="3">
        <f t="shared" si="346"/>
        <v>0</v>
      </c>
      <c r="K1315" s="3"/>
      <c r="L1315" s="77"/>
      <c r="M1315" s="77"/>
      <c r="N1315" s="77"/>
      <c r="O1315" s="77"/>
      <c r="P1315" s="77"/>
      <c r="Q1315" s="77"/>
      <c r="R1315" s="77"/>
      <c r="S1315" s="77"/>
      <c r="T1315" s="77"/>
      <c r="U1315" s="77"/>
      <c r="V1315" s="77"/>
      <c r="W1315" s="77"/>
      <c r="X1315" s="77"/>
      <c r="Y1315" s="77"/>
    </row>
    <row r="1316" ht="15.75" customHeight="1">
      <c r="A1316" s="2"/>
      <c r="B1316" s="18"/>
      <c r="C1316" s="18"/>
      <c r="D1316" s="18">
        <f t="shared" si="343"/>
        <v>0</v>
      </c>
      <c r="E1316" s="18">
        <f>B1316*A1311</f>
        <v>0</v>
      </c>
      <c r="F1316" s="18">
        <f t="shared" si="344"/>
        <v>0</v>
      </c>
      <c r="G1316" s="18"/>
      <c r="H1316" s="89">
        <f t="shared" si="345"/>
        <v>0</v>
      </c>
      <c r="I1316" s="116"/>
      <c r="J1316" s="3">
        <f t="shared" si="346"/>
        <v>0</v>
      </c>
      <c r="K1316" s="3"/>
      <c r="L1316" s="77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</row>
    <row r="1317" ht="15.75" customHeight="1">
      <c r="A1317" s="2"/>
      <c r="B1317" s="18"/>
      <c r="C1317" s="18"/>
      <c r="D1317" s="18">
        <f t="shared" si="343"/>
        <v>0</v>
      </c>
      <c r="E1317" s="18">
        <f>B1317*A1311</f>
        <v>0</v>
      </c>
      <c r="F1317" s="18">
        <f t="shared" si="344"/>
        <v>0</v>
      </c>
      <c r="G1317" s="18"/>
      <c r="H1317" s="89">
        <f t="shared" si="345"/>
        <v>0</v>
      </c>
      <c r="I1317" s="116"/>
      <c r="J1317" s="3">
        <f t="shared" si="346"/>
        <v>0</v>
      </c>
      <c r="K1317" s="3"/>
      <c r="L1317" s="77"/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</row>
    <row r="1318" ht="15.75" customHeight="1">
      <c r="A1318" s="2"/>
      <c r="B1318" s="18"/>
      <c r="C1318" s="18"/>
      <c r="D1318" s="18">
        <f t="shared" si="343"/>
        <v>0</v>
      </c>
      <c r="E1318" s="18">
        <f>B1318*A1311</f>
        <v>0</v>
      </c>
      <c r="F1318" s="18">
        <f t="shared" si="344"/>
        <v>0</v>
      </c>
      <c r="G1318" s="18"/>
      <c r="H1318" s="89">
        <f t="shared" si="345"/>
        <v>0</v>
      </c>
      <c r="I1318" s="116"/>
      <c r="J1318" s="3">
        <f t="shared" si="346"/>
        <v>0</v>
      </c>
      <c r="K1318" s="3"/>
      <c r="L1318" s="77"/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</row>
    <row r="1319" ht="15.75" customHeight="1">
      <c r="A1319" s="2"/>
      <c r="B1319" s="18"/>
      <c r="C1319" s="18"/>
      <c r="D1319" s="18">
        <f t="shared" si="343"/>
        <v>0</v>
      </c>
      <c r="E1319" s="18">
        <f>B1319*A1311</f>
        <v>0</v>
      </c>
      <c r="F1319" s="18">
        <f t="shared" si="344"/>
        <v>0</v>
      </c>
      <c r="G1319" s="18"/>
      <c r="H1319" s="89">
        <f t="shared" si="345"/>
        <v>0</v>
      </c>
      <c r="I1319" s="116"/>
      <c r="J1319" s="3">
        <f t="shared" si="346"/>
        <v>0</v>
      </c>
      <c r="K1319" s="3"/>
      <c r="L1319" s="77"/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</row>
    <row r="1320" ht="15.75" customHeight="1">
      <c r="A1320" s="2"/>
      <c r="B1320" s="89"/>
      <c r="C1320" s="89"/>
      <c r="D1320" s="18">
        <f t="shared" si="343"/>
        <v>0</v>
      </c>
      <c r="E1320" s="18">
        <f>B1320*A1311</f>
        <v>0</v>
      </c>
      <c r="F1320" s="18">
        <f t="shared" si="344"/>
        <v>0</v>
      </c>
      <c r="G1320" s="18"/>
      <c r="H1320" s="89">
        <f t="shared" si="345"/>
        <v>0</v>
      </c>
      <c r="I1320" s="116"/>
      <c r="J1320" s="3">
        <f t="shared" si="346"/>
        <v>0</v>
      </c>
      <c r="K1320" s="3"/>
      <c r="L1320" s="77"/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</row>
    <row r="1321" ht="15.75" customHeight="1">
      <c r="A1321" s="2"/>
      <c r="B1321" s="89"/>
      <c r="C1321" s="89"/>
      <c r="D1321" s="18">
        <f t="shared" si="343"/>
        <v>0</v>
      </c>
      <c r="E1321" s="18">
        <f>B1321*A1311</f>
        <v>0</v>
      </c>
      <c r="F1321" s="18">
        <f t="shared" si="344"/>
        <v>0</v>
      </c>
      <c r="G1321" s="18"/>
      <c r="H1321" s="89">
        <f t="shared" si="345"/>
        <v>0</v>
      </c>
      <c r="I1321" s="116"/>
      <c r="J1321" s="3">
        <f t="shared" si="346"/>
        <v>0</v>
      </c>
      <c r="K1321" s="3"/>
      <c r="L1321" s="77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</row>
    <row r="1322" ht="15.75" customHeight="1">
      <c r="A1322" s="1"/>
      <c r="B1322" s="89"/>
      <c r="C1322" s="89"/>
      <c r="D1322" s="18">
        <f t="shared" si="343"/>
        <v>0</v>
      </c>
      <c r="E1322" s="18">
        <f>B1322*A1311</f>
        <v>0</v>
      </c>
      <c r="F1322" s="18">
        <f t="shared" si="344"/>
        <v>0</v>
      </c>
      <c r="G1322" s="18"/>
      <c r="H1322" s="89">
        <f t="shared" si="345"/>
        <v>0</v>
      </c>
      <c r="I1322" s="116"/>
      <c r="J1322" s="3">
        <f t="shared" si="346"/>
        <v>0</v>
      </c>
      <c r="K1322" s="3"/>
      <c r="L1322" s="77"/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</row>
    <row r="1323" ht="15.75" customHeight="1">
      <c r="A1323" s="1"/>
      <c r="B1323" s="89"/>
      <c r="C1323" s="89"/>
      <c r="D1323" s="18">
        <f t="shared" si="343"/>
        <v>0</v>
      </c>
      <c r="E1323" s="18">
        <f>B1323*A1311</f>
        <v>0</v>
      </c>
      <c r="F1323" s="18">
        <f t="shared" si="344"/>
        <v>0</v>
      </c>
      <c r="G1323" s="18"/>
      <c r="H1323" s="89">
        <f t="shared" si="345"/>
        <v>0</v>
      </c>
      <c r="I1323" s="116"/>
      <c r="J1323" s="3">
        <f t="shared" si="346"/>
        <v>0</v>
      </c>
      <c r="K1323" s="3"/>
      <c r="L1323" s="77"/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</row>
    <row r="1324" ht="15.75" customHeight="1">
      <c r="A1324" s="31"/>
      <c r="B1324" s="89"/>
      <c r="C1324" s="89"/>
      <c r="D1324" s="95">
        <f t="shared" si="343"/>
        <v>0</v>
      </c>
      <c r="E1324" s="95">
        <f>B1324*A1311</f>
        <v>0</v>
      </c>
      <c r="F1324" s="18">
        <f t="shared" si="344"/>
        <v>0</v>
      </c>
      <c r="G1324" s="18"/>
      <c r="H1324" s="89">
        <f t="shared" si="345"/>
        <v>0</v>
      </c>
      <c r="I1324" s="118"/>
      <c r="J1324" s="3">
        <f t="shared" si="346"/>
        <v>0</v>
      </c>
      <c r="K1324" s="3"/>
      <c r="L1324" s="77"/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</row>
    <row r="1325" ht="15.75" customHeight="1">
      <c r="A1325" s="31"/>
      <c r="B1325" s="89"/>
      <c r="C1325" s="89"/>
      <c r="D1325" s="18">
        <f t="shared" si="343"/>
        <v>0</v>
      </c>
      <c r="E1325" s="18">
        <f>B1325*A1311</f>
        <v>0</v>
      </c>
      <c r="F1325" s="18">
        <f t="shared" si="344"/>
        <v>0</v>
      </c>
      <c r="G1325" s="18"/>
      <c r="H1325" s="89">
        <f t="shared" si="345"/>
        <v>0</v>
      </c>
      <c r="I1325" s="3"/>
      <c r="J1325" s="3">
        <f t="shared" si="346"/>
        <v>0</v>
      </c>
      <c r="K1325" s="3"/>
      <c r="L1325" s="77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</row>
    <row r="1326" ht="15.75" customHeight="1">
      <c r="A1326" s="31"/>
      <c r="B1326" s="89"/>
      <c r="C1326" s="89"/>
      <c r="D1326" s="18">
        <f t="shared" si="343"/>
        <v>0</v>
      </c>
      <c r="E1326" s="18">
        <f>B1326*A1311</f>
        <v>0</v>
      </c>
      <c r="F1326" s="18">
        <f t="shared" si="344"/>
        <v>0</v>
      </c>
      <c r="G1326" s="18"/>
      <c r="H1326" s="89">
        <f t="shared" si="345"/>
        <v>0</v>
      </c>
      <c r="I1326" s="3"/>
      <c r="J1326" s="3">
        <f t="shared" si="346"/>
        <v>0</v>
      </c>
      <c r="K1326" s="3"/>
      <c r="L1326" s="77"/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</row>
    <row r="1327" ht="15.75" customHeight="1">
      <c r="A1327" s="4" t="s">
        <v>495</v>
      </c>
      <c r="B1327" s="97">
        <f>SUM(B1313:B1326)</f>
        <v>0</v>
      </c>
      <c r="C1327" s="96"/>
      <c r="D1327" s="97">
        <f t="shared" ref="D1327:F1327" si="347">SUM(D1313:D1326)</f>
        <v>0</v>
      </c>
      <c r="E1327" s="97">
        <f t="shared" si="347"/>
        <v>0</v>
      </c>
      <c r="F1327" s="97">
        <f t="shared" si="347"/>
        <v>0</v>
      </c>
      <c r="G1327" s="96"/>
      <c r="H1327" s="97">
        <f t="shared" ref="H1327:K1327" si="348">SUM(H1313:H1326)</f>
        <v>0</v>
      </c>
      <c r="I1327" s="98">
        <f t="shared" si="348"/>
        <v>0</v>
      </c>
      <c r="J1327" s="98">
        <f t="shared" si="348"/>
        <v>0</v>
      </c>
      <c r="K1327" s="98">
        <f t="shared" si="348"/>
        <v>0</v>
      </c>
      <c r="L1327" s="77"/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</row>
    <row r="1328" ht="15.75" customHeight="1">
      <c r="A1328" s="8"/>
      <c r="B1328" s="100"/>
      <c r="C1328" s="100"/>
      <c r="D1328" s="100"/>
      <c r="E1328" s="100"/>
      <c r="F1328" s="100"/>
      <c r="G1328" s="100"/>
      <c r="H1328" s="101" t="s">
        <v>496</v>
      </c>
      <c r="I1328" s="33"/>
      <c r="J1328" s="100"/>
      <c r="K1328" s="101" t="s">
        <v>497</v>
      </c>
      <c r="L1328" s="77"/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</row>
    <row r="1329" ht="15.75" customHeight="1">
      <c r="A1329" s="8"/>
      <c r="B1329" s="100"/>
      <c r="C1329" s="100"/>
      <c r="D1329" s="100"/>
      <c r="E1329" s="100"/>
      <c r="F1329" s="100"/>
      <c r="G1329" s="100"/>
      <c r="H1329" s="104" t="str">
        <f>#REF!*A1311</f>
        <v>#REF!</v>
      </c>
      <c r="I1329" s="33"/>
      <c r="J1329" s="100"/>
      <c r="K1329" s="104"/>
      <c r="L1329" s="77"/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</row>
    <row r="1330" ht="15.75" customHeight="1">
      <c r="A1330" s="8"/>
      <c r="B1330" s="8"/>
      <c r="C1330" s="8"/>
      <c r="D1330" s="8"/>
      <c r="E1330" s="8"/>
      <c r="F1330" s="8"/>
      <c r="G1330" s="8"/>
      <c r="H1330" s="8"/>
      <c r="I1330" s="33"/>
      <c r="J1330" s="8"/>
      <c r="K1330" s="8"/>
      <c r="L1330" s="77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</row>
    <row r="1331" ht="15.75" customHeight="1">
      <c r="A1331" s="8"/>
      <c r="B1331" s="8"/>
      <c r="C1331" s="8"/>
      <c r="D1331" s="8"/>
      <c r="E1331" s="8"/>
      <c r="F1331" s="8"/>
      <c r="G1331" s="8"/>
      <c r="H1331" s="8"/>
      <c r="I1331" s="33"/>
      <c r="J1331" s="8"/>
      <c r="K1331" s="8"/>
      <c r="L1331" s="77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</row>
    <row r="1332" ht="15.75" customHeight="1">
      <c r="A1332" s="66"/>
      <c r="B1332" s="75"/>
      <c r="C1332" s="75"/>
      <c r="D1332" s="75"/>
      <c r="E1332" s="75"/>
      <c r="F1332" s="75"/>
      <c r="G1332" s="75"/>
      <c r="H1332" s="75"/>
      <c r="I1332" s="75"/>
      <c r="J1332" s="75"/>
      <c r="K1332" s="76"/>
      <c r="L1332" s="77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</row>
    <row r="1333" ht="15.75" customHeight="1">
      <c r="A1333" s="78" t="s">
        <v>478</v>
      </c>
      <c r="B1333" s="79" t="s">
        <v>479</v>
      </c>
      <c r="C1333" s="75"/>
      <c r="D1333" s="76"/>
      <c r="E1333" s="80" t="s">
        <v>480</v>
      </c>
      <c r="F1333" s="76"/>
      <c r="G1333" s="79" t="s">
        <v>481</v>
      </c>
      <c r="H1333" s="75"/>
      <c r="I1333" s="75"/>
      <c r="J1333" s="75"/>
      <c r="K1333" s="76"/>
      <c r="L1333" s="77"/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</row>
    <row r="1334" ht="15.75" customHeight="1">
      <c r="A1334" s="177">
        <v>4.0</v>
      </c>
      <c r="B1334" s="82" t="s">
        <v>482</v>
      </c>
      <c r="C1334" s="82" t="s">
        <v>483</v>
      </c>
      <c r="D1334" s="82" t="s">
        <v>484</v>
      </c>
      <c r="E1334" s="82" t="s">
        <v>485</v>
      </c>
      <c r="F1334" s="82" t="s">
        <v>484</v>
      </c>
      <c r="G1334" s="82" t="s">
        <v>486</v>
      </c>
      <c r="H1334" s="82" t="s">
        <v>487</v>
      </c>
      <c r="I1334" s="114" t="s">
        <v>488</v>
      </c>
      <c r="J1334" s="85" t="s">
        <v>489</v>
      </c>
      <c r="K1334" s="85" t="s">
        <v>490</v>
      </c>
      <c r="L1334" s="77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</row>
    <row r="1335" ht="15.75" customHeight="1">
      <c r="A1335" s="86" t="s">
        <v>491</v>
      </c>
      <c r="B1335" s="87"/>
      <c r="C1335" s="87"/>
      <c r="D1335" s="87"/>
      <c r="E1335" s="87"/>
      <c r="F1335" s="87"/>
      <c r="G1335" s="87"/>
      <c r="H1335" s="87"/>
      <c r="I1335" s="115"/>
      <c r="J1335" s="87"/>
      <c r="K1335" s="87"/>
      <c r="L1335" s="77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</row>
    <row r="1336" ht="15.75" customHeight="1">
      <c r="A1336" s="2"/>
      <c r="B1336" s="89"/>
      <c r="C1336" s="89"/>
      <c r="D1336" s="18">
        <f t="shared" ref="D1336:D1349" si="349">C1336*B1336</f>
        <v>0</v>
      </c>
      <c r="E1336" s="18">
        <f>B1336*A1334</f>
        <v>0</v>
      </c>
      <c r="F1336" s="18">
        <f t="shared" ref="F1336:F1349" si="350">E1336*C1336</f>
        <v>0</v>
      </c>
      <c r="G1336" s="18"/>
      <c r="H1336" s="89">
        <f t="shared" ref="H1336:H1349" si="351">G1336*E1336</f>
        <v>0</v>
      </c>
      <c r="I1336" s="116"/>
      <c r="J1336" s="3">
        <f t="shared" ref="J1336:J1349" si="352">I1336*H1336</f>
        <v>0</v>
      </c>
      <c r="K1336" s="3"/>
      <c r="L1336" s="77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</row>
    <row r="1337" ht="15.75" customHeight="1">
      <c r="A1337" s="2"/>
      <c r="B1337" s="89"/>
      <c r="C1337" s="89"/>
      <c r="D1337" s="18">
        <f t="shared" si="349"/>
        <v>0</v>
      </c>
      <c r="E1337" s="18">
        <f>B1337*A1334</f>
        <v>0</v>
      </c>
      <c r="F1337" s="18">
        <f t="shared" si="350"/>
        <v>0</v>
      </c>
      <c r="G1337" s="18"/>
      <c r="H1337" s="89">
        <f t="shared" si="351"/>
        <v>0</v>
      </c>
      <c r="I1337" s="116"/>
      <c r="J1337" s="3">
        <f t="shared" si="352"/>
        <v>0</v>
      </c>
      <c r="K1337" s="3"/>
      <c r="L1337" s="77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</row>
    <row r="1338" ht="15.75" customHeight="1">
      <c r="A1338" s="2"/>
      <c r="B1338" s="18"/>
      <c r="C1338" s="18"/>
      <c r="D1338" s="18">
        <f t="shared" si="349"/>
        <v>0</v>
      </c>
      <c r="E1338" s="18">
        <f>B1338*A1334</f>
        <v>0</v>
      </c>
      <c r="F1338" s="18">
        <f t="shared" si="350"/>
        <v>0</v>
      </c>
      <c r="G1338" s="18"/>
      <c r="H1338" s="89">
        <f t="shared" si="351"/>
        <v>0</v>
      </c>
      <c r="I1338" s="116"/>
      <c r="J1338" s="3">
        <f t="shared" si="352"/>
        <v>0</v>
      </c>
      <c r="K1338" s="3"/>
      <c r="L1338" s="77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</row>
    <row r="1339" ht="15.75" customHeight="1">
      <c r="A1339" s="2"/>
      <c r="B1339" s="18"/>
      <c r="C1339" s="18"/>
      <c r="D1339" s="18">
        <f t="shared" si="349"/>
        <v>0</v>
      </c>
      <c r="E1339" s="18">
        <f>B1339*A1334</f>
        <v>0</v>
      </c>
      <c r="F1339" s="18">
        <f t="shared" si="350"/>
        <v>0</v>
      </c>
      <c r="G1339" s="18"/>
      <c r="H1339" s="89">
        <f t="shared" si="351"/>
        <v>0</v>
      </c>
      <c r="I1339" s="116"/>
      <c r="J1339" s="3">
        <f t="shared" si="352"/>
        <v>0</v>
      </c>
      <c r="K1339" s="3"/>
      <c r="L1339" s="77"/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</row>
    <row r="1340" ht="15.75" customHeight="1">
      <c r="A1340" s="2"/>
      <c r="B1340" s="18"/>
      <c r="C1340" s="18"/>
      <c r="D1340" s="18">
        <f t="shared" si="349"/>
        <v>0</v>
      </c>
      <c r="E1340" s="18">
        <f>B1340*A1334</f>
        <v>0</v>
      </c>
      <c r="F1340" s="18">
        <f t="shared" si="350"/>
        <v>0</v>
      </c>
      <c r="G1340" s="18"/>
      <c r="H1340" s="89">
        <f t="shared" si="351"/>
        <v>0</v>
      </c>
      <c r="I1340" s="116"/>
      <c r="J1340" s="3">
        <f t="shared" si="352"/>
        <v>0</v>
      </c>
      <c r="K1340" s="3"/>
      <c r="L1340" s="77"/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</row>
    <row r="1341" ht="15.75" customHeight="1">
      <c r="A1341" s="2"/>
      <c r="B1341" s="18"/>
      <c r="C1341" s="18"/>
      <c r="D1341" s="18">
        <f t="shared" si="349"/>
        <v>0</v>
      </c>
      <c r="E1341" s="18">
        <f>B1341*A1334</f>
        <v>0</v>
      </c>
      <c r="F1341" s="18">
        <f t="shared" si="350"/>
        <v>0</v>
      </c>
      <c r="G1341" s="18"/>
      <c r="H1341" s="89">
        <f t="shared" si="351"/>
        <v>0</v>
      </c>
      <c r="I1341" s="116"/>
      <c r="J1341" s="3">
        <f t="shared" si="352"/>
        <v>0</v>
      </c>
      <c r="K1341" s="3"/>
      <c r="L1341" s="77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</row>
    <row r="1342" ht="15.75" customHeight="1">
      <c r="A1342" s="2"/>
      <c r="B1342" s="18"/>
      <c r="C1342" s="18"/>
      <c r="D1342" s="18">
        <f t="shared" si="349"/>
        <v>0</v>
      </c>
      <c r="E1342" s="18">
        <f>B1342*A1334</f>
        <v>0</v>
      </c>
      <c r="F1342" s="18">
        <f t="shared" si="350"/>
        <v>0</v>
      </c>
      <c r="G1342" s="18"/>
      <c r="H1342" s="89">
        <f t="shared" si="351"/>
        <v>0</v>
      </c>
      <c r="I1342" s="116"/>
      <c r="J1342" s="3">
        <f t="shared" si="352"/>
        <v>0</v>
      </c>
      <c r="K1342" s="3"/>
      <c r="L1342" s="77"/>
      <c r="M1342" s="77"/>
      <c r="N1342" s="77"/>
      <c r="O1342" s="77"/>
      <c r="P1342" s="77"/>
      <c r="Q1342" s="77"/>
      <c r="R1342" s="77"/>
      <c r="S1342" s="77"/>
      <c r="T1342" s="77"/>
      <c r="U1342" s="77"/>
      <c r="V1342" s="77"/>
      <c r="W1342" s="77"/>
      <c r="X1342" s="77"/>
      <c r="Y1342" s="77"/>
    </row>
    <row r="1343" ht="15.75" customHeight="1">
      <c r="A1343" s="2"/>
      <c r="B1343" s="89"/>
      <c r="C1343" s="89"/>
      <c r="D1343" s="18">
        <f t="shared" si="349"/>
        <v>0</v>
      </c>
      <c r="E1343" s="18">
        <f>B1343*A1334</f>
        <v>0</v>
      </c>
      <c r="F1343" s="18">
        <f t="shared" si="350"/>
        <v>0</v>
      </c>
      <c r="G1343" s="18"/>
      <c r="H1343" s="89">
        <f t="shared" si="351"/>
        <v>0</v>
      </c>
      <c r="I1343" s="116"/>
      <c r="J1343" s="3">
        <f t="shared" si="352"/>
        <v>0</v>
      </c>
      <c r="K1343" s="3"/>
      <c r="L1343" s="77"/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</row>
    <row r="1344" ht="15.75" customHeight="1">
      <c r="A1344" s="2"/>
      <c r="B1344" s="89"/>
      <c r="C1344" s="89"/>
      <c r="D1344" s="18">
        <f t="shared" si="349"/>
        <v>0</v>
      </c>
      <c r="E1344" s="18">
        <f>B1344*A1334</f>
        <v>0</v>
      </c>
      <c r="F1344" s="18">
        <f t="shared" si="350"/>
        <v>0</v>
      </c>
      <c r="G1344" s="18"/>
      <c r="H1344" s="89">
        <f t="shared" si="351"/>
        <v>0</v>
      </c>
      <c r="I1344" s="116"/>
      <c r="J1344" s="3">
        <f t="shared" si="352"/>
        <v>0</v>
      </c>
      <c r="K1344" s="3"/>
      <c r="L1344" s="77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</row>
    <row r="1345" ht="15.75" customHeight="1">
      <c r="A1345" s="1"/>
      <c r="B1345" s="89"/>
      <c r="C1345" s="89"/>
      <c r="D1345" s="18">
        <f t="shared" si="349"/>
        <v>0</v>
      </c>
      <c r="E1345" s="18">
        <f>B1345*A1334</f>
        <v>0</v>
      </c>
      <c r="F1345" s="18">
        <f t="shared" si="350"/>
        <v>0</v>
      </c>
      <c r="G1345" s="18"/>
      <c r="H1345" s="89">
        <f t="shared" si="351"/>
        <v>0</v>
      </c>
      <c r="I1345" s="116"/>
      <c r="J1345" s="3">
        <f t="shared" si="352"/>
        <v>0</v>
      </c>
      <c r="K1345" s="3"/>
      <c r="L1345" s="77"/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</row>
    <row r="1346" ht="15.75" customHeight="1">
      <c r="A1346" s="1"/>
      <c r="B1346" s="89"/>
      <c r="C1346" s="89"/>
      <c r="D1346" s="18">
        <f t="shared" si="349"/>
        <v>0</v>
      </c>
      <c r="E1346" s="18">
        <f>B1346*A1334</f>
        <v>0</v>
      </c>
      <c r="F1346" s="18">
        <f t="shared" si="350"/>
        <v>0</v>
      </c>
      <c r="G1346" s="18"/>
      <c r="H1346" s="89">
        <f t="shared" si="351"/>
        <v>0</v>
      </c>
      <c r="I1346" s="116"/>
      <c r="J1346" s="3">
        <f t="shared" si="352"/>
        <v>0</v>
      </c>
      <c r="K1346" s="3"/>
      <c r="L1346" s="77"/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</row>
    <row r="1347" ht="15.75" customHeight="1">
      <c r="A1347" s="31"/>
      <c r="B1347" s="89"/>
      <c r="C1347" s="89"/>
      <c r="D1347" s="95">
        <f t="shared" si="349"/>
        <v>0</v>
      </c>
      <c r="E1347" s="95">
        <f>B1347*A1334</f>
        <v>0</v>
      </c>
      <c r="F1347" s="18">
        <f t="shared" si="350"/>
        <v>0</v>
      </c>
      <c r="G1347" s="18"/>
      <c r="H1347" s="89">
        <f t="shared" si="351"/>
        <v>0</v>
      </c>
      <c r="I1347" s="118"/>
      <c r="J1347" s="3">
        <f t="shared" si="352"/>
        <v>0</v>
      </c>
      <c r="K1347" s="3"/>
      <c r="L1347" s="77"/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</row>
    <row r="1348" ht="15.75" customHeight="1">
      <c r="A1348" s="31"/>
      <c r="B1348" s="89"/>
      <c r="C1348" s="89"/>
      <c r="D1348" s="18">
        <f t="shared" si="349"/>
        <v>0</v>
      </c>
      <c r="E1348" s="18">
        <f>B1348*A1334</f>
        <v>0</v>
      </c>
      <c r="F1348" s="18">
        <f t="shared" si="350"/>
        <v>0</v>
      </c>
      <c r="G1348" s="18"/>
      <c r="H1348" s="89">
        <f t="shared" si="351"/>
        <v>0</v>
      </c>
      <c r="I1348" s="3"/>
      <c r="J1348" s="3">
        <f t="shared" si="352"/>
        <v>0</v>
      </c>
      <c r="K1348" s="3"/>
      <c r="L1348" s="77"/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</row>
    <row r="1349" ht="15.75" customHeight="1">
      <c r="A1349" s="31"/>
      <c r="B1349" s="89"/>
      <c r="C1349" s="89"/>
      <c r="D1349" s="18">
        <f t="shared" si="349"/>
        <v>0</v>
      </c>
      <c r="E1349" s="18">
        <f>B1349*A1334</f>
        <v>0</v>
      </c>
      <c r="F1349" s="18">
        <f t="shared" si="350"/>
        <v>0</v>
      </c>
      <c r="G1349" s="18"/>
      <c r="H1349" s="89">
        <f t="shared" si="351"/>
        <v>0</v>
      </c>
      <c r="I1349" s="3"/>
      <c r="J1349" s="3">
        <f t="shared" si="352"/>
        <v>0</v>
      </c>
      <c r="K1349" s="3"/>
      <c r="L1349" s="77"/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</row>
    <row r="1350" ht="15.75" customHeight="1">
      <c r="A1350" s="4" t="s">
        <v>495</v>
      </c>
      <c r="B1350" s="97">
        <f>SUM(B1336:B1349)</f>
        <v>0</v>
      </c>
      <c r="C1350" s="96"/>
      <c r="D1350" s="97">
        <f t="shared" ref="D1350:F1350" si="353">SUM(D1336:D1349)</f>
        <v>0</v>
      </c>
      <c r="E1350" s="97">
        <f t="shared" si="353"/>
        <v>0</v>
      </c>
      <c r="F1350" s="97">
        <f t="shared" si="353"/>
        <v>0</v>
      </c>
      <c r="G1350" s="96"/>
      <c r="H1350" s="97">
        <f t="shared" ref="H1350:K1350" si="354">SUM(H1336:H1349)</f>
        <v>0</v>
      </c>
      <c r="I1350" s="98">
        <f t="shared" si="354"/>
        <v>0</v>
      </c>
      <c r="J1350" s="98">
        <f t="shared" si="354"/>
        <v>0</v>
      </c>
      <c r="K1350" s="98">
        <f t="shared" si="354"/>
        <v>0</v>
      </c>
      <c r="L1350" s="77"/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</row>
    <row r="1351" ht="15.75" customHeight="1">
      <c r="A1351" s="8"/>
      <c r="B1351" s="100"/>
      <c r="C1351" s="100"/>
      <c r="D1351" s="100"/>
      <c r="E1351" s="100"/>
      <c r="F1351" s="100"/>
      <c r="G1351" s="100"/>
      <c r="H1351" s="101" t="s">
        <v>496</v>
      </c>
      <c r="I1351" s="33"/>
      <c r="J1351" s="100"/>
      <c r="K1351" s="101" t="s">
        <v>497</v>
      </c>
      <c r="L1351" s="77"/>
      <c r="M1351" s="77"/>
      <c r="N1351" s="77"/>
      <c r="O1351" s="77"/>
      <c r="P1351" s="77"/>
      <c r="Q1351" s="77"/>
      <c r="R1351" s="77"/>
      <c r="S1351" s="77"/>
      <c r="T1351" s="77"/>
      <c r="U1351" s="77"/>
      <c r="V1351" s="77"/>
      <c r="W1351" s="77"/>
      <c r="X1351" s="77"/>
      <c r="Y1351" s="77"/>
    </row>
    <row r="1352" ht="15.75" customHeight="1">
      <c r="A1352" s="8"/>
      <c r="B1352" s="100"/>
      <c r="C1352" s="100"/>
      <c r="D1352" s="100"/>
      <c r="E1352" s="100"/>
      <c r="F1352" s="100"/>
      <c r="G1352" s="100"/>
      <c r="H1352" s="104" t="str">
        <f>#REF!*A1334</f>
        <v>#REF!</v>
      </c>
      <c r="I1352" s="33"/>
      <c r="J1352" s="100"/>
      <c r="K1352" s="104"/>
      <c r="L1352" s="77"/>
      <c r="M1352" s="77"/>
      <c r="N1352" s="77"/>
      <c r="O1352" s="77"/>
      <c r="P1352" s="77"/>
      <c r="Q1352" s="77"/>
      <c r="R1352" s="77"/>
      <c r="S1352" s="77"/>
      <c r="T1352" s="77"/>
      <c r="U1352" s="77"/>
      <c r="V1352" s="77"/>
      <c r="W1352" s="77"/>
      <c r="X1352" s="77"/>
      <c r="Y1352" s="77"/>
    </row>
    <row r="1353" ht="15.75" customHeight="1">
      <c r="A1353" s="8"/>
      <c r="B1353" s="8"/>
      <c r="C1353" s="8"/>
      <c r="D1353" s="8"/>
      <c r="E1353" s="8"/>
      <c r="F1353" s="8"/>
      <c r="G1353" s="8"/>
      <c r="H1353" s="8"/>
      <c r="I1353" s="33"/>
      <c r="J1353" s="8"/>
      <c r="K1353" s="8"/>
      <c r="L1353" s="77"/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</row>
    <row r="1354" ht="15.75" customHeight="1">
      <c r="A1354" s="8"/>
      <c r="B1354" s="8"/>
      <c r="C1354" s="8"/>
      <c r="D1354" s="8"/>
      <c r="E1354" s="8"/>
      <c r="F1354" s="8"/>
      <c r="G1354" s="8"/>
      <c r="H1354" s="8"/>
      <c r="I1354" s="33"/>
      <c r="J1354" s="8"/>
      <c r="K1354" s="8"/>
      <c r="L1354" s="77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</row>
    <row r="1355" ht="15.75" customHeight="1">
      <c r="A1355" s="78" t="s">
        <v>478</v>
      </c>
      <c r="B1355" s="79" t="s">
        <v>479</v>
      </c>
      <c r="C1355" s="75"/>
      <c r="D1355" s="76"/>
      <c r="E1355" s="80" t="s">
        <v>480</v>
      </c>
      <c r="F1355" s="76"/>
      <c r="G1355" s="79" t="s">
        <v>481</v>
      </c>
      <c r="H1355" s="75"/>
      <c r="I1355" s="75"/>
      <c r="J1355" s="75"/>
      <c r="K1355" s="76"/>
      <c r="L1355" s="77"/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</row>
    <row r="1356" ht="15.75" customHeight="1">
      <c r="A1356" s="177">
        <v>4.0</v>
      </c>
      <c r="B1356" s="82" t="s">
        <v>482</v>
      </c>
      <c r="C1356" s="82" t="s">
        <v>483</v>
      </c>
      <c r="D1356" s="82" t="s">
        <v>484</v>
      </c>
      <c r="E1356" s="82" t="s">
        <v>485</v>
      </c>
      <c r="F1356" s="82" t="s">
        <v>484</v>
      </c>
      <c r="G1356" s="82" t="s">
        <v>486</v>
      </c>
      <c r="H1356" s="82" t="s">
        <v>487</v>
      </c>
      <c r="I1356" s="114" t="s">
        <v>488</v>
      </c>
      <c r="J1356" s="85" t="s">
        <v>489</v>
      </c>
      <c r="K1356" s="85" t="s">
        <v>490</v>
      </c>
      <c r="L1356" s="77"/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</row>
    <row r="1357" ht="15.75" customHeight="1">
      <c r="A1357" s="86" t="s">
        <v>491</v>
      </c>
      <c r="B1357" s="87"/>
      <c r="C1357" s="87"/>
      <c r="D1357" s="87"/>
      <c r="E1357" s="87"/>
      <c r="F1357" s="87"/>
      <c r="G1357" s="87"/>
      <c r="H1357" s="87"/>
      <c r="I1357" s="115"/>
      <c r="J1357" s="87"/>
      <c r="K1357" s="87"/>
      <c r="L1357" s="77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</row>
    <row r="1358" ht="15.75" customHeight="1">
      <c r="A1358" s="2"/>
      <c r="B1358" s="89"/>
      <c r="C1358" s="89"/>
      <c r="D1358" s="18">
        <f t="shared" ref="D1358:D1371" si="355">C1358*B1358</f>
        <v>0</v>
      </c>
      <c r="E1358" s="18">
        <f>B1358*A1356</f>
        <v>0</v>
      </c>
      <c r="F1358" s="18">
        <f t="shared" ref="F1358:F1371" si="356">E1358*C1358</f>
        <v>0</v>
      </c>
      <c r="G1358" s="18"/>
      <c r="H1358" s="89">
        <f t="shared" ref="H1358:H1371" si="357">G1358*E1358</f>
        <v>0</v>
      </c>
      <c r="I1358" s="116"/>
      <c r="J1358" s="3">
        <f t="shared" ref="J1358:J1371" si="358">I1358*H1358</f>
        <v>0</v>
      </c>
      <c r="K1358" s="3"/>
      <c r="L1358" s="77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</row>
    <row r="1359" ht="15.75" customHeight="1">
      <c r="A1359" s="2"/>
      <c r="B1359" s="89"/>
      <c r="C1359" s="89"/>
      <c r="D1359" s="18">
        <f t="shared" si="355"/>
        <v>0</v>
      </c>
      <c r="E1359" s="18">
        <f>B1359*A1356</f>
        <v>0</v>
      </c>
      <c r="F1359" s="18">
        <f t="shared" si="356"/>
        <v>0</v>
      </c>
      <c r="G1359" s="18"/>
      <c r="H1359" s="89">
        <f t="shared" si="357"/>
        <v>0</v>
      </c>
      <c r="I1359" s="116"/>
      <c r="J1359" s="3">
        <f t="shared" si="358"/>
        <v>0</v>
      </c>
      <c r="K1359" s="3"/>
      <c r="L1359" s="77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</row>
    <row r="1360" ht="15.75" customHeight="1">
      <c r="A1360" s="2"/>
      <c r="B1360" s="18"/>
      <c r="C1360" s="18"/>
      <c r="D1360" s="18">
        <f t="shared" si="355"/>
        <v>0</v>
      </c>
      <c r="E1360" s="18">
        <f>B1360*A1356</f>
        <v>0</v>
      </c>
      <c r="F1360" s="18">
        <f t="shared" si="356"/>
        <v>0</v>
      </c>
      <c r="G1360" s="18"/>
      <c r="H1360" s="89">
        <f t="shared" si="357"/>
        <v>0</v>
      </c>
      <c r="I1360" s="116"/>
      <c r="J1360" s="3">
        <f t="shared" si="358"/>
        <v>0</v>
      </c>
      <c r="K1360" s="3"/>
      <c r="L1360" s="77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</row>
    <row r="1361" ht="15.75" customHeight="1">
      <c r="A1361" s="2"/>
      <c r="B1361" s="18"/>
      <c r="C1361" s="18"/>
      <c r="D1361" s="18">
        <f t="shared" si="355"/>
        <v>0</v>
      </c>
      <c r="E1361" s="18">
        <f>B1361*A1356</f>
        <v>0</v>
      </c>
      <c r="F1361" s="18">
        <f t="shared" si="356"/>
        <v>0</v>
      </c>
      <c r="G1361" s="18"/>
      <c r="H1361" s="89">
        <f t="shared" si="357"/>
        <v>0</v>
      </c>
      <c r="I1361" s="116"/>
      <c r="J1361" s="3">
        <f t="shared" si="358"/>
        <v>0</v>
      </c>
      <c r="K1361" s="3"/>
      <c r="L1361" s="77"/>
      <c r="M1361" s="77"/>
      <c r="N1361" s="77"/>
      <c r="O1361" s="77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</row>
    <row r="1362" ht="15.75" customHeight="1">
      <c r="A1362" s="2"/>
      <c r="B1362" s="18"/>
      <c r="C1362" s="18"/>
      <c r="D1362" s="18">
        <f t="shared" si="355"/>
        <v>0</v>
      </c>
      <c r="E1362" s="18">
        <f>B1362*A1356</f>
        <v>0</v>
      </c>
      <c r="F1362" s="18">
        <f t="shared" si="356"/>
        <v>0</v>
      </c>
      <c r="G1362" s="18"/>
      <c r="H1362" s="89">
        <f t="shared" si="357"/>
        <v>0</v>
      </c>
      <c r="I1362" s="116"/>
      <c r="J1362" s="3">
        <f t="shared" si="358"/>
        <v>0</v>
      </c>
      <c r="K1362" s="3"/>
      <c r="L1362" s="77"/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</row>
    <row r="1363" ht="15.75" customHeight="1">
      <c r="A1363" s="2"/>
      <c r="B1363" s="18"/>
      <c r="C1363" s="18"/>
      <c r="D1363" s="18">
        <f t="shared" si="355"/>
        <v>0</v>
      </c>
      <c r="E1363" s="18">
        <f>B1363*A1356</f>
        <v>0</v>
      </c>
      <c r="F1363" s="18">
        <f t="shared" si="356"/>
        <v>0</v>
      </c>
      <c r="G1363" s="18"/>
      <c r="H1363" s="89">
        <f t="shared" si="357"/>
        <v>0</v>
      </c>
      <c r="I1363" s="116"/>
      <c r="J1363" s="3">
        <f t="shared" si="358"/>
        <v>0</v>
      </c>
      <c r="K1363" s="3"/>
      <c r="L1363" s="77"/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</row>
    <row r="1364" ht="15.75" customHeight="1">
      <c r="A1364" s="2"/>
      <c r="B1364" s="18"/>
      <c r="C1364" s="18"/>
      <c r="D1364" s="18">
        <f t="shared" si="355"/>
        <v>0</v>
      </c>
      <c r="E1364" s="18">
        <f>B1364*A1356</f>
        <v>0</v>
      </c>
      <c r="F1364" s="18">
        <f t="shared" si="356"/>
        <v>0</v>
      </c>
      <c r="G1364" s="18"/>
      <c r="H1364" s="89">
        <f t="shared" si="357"/>
        <v>0</v>
      </c>
      <c r="I1364" s="116"/>
      <c r="J1364" s="3">
        <f t="shared" si="358"/>
        <v>0</v>
      </c>
      <c r="K1364" s="3"/>
      <c r="L1364" s="77"/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</row>
    <row r="1365" ht="15.75" customHeight="1">
      <c r="A1365" s="2"/>
      <c r="B1365" s="89"/>
      <c r="C1365" s="89"/>
      <c r="D1365" s="18">
        <f t="shared" si="355"/>
        <v>0</v>
      </c>
      <c r="E1365" s="18">
        <f>B1365*A1356</f>
        <v>0</v>
      </c>
      <c r="F1365" s="18">
        <f t="shared" si="356"/>
        <v>0</v>
      </c>
      <c r="G1365" s="18"/>
      <c r="H1365" s="89">
        <f t="shared" si="357"/>
        <v>0</v>
      </c>
      <c r="I1365" s="116"/>
      <c r="J1365" s="3">
        <f t="shared" si="358"/>
        <v>0</v>
      </c>
      <c r="K1365" s="3"/>
      <c r="L1365" s="77"/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</row>
    <row r="1366" ht="15.75" customHeight="1">
      <c r="A1366" s="2"/>
      <c r="B1366" s="89"/>
      <c r="C1366" s="89"/>
      <c r="D1366" s="18">
        <f t="shared" si="355"/>
        <v>0</v>
      </c>
      <c r="E1366" s="18">
        <f>B1366*A1356</f>
        <v>0</v>
      </c>
      <c r="F1366" s="18">
        <f t="shared" si="356"/>
        <v>0</v>
      </c>
      <c r="G1366" s="18"/>
      <c r="H1366" s="89">
        <f t="shared" si="357"/>
        <v>0</v>
      </c>
      <c r="I1366" s="116"/>
      <c r="J1366" s="3">
        <f t="shared" si="358"/>
        <v>0</v>
      </c>
      <c r="K1366" s="3"/>
      <c r="L1366" s="77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</row>
    <row r="1367" ht="15.75" customHeight="1">
      <c r="A1367" s="1"/>
      <c r="B1367" s="89"/>
      <c r="C1367" s="89"/>
      <c r="D1367" s="18">
        <f t="shared" si="355"/>
        <v>0</v>
      </c>
      <c r="E1367" s="18">
        <f>B1367*A1356</f>
        <v>0</v>
      </c>
      <c r="F1367" s="18">
        <f t="shared" si="356"/>
        <v>0</v>
      </c>
      <c r="G1367" s="18"/>
      <c r="H1367" s="89">
        <f t="shared" si="357"/>
        <v>0</v>
      </c>
      <c r="I1367" s="116"/>
      <c r="J1367" s="3">
        <f t="shared" si="358"/>
        <v>0</v>
      </c>
      <c r="K1367" s="3"/>
      <c r="L1367" s="77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</row>
    <row r="1368" ht="15.75" customHeight="1">
      <c r="A1368" s="1"/>
      <c r="B1368" s="89"/>
      <c r="C1368" s="89"/>
      <c r="D1368" s="18">
        <f t="shared" si="355"/>
        <v>0</v>
      </c>
      <c r="E1368" s="18">
        <f>B1368*A1356</f>
        <v>0</v>
      </c>
      <c r="F1368" s="18">
        <f t="shared" si="356"/>
        <v>0</v>
      </c>
      <c r="G1368" s="18"/>
      <c r="H1368" s="89">
        <f t="shared" si="357"/>
        <v>0</v>
      </c>
      <c r="I1368" s="116"/>
      <c r="J1368" s="3">
        <f t="shared" si="358"/>
        <v>0</v>
      </c>
      <c r="K1368" s="3"/>
      <c r="L1368" s="77"/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</row>
    <row r="1369" ht="15.75" customHeight="1">
      <c r="A1369" s="31"/>
      <c r="B1369" s="89"/>
      <c r="C1369" s="89"/>
      <c r="D1369" s="95">
        <f t="shared" si="355"/>
        <v>0</v>
      </c>
      <c r="E1369" s="95">
        <f>B1369*A1356</f>
        <v>0</v>
      </c>
      <c r="F1369" s="18">
        <f t="shared" si="356"/>
        <v>0</v>
      </c>
      <c r="G1369" s="18"/>
      <c r="H1369" s="89">
        <f t="shared" si="357"/>
        <v>0</v>
      </c>
      <c r="I1369" s="118"/>
      <c r="J1369" s="3">
        <f t="shared" si="358"/>
        <v>0</v>
      </c>
      <c r="K1369" s="3"/>
      <c r="L1369" s="77"/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</row>
    <row r="1370" ht="15.75" customHeight="1">
      <c r="A1370" s="31"/>
      <c r="B1370" s="89"/>
      <c r="C1370" s="89"/>
      <c r="D1370" s="18">
        <f t="shared" si="355"/>
        <v>0</v>
      </c>
      <c r="E1370" s="18">
        <f>B1370*A1356</f>
        <v>0</v>
      </c>
      <c r="F1370" s="18">
        <f t="shared" si="356"/>
        <v>0</v>
      </c>
      <c r="G1370" s="18"/>
      <c r="H1370" s="89">
        <f t="shared" si="357"/>
        <v>0</v>
      </c>
      <c r="I1370" s="3"/>
      <c r="J1370" s="3">
        <f t="shared" si="358"/>
        <v>0</v>
      </c>
      <c r="K1370" s="3"/>
      <c r="L1370" s="77"/>
      <c r="M1370" s="77"/>
      <c r="N1370" s="77"/>
      <c r="O1370" s="77"/>
      <c r="P1370" s="77"/>
      <c r="Q1370" s="77"/>
      <c r="R1370" s="77"/>
      <c r="S1370" s="77"/>
      <c r="T1370" s="77"/>
      <c r="U1370" s="77"/>
      <c r="V1370" s="77"/>
      <c r="W1370" s="77"/>
      <c r="X1370" s="77"/>
      <c r="Y1370" s="77"/>
    </row>
    <row r="1371" ht="15.75" customHeight="1">
      <c r="A1371" s="31"/>
      <c r="B1371" s="89"/>
      <c r="C1371" s="89"/>
      <c r="D1371" s="18">
        <f t="shared" si="355"/>
        <v>0</v>
      </c>
      <c r="E1371" s="18">
        <f>B1371*A1356</f>
        <v>0</v>
      </c>
      <c r="F1371" s="18">
        <f t="shared" si="356"/>
        <v>0</v>
      </c>
      <c r="G1371" s="18"/>
      <c r="H1371" s="89">
        <f t="shared" si="357"/>
        <v>0</v>
      </c>
      <c r="I1371" s="3"/>
      <c r="J1371" s="3">
        <f t="shared" si="358"/>
        <v>0</v>
      </c>
      <c r="K1371" s="3"/>
      <c r="L1371" s="77"/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</row>
    <row r="1372" ht="15.75" customHeight="1">
      <c r="A1372" s="4" t="s">
        <v>495</v>
      </c>
      <c r="B1372" s="97">
        <f>SUM(B1358:B1371)</f>
        <v>0</v>
      </c>
      <c r="C1372" s="96"/>
      <c r="D1372" s="97">
        <f t="shared" ref="D1372:F1372" si="359">SUM(D1358:D1371)</f>
        <v>0</v>
      </c>
      <c r="E1372" s="97">
        <f t="shared" si="359"/>
        <v>0</v>
      </c>
      <c r="F1372" s="97">
        <f t="shared" si="359"/>
        <v>0</v>
      </c>
      <c r="G1372" s="96"/>
      <c r="H1372" s="97">
        <f t="shared" ref="H1372:K1372" si="360">SUM(H1358:H1371)</f>
        <v>0</v>
      </c>
      <c r="I1372" s="98">
        <f t="shared" si="360"/>
        <v>0</v>
      </c>
      <c r="J1372" s="98">
        <f t="shared" si="360"/>
        <v>0</v>
      </c>
      <c r="K1372" s="98">
        <f t="shared" si="360"/>
        <v>0</v>
      </c>
      <c r="L1372" s="77"/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</row>
    <row r="1373" ht="15.75" customHeight="1">
      <c r="A1373" s="8"/>
      <c r="B1373" s="100"/>
      <c r="C1373" s="100"/>
      <c r="D1373" s="100"/>
      <c r="E1373" s="100"/>
      <c r="F1373" s="100"/>
      <c r="G1373" s="100"/>
      <c r="H1373" s="101" t="s">
        <v>496</v>
      </c>
      <c r="I1373" s="33"/>
      <c r="J1373" s="100"/>
      <c r="K1373" s="101" t="s">
        <v>497</v>
      </c>
      <c r="L1373" s="77"/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</row>
    <row r="1374" ht="15.75" customHeight="1">
      <c r="A1374" s="8"/>
      <c r="B1374" s="100"/>
      <c r="C1374" s="100"/>
      <c r="D1374" s="100"/>
      <c r="E1374" s="100"/>
      <c r="F1374" s="100"/>
      <c r="G1374" s="100"/>
      <c r="H1374" s="104" t="str">
        <f>#REF!*A1356</f>
        <v>#REF!</v>
      </c>
      <c r="I1374" s="33"/>
      <c r="J1374" s="100"/>
      <c r="K1374" s="104"/>
      <c r="L1374" s="77"/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</row>
    <row r="1375" ht="15.75" customHeight="1">
      <c r="A1375" s="8"/>
      <c r="B1375" s="8"/>
      <c r="C1375" s="8"/>
      <c r="D1375" s="8"/>
      <c r="E1375" s="8"/>
      <c r="F1375" s="8"/>
      <c r="G1375" s="8"/>
      <c r="H1375" s="8"/>
      <c r="I1375" s="33"/>
      <c r="J1375" s="8"/>
      <c r="K1375" s="8"/>
      <c r="L1375" s="77"/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</row>
    <row r="1376" ht="15.75" customHeight="1">
      <c r="A1376" s="8"/>
      <c r="B1376" s="8"/>
      <c r="C1376" s="8"/>
      <c r="D1376" s="8"/>
      <c r="E1376" s="8"/>
      <c r="F1376" s="8"/>
      <c r="G1376" s="8"/>
      <c r="H1376" s="8"/>
      <c r="I1376" s="33"/>
      <c r="J1376" s="8"/>
      <c r="K1376" s="8"/>
      <c r="L1376" s="77"/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</row>
    <row r="1377" ht="15.75" customHeight="1">
      <c r="A1377" s="66"/>
      <c r="B1377" s="75"/>
      <c r="C1377" s="75"/>
      <c r="D1377" s="75"/>
      <c r="E1377" s="75"/>
      <c r="F1377" s="75"/>
      <c r="G1377" s="75"/>
      <c r="H1377" s="75"/>
      <c r="I1377" s="75"/>
      <c r="J1377" s="75"/>
      <c r="K1377" s="76"/>
      <c r="L1377" s="77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</row>
    <row r="1378" ht="15.75" customHeight="1">
      <c r="A1378" s="78" t="s">
        <v>478</v>
      </c>
      <c r="B1378" s="79" t="s">
        <v>479</v>
      </c>
      <c r="C1378" s="75"/>
      <c r="D1378" s="76"/>
      <c r="E1378" s="80" t="s">
        <v>480</v>
      </c>
      <c r="F1378" s="76"/>
      <c r="G1378" s="79" t="s">
        <v>481</v>
      </c>
      <c r="H1378" s="75"/>
      <c r="I1378" s="75"/>
      <c r="J1378" s="75"/>
      <c r="K1378" s="76"/>
      <c r="L1378" s="77"/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</row>
    <row r="1379" ht="15.75" customHeight="1">
      <c r="A1379" s="177">
        <v>4.0</v>
      </c>
      <c r="B1379" s="82" t="s">
        <v>482</v>
      </c>
      <c r="C1379" s="82" t="s">
        <v>483</v>
      </c>
      <c r="D1379" s="82" t="s">
        <v>484</v>
      </c>
      <c r="E1379" s="82" t="s">
        <v>485</v>
      </c>
      <c r="F1379" s="82" t="s">
        <v>484</v>
      </c>
      <c r="G1379" s="82" t="s">
        <v>486</v>
      </c>
      <c r="H1379" s="82" t="s">
        <v>487</v>
      </c>
      <c r="I1379" s="114" t="s">
        <v>488</v>
      </c>
      <c r="J1379" s="85" t="s">
        <v>489</v>
      </c>
      <c r="K1379" s="85" t="s">
        <v>490</v>
      </c>
      <c r="L1379" s="77"/>
      <c r="M1379" s="77"/>
      <c r="N1379" s="77"/>
      <c r="O1379" s="77"/>
      <c r="P1379" s="77"/>
      <c r="Q1379" s="77"/>
      <c r="R1379" s="77"/>
      <c r="S1379" s="77"/>
      <c r="T1379" s="77"/>
      <c r="U1379" s="77"/>
      <c r="V1379" s="77"/>
      <c r="W1379" s="77"/>
      <c r="X1379" s="77"/>
      <c r="Y1379" s="77"/>
    </row>
    <row r="1380" ht="15.75" customHeight="1">
      <c r="A1380" s="86" t="s">
        <v>491</v>
      </c>
      <c r="B1380" s="87"/>
      <c r="C1380" s="87"/>
      <c r="D1380" s="87"/>
      <c r="E1380" s="87"/>
      <c r="F1380" s="87"/>
      <c r="G1380" s="87"/>
      <c r="H1380" s="87"/>
      <c r="I1380" s="115"/>
      <c r="J1380" s="87"/>
      <c r="K1380" s="87"/>
      <c r="L1380" s="77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</row>
    <row r="1381" ht="15.75" customHeight="1">
      <c r="A1381" s="2"/>
      <c r="B1381" s="89"/>
      <c r="C1381" s="89"/>
      <c r="D1381" s="18">
        <f t="shared" ref="D1381:D1394" si="361">C1381*B1381</f>
        <v>0</v>
      </c>
      <c r="E1381" s="18">
        <f>B1381*A1379</f>
        <v>0</v>
      </c>
      <c r="F1381" s="18">
        <f t="shared" ref="F1381:F1394" si="362">E1381*C1381</f>
        <v>0</v>
      </c>
      <c r="G1381" s="18"/>
      <c r="H1381" s="89">
        <f t="shared" ref="H1381:H1394" si="363">G1381*E1381</f>
        <v>0</v>
      </c>
      <c r="I1381" s="116"/>
      <c r="J1381" s="3">
        <f t="shared" ref="J1381:J1394" si="364">I1381*H1381</f>
        <v>0</v>
      </c>
      <c r="K1381" s="3"/>
      <c r="L1381" s="77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</row>
    <row r="1382" ht="15.75" customHeight="1">
      <c r="A1382" s="2"/>
      <c r="B1382" s="89"/>
      <c r="C1382" s="89"/>
      <c r="D1382" s="18">
        <f t="shared" si="361"/>
        <v>0</v>
      </c>
      <c r="E1382" s="18">
        <f>B1382*A1379</f>
        <v>0</v>
      </c>
      <c r="F1382" s="18">
        <f t="shared" si="362"/>
        <v>0</v>
      </c>
      <c r="G1382" s="18"/>
      <c r="H1382" s="89">
        <f t="shared" si="363"/>
        <v>0</v>
      </c>
      <c r="I1382" s="116"/>
      <c r="J1382" s="3">
        <f t="shared" si="364"/>
        <v>0</v>
      </c>
      <c r="K1382" s="3"/>
      <c r="L1382" s="77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</row>
    <row r="1383" ht="15.75" customHeight="1">
      <c r="A1383" s="2"/>
      <c r="B1383" s="18"/>
      <c r="C1383" s="18"/>
      <c r="D1383" s="18">
        <f t="shared" si="361"/>
        <v>0</v>
      </c>
      <c r="E1383" s="18">
        <f>B1383*A1379</f>
        <v>0</v>
      </c>
      <c r="F1383" s="18">
        <f t="shared" si="362"/>
        <v>0</v>
      </c>
      <c r="G1383" s="18"/>
      <c r="H1383" s="89">
        <f t="shared" si="363"/>
        <v>0</v>
      </c>
      <c r="I1383" s="116"/>
      <c r="J1383" s="3">
        <f t="shared" si="364"/>
        <v>0</v>
      </c>
      <c r="K1383" s="3"/>
      <c r="L1383" s="77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</row>
    <row r="1384" ht="15.75" customHeight="1">
      <c r="A1384" s="2"/>
      <c r="B1384" s="18"/>
      <c r="C1384" s="18"/>
      <c r="D1384" s="18">
        <f t="shared" si="361"/>
        <v>0</v>
      </c>
      <c r="E1384" s="18">
        <f>B1384*A1379</f>
        <v>0</v>
      </c>
      <c r="F1384" s="18">
        <f t="shared" si="362"/>
        <v>0</v>
      </c>
      <c r="G1384" s="18"/>
      <c r="H1384" s="89">
        <f t="shared" si="363"/>
        <v>0</v>
      </c>
      <c r="I1384" s="116"/>
      <c r="J1384" s="3">
        <f t="shared" si="364"/>
        <v>0</v>
      </c>
      <c r="K1384" s="3"/>
      <c r="L1384" s="77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</row>
    <row r="1385" ht="15.75" customHeight="1">
      <c r="A1385" s="2"/>
      <c r="B1385" s="18"/>
      <c r="C1385" s="18"/>
      <c r="D1385" s="18">
        <f t="shared" si="361"/>
        <v>0</v>
      </c>
      <c r="E1385" s="18">
        <f>B1385*A1379</f>
        <v>0</v>
      </c>
      <c r="F1385" s="18">
        <f t="shared" si="362"/>
        <v>0</v>
      </c>
      <c r="G1385" s="18"/>
      <c r="H1385" s="89">
        <f t="shared" si="363"/>
        <v>0</v>
      </c>
      <c r="I1385" s="116"/>
      <c r="J1385" s="3">
        <f t="shared" si="364"/>
        <v>0</v>
      </c>
      <c r="K1385" s="3"/>
      <c r="L1385" s="77"/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</row>
    <row r="1386" ht="15.75" customHeight="1">
      <c r="A1386" s="2"/>
      <c r="B1386" s="18"/>
      <c r="C1386" s="18"/>
      <c r="D1386" s="18">
        <f t="shared" si="361"/>
        <v>0</v>
      </c>
      <c r="E1386" s="18">
        <f>B1386*A1379</f>
        <v>0</v>
      </c>
      <c r="F1386" s="18">
        <f t="shared" si="362"/>
        <v>0</v>
      </c>
      <c r="G1386" s="18"/>
      <c r="H1386" s="89">
        <f t="shared" si="363"/>
        <v>0</v>
      </c>
      <c r="I1386" s="116"/>
      <c r="J1386" s="3">
        <f t="shared" si="364"/>
        <v>0</v>
      </c>
      <c r="K1386" s="3"/>
      <c r="L1386" s="77"/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</row>
    <row r="1387" ht="15.75" customHeight="1">
      <c r="A1387" s="2"/>
      <c r="B1387" s="18"/>
      <c r="C1387" s="18"/>
      <c r="D1387" s="18">
        <f t="shared" si="361"/>
        <v>0</v>
      </c>
      <c r="E1387" s="18">
        <f>B1387*A1379</f>
        <v>0</v>
      </c>
      <c r="F1387" s="18">
        <f t="shared" si="362"/>
        <v>0</v>
      </c>
      <c r="G1387" s="18"/>
      <c r="H1387" s="89">
        <f t="shared" si="363"/>
        <v>0</v>
      </c>
      <c r="I1387" s="116"/>
      <c r="J1387" s="3">
        <f t="shared" si="364"/>
        <v>0</v>
      </c>
      <c r="K1387" s="3"/>
      <c r="L1387" s="77"/>
      <c r="M1387" s="77"/>
      <c r="N1387" s="77"/>
      <c r="O1387" s="77"/>
      <c r="P1387" s="77"/>
      <c r="Q1387" s="77"/>
      <c r="R1387" s="77"/>
      <c r="S1387" s="77"/>
      <c r="T1387" s="77"/>
      <c r="U1387" s="77"/>
      <c r="V1387" s="77"/>
      <c r="W1387" s="77"/>
      <c r="X1387" s="77"/>
      <c r="Y1387" s="77"/>
    </row>
    <row r="1388" ht="15.75" customHeight="1">
      <c r="A1388" s="2"/>
      <c r="B1388" s="89"/>
      <c r="C1388" s="89"/>
      <c r="D1388" s="18">
        <f t="shared" si="361"/>
        <v>0</v>
      </c>
      <c r="E1388" s="18">
        <f>B1388*A1379</f>
        <v>0</v>
      </c>
      <c r="F1388" s="18">
        <f t="shared" si="362"/>
        <v>0</v>
      </c>
      <c r="G1388" s="18"/>
      <c r="H1388" s="89">
        <f t="shared" si="363"/>
        <v>0</v>
      </c>
      <c r="I1388" s="116"/>
      <c r="J1388" s="3">
        <f t="shared" si="364"/>
        <v>0</v>
      </c>
      <c r="K1388" s="3"/>
      <c r="L1388" s="77"/>
      <c r="M1388" s="77"/>
      <c r="N1388" s="77"/>
      <c r="O1388" s="77"/>
      <c r="P1388" s="77"/>
      <c r="Q1388" s="77"/>
      <c r="R1388" s="77"/>
      <c r="S1388" s="77"/>
      <c r="T1388" s="77"/>
      <c r="U1388" s="77"/>
      <c r="V1388" s="77"/>
      <c r="W1388" s="77"/>
      <c r="X1388" s="77"/>
      <c r="Y1388" s="77"/>
    </row>
    <row r="1389" ht="15.75" customHeight="1">
      <c r="A1389" s="2"/>
      <c r="B1389" s="89"/>
      <c r="C1389" s="89"/>
      <c r="D1389" s="18">
        <f t="shared" si="361"/>
        <v>0</v>
      </c>
      <c r="E1389" s="18">
        <f>B1389*A1379</f>
        <v>0</v>
      </c>
      <c r="F1389" s="18">
        <f t="shared" si="362"/>
        <v>0</v>
      </c>
      <c r="G1389" s="18"/>
      <c r="H1389" s="89">
        <f t="shared" si="363"/>
        <v>0</v>
      </c>
      <c r="I1389" s="116"/>
      <c r="J1389" s="3">
        <f t="shared" si="364"/>
        <v>0</v>
      </c>
      <c r="K1389" s="3"/>
      <c r="L1389" s="77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</row>
    <row r="1390" ht="15.75" customHeight="1">
      <c r="A1390" s="1"/>
      <c r="B1390" s="89"/>
      <c r="C1390" s="89"/>
      <c r="D1390" s="18">
        <f t="shared" si="361"/>
        <v>0</v>
      </c>
      <c r="E1390" s="18">
        <f>B1390*A1379</f>
        <v>0</v>
      </c>
      <c r="F1390" s="18">
        <f t="shared" si="362"/>
        <v>0</v>
      </c>
      <c r="G1390" s="18"/>
      <c r="H1390" s="89">
        <f t="shared" si="363"/>
        <v>0</v>
      </c>
      <c r="I1390" s="116"/>
      <c r="J1390" s="3">
        <f t="shared" si="364"/>
        <v>0</v>
      </c>
      <c r="K1390" s="3"/>
      <c r="L1390" s="77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</row>
    <row r="1391" ht="15.75" customHeight="1">
      <c r="A1391" s="1"/>
      <c r="B1391" s="89"/>
      <c r="C1391" s="89"/>
      <c r="D1391" s="18">
        <f t="shared" si="361"/>
        <v>0</v>
      </c>
      <c r="E1391" s="18">
        <f>B1391*A1379</f>
        <v>0</v>
      </c>
      <c r="F1391" s="18">
        <f t="shared" si="362"/>
        <v>0</v>
      </c>
      <c r="G1391" s="18"/>
      <c r="H1391" s="89">
        <f t="shared" si="363"/>
        <v>0</v>
      </c>
      <c r="I1391" s="116"/>
      <c r="J1391" s="3">
        <f t="shared" si="364"/>
        <v>0</v>
      </c>
      <c r="K1391" s="3"/>
      <c r="L1391" s="77"/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</row>
    <row r="1392" ht="15.75" customHeight="1">
      <c r="A1392" s="31"/>
      <c r="B1392" s="89"/>
      <c r="C1392" s="89"/>
      <c r="D1392" s="95">
        <f t="shared" si="361"/>
        <v>0</v>
      </c>
      <c r="E1392" s="95">
        <f>B1392*A1379</f>
        <v>0</v>
      </c>
      <c r="F1392" s="18">
        <f t="shared" si="362"/>
        <v>0</v>
      </c>
      <c r="G1392" s="18"/>
      <c r="H1392" s="89">
        <f t="shared" si="363"/>
        <v>0</v>
      </c>
      <c r="I1392" s="118"/>
      <c r="J1392" s="3">
        <f t="shared" si="364"/>
        <v>0</v>
      </c>
      <c r="K1392" s="3"/>
      <c r="L1392" s="77"/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</row>
    <row r="1393" ht="15.75" customHeight="1">
      <c r="A1393" s="31"/>
      <c r="B1393" s="89"/>
      <c r="C1393" s="89"/>
      <c r="D1393" s="18">
        <f t="shared" si="361"/>
        <v>0</v>
      </c>
      <c r="E1393" s="18">
        <f>B1393*A1379</f>
        <v>0</v>
      </c>
      <c r="F1393" s="18">
        <f t="shared" si="362"/>
        <v>0</v>
      </c>
      <c r="G1393" s="18"/>
      <c r="H1393" s="89">
        <f t="shared" si="363"/>
        <v>0</v>
      </c>
      <c r="I1393" s="3"/>
      <c r="J1393" s="3">
        <f t="shared" si="364"/>
        <v>0</v>
      </c>
      <c r="K1393" s="3"/>
      <c r="L1393" s="77"/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</row>
    <row r="1394" ht="15.75" customHeight="1">
      <c r="A1394" s="31"/>
      <c r="B1394" s="89"/>
      <c r="C1394" s="89"/>
      <c r="D1394" s="18">
        <f t="shared" si="361"/>
        <v>0</v>
      </c>
      <c r="E1394" s="18">
        <f>B1394*A1379</f>
        <v>0</v>
      </c>
      <c r="F1394" s="18">
        <f t="shared" si="362"/>
        <v>0</v>
      </c>
      <c r="G1394" s="18"/>
      <c r="H1394" s="89">
        <f t="shared" si="363"/>
        <v>0</v>
      </c>
      <c r="I1394" s="3"/>
      <c r="J1394" s="3">
        <f t="shared" si="364"/>
        <v>0</v>
      </c>
      <c r="K1394" s="3"/>
      <c r="L1394" s="77"/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</row>
    <row r="1395" ht="15.75" customHeight="1">
      <c r="A1395" s="4" t="s">
        <v>495</v>
      </c>
      <c r="B1395" s="97">
        <f>SUM(B1381:B1394)</f>
        <v>0</v>
      </c>
      <c r="C1395" s="96"/>
      <c r="D1395" s="97">
        <f t="shared" ref="D1395:F1395" si="365">SUM(D1381:D1394)</f>
        <v>0</v>
      </c>
      <c r="E1395" s="97">
        <f t="shared" si="365"/>
        <v>0</v>
      </c>
      <c r="F1395" s="97">
        <f t="shared" si="365"/>
        <v>0</v>
      </c>
      <c r="G1395" s="96"/>
      <c r="H1395" s="97">
        <f t="shared" ref="H1395:K1395" si="366">SUM(H1381:H1394)</f>
        <v>0</v>
      </c>
      <c r="I1395" s="98">
        <f t="shared" si="366"/>
        <v>0</v>
      </c>
      <c r="J1395" s="98">
        <f t="shared" si="366"/>
        <v>0</v>
      </c>
      <c r="K1395" s="98">
        <f t="shared" si="366"/>
        <v>0</v>
      </c>
      <c r="L1395" s="77"/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</row>
    <row r="1396" ht="15.75" customHeight="1">
      <c r="A1396" s="8"/>
      <c r="B1396" s="100"/>
      <c r="C1396" s="100"/>
      <c r="D1396" s="100"/>
      <c r="E1396" s="100"/>
      <c r="F1396" s="100"/>
      <c r="G1396" s="100"/>
      <c r="H1396" s="101" t="s">
        <v>496</v>
      </c>
      <c r="I1396" s="33"/>
      <c r="J1396" s="100"/>
      <c r="K1396" s="101" t="s">
        <v>497</v>
      </c>
      <c r="L1396" s="77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</row>
    <row r="1397" ht="15.75" customHeight="1">
      <c r="A1397" s="8"/>
      <c r="B1397" s="100"/>
      <c r="C1397" s="100"/>
      <c r="D1397" s="100"/>
      <c r="E1397" s="100"/>
      <c r="F1397" s="100"/>
      <c r="G1397" s="100"/>
      <c r="H1397" s="104" t="str">
        <f>#REF!*A1379</f>
        <v>#REF!</v>
      </c>
      <c r="I1397" s="33"/>
      <c r="J1397" s="100"/>
      <c r="K1397" s="104"/>
      <c r="L1397" s="77"/>
      <c r="M1397" s="77"/>
      <c r="N1397" s="77"/>
      <c r="O1397" s="77"/>
      <c r="P1397" s="77"/>
      <c r="Q1397" s="77"/>
      <c r="R1397" s="77"/>
      <c r="S1397" s="77"/>
      <c r="T1397" s="77"/>
      <c r="U1397" s="77"/>
      <c r="V1397" s="77"/>
      <c r="W1397" s="77"/>
      <c r="X1397" s="77"/>
      <c r="Y1397" s="77"/>
    </row>
    <row r="1398" ht="15.75" customHeight="1">
      <c r="A1398" s="8"/>
      <c r="B1398" s="100"/>
      <c r="C1398" s="100"/>
      <c r="D1398" s="100"/>
      <c r="E1398" s="100"/>
      <c r="F1398" s="100"/>
      <c r="G1398" s="100"/>
      <c r="H1398" s="107"/>
      <c r="I1398" s="33"/>
      <c r="J1398" s="100"/>
      <c r="K1398" s="107"/>
      <c r="L1398" s="77"/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</row>
    <row r="1399" ht="15.75" customHeight="1">
      <c r="A1399" s="8"/>
      <c r="B1399" s="8"/>
      <c r="C1399" s="8"/>
      <c r="D1399" s="8"/>
      <c r="E1399" s="8"/>
      <c r="F1399" s="8"/>
      <c r="G1399" s="8"/>
      <c r="H1399" s="8"/>
      <c r="I1399" s="33"/>
      <c r="J1399" s="8"/>
      <c r="K1399" s="8"/>
      <c r="L1399" s="77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</row>
    <row r="1400" ht="15.75" customHeight="1">
      <c r="A1400" s="66"/>
      <c r="B1400" s="75"/>
      <c r="C1400" s="75"/>
      <c r="D1400" s="75"/>
      <c r="E1400" s="75"/>
      <c r="F1400" s="75"/>
      <c r="G1400" s="75"/>
      <c r="H1400" s="75"/>
      <c r="I1400" s="75"/>
      <c r="J1400" s="75"/>
      <c r="K1400" s="76"/>
      <c r="L1400" s="77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</row>
    <row r="1401" ht="15.75" customHeight="1">
      <c r="A1401" s="78" t="s">
        <v>478</v>
      </c>
      <c r="B1401" s="79" t="s">
        <v>479</v>
      </c>
      <c r="C1401" s="75"/>
      <c r="D1401" s="76"/>
      <c r="E1401" s="80" t="s">
        <v>480</v>
      </c>
      <c r="F1401" s="76"/>
      <c r="G1401" s="79" t="s">
        <v>481</v>
      </c>
      <c r="H1401" s="75"/>
      <c r="I1401" s="75"/>
      <c r="J1401" s="75"/>
      <c r="K1401" s="76"/>
      <c r="L1401" s="77"/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</row>
    <row r="1402" ht="15.75" customHeight="1">
      <c r="A1402" s="177">
        <v>4.0</v>
      </c>
      <c r="B1402" s="82" t="s">
        <v>482</v>
      </c>
      <c r="C1402" s="82" t="s">
        <v>483</v>
      </c>
      <c r="D1402" s="82" t="s">
        <v>484</v>
      </c>
      <c r="E1402" s="82" t="s">
        <v>485</v>
      </c>
      <c r="F1402" s="82" t="s">
        <v>484</v>
      </c>
      <c r="G1402" s="82" t="s">
        <v>486</v>
      </c>
      <c r="H1402" s="82" t="s">
        <v>487</v>
      </c>
      <c r="I1402" s="114" t="s">
        <v>488</v>
      </c>
      <c r="J1402" s="85" t="s">
        <v>489</v>
      </c>
      <c r="K1402" s="85" t="s">
        <v>490</v>
      </c>
      <c r="L1402" s="77"/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</row>
    <row r="1403" ht="15.75" customHeight="1">
      <c r="A1403" s="86" t="s">
        <v>491</v>
      </c>
      <c r="B1403" s="87"/>
      <c r="C1403" s="87"/>
      <c r="D1403" s="87"/>
      <c r="E1403" s="87"/>
      <c r="F1403" s="87"/>
      <c r="G1403" s="87"/>
      <c r="H1403" s="87"/>
      <c r="I1403" s="115"/>
      <c r="J1403" s="87"/>
      <c r="K1403" s="87"/>
      <c r="L1403" s="77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</row>
    <row r="1404" ht="15.75" customHeight="1">
      <c r="A1404" s="2"/>
      <c r="B1404" s="89"/>
      <c r="C1404" s="89"/>
      <c r="D1404" s="18">
        <f t="shared" ref="D1404:D1417" si="367">C1404*B1404</f>
        <v>0</v>
      </c>
      <c r="E1404" s="18">
        <f>B1404*A1402</f>
        <v>0</v>
      </c>
      <c r="F1404" s="18">
        <f t="shared" ref="F1404:F1417" si="368">E1404*C1404</f>
        <v>0</v>
      </c>
      <c r="G1404" s="18"/>
      <c r="H1404" s="89">
        <f t="shared" ref="H1404:H1417" si="369">G1404*E1404</f>
        <v>0</v>
      </c>
      <c r="I1404" s="116"/>
      <c r="J1404" s="3">
        <f t="shared" ref="J1404:J1417" si="370">I1404*H1404</f>
        <v>0</v>
      </c>
      <c r="K1404" s="3"/>
      <c r="L1404" s="77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</row>
    <row r="1405" ht="15.75" customHeight="1">
      <c r="A1405" s="2"/>
      <c r="B1405" s="89"/>
      <c r="C1405" s="89"/>
      <c r="D1405" s="18">
        <f t="shared" si="367"/>
        <v>0</v>
      </c>
      <c r="E1405" s="18">
        <f>B1405*A1402</f>
        <v>0</v>
      </c>
      <c r="F1405" s="18">
        <f t="shared" si="368"/>
        <v>0</v>
      </c>
      <c r="G1405" s="18"/>
      <c r="H1405" s="89">
        <f t="shared" si="369"/>
        <v>0</v>
      </c>
      <c r="I1405" s="116"/>
      <c r="J1405" s="3">
        <f t="shared" si="370"/>
        <v>0</v>
      </c>
      <c r="K1405" s="3"/>
      <c r="L1405" s="77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</row>
    <row r="1406" ht="15.75" customHeight="1">
      <c r="A1406" s="2"/>
      <c r="B1406" s="18"/>
      <c r="C1406" s="18"/>
      <c r="D1406" s="18">
        <f t="shared" si="367"/>
        <v>0</v>
      </c>
      <c r="E1406" s="18">
        <f>B1406*A1402</f>
        <v>0</v>
      </c>
      <c r="F1406" s="18">
        <f t="shared" si="368"/>
        <v>0</v>
      </c>
      <c r="G1406" s="18"/>
      <c r="H1406" s="89">
        <f t="shared" si="369"/>
        <v>0</v>
      </c>
      <c r="I1406" s="116"/>
      <c r="J1406" s="3">
        <f t="shared" si="370"/>
        <v>0</v>
      </c>
      <c r="K1406" s="3"/>
      <c r="L1406" s="77"/>
      <c r="M1406" s="77"/>
      <c r="N1406" s="77"/>
      <c r="O1406" s="77"/>
      <c r="P1406" s="77"/>
      <c r="Q1406" s="77"/>
      <c r="R1406" s="77"/>
      <c r="S1406" s="77"/>
      <c r="T1406" s="77"/>
      <c r="U1406" s="77"/>
      <c r="V1406" s="77"/>
      <c r="W1406" s="77"/>
      <c r="X1406" s="77"/>
      <c r="Y1406" s="77"/>
    </row>
    <row r="1407" ht="15.75" customHeight="1">
      <c r="A1407" s="2"/>
      <c r="B1407" s="18"/>
      <c r="C1407" s="18"/>
      <c r="D1407" s="18">
        <f t="shared" si="367"/>
        <v>0</v>
      </c>
      <c r="E1407" s="18">
        <f>B1407*A1402</f>
        <v>0</v>
      </c>
      <c r="F1407" s="18">
        <f t="shared" si="368"/>
        <v>0</v>
      </c>
      <c r="G1407" s="18"/>
      <c r="H1407" s="89">
        <f t="shared" si="369"/>
        <v>0</v>
      </c>
      <c r="I1407" s="116"/>
      <c r="J1407" s="3">
        <f t="shared" si="370"/>
        <v>0</v>
      </c>
      <c r="K1407" s="3"/>
      <c r="L1407" s="77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</row>
    <row r="1408" ht="15.75" customHeight="1">
      <c r="A1408" s="2"/>
      <c r="B1408" s="18"/>
      <c r="C1408" s="18"/>
      <c r="D1408" s="18">
        <f t="shared" si="367"/>
        <v>0</v>
      </c>
      <c r="E1408" s="18">
        <f>B1408*A1402</f>
        <v>0</v>
      </c>
      <c r="F1408" s="18">
        <f t="shared" si="368"/>
        <v>0</v>
      </c>
      <c r="G1408" s="18"/>
      <c r="H1408" s="89">
        <f t="shared" si="369"/>
        <v>0</v>
      </c>
      <c r="I1408" s="116"/>
      <c r="J1408" s="3">
        <f t="shared" si="370"/>
        <v>0</v>
      </c>
      <c r="K1408" s="3"/>
      <c r="L1408" s="77"/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</row>
    <row r="1409" ht="15.75" customHeight="1">
      <c r="A1409" s="2"/>
      <c r="B1409" s="18"/>
      <c r="C1409" s="18"/>
      <c r="D1409" s="18">
        <f t="shared" si="367"/>
        <v>0</v>
      </c>
      <c r="E1409" s="18">
        <f>B1409*A1402</f>
        <v>0</v>
      </c>
      <c r="F1409" s="18">
        <f t="shared" si="368"/>
        <v>0</v>
      </c>
      <c r="G1409" s="18"/>
      <c r="H1409" s="89">
        <f t="shared" si="369"/>
        <v>0</v>
      </c>
      <c r="I1409" s="116"/>
      <c r="J1409" s="3">
        <f t="shared" si="370"/>
        <v>0</v>
      </c>
      <c r="K1409" s="3"/>
      <c r="L1409" s="77"/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</row>
    <row r="1410" ht="15.75" customHeight="1">
      <c r="A1410" s="2"/>
      <c r="B1410" s="18"/>
      <c r="C1410" s="18"/>
      <c r="D1410" s="18">
        <f t="shared" si="367"/>
        <v>0</v>
      </c>
      <c r="E1410" s="18">
        <f>B1410*A1402</f>
        <v>0</v>
      </c>
      <c r="F1410" s="18">
        <f t="shared" si="368"/>
        <v>0</v>
      </c>
      <c r="G1410" s="18"/>
      <c r="H1410" s="89">
        <f t="shared" si="369"/>
        <v>0</v>
      </c>
      <c r="I1410" s="116"/>
      <c r="J1410" s="3">
        <f t="shared" si="370"/>
        <v>0</v>
      </c>
      <c r="K1410" s="3"/>
      <c r="L1410" s="77"/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</row>
    <row r="1411" ht="15.75" customHeight="1">
      <c r="A1411" s="2"/>
      <c r="B1411" s="89"/>
      <c r="C1411" s="89"/>
      <c r="D1411" s="18">
        <f t="shared" si="367"/>
        <v>0</v>
      </c>
      <c r="E1411" s="18">
        <f>B1411*A1402</f>
        <v>0</v>
      </c>
      <c r="F1411" s="18">
        <f t="shared" si="368"/>
        <v>0</v>
      </c>
      <c r="G1411" s="18"/>
      <c r="H1411" s="89">
        <f t="shared" si="369"/>
        <v>0</v>
      </c>
      <c r="I1411" s="116"/>
      <c r="J1411" s="3">
        <f t="shared" si="370"/>
        <v>0</v>
      </c>
      <c r="K1411" s="3"/>
      <c r="L1411" s="77"/>
      <c r="M1411" s="77"/>
      <c r="N1411" s="77"/>
      <c r="O1411" s="77"/>
      <c r="P1411" s="77"/>
      <c r="Q1411" s="77"/>
      <c r="R1411" s="77"/>
      <c r="S1411" s="77"/>
      <c r="T1411" s="77"/>
      <c r="U1411" s="77"/>
      <c r="V1411" s="77"/>
      <c r="W1411" s="77"/>
      <c r="X1411" s="77"/>
      <c r="Y1411" s="77"/>
    </row>
    <row r="1412" ht="15.75" customHeight="1">
      <c r="A1412" s="2"/>
      <c r="B1412" s="89"/>
      <c r="C1412" s="89"/>
      <c r="D1412" s="18">
        <f t="shared" si="367"/>
        <v>0</v>
      </c>
      <c r="E1412" s="18">
        <f>B1412*A1402</f>
        <v>0</v>
      </c>
      <c r="F1412" s="18">
        <f t="shared" si="368"/>
        <v>0</v>
      </c>
      <c r="G1412" s="18"/>
      <c r="H1412" s="89">
        <f t="shared" si="369"/>
        <v>0</v>
      </c>
      <c r="I1412" s="116"/>
      <c r="J1412" s="3">
        <f t="shared" si="370"/>
        <v>0</v>
      </c>
      <c r="K1412" s="3"/>
      <c r="L1412" s="77"/>
      <c r="M1412" s="77"/>
      <c r="N1412" s="77"/>
      <c r="O1412" s="77"/>
      <c r="P1412" s="77"/>
      <c r="Q1412" s="77"/>
      <c r="R1412" s="77"/>
      <c r="S1412" s="77"/>
      <c r="T1412" s="77"/>
      <c r="U1412" s="77"/>
      <c r="V1412" s="77"/>
      <c r="W1412" s="77"/>
      <c r="X1412" s="77"/>
      <c r="Y1412" s="77"/>
    </row>
    <row r="1413" ht="15.75" customHeight="1">
      <c r="A1413" s="1"/>
      <c r="B1413" s="89"/>
      <c r="C1413" s="89"/>
      <c r="D1413" s="18">
        <f t="shared" si="367"/>
        <v>0</v>
      </c>
      <c r="E1413" s="18">
        <f>B1413*A1402</f>
        <v>0</v>
      </c>
      <c r="F1413" s="18">
        <f t="shared" si="368"/>
        <v>0</v>
      </c>
      <c r="G1413" s="18"/>
      <c r="H1413" s="89">
        <f t="shared" si="369"/>
        <v>0</v>
      </c>
      <c r="I1413" s="116"/>
      <c r="J1413" s="3">
        <f t="shared" si="370"/>
        <v>0</v>
      </c>
      <c r="K1413" s="3"/>
      <c r="L1413" s="77"/>
      <c r="M1413" s="77"/>
      <c r="N1413" s="77"/>
      <c r="O1413" s="77"/>
      <c r="P1413" s="77"/>
      <c r="Q1413" s="77"/>
      <c r="R1413" s="77"/>
      <c r="S1413" s="77"/>
      <c r="T1413" s="77"/>
      <c r="U1413" s="77"/>
      <c r="V1413" s="77"/>
      <c r="W1413" s="77"/>
      <c r="X1413" s="77"/>
      <c r="Y1413" s="77"/>
    </row>
    <row r="1414" ht="15.75" customHeight="1">
      <c r="A1414" s="1"/>
      <c r="B1414" s="89"/>
      <c r="C1414" s="89"/>
      <c r="D1414" s="18">
        <f t="shared" si="367"/>
        <v>0</v>
      </c>
      <c r="E1414" s="18">
        <f>B1414*A1402</f>
        <v>0</v>
      </c>
      <c r="F1414" s="18">
        <f t="shared" si="368"/>
        <v>0</v>
      </c>
      <c r="G1414" s="18"/>
      <c r="H1414" s="89">
        <f t="shared" si="369"/>
        <v>0</v>
      </c>
      <c r="I1414" s="116"/>
      <c r="J1414" s="3">
        <f t="shared" si="370"/>
        <v>0</v>
      </c>
      <c r="K1414" s="3"/>
      <c r="L1414" s="77"/>
      <c r="M1414" s="77"/>
      <c r="N1414" s="77"/>
      <c r="O1414" s="77"/>
      <c r="P1414" s="77"/>
      <c r="Q1414" s="77"/>
      <c r="R1414" s="77"/>
      <c r="S1414" s="77"/>
      <c r="T1414" s="77"/>
      <c r="U1414" s="77"/>
      <c r="V1414" s="77"/>
      <c r="W1414" s="77"/>
      <c r="X1414" s="77"/>
      <c r="Y1414" s="77"/>
    </row>
    <row r="1415" ht="15.75" customHeight="1">
      <c r="A1415" s="31"/>
      <c r="B1415" s="89"/>
      <c r="C1415" s="89"/>
      <c r="D1415" s="95">
        <f t="shared" si="367"/>
        <v>0</v>
      </c>
      <c r="E1415" s="95">
        <f>B1415*A1402</f>
        <v>0</v>
      </c>
      <c r="F1415" s="18">
        <f t="shared" si="368"/>
        <v>0</v>
      </c>
      <c r="G1415" s="18"/>
      <c r="H1415" s="89">
        <f t="shared" si="369"/>
        <v>0</v>
      </c>
      <c r="I1415" s="118"/>
      <c r="J1415" s="3">
        <f t="shared" si="370"/>
        <v>0</v>
      </c>
      <c r="K1415" s="3"/>
      <c r="L1415" s="77"/>
      <c r="M1415" s="77"/>
      <c r="N1415" s="77"/>
      <c r="O1415" s="77"/>
      <c r="P1415" s="77"/>
      <c r="Q1415" s="77"/>
      <c r="R1415" s="77"/>
      <c r="S1415" s="77"/>
      <c r="T1415" s="77"/>
      <c r="U1415" s="77"/>
      <c r="V1415" s="77"/>
      <c r="W1415" s="77"/>
      <c r="X1415" s="77"/>
      <c r="Y1415" s="77"/>
    </row>
    <row r="1416" ht="15.75" customHeight="1">
      <c r="A1416" s="31"/>
      <c r="B1416" s="89"/>
      <c r="C1416" s="89"/>
      <c r="D1416" s="18">
        <f t="shared" si="367"/>
        <v>0</v>
      </c>
      <c r="E1416" s="18">
        <f>B1416*A1402</f>
        <v>0</v>
      </c>
      <c r="F1416" s="18">
        <f t="shared" si="368"/>
        <v>0</v>
      </c>
      <c r="G1416" s="18"/>
      <c r="H1416" s="89">
        <f t="shared" si="369"/>
        <v>0</v>
      </c>
      <c r="I1416" s="3"/>
      <c r="J1416" s="3">
        <f t="shared" si="370"/>
        <v>0</v>
      </c>
      <c r="K1416" s="3"/>
      <c r="L1416" s="77"/>
      <c r="M1416" s="77"/>
      <c r="N1416" s="77"/>
      <c r="O1416" s="77"/>
      <c r="P1416" s="77"/>
      <c r="Q1416" s="77"/>
      <c r="R1416" s="77"/>
      <c r="S1416" s="77"/>
      <c r="T1416" s="77"/>
      <c r="U1416" s="77"/>
      <c r="V1416" s="77"/>
      <c r="W1416" s="77"/>
      <c r="X1416" s="77"/>
      <c r="Y1416" s="77"/>
    </row>
    <row r="1417" ht="15.75" customHeight="1">
      <c r="A1417" s="31"/>
      <c r="B1417" s="89"/>
      <c r="C1417" s="89"/>
      <c r="D1417" s="18">
        <f t="shared" si="367"/>
        <v>0</v>
      </c>
      <c r="E1417" s="18">
        <f>B1417*A1402</f>
        <v>0</v>
      </c>
      <c r="F1417" s="18">
        <f t="shared" si="368"/>
        <v>0</v>
      </c>
      <c r="G1417" s="18"/>
      <c r="H1417" s="89">
        <f t="shared" si="369"/>
        <v>0</v>
      </c>
      <c r="I1417" s="3"/>
      <c r="J1417" s="3">
        <f t="shared" si="370"/>
        <v>0</v>
      </c>
      <c r="K1417" s="3"/>
      <c r="L1417" s="77"/>
      <c r="M1417" s="77"/>
      <c r="N1417" s="77"/>
      <c r="O1417" s="77"/>
      <c r="P1417" s="77"/>
      <c r="Q1417" s="77"/>
      <c r="R1417" s="77"/>
      <c r="S1417" s="77"/>
      <c r="T1417" s="77"/>
      <c r="U1417" s="77"/>
      <c r="V1417" s="77"/>
      <c r="W1417" s="77"/>
      <c r="X1417" s="77"/>
      <c r="Y1417" s="77"/>
    </row>
    <row r="1418" ht="15.75" customHeight="1">
      <c r="A1418" s="4" t="s">
        <v>495</v>
      </c>
      <c r="B1418" s="97">
        <f>SUM(B1404:B1417)</f>
        <v>0</v>
      </c>
      <c r="C1418" s="96"/>
      <c r="D1418" s="97">
        <f t="shared" ref="D1418:F1418" si="371">SUM(D1404:D1417)</f>
        <v>0</v>
      </c>
      <c r="E1418" s="97">
        <f t="shared" si="371"/>
        <v>0</v>
      </c>
      <c r="F1418" s="97">
        <f t="shared" si="371"/>
        <v>0</v>
      </c>
      <c r="G1418" s="96"/>
      <c r="H1418" s="97">
        <f t="shared" ref="H1418:K1418" si="372">SUM(H1404:H1417)</f>
        <v>0</v>
      </c>
      <c r="I1418" s="98">
        <f t="shared" si="372"/>
        <v>0</v>
      </c>
      <c r="J1418" s="98">
        <f t="shared" si="372"/>
        <v>0</v>
      </c>
      <c r="K1418" s="98">
        <f t="shared" si="372"/>
        <v>0</v>
      </c>
      <c r="L1418" s="77"/>
      <c r="M1418" s="77"/>
      <c r="N1418" s="77"/>
      <c r="O1418" s="77"/>
      <c r="P1418" s="77"/>
      <c r="Q1418" s="77"/>
      <c r="R1418" s="77"/>
      <c r="S1418" s="77"/>
      <c r="T1418" s="77"/>
      <c r="U1418" s="77"/>
      <c r="V1418" s="77"/>
      <c r="W1418" s="77"/>
      <c r="X1418" s="77"/>
      <c r="Y1418" s="77"/>
    </row>
    <row r="1419" ht="15.75" customHeight="1">
      <c r="A1419" s="8"/>
      <c r="B1419" s="100"/>
      <c r="C1419" s="100"/>
      <c r="D1419" s="100"/>
      <c r="E1419" s="100"/>
      <c r="F1419" s="100"/>
      <c r="G1419" s="100"/>
      <c r="H1419" s="101" t="s">
        <v>496</v>
      </c>
      <c r="I1419" s="33"/>
      <c r="J1419" s="100"/>
      <c r="K1419" s="101" t="s">
        <v>497</v>
      </c>
      <c r="L1419" s="77"/>
      <c r="M1419" s="77"/>
      <c r="N1419" s="77"/>
      <c r="O1419" s="77"/>
      <c r="P1419" s="77"/>
      <c r="Q1419" s="77"/>
      <c r="R1419" s="77"/>
      <c r="S1419" s="77"/>
      <c r="T1419" s="77"/>
      <c r="U1419" s="77"/>
      <c r="V1419" s="77"/>
      <c r="W1419" s="77"/>
      <c r="X1419" s="77"/>
      <c r="Y1419" s="77"/>
    </row>
    <row r="1420" ht="15.75" customHeight="1">
      <c r="A1420" s="8"/>
      <c r="B1420" s="100"/>
      <c r="C1420" s="100"/>
      <c r="D1420" s="100"/>
      <c r="E1420" s="100"/>
      <c r="F1420" s="100"/>
      <c r="G1420" s="100"/>
      <c r="H1420" s="104" t="str">
        <f>#REF!*A1402</f>
        <v>#REF!</v>
      </c>
      <c r="I1420" s="33"/>
      <c r="J1420" s="100"/>
      <c r="K1420" s="104"/>
      <c r="L1420" s="77"/>
      <c r="M1420" s="77"/>
      <c r="N1420" s="77"/>
      <c r="O1420" s="77"/>
      <c r="P1420" s="77"/>
      <c r="Q1420" s="77"/>
      <c r="R1420" s="77"/>
      <c r="S1420" s="77"/>
      <c r="T1420" s="77"/>
      <c r="U1420" s="77"/>
      <c r="V1420" s="77"/>
      <c r="W1420" s="77"/>
      <c r="X1420" s="77"/>
      <c r="Y1420" s="77"/>
    </row>
    <row r="1421" ht="15.75" customHeight="1">
      <c r="A1421" s="8"/>
      <c r="B1421" s="8"/>
      <c r="C1421" s="8"/>
      <c r="D1421" s="8"/>
      <c r="E1421" s="8"/>
      <c r="F1421" s="8"/>
      <c r="G1421" s="8"/>
      <c r="H1421" s="8"/>
      <c r="I1421" s="33"/>
      <c r="J1421" s="8"/>
      <c r="K1421" s="8"/>
      <c r="L1421" s="77"/>
      <c r="M1421" s="77"/>
      <c r="N1421" s="77"/>
      <c r="O1421" s="77"/>
      <c r="P1421" s="77"/>
      <c r="Q1421" s="77"/>
      <c r="R1421" s="77"/>
      <c r="S1421" s="77"/>
      <c r="T1421" s="77"/>
      <c r="U1421" s="77"/>
      <c r="V1421" s="77"/>
      <c r="W1421" s="77"/>
      <c r="X1421" s="77"/>
      <c r="Y1421" s="77"/>
    </row>
    <row r="1422" ht="15.75" customHeight="1">
      <c r="A1422" s="8"/>
      <c r="B1422" s="8"/>
      <c r="C1422" s="8"/>
      <c r="D1422" s="8"/>
      <c r="E1422" s="8"/>
      <c r="F1422" s="8"/>
      <c r="G1422" s="8"/>
      <c r="H1422" s="8"/>
      <c r="I1422" s="33"/>
      <c r="J1422" s="8"/>
      <c r="K1422" s="8"/>
      <c r="L1422" s="77"/>
      <c r="M1422" s="77"/>
      <c r="N1422" s="77"/>
      <c r="O1422" s="77"/>
      <c r="P1422" s="77"/>
      <c r="Q1422" s="77"/>
      <c r="R1422" s="77"/>
      <c r="S1422" s="77"/>
      <c r="T1422" s="77"/>
      <c r="U1422" s="77"/>
      <c r="V1422" s="77"/>
      <c r="W1422" s="77"/>
      <c r="X1422" s="77"/>
      <c r="Y1422" s="77"/>
    </row>
    <row r="1423" ht="15.75" customHeight="1">
      <c r="A1423" s="66"/>
      <c r="B1423" s="75"/>
      <c r="C1423" s="75"/>
      <c r="D1423" s="75"/>
      <c r="E1423" s="75"/>
      <c r="F1423" s="75"/>
      <c r="G1423" s="75"/>
      <c r="H1423" s="75"/>
      <c r="I1423" s="75"/>
      <c r="J1423" s="75"/>
      <c r="K1423" s="76"/>
      <c r="L1423" s="77"/>
      <c r="M1423" s="77"/>
      <c r="N1423" s="77"/>
      <c r="O1423" s="77"/>
      <c r="P1423" s="77"/>
      <c r="Q1423" s="77"/>
      <c r="R1423" s="77"/>
      <c r="S1423" s="77"/>
      <c r="T1423" s="77"/>
      <c r="U1423" s="77"/>
      <c r="V1423" s="77"/>
      <c r="W1423" s="77"/>
      <c r="X1423" s="77"/>
      <c r="Y1423" s="77"/>
    </row>
    <row r="1424" ht="15.75" customHeight="1">
      <c r="A1424" s="78" t="s">
        <v>478</v>
      </c>
      <c r="B1424" s="79" t="s">
        <v>479</v>
      </c>
      <c r="C1424" s="75"/>
      <c r="D1424" s="76"/>
      <c r="E1424" s="80" t="s">
        <v>480</v>
      </c>
      <c r="F1424" s="76"/>
      <c r="G1424" s="79" t="s">
        <v>481</v>
      </c>
      <c r="H1424" s="75"/>
      <c r="I1424" s="75"/>
      <c r="J1424" s="75"/>
      <c r="K1424" s="76"/>
      <c r="L1424" s="77"/>
      <c r="M1424" s="77"/>
      <c r="N1424" s="77"/>
      <c r="O1424" s="77"/>
      <c r="P1424" s="77"/>
      <c r="Q1424" s="77"/>
      <c r="R1424" s="77"/>
      <c r="S1424" s="77"/>
      <c r="T1424" s="77"/>
      <c r="U1424" s="77"/>
      <c r="V1424" s="77"/>
      <c r="W1424" s="77"/>
      <c r="X1424" s="77"/>
      <c r="Y1424" s="77"/>
    </row>
    <row r="1425" ht="15.75" customHeight="1">
      <c r="A1425" s="177">
        <v>4.0</v>
      </c>
      <c r="B1425" s="82" t="s">
        <v>482</v>
      </c>
      <c r="C1425" s="82" t="s">
        <v>483</v>
      </c>
      <c r="D1425" s="82" t="s">
        <v>484</v>
      </c>
      <c r="E1425" s="82" t="s">
        <v>485</v>
      </c>
      <c r="F1425" s="82" t="s">
        <v>484</v>
      </c>
      <c r="G1425" s="82" t="s">
        <v>486</v>
      </c>
      <c r="H1425" s="82" t="s">
        <v>487</v>
      </c>
      <c r="I1425" s="114" t="s">
        <v>488</v>
      </c>
      <c r="J1425" s="85" t="s">
        <v>489</v>
      </c>
      <c r="K1425" s="85" t="s">
        <v>490</v>
      </c>
      <c r="L1425" s="77"/>
      <c r="M1425" s="77"/>
      <c r="N1425" s="77"/>
      <c r="O1425" s="77"/>
      <c r="P1425" s="77"/>
      <c r="Q1425" s="77"/>
      <c r="R1425" s="77"/>
      <c r="S1425" s="77"/>
      <c r="T1425" s="77"/>
      <c r="U1425" s="77"/>
      <c r="V1425" s="77"/>
      <c r="W1425" s="77"/>
      <c r="X1425" s="77"/>
      <c r="Y1425" s="77"/>
    </row>
    <row r="1426" ht="15.75" customHeight="1">
      <c r="A1426" s="86" t="s">
        <v>491</v>
      </c>
      <c r="B1426" s="87"/>
      <c r="C1426" s="87"/>
      <c r="D1426" s="87"/>
      <c r="E1426" s="87"/>
      <c r="F1426" s="87"/>
      <c r="G1426" s="87"/>
      <c r="H1426" s="87"/>
      <c r="I1426" s="115"/>
      <c r="J1426" s="87"/>
      <c r="K1426" s="87"/>
      <c r="L1426" s="77"/>
      <c r="M1426" s="77"/>
      <c r="N1426" s="77"/>
      <c r="O1426" s="77"/>
      <c r="P1426" s="77"/>
      <c r="Q1426" s="77"/>
      <c r="R1426" s="77"/>
      <c r="S1426" s="77"/>
      <c r="T1426" s="77"/>
      <c r="U1426" s="77"/>
      <c r="V1426" s="77"/>
      <c r="W1426" s="77"/>
      <c r="X1426" s="77"/>
      <c r="Y1426" s="77"/>
    </row>
    <row r="1427" ht="15.75" customHeight="1">
      <c r="A1427" s="2"/>
      <c r="B1427" s="89"/>
      <c r="C1427" s="89"/>
      <c r="D1427" s="18">
        <f t="shared" ref="D1427:D1440" si="373">C1427*B1427</f>
        <v>0</v>
      </c>
      <c r="E1427" s="18">
        <f>B1427*A1425</f>
        <v>0</v>
      </c>
      <c r="F1427" s="18">
        <f t="shared" ref="F1427:F1440" si="374">E1427*C1427</f>
        <v>0</v>
      </c>
      <c r="G1427" s="18"/>
      <c r="H1427" s="89">
        <f t="shared" ref="H1427:H1440" si="375">G1427*E1427</f>
        <v>0</v>
      </c>
      <c r="I1427" s="116"/>
      <c r="J1427" s="3">
        <f t="shared" ref="J1427:J1440" si="376">I1427*H1427</f>
        <v>0</v>
      </c>
      <c r="K1427" s="3"/>
      <c r="L1427" s="77"/>
      <c r="M1427" s="77"/>
      <c r="N1427" s="77"/>
      <c r="O1427" s="77"/>
      <c r="P1427" s="77"/>
      <c r="Q1427" s="77"/>
      <c r="R1427" s="77"/>
      <c r="S1427" s="77"/>
      <c r="T1427" s="77"/>
      <c r="U1427" s="77"/>
      <c r="V1427" s="77"/>
      <c r="W1427" s="77"/>
      <c r="X1427" s="77"/>
      <c r="Y1427" s="77"/>
    </row>
    <row r="1428" ht="15.75" customHeight="1">
      <c r="A1428" s="2"/>
      <c r="B1428" s="89"/>
      <c r="C1428" s="89"/>
      <c r="D1428" s="18">
        <f t="shared" si="373"/>
        <v>0</v>
      </c>
      <c r="E1428" s="18">
        <f>B1428*A1425</f>
        <v>0</v>
      </c>
      <c r="F1428" s="18">
        <f t="shared" si="374"/>
        <v>0</v>
      </c>
      <c r="G1428" s="18"/>
      <c r="H1428" s="89">
        <f t="shared" si="375"/>
        <v>0</v>
      </c>
      <c r="I1428" s="116"/>
      <c r="J1428" s="3">
        <f t="shared" si="376"/>
        <v>0</v>
      </c>
      <c r="K1428" s="3"/>
      <c r="L1428" s="77"/>
      <c r="M1428" s="77"/>
      <c r="N1428" s="77"/>
      <c r="O1428" s="77"/>
      <c r="P1428" s="77"/>
      <c r="Q1428" s="77"/>
      <c r="R1428" s="77"/>
      <c r="S1428" s="77"/>
      <c r="T1428" s="77"/>
      <c r="U1428" s="77"/>
      <c r="V1428" s="77"/>
      <c r="W1428" s="77"/>
      <c r="X1428" s="77"/>
      <c r="Y1428" s="77"/>
    </row>
    <row r="1429" ht="15.75" customHeight="1">
      <c r="A1429" s="2"/>
      <c r="B1429" s="18"/>
      <c r="C1429" s="18"/>
      <c r="D1429" s="18">
        <f t="shared" si="373"/>
        <v>0</v>
      </c>
      <c r="E1429" s="18">
        <f>B1429*A1425</f>
        <v>0</v>
      </c>
      <c r="F1429" s="18">
        <f t="shared" si="374"/>
        <v>0</v>
      </c>
      <c r="G1429" s="18"/>
      <c r="H1429" s="89">
        <f t="shared" si="375"/>
        <v>0</v>
      </c>
      <c r="I1429" s="116"/>
      <c r="J1429" s="3">
        <f t="shared" si="376"/>
        <v>0</v>
      </c>
      <c r="K1429" s="3"/>
      <c r="L1429" s="77"/>
      <c r="M1429" s="77"/>
      <c r="N1429" s="77"/>
      <c r="O1429" s="77"/>
      <c r="P1429" s="77"/>
      <c r="Q1429" s="77"/>
      <c r="R1429" s="77"/>
      <c r="S1429" s="77"/>
      <c r="T1429" s="77"/>
      <c r="U1429" s="77"/>
      <c r="V1429" s="77"/>
      <c r="W1429" s="77"/>
      <c r="X1429" s="77"/>
      <c r="Y1429" s="77"/>
    </row>
    <row r="1430" ht="15.75" customHeight="1">
      <c r="A1430" s="2"/>
      <c r="B1430" s="18"/>
      <c r="C1430" s="18"/>
      <c r="D1430" s="18">
        <f t="shared" si="373"/>
        <v>0</v>
      </c>
      <c r="E1430" s="18">
        <f>B1430*A1425</f>
        <v>0</v>
      </c>
      <c r="F1430" s="18">
        <f t="shared" si="374"/>
        <v>0</v>
      </c>
      <c r="G1430" s="18"/>
      <c r="H1430" s="89">
        <f t="shared" si="375"/>
        <v>0</v>
      </c>
      <c r="I1430" s="116"/>
      <c r="J1430" s="3">
        <f t="shared" si="376"/>
        <v>0</v>
      </c>
      <c r="K1430" s="3"/>
      <c r="L1430" s="77"/>
      <c r="M1430" s="77"/>
      <c r="N1430" s="77"/>
      <c r="O1430" s="77"/>
      <c r="P1430" s="77"/>
      <c r="Q1430" s="77"/>
      <c r="R1430" s="77"/>
      <c r="S1430" s="77"/>
      <c r="T1430" s="77"/>
      <c r="U1430" s="77"/>
      <c r="V1430" s="77"/>
      <c r="W1430" s="77"/>
      <c r="X1430" s="77"/>
      <c r="Y1430" s="77"/>
    </row>
    <row r="1431" ht="15.75" customHeight="1">
      <c r="A1431" s="2"/>
      <c r="B1431" s="18"/>
      <c r="C1431" s="18"/>
      <c r="D1431" s="18">
        <f t="shared" si="373"/>
        <v>0</v>
      </c>
      <c r="E1431" s="18">
        <f>B1431*A1425</f>
        <v>0</v>
      </c>
      <c r="F1431" s="18">
        <f t="shared" si="374"/>
        <v>0</v>
      </c>
      <c r="G1431" s="18"/>
      <c r="H1431" s="89">
        <f t="shared" si="375"/>
        <v>0</v>
      </c>
      <c r="I1431" s="116"/>
      <c r="J1431" s="3">
        <f t="shared" si="376"/>
        <v>0</v>
      </c>
      <c r="K1431" s="3"/>
      <c r="L1431" s="77"/>
      <c r="M1431" s="77"/>
      <c r="N1431" s="77"/>
      <c r="O1431" s="77"/>
      <c r="P1431" s="77"/>
      <c r="Q1431" s="77"/>
      <c r="R1431" s="77"/>
      <c r="S1431" s="77"/>
      <c r="T1431" s="77"/>
      <c r="U1431" s="77"/>
      <c r="V1431" s="77"/>
      <c r="W1431" s="77"/>
      <c r="X1431" s="77"/>
      <c r="Y1431" s="77"/>
    </row>
    <row r="1432" ht="15.75" customHeight="1">
      <c r="A1432" s="2"/>
      <c r="B1432" s="18"/>
      <c r="C1432" s="18"/>
      <c r="D1432" s="18">
        <f t="shared" si="373"/>
        <v>0</v>
      </c>
      <c r="E1432" s="18">
        <f>B1432*A1425</f>
        <v>0</v>
      </c>
      <c r="F1432" s="18">
        <f t="shared" si="374"/>
        <v>0</v>
      </c>
      <c r="G1432" s="18"/>
      <c r="H1432" s="89">
        <f t="shared" si="375"/>
        <v>0</v>
      </c>
      <c r="I1432" s="116"/>
      <c r="J1432" s="3">
        <f t="shared" si="376"/>
        <v>0</v>
      </c>
      <c r="K1432" s="3"/>
      <c r="L1432" s="77"/>
      <c r="M1432" s="77"/>
      <c r="N1432" s="77"/>
      <c r="O1432" s="77"/>
      <c r="P1432" s="77"/>
      <c r="Q1432" s="77"/>
      <c r="R1432" s="77"/>
      <c r="S1432" s="77"/>
      <c r="T1432" s="77"/>
      <c r="U1432" s="77"/>
      <c r="V1432" s="77"/>
      <c r="W1432" s="77"/>
      <c r="X1432" s="77"/>
      <c r="Y1432" s="77"/>
    </row>
    <row r="1433" ht="15.75" customHeight="1">
      <c r="A1433" s="2"/>
      <c r="B1433" s="18"/>
      <c r="C1433" s="18"/>
      <c r="D1433" s="18">
        <f t="shared" si="373"/>
        <v>0</v>
      </c>
      <c r="E1433" s="18">
        <f>B1433*A1425</f>
        <v>0</v>
      </c>
      <c r="F1433" s="18">
        <f t="shared" si="374"/>
        <v>0</v>
      </c>
      <c r="G1433" s="18"/>
      <c r="H1433" s="89">
        <f t="shared" si="375"/>
        <v>0</v>
      </c>
      <c r="I1433" s="116"/>
      <c r="J1433" s="3">
        <f t="shared" si="376"/>
        <v>0</v>
      </c>
      <c r="K1433" s="3"/>
      <c r="L1433" s="77"/>
      <c r="M1433" s="77"/>
      <c r="N1433" s="77"/>
      <c r="O1433" s="77"/>
      <c r="P1433" s="77"/>
      <c r="Q1433" s="77"/>
      <c r="R1433" s="77"/>
      <c r="S1433" s="77"/>
      <c r="T1433" s="77"/>
      <c r="U1433" s="77"/>
      <c r="V1433" s="77"/>
      <c r="W1433" s="77"/>
      <c r="X1433" s="77"/>
      <c r="Y1433" s="77"/>
    </row>
    <row r="1434" ht="15.75" customHeight="1">
      <c r="A1434" s="2"/>
      <c r="B1434" s="89"/>
      <c r="C1434" s="89"/>
      <c r="D1434" s="18">
        <f t="shared" si="373"/>
        <v>0</v>
      </c>
      <c r="E1434" s="18">
        <f>B1434*A1425</f>
        <v>0</v>
      </c>
      <c r="F1434" s="18">
        <f t="shared" si="374"/>
        <v>0</v>
      </c>
      <c r="G1434" s="18"/>
      <c r="H1434" s="89">
        <f t="shared" si="375"/>
        <v>0</v>
      </c>
      <c r="I1434" s="116"/>
      <c r="J1434" s="3">
        <f t="shared" si="376"/>
        <v>0</v>
      </c>
      <c r="K1434" s="3"/>
      <c r="L1434" s="77"/>
      <c r="M1434" s="77"/>
      <c r="N1434" s="77"/>
      <c r="O1434" s="77"/>
      <c r="P1434" s="77"/>
      <c r="Q1434" s="77"/>
      <c r="R1434" s="77"/>
      <c r="S1434" s="77"/>
      <c r="T1434" s="77"/>
      <c r="U1434" s="77"/>
      <c r="V1434" s="77"/>
      <c r="W1434" s="77"/>
      <c r="X1434" s="77"/>
      <c r="Y1434" s="77"/>
    </row>
    <row r="1435" ht="15.75" customHeight="1">
      <c r="A1435" s="2"/>
      <c r="B1435" s="89"/>
      <c r="C1435" s="89"/>
      <c r="D1435" s="18">
        <f t="shared" si="373"/>
        <v>0</v>
      </c>
      <c r="E1435" s="18">
        <f>B1435*A1425</f>
        <v>0</v>
      </c>
      <c r="F1435" s="18">
        <f t="shared" si="374"/>
        <v>0</v>
      </c>
      <c r="G1435" s="18"/>
      <c r="H1435" s="89">
        <f t="shared" si="375"/>
        <v>0</v>
      </c>
      <c r="I1435" s="116"/>
      <c r="J1435" s="3">
        <f t="shared" si="376"/>
        <v>0</v>
      </c>
      <c r="K1435" s="3"/>
      <c r="L1435" s="77"/>
      <c r="M1435" s="77"/>
      <c r="N1435" s="77"/>
      <c r="O1435" s="77"/>
      <c r="P1435" s="77"/>
      <c r="Q1435" s="77"/>
      <c r="R1435" s="77"/>
      <c r="S1435" s="77"/>
      <c r="T1435" s="77"/>
      <c r="U1435" s="77"/>
      <c r="V1435" s="77"/>
      <c r="W1435" s="77"/>
      <c r="X1435" s="77"/>
      <c r="Y1435" s="77"/>
    </row>
    <row r="1436" ht="15.75" customHeight="1">
      <c r="A1436" s="1"/>
      <c r="B1436" s="89"/>
      <c r="C1436" s="89"/>
      <c r="D1436" s="18">
        <f t="shared" si="373"/>
        <v>0</v>
      </c>
      <c r="E1436" s="18">
        <f>B1436*A1425</f>
        <v>0</v>
      </c>
      <c r="F1436" s="18">
        <f t="shared" si="374"/>
        <v>0</v>
      </c>
      <c r="G1436" s="18"/>
      <c r="H1436" s="89">
        <f t="shared" si="375"/>
        <v>0</v>
      </c>
      <c r="I1436" s="116"/>
      <c r="J1436" s="3">
        <f t="shared" si="376"/>
        <v>0</v>
      </c>
      <c r="K1436" s="3"/>
      <c r="L1436" s="77"/>
      <c r="M1436" s="77"/>
      <c r="N1436" s="77"/>
      <c r="O1436" s="77"/>
      <c r="P1436" s="77"/>
      <c r="Q1436" s="77"/>
      <c r="R1436" s="77"/>
      <c r="S1436" s="77"/>
      <c r="T1436" s="77"/>
      <c r="U1436" s="77"/>
      <c r="V1436" s="77"/>
      <c r="W1436" s="77"/>
      <c r="X1436" s="77"/>
      <c r="Y1436" s="77"/>
    </row>
    <row r="1437" ht="15.75" customHeight="1">
      <c r="A1437" s="1"/>
      <c r="B1437" s="89"/>
      <c r="C1437" s="89"/>
      <c r="D1437" s="18">
        <f t="shared" si="373"/>
        <v>0</v>
      </c>
      <c r="E1437" s="18">
        <f>B1437*A1425</f>
        <v>0</v>
      </c>
      <c r="F1437" s="18">
        <f t="shared" si="374"/>
        <v>0</v>
      </c>
      <c r="G1437" s="18"/>
      <c r="H1437" s="89">
        <f t="shared" si="375"/>
        <v>0</v>
      </c>
      <c r="I1437" s="116"/>
      <c r="J1437" s="3">
        <f t="shared" si="376"/>
        <v>0</v>
      </c>
      <c r="K1437" s="3"/>
      <c r="L1437" s="77"/>
      <c r="M1437" s="77"/>
      <c r="N1437" s="77"/>
      <c r="O1437" s="77"/>
      <c r="P1437" s="77"/>
      <c r="Q1437" s="77"/>
      <c r="R1437" s="77"/>
      <c r="S1437" s="77"/>
      <c r="T1437" s="77"/>
      <c r="U1437" s="77"/>
      <c r="V1437" s="77"/>
      <c r="W1437" s="77"/>
      <c r="X1437" s="77"/>
      <c r="Y1437" s="77"/>
    </row>
    <row r="1438" ht="15.75" customHeight="1">
      <c r="A1438" s="31"/>
      <c r="B1438" s="89"/>
      <c r="C1438" s="89"/>
      <c r="D1438" s="95">
        <f t="shared" si="373"/>
        <v>0</v>
      </c>
      <c r="E1438" s="95">
        <f>B1438*A1425</f>
        <v>0</v>
      </c>
      <c r="F1438" s="18">
        <f t="shared" si="374"/>
        <v>0</v>
      </c>
      <c r="G1438" s="18"/>
      <c r="H1438" s="89">
        <f t="shared" si="375"/>
        <v>0</v>
      </c>
      <c r="I1438" s="118"/>
      <c r="J1438" s="3">
        <f t="shared" si="376"/>
        <v>0</v>
      </c>
      <c r="K1438" s="3"/>
      <c r="L1438" s="77"/>
      <c r="M1438" s="77"/>
      <c r="N1438" s="77"/>
      <c r="O1438" s="77"/>
      <c r="P1438" s="77"/>
      <c r="Q1438" s="77"/>
      <c r="R1438" s="77"/>
      <c r="S1438" s="77"/>
      <c r="T1438" s="77"/>
      <c r="U1438" s="77"/>
      <c r="V1438" s="77"/>
      <c r="W1438" s="77"/>
      <c r="X1438" s="77"/>
      <c r="Y1438" s="77"/>
    </row>
    <row r="1439" ht="15.75" customHeight="1">
      <c r="A1439" s="31"/>
      <c r="B1439" s="89"/>
      <c r="C1439" s="89"/>
      <c r="D1439" s="18">
        <f t="shared" si="373"/>
        <v>0</v>
      </c>
      <c r="E1439" s="18">
        <f>B1439*A1425</f>
        <v>0</v>
      </c>
      <c r="F1439" s="18">
        <f t="shared" si="374"/>
        <v>0</v>
      </c>
      <c r="G1439" s="18"/>
      <c r="H1439" s="89">
        <f t="shared" si="375"/>
        <v>0</v>
      </c>
      <c r="I1439" s="3"/>
      <c r="J1439" s="3">
        <f t="shared" si="376"/>
        <v>0</v>
      </c>
      <c r="K1439" s="3"/>
      <c r="L1439" s="77"/>
      <c r="M1439" s="77"/>
      <c r="N1439" s="77"/>
      <c r="O1439" s="77"/>
      <c r="P1439" s="77"/>
      <c r="Q1439" s="77"/>
      <c r="R1439" s="77"/>
      <c r="S1439" s="77"/>
      <c r="T1439" s="77"/>
      <c r="U1439" s="77"/>
      <c r="V1439" s="77"/>
      <c r="W1439" s="77"/>
      <c r="X1439" s="77"/>
      <c r="Y1439" s="77"/>
    </row>
    <row r="1440" ht="15.75" customHeight="1">
      <c r="A1440" s="31"/>
      <c r="B1440" s="89"/>
      <c r="C1440" s="89"/>
      <c r="D1440" s="18">
        <f t="shared" si="373"/>
        <v>0</v>
      </c>
      <c r="E1440" s="18">
        <f>B1440*A1425</f>
        <v>0</v>
      </c>
      <c r="F1440" s="18">
        <f t="shared" si="374"/>
        <v>0</v>
      </c>
      <c r="G1440" s="18"/>
      <c r="H1440" s="89">
        <f t="shared" si="375"/>
        <v>0</v>
      </c>
      <c r="I1440" s="3"/>
      <c r="J1440" s="3">
        <f t="shared" si="376"/>
        <v>0</v>
      </c>
      <c r="K1440" s="3"/>
      <c r="L1440" s="77"/>
      <c r="M1440" s="77"/>
      <c r="N1440" s="77"/>
      <c r="O1440" s="77"/>
      <c r="P1440" s="77"/>
      <c r="Q1440" s="77"/>
      <c r="R1440" s="77"/>
      <c r="S1440" s="77"/>
      <c r="T1440" s="77"/>
      <c r="U1440" s="77"/>
      <c r="V1440" s="77"/>
      <c r="W1440" s="77"/>
      <c r="X1440" s="77"/>
      <c r="Y1440" s="77"/>
    </row>
    <row r="1441" ht="15.75" customHeight="1">
      <c r="A1441" s="4" t="s">
        <v>495</v>
      </c>
      <c r="B1441" s="97">
        <f>SUM(B1427:B1440)</f>
        <v>0</v>
      </c>
      <c r="C1441" s="96"/>
      <c r="D1441" s="97">
        <f t="shared" ref="D1441:F1441" si="377">SUM(D1427:D1440)</f>
        <v>0</v>
      </c>
      <c r="E1441" s="97">
        <f t="shared" si="377"/>
        <v>0</v>
      </c>
      <c r="F1441" s="97">
        <f t="shared" si="377"/>
        <v>0</v>
      </c>
      <c r="G1441" s="96"/>
      <c r="H1441" s="97">
        <f t="shared" ref="H1441:K1441" si="378">SUM(H1427:H1440)</f>
        <v>0</v>
      </c>
      <c r="I1441" s="98">
        <f t="shared" si="378"/>
        <v>0</v>
      </c>
      <c r="J1441" s="98">
        <f t="shared" si="378"/>
        <v>0</v>
      </c>
      <c r="K1441" s="98">
        <f t="shared" si="378"/>
        <v>0</v>
      </c>
      <c r="L1441" s="77"/>
      <c r="M1441" s="77"/>
      <c r="N1441" s="77"/>
      <c r="O1441" s="77"/>
      <c r="P1441" s="77"/>
      <c r="Q1441" s="77"/>
      <c r="R1441" s="77"/>
      <c r="S1441" s="77"/>
      <c r="T1441" s="77"/>
      <c r="U1441" s="77"/>
      <c r="V1441" s="77"/>
      <c r="W1441" s="77"/>
      <c r="X1441" s="77"/>
      <c r="Y1441" s="77"/>
    </row>
    <row r="1442" ht="15.75" customHeight="1">
      <c r="A1442" s="8"/>
      <c r="B1442" s="100"/>
      <c r="C1442" s="100"/>
      <c r="D1442" s="100"/>
      <c r="E1442" s="100"/>
      <c r="F1442" s="100"/>
      <c r="G1442" s="100"/>
      <c r="H1442" s="101" t="s">
        <v>496</v>
      </c>
      <c r="I1442" s="33"/>
      <c r="J1442" s="100"/>
      <c r="K1442" s="101" t="s">
        <v>497</v>
      </c>
      <c r="L1442" s="77"/>
      <c r="M1442" s="77"/>
      <c r="N1442" s="77"/>
      <c r="O1442" s="77"/>
      <c r="P1442" s="77"/>
      <c r="Q1442" s="77"/>
      <c r="R1442" s="77"/>
      <c r="S1442" s="77"/>
      <c r="T1442" s="77"/>
      <c r="U1442" s="77"/>
      <c r="V1442" s="77"/>
      <c r="W1442" s="77"/>
      <c r="X1442" s="77"/>
      <c r="Y1442" s="77"/>
    </row>
    <row r="1443" ht="15.75" customHeight="1">
      <c r="A1443" s="8"/>
      <c r="B1443" s="100"/>
      <c r="C1443" s="100"/>
      <c r="D1443" s="100"/>
      <c r="E1443" s="100"/>
      <c r="F1443" s="100"/>
      <c r="G1443" s="100"/>
      <c r="H1443" s="104" t="str">
        <f>#REF!*A1425</f>
        <v>#REF!</v>
      </c>
      <c r="I1443" s="33"/>
      <c r="J1443" s="100"/>
      <c r="K1443" s="104"/>
      <c r="L1443" s="77"/>
      <c r="M1443" s="77"/>
      <c r="N1443" s="77"/>
      <c r="O1443" s="77"/>
      <c r="P1443" s="77"/>
      <c r="Q1443" s="77"/>
      <c r="R1443" s="77"/>
      <c r="S1443" s="77"/>
      <c r="T1443" s="77"/>
      <c r="U1443" s="77"/>
      <c r="V1443" s="77"/>
      <c r="W1443" s="77"/>
      <c r="X1443" s="77"/>
      <c r="Y1443" s="77"/>
    </row>
    <row r="1444" ht="15.75" customHeight="1">
      <c r="A1444" s="8"/>
      <c r="B1444" s="8"/>
      <c r="C1444" s="8"/>
      <c r="D1444" s="8"/>
      <c r="E1444" s="8"/>
      <c r="F1444" s="8"/>
      <c r="G1444" s="8"/>
      <c r="H1444" s="8"/>
      <c r="I1444" s="33"/>
      <c r="J1444" s="8"/>
      <c r="K1444" s="8"/>
      <c r="L1444" s="77"/>
      <c r="M1444" s="77"/>
      <c r="N1444" s="77"/>
      <c r="O1444" s="77"/>
      <c r="P1444" s="77"/>
      <c r="Q1444" s="77"/>
      <c r="R1444" s="77"/>
      <c r="S1444" s="77"/>
      <c r="T1444" s="77"/>
      <c r="U1444" s="77"/>
      <c r="V1444" s="77"/>
      <c r="W1444" s="77"/>
      <c r="X1444" s="77"/>
      <c r="Y1444" s="77"/>
    </row>
    <row r="1445" ht="15.75" customHeight="1">
      <c r="A1445" s="8"/>
      <c r="B1445" s="8"/>
      <c r="C1445" s="8"/>
      <c r="D1445" s="8"/>
      <c r="E1445" s="8"/>
      <c r="F1445" s="8"/>
      <c r="G1445" s="8"/>
      <c r="H1445" s="8"/>
      <c r="I1445" s="33"/>
      <c r="J1445" s="8"/>
      <c r="K1445" s="8"/>
      <c r="L1445" s="77"/>
      <c r="M1445" s="77"/>
      <c r="N1445" s="77"/>
      <c r="O1445" s="77"/>
      <c r="P1445" s="77"/>
      <c r="Q1445" s="77"/>
      <c r="R1445" s="77"/>
      <c r="S1445" s="77"/>
      <c r="T1445" s="77"/>
      <c r="U1445" s="77"/>
      <c r="V1445" s="77"/>
      <c r="W1445" s="77"/>
      <c r="X1445" s="77"/>
      <c r="Y1445" s="77"/>
    </row>
    <row r="1446" ht="15.75" customHeight="1">
      <c r="A1446" s="78" t="s">
        <v>478</v>
      </c>
      <c r="B1446" s="79" t="s">
        <v>479</v>
      </c>
      <c r="C1446" s="75"/>
      <c r="D1446" s="76"/>
      <c r="E1446" s="80" t="s">
        <v>480</v>
      </c>
      <c r="F1446" s="76"/>
      <c r="G1446" s="79" t="s">
        <v>481</v>
      </c>
      <c r="H1446" s="75"/>
      <c r="I1446" s="75"/>
      <c r="J1446" s="75"/>
      <c r="K1446" s="76"/>
      <c r="L1446" s="77"/>
      <c r="M1446" s="77"/>
      <c r="N1446" s="77"/>
      <c r="O1446" s="77"/>
      <c r="P1446" s="77"/>
      <c r="Q1446" s="77"/>
      <c r="R1446" s="77"/>
      <c r="S1446" s="77"/>
      <c r="T1446" s="77"/>
      <c r="U1446" s="77"/>
      <c r="V1446" s="77"/>
      <c r="W1446" s="77"/>
      <c r="X1446" s="77"/>
      <c r="Y1446" s="77"/>
    </row>
    <row r="1447" ht="15.75" customHeight="1">
      <c r="A1447" s="177">
        <v>4.0</v>
      </c>
      <c r="B1447" s="82" t="s">
        <v>482</v>
      </c>
      <c r="C1447" s="82" t="s">
        <v>483</v>
      </c>
      <c r="D1447" s="82" t="s">
        <v>484</v>
      </c>
      <c r="E1447" s="82" t="s">
        <v>485</v>
      </c>
      <c r="F1447" s="82" t="s">
        <v>484</v>
      </c>
      <c r="G1447" s="82" t="s">
        <v>486</v>
      </c>
      <c r="H1447" s="82" t="s">
        <v>487</v>
      </c>
      <c r="I1447" s="114" t="s">
        <v>488</v>
      </c>
      <c r="J1447" s="85" t="s">
        <v>489</v>
      </c>
      <c r="K1447" s="85" t="s">
        <v>490</v>
      </c>
      <c r="L1447" s="77"/>
      <c r="M1447" s="77"/>
      <c r="N1447" s="77"/>
      <c r="O1447" s="77"/>
      <c r="P1447" s="77"/>
      <c r="Q1447" s="77"/>
      <c r="R1447" s="77"/>
      <c r="S1447" s="77"/>
      <c r="T1447" s="77"/>
      <c r="U1447" s="77"/>
      <c r="V1447" s="77"/>
      <c r="W1447" s="77"/>
      <c r="X1447" s="77"/>
      <c r="Y1447" s="77"/>
    </row>
    <row r="1448" ht="15.75" customHeight="1">
      <c r="A1448" s="86" t="s">
        <v>491</v>
      </c>
      <c r="B1448" s="87"/>
      <c r="C1448" s="87"/>
      <c r="D1448" s="87"/>
      <c r="E1448" s="87"/>
      <c r="F1448" s="87"/>
      <c r="G1448" s="87"/>
      <c r="H1448" s="87"/>
      <c r="I1448" s="115"/>
      <c r="J1448" s="87"/>
      <c r="K1448" s="87"/>
      <c r="L1448" s="77"/>
      <c r="M1448" s="77"/>
      <c r="N1448" s="77"/>
      <c r="O1448" s="77"/>
      <c r="P1448" s="77"/>
      <c r="Q1448" s="77"/>
      <c r="R1448" s="77"/>
      <c r="S1448" s="77"/>
      <c r="T1448" s="77"/>
      <c r="U1448" s="77"/>
      <c r="V1448" s="77"/>
      <c r="W1448" s="77"/>
      <c r="X1448" s="77"/>
      <c r="Y1448" s="77"/>
    </row>
    <row r="1449" ht="15.75" customHeight="1">
      <c r="A1449" s="2"/>
      <c r="B1449" s="89"/>
      <c r="C1449" s="89"/>
      <c r="D1449" s="18">
        <f t="shared" ref="D1449:D1462" si="379">C1449*B1449</f>
        <v>0</v>
      </c>
      <c r="E1449" s="18">
        <f>B1449*A1447</f>
        <v>0</v>
      </c>
      <c r="F1449" s="18">
        <f t="shared" ref="F1449:F1462" si="380">E1449*C1449</f>
        <v>0</v>
      </c>
      <c r="G1449" s="18"/>
      <c r="H1449" s="89">
        <f t="shared" ref="H1449:H1462" si="381">G1449*E1449</f>
        <v>0</v>
      </c>
      <c r="I1449" s="116"/>
      <c r="J1449" s="3">
        <f t="shared" ref="J1449:J1462" si="382">I1449*H1449</f>
        <v>0</v>
      </c>
      <c r="K1449" s="3"/>
      <c r="L1449" s="77"/>
      <c r="M1449" s="77"/>
      <c r="N1449" s="77"/>
      <c r="O1449" s="77"/>
      <c r="P1449" s="77"/>
      <c r="Q1449" s="77"/>
      <c r="R1449" s="77"/>
      <c r="S1449" s="77"/>
      <c r="T1449" s="77"/>
      <c r="U1449" s="77"/>
      <c r="V1449" s="77"/>
      <c r="W1449" s="77"/>
      <c r="X1449" s="77"/>
      <c r="Y1449" s="77"/>
    </row>
    <row r="1450" ht="15.75" customHeight="1">
      <c r="A1450" s="2"/>
      <c r="B1450" s="89"/>
      <c r="C1450" s="89"/>
      <c r="D1450" s="18">
        <f t="shared" si="379"/>
        <v>0</v>
      </c>
      <c r="E1450" s="18">
        <f>B1450*A1447</f>
        <v>0</v>
      </c>
      <c r="F1450" s="18">
        <f t="shared" si="380"/>
        <v>0</v>
      </c>
      <c r="G1450" s="18"/>
      <c r="H1450" s="89">
        <f t="shared" si="381"/>
        <v>0</v>
      </c>
      <c r="I1450" s="116"/>
      <c r="J1450" s="3">
        <f t="shared" si="382"/>
        <v>0</v>
      </c>
      <c r="K1450" s="3"/>
      <c r="L1450" s="77"/>
      <c r="M1450" s="77"/>
      <c r="N1450" s="77"/>
      <c r="O1450" s="77"/>
      <c r="P1450" s="77"/>
      <c r="Q1450" s="77"/>
      <c r="R1450" s="77"/>
      <c r="S1450" s="77"/>
      <c r="T1450" s="77"/>
      <c r="U1450" s="77"/>
      <c r="V1450" s="77"/>
      <c r="W1450" s="77"/>
      <c r="X1450" s="77"/>
      <c r="Y1450" s="77"/>
    </row>
    <row r="1451" ht="15.75" customHeight="1">
      <c r="A1451" s="2"/>
      <c r="B1451" s="18"/>
      <c r="C1451" s="18"/>
      <c r="D1451" s="18">
        <f t="shared" si="379"/>
        <v>0</v>
      </c>
      <c r="E1451" s="18">
        <f>B1451*A1447</f>
        <v>0</v>
      </c>
      <c r="F1451" s="18">
        <f t="shared" si="380"/>
        <v>0</v>
      </c>
      <c r="G1451" s="18"/>
      <c r="H1451" s="89">
        <f t="shared" si="381"/>
        <v>0</v>
      </c>
      <c r="I1451" s="116"/>
      <c r="J1451" s="3">
        <f t="shared" si="382"/>
        <v>0</v>
      </c>
      <c r="K1451" s="3"/>
      <c r="L1451" s="77"/>
      <c r="M1451" s="77"/>
      <c r="N1451" s="77"/>
      <c r="O1451" s="77"/>
      <c r="P1451" s="77"/>
      <c r="Q1451" s="77"/>
      <c r="R1451" s="77"/>
      <c r="S1451" s="77"/>
      <c r="T1451" s="77"/>
      <c r="U1451" s="77"/>
      <c r="V1451" s="77"/>
      <c r="W1451" s="77"/>
      <c r="X1451" s="77"/>
      <c r="Y1451" s="77"/>
    </row>
    <row r="1452" ht="15.75" customHeight="1">
      <c r="A1452" s="2"/>
      <c r="B1452" s="18"/>
      <c r="C1452" s="18"/>
      <c r="D1452" s="18">
        <f t="shared" si="379"/>
        <v>0</v>
      </c>
      <c r="E1452" s="18">
        <f>B1452*A1447</f>
        <v>0</v>
      </c>
      <c r="F1452" s="18">
        <f t="shared" si="380"/>
        <v>0</v>
      </c>
      <c r="G1452" s="18"/>
      <c r="H1452" s="89">
        <f t="shared" si="381"/>
        <v>0</v>
      </c>
      <c r="I1452" s="116"/>
      <c r="J1452" s="3">
        <f t="shared" si="382"/>
        <v>0</v>
      </c>
      <c r="K1452" s="3"/>
      <c r="L1452" s="77"/>
      <c r="M1452" s="77"/>
      <c r="N1452" s="77"/>
      <c r="O1452" s="77"/>
      <c r="P1452" s="77"/>
      <c r="Q1452" s="77"/>
      <c r="R1452" s="77"/>
      <c r="S1452" s="77"/>
      <c r="T1452" s="77"/>
      <c r="U1452" s="77"/>
      <c r="V1452" s="77"/>
      <c r="W1452" s="77"/>
      <c r="X1452" s="77"/>
      <c r="Y1452" s="77"/>
    </row>
    <row r="1453" ht="15.75" customHeight="1">
      <c r="A1453" s="2"/>
      <c r="B1453" s="18"/>
      <c r="C1453" s="18"/>
      <c r="D1453" s="18">
        <f t="shared" si="379"/>
        <v>0</v>
      </c>
      <c r="E1453" s="18">
        <f>B1453*A1447</f>
        <v>0</v>
      </c>
      <c r="F1453" s="18">
        <f t="shared" si="380"/>
        <v>0</v>
      </c>
      <c r="G1453" s="18"/>
      <c r="H1453" s="89">
        <f t="shared" si="381"/>
        <v>0</v>
      </c>
      <c r="I1453" s="116"/>
      <c r="J1453" s="3">
        <f t="shared" si="382"/>
        <v>0</v>
      </c>
      <c r="K1453" s="3"/>
      <c r="L1453" s="77"/>
      <c r="M1453" s="77"/>
      <c r="N1453" s="77"/>
      <c r="O1453" s="77"/>
      <c r="P1453" s="77"/>
      <c r="Q1453" s="77"/>
      <c r="R1453" s="77"/>
      <c r="S1453" s="77"/>
      <c r="T1453" s="77"/>
      <c r="U1453" s="77"/>
      <c r="V1453" s="77"/>
      <c r="W1453" s="77"/>
      <c r="X1453" s="77"/>
      <c r="Y1453" s="77"/>
    </row>
    <row r="1454" ht="15.75" customHeight="1">
      <c r="A1454" s="2"/>
      <c r="B1454" s="18"/>
      <c r="C1454" s="18"/>
      <c r="D1454" s="18">
        <f t="shared" si="379"/>
        <v>0</v>
      </c>
      <c r="E1454" s="18">
        <f>B1454*A1447</f>
        <v>0</v>
      </c>
      <c r="F1454" s="18">
        <f t="shared" si="380"/>
        <v>0</v>
      </c>
      <c r="G1454" s="18"/>
      <c r="H1454" s="89">
        <f t="shared" si="381"/>
        <v>0</v>
      </c>
      <c r="I1454" s="116"/>
      <c r="J1454" s="3">
        <f t="shared" si="382"/>
        <v>0</v>
      </c>
      <c r="K1454" s="3"/>
      <c r="L1454" s="77"/>
      <c r="M1454" s="77"/>
      <c r="N1454" s="77"/>
      <c r="O1454" s="77"/>
      <c r="P1454" s="77"/>
      <c r="Q1454" s="77"/>
      <c r="R1454" s="77"/>
      <c r="S1454" s="77"/>
      <c r="T1454" s="77"/>
      <c r="U1454" s="77"/>
      <c r="V1454" s="77"/>
      <c r="W1454" s="77"/>
      <c r="X1454" s="77"/>
      <c r="Y1454" s="77"/>
    </row>
    <row r="1455" ht="15.75" customHeight="1">
      <c r="A1455" s="2"/>
      <c r="B1455" s="18"/>
      <c r="C1455" s="18"/>
      <c r="D1455" s="18">
        <f t="shared" si="379"/>
        <v>0</v>
      </c>
      <c r="E1455" s="18">
        <f>B1455*A1447</f>
        <v>0</v>
      </c>
      <c r="F1455" s="18">
        <f t="shared" si="380"/>
        <v>0</v>
      </c>
      <c r="G1455" s="18"/>
      <c r="H1455" s="89">
        <f t="shared" si="381"/>
        <v>0</v>
      </c>
      <c r="I1455" s="116"/>
      <c r="J1455" s="3">
        <f t="shared" si="382"/>
        <v>0</v>
      </c>
      <c r="K1455" s="3"/>
      <c r="L1455" s="77"/>
      <c r="M1455" s="77"/>
      <c r="N1455" s="77"/>
      <c r="O1455" s="77"/>
      <c r="P1455" s="77"/>
      <c r="Q1455" s="77"/>
      <c r="R1455" s="77"/>
      <c r="S1455" s="77"/>
      <c r="T1455" s="77"/>
      <c r="U1455" s="77"/>
      <c r="V1455" s="77"/>
      <c r="W1455" s="77"/>
      <c r="X1455" s="77"/>
      <c r="Y1455" s="77"/>
    </row>
    <row r="1456" ht="15.75" customHeight="1">
      <c r="A1456" s="2"/>
      <c r="B1456" s="89"/>
      <c r="C1456" s="89"/>
      <c r="D1456" s="18">
        <f t="shared" si="379"/>
        <v>0</v>
      </c>
      <c r="E1456" s="18">
        <f>B1456*A1447</f>
        <v>0</v>
      </c>
      <c r="F1456" s="18">
        <f t="shared" si="380"/>
        <v>0</v>
      </c>
      <c r="G1456" s="18"/>
      <c r="H1456" s="89">
        <f t="shared" si="381"/>
        <v>0</v>
      </c>
      <c r="I1456" s="116"/>
      <c r="J1456" s="3">
        <f t="shared" si="382"/>
        <v>0</v>
      </c>
      <c r="K1456" s="3"/>
      <c r="L1456" s="77"/>
      <c r="M1456" s="77"/>
      <c r="N1456" s="77"/>
      <c r="O1456" s="77"/>
      <c r="P1456" s="77"/>
      <c r="Q1456" s="77"/>
      <c r="R1456" s="77"/>
      <c r="S1456" s="77"/>
      <c r="T1456" s="77"/>
      <c r="U1456" s="77"/>
      <c r="V1456" s="77"/>
      <c r="W1456" s="77"/>
      <c r="X1456" s="77"/>
      <c r="Y1456" s="77"/>
    </row>
    <row r="1457" ht="15.75" customHeight="1">
      <c r="A1457" s="2"/>
      <c r="B1457" s="89"/>
      <c r="C1457" s="89"/>
      <c r="D1457" s="18">
        <f t="shared" si="379"/>
        <v>0</v>
      </c>
      <c r="E1457" s="18">
        <f>B1457*A1447</f>
        <v>0</v>
      </c>
      <c r="F1457" s="18">
        <f t="shared" si="380"/>
        <v>0</v>
      </c>
      <c r="G1457" s="18"/>
      <c r="H1457" s="89">
        <f t="shared" si="381"/>
        <v>0</v>
      </c>
      <c r="I1457" s="116"/>
      <c r="J1457" s="3">
        <f t="shared" si="382"/>
        <v>0</v>
      </c>
      <c r="K1457" s="3"/>
      <c r="L1457" s="77"/>
      <c r="M1457" s="77"/>
      <c r="N1457" s="77"/>
      <c r="O1457" s="77"/>
      <c r="P1457" s="77"/>
      <c r="Q1457" s="77"/>
      <c r="R1457" s="77"/>
      <c r="S1457" s="77"/>
      <c r="T1457" s="77"/>
      <c r="U1457" s="77"/>
      <c r="V1457" s="77"/>
      <c r="W1457" s="77"/>
      <c r="X1457" s="77"/>
      <c r="Y1457" s="77"/>
    </row>
    <row r="1458" ht="15.75" customHeight="1">
      <c r="A1458" s="1"/>
      <c r="B1458" s="89"/>
      <c r="C1458" s="89"/>
      <c r="D1458" s="18">
        <f t="shared" si="379"/>
        <v>0</v>
      </c>
      <c r="E1458" s="18">
        <f>B1458*A1447</f>
        <v>0</v>
      </c>
      <c r="F1458" s="18">
        <f t="shared" si="380"/>
        <v>0</v>
      </c>
      <c r="G1458" s="18"/>
      <c r="H1458" s="89">
        <f t="shared" si="381"/>
        <v>0</v>
      </c>
      <c r="I1458" s="116"/>
      <c r="J1458" s="3">
        <f t="shared" si="382"/>
        <v>0</v>
      </c>
      <c r="K1458" s="3"/>
      <c r="L1458" s="77"/>
      <c r="M1458" s="77"/>
      <c r="N1458" s="77"/>
      <c r="O1458" s="77"/>
      <c r="P1458" s="77"/>
      <c r="Q1458" s="77"/>
      <c r="R1458" s="77"/>
      <c r="S1458" s="77"/>
      <c r="T1458" s="77"/>
      <c r="U1458" s="77"/>
      <c r="V1458" s="77"/>
      <c r="W1458" s="77"/>
      <c r="X1458" s="77"/>
      <c r="Y1458" s="77"/>
    </row>
    <row r="1459" ht="15.75" customHeight="1">
      <c r="A1459" s="1"/>
      <c r="B1459" s="89"/>
      <c r="C1459" s="89"/>
      <c r="D1459" s="18">
        <f t="shared" si="379"/>
        <v>0</v>
      </c>
      <c r="E1459" s="18">
        <f>B1459*A1447</f>
        <v>0</v>
      </c>
      <c r="F1459" s="18">
        <f t="shared" si="380"/>
        <v>0</v>
      </c>
      <c r="G1459" s="18"/>
      <c r="H1459" s="89">
        <f t="shared" si="381"/>
        <v>0</v>
      </c>
      <c r="I1459" s="116"/>
      <c r="J1459" s="3">
        <f t="shared" si="382"/>
        <v>0</v>
      </c>
      <c r="K1459" s="3"/>
      <c r="L1459" s="77"/>
      <c r="M1459" s="77"/>
      <c r="N1459" s="77"/>
      <c r="O1459" s="77"/>
      <c r="P1459" s="77"/>
      <c r="Q1459" s="77"/>
      <c r="R1459" s="77"/>
      <c r="S1459" s="77"/>
      <c r="T1459" s="77"/>
      <c r="U1459" s="77"/>
      <c r="V1459" s="77"/>
      <c r="W1459" s="77"/>
      <c r="X1459" s="77"/>
      <c r="Y1459" s="77"/>
    </row>
    <row r="1460" ht="15.75" customHeight="1">
      <c r="A1460" s="31"/>
      <c r="B1460" s="89"/>
      <c r="C1460" s="89"/>
      <c r="D1460" s="95">
        <f t="shared" si="379"/>
        <v>0</v>
      </c>
      <c r="E1460" s="95">
        <f>B1460*A1447</f>
        <v>0</v>
      </c>
      <c r="F1460" s="18">
        <f t="shared" si="380"/>
        <v>0</v>
      </c>
      <c r="G1460" s="18"/>
      <c r="H1460" s="89">
        <f t="shared" si="381"/>
        <v>0</v>
      </c>
      <c r="I1460" s="118"/>
      <c r="J1460" s="3">
        <f t="shared" si="382"/>
        <v>0</v>
      </c>
      <c r="K1460" s="3"/>
      <c r="L1460" s="77"/>
      <c r="M1460" s="77"/>
      <c r="N1460" s="77"/>
      <c r="O1460" s="77"/>
      <c r="P1460" s="77"/>
      <c r="Q1460" s="77"/>
      <c r="R1460" s="77"/>
      <c r="S1460" s="77"/>
      <c r="T1460" s="77"/>
      <c r="U1460" s="77"/>
      <c r="V1460" s="77"/>
      <c r="W1460" s="77"/>
      <c r="X1460" s="77"/>
      <c r="Y1460" s="77"/>
    </row>
    <row r="1461" ht="15.75" customHeight="1">
      <c r="A1461" s="31"/>
      <c r="B1461" s="89"/>
      <c r="C1461" s="89"/>
      <c r="D1461" s="18">
        <f t="shared" si="379"/>
        <v>0</v>
      </c>
      <c r="E1461" s="18">
        <f>B1461*A1447</f>
        <v>0</v>
      </c>
      <c r="F1461" s="18">
        <f t="shared" si="380"/>
        <v>0</v>
      </c>
      <c r="G1461" s="18"/>
      <c r="H1461" s="89">
        <f t="shared" si="381"/>
        <v>0</v>
      </c>
      <c r="I1461" s="3"/>
      <c r="J1461" s="3">
        <f t="shared" si="382"/>
        <v>0</v>
      </c>
      <c r="K1461" s="3"/>
      <c r="L1461" s="77"/>
      <c r="M1461" s="77"/>
      <c r="N1461" s="77"/>
      <c r="O1461" s="77"/>
      <c r="P1461" s="77"/>
      <c r="Q1461" s="77"/>
      <c r="R1461" s="77"/>
      <c r="S1461" s="77"/>
      <c r="T1461" s="77"/>
      <c r="U1461" s="77"/>
      <c r="V1461" s="77"/>
      <c r="W1461" s="77"/>
      <c r="X1461" s="77"/>
      <c r="Y1461" s="77"/>
    </row>
    <row r="1462" ht="15.75" customHeight="1">
      <c r="A1462" s="31"/>
      <c r="B1462" s="89"/>
      <c r="C1462" s="89"/>
      <c r="D1462" s="18">
        <f t="shared" si="379"/>
        <v>0</v>
      </c>
      <c r="E1462" s="18">
        <f>B1462*A1447</f>
        <v>0</v>
      </c>
      <c r="F1462" s="18">
        <f t="shared" si="380"/>
        <v>0</v>
      </c>
      <c r="G1462" s="18"/>
      <c r="H1462" s="89">
        <f t="shared" si="381"/>
        <v>0</v>
      </c>
      <c r="I1462" s="3"/>
      <c r="J1462" s="3">
        <f t="shared" si="382"/>
        <v>0</v>
      </c>
      <c r="K1462" s="3"/>
      <c r="L1462" s="77"/>
      <c r="M1462" s="77"/>
      <c r="N1462" s="77"/>
      <c r="O1462" s="77"/>
      <c r="P1462" s="77"/>
      <c r="Q1462" s="77"/>
      <c r="R1462" s="77"/>
      <c r="S1462" s="77"/>
      <c r="T1462" s="77"/>
      <c r="U1462" s="77"/>
      <c r="V1462" s="77"/>
      <c r="W1462" s="77"/>
      <c r="X1462" s="77"/>
      <c r="Y1462" s="77"/>
    </row>
    <row r="1463" ht="15.75" customHeight="1">
      <c r="A1463" s="4" t="s">
        <v>495</v>
      </c>
      <c r="B1463" s="97">
        <f>SUM(B1449:B1462)</f>
        <v>0</v>
      </c>
      <c r="C1463" s="96"/>
      <c r="D1463" s="97">
        <f t="shared" ref="D1463:F1463" si="383">SUM(D1449:D1462)</f>
        <v>0</v>
      </c>
      <c r="E1463" s="97">
        <f t="shared" si="383"/>
        <v>0</v>
      </c>
      <c r="F1463" s="97">
        <f t="shared" si="383"/>
        <v>0</v>
      </c>
      <c r="G1463" s="96"/>
      <c r="H1463" s="97">
        <f t="shared" ref="H1463:K1463" si="384">SUM(H1449:H1462)</f>
        <v>0</v>
      </c>
      <c r="I1463" s="98">
        <f t="shared" si="384"/>
        <v>0</v>
      </c>
      <c r="J1463" s="98">
        <f t="shared" si="384"/>
        <v>0</v>
      </c>
      <c r="K1463" s="98">
        <f t="shared" si="384"/>
        <v>0</v>
      </c>
      <c r="L1463" s="77"/>
      <c r="M1463" s="77"/>
      <c r="N1463" s="77"/>
      <c r="O1463" s="77"/>
      <c r="P1463" s="77"/>
      <c r="Q1463" s="77"/>
      <c r="R1463" s="77"/>
      <c r="S1463" s="77"/>
      <c r="T1463" s="77"/>
      <c r="U1463" s="77"/>
      <c r="V1463" s="77"/>
      <c r="W1463" s="77"/>
      <c r="X1463" s="77"/>
      <c r="Y1463" s="77"/>
    </row>
    <row r="1464" ht="15.75" customHeight="1">
      <c r="A1464" s="8"/>
      <c r="B1464" s="100"/>
      <c r="C1464" s="100"/>
      <c r="D1464" s="100"/>
      <c r="E1464" s="100"/>
      <c r="F1464" s="100"/>
      <c r="G1464" s="100"/>
      <c r="H1464" s="101" t="s">
        <v>496</v>
      </c>
      <c r="I1464" s="33"/>
      <c r="J1464" s="100"/>
      <c r="K1464" s="101" t="s">
        <v>497</v>
      </c>
      <c r="L1464" s="77"/>
      <c r="M1464" s="77"/>
      <c r="N1464" s="77"/>
      <c r="O1464" s="77"/>
      <c r="P1464" s="77"/>
      <c r="Q1464" s="77"/>
      <c r="R1464" s="77"/>
      <c r="S1464" s="77"/>
      <c r="T1464" s="77"/>
      <c r="U1464" s="77"/>
      <c r="V1464" s="77"/>
      <c r="W1464" s="77"/>
      <c r="X1464" s="77"/>
      <c r="Y1464" s="77"/>
    </row>
    <row r="1465" ht="15.75" customHeight="1">
      <c r="A1465" s="8"/>
      <c r="B1465" s="100"/>
      <c r="C1465" s="100"/>
      <c r="D1465" s="100"/>
      <c r="E1465" s="100"/>
      <c r="F1465" s="100"/>
      <c r="G1465" s="100"/>
      <c r="H1465" s="104" t="str">
        <f>#REF!*A1447</f>
        <v>#REF!</v>
      </c>
      <c r="I1465" s="33"/>
      <c r="J1465" s="100"/>
      <c r="K1465" s="104"/>
      <c r="L1465" s="77"/>
      <c r="M1465" s="77"/>
      <c r="N1465" s="77"/>
      <c r="O1465" s="77"/>
      <c r="P1465" s="77"/>
      <c r="Q1465" s="77"/>
      <c r="R1465" s="77"/>
      <c r="S1465" s="77"/>
      <c r="T1465" s="77"/>
      <c r="U1465" s="77"/>
      <c r="V1465" s="77"/>
      <c r="W1465" s="77"/>
      <c r="X1465" s="77"/>
      <c r="Y1465" s="77"/>
    </row>
    <row r="1466" ht="15.75" customHeight="1">
      <c r="A1466" s="8"/>
      <c r="B1466" s="8"/>
      <c r="C1466" s="8"/>
      <c r="D1466" s="8"/>
      <c r="E1466" s="8"/>
      <c r="F1466" s="8"/>
      <c r="G1466" s="8"/>
      <c r="H1466" s="8"/>
      <c r="I1466" s="33"/>
      <c r="J1466" s="8"/>
      <c r="K1466" s="8"/>
      <c r="L1466" s="77"/>
      <c r="M1466" s="77"/>
      <c r="N1466" s="77"/>
      <c r="O1466" s="77"/>
      <c r="P1466" s="77"/>
      <c r="Q1466" s="77"/>
      <c r="R1466" s="77"/>
      <c r="S1466" s="77"/>
      <c r="T1466" s="77"/>
      <c r="U1466" s="77"/>
      <c r="V1466" s="77"/>
      <c r="W1466" s="77"/>
      <c r="X1466" s="77"/>
      <c r="Y1466" s="77"/>
    </row>
    <row r="1467" ht="15.75" customHeight="1">
      <c r="A1467" s="8"/>
      <c r="B1467" s="8"/>
      <c r="C1467" s="8"/>
      <c r="D1467" s="8"/>
      <c r="E1467" s="8"/>
      <c r="F1467" s="8"/>
      <c r="G1467" s="8"/>
      <c r="H1467" s="8"/>
      <c r="I1467" s="33"/>
      <c r="J1467" s="8"/>
      <c r="K1467" s="8"/>
      <c r="L1467" s="77"/>
      <c r="M1467" s="77"/>
      <c r="N1467" s="77"/>
      <c r="O1467" s="77"/>
      <c r="P1467" s="77"/>
      <c r="Q1467" s="77"/>
      <c r="R1467" s="77"/>
      <c r="S1467" s="77"/>
      <c r="T1467" s="77"/>
      <c r="U1467" s="77"/>
      <c r="V1467" s="77"/>
      <c r="W1467" s="77"/>
      <c r="X1467" s="77"/>
      <c r="Y1467" s="77"/>
    </row>
    <row r="1468" ht="15.75" customHeight="1">
      <c r="A1468" s="66"/>
      <c r="B1468" s="75"/>
      <c r="C1468" s="75"/>
      <c r="D1468" s="75"/>
      <c r="E1468" s="75"/>
      <c r="F1468" s="75"/>
      <c r="G1468" s="75"/>
      <c r="H1468" s="75"/>
      <c r="I1468" s="75"/>
      <c r="J1468" s="75"/>
      <c r="K1468" s="76"/>
      <c r="L1468" s="77"/>
      <c r="M1468" s="77"/>
      <c r="N1468" s="77"/>
      <c r="O1468" s="77"/>
      <c r="P1468" s="77"/>
      <c r="Q1468" s="77"/>
      <c r="R1468" s="77"/>
      <c r="S1468" s="77"/>
      <c r="T1468" s="77"/>
      <c r="U1468" s="77"/>
      <c r="V1468" s="77"/>
      <c r="W1468" s="77"/>
      <c r="X1468" s="77"/>
      <c r="Y1468" s="77"/>
    </row>
    <row r="1469" ht="15.75" customHeight="1">
      <c r="A1469" s="78" t="s">
        <v>478</v>
      </c>
      <c r="B1469" s="79" t="s">
        <v>479</v>
      </c>
      <c r="C1469" s="75"/>
      <c r="D1469" s="76"/>
      <c r="E1469" s="80" t="s">
        <v>480</v>
      </c>
      <c r="F1469" s="76"/>
      <c r="G1469" s="79" t="s">
        <v>481</v>
      </c>
      <c r="H1469" s="75"/>
      <c r="I1469" s="75"/>
      <c r="J1469" s="75"/>
      <c r="K1469" s="76"/>
      <c r="L1469" s="77"/>
      <c r="M1469" s="77"/>
      <c r="N1469" s="77"/>
      <c r="O1469" s="77"/>
      <c r="P1469" s="77"/>
      <c r="Q1469" s="77"/>
      <c r="R1469" s="77"/>
      <c r="S1469" s="77"/>
      <c r="T1469" s="77"/>
      <c r="U1469" s="77"/>
      <c r="V1469" s="77"/>
      <c r="W1469" s="77"/>
      <c r="X1469" s="77"/>
      <c r="Y1469" s="77"/>
    </row>
    <row r="1470" ht="15.75" customHeight="1">
      <c r="A1470" s="177">
        <v>4.0</v>
      </c>
      <c r="B1470" s="82" t="s">
        <v>482</v>
      </c>
      <c r="C1470" s="82" t="s">
        <v>483</v>
      </c>
      <c r="D1470" s="82" t="s">
        <v>484</v>
      </c>
      <c r="E1470" s="82" t="s">
        <v>485</v>
      </c>
      <c r="F1470" s="82" t="s">
        <v>484</v>
      </c>
      <c r="G1470" s="82" t="s">
        <v>486</v>
      </c>
      <c r="H1470" s="82" t="s">
        <v>487</v>
      </c>
      <c r="I1470" s="114" t="s">
        <v>488</v>
      </c>
      <c r="J1470" s="85" t="s">
        <v>489</v>
      </c>
      <c r="K1470" s="85" t="s">
        <v>490</v>
      </c>
      <c r="L1470" s="77"/>
      <c r="M1470" s="77"/>
      <c r="N1470" s="77"/>
      <c r="O1470" s="77"/>
      <c r="P1470" s="77"/>
      <c r="Q1470" s="77"/>
      <c r="R1470" s="77"/>
      <c r="S1470" s="77"/>
      <c r="T1470" s="77"/>
      <c r="U1470" s="77"/>
      <c r="V1470" s="77"/>
      <c r="W1470" s="77"/>
      <c r="X1470" s="77"/>
      <c r="Y1470" s="77"/>
    </row>
    <row r="1471" ht="15.75" customHeight="1">
      <c r="A1471" s="86" t="s">
        <v>491</v>
      </c>
      <c r="B1471" s="87"/>
      <c r="C1471" s="87"/>
      <c r="D1471" s="87"/>
      <c r="E1471" s="87"/>
      <c r="F1471" s="87"/>
      <c r="G1471" s="87"/>
      <c r="H1471" s="87"/>
      <c r="I1471" s="115"/>
      <c r="J1471" s="87"/>
      <c r="K1471" s="87"/>
      <c r="L1471" s="77"/>
      <c r="M1471" s="77"/>
      <c r="N1471" s="77"/>
      <c r="O1471" s="77"/>
      <c r="P1471" s="77"/>
      <c r="Q1471" s="77"/>
      <c r="R1471" s="77"/>
      <c r="S1471" s="77"/>
      <c r="T1471" s="77"/>
      <c r="U1471" s="77"/>
      <c r="V1471" s="77"/>
      <c r="W1471" s="77"/>
      <c r="X1471" s="77"/>
      <c r="Y1471" s="77"/>
    </row>
    <row r="1472" ht="15.75" customHeight="1">
      <c r="A1472" s="2"/>
      <c r="B1472" s="89"/>
      <c r="C1472" s="89"/>
      <c r="D1472" s="18">
        <f t="shared" ref="D1472:D1485" si="385">C1472*B1472</f>
        <v>0</v>
      </c>
      <c r="E1472" s="18">
        <f>B1472*A1470</f>
        <v>0</v>
      </c>
      <c r="F1472" s="18">
        <f t="shared" ref="F1472:F1485" si="386">E1472*C1472</f>
        <v>0</v>
      </c>
      <c r="G1472" s="18"/>
      <c r="H1472" s="89">
        <f t="shared" ref="H1472:H1485" si="387">G1472*E1472</f>
        <v>0</v>
      </c>
      <c r="I1472" s="116"/>
      <c r="J1472" s="3">
        <f t="shared" ref="J1472:J1485" si="388">I1472*H1472</f>
        <v>0</v>
      </c>
      <c r="K1472" s="3"/>
      <c r="L1472" s="77"/>
      <c r="M1472" s="77"/>
      <c r="N1472" s="77"/>
      <c r="O1472" s="77"/>
      <c r="P1472" s="77"/>
      <c r="Q1472" s="77"/>
      <c r="R1472" s="77"/>
      <c r="S1472" s="77"/>
      <c r="T1472" s="77"/>
      <c r="U1472" s="77"/>
      <c r="V1472" s="77"/>
      <c r="W1472" s="77"/>
      <c r="X1472" s="77"/>
      <c r="Y1472" s="77"/>
    </row>
    <row r="1473" ht="15.75" customHeight="1">
      <c r="A1473" s="2"/>
      <c r="B1473" s="89"/>
      <c r="C1473" s="89"/>
      <c r="D1473" s="18">
        <f t="shared" si="385"/>
        <v>0</v>
      </c>
      <c r="E1473" s="18">
        <f>B1473*A1470</f>
        <v>0</v>
      </c>
      <c r="F1473" s="18">
        <f t="shared" si="386"/>
        <v>0</v>
      </c>
      <c r="G1473" s="18"/>
      <c r="H1473" s="89">
        <f t="shared" si="387"/>
        <v>0</v>
      </c>
      <c r="I1473" s="116"/>
      <c r="J1473" s="3">
        <f t="shared" si="388"/>
        <v>0</v>
      </c>
      <c r="K1473" s="3"/>
      <c r="L1473" s="77"/>
      <c r="M1473" s="77"/>
      <c r="N1473" s="77"/>
      <c r="O1473" s="77"/>
      <c r="P1473" s="77"/>
      <c r="Q1473" s="77"/>
      <c r="R1473" s="77"/>
      <c r="S1473" s="77"/>
      <c r="T1473" s="77"/>
      <c r="U1473" s="77"/>
      <c r="V1473" s="77"/>
      <c r="W1473" s="77"/>
      <c r="X1473" s="77"/>
      <c r="Y1473" s="77"/>
    </row>
    <row r="1474" ht="15.75" customHeight="1">
      <c r="A1474" s="2"/>
      <c r="B1474" s="18"/>
      <c r="C1474" s="18"/>
      <c r="D1474" s="18">
        <f t="shared" si="385"/>
        <v>0</v>
      </c>
      <c r="E1474" s="18">
        <f>B1474*A1470</f>
        <v>0</v>
      </c>
      <c r="F1474" s="18">
        <f t="shared" si="386"/>
        <v>0</v>
      </c>
      <c r="G1474" s="18"/>
      <c r="H1474" s="89">
        <f t="shared" si="387"/>
        <v>0</v>
      </c>
      <c r="I1474" s="116"/>
      <c r="J1474" s="3">
        <f t="shared" si="388"/>
        <v>0</v>
      </c>
      <c r="K1474" s="3"/>
      <c r="L1474" s="77"/>
      <c r="M1474" s="77"/>
      <c r="N1474" s="77"/>
      <c r="O1474" s="77"/>
      <c r="P1474" s="77"/>
      <c r="Q1474" s="77"/>
      <c r="R1474" s="77"/>
      <c r="S1474" s="77"/>
      <c r="T1474" s="77"/>
      <c r="U1474" s="77"/>
      <c r="V1474" s="77"/>
      <c r="W1474" s="77"/>
      <c r="X1474" s="77"/>
      <c r="Y1474" s="77"/>
    </row>
    <row r="1475" ht="15.75" customHeight="1">
      <c r="A1475" s="2"/>
      <c r="B1475" s="18"/>
      <c r="C1475" s="18"/>
      <c r="D1475" s="18">
        <f t="shared" si="385"/>
        <v>0</v>
      </c>
      <c r="E1475" s="18">
        <f>B1475*A1470</f>
        <v>0</v>
      </c>
      <c r="F1475" s="18">
        <f t="shared" si="386"/>
        <v>0</v>
      </c>
      <c r="G1475" s="18"/>
      <c r="H1475" s="89">
        <f t="shared" si="387"/>
        <v>0</v>
      </c>
      <c r="I1475" s="116"/>
      <c r="J1475" s="3">
        <f t="shared" si="388"/>
        <v>0</v>
      </c>
      <c r="K1475" s="3"/>
      <c r="L1475" s="77"/>
      <c r="M1475" s="77"/>
      <c r="N1475" s="77"/>
      <c r="O1475" s="77"/>
      <c r="P1475" s="77"/>
      <c r="Q1475" s="77"/>
      <c r="R1475" s="77"/>
      <c r="S1475" s="77"/>
      <c r="T1475" s="77"/>
      <c r="U1475" s="77"/>
      <c r="V1475" s="77"/>
      <c r="W1475" s="77"/>
      <c r="X1475" s="77"/>
      <c r="Y1475" s="77"/>
    </row>
    <row r="1476" ht="15.75" customHeight="1">
      <c r="A1476" s="2"/>
      <c r="B1476" s="18"/>
      <c r="C1476" s="18"/>
      <c r="D1476" s="18">
        <f t="shared" si="385"/>
        <v>0</v>
      </c>
      <c r="E1476" s="18">
        <f>B1476*A1470</f>
        <v>0</v>
      </c>
      <c r="F1476" s="18">
        <f t="shared" si="386"/>
        <v>0</v>
      </c>
      <c r="G1476" s="18"/>
      <c r="H1476" s="89">
        <f t="shared" si="387"/>
        <v>0</v>
      </c>
      <c r="I1476" s="116"/>
      <c r="J1476" s="3">
        <f t="shared" si="388"/>
        <v>0</v>
      </c>
      <c r="K1476" s="3"/>
      <c r="L1476" s="77"/>
      <c r="M1476" s="77"/>
      <c r="N1476" s="77"/>
      <c r="O1476" s="77"/>
      <c r="P1476" s="77"/>
      <c r="Q1476" s="77"/>
      <c r="R1476" s="77"/>
      <c r="S1476" s="77"/>
      <c r="T1476" s="77"/>
      <c r="U1476" s="77"/>
      <c r="V1476" s="77"/>
      <c r="W1476" s="77"/>
      <c r="X1476" s="77"/>
      <c r="Y1476" s="77"/>
    </row>
    <row r="1477" ht="15.75" customHeight="1">
      <c r="A1477" s="2"/>
      <c r="B1477" s="18"/>
      <c r="C1477" s="18"/>
      <c r="D1477" s="18">
        <f t="shared" si="385"/>
        <v>0</v>
      </c>
      <c r="E1477" s="18">
        <f>B1477*A1470</f>
        <v>0</v>
      </c>
      <c r="F1477" s="18">
        <f t="shared" si="386"/>
        <v>0</v>
      </c>
      <c r="G1477" s="18"/>
      <c r="H1477" s="89">
        <f t="shared" si="387"/>
        <v>0</v>
      </c>
      <c r="I1477" s="116"/>
      <c r="J1477" s="3">
        <f t="shared" si="388"/>
        <v>0</v>
      </c>
      <c r="K1477" s="3"/>
      <c r="L1477" s="77"/>
      <c r="M1477" s="77"/>
      <c r="N1477" s="77"/>
      <c r="O1477" s="77"/>
      <c r="P1477" s="77"/>
      <c r="Q1477" s="77"/>
      <c r="R1477" s="77"/>
      <c r="S1477" s="77"/>
      <c r="T1477" s="77"/>
      <c r="U1477" s="77"/>
      <c r="V1477" s="77"/>
      <c r="W1477" s="77"/>
      <c r="X1477" s="77"/>
      <c r="Y1477" s="77"/>
    </row>
    <row r="1478" ht="15.75" customHeight="1">
      <c r="A1478" s="2"/>
      <c r="B1478" s="18"/>
      <c r="C1478" s="18"/>
      <c r="D1478" s="18">
        <f t="shared" si="385"/>
        <v>0</v>
      </c>
      <c r="E1478" s="18">
        <f>B1478*A1470</f>
        <v>0</v>
      </c>
      <c r="F1478" s="18">
        <f t="shared" si="386"/>
        <v>0</v>
      </c>
      <c r="G1478" s="18"/>
      <c r="H1478" s="89">
        <f t="shared" si="387"/>
        <v>0</v>
      </c>
      <c r="I1478" s="116"/>
      <c r="J1478" s="3">
        <f t="shared" si="388"/>
        <v>0</v>
      </c>
      <c r="K1478" s="3"/>
      <c r="L1478" s="77"/>
      <c r="M1478" s="77"/>
      <c r="N1478" s="77"/>
      <c r="O1478" s="77"/>
      <c r="P1478" s="77"/>
      <c r="Q1478" s="77"/>
      <c r="R1478" s="77"/>
      <c r="S1478" s="77"/>
      <c r="T1478" s="77"/>
      <c r="U1478" s="77"/>
      <c r="V1478" s="77"/>
      <c r="W1478" s="77"/>
      <c r="X1478" s="77"/>
      <c r="Y1478" s="77"/>
    </row>
    <row r="1479" ht="15.75" customHeight="1">
      <c r="A1479" s="2"/>
      <c r="B1479" s="89"/>
      <c r="C1479" s="89"/>
      <c r="D1479" s="18">
        <f t="shared" si="385"/>
        <v>0</v>
      </c>
      <c r="E1479" s="18">
        <f>B1479*A1470</f>
        <v>0</v>
      </c>
      <c r="F1479" s="18">
        <f t="shared" si="386"/>
        <v>0</v>
      </c>
      <c r="G1479" s="18"/>
      <c r="H1479" s="89">
        <f t="shared" si="387"/>
        <v>0</v>
      </c>
      <c r="I1479" s="116"/>
      <c r="J1479" s="3">
        <f t="shared" si="388"/>
        <v>0</v>
      </c>
      <c r="K1479" s="3"/>
      <c r="L1479" s="77"/>
      <c r="M1479" s="77"/>
      <c r="N1479" s="77"/>
      <c r="O1479" s="77"/>
      <c r="P1479" s="77"/>
      <c r="Q1479" s="77"/>
      <c r="R1479" s="77"/>
      <c r="S1479" s="77"/>
      <c r="T1479" s="77"/>
      <c r="U1479" s="77"/>
      <c r="V1479" s="77"/>
      <c r="W1479" s="77"/>
      <c r="X1479" s="77"/>
      <c r="Y1479" s="77"/>
    </row>
    <row r="1480" ht="15.75" customHeight="1">
      <c r="A1480" s="2"/>
      <c r="B1480" s="89"/>
      <c r="C1480" s="89"/>
      <c r="D1480" s="18">
        <f t="shared" si="385"/>
        <v>0</v>
      </c>
      <c r="E1480" s="18">
        <f>B1480*A1470</f>
        <v>0</v>
      </c>
      <c r="F1480" s="18">
        <f t="shared" si="386"/>
        <v>0</v>
      </c>
      <c r="G1480" s="18"/>
      <c r="H1480" s="89">
        <f t="shared" si="387"/>
        <v>0</v>
      </c>
      <c r="I1480" s="116"/>
      <c r="J1480" s="3">
        <f t="shared" si="388"/>
        <v>0</v>
      </c>
      <c r="K1480" s="3"/>
      <c r="L1480" s="77"/>
      <c r="M1480" s="77"/>
      <c r="N1480" s="77"/>
      <c r="O1480" s="77"/>
      <c r="P1480" s="77"/>
      <c r="Q1480" s="77"/>
      <c r="R1480" s="77"/>
      <c r="S1480" s="77"/>
      <c r="T1480" s="77"/>
      <c r="U1480" s="77"/>
      <c r="V1480" s="77"/>
      <c r="W1480" s="77"/>
      <c r="X1480" s="77"/>
      <c r="Y1480" s="77"/>
    </row>
    <row r="1481" ht="15.75" customHeight="1">
      <c r="A1481" s="1"/>
      <c r="B1481" s="89"/>
      <c r="C1481" s="89"/>
      <c r="D1481" s="18">
        <f t="shared" si="385"/>
        <v>0</v>
      </c>
      <c r="E1481" s="18">
        <f>B1481*A1470</f>
        <v>0</v>
      </c>
      <c r="F1481" s="18">
        <f t="shared" si="386"/>
        <v>0</v>
      </c>
      <c r="G1481" s="18"/>
      <c r="H1481" s="89">
        <f t="shared" si="387"/>
        <v>0</v>
      </c>
      <c r="I1481" s="116"/>
      <c r="J1481" s="3">
        <f t="shared" si="388"/>
        <v>0</v>
      </c>
      <c r="K1481" s="3"/>
      <c r="L1481" s="77"/>
      <c r="M1481" s="77"/>
      <c r="N1481" s="77"/>
      <c r="O1481" s="77"/>
      <c r="P1481" s="77"/>
      <c r="Q1481" s="77"/>
      <c r="R1481" s="77"/>
      <c r="S1481" s="77"/>
      <c r="T1481" s="77"/>
      <c r="U1481" s="77"/>
      <c r="V1481" s="77"/>
      <c r="W1481" s="77"/>
      <c r="X1481" s="77"/>
      <c r="Y1481" s="77"/>
    </row>
    <row r="1482" ht="15.75" customHeight="1">
      <c r="A1482" s="1"/>
      <c r="B1482" s="89"/>
      <c r="C1482" s="89"/>
      <c r="D1482" s="18">
        <f t="shared" si="385"/>
        <v>0</v>
      </c>
      <c r="E1482" s="18">
        <f>B1482*A1470</f>
        <v>0</v>
      </c>
      <c r="F1482" s="18">
        <f t="shared" si="386"/>
        <v>0</v>
      </c>
      <c r="G1482" s="18"/>
      <c r="H1482" s="89">
        <f t="shared" si="387"/>
        <v>0</v>
      </c>
      <c r="I1482" s="116"/>
      <c r="J1482" s="3">
        <f t="shared" si="388"/>
        <v>0</v>
      </c>
      <c r="K1482" s="3"/>
      <c r="L1482" s="77"/>
      <c r="M1482" s="77"/>
      <c r="N1482" s="77"/>
      <c r="O1482" s="77"/>
      <c r="P1482" s="77"/>
      <c r="Q1482" s="77"/>
      <c r="R1482" s="77"/>
      <c r="S1482" s="77"/>
      <c r="T1482" s="77"/>
      <c r="U1482" s="77"/>
      <c r="V1482" s="77"/>
      <c r="W1482" s="77"/>
      <c r="X1482" s="77"/>
      <c r="Y1482" s="77"/>
    </row>
    <row r="1483" ht="15.75" customHeight="1">
      <c r="A1483" s="31"/>
      <c r="B1483" s="89"/>
      <c r="C1483" s="89"/>
      <c r="D1483" s="95">
        <f t="shared" si="385"/>
        <v>0</v>
      </c>
      <c r="E1483" s="95">
        <f>B1483*A1470</f>
        <v>0</v>
      </c>
      <c r="F1483" s="18">
        <f t="shared" si="386"/>
        <v>0</v>
      </c>
      <c r="G1483" s="18"/>
      <c r="H1483" s="89">
        <f t="shared" si="387"/>
        <v>0</v>
      </c>
      <c r="I1483" s="118"/>
      <c r="J1483" s="3">
        <f t="shared" si="388"/>
        <v>0</v>
      </c>
      <c r="K1483" s="3"/>
      <c r="L1483" s="77"/>
      <c r="M1483" s="77"/>
      <c r="N1483" s="77"/>
      <c r="O1483" s="77"/>
      <c r="P1483" s="77"/>
      <c r="Q1483" s="77"/>
      <c r="R1483" s="77"/>
      <c r="S1483" s="77"/>
      <c r="T1483" s="77"/>
      <c r="U1483" s="77"/>
      <c r="V1483" s="77"/>
      <c r="W1483" s="77"/>
      <c r="X1483" s="77"/>
      <c r="Y1483" s="77"/>
    </row>
    <row r="1484" ht="15.75" customHeight="1">
      <c r="A1484" s="31"/>
      <c r="B1484" s="89"/>
      <c r="C1484" s="89"/>
      <c r="D1484" s="18">
        <f t="shared" si="385"/>
        <v>0</v>
      </c>
      <c r="E1484" s="18">
        <f>B1484*A1470</f>
        <v>0</v>
      </c>
      <c r="F1484" s="18">
        <f t="shared" si="386"/>
        <v>0</v>
      </c>
      <c r="G1484" s="18"/>
      <c r="H1484" s="89">
        <f t="shared" si="387"/>
        <v>0</v>
      </c>
      <c r="I1484" s="3"/>
      <c r="J1484" s="3">
        <f t="shared" si="388"/>
        <v>0</v>
      </c>
      <c r="K1484" s="3"/>
      <c r="L1484" s="77"/>
      <c r="M1484" s="77"/>
      <c r="N1484" s="77"/>
      <c r="O1484" s="77"/>
      <c r="P1484" s="77"/>
      <c r="Q1484" s="77"/>
      <c r="R1484" s="77"/>
      <c r="S1484" s="77"/>
      <c r="T1484" s="77"/>
      <c r="U1484" s="77"/>
      <c r="V1484" s="77"/>
      <c r="W1484" s="77"/>
      <c r="X1484" s="77"/>
      <c r="Y1484" s="77"/>
    </row>
    <row r="1485" ht="15.75" customHeight="1">
      <c r="A1485" s="31"/>
      <c r="B1485" s="89"/>
      <c r="C1485" s="89"/>
      <c r="D1485" s="18">
        <f t="shared" si="385"/>
        <v>0</v>
      </c>
      <c r="E1485" s="18">
        <f>B1485*A1470</f>
        <v>0</v>
      </c>
      <c r="F1485" s="18">
        <f t="shared" si="386"/>
        <v>0</v>
      </c>
      <c r="G1485" s="18"/>
      <c r="H1485" s="89">
        <f t="shared" si="387"/>
        <v>0</v>
      </c>
      <c r="I1485" s="3"/>
      <c r="J1485" s="3">
        <f t="shared" si="388"/>
        <v>0</v>
      </c>
      <c r="K1485" s="3"/>
      <c r="L1485" s="77"/>
      <c r="M1485" s="77"/>
      <c r="N1485" s="77"/>
      <c r="O1485" s="77"/>
      <c r="P1485" s="77"/>
      <c r="Q1485" s="77"/>
      <c r="R1485" s="77"/>
      <c r="S1485" s="77"/>
      <c r="T1485" s="77"/>
      <c r="U1485" s="77"/>
      <c r="V1485" s="77"/>
      <c r="W1485" s="77"/>
      <c r="X1485" s="77"/>
      <c r="Y1485" s="77"/>
    </row>
    <row r="1486" ht="15.75" customHeight="1">
      <c r="A1486" s="4" t="s">
        <v>495</v>
      </c>
      <c r="B1486" s="97">
        <f>SUM(B1472:B1485)</f>
        <v>0</v>
      </c>
      <c r="C1486" s="96"/>
      <c r="D1486" s="97">
        <f t="shared" ref="D1486:F1486" si="389">SUM(D1472:D1485)</f>
        <v>0</v>
      </c>
      <c r="E1486" s="97">
        <f t="shared" si="389"/>
        <v>0</v>
      </c>
      <c r="F1486" s="97">
        <f t="shared" si="389"/>
        <v>0</v>
      </c>
      <c r="G1486" s="96"/>
      <c r="H1486" s="97">
        <f t="shared" ref="H1486:K1486" si="390">SUM(H1472:H1485)</f>
        <v>0</v>
      </c>
      <c r="I1486" s="98">
        <f t="shared" si="390"/>
        <v>0</v>
      </c>
      <c r="J1486" s="98">
        <f t="shared" si="390"/>
        <v>0</v>
      </c>
      <c r="K1486" s="98">
        <f t="shared" si="390"/>
        <v>0</v>
      </c>
      <c r="L1486" s="77"/>
      <c r="M1486" s="77"/>
      <c r="N1486" s="77"/>
      <c r="O1486" s="77"/>
      <c r="P1486" s="77"/>
      <c r="Q1486" s="77"/>
      <c r="R1486" s="77"/>
      <c r="S1486" s="77"/>
      <c r="T1486" s="77"/>
      <c r="U1486" s="77"/>
      <c r="V1486" s="77"/>
      <c r="W1486" s="77"/>
      <c r="X1486" s="77"/>
      <c r="Y1486" s="77"/>
    </row>
    <row r="1487" ht="15.75" customHeight="1">
      <c r="A1487" s="8"/>
      <c r="B1487" s="100"/>
      <c r="C1487" s="100"/>
      <c r="D1487" s="100"/>
      <c r="E1487" s="100"/>
      <c r="F1487" s="100"/>
      <c r="G1487" s="100"/>
      <c r="H1487" s="101" t="s">
        <v>496</v>
      </c>
      <c r="I1487" s="33"/>
      <c r="J1487" s="100"/>
      <c r="K1487" s="101" t="s">
        <v>497</v>
      </c>
      <c r="L1487" s="77"/>
      <c r="M1487" s="77"/>
      <c r="N1487" s="77"/>
      <c r="O1487" s="77"/>
      <c r="P1487" s="77"/>
      <c r="Q1487" s="77"/>
      <c r="R1487" s="77"/>
      <c r="S1487" s="77"/>
      <c r="T1487" s="77"/>
      <c r="U1487" s="77"/>
      <c r="V1487" s="77"/>
      <c r="W1487" s="77"/>
      <c r="X1487" s="77"/>
      <c r="Y1487" s="77"/>
    </row>
    <row r="1488" ht="15.75" customHeight="1">
      <c r="A1488" s="8"/>
      <c r="B1488" s="100"/>
      <c r="C1488" s="100"/>
      <c r="D1488" s="100"/>
      <c r="E1488" s="100"/>
      <c r="F1488" s="100"/>
      <c r="G1488" s="100"/>
      <c r="H1488" s="104" t="str">
        <f>#REF!*A1470</f>
        <v>#REF!</v>
      </c>
      <c r="I1488" s="33"/>
      <c r="J1488" s="100"/>
      <c r="K1488" s="104"/>
      <c r="L1488" s="77"/>
      <c r="M1488" s="77"/>
      <c r="N1488" s="77"/>
      <c r="O1488" s="77"/>
      <c r="P1488" s="77"/>
      <c r="Q1488" s="77"/>
      <c r="R1488" s="77"/>
      <c r="S1488" s="77"/>
      <c r="T1488" s="77"/>
      <c r="U1488" s="77"/>
      <c r="V1488" s="77"/>
      <c r="W1488" s="77"/>
      <c r="X1488" s="77"/>
      <c r="Y1488" s="77"/>
    </row>
    <row r="1489" ht="15.75" customHeight="1">
      <c r="A1489" s="8"/>
      <c r="B1489" s="100"/>
      <c r="C1489" s="100"/>
      <c r="D1489" s="100"/>
      <c r="E1489" s="100"/>
      <c r="F1489" s="100"/>
      <c r="G1489" s="100"/>
      <c r="H1489" s="107"/>
      <c r="I1489" s="33"/>
      <c r="J1489" s="100"/>
      <c r="K1489" s="107"/>
      <c r="L1489" s="77"/>
      <c r="M1489" s="77"/>
      <c r="N1489" s="77"/>
      <c r="O1489" s="77"/>
      <c r="P1489" s="77"/>
      <c r="Q1489" s="77"/>
      <c r="R1489" s="77"/>
      <c r="S1489" s="77"/>
      <c r="T1489" s="77"/>
      <c r="U1489" s="77"/>
      <c r="V1489" s="77"/>
      <c r="W1489" s="77"/>
      <c r="X1489" s="77"/>
      <c r="Y1489" s="77"/>
    </row>
    <row r="1490" ht="15.75" customHeight="1">
      <c r="A1490" s="8"/>
      <c r="B1490" s="8"/>
      <c r="C1490" s="8"/>
      <c r="D1490" s="8"/>
      <c r="E1490" s="8"/>
      <c r="F1490" s="8"/>
      <c r="G1490" s="8"/>
      <c r="H1490" s="8"/>
      <c r="I1490" s="33"/>
      <c r="J1490" s="8"/>
      <c r="K1490" s="8"/>
      <c r="L1490" s="77"/>
      <c r="M1490" s="77"/>
      <c r="N1490" s="77"/>
      <c r="O1490" s="77"/>
      <c r="P1490" s="77"/>
      <c r="Q1490" s="77"/>
      <c r="R1490" s="77"/>
      <c r="S1490" s="77"/>
      <c r="T1490" s="77"/>
      <c r="U1490" s="77"/>
      <c r="V1490" s="77"/>
      <c r="W1490" s="77"/>
      <c r="X1490" s="77"/>
      <c r="Y1490" s="77"/>
    </row>
    <row r="1491" ht="15.75" customHeight="1">
      <c r="A1491" s="66"/>
      <c r="B1491" s="75"/>
      <c r="C1491" s="75"/>
      <c r="D1491" s="75"/>
      <c r="E1491" s="75"/>
      <c r="F1491" s="75"/>
      <c r="G1491" s="75"/>
      <c r="H1491" s="75"/>
      <c r="I1491" s="75"/>
      <c r="J1491" s="75"/>
      <c r="K1491" s="76"/>
      <c r="L1491" s="77"/>
      <c r="M1491" s="77"/>
      <c r="N1491" s="77"/>
      <c r="O1491" s="77"/>
      <c r="P1491" s="77"/>
      <c r="Q1491" s="77"/>
      <c r="R1491" s="77"/>
      <c r="S1491" s="77"/>
      <c r="T1491" s="77"/>
      <c r="U1491" s="77"/>
      <c r="V1491" s="77"/>
      <c r="W1491" s="77"/>
      <c r="X1491" s="77"/>
      <c r="Y1491" s="77"/>
    </row>
    <row r="1492" ht="15.75" customHeight="1">
      <c r="A1492" s="78" t="s">
        <v>478</v>
      </c>
      <c r="B1492" s="79" t="s">
        <v>479</v>
      </c>
      <c r="C1492" s="75"/>
      <c r="D1492" s="76"/>
      <c r="E1492" s="80" t="s">
        <v>480</v>
      </c>
      <c r="F1492" s="76"/>
      <c r="G1492" s="79" t="s">
        <v>481</v>
      </c>
      <c r="H1492" s="75"/>
      <c r="I1492" s="75"/>
      <c r="J1492" s="75"/>
      <c r="K1492" s="76"/>
      <c r="L1492" s="77"/>
      <c r="M1492" s="77"/>
      <c r="N1492" s="77"/>
      <c r="O1492" s="77"/>
      <c r="P1492" s="77"/>
      <c r="Q1492" s="77"/>
      <c r="R1492" s="77"/>
      <c r="S1492" s="77"/>
      <c r="T1492" s="77"/>
      <c r="U1492" s="77"/>
      <c r="V1492" s="77"/>
      <c r="W1492" s="77"/>
      <c r="X1492" s="77"/>
      <c r="Y1492" s="77"/>
    </row>
    <row r="1493" ht="15.75" customHeight="1">
      <c r="A1493" s="177">
        <v>4.0</v>
      </c>
      <c r="B1493" s="82" t="s">
        <v>482</v>
      </c>
      <c r="C1493" s="82" t="s">
        <v>483</v>
      </c>
      <c r="D1493" s="82" t="s">
        <v>484</v>
      </c>
      <c r="E1493" s="82" t="s">
        <v>485</v>
      </c>
      <c r="F1493" s="82" t="s">
        <v>484</v>
      </c>
      <c r="G1493" s="82" t="s">
        <v>486</v>
      </c>
      <c r="H1493" s="82" t="s">
        <v>487</v>
      </c>
      <c r="I1493" s="114" t="s">
        <v>488</v>
      </c>
      <c r="J1493" s="85" t="s">
        <v>489</v>
      </c>
      <c r="K1493" s="85" t="s">
        <v>490</v>
      </c>
      <c r="L1493" s="77"/>
      <c r="M1493" s="77"/>
      <c r="N1493" s="77"/>
      <c r="O1493" s="77"/>
      <c r="P1493" s="77"/>
      <c r="Q1493" s="77"/>
      <c r="R1493" s="77"/>
      <c r="S1493" s="77"/>
      <c r="T1493" s="77"/>
      <c r="U1493" s="77"/>
      <c r="V1493" s="77"/>
      <c r="W1493" s="77"/>
      <c r="X1493" s="77"/>
      <c r="Y1493" s="77"/>
    </row>
    <row r="1494" ht="15.75" customHeight="1">
      <c r="A1494" s="86" t="s">
        <v>491</v>
      </c>
      <c r="B1494" s="87"/>
      <c r="C1494" s="87"/>
      <c r="D1494" s="87"/>
      <c r="E1494" s="87"/>
      <c r="F1494" s="87"/>
      <c r="G1494" s="87"/>
      <c r="H1494" s="87"/>
      <c r="I1494" s="115"/>
      <c r="J1494" s="87"/>
      <c r="K1494" s="87"/>
      <c r="L1494" s="77"/>
      <c r="M1494" s="77"/>
      <c r="N1494" s="77"/>
      <c r="O1494" s="77"/>
      <c r="P1494" s="77"/>
      <c r="Q1494" s="77"/>
      <c r="R1494" s="77"/>
      <c r="S1494" s="77"/>
      <c r="T1494" s="77"/>
      <c r="U1494" s="77"/>
      <c r="V1494" s="77"/>
      <c r="W1494" s="77"/>
      <c r="X1494" s="77"/>
      <c r="Y1494" s="77"/>
    </row>
    <row r="1495" ht="15.75" customHeight="1">
      <c r="A1495" s="2"/>
      <c r="B1495" s="89"/>
      <c r="C1495" s="89"/>
      <c r="D1495" s="18">
        <f t="shared" ref="D1495:D1508" si="391">C1495*B1495</f>
        <v>0</v>
      </c>
      <c r="E1495" s="18">
        <f>B1495*A1493</f>
        <v>0</v>
      </c>
      <c r="F1495" s="18">
        <f t="shared" ref="F1495:F1508" si="392">E1495*C1495</f>
        <v>0</v>
      </c>
      <c r="G1495" s="18"/>
      <c r="H1495" s="89">
        <f t="shared" ref="H1495:H1508" si="393">G1495*E1495</f>
        <v>0</v>
      </c>
      <c r="I1495" s="116"/>
      <c r="J1495" s="3">
        <f t="shared" ref="J1495:J1508" si="394">I1495*H1495</f>
        <v>0</v>
      </c>
      <c r="K1495" s="3"/>
      <c r="L1495" s="77"/>
      <c r="M1495" s="77"/>
      <c r="N1495" s="77"/>
      <c r="O1495" s="77"/>
      <c r="P1495" s="77"/>
      <c r="Q1495" s="77"/>
      <c r="R1495" s="77"/>
      <c r="S1495" s="77"/>
      <c r="T1495" s="77"/>
      <c r="U1495" s="77"/>
      <c r="V1495" s="77"/>
      <c r="W1495" s="77"/>
      <c r="X1495" s="77"/>
      <c r="Y1495" s="77"/>
    </row>
    <row r="1496" ht="15.75" customHeight="1">
      <c r="A1496" s="2"/>
      <c r="B1496" s="89"/>
      <c r="C1496" s="89"/>
      <c r="D1496" s="18">
        <f t="shared" si="391"/>
        <v>0</v>
      </c>
      <c r="E1496" s="18">
        <f>B1496*A1493</f>
        <v>0</v>
      </c>
      <c r="F1496" s="18">
        <f t="shared" si="392"/>
        <v>0</v>
      </c>
      <c r="G1496" s="18"/>
      <c r="H1496" s="89">
        <f t="shared" si="393"/>
        <v>0</v>
      </c>
      <c r="I1496" s="116"/>
      <c r="J1496" s="3">
        <f t="shared" si="394"/>
        <v>0</v>
      </c>
      <c r="K1496" s="3"/>
      <c r="L1496" s="77"/>
      <c r="M1496" s="77"/>
      <c r="N1496" s="77"/>
      <c r="O1496" s="77"/>
      <c r="P1496" s="77"/>
      <c r="Q1496" s="77"/>
      <c r="R1496" s="77"/>
      <c r="S1496" s="77"/>
      <c r="T1496" s="77"/>
      <c r="U1496" s="77"/>
      <c r="V1496" s="77"/>
      <c r="W1496" s="77"/>
      <c r="X1496" s="77"/>
      <c r="Y1496" s="77"/>
    </row>
    <row r="1497" ht="15.75" customHeight="1">
      <c r="A1497" s="2"/>
      <c r="B1497" s="18"/>
      <c r="C1497" s="18"/>
      <c r="D1497" s="18">
        <f t="shared" si="391"/>
        <v>0</v>
      </c>
      <c r="E1497" s="18">
        <f>B1497*A1493</f>
        <v>0</v>
      </c>
      <c r="F1497" s="18">
        <f t="shared" si="392"/>
        <v>0</v>
      </c>
      <c r="G1497" s="18"/>
      <c r="H1497" s="89">
        <f t="shared" si="393"/>
        <v>0</v>
      </c>
      <c r="I1497" s="116"/>
      <c r="J1497" s="3">
        <f t="shared" si="394"/>
        <v>0</v>
      </c>
      <c r="K1497" s="3"/>
      <c r="L1497" s="77"/>
      <c r="M1497" s="77"/>
      <c r="N1497" s="77"/>
      <c r="O1497" s="77"/>
      <c r="P1497" s="77"/>
      <c r="Q1497" s="77"/>
      <c r="R1497" s="77"/>
      <c r="S1497" s="77"/>
      <c r="T1497" s="77"/>
      <c r="U1497" s="77"/>
      <c r="V1497" s="77"/>
      <c r="W1497" s="77"/>
      <c r="X1497" s="77"/>
      <c r="Y1497" s="77"/>
    </row>
    <row r="1498" ht="15.75" customHeight="1">
      <c r="A1498" s="2"/>
      <c r="B1498" s="18"/>
      <c r="C1498" s="18"/>
      <c r="D1498" s="18">
        <f t="shared" si="391"/>
        <v>0</v>
      </c>
      <c r="E1498" s="18">
        <f>B1498*A1493</f>
        <v>0</v>
      </c>
      <c r="F1498" s="18">
        <f t="shared" si="392"/>
        <v>0</v>
      </c>
      <c r="G1498" s="18"/>
      <c r="H1498" s="89">
        <f t="shared" si="393"/>
        <v>0</v>
      </c>
      <c r="I1498" s="116"/>
      <c r="J1498" s="3">
        <f t="shared" si="394"/>
        <v>0</v>
      </c>
      <c r="K1498" s="3"/>
      <c r="L1498" s="77"/>
      <c r="M1498" s="77"/>
      <c r="N1498" s="77"/>
      <c r="O1498" s="77"/>
      <c r="P1498" s="77"/>
      <c r="Q1498" s="77"/>
      <c r="R1498" s="77"/>
      <c r="S1498" s="77"/>
      <c r="T1498" s="77"/>
      <c r="U1498" s="77"/>
      <c r="V1498" s="77"/>
      <c r="W1498" s="77"/>
      <c r="X1498" s="77"/>
      <c r="Y1498" s="77"/>
    </row>
    <row r="1499" ht="15.75" customHeight="1">
      <c r="A1499" s="2"/>
      <c r="B1499" s="18"/>
      <c r="C1499" s="18"/>
      <c r="D1499" s="18">
        <f t="shared" si="391"/>
        <v>0</v>
      </c>
      <c r="E1499" s="18">
        <f>B1499*A1493</f>
        <v>0</v>
      </c>
      <c r="F1499" s="18">
        <f t="shared" si="392"/>
        <v>0</v>
      </c>
      <c r="G1499" s="18"/>
      <c r="H1499" s="89">
        <f t="shared" si="393"/>
        <v>0</v>
      </c>
      <c r="I1499" s="116"/>
      <c r="J1499" s="3">
        <f t="shared" si="394"/>
        <v>0</v>
      </c>
      <c r="K1499" s="3"/>
      <c r="L1499" s="77"/>
      <c r="M1499" s="77"/>
      <c r="N1499" s="77"/>
      <c r="O1499" s="77"/>
      <c r="P1499" s="77"/>
      <c r="Q1499" s="77"/>
      <c r="R1499" s="77"/>
      <c r="S1499" s="77"/>
      <c r="T1499" s="77"/>
      <c r="U1499" s="77"/>
      <c r="V1499" s="77"/>
      <c r="W1499" s="77"/>
      <c r="X1499" s="77"/>
      <c r="Y1499" s="77"/>
    </row>
    <row r="1500" ht="15.75" customHeight="1">
      <c r="A1500" s="2"/>
      <c r="B1500" s="18"/>
      <c r="C1500" s="18"/>
      <c r="D1500" s="18">
        <f t="shared" si="391"/>
        <v>0</v>
      </c>
      <c r="E1500" s="18">
        <f>B1500*A1493</f>
        <v>0</v>
      </c>
      <c r="F1500" s="18">
        <f t="shared" si="392"/>
        <v>0</v>
      </c>
      <c r="G1500" s="18"/>
      <c r="H1500" s="89">
        <f t="shared" si="393"/>
        <v>0</v>
      </c>
      <c r="I1500" s="116"/>
      <c r="J1500" s="3">
        <f t="shared" si="394"/>
        <v>0</v>
      </c>
      <c r="K1500" s="3"/>
      <c r="L1500" s="77"/>
      <c r="M1500" s="77"/>
      <c r="N1500" s="77"/>
      <c r="O1500" s="77"/>
      <c r="P1500" s="77"/>
      <c r="Q1500" s="77"/>
      <c r="R1500" s="77"/>
      <c r="S1500" s="77"/>
      <c r="T1500" s="77"/>
      <c r="U1500" s="77"/>
      <c r="V1500" s="77"/>
      <c r="W1500" s="77"/>
      <c r="X1500" s="77"/>
      <c r="Y1500" s="77"/>
    </row>
    <row r="1501" ht="15.75" customHeight="1">
      <c r="A1501" s="2"/>
      <c r="B1501" s="18"/>
      <c r="C1501" s="18"/>
      <c r="D1501" s="18">
        <f t="shared" si="391"/>
        <v>0</v>
      </c>
      <c r="E1501" s="18">
        <f>B1501*A1493</f>
        <v>0</v>
      </c>
      <c r="F1501" s="18">
        <f t="shared" si="392"/>
        <v>0</v>
      </c>
      <c r="G1501" s="18"/>
      <c r="H1501" s="89">
        <f t="shared" si="393"/>
        <v>0</v>
      </c>
      <c r="I1501" s="116"/>
      <c r="J1501" s="3">
        <f t="shared" si="394"/>
        <v>0</v>
      </c>
      <c r="K1501" s="3"/>
      <c r="L1501" s="77"/>
      <c r="M1501" s="77"/>
      <c r="N1501" s="77"/>
      <c r="O1501" s="77"/>
      <c r="P1501" s="77"/>
      <c r="Q1501" s="77"/>
      <c r="R1501" s="77"/>
      <c r="S1501" s="77"/>
      <c r="T1501" s="77"/>
      <c r="U1501" s="77"/>
      <c r="V1501" s="77"/>
      <c r="W1501" s="77"/>
      <c r="X1501" s="77"/>
      <c r="Y1501" s="77"/>
    </row>
    <row r="1502" ht="15.75" customHeight="1">
      <c r="A1502" s="2"/>
      <c r="B1502" s="89"/>
      <c r="C1502" s="89"/>
      <c r="D1502" s="18">
        <f t="shared" si="391"/>
        <v>0</v>
      </c>
      <c r="E1502" s="18">
        <f>B1502*A1493</f>
        <v>0</v>
      </c>
      <c r="F1502" s="18">
        <f t="shared" si="392"/>
        <v>0</v>
      </c>
      <c r="G1502" s="18"/>
      <c r="H1502" s="89">
        <f t="shared" si="393"/>
        <v>0</v>
      </c>
      <c r="I1502" s="116"/>
      <c r="J1502" s="3">
        <f t="shared" si="394"/>
        <v>0</v>
      </c>
      <c r="K1502" s="3"/>
      <c r="L1502" s="77"/>
      <c r="M1502" s="77"/>
      <c r="N1502" s="77"/>
      <c r="O1502" s="77"/>
      <c r="P1502" s="77"/>
      <c r="Q1502" s="77"/>
      <c r="R1502" s="77"/>
      <c r="S1502" s="77"/>
      <c r="T1502" s="77"/>
      <c r="U1502" s="77"/>
      <c r="V1502" s="77"/>
      <c r="W1502" s="77"/>
      <c r="X1502" s="77"/>
      <c r="Y1502" s="77"/>
    </row>
    <row r="1503" ht="15.75" customHeight="1">
      <c r="A1503" s="2"/>
      <c r="B1503" s="89"/>
      <c r="C1503" s="89"/>
      <c r="D1503" s="18">
        <f t="shared" si="391"/>
        <v>0</v>
      </c>
      <c r="E1503" s="18">
        <f>B1503*A1493</f>
        <v>0</v>
      </c>
      <c r="F1503" s="18">
        <f t="shared" si="392"/>
        <v>0</v>
      </c>
      <c r="G1503" s="18"/>
      <c r="H1503" s="89">
        <f t="shared" si="393"/>
        <v>0</v>
      </c>
      <c r="I1503" s="116"/>
      <c r="J1503" s="3">
        <f t="shared" si="394"/>
        <v>0</v>
      </c>
      <c r="K1503" s="3"/>
      <c r="L1503" s="77"/>
      <c r="M1503" s="77"/>
      <c r="N1503" s="77"/>
      <c r="O1503" s="77"/>
      <c r="P1503" s="77"/>
      <c r="Q1503" s="77"/>
      <c r="R1503" s="77"/>
      <c r="S1503" s="77"/>
      <c r="T1503" s="77"/>
      <c r="U1503" s="77"/>
      <c r="V1503" s="77"/>
      <c r="W1503" s="77"/>
      <c r="X1503" s="77"/>
      <c r="Y1503" s="77"/>
    </row>
    <row r="1504" ht="15.75" customHeight="1">
      <c r="A1504" s="1"/>
      <c r="B1504" s="89"/>
      <c r="C1504" s="89"/>
      <c r="D1504" s="18">
        <f t="shared" si="391"/>
        <v>0</v>
      </c>
      <c r="E1504" s="18">
        <f>B1504*A1493</f>
        <v>0</v>
      </c>
      <c r="F1504" s="18">
        <f t="shared" si="392"/>
        <v>0</v>
      </c>
      <c r="G1504" s="18"/>
      <c r="H1504" s="89">
        <f t="shared" si="393"/>
        <v>0</v>
      </c>
      <c r="I1504" s="116"/>
      <c r="J1504" s="3">
        <f t="shared" si="394"/>
        <v>0</v>
      </c>
      <c r="K1504" s="3"/>
      <c r="L1504" s="77"/>
      <c r="M1504" s="77"/>
      <c r="N1504" s="77"/>
      <c r="O1504" s="77"/>
      <c r="P1504" s="77"/>
      <c r="Q1504" s="77"/>
      <c r="R1504" s="77"/>
      <c r="S1504" s="77"/>
      <c r="T1504" s="77"/>
      <c r="U1504" s="77"/>
      <c r="V1504" s="77"/>
      <c r="W1504" s="77"/>
      <c r="X1504" s="77"/>
      <c r="Y1504" s="77"/>
    </row>
    <row r="1505" ht="15.75" customHeight="1">
      <c r="A1505" s="1"/>
      <c r="B1505" s="89"/>
      <c r="C1505" s="89"/>
      <c r="D1505" s="18">
        <f t="shared" si="391"/>
        <v>0</v>
      </c>
      <c r="E1505" s="18">
        <f>B1505*A1493</f>
        <v>0</v>
      </c>
      <c r="F1505" s="18">
        <f t="shared" si="392"/>
        <v>0</v>
      </c>
      <c r="G1505" s="18"/>
      <c r="H1505" s="89">
        <f t="shared" si="393"/>
        <v>0</v>
      </c>
      <c r="I1505" s="116"/>
      <c r="J1505" s="3">
        <f t="shared" si="394"/>
        <v>0</v>
      </c>
      <c r="K1505" s="3"/>
      <c r="L1505" s="77"/>
      <c r="M1505" s="77"/>
      <c r="N1505" s="77"/>
      <c r="O1505" s="77"/>
      <c r="P1505" s="77"/>
      <c r="Q1505" s="77"/>
      <c r="R1505" s="77"/>
      <c r="S1505" s="77"/>
      <c r="T1505" s="77"/>
      <c r="U1505" s="77"/>
      <c r="V1505" s="77"/>
      <c r="W1505" s="77"/>
      <c r="X1505" s="77"/>
      <c r="Y1505" s="77"/>
    </row>
    <row r="1506" ht="15.75" customHeight="1">
      <c r="A1506" s="31"/>
      <c r="B1506" s="89"/>
      <c r="C1506" s="89"/>
      <c r="D1506" s="95">
        <f t="shared" si="391"/>
        <v>0</v>
      </c>
      <c r="E1506" s="95">
        <f>B1506*A1493</f>
        <v>0</v>
      </c>
      <c r="F1506" s="18">
        <f t="shared" si="392"/>
        <v>0</v>
      </c>
      <c r="G1506" s="18"/>
      <c r="H1506" s="89">
        <f t="shared" si="393"/>
        <v>0</v>
      </c>
      <c r="I1506" s="118"/>
      <c r="J1506" s="3">
        <f t="shared" si="394"/>
        <v>0</v>
      </c>
      <c r="K1506" s="3"/>
      <c r="L1506" s="77"/>
      <c r="M1506" s="77"/>
      <c r="N1506" s="77"/>
      <c r="O1506" s="77"/>
      <c r="P1506" s="77"/>
      <c r="Q1506" s="77"/>
      <c r="R1506" s="77"/>
      <c r="S1506" s="77"/>
      <c r="T1506" s="77"/>
      <c r="U1506" s="77"/>
      <c r="V1506" s="77"/>
      <c r="W1506" s="77"/>
      <c r="X1506" s="77"/>
      <c r="Y1506" s="77"/>
    </row>
    <row r="1507" ht="15.75" customHeight="1">
      <c r="A1507" s="31"/>
      <c r="B1507" s="89"/>
      <c r="C1507" s="89"/>
      <c r="D1507" s="18">
        <f t="shared" si="391"/>
        <v>0</v>
      </c>
      <c r="E1507" s="18">
        <f>B1507*A1493</f>
        <v>0</v>
      </c>
      <c r="F1507" s="18">
        <f t="shared" si="392"/>
        <v>0</v>
      </c>
      <c r="G1507" s="18"/>
      <c r="H1507" s="89">
        <f t="shared" si="393"/>
        <v>0</v>
      </c>
      <c r="I1507" s="3"/>
      <c r="J1507" s="3">
        <f t="shared" si="394"/>
        <v>0</v>
      </c>
      <c r="K1507" s="3"/>
      <c r="L1507" s="77"/>
      <c r="M1507" s="77"/>
      <c r="N1507" s="77"/>
      <c r="O1507" s="77"/>
      <c r="P1507" s="77"/>
      <c r="Q1507" s="77"/>
      <c r="R1507" s="77"/>
      <c r="S1507" s="77"/>
      <c r="T1507" s="77"/>
      <c r="U1507" s="77"/>
      <c r="V1507" s="77"/>
      <c r="W1507" s="77"/>
      <c r="X1507" s="77"/>
      <c r="Y1507" s="77"/>
    </row>
    <row r="1508" ht="15.75" customHeight="1">
      <c r="A1508" s="31"/>
      <c r="B1508" s="89"/>
      <c r="C1508" s="89"/>
      <c r="D1508" s="18">
        <f t="shared" si="391"/>
        <v>0</v>
      </c>
      <c r="E1508" s="18">
        <f>B1508*A1493</f>
        <v>0</v>
      </c>
      <c r="F1508" s="18">
        <f t="shared" si="392"/>
        <v>0</v>
      </c>
      <c r="G1508" s="18"/>
      <c r="H1508" s="89">
        <f t="shared" si="393"/>
        <v>0</v>
      </c>
      <c r="I1508" s="3"/>
      <c r="J1508" s="3">
        <f t="shared" si="394"/>
        <v>0</v>
      </c>
      <c r="K1508" s="3"/>
      <c r="L1508" s="77"/>
      <c r="M1508" s="77"/>
      <c r="N1508" s="77"/>
      <c r="O1508" s="77"/>
      <c r="P1508" s="77"/>
      <c r="Q1508" s="77"/>
      <c r="R1508" s="77"/>
      <c r="S1508" s="77"/>
      <c r="T1508" s="77"/>
      <c r="U1508" s="77"/>
      <c r="V1508" s="77"/>
      <c r="W1508" s="77"/>
      <c r="X1508" s="77"/>
      <c r="Y1508" s="77"/>
    </row>
    <row r="1509" ht="15.75" customHeight="1">
      <c r="A1509" s="4" t="s">
        <v>495</v>
      </c>
      <c r="B1509" s="97">
        <f>SUM(B1495:B1508)</f>
        <v>0</v>
      </c>
      <c r="C1509" s="96"/>
      <c r="D1509" s="97">
        <f t="shared" ref="D1509:F1509" si="395">SUM(D1495:D1508)</f>
        <v>0</v>
      </c>
      <c r="E1509" s="97">
        <f t="shared" si="395"/>
        <v>0</v>
      </c>
      <c r="F1509" s="97">
        <f t="shared" si="395"/>
        <v>0</v>
      </c>
      <c r="G1509" s="96"/>
      <c r="H1509" s="97">
        <f t="shared" ref="H1509:K1509" si="396">SUM(H1495:H1508)</f>
        <v>0</v>
      </c>
      <c r="I1509" s="98">
        <f t="shared" si="396"/>
        <v>0</v>
      </c>
      <c r="J1509" s="98">
        <f t="shared" si="396"/>
        <v>0</v>
      </c>
      <c r="K1509" s="98">
        <f t="shared" si="396"/>
        <v>0</v>
      </c>
      <c r="L1509" s="77"/>
      <c r="M1509" s="77"/>
      <c r="N1509" s="77"/>
      <c r="O1509" s="77"/>
      <c r="P1509" s="77"/>
      <c r="Q1509" s="77"/>
      <c r="R1509" s="77"/>
      <c r="S1509" s="77"/>
      <c r="T1509" s="77"/>
      <c r="U1509" s="77"/>
      <c r="V1509" s="77"/>
      <c r="W1509" s="77"/>
      <c r="X1509" s="77"/>
      <c r="Y1509" s="77"/>
    </row>
    <row r="1510" ht="15.75" customHeight="1">
      <c r="A1510" s="8"/>
      <c r="B1510" s="100"/>
      <c r="C1510" s="100"/>
      <c r="D1510" s="100"/>
      <c r="E1510" s="100"/>
      <c r="F1510" s="100"/>
      <c r="G1510" s="100"/>
      <c r="H1510" s="101" t="s">
        <v>496</v>
      </c>
      <c r="I1510" s="33"/>
      <c r="J1510" s="100"/>
      <c r="K1510" s="101" t="s">
        <v>497</v>
      </c>
      <c r="L1510" s="77"/>
      <c r="M1510" s="77"/>
      <c r="N1510" s="77"/>
      <c r="O1510" s="77"/>
      <c r="P1510" s="77"/>
      <c r="Q1510" s="77"/>
      <c r="R1510" s="77"/>
      <c r="S1510" s="77"/>
      <c r="T1510" s="77"/>
      <c r="U1510" s="77"/>
      <c r="V1510" s="77"/>
      <c r="W1510" s="77"/>
      <c r="X1510" s="77"/>
      <c r="Y1510" s="77"/>
    </row>
    <row r="1511" ht="15.75" customHeight="1">
      <c r="A1511" s="8"/>
      <c r="B1511" s="100"/>
      <c r="C1511" s="100"/>
      <c r="D1511" s="100"/>
      <c r="E1511" s="100"/>
      <c r="F1511" s="100"/>
      <c r="G1511" s="100"/>
      <c r="H1511" s="104" t="str">
        <f>#REF!*A1493</f>
        <v>#REF!</v>
      </c>
      <c r="I1511" s="33"/>
      <c r="J1511" s="100"/>
      <c r="K1511" s="104"/>
      <c r="L1511" s="77"/>
      <c r="M1511" s="77"/>
      <c r="N1511" s="77"/>
      <c r="O1511" s="77"/>
      <c r="P1511" s="77"/>
      <c r="Q1511" s="77"/>
      <c r="R1511" s="77"/>
      <c r="S1511" s="77"/>
      <c r="T1511" s="77"/>
      <c r="U1511" s="77"/>
      <c r="V1511" s="77"/>
      <c r="W1511" s="77"/>
      <c r="X1511" s="77"/>
      <c r="Y1511" s="77"/>
    </row>
    <row r="1512" ht="15.75" customHeight="1">
      <c r="A1512" s="8"/>
      <c r="B1512" s="8"/>
      <c r="C1512" s="8"/>
      <c r="D1512" s="8"/>
      <c r="E1512" s="8"/>
      <c r="F1512" s="8"/>
      <c r="G1512" s="8"/>
      <c r="H1512" s="8"/>
      <c r="I1512" s="33"/>
      <c r="J1512" s="8"/>
      <c r="K1512" s="8"/>
      <c r="L1512" s="77"/>
      <c r="M1512" s="77"/>
      <c r="N1512" s="77"/>
      <c r="O1512" s="77"/>
      <c r="P1512" s="77"/>
      <c r="Q1512" s="77"/>
      <c r="R1512" s="77"/>
      <c r="S1512" s="77"/>
      <c r="T1512" s="77"/>
      <c r="U1512" s="77"/>
      <c r="V1512" s="77"/>
      <c r="W1512" s="77"/>
      <c r="X1512" s="77"/>
      <c r="Y1512" s="77"/>
    </row>
    <row r="1513" ht="15.75" customHeight="1">
      <c r="A1513" s="8"/>
      <c r="B1513" s="8"/>
      <c r="C1513" s="8"/>
      <c r="D1513" s="8"/>
      <c r="E1513" s="8"/>
      <c r="F1513" s="8"/>
      <c r="G1513" s="8"/>
      <c r="H1513" s="8"/>
      <c r="I1513" s="33"/>
      <c r="J1513" s="8"/>
      <c r="K1513" s="8"/>
      <c r="L1513" s="77"/>
      <c r="M1513" s="77"/>
      <c r="N1513" s="77"/>
      <c r="O1513" s="77"/>
      <c r="P1513" s="77"/>
      <c r="Q1513" s="77"/>
      <c r="R1513" s="77"/>
      <c r="S1513" s="77"/>
      <c r="T1513" s="77"/>
      <c r="U1513" s="77"/>
      <c r="V1513" s="77"/>
      <c r="W1513" s="77"/>
      <c r="X1513" s="77"/>
      <c r="Y1513" s="77"/>
    </row>
    <row r="1514" ht="15.75" customHeight="1">
      <c r="A1514" s="66"/>
      <c r="B1514" s="75"/>
      <c r="C1514" s="75"/>
      <c r="D1514" s="75"/>
      <c r="E1514" s="75"/>
      <c r="F1514" s="75"/>
      <c r="G1514" s="75"/>
      <c r="H1514" s="75"/>
      <c r="I1514" s="75"/>
      <c r="J1514" s="75"/>
      <c r="K1514" s="76"/>
      <c r="L1514" s="77"/>
      <c r="M1514" s="77"/>
      <c r="N1514" s="77"/>
      <c r="O1514" s="77"/>
      <c r="P1514" s="77"/>
      <c r="Q1514" s="77"/>
      <c r="R1514" s="77"/>
      <c r="S1514" s="77"/>
      <c r="T1514" s="77"/>
      <c r="U1514" s="77"/>
      <c r="V1514" s="77"/>
      <c r="W1514" s="77"/>
      <c r="X1514" s="77"/>
      <c r="Y1514" s="77"/>
    </row>
    <row r="1515" ht="15.75" customHeight="1">
      <c r="A1515" s="78" t="s">
        <v>478</v>
      </c>
      <c r="B1515" s="79" t="s">
        <v>479</v>
      </c>
      <c r="C1515" s="75"/>
      <c r="D1515" s="76"/>
      <c r="E1515" s="80" t="s">
        <v>480</v>
      </c>
      <c r="F1515" s="76"/>
      <c r="G1515" s="79" t="s">
        <v>481</v>
      </c>
      <c r="H1515" s="75"/>
      <c r="I1515" s="75"/>
      <c r="J1515" s="75"/>
      <c r="K1515" s="76"/>
      <c r="L1515" s="77"/>
      <c r="M1515" s="77"/>
      <c r="N1515" s="77"/>
      <c r="O1515" s="77"/>
      <c r="P1515" s="77"/>
      <c r="Q1515" s="77"/>
      <c r="R1515" s="77"/>
      <c r="S1515" s="77"/>
      <c r="T1515" s="77"/>
      <c r="U1515" s="77"/>
      <c r="V1515" s="77"/>
      <c r="W1515" s="77"/>
      <c r="X1515" s="77"/>
      <c r="Y1515" s="77"/>
    </row>
    <row r="1516" ht="15.75" customHeight="1">
      <c r="A1516" s="177">
        <v>4.0</v>
      </c>
      <c r="B1516" s="82" t="s">
        <v>482</v>
      </c>
      <c r="C1516" s="82" t="s">
        <v>483</v>
      </c>
      <c r="D1516" s="82" t="s">
        <v>484</v>
      </c>
      <c r="E1516" s="82" t="s">
        <v>485</v>
      </c>
      <c r="F1516" s="82" t="s">
        <v>484</v>
      </c>
      <c r="G1516" s="82" t="s">
        <v>486</v>
      </c>
      <c r="H1516" s="82" t="s">
        <v>487</v>
      </c>
      <c r="I1516" s="114" t="s">
        <v>488</v>
      </c>
      <c r="J1516" s="85" t="s">
        <v>489</v>
      </c>
      <c r="K1516" s="85" t="s">
        <v>490</v>
      </c>
      <c r="L1516" s="77"/>
      <c r="M1516" s="77"/>
      <c r="N1516" s="77"/>
      <c r="O1516" s="77"/>
      <c r="P1516" s="77"/>
      <c r="Q1516" s="77"/>
      <c r="R1516" s="77"/>
      <c r="S1516" s="77"/>
      <c r="T1516" s="77"/>
      <c r="U1516" s="77"/>
      <c r="V1516" s="77"/>
      <c r="W1516" s="77"/>
      <c r="X1516" s="77"/>
      <c r="Y1516" s="77"/>
    </row>
    <row r="1517" ht="15.75" customHeight="1">
      <c r="A1517" s="86" t="s">
        <v>491</v>
      </c>
      <c r="B1517" s="87"/>
      <c r="C1517" s="87"/>
      <c r="D1517" s="87"/>
      <c r="E1517" s="87"/>
      <c r="F1517" s="87"/>
      <c r="G1517" s="87"/>
      <c r="H1517" s="87"/>
      <c r="I1517" s="115"/>
      <c r="J1517" s="87"/>
      <c r="K1517" s="87"/>
      <c r="L1517" s="77"/>
      <c r="M1517" s="77"/>
      <c r="N1517" s="77"/>
      <c r="O1517" s="77"/>
      <c r="P1517" s="77"/>
      <c r="Q1517" s="77"/>
      <c r="R1517" s="77"/>
      <c r="S1517" s="77"/>
      <c r="T1517" s="77"/>
      <c r="U1517" s="77"/>
      <c r="V1517" s="77"/>
      <c r="W1517" s="77"/>
      <c r="X1517" s="77"/>
      <c r="Y1517" s="77"/>
    </row>
    <row r="1518" ht="15.75" customHeight="1">
      <c r="A1518" s="2"/>
      <c r="B1518" s="89"/>
      <c r="C1518" s="89"/>
      <c r="D1518" s="18">
        <f t="shared" ref="D1518:D1531" si="397">C1518*B1518</f>
        <v>0</v>
      </c>
      <c r="E1518" s="18">
        <f>B1518*A1516</f>
        <v>0</v>
      </c>
      <c r="F1518" s="18">
        <f t="shared" ref="F1518:F1531" si="398">E1518*C1518</f>
        <v>0</v>
      </c>
      <c r="G1518" s="18"/>
      <c r="H1518" s="89">
        <f t="shared" ref="H1518:H1531" si="399">G1518*E1518</f>
        <v>0</v>
      </c>
      <c r="I1518" s="116"/>
      <c r="J1518" s="3">
        <f t="shared" ref="J1518:J1531" si="400">I1518*H1518</f>
        <v>0</v>
      </c>
      <c r="K1518" s="3"/>
      <c r="L1518" s="77"/>
      <c r="M1518" s="77"/>
      <c r="N1518" s="77"/>
      <c r="O1518" s="77"/>
      <c r="P1518" s="77"/>
      <c r="Q1518" s="77"/>
      <c r="R1518" s="77"/>
      <c r="S1518" s="77"/>
      <c r="T1518" s="77"/>
      <c r="U1518" s="77"/>
      <c r="V1518" s="77"/>
      <c r="W1518" s="77"/>
      <c r="X1518" s="77"/>
      <c r="Y1518" s="77"/>
    </row>
    <row r="1519" ht="15.75" customHeight="1">
      <c r="A1519" s="2"/>
      <c r="B1519" s="89"/>
      <c r="C1519" s="89"/>
      <c r="D1519" s="18">
        <f t="shared" si="397"/>
        <v>0</v>
      </c>
      <c r="E1519" s="18">
        <f>B1519*A1516</f>
        <v>0</v>
      </c>
      <c r="F1519" s="18">
        <f t="shared" si="398"/>
        <v>0</v>
      </c>
      <c r="G1519" s="18"/>
      <c r="H1519" s="89">
        <f t="shared" si="399"/>
        <v>0</v>
      </c>
      <c r="I1519" s="116"/>
      <c r="J1519" s="3">
        <f t="shared" si="400"/>
        <v>0</v>
      </c>
      <c r="K1519" s="3"/>
      <c r="L1519" s="77"/>
      <c r="M1519" s="77"/>
      <c r="N1519" s="77"/>
      <c r="O1519" s="77"/>
      <c r="P1519" s="77"/>
      <c r="Q1519" s="77"/>
      <c r="R1519" s="77"/>
      <c r="S1519" s="77"/>
      <c r="T1519" s="77"/>
      <c r="U1519" s="77"/>
      <c r="V1519" s="77"/>
      <c r="W1519" s="77"/>
      <c r="X1519" s="77"/>
      <c r="Y1519" s="77"/>
    </row>
    <row r="1520" ht="15.75" customHeight="1">
      <c r="A1520" s="2"/>
      <c r="B1520" s="18"/>
      <c r="C1520" s="18"/>
      <c r="D1520" s="18">
        <f t="shared" si="397"/>
        <v>0</v>
      </c>
      <c r="E1520" s="18">
        <f>B1520*A1516</f>
        <v>0</v>
      </c>
      <c r="F1520" s="18">
        <f t="shared" si="398"/>
        <v>0</v>
      </c>
      <c r="G1520" s="18"/>
      <c r="H1520" s="89">
        <f t="shared" si="399"/>
        <v>0</v>
      </c>
      <c r="I1520" s="116"/>
      <c r="J1520" s="3">
        <f t="shared" si="400"/>
        <v>0</v>
      </c>
      <c r="K1520" s="3"/>
      <c r="L1520" s="77"/>
      <c r="M1520" s="77"/>
      <c r="N1520" s="77"/>
      <c r="O1520" s="77"/>
      <c r="P1520" s="77"/>
      <c r="Q1520" s="77"/>
      <c r="R1520" s="77"/>
      <c r="S1520" s="77"/>
      <c r="T1520" s="77"/>
      <c r="U1520" s="77"/>
      <c r="V1520" s="77"/>
      <c r="W1520" s="77"/>
      <c r="X1520" s="77"/>
      <c r="Y1520" s="77"/>
    </row>
    <row r="1521" ht="15.75" customHeight="1">
      <c r="A1521" s="2"/>
      <c r="B1521" s="18"/>
      <c r="C1521" s="18"/>
      <c r="D1521" s="18">
        <f t="shared" si="397"/>
        <v>0</v>
      </c>
      <c r="E1521" s="18">
        <f>B1521*A1516</f>
        <v>0</v>
      </c>
      <c r="F1521" s="18">
        <f t="shared" si="398"/>
        <v>0</v>
      </c>
      <c r="G1521" s="18"/>
      <c r="H1521" s="89">
        <f t="shared" si="399"/>
        <v>0</v>
      </c>
      <c r="I1521" s="116"/>
      <c r="J1521" s="3">
        <f t="shared" si="400"/>
        <v>0</v>
      </c>
      <c r="K1521" s="3"/>
      <c r="L1521" s="77"/>
      <c r="M1521" s="77"/>
      <c r="N1521" s="77"/>
      <c r="O1521" s="77"/>
      <c r="P1521" s="77"/>
      <c r="Q1521" s="77"/>
      <c r="R1521" s="77"/>
      <c r="S1521" s="77"/>
      <c r="T1521" s="77"/>
      <c r="U1521" s="77"/>
      <c r="V1521" s="77"/>
      <c r="W1521" s="77"/>
      <c r="X1521" s="77"/>
      <c r="Y1521" s="77"/>
    </row>
    <row r="1522" ht="15.75" customHeight="1">
      <c r="A1522" s="2"/>
      <c r="B1522" s="18"/>
      <c r="C1522" s="18"/>
      <c r="D1522" s="18">
        <f t="shared" si="397"/>
        <v>0</v>
      </c>
      <c r="E1522" s="18">
        <f>B1522*A1516</f>
        <v>0</v>
      </c>
      <c r="F1522" s="18">
        <f t="shared" si="398"/>
        <v>0</v>
      </c>
      <c r="G1522" s="18"/>
      <c r="H1522" s="89">
        <f t="shared" si="399"/>
        <v>0</v>
      </c>
      <c r="I1522" s="116"/>
      <c r="J1522" s="3">
        <f t="shared" si="400"/>
        <v>0</v>
      </c>
      <c r="K1522" s="3"/>
      <c r="L1522" s="77"/>
      <c r="M1522" s="77"/>
      <c r="N1522" s="77"/>
      <c r="O1522" s="77"/>
      <c r="P1522" s="77"/>
      <c r="Q1522" s="77"/>
      <c r="R1522" s="77"/>
      <c r="S1522" s="77"/>
      <c r="T1522" s="77"/>
      <c r="U1522" s="77"/>
      <c r="V1522" s="77"/>
      <c r="W1522" s="77"/>
      <c r="X1522" s="77"/>
      <c r="Y1522" s="77"/>
    </row>
    <row r="1523" ht="15.75" customHeight="1">
      <c r="A1523" s="2"/>
      <c r="B1523" s="18"/>
      <c r="C1523" s="18"/>
      <c r="D1523" s="18">
        <f t="shared" si="397"/>
        <v>0</v>
      </c>
      <c r="E1523" s="18">
        <f>B1523*A1516</f>
        <v>0</v>
      </c>
      <c r="F1523" s="18">
        <f t="shared" si="398"/>
        <v>0</v>
      </c>
      <c r="G1523" s="18"/>
      <c r="H1523" s="89">
        <f t="shared" si="399"/>
        <v>0</v>
      </c>
      <c r="I1523" s="116"/>
      <c r="J1523" s="3">
        <f t="shared" si="400"/>
        <v>0</v>
      </c>
      <c r="K1523" s="3"/>
      <c r="L1523" s="77"/>
      <c r="M1523" s="77"/>
      <c r="N1523" s="77"/>
      <c r="O1523" s="77"/>
      <c r="P1523" s="77"/>
      <c r="Q1523" s="77"/>
      <c r="R1523" s="77"/>
      <c r="S1523" s="77"/>
      <c r="T1523" s="77"/>
      <c r="U1523" s="77"/>
      <c r="V1523" s="77"/>
      <c r="W1523" s="77"/>
      <c r="X1523" s="77"/>
      <c r="Y1523" s="77"/>
    </row>
    <row r="1524" ht="15.75" customHeight="1">
      <c r="A1524" s="2"/>
      <c r="B1524" s="18"/>
      <c r="C1524" s="18"/>
      <c r="D1524" s="18">
        <f t="shared" si="397"/>
        <v>0</v>
      </c>
      <c r="E1524" s="18">
        <f>B1524*A1516</f>
        <v>0</v>
      </c>
      <c r="F1524" s="18">
        <f t="shared" si="398"/>
        <v>0</v>
      </c>
      <c r="G1524" s="18"/>
      <c r="H1524" s="89">
        <f t="shared" si="399"/>
        <v>0</v>
      </c>
      <c r="I1524" s="116"/>
      <c r="J1524" s="3">
        <f t="shared" si="400"/>
        <v>0</v>
      </c>
      <c r="K1524" s="3"/>
      <c r="L1524" s="77"/>
      <c r="M1524" s="77"/>
      <c r="N1524" s="77"/>
      <c r="O1524" s="77"/>
      <c r="P1524" s="77"/>
      <c r="Q1524" s="77"/>
      <c r="R1524" s="77"/>
      <c r="S1524" s="77"/>
      <c r="T1524" s="77"/>
      <c r="U1524" s="77"/>
      <c r="V1524" s="77"/>
      <c r="W1524" s="77"/>
      <c r="X1524" s="77"/>
      <c r="Y1524" s="77"/>
    </row>
    <row r="1525" ht="15.75" customHeight="1">
      <c r="A1525" s="2"/>
      <c r="B1525" s="89"/>
      <c r="C1525" s="89"/>
      <c r="D1525" s="18">
        <f t="shared" si="397"/>
        <v>0</v>
      </c>
      <c r="E1525" s="18">
        <f>B1525*A1516</f>
        <v>0</v>
      </c>
      <c r="F1525" s="18">
        <f t="shared" si="398"/>
        <v>0</v>
      </c>
      <c r="G1525" s="18"/>
      <c r="H1525" s="89">
        <f t="shared" si="399"/>
        <v>0</v>
      </c>
      <c r="I1525" s="116"/>
      <c r="J1525" s="3">
        <f t="shared" si="400"/>
        <v>0</v>
      </c>
      <c r="K1525" s="3"/>
      <c r="L1525" s="77"/>
      <c r="M1525" s="77"/>
      <c r="N1525" s="77"/>
      <c r="O1525" s="77"/>
      <c r="P1525" s="77"/>
      <c r="Q1525" s="77"/>
      <c r="R1525" s="77"/>
      <c r="S1525" s="77"/>
      <c r="T1525" s="77"/>
      <c r="U1525" s="77"/>
      <c r="V1525" s="77"/>
      <c r="W1525" s="77"/>
      <c r="X1525" s="77"/>
      <c r="Y1525" s="77"/>
    </row>
    <row r="1526" ht="15.75" customHeight="1">
      <c r="A1526" s="2"/>
      <c r="B1526" s="89"/>
      <c r="C1526" s="89"/>
      <c r="D1526" s="18">
        <f t="shared" si="397"/>
        <v>0</v>
      </c>
      <c r="E1526" s="18">
        <f>B1526*A1516</f>
        <v>0</v>
      </c>
      <c r="F1526" s="18">
        <f t="shared" si="398"/>
        <v>0</v>
      </c>
      <c r="G1526" s="18"/>
      <c r="H1526" s="89">
        <f t="shared" si="399"/>
        <v>0</v>
      </c>
      <c r="I1526" s="116"/>
      <c r="J1526" s="3">
        <f t="shared" si="400"/>
        <v>0</v>
      </c>
      <c r="K1526" s="3"/>
      <c r="L1526" s="77"/>
      <c r="M1526" s="77"/>
      <c r="N1526" s="77"/>
      <c r="O1526" s="77"/>
      <c r="P1526" s="77"/>
      <c r="Q1526" s="77"/>
      <c r="R1526" s="77"/>
      <c r="S1526" s="77"/>
      <c r="T1526" s="77"/>
      <c r="U1526" s="77"/>
      <c r="V1526" s="77"/>
      <c r="W1526" s="77"/>
      <c r="X1526" s="77"/>
      <c r="Y1526" s="77"/>
    </row>
    <row r="1527" ht="15.75" customHeight="1">
      <c r="A1527" s="1"/>
      <c r="B1527" s="89"/>
      <c r="C1527" s="89"/>
      <c r="D1527" s="18">
        <f t="shared" si="397"/>
        <v>0</v>
      </c>
      <c r="E1527" s="18">
        <f>B1527*A1516</f>
        <v>0</v>
      </c>
      <c r="F1527" s="18">
        <f t="shared" si="398"/>
        <v>0</v>
      </c>
      <c r="G1527" s="18"/>
      <c r="H1527" s="89">
        <f t="shared" si="399"/>
        <v>0</v>
      </c>
      <c r="I1527" s="116"/>
      <c r="J1527" s="3">
        <f t="shared" si="400"/>
        <v>0</v>
      </c>
      <c r="K1527" s="3"/>
      <c r="L1527" s="77"/>
      <c r="M1527" s="77"/>
      <c r="N1527" s="77"/>
      <c r="O1527" s="77"/>
      <c r="P1527" s="77"/>
      <c r="Q1527" s="77"/>
      <c r="R1527" s="77"/>
      <c r="S1527" s="77"/>
      <c r="T1527" s="77"/>
      <c r="U1527" s="77"/>
      <c r="V1527" s="77"/>
      <c r="W1527" s="77"/>
      <c r="X1527" s="77"/>
      <c r="Y1527" s="77"/>
    </row>
    <row r="1528" ht="15.75" customHeight="1">
      <c r="A1528" s="1"/>
      <c r="B1528" s="89"/>
      <c r="C1528" s="89"/>
      <c r="D1528" s="18">
        <f t="shared" si="397"/>
        <v>0</v>
      </c>
      <c r="E1528" s="18">
        <f>B1528*A1516</f>
        <v>0</v>
      </c>
      <c r="F1528" s="18">
        <f t="shared" si="398"/>
        <v>0</v>
      </c>
      <c r="G1528" s="18"/>
      <c r="H1528" s="89">
        <f t="shared" si="399"/>
        <v>0</v>
      </c>
      <c r="I1528" s="116"/>
      <c r="J1528" s="3">
        <f t="shared" si="400"/>
        <v>0</v>
      </c>
      <c r="K1528" s="3"/>
      <c r="L1528" s="77"/>
      <c r="M1528" s="77"/>
      <c r="N1528" s="77"/>
      <c r="O1528" s="77"/>
      <c r="P1528" s="77"/>
      <c r="Q1528" s="77"/>
      <c r="R1528" s="77"/>
      <c r="S1528" s="77"/>
      <c r="T1528" s="77"/>
      <c r="U1528" s="77"/>
      <c r="V1528" s="77"/>
      <c r="W1528" s="77"/>
      <c r="X1528" s="77"/>
      <c r="Y1528" s="77"/>
    </row>
    <row r="1529" ht="15.75" customHeight="1">
      <c r="A1529" s="31"/>
      <c r="B1529" s="89"/>
      <c r="C1529" s="89"/>
      <c r="D1529" s="95">
        <f t="shared" si="397"/>
        <v>0</v>
      </c>
      <c r="E1529" s="95">
        <f>B1529*A1516</f>
        <v>0</v>
      </c>
      <c r="F1529" s="18">
        <f t="shared" si="398"/>
        <v>0</v>
      </c>
      <c r="G1529" s="18"/>
      <c r="H1529" s="89">
        <f t="shared" si="399"/>
        <v>0</v>
      </c>
      <c r="I1529" s="118"/>
      <c r="J1529" s="3">
        <f t="shared" si="400"/>
        <v>0</v>
      </c>
      <c r="K1529" s="3"/>
      <c r="L1529" s="77"/>
      <c r="M1529" s="77"/>
      <c r="N1529" s="77"/>
      <c r="O1529" s="77"/>
      <c r="P1529" s="77"/>
      <c r="Q1529" s="77"/>
      <c r="R1529" s="77"/>
      <c r="S1529" s="77"/>
      <c r="T1529" s="77"/>
      <c r="U1529" s="77"/>
      <c r="V1529" s="77"/>
      <c r="W1529" s="77"/>
      <c r="X1529" s="77"/>
      <c r="Y1529" s="77"/>
    </row>
    <row r="1530" ht="15.75" customHeight="1">
      <c r="A1530" s="31"/>
      <c r="B1530" s="89"/>
      <c r="C1530" s="89"/>
      <c r="D1530" s="18">
        <f t="shared" si="397"/>
        <v>0</v>
      </c>
      <c r="E1530" s="18">
        <f>B1530*A1516</f>
        <v>0</v>
      </c>
      <c r="F1530" s="18">
        <f t="shared" si="398"/>
        <v>0</v>
      </c>
      <c r="G1530" s="18"/>
      <c r="H1530" s="89">
        <f t="shared" si="399"/>
        <v>0</v>
      </c>
      <c r="I1530" s="3"/>
      <c r="J1530" s="3">
        <f t="shared" si="400"/>
        <v>0</v>
      </c>
      <c r="K1530" s="3"/>
      <c r="L1530" s="77"/>
      <c r="M1530" s="77"/>
      <c r="N1530" s="77"/>
      <c r="O1530" s="77"/>
      <c r="P1530" s="77"/>
      <c r="Q1530" s="77"/>
      <c r="R1530" s="77"/>
      <c r="S1530" s="77"/>
      <c r="T1530" s="77"/>
      <c r="U1530" s="77"/>
      <c r="V1530" s="77"/>
      <c r="W1530" s="77"/>
      <c r="X1530" s="77"/>
      <c r="Y1530" s="77"/>
    </row>
    <row r="1531" ht="15.75" customHeight="1">
      <c r="A1531" s="31"/>
      <c r="B1531" s="89"/>
      <c r="C1531" s="89"/>
      <c r="D1531" s="18">
        <f t="shared" si="397"/>
        <v>0</v>
      </c>
      <c r="E1531" s="18">
        <f>B1531*A1516</f>
        <v>0</v>
      </c>
      <c r="F1531" s="18">
        <f t="shared" si="398"/>
        <v>0</v>
      </c>
      <c r="G1531" s="18"/>
      <c r="H1531" s="89">
        <f t="shared" si="399"/>
        <v>0</v>
      </c>
      <c r="I1531" s="3"/>
      <c r="J1531" s="3">
        <f t="shared" si="400"/>
        <v>0</v>
      </c>
      <c r="K1531" s="3"/>
      <c r="L1531" s="77"/>
      <c r="M1531" s="77"/>
      <c r="N1531" s="77"/>
      <c r="O1531" s="77"/>
      <c r="P1531" s="77"/>
      <c r="Q1531" s="77"/>
      <c r="R1531" s="77"/>
      <c r="S1531" s="77"/>
      <c r="T1531" s="77"/>
      <c r="U1531" s="77"/>
      <c r="V1531" s="77"/>
      <c r="W1531" s="77"/>
      <c r="X1531" s="77"/>
      <c r="Y1531" s="77"/>
    </row>
    <row r="1532" ht="15.75" customHeight="1">
      <c r="A1532" s="4" t="s">
        <v>495</v>
      </c>
      <c r="B1532" s="97">
        <f>SUM(B1518:B1531)</f>
        <v>0</v>
      </c>
      <c r="C1532" s="96"/>
      <c r="D1532" s="97">
        <f t="shared" ref="D1532:F1532" si="401">SUM(D1518:D1531)</f>
        <v>0</v>
      </c>
      <c r="E1532" s="97">
        <f t="shared" si="401"/>
        <v>0</v>
      </c>
      <c r="F1532" s="97">
        <f t="shared" si="401"/>
        <v>0</v>
      </c>
      <c r="G1532" s="96"/>
      <c r="H1532" s="97">
        <f t="shared" ref="H1532:K1532" si="402">SUM(H1518:H1531)</f>
        <v>0</v>
      </c>
      <c r="I1532" s="98">
        <f t="shared" si="402"/>
        <v>0</v>
      </c>
      <c r="J1532" s="98">
        <f t="shared" si="402"/>
        <v>0</v>
      </c>
      <c r="K1532" s="98">
        <f t="shared" si="402"/>
        <v>0</v>
      </c>
      <c r="L1532" s="77"/>
      <c r="M1532" s="77"/>
      <c r="N1532" s="77"/>
      <c r="O1532" s="77"/>
      <c r="P1532" s="77"/>
      <c r="Q1532" s="77"/>
      <c r="R1532" s="77"/>
      <c r="S1532" s="77"/>
      <c r="T1532" s="77"/>
      <c r="U1532" s="77"/>
      <c r="V1532" s="77"/>
      <c r="W1532" s="77"/>
      <c r="X1532" s="77"/>
      <c r="Y1532" s="77"/>
    </row>
    <row r="1533" ht="15.75" customHeight="1">
      <c r="A1533" s="8"/>
      <c r="B1533" s="100"/>
      <c r="C1533" s="100"/>
      <c r="D1533" s="100"/>
      <c r="E1533" s="100"/>
      <c r="F1533" s="100"/>
      <c r="G1533" s="100"/>
      <c r="H1533" s="101" t="s">
        <v>496</v>
      </c>
      <c r="I1533" s="33"/>
      <c r="J1533" s="100"/>
      <c r="K1533" s="101" t="s">
        <v>497</v>
      </c>
      <c r="L1533" s="77"/>
      <c r="M1533" s="77"/>
      <c r="N1533" s="77"/>
      <c r="O1533" s="77"/>
      <c r="P1533" s="77"/>
      <c r="Q1533" s="77"/>
      <c r="R1533" s="77"/>
      <c r="S1533" s="77"/>
      <c r="T1533" s="77"/>
      <c r="U1533" s="77"/>
      <c r="V1533" s="77"/>
      <c r="W1533" s="77"/>
      <c r="X1533" s="77"/>
      <c r="Y1533" s="77"/>
    </row>
    <row r="1534" ht="15.75" customHeight="1">
      <c r="A1534" s="8"/>
      <c r="B1534" s="100"/>
      <c r="C1534" s="100"/>
      <c r="D1534" s="100"/>
      <c r="E1534" s="100"/>
      <c r="F1534" s="100"/>
      <c r="G1534" s="100"/>
      <c r="H1534" s="104" t="str">
        <f>#REF!*A1516</f>
        <v>#REF!</v>
      </c>
      <c r="I1534" s="33"/>
      <c r="J1534" s="100"/>
      <c r="K1534" s="104"/>
      <c r="L1534" s="77"/>
      <c r="M1534" s="77"/>
      <c r="N1534" s="77"/>
      <c r="O1534" s="77"/>
      <c r="P1534" s="77"/>
      <c r="Q1534" s="77"/>
      <c r="R1534" s="77"/>
      <c r="S1534" s="77"/>
      <c r="T1534" s="77"/>
      <c r="U1534" s="77"/>
      <c r="V1534" s="77"/>
      <c r="W1534" s="77"/>
      <c r="X1534" s="77"/>
      <c r="Y1534" s="77"/>
    </row>
    <row r="1535" ht="15.75" customHeight="1">
      <c r="A1535" s="8"/>
      <c r="B1535" s="8"/>
      <c r="C1535" s="8"/>
      <c r="D1535" s="8"/>
      <c r="E1535" s="8"/>
      <c r="F1535" s="8"/>
      <c r="G1535" s="8"/>
      <c r="H1535" s="8"/>
      <c r="I1535" s="33"/>
      <c r="J1535" s="8"/>
      <c r="K1535" s="8"/>
      <c r="L1535" s="77"/>
      <c r="M1535" s="77"/>
      <c r="N1535" s="77"/>
      <c r="O1535" s="77"/>
      <c r="P1535" s="77"/>
      <c r="Q1535" s="77"/>
      <c r="R1535" s="77"/>
      <c r="S1535" s="77"/>
      <c r="T1535" s="77"/>
      <c r="U1535" s="77"/>
      <c r="V1535" s="77"/>
      <c r="W1535" s="77"/>
      <c r="X1535" s="77"/>
      <c r="Y1535" s="77"/>
    </row>
    <row r="1536" ht="15.75" customHeight="1">
      <c r="A1536" s="8"/>
      <c r="B1536" s="8"/>
      <c r="C1536" s="8"/>
      <c r="D1536" s="8"/>
      <c r="E1536" s="8"/>
      <c r="F1536" s="8"/>
      <c r="G1536" s="8"/>
      <c r="H1536" s="8"/>
      <c r="I1536" s="33"/>
      <c r="J1536" s="8"/>
      <c r="K1536" s="8"/>
      <c r="L1536" s="77"/>
      <c r="M1536" s="77"/>
      <c r="N1536" s="77"/>
      <c r="O1536" s="77"/>
      <c r="P1536" s="77"/>
      <c r="Q1536" s="77"/>
      <c r="R1536" s="77"/>
      <c r="S1536" s="77"/>
      <c r="T1536" s="77"/>
      <c r="U1536" s="77"/>
      <c r="V1536" s="77"/>
      <c r="W1536" s="77"/>
      <c r="X1536" s="77"/>
      <c r="Y1536" s="77"/>
    </row>
    <row r="1537" ht="15.75" customHeight="1">
      <c r="A1537" s="78" t="s">
        <v>478</v>
      </c>
      <c r="B1537" s="79" t="s">
        <v>479</v>
      </c>
      <c r="C1537" s="75"/>
      <c r="D1537" s="76"/>
      <c r="E1537" s="80" t="s">
        <v>480</v>
      </c>
      <c r="F1537" s="76"/>
      <c r="G1537" s="79" t="s">
        <v>481</v>
      </c>
      <c r="H1537" s="75"/>
      <c r="I1537" s="75"/>
      <c r="J1537" s="75"/>
      <c r="K1537" s="76"/>
      <c r="L1537" s="77"/>
      <c r="M1537" s="77"/>
      <c r="N1537" s="77"/>
      <c r="O1537" s="77"/>
      <c r="P1537" s="77"/>
      <c r="Q1537" s="77"/>
      <c r="R1537" s="77"/>
      <c r="S1537" s="77"/>
      <c r="T1537" s="77"/>
      <c r="U1537" s="77"/>
      <c r="V1537" s="77"/>
      <c r="W1537" s="77"/>
      <c r="X1537" s="77"/>
      <c r="Y1537" s="77"/>
    </row>
    <row r="1538" ht="15.75" customHeight="1">
      <c r="A1538" s="177">
        <v>4.0</v>
      </c>
      <c r="B1538" s="82" t="s">
        <v>482</v>
      </c>
      <c r="C1538" s="82" t="s">
        <v>483</v>
      </c>
      <c r="D1538" s="82" t="s">
        <v>484</v>
      </c>
      <c r="E1538" s="82" t="s">
        <v>485</v>
      </c>
      <c r="F1538" s="82" t="s">
        <v>484</v>
      </c>
      <c r="G1538" s="82" t="s">
        <v>486</v>
      </c>
      <c r="H1538" s="82" t="s">
        <v>487</v>
      </c>
      <c r="I1538" s="114" t="s">
        <v>488</v>
      </c>
      <c r="J1538" s="85" t="s">
        <v>489</v>
      </c>
      <c r="K1538" s="85" t="s">
        <v>490</v>
      </c>
      <c r="L1538" s="77"/>
      <c r="M1538" s="77"/>
      <c r="N1538" s="77"/>
      <c r="O1538" s="77"/>
      <c r="P1538" s="77"/>
      <c r="Q1538" s="77"/>
      <c r="R1538" s="77"/>
      <c r="S1538" s="77"/>
      <c r="T1538" s="77"/>
      <c r="U1538" s="77"/>
      <c r="V1538" s="77"/>
      <c r="W1538" s="77"/>
      <c r="X1538" s="77"/>
      <c r="Y1538" s="77"/>
    </row>
    <row r="1539" ht="15.75" customHeight="1">
      <c r="A1539" s="86" t="s">
        <v>491</v>
      </c>
      <c r="B1539" s="87"/>
      <c r="C1539" s="87"/>
      <c r="D1539" s="87"/>
      <c r="E1539" s="87"/>
      <c r="F1539" s="87"/>
      <c r="G1539" s="87"/>
      <c r="H1539" s="87"/>
      <c r="I1539" s="115"/>
      <c r="J1539" s="87"/>
      <c r="K1539" s="87"/>
      <c r="L1539" s="77"/>
      <c r="M1539" s="77"/>
      <c r="N1539" s="77"/>
      <c r="O1539" s="77"/>
      <c r="P1539" s="77"/>
      <c r="Q1539" s="77"/>
      <c r="R1539" s="77"/>
      <c r="S1539" s="77"/>
      <c r="T1539" s="77"/>
      <c r="U1539" s="77"/>
      <c r="V1539" s="77"/>
      <c r="W1539" s="77"/>
      <c r="X1539" s="77"/>
      <c r="Y1539" s="77"/>
    </row>
    <row r="1540" ht="15.75" customHeight="1">
      <c r="A1540" s="2"/>
      <c r="B1540" s="89"/>
      <c r="C1540" s="89"/>
      <c r="D1540" s="18">
        <f t="shared" ref="D1540:D1553" si="403">C1540*B1540</f>
        <v>0</v>
      </c>
      <c r="E1540" s="18">
        <f>B1540*A1538</f>
        <v>0</v>
      </c>
      <c r="F1540" s="18">
        <f t="shared" ref="F1540:F1553" si="404">E1540*C1540</f>
        <v>0</v>
      </c>
      <c r="G1540" s="18"/>
      <c r="H1540" s="89">
        <f t="shared" ref="H1540:H1553" si="405">G1540*E1540</f>
        <v>0</v>
      </c>
      <c r="I1540" s="116"/>
      <c r="J1540" s="3">
        <f t="shared" ref="J1540:J1553" si="406">I1540*H1540</f>
        <v>0</v>
      </c>
      <c r="K1540" s="3"/>
      <c r="L1540" s="77"/>
      <c r="M1540" s="77"/>
      <c r="N1540" s="77"/>
      <c r="O1540" s="77"/>
      <c r="P1540" s="77"/>
      <c r="Q1540" s="77"/>
      <c r="R1540" s="77"/>
      <c r="S1540" s="77"/>
      <c r="T1540" s="77"/>
      <c r="U1540" s="77"/>
      <c r="V1540" s="77"/>
      <c r="W1540" s="77"/>
      <c r="X1540" s="77"/>
      <c r="Y1540" s="77"/>
    </row>
    <row r="1541" ht="15.75" customHeight="1">
      <c r="A1541" s="2"/>
      <c r="B1541" s="89"/>
      <c r="C1541" s="89"/>
      <c r="D1541" s="18">
        <f t="shared" si="403"/>
        <v>0</v>
      </c>
      <c r="E1541" s="18">
        <f>B1541*A1538</f>
        <v>0</v>
      </c>
      <c r="F1541" s="18">
        <f t="shared" si="404"/>
        <v>0</v>
      </c>
      <c r="G1541" s="18"/>
      <c r="H1541" s="89">
        <f t="shared" si="405"/>
        <v>0</v>
      </c>
      <c r="I1541" s="116"/>
      <c r="J1541" s="3">
        <f t="shared" si="406"/>
        <v>0</v>
      </c>
      <c r="K1541" s="3"/>
      <c r="L1541" s="77"/>
      <c r="M1541" s="77"/>
      <c r="N1541" s="77"/>
      <c r="O1541" s="77"/>
      <c r="P1541" s="77"/>
      <c r="Q1541" s="77"/>
      <c r="R1541" s="77"/>
      <c r="S1541" s="77"/>
      <c r="T1541" s="77"/>
      <c r="U1541" s="77"/>
      <c r="V1541" s="77"/>
      <c r="W1541" s="77"/>
      <c r="X1541" s="77"/>
      <c r="Y1541" s="77"/>
    </row>
    <row r="1542" ht="15.75" customHeight="1">
      <c r="A1542" s="2"/>
      <c r="B1542" s="18"/>
      <c r="C1542" s="18"/>
      <c r="D1542" s="18">
        <f t="shared" si="403"/>
        <v>0</v>
      </c>
      <c r="E1542" s="18">
        <f>B1542*A1538</f>
        <v>0</v>
      </c>
      <c r="F1542" s="18">
        <f t="shared" si="404"/>
        <v>0</v>
      </c>
      <c r="G1542" s="18"/>
      <c r="H1542" s="89">
        <f t="shared" si="405"/>
        <v>0</v>
      </c>
      <c r="I1542" s="116"/>
      <c r="J1542" s="3">
        <f t="shared" si="406"/>
        <v>0</v>
      </c>
      <c r="K1542" s="3"/>
      <c r="L1542" s="77"/>
      <c r="M1542" s="77"/>
      <c r="N1542" s="77"/>
      <c r="O1542" s="77"/>
      <c r="P1542" s="77"/>
      <c r="Q1542" s="77"/>
      <c r="R1542" s="77"/>
      <c r="S1542" s="77"/>
      <c r="T1542" s="77"/>
      <c r="U1542" s="77"/>
      <c r="V1542" s="77"/>
      <c r="W1542" s="77"/>
      <c r="X1542" s="77"/>
      <c r="Y1542" s="77"/>
    </row>
    <row r="1543" ht="15.75" customHeight="1">
      <c r="A1543" s="2"/>
      <c r="B1543" s="18"/>
      <c r="C1543" s="18"/>
      <c r="D1543" s="18">
        <f t="shared" si="403"/>
        <v>0</v>
      </c>
      <c r="E1543" s="18">
        <f>B1543*A1538</f>
        <v>0</v>
      </c>
      <c r="F1543" s="18">
        <f t="shared" si="404"/>
        <v>0</v>
      </c>
      <c r="G1543" s="18"/>
      <c r="H1543" s="89">
        <f t="shared" si="405"/>
        <v>0</v>
      </c>
      <c r="I1543" s="116"/>
      <c r="J1543" s="3">
        <f t="shared" si="406"/>
        <v>0</v>
      </c>
      <c r="K1543" s="3"/>
      <c r="L1543" s="77"/>
      <c r="M1543" s="77"/>
      <c r="N1543" s="77"/>
      <c r="O1543" s="77"/>
      <c r="P1543" s="77"/>
      <c r="Q1543" s="77"/>
      <c r="R1543" s="77"/>
      <c r="S1543" s="77"/>
      <c r="T1543" s="77"/>
      <c r="U1543" s="77"/>
      <c r="V1543" s="77"/>
      <c r="W1543" s="77"/>
      <c r="X1543" s="77"/>
      <c r="Y1543" s="77"/>
    </row>
    <row r="1544" ht="15.75" customHeight="1">
      <c r="A1544" s="2"/>
      <c r="B1544" s="18"/>
      <c r="C1544" s="18"/>
      <c r="D1544" s="18">
        <f t="shared" si="403"/>
        <v>0</v>
      </c>
      <c r="E1544" s="18">
        <f>B1544*A1538</f>
        <v>0</v>
      </c>
      <c r="F1544" s="18">
        <f t="shared" si="404"/>
        <v>0</v>
      </c>
      <c r="G1544" s="18"/>
      <c r="H1544" s="89">
        <f t="shared" si="405"/>
        <v>0</v>
      </c>
      <c r="I1544" s="116"/>
      <c r="J1544" s="3">
        <f t="shared" si="406"/>
        <v>0</v>
      </c>
      <c r="K1544" s="3"/>
      <c r="L1544" s="77"/>
      <c r="M1544" s="77"/>
      <c r="N1544" s="77"/>
      <c r="O1544" s="77"/>
      <c r="P1544" s="77"/>
      <c r="Q1544" s="77"/>
      <c r="R1544" s="77"/>
      <c r="S1544" s="77"/>
      <c r="T1544" s="77"/>
      <c r="U1544" s="77"/>
      <c r="V1544" s="77"/>
      <c r="W1544" s="77"/>
      <c r="X1544" s="77"/>
      <c r="Y1544" s="77"/>
    </row>
    <row r="1545" ht="15.75" customHeight="1">
      <c r="A1545" s="2"/>
      <c r="B1545" s="18"/>
      <c r="C1545" s="18"/>
      <c r="D1545" s="18">
        <f t="shared" si="403"/>
        <v>0</v>
      </c>
      <c r="E1545" s="18">
        <f>B1545*A1538</f>
        <v>0</v>
      </c>
      <c r="F1545" s="18">
        <f t="shared" si="404"/>
        <v>0</v>
      </c>
      <c r="G1545" s="18"/>
      <c r="H1545" s="89">
        <f t="shared" si="405"/>
        <v>0</v>
      </c>
      <c r="I1545" s="116"/>
      <c r="J1545" s="3">
        <f t="shared" si="406"/>
        <v>0</v>
      </c>
      <c r="K1545" s="3"/>
      <c r="L1545" s="77"/>
      <c r="M1545" s="77"/>
      <c r="N1545" s="77"/>
      <c r="O1545" s="77"/>
      <c r="P1545" s="77"/>
      <c r="Q1545" s="77"/>
      <c r="R1545" s="77"/>
      <c r="S1545" s="77"/>
      <c r="T1545" s="77"/>
      <c r="U1545" s="77"/>
      <c r="V1545" s="77"/>
      <c r="W1545" s="77"/>
      <c r="X1545" s="77"/>
      <c r="Y1545" s="77"/>
    </row>
    <row r="1546" ht="15.75" customHeight="1">
      <c r="A1546" s="2"/>
      <c r="B1546" s="18"/>
      <c r="C1546" s="18"/>
      <c r="D1546" s="18">
        <f t="shared" si="403"/>
        <v>0</v>
      </c>
      <c r="E1546" s="18">
        <f>B1546*A1538</f>
        <v>0</v>
      </c>
      <c r="F1546" s="18">
        <f t="shared" si="404"/>
        <v>0</v>
      </c>
      <c r="G1546" s="18"/>
      <c r="H1546" s="89">
        <f t="shared" si="405"/>
        <v>0</v>
      </c>
      <c r="I1546" s="116"/>
      <c r="J1546" s="3">
        <f t="shared" si="406"/>
        <v>0</v>
      </c>
      <c r="K1546" s="3"/>
      <c r="L1546" s="77"/>
      <c r="M1546" s="77"/>
      <c r="N1546" s="77"/>
      <c r="O1546" s="77"/>
      <c r="P1546" s="77"/>
      <c r="Q1546" s="77"/>
      <c r="R1546" s="77"/>
      <c r="S1546" s="77"/>
      <c r="T1546" s="77"/>
      <c r="U1546" s="77"/>
      <c r="V1546" s="77"/>
      <c r="W1546" s="77"/>
      <c r="X1546" s="77"/>
      <c r="Y1546" s="77"/>
    </row>
    <row r="1547" ht="15.75" customHeight="1">
      <c r="A1547" s="2"/>
      <c r="B1547" s="89"/>
      <c r="C1547" s="89"/>
      <c r="D1547" s="18">
        <f t="shared" si="403"/>
        <v>0</v>
      </c>
      <c r="E1547" s="18">
        <f>B1547*A1538</f>
        <v>0</v>
      </c>
      <c r="F1547" s="18">
        <f t="shared" si="404"/>
        <v>0</v>
      </c>
      <c r="G1547" s="18"/>
      <c r="H1547" s="89">
        <f t="shared" si="405"/>
        <v>0</v>
      </c>
      <c r="I1547" s="116"/>
      <c r="J1547" s="3">
        <f t="shared" si="406"/>
        <v>0</v>
      </c>
      <c r="K1547" s="3"/>
      <c r="L1547" s="77"/>
      <c r="M1547" s="77"/>
      <c r="N1547" s="77"/>
      <c r="O1547" s="77"/>
      <c r="P1547" s="77"/>
      <c r="Q1547" s="77"/>
      <c r="R1547" s="77"/>
      <c r="S1547" s="77"/>
      <c r="T1547" s="77"/>
      <c r="U1547" s="77"/>
      <c r="V1547" s="77"/>
      <c r="W1547" s="77"/>
      <c r="X1547" s="77"/>
      <c r="Y1547" s="77"/>
    </row>
    <row r="1548" ht="15.75" customHeight="1">
      <c r="A1548" s="2"/>
      <c r="B1548" s="89"/>
      <c r="C1548" s="89"/>
      <c r="D1548" s="18">
        <f t="shared" si="403"/>
        <v>0</v>
      </c>
      <c r="E1548" s="18">
        <f>B1548*A1538</f>
        <v>0</v>
      </c>
      <c r="F1548" s="18">
        <f t="shared" si="404"/>
        <v>0</v>
      </c>
      <c r="G1548" s="18"/>
      <c r="H1548" s="89">
        <f t="shared" si="405"/>
        <v>0</v>
      </c>
      <c r="I1548" s="116"/>
      <c r="J1548" s="3">
        <f t="shared" si="406"/>
        <v>0</v>
      </c>
      <c r="K1548" s="3"/>
      <c r="L1548" s="77"/>
      <c r="M1548" s="77"/>
      <c r="N1548" s="77"/>
      <c r="O1548" s="77"/>
      <c r="P1548" s="77"/>
      <c r="Q1548" s="77"/>
      <c r="R1548" s="77"/>
      <c r="S1548" s="77"/>
      <c r="T1548" s="77"/>
      <c r="U1548" s="77"/>
      <c r="V1548" s="77"/>
      <c r="W1548" s="77"/>
      <c r="X1548" s="77"/>
      <c r="Y1548" s="77"/>
    </row>
    <row r="1549" ht="15.75" customHeight="1">
      <c r="A1549" s="1"/>
      <c r="B1549" s="89"/>
      <c r="C1549" s="89"/>
      <c r="D1549" s="18">
        <f t="shared" si="403"/>
        <v>0</v>
      </c>
      <c r="E1549" s="18">
        <f>B1549*A1538</f>
        <v>0</v>
      </c>
      <c r="F1549" s="18">
        <f t="shared" si="404"/>
        <v>0</v>
      </c>
      <c r="G1549" s="18"/>
      <c r="H1549" s="89">
        <f t="shared" si="405"/>
        <v>0</v>
      </c>
      <c r="I1549" s="116"/>
      <c r="J1549" s="3">
        <f t="shared" si="406"/>
        <v>0</v>
      </c>
      <c r="K1549" s="3"/>
      <c r="L1549" s="77"/>
      <c r="M1549" s="77"/>
      <c r="N1549" s="77"/>
      <c r="O1549" s="77"/>
      <c r="P1549" s="77"/>
      <c r="Q1549" s="77"/>
      <c r="R1549" s="77"/>
      <c r="S1549" s="77"/>
      <c r="T1549" s="77"/>
      <c r="U1549" s="77"/>
      <c r="V1549" s="77"/>
      <c r="W1549" s="77"/>
      <c r="X1549" s="77"/>
      <c r="Y1549" s="77"/>
    </row>
    <row r="1550" ht="15.75" customHeight="1">
      <c r="A1550" s="1"/>
      <c r="B1550" s="89"/>
      <c r="C1550" s="89"/>
      <c r="D1550" s="18">
        <f t="shared" si="403"/>
        <v>0</v>
      </c>
      <c r="E1550" s="18">
        <f>B1550*A1538</f>
        <v>0</v>
      </c>
      <c r="F1550" s="18">
        <f t="shared" si="404"/>
        <v>0</v>
      </c>
      <c r="G1550" s="18"/>
      <c r="H1550" s="89">
        <f t="shared" si="405"/>
        <v>0</v>
      </c>
      <c r="I1550" s="116"/>
      <c r="J1550" s="3">
        <f t="shared" si="406"/>
        <v>0</v>
      </c>
      <c r="K1550" s="3"/>
      <c r="L1550" s="77"/>
      <c r="M1550" s="77"/>
      <c r="N1550" s="77"/>
      <c r="O1550" s="77"/>
      <c r="P1550" s="77"/>
      <c r="Q1550" s="77"/>
      <c r="R1550" s="77"/>
      <c r="S1550" s="77"/>
      <c r="T1550" s="77"/>
      <c r="U1550" s="77"/>
      <c r="V1550" s="77"/>
      <c r="W1550" s="77"/>
      <c r="X1550" s="77"/>
      <c r="Y1550" s="77"/>
    </row>
    <row r="1551" ht="15.75" customHeight="1">
      <c r="A1551" s="31"/>
      <c r="B1551" s="89"/>
      <c r="C1551" s="89"/>
      <c r="D1551" s="95">
        <f t="shared" si="403"/>
        <v>0</v>
      </c>
      <c r="E1551" s="95">
        <f>B1551*A1538</f>
        <v>0</v>
      </c>
      <c r="F1551" s="18">
        <f t="shared" si="404"/>
        <v>0</v>
      </c>
      <c r="G1551" s="18"/>
      <c r="H1551" s="89">
        <f t="shared" si="405"/>
        <v>0</v>
      </c>
      <c r="I1551" s="118"/>
      <c r="J1551" s="3">
        <f t="shared" si="406"/>
        <v>0</v>
      </c>
      <c r="K1551" s="3"/>
      <c r="L1551" s="77"/>
      <c r="M1551" s="77"/>
      <c r="N1551" s="77"/>
      <c r="O1551" s="77"/>
      <c r="P1551" s="77"/>
      <c r="Q1551" s="77"/>
      <c r="R1551" s="77"/>
      <c r="S1551" s="77"/>
      <c r="T1551" s="77"/>
      <c r="U1551" s="77"/>
      <c r="V1551" s="77"/>
      <c r="W1551" s="77"/>
      <c r="X1551" s="77"/>
      <c r="Y1551" s="77"/>
    </row>
    <row r="1552" ht="15.75" customHeight="1">
      <c r="A1552" s="31"/>
      <c r="B1552" s="89"/>
      <c r="C1552" s="89"/>
      <c r="D1552" s="18">
        <f t="shared" si="403"/>
        <v>0</v>
      </c>
      <c r="E1552" s="18">
        <f>B1552*A1538</f>
        <v>0</v>
      </c>
      <c r="F1552" s="18">
        <f t="shared" si="404"/>
        <v>0</v>
      </c>
      <c r="G1552" s="18"/>
      <c r="H1552" s="89">
        <f t="shared" si="405"/>
        <v>0</v>
      </c>
      <c r="I1552" s="3"/>
      <c r="J1552" s="3">
        <f t="shared" si="406"/>
        <v>0</v>
      </c>
      <c r="K1552" s="3"/>
      <c r="L1552" s="77"/>
      <c r="M1552" s="77"/>
      <c r="N1552" s="77"/>
      <c r="O1552" s="77"/>
      <c r="P1552" s="77"/>
      <c r="Q1552" s="77"/>
      <c r="R1552" s="77"/>
      <c r="S1552" s="77"/>
      <c r="T1552" s="77"/>
      <c r="U1552" s="77"/>
      <c r="V1552" s="77"/>
      <c r="W1552" s="77"/>
      <c r="X1552" s="77"/>
      <c r="Y1552" s="77"/>
    </row>
    <row r="1553" ht="15.75" customHeight="1">
      <c r="A1553" s="31"/>
      <c r="B1553" s="89"/>
      <c r="C1553" s="89"/>
      <c r="D1553" s="18">
        <f t="shared" si="403"/>
        <v>0</v>
      </c>
      <c r="E1553" s="18">
        <f>B1553*A1538</f>
        <v>0</v>
      </c>
      <c r="F1553" s="18">
        <f t="shared" si="404"/>
        <v>0</v>
      </c>
      <c r="G1553" s="18"/>
      <c r="H1553" s="89">
        <f t="shared" si="405"/>
        <v>0</v>
      </c>
      <c r="I1553" s="3"/>
      <c r="J1553" s="3">
        <f t="shared" si="406"/>
        <v>0</v>
      </c>
      <c r="K1553" s="3"/>
      <c r="L1553" s="77"/>
      <c r="M1553" s="77"/>
      <c r="N1553" s="77"/>
      <c r="O1553" s="77"/>
      <c r="P1553" s="77"/>
      <c r="Q1553" s="77"/>
      <c r="R1553" s="77"/>
      <c r="S1553" s="77"/>
      <c r="T1553" s="77"/>
      <c r="U1553" s="77"/>
      <c r="V1553" s="77"/>
      <c r="W1553" s="77"/>
      <c r="X1553" s="77"/>
      <c r="Y1553" s="77"/>
    </row>
    <row r="1554" ht="15.75" customHeight="1">
      <c r="A1554" s="4" t="s">
        <v>495</v>
      </c>
      <c r="B1554" s="97">
        <f>SUM(B1540:B1553)</f>
        <v>0</v>
      </c>
      <c r="C1554" s="96"/>
      <c r="D1554" s="97">
        <f t="shared" ref="D1554:F1554" si="407">SUM(D1540:D1553)</f>
        <v>0</v>
      </c>
      <c r="E1554" s="97">
        <f t="shared" si="407"/>
        <v>0</v>
      </c>
      <c r="F1554" s="97">
        <f t="shared" si="407"/>
        <v>0</v>
      </c>
      <c r="G1554" s="96"/>
      <c r="H1554" s="97">
        <f t="shared" ref="H1554:K1554" si="408">SUM(H1540:H1553)</f>
        <v>0</v>
      </c>
      <c r="I1554" s="98">
        <f t="shared" si="408"/>
        <v>0</v>
      </c>
      <c r="J1554" s="98">
        <f t="shared" si="408"/>
        <v>0</v>
      </c>
      <c r="K1554" s="98">
        <f t="shared" si="408"/>
        <v>0</v>
      </c>
      <c r="L1554" s="77"/>
      <c r="M1554" s="77"/>
      <c r="N1554" s="77"/>
      <c r="O1554" s="77"/>
      <c r="P1554" s="77"/>
      <c r="Q1554" s="77"/>
      <c r="R1554" s="77"/>
      <c r="S1554" s="77"/>
      <c r="T1554" s="77"/>
      <c r="U1554" s="77"/>
      <c r="V1554" s="77"/>
      <c r="W1554" s="77"/>
      <c r="X1554" s="77"/>
      <c r="Y1554" s="77"/>
    </row>
    <row r="1555" ht="15.75" customHeight="1">
      <c r="A1555" s="8"/>
      <c r="B1555" s="100"/>
      <c r="C1555" s="100"/>
      <c r="D1555" s="100"/>
      <c r="E1555" s="100"/>
      <c r="F1555" s="100"/>
      <c r="G1555" s="100"/>
      <c r="H1555" s="101" t="s">
        <v>496</v>
      </c>
      <c r="I1555" s="33"/>
      <c r="J1555" s="100"/>
      <c r="K1555" s="101" t="s">
        <v>497</v>
      </c>
      <c r="L1555" s="77"/>
      <c r="M1555" s="77"/>
      <c r="N1555" s="77"/>
      <c r="O1555" s="77"/>
      <c r="P1555" s="77"/>
      <c r="Q1555" s="77"/>
      <c r="R1555" s="77"/>
      <c r="S1555" s="77"/>
      <c r="T1555" s="77"/>
      <c r="U1555" s="77"/>
      <c r="V1555" s="77"/>
      <c r="W1555" s="77"/>
      <c r="X1555" s="77"/>
      <c r="Y1555" s="77"/>
    </row>
    <row r="1556" ht="15.75" customHeight="1">
      <c r="A1556" s="8"/>
      <c r="B1556" s="100"/>
      <c r="C1556" s="100"/>
      <c r="D1556" s="100"/>
      <c r="E1556" s="100"/>
      <c r="F1556" s="100"/>
      <c r="G1556" s="100"/>
      <c r="H1556" s="104" t="str">
        <f>#REF!*A1538</f>
        <v>#REF!</v>
      </c>
      <c r="I1556" s="33"/>
      <c r="J1556" s="100"/>
      <c r="K1556" s="104"/>
      <c r="L1556" s="77"/>
      <c r="M1556" s="77"/>
      <c r="N1556" s="77"/>
      <c r="O1556" s="77"/>
      <c r="P1556" s="77"/>
      <c r="Q1556" s="77"/>
      <c r="R1556" s="77"/>
      <c r="S1556" s="77"/>
      <c r="T1556" s="77"/>
      <c r="U1556" s="77"/>
      <c r="V1556" s="77"/>
      <c r="W1556" s="77"/>
      <c r="X1556" s="77"/>
      <c r="Y1556" s="77"/>
    </row>
    <row r="1557" ht="15.75" customHeight="1">
      <c r="A1557" s="8"/>
      <c r="B1557" s="8"/>
      <c r="C1557" s="8"/>
      <c r="D1557" s="8"/>
      <c r="E1557" s="8"/>
      <c r="F1557" s="8"/>
      <c r="G1557" s="8"/>
      <c r="H1557" s="8"/>
      <c r="I1557" s="33"/>
      <c r="J1557" s="8"/>
      <c r="K1557" s="8"/>
      <c r="L1557" s="77"/>
      <c r="M1557" s="77"/>
      <c r="N1557" s="77"/>
      <c r="O1557" s="77"/>
      <c r="P1557" s="77"/>
      <c r="Q1557" s="77"/>
      <c r="R1557" s="77"/>
      <c r="S1557" s="77"/>
      <c r="T1557" s="77"/>
      <c r="U1557" s="77"/>
      <c r="V1557" s="77"/>
      <c r="W1557" s="77"/>
      <c r="X1557" s="77"/>
      <c r="Y1557" s="77"/>
    </row>
    <row r="1558" ht="15.75" customHeight="1">
      <c r="A1558" s="8"/>
      <c r="B1558" s="8"/>
      <c r="C1558" s="8"/>
      <c r="D1558" s="8"/>
      <c r="E1558" s="8"/>
      <c r="F1558" s="8"/>
      <c r="G1558" s="8"/>
      <c r="H1558" s="8"/>
      <c r="I1558" s="33"/>
      <c r="J1558" s="8"/>
      <c r="K1558" s="8"/>
      <c r="L1558" s="77"/>
      <c r="M1558" s="77"/>
      <c r="N1558" s="77"/>
      <c r="O1558" s="77"/>
      <c r="P1558" s="77"/>
      <c r="Q1558" s="77"/>
      <c r="R1558" s="77"/>
      <c r="S1558" s="77"/>
      <c r="T1558" s="77"/>
      <c r="U1558" s="77"/>
      <c r="V1558" s="77"/>
      <c r="W1558" s="77"/>
      <c r="X1558" s="77"/>
      <c r="Y1558" s="77"/>
    </row>
    <row r="1559" ht="15.75" customHeight="1">
      <c r="A1559" s="66"/>
      <c r="B1559" s="75"/>
      <c r="C1559" s="75"/>
      <c r="D1559" s="75"/>
      <c r="E1559" s="75"/>
      <c r="F1559" s="75"/>
      <c r="G1559" s="75"/>
      <c r="H1559" s="75"/>
      <c r="I1559" s="75"/>
      <c r="J1559" s="75"/>
      <c r="K1559" s="76"/>
      <c r="L1559" s="77"/>
      <c r="M1559" s="77"/>
      <c r="N1559" s="77"/>
      <c r="O1559" s="77"/>
      <c r="P1559" s="77"/>
      <c r="Q1559" s="77"/>
      <c r="R1559" s="77"/>
      <c r="S1559" s="77"/>
      <c r="T1559" s="77"/>
      <c r="U1559" s="77"/>
      <c r="V1559" s="77"/>
      <c r="W1559" s="77"/>
      <c r="X1559" s="77"/>
      <c r="Y1559" s="77"/>
    </row>
    <row r="1560" ht="15.75" customHeight="1">
      <c r="A1560" s="78" t="s">
        <v>478</v>
      </c>
      <c r="B1560" s="79" t="s">
        <v>479</v>
      </c>
      <c r="C1560" s="75"/>
      <c r="D1560" s="76"/>
      <c r="E1560" s="80" t="s">
        <v>480</v>
      </c>
      <c r="F1560" s="76"/>
      <c r="G1560" s="79" t="s">
        <v>481</v>
      </c>
      <c r="H1560" s="75"/>
      <c r="I1560" s="75"/>
      <c r="J1560" s="75"/>
      <c r="K1560" s="76"/>
      <c r="L1560" s="77"/>
      <c r="M1560" s="77"/>
      <c r="N1560" s="77"/>
      <c r="O1560" s="77"/>
      <c r="P1560" s="77"/>
      <c r="Q1560" s="77"/>
      <c r="R1560" s="77"/>
      <c r="S1560" s="77"/>
      <c r="T1560" s="77"/>
      <c r="U1560" s="77"/>
      <c r="V1560" s="77"/>
      <c r="W1560" s="77"/>
      <c r="X1560" s="77"/>
      <c r="Y1560" s="77"/>
    </row>
    <row r="1561" ht="15.75" customHeight="1">
      <c r="A1561" s="177">
        <v>4.0</v>
      </c>
      <c r="B1561" s="82" t="s">
        <v>482</v>
      </c>
      <c r="C1561" s="82" t="s">
        <v>483</v>
      </c>
      <c r="D1561" s="82" t="s">
        <v>484</v>
      </c>
      <c r="E1561" s="82" t="s">
        <v>485</v>
      </c>
      <c r="F1561" s="82" t="s">
        <v>484</v>
      </c>
      <c r="G1561" s="82" t="s">
        <v>486</v>
      </c>
      <c r="H1561" s="82" t="s">
        <v>487</v>
      </c>
      <c r="I1561" s="114" t="s">
        <v>488</v>
      </c>
      <c r="J1561" s="85" t="s">
        <v>489</v>
      </c>
      <c r="K1561" s="85" t="s">
        <v>490</v>
      </c>
      <c r="L1561" s="77"/>
      <c r="M1561" s="77"/>
      <c r="N1561" s="77"/>
      <c r="O1561" s="77"/>
      <c r="P1561" s="77"/>
      <c r="Q1561" s="77"/>
      <c r="R1561" s="77"/>
      <c r="S1561" s="77"/>
      <c r="T1561" s="77"/>
      <c r="U1561" s="77"/>
      <c r="V1561" s="77"/>
      <c r="W1561" s="77"/>
      <c r="X1561" s="77"/>
      <c r="Y1561" s="77"/>
    </row>
    <row r="1562" ht="15.75" customHeight="1">
      <c r="A1562" s="86" t="s">
        <v>491</v>
      </c>
      <c r="B1562" s="87"/>
      <c r="C1562" s="87"/>
      <c r="D1562" s="87"/>
      <c r="E1562" s="87"/>
      <c r="F1562" s="87"/>
      <c r="G1562" s="87"/>
      <c r="H1562" s="87"/>
      <c r="I1562" s="115"/>
      <c r="J1562" s="87"/>
      <c r="K1562" s="87"/>
      <c r="L1562" s="77"/>
      <c r="M1562" s="77"/>
      <c r="N1562" s="77"/>
      <c r="O1562" s="77"/>
      <c r="P1562" s="77"/>
      <c r="Q1562" s="77"/>
      <c r="R1562" s="77"/>
      <c r="S1562" s="77"/>
      <c r="T1562" s="77"/>
      <c r="U1562" s="77"/>
      <c r="V1562" s="77"/>
      <c r="W1562" s="77"/>
      <c r="X1562" s="77"/>
      <c r="Y1562" s="77"/>
    </row>
    <row r="1563" ht="15.75" customHeight="1">
      <c r="A1563" s="2"/>
      <c r="B1563" s="89"/>
      <c r="C1563" s="89"/>
      <c r="D1563" s="18">
        <f t="shared" ref="D1563:D1576" si="409">C1563*B1563</f>
        <v>0</v>
      </c>
      <c r="E1563" s="18">
        <f>B1563*A1561</f>
        <v>0</v>
      </c>
      <c r="F1563" s="18">
        <f t="shared" ref="F1563:F1576" si="410">E1563*C1563</f>
        <v>0</v>
      </c>
      <c r="G1563" s="18"/>
      <c r="H1563" s="89">
        <f t="shared" ref="H1563:H1576" si="411">G1563*E1563</f>
        <v>0</v>
      </c>
      <c r="I1563" s="116"/>
      <c r="J1563" s="3">
        <f t="shared" ref="J1563:J1576" si="412">I1563*H1563</f>
        <v>0</v>
      </c>
      <c r="K1563" s="3"/>
      <c r="L1563" s="77"/>
      <c r="M1563" s="77"/>
      <c r="N1563" s="77"/>
      <c r="O1563" s="77"/>
      <c r="P1563" s="77"/>
      <c r="Q1563" s="77"/>
      <c r="R1563" s="77"/>
      <c r="S1563" s="77"/>
      <c r="T1563" s="77"/>
      <c r="U1563" s="77"/>
      <c r="V1563" s="77"/>
      <c r="W1563" s="77"/>
      <c r="X1563" s="77"/>
      <c r="Y1563" s="77"/>
    </row>
    <row r="1564" ht="15.75" customHeight="1">
      <c r="A1564" s="2"/>
      <c r="B1564" s="89"/>
      <c r="C1564" s="89"/>
      <c r="D1564" s="18">
        <f t="shared" si="409"/>
        <v>0</v>
      </c>
      <c r="E1564" s="18">
        <f>B1564*A1561</f>
        <v>0</v>
      </c>
      <c r="F1564" s="18">
        <f t="shared" si="410"/>
        <v>0</v>
      </c>
      <c r="G1564" s="18"/>
      <c r="H1564" s="89">
        <f t="shared" si="411"/>
        <v>0</v>
      </c>
      <c r="I1564" s="116"/>
      <c r="J1564" s="3">
        <f t="shared" si="412"/>
        <v>0</v>
      </c>
      <c r="K1564" s="3"/>
      <c r="L1564" s="77"/>
      <c r="M1564" s="77"/>
      <c r="N1564" s="77"/>
      <c r="O1564" s="77"/>
      <c r="P1564" s="77"/>
      <c r="Q1564" s="77"/>
      <c r="R1564" s="77"/>
      <c r="S1564" s="77"/>
      <c r="T1564" s="77"/>
      <c r="U1564" s="77"/>
      <c r="V1564" s="77"/>
      <c r="W1564" s="77"/>
      <c r="X1564" s="77"/>
      <c r="Y1564" s="77"/>
    </row>
    <row r="1565" ht="15.75" customHeight="1">
      <c r="A1565" s="2"/>
      <c r="B1565" s="18"/>
      <c r="C1565" s="18"/>
      <c r="D1565" s="18">
        <f t="shared" si="409"/>
        <v>0</v>
      </c>
      <c r="E1565" s="18">
        <f>B1565*A1561</f>
        <v>0</v>
      </c>
      <c r="F1565" s="18">
        <f t="shared" si="410"/>
        <v>0</v>
      </c>
      <c r="G1565" s="18"/>
      <c r="H1565" s="89">
        <f t="shared" si="411"/>
        <v>0</v>
      </c>
      <c r="I1565" s="116"/>
      <c r="J1565" s="3">
        <f t="shared" si="412"/>
        <v>0</v>
      </c>
      <c r="K1565" s="3"/>
      <c r="L1565" s="77"/>
      <c r="M1565" s="77"/>
      <c r="N1565" s="77"/>
      <c r="O1565" s="77"/>
      <c r="P1565" s="77"/>
      <c r="Q1565" s="77"/>
      <c r="R1565" s="77"/>
      <c r="S1565" s="77"/>
      <c r="T1565" s="77"/>
      <c r="U1565" s="77"/>
      <c r="V1565" s="77"/>
      <c r="W1565" s="77"/>
      <c r="X1565" s="77"/>
      <c r="Y1565" s="77"/>
    </row>
    <row r="1566" ht="15.75" customHeight="1">
      <c r="A1566" s="2"/>
      <c r="B1566" s="18"/>
      <c r="C1566" s="18"/>
      <c r="D1566" s="18">
        <f t="shared" si="409"/>
        <v>0</v>
      </c>
      <c r="E1566" s="18">
        <f>B1566*A1561</f>
        <v>0</v>
      </c>
      <c r="F1566" s="18">
        <f t="shared" si="410"/>
        <v>0</v>
      </c>
      <c r="G1566" s="18"/>
      <c r="H1566" s="89">
        <f t="shared" si="411"/>
        <v>0</v>
      </c>
      <c r="I1566" s="116"/>
      <c r="J1566" s="3">
        <f t="shared" si="412"/>
        <v>0</v>
      </c>
      <c r="K1566" s="3"/>
      <c r="L1566" s="77"/>
      <c r="M1566" s="77"/>
      <c r="N1566" s="77"/>
      <c r="O1566" s="77"/>
      <c r="P1566" s="77"/>
      <c r="Q1566" s="77"/>
      <c r="R1566" s="77"/>
      <c r="S1566" s="77"/>
      <c r="T1566" s="77"/>
      <c r="U1566" s="77"/>
      <c r="V1566" s="77"/>
      <c r="W1566" s="77"/>
      <c r="X1566" s="77"/>
      <c r="Y1566" s="77"/>
    </row>
    <row r="1567" ht="15.75" customHeight="1">
      <c r="A1567" s="2"/>
      <c r="B1567" s="18"/>
      <c r="C1567" s="18"/>
      <c r="D1567" s="18">
        <f t="shared" si="409"/>
        <v>0</v>
      </c>
      <c r="E1567" s="18">
        <f>B1567*A1561</f>
        <v>0</v>
      </c>
      <c r="F1567" s="18">
        <f t="shared" si="410"/>
        <v>0</v>
      </c>
      <c r="G1567" s="18"/>
      <c r="H1567" s="89">
        <f t="shared" si="411"/>
        <v>0</v>
      </c>
      <c r="I1567" s="116"/>
      <c r="J1567" s="3">
        <f t="shared" si="412"/>
        <v>0</v>
      </c>
      <c r="K1567" s="3"/>
      <c r="L1567" s="77"/>
      <c r="M1567" s="77"/>
      <c r="N1567" s="77"/>
      <c r="O1567" s="77"/>
      <c r="P1567" s="77"/>
      <c r="Q1567" s="77"/>
      <c r="R1567" s="77"/>
      <c r="S1567" s="77"/>
      <c r="T1567" s="77"/>
      <c r="U1567" s="77"/>
      <c r="V1567" s="77"/>
      <c r="W1567" s="77"/>
      <c r="X1567" s="77"/>
      <c r="Y1567" s="77"/>
    </row>
    <row r="1568" ht="15.75" customHeight="1">
      <c r="A1568" s="2"/>
      <c r="B1568" s="18"/>
      <c r="C1568" s="18"/>
      <c r="D1568" s="18">
        <f t="shared" si="409"/>
        <v>0</v>
      </c>
      <c r="E1568" s="18">
        <f>B1568*A1561</f>
        <v>0</v>
      </c>
      <c r="F1568" s="18">
        <f t="shared" si="410"/>
        <v>0</v>
      </c>
      <c r="G1568" s="18"/>
      <c r="H1568" s="89">
        <f t="shared" si="411"/>
        <v>0</v>
      </c>
      <c r="I1568" s="116"/>
      <c r="J1568" s="3">
        <f t="shared" si="412"/>
        <v>0</v>
      </c>
      <c r="K1568" s="3"/>
      <c r="L1568" s="77"/>
      <c r="M1568" s="77"/>
      <c r="N1568" s="77"/>
      <c r="O1568" s="77"/>
      <c r="P1568" s="77"/>
      <c r="Q1568" s="77"/>
      <c r="R1568" s="77"/>
      <c r="S1568" s="77"/>
      <c r="T1568" s="77"/>
      <c r="U1568" s="77"/>
      <c r="V1568" s="77"/>
      <c r="W1568" s="77"/>
      <c r="X1568" s="77"/>
      <c r="Y1568" s="77"/>
    </row>
    <row r="1569" ht="15.75" customHeight="1">
      <c r="A1569" s="2"/>
      <c r="B1569" s="18"/>
      <c r="C1569" s="18"/>
      <c r="D1569" s="18">
        <f t="shared" si="409"/>
        <v>0</v>
      </c>
      <c r="E1569" s="18">
        <f>B1569*A1561</f>
        <v>0</v>
      </c>
      <c r="F1569" s="18">
        <f t="shared" si="410"/>
        <v>0</v>
      </c>
      <c r="G1569" s="18"/>
      <c r="H1569" s="89">
        <f t="shared" si="411"/>
        <v>0</v>
      </c>
      <c r="I1569" s="116"/>
      <c r="J1569" s="3">
        <f t="shared" si="412"/>
        <v>0</v>
      </c>
      <c r="K1569" s="3"/>
      <c r="L1569" s="77"/>
      <c r="M1569" s="77"/>
      <c r="N1569" s="77"/>
      <c r="O1569" s="77"/>
      <c r="P1569" s="77"/>
      <c r="Q1569" s="77"/>
      <c r="R1569" s="77"/>
      <c r="S1569" s="77"/>
      <c r="T1569" s="77"/>
      <c r="U1569" s="77"/>
      <c r="V1569" s="77"/>
      <c r="W1569" s="77"/>
      <c r="X1569" s="77"/>
      <c r="Y1569" s="77"/>
    </row>
    <row r="1570" ht="15.75" customHeight="1">
      <c r="A1570" s="2"/>
      <c r="B1570" s="89"/>
      <c r="C1570" s="89"/>
      <c r="D1570" s="18">
        <f t="shared" si="409"/>
        <v>0</v>
      </c>
      <c r="E1570" s="18">
        <f>B1570*A1561</f>
        <v>0</v>
      </c>
      <c r="F1570" s="18">
        <f t="shared" si="410"/>
        <v>0</v>
      </c>
      <c r="G1570" s="18"/>
      <c r="H1570" s="89">
        <f t="shared" si="411"/>
        <v>0</v>
      </c>
      <c r="I1570" s="116"/>
      <c r="J1570" s="3">
        <f t="shared" si="412"/>
        <v>0</v>
      </c>
      <c r="K1570" s="3"/>
      <c r="L1570" s="77"/>
      <c r="M1570" s="77"/>
      <c r="N1570" s="77"/>
      <c r="O1570" s="77"/>
      <c r="P1570" s="77"/>
      <c r="Q1570" s="77"/>
      <c r="R1570" s="77"/>
      <c r="S1570" s="77"/>
      <c r="T1570" s="77"/>
      <c r="U1570" s="77"/>
      <c r="V1570" s="77"/>
      <c r="W1570" s="77"/>
      <c r="X1570" s="77"/>
      <c r="Y1570" s="77"/>
    </row>
    <row r="1571" ht="15.75" customHeight="1">
      <c r="A1571" s="2"/>
      <c r="B1571" s="89"/>
      <c r="C1571" s="89"/>
      <c r="D1571" s="18">
        <f t="shared" si="409"/>
        <v>0</v>
      </c>
      <c r="E1571" s="18">
        <f>B1571*A1561</f>
        <v>0</v>
      </c>
      <c r="F1571" s="18">
        <f t="shared" si="410"/>
        <v>0</v>
      </c>
      <c r="G1571" s="18"/>
      <c r="H1571" s="89">
        <f t="shared" si="411"/>
        <v>0</v>
      </c>
      <c r="I1571" s="116"/>
      <c r="J1571" s="3">
        <f t="shared" si="412"/>
        <v>0</v>
      </c>
      <c r="K1571" s="3"/>
      <c r="L1571" s="77"/>
      <c r="M1571" s="77"/>
      <c r="N1571" s="77"/>
      <c r="O1571" s="77"/>
      <c r="P1571" s="77"/>
      <c r="Q1571" s="77"/>
      <c r="R1571" s="77"/>
      <c r="S1571" s="77"/>
      <c r="T1571" s="77"/>
      <c r="U1571" s="77"/>
      <c r="V1571" s="77"/>
      <c r="W1571" s="77"/>
      <c r="X1571" s="77"/>
      <c r="Y1571" s="77"/>
    </row>
    <row r="1572" ht="15.75" customHeight="1">
      <c r="A1572" s="1"/>
      <c r="B1572" s="89"/>
      <c r="C1572" s="89"/>
      <c r="D1572" s="18">
        <f t="shared" si="409"/>
        <v>0</v>
      </c>
      <c r="E1572" s="18">
        <f>B1572*A1561</f>
        <v>0</v>
      </c>
      <c r="F1572" s="18">
        <f t="shared" si="410"/>
        <v>0</v>
      </c>
      <c r="G1572" s="18"/>
      <c r="H1572" s="89">
        <f t="shared" si="411"/>
        <v>0</v>
      </c>
      <c r="I1572" s="116"/>
      <c r="J1572" s="3">
        <f t="shared" si="412"/>
        <v>0</v>
      </c>
      <c r="K1572" s="3"/>
      <c r="L1572" s="77"/>
      <c r="M1572" s="77"/>
      <c r="N1572" s="77"/>
      <c r="O1572" s="77"/>
      <c r="P1572" s="77"/>
      <c r="Q1572" s="77"/>
      <c r="R1572" s="77"/>
      <c r="S1572" s="77"/>
      <c r="T1572" s="77"/>
      <c r="U1572" s="77"/>
      <c r="V1572" s="77"/>
      <c r="W1572" s="77"/>
      <c r="X1572" s="77"/>
      <c r="Y1572" s="77"/>
    </row>
    <row r="1573" ht="15.75" customHeight="1">
      <c r="A1573" s="1"/>
      <c r="B1573" s="89"/>
      <c r="C1573" s="89"/>
      <c r="D1573" s="18">
        <f t="shared" si="409"/>
        <v>0</v>
      </c>
      <c r="E1573" s="18">
        <f>B1573*A1561</f>
        <v>0</v>
      </c>
      <c r="F1573" s="18">
        <f t="shared" si="410"/>
        <v>0</v>
      </c>
      <c r="G1573" s="18"/>
      <c r="H1573" s="89">
        <f t="shared" si="411"/>
        <v>0</v>
      </c>
      <c r="I1573" s="116"/>
      <c r="J1573" s="3">
        <f t="shared" si="412"/>
        <v>0</v>
      </c>
      <c r="K1573" s="3"/>
      <c r="L1573" s="77"/>
      <c r="M1573" s="77"/>
      <c r="N1573" s="77"/>
      <c r="O1573" s="77"/>
      <c r="P1573" s="77"/>
      <c r="Q1573" s="77"/>
      <c r="R1573" s="77"/>
      <c r="S1573" s="77"/>
      <c r="T1573" s="77"/>
      <c r="U1573" s="77"/>
      <c r="V1573" s="77"/>
      <c r="W1573" s="77"/>
      <c r="X1573" s="77"/>
      <c r="Y1573" s="77"/>
    </row>
    <row r="1574" ht="15.75" customHeight="1">
      <c r="A1574" s="31"/>
      <c r="B1574" s="89"/>
      <c r="C1574" s="89"/>
      <c r="D1574" s="95">
        <f t="shared" si="409"/>
        <v>0</v>
      </c>
      <c r="E1574" s="95">
        <f>B1574*A1561</f>
        <v>0</v>
      </c>
      <c r="F1574" s="18">
        <f t="shared" si="410"/>
        <v>0</v>
      </c>
      <c r="G1574" s="18"/>
      <c r="H1574" s="89">
        <f t="shared" si="411"/>
        <v>0</v>
      </c>
      <c r="I1574" s="118"/>
      <c r="J1574" s="3">
        <f t="shared" si="412"/>
        <v>0</v>
      </c>
      <c r="K1574" s="3"/>
      <c r="L1574" s="77"/>
      <c r="M1574" s="77"/>
      <c r="N1574" s="77"/>
      <c r="O1574" s="77"/>
      <c r="P1574" s="77"/>
      <c r="Q1574" s="77"/>
      <c r="R1574" s="77"/>
      <c r="S1574" s="77"/>
      <c r="T1574" s="77"/>
      <c r="U1574" s="77"/>
      <c r="V1574" s="77"/>
      <c r="W1574" s="77"/>
      <c r="X1574" s="77"/>
      <c r="Y1574" s="77"/>
    </row>
    <row r="1575" ht="15.75" customHeight="1">
      <c r="A1575" s="31"/>
      <c r="B1575" s="89"/>
      <c r="C1575" s="89"/>
      <c r="D1575" s="18">
        <f t="shared" si="409"/>
        <v>0</v>
      </c>
      <c r="E1575" s="18">
        <f>B1575*A1561</f>
        <v>0</v>
      </c>
      <c r="F1575" s="18">
        <f t="shared" si="410"/>
        <v>0</v>
      </c>
      <c r="G1575" s="18"/>
      <c r="H1575" s="89">
        <f t="shared" si="411"/>
        <v>0</v>
      </c>
      <c r="I1575" s="3"/>
      <c r="J1575" s="3">
        <f t="shared" si="412"/>
        <v>0</v>
      </c>
      <c r="K1575" s="3"/>
      <c r="L1575" s="77"/>
      <c r="M1575" s="77"/>
      <c r="N1575" s="77"/>
      <c r="O1575" s="77"/>
      <c r="P1575" s="77"/>
      <c r="Q1575" s="77"/>
      <c r="R1575" s="77"/>
      <c r="S1575" s="77"/>
      <c r="T1575" s="77"/>
      <c r="U1575" s="77"/>
      <c r="V1575" s="77"/>
      <c r="W1575" s="77"/>
      <c r="X1575" s="77"/>
      <c r="Y1575" s="77"/>
    </row>
    <row r="1576" ht="15.75" customHeight="1">
      <c r="A1576" s="31"/>
      <c r="B1576" s="89"/>
      <c r="C1576" s="89"/>
      <c r="D1576" s="18">
        <f t="shared" si="409"/>
        <v>0</v>
      </c>
      <c r="E1576" s="18">
        <f>B1576*A1561</f>
        <v>0</v>
      </c>
      <c r="F1576" s="18">
        <f t="shared" si="410"/>
        <v>0</v>
      </c>
      <c r="G1576" s="18"/>
      <c r="H1576" s="89">
        <f t="shared" si="411"/>
        <v>0</v>
      </c>
      <c r="I1576" s="3"/>
      <c r="J1576" s="3">
        <f t="shared" si="412"/>
        <v>0</v>
      </c>
      <c r="K1576" s="3"/>
      <c r="L1576" s="77"/>
      <c r="M1576" s="77"/>
      <c r="N1576" s="77"/>
      <c r="O1576" s="77"/>
      <c r="P1576" s="77"/>
      <c r="Q1576" s="77"/>
      <c r="R1576" s="77"/>
      <c r="S1576" s="77"/>
      <c r="T1576" s="77"/>
      <c r="U1576" s="77"/>
      <c r="V1576" s="77"/>
      <c r="W1576" s="77"/>
      <c r="X1576" s="77"/>
      <c r="Y1576" s="77"/>
    </row>
    <row r="1577" ht="15.75" customHeight="1">
      <c r="A1577" s="4" t="s">
        <v>495</v>
      </c>
      <c r="B1577" s="97">
        <f>SUM(B1563:B1576)</f>
        <v>0</v>
      </c>
      <c r="C1577" s="96"/>
      <c r="D1577" s="97">
        <f t="shared" ref="D1577:F1577" si="413">SUM(D1563:D1576)</f>
        <v>0</v>
      </c>
      <c r="E1577" s="97">
        <f t="shared" si="413"/>
        <v>0</v>
      </c>
      <c r="F1577" s="97">
        <f t="shared" si="413"/>
        <v>0</v>
      </c>
      <c r="G1577" s="96"/>
      <c r="H1577" s="97">
        <f t="shared" ref="H1577:K1577" si="414">SUM(H1563:H1576)</f>
        <v>0</v>
      </c>
      <c r="I1577" s="98">
        <f t="shared" si="414"/>
        <v>0</v>
      </c>
      <c r="J1577" s="98">
        <f t="shared" si="414"/>
        <v>0</v>
      </c>
      <c r="K1577" s="98">
        <f t="shared" si="414"/>
        <v>0</v>
      </c>
      <c r="L1577" s="77"/>
      <c r="M1577" s="77"/>
      <c r="N1577" s="77"/>
      <c r="O1577" s="77"/>
      <c r="P1577" s="77"/>
      <c r="Q1577" s="77"/>
      <c r="R1577" s="77"/>
      <c r="S1577" s="77"/>
      <c r="T1577" s="77"/>
      <c r="U1577" s="77"/>
      <c r="V1577" s="77"/>
      <c r="W1577" s="77"/>
      <c r="X1577" s="77"/>
      <c r="Y1577" s="77"/>
    </row>
    <row r="1578" ht="15.75" customHeight="1">
      <c r="A1578" s="8"/>
      <c r="B1578" s="100"/>
      <c r="C1578" s="100"/>
      <c r="D1578" s="100"/>
      <c r="E1578" s="100"/>
      <c r="F1578" s="100"/>
      <c r="G1578" s="100"/>
      <c r="H1578" s="101" t="s">
        <v>496</v>
      </c>
      <c r="I1578" s="33"/>
      <c r="J1578" s="100"/>
      <c r="K1578" s="101" t="s">
        <v>497</v>
      </c>
      <c r="L1578" s="77"/>
      <c r="M1578" s="77"/>
      <c r="N1578" s="77"/>
      <c r="O1578" s="77"/>
      <c r="P1578" s="77"/>
      <c r="Q1578" s="77"/>
      <c r="R1578" s="77"/>
      <c r="S1578" s="77"/>
      <c r="T1578" s="77"/>
      <c r="U1578" s="77"/>
      <c r="V1578" s="77"/>
      <c r="W1578" s="77"/>
      <c r="X1578" s="77"/>
      <c r="Y1578" s="77"/>
    </row>
    <row r="1579" ht="15.75" customHeight="1">
      <c r="A1579" s="8"/>
      <c r="B1579" s="100"/>
      <c r="C1579" s="100"/>
      <c r="D1579" s="100"/>
      <c r="E1579" s="100"/>
      <c r="F1579" s="100"/>
      <c r="G1579" s="100"/>
      <c r="H1579" s="104" t="str">
        <f>#REF!*A1561</f>
        <v>#REF!</v>
      </c>
      <c r="I1579" s="33"/>
      <c r="J1579" s="100"/>
      <c r="K1579" s="104"/>
      <c r="L1579" s="77"/>
      <c r="M1579" s="77"/>
      <c r="N1579" s="77"/>
      <c r="O1579" s="77"/>
      <c r="P1579" s="77"/>
      <c r="Q1579" s="77"/>
      <c r="R1579" s="77"/>
      <c r="S1579" s="77"/>
      <c r="T1579" s="77"/>
      <c r="U1579" s="77"/>
      <c r="V1579" s="77"/>
      <c r="W1579" s="77"/>
      <c r="X1579" s="77"/>
      <c r="Y1579" s="77"/>
    </row>
    <row r="1580" ht="15.75" customHeight="1">
      <c r="A1580" s="8"/>
      <c r="B1580" s="100"/>
      <c r="C1580" s="100"/>
      <c r="D1580" s="100"/>
      <c r="E1580" s="100"/>
      <c r="F1580" s="100"/>
      <c r="G1580" s="100"/>
      <c r="H1580" s="107"/>
      <c r="I1580" s="33"/>
      <c r="J1580" s="100"/>
      <c r="K1580" s="107"/>
      <c r="L1580" s="77"/>
      <c r="M1580" s="77"/>
      <c r="N1580" s="77"/>
      <c r="O1580" s="77"/>
      <c r="P1580" s="77"/>
      <c r="Q1580" s="77"/>
      <c r="R1580" s="77"/>
      <c r="S1580" s="77"/>
      <c r="T1580" s="77"/>
      <c r="U1580" s="77"/>
      <c r="V1580" s="77"/>
      <c r="W1580" s="77"/>
      <c r="X1580" s="77"/>
      <c r="Y1580" s="77"/>
    </row>
    <row r="1581" ht="15.75" customHeight="1">
      <c r="A1581" s="8"/>
      <c r="B1581" s="8"/>
      <c r="C1581" s="8"/>
      <c r="D1581" s="8"/>
      <c r="E1581" s="8"/>
      <c r="F1581" s="8"/>
      <c r="G1581" s="8"/>
      <c r="H1581" s="8"/>
      <c r="I1581" s="33"/>
      <c r="J1581" s="8"/>
      <c r="K1581" s="8"/>
      <c r="L1581" s="77"/>
      <c r="M1581" s="77"/>
      <c r="N1581" s="77"/>
      <c r="O1581" s="77"/>
      <c r="P1581" s="77"/>
      <c r="Q1581" s="77"/>
      <c r="R1581" s="77"/>
      <c r="S1581" s="77"/>
      <c r="T1581" s="77"/>
      <c r="U1581" s="77"/>
      <c r="V1581" s="77"/>
      <c r="W1581" s="77"/>
      <c r="X1581" s="77"/>
      <c r="Y1581" s="77"/>
    </row>
    <row r="1582" ht="15.75" customHeight="1">
      <c r="A1582" s="66"/>
      <c r="B1582" s="75"/>
      <c r="C1582" s="75"/>
      <c r="D1582" s="75"/>
      <c r="E1582" s="75"/>
      <c r="F1582" s="75"/>
      <c r="G1582" s="75"/>
      <c r="H1582" s="75"/>
      <c r="I1582" s="75"/>
      <c r="J1582" s="75"/>
      <c r="K1582" s="76"/>
      <c r="L1582" s="77"/>
      <c r="M1582" s="77"/>
      <c r="N1582" s="77"/>
      <c r="O1582" s="77"/>
      <c r="P1582" s="77"/>
      <c r="Q1582" s="77"/>
      <c r="R1582" s="77"/>
      <c r="S1582" s="77"/>
      <c r="T1582" s="77"/>
      <c r="U1582" s="77"/>
      <c r="V1582" s="77"/>
      <c r="W1582" s="77"/>
      <c r="X1582" s="77"/>
      <c r="Y1582" s="77"/>
    </row>
    <row r="1583" ht="15.75" customHeight="1">
      <c r="A1583" s="78" t="s">
        <v>478</v>
      </c>
      <c r="B1583" s="79" t="s">
        <v>479</v>
      </c>
      <c r="C1583" s="75"/>
      <c r="D1583" s="76"/>
      <c r="E1583" s="80" t="s">
        <v>480</v>
      </c>
      <c r="F1583" s="76"/>
      <c r="G1583" s="79" t="s">
        <v>481</v>
      </c>
      <c r="H1583" s="75"/>
      <c r="I1583" s="75"/>
      <c r="J1583" s="75"/>
      <c r="K1583" s="76"/>
      <c r="L1583" s="77"/>
      <c r="M1583" s="77"/>
      <c r="N1583" s="77"/>
      <c r="O1583" s="77"/>
      <c r="P1583" s="77"/>
      <c r="Q1583" s="77"/>
      <c r="R1583" s="77"/>
      <c r="S1583" s="77"/>
      <c r="T1583" s="77"/>
      <c r="U1583" s="77"/>
      <c r="V1583" s="77"/>
      <c r="W1583" s="77"/>
      <c r="X1583" s="77"/>
      <c r="Y1583" s="77"/>
    </row>
    <row r="1584" ht="15.75" customHeight="1">
      <c r="A1584" s="177">
        <v>4.0</v>
      </c>
      <c r="B1584" s="82" t="s">
        <v>482</v>
      </c>
      <c r="C1584" s="82" t="s">
        <v>483</v>
      </c>
      <c r="D1584" s="82" t="s">
        <v>484</v>
      </c>
      <c r="E1584" s="82" t="s">
        <v>485</v>
      </c>
      <c r="F1584" s="82" t="s">
        <v>484</v>
      </c>
      <c r="G1584" s="82" t="s">
        <v>486</v>
      </c>
      <c r="H1584" s="82" t="s">
        <v>487</v>
      </c>
      <c r="I1584" s="114" t="s">
        <v>488</v>
      </c>
      <c r="J1584" s="85" t="s">
        <v>489</v>
      </c>
      <c r="K1584" s="85" t="s">
        <v>490</v>
      </c>
      <c r="L1584" s="77"/>
      <c r="M1584" s="77"/>
      <c r="N1584" s="77"/>
      <c r="O1584" s="77"/>
      <c r="P1584" s="77"/>
      <c r="Q1584" s="77"/>
      <c r="R1584" s="77"/>
      <c r="S1584" s="77"/>
      <c r="T1584" s="77"/>
      <c r="U1584" s="77"/>
      <c r="V1584" s="77"/>
      <c r="W1584" s="77"/>
      <c r="X1584" s="77"/>
      <c r="Y1584" s="77"/>
    </row>
    <row r="1585" ht="15.75" customHeight="1">
      <c r="A1585" s="86" t="s">
        <v>491</v>
      </c>
      <c r="B1585" s="87"/>
      <c r="C1585" s="87"/>
      <c r="D1585" s="87"/>
      <c r="E1585" s="87"/>
      <c r="F1585" s="87"/>
      <c r="G1585" s="87"/>
      <c r="H1585" s="87"/>
      <c r="I1585" s="115"/>
      <c r="J1585" s="87"/>
      <c r="K1585" s="87"/>
      <c r="L1585" s="77"/>
      <c r="M1585" s="77"/>
      <c r="N1585" s="77"/>
      <c r="O1585" s="77"/>
      <c r="P1585" s="77"/>
      <c r="Q1585" s="77"/>
      <c r="R1585" s="77"/>
      <c r="S1585" s="77"/>
      <c r="T1585" s="77"/>
      <c r="U1585" s="77"/>
      <c r="V1585" s="77"/>
      <c r="W1585" s="77"/>
      <c r="X1585" s="77"/>
      <c r="Y1585" s="77"/>
    </row>
    <row r="1586" ht="15.75" customHeight="1">
      <c r="A1586" s="2"/>
      <c r="B1586" s="89"/>
      <c r="C1586" s="89"/>
      <c r="D1586" s="18">
        <f t="shared" ref="D1586:D1599" si="415">C1586*B1586</f>
        <v>0</v>
      </c>
      <c r="E1586" s="18">
        <f>B1586*A1584</f>
        <v>0</v>
      </c>
      <c r="F1586" s="18">
        <f t="shared" ref="F1586:F1599" si="416">E1586*C1586</f>
        <v>0</v>
      </c>
      <c r="G1586" s="18"/>
      <c r="H1586" s="89">
        <f t="shared" ref="H1586:H1599" si="417">G1586*E1586</f>
        <v>0</v>
      </c>
      <c r="I1586" s="116"/>
      <c r="J1586" s="3">
        <f t="shared" ref="J1586:J1599" si="418">I1586*H1586</f>
        <v>0</v>
      </c>
      <c r="K1586" s="3"/>
      <c r="L1586" s="77"/>
      <c r="M1586" s="77"/>
      <c r="N1586" s="77"/>
      <c r="O1586" s="77"/>
      <c r="P1586" s="77"/>
      <c r="Q1586" s="77"/>
      <c r="R1586" s="77"/>
      <c r="S1586" s="77"/>
      <c r="T1586" s="77"/>
      <c r="U1586" s="77"/>
      <c r="V1586" s="77"/>
      <c r="W1586" s="77"/>
      <c r="X1586" s="77"/>
      <c r="Y1586" s="77"/>
    </row>
    <row r="1587" ht="15.75" customHeight="1">
      <c r="A1587" s="2"/>
      <c r="B1587" s="89"/>
      <c r="C1587" s="89"/>
      <c r="D1587" s="18">
        <f t="shared" si="415"/>
        <v>0</v>
      </c>
      <c r="E1587" s="18">
        <f>B1587*A1584</f>
        <v>0</v>
      </c>
      <c r="F1587" s="18">
        <f t="shared" si="416"/>
        <v>0</v>
      </c>
      <c r="G1587" s="18"/>
      <c r="H1587" s="89">
        <f t="shared" si="417"/>
        <v>0</v>
      </c>
      <c r="I1587" s="116"/>
      <c r="J1587" s="3">
        <f t="shared" si="418"/>
        <v>0</v>
      </c>
      <c r="K1587" s="3"/>
      <c r="L1587" s="77"/>
      <c r="M1587" s="77"/>
      <c r="N1587" s="77"/>
      <c r="O1587" s="77"/>
      <c r="P1587" s="77"/>
      <c r="Q1587" s="77"/>
      <c r="R1587" s="77"/>
      <c r="S1587" s="77"/>
      <c r="T1587" s="77"/>
      <c r="U1587" s="77"/>
      <c r="V1587" s="77"/>
      <c r="W1587" s="77"/>
      <c r="X1587" s="77"/>
      <c r="Y1587" s="77"/>
    </row>
    <row r="1588" ht="15.75" customHeight="1">
      <c r="A1588" s="2"/>
      <c r="B1588" s="18"/>
      <c r="C1588" s="18"/>
      <c r="D1588" s="18">
        <f t="shared" si="415"/>
        <v>0</v>
      </c>
      <c r="E1588" s="18">
        <f>B1588*A1584</f>
        <v>0</v>
      </c>
      <c r="F1588" s="18">
        <f t="shared" si="416"/>
        <v>0</v>
      </c>
      <c r="G1588" s="18"/>
      <c r="H1588" s="89">
        <f t="shared" si="417"/>
        <v>0</v>
      </c>
      <c r="I1588" s="116"/>
      <c r="J1588" s="3">
        <f t="shared" si="418"/>
        <v>0</v>
      </c>
      <c r="K1588" s="3"/>
      <c r="L1588" s="77"/>
      <c r="M1588" s="77"/>
      <c r="N1588" s="77"/>
      <c r="O1588" s="77"/>
      <c r="P1588" s="77"/>
      <c r="Q1588" s="77"/>
      <c r="R1588" s="77"/>
      <c r="S1588" s="77"/>
      <c r="T1588" s="77"/>
      <c r="U1588" s="77"/>
      <c r="V1588" s="77"/>
      <c r="W1588" s="77"/>
      <c r="X1588" s="77"/>
      <c r="Y1588" s="77"/>
    </row>
    <row r="1589" ht="15.75" customHeight="1">
      <c r="A1589" s="2"/>
      <c r="B1589" s="18"/>
      <c r="C1589" s="18"/>
      <c r="D1589" s="18">
        <f t="shared" si="415"/>
        <v>0</v>
      </c>
      <c r="E1589" s="18">
        <f>B1589*A1584</f>
        <v>0</v>
      </c>
      <c r="F1589" s="18">
        <f t="shared" si="416"/>
        <v>0</v>
      </c>
      <c r="G1589" s="18"/>
      <c r="H1589" s="89">
        <f t="shared" si="417"/>
        <v>0</v>
      </c>
      <c r="I1589" s="116"/>
      <c r="J1589" s="3">
        <f t="shared" si="418"/>
        <v>0</v>
      </c>
      <c r="K1589" s="3"/>
      <c r="L1589" s="77"/>
      <c r="M1589" s="77"/>
      <c r="N1589" s="77"/>
      <c r="O1589" s="77"/>
      <c r="P1589" s="77"/>
      <c r="Q1589" s="77"/>
      <c r="R1589" s="77"/>
      <c r="S1589" s="77"/>
      <c r="T1589" s="77"/>
      <c r="U1589" s="77"/>
      <c r="V1589" s="77"/>
      <c r="W1589" s="77"/>
      <c r="X1589" s="77"/>
      <c r="Y1589" s="77"/>
    </row>
    <row r="1590" ht="15.75" customHeight="1">
      <c r="A1590" s="2"/>
      <c r="B1590" s="18"/>
      <c r="C1590" s="18"/>
      <c r="D1590" s="18">
        <f t="shared" si="415"/>
        <v>0</v>
      </c>
      <c r="E1590" s="18">
        <f>B1590*A1584</f>
        <v>0</v>
      </c>
      <c r="F1590" s="18">
        <f t="shared" si="416"/>
        <v>0</v>
      </c>
      <c r="G1590" s="18"/>
      <c r="H1590" s="89">
        <f t="shared" si="417"/>
        <v>0</v>
      </c>
      <c r="I1590" s="116"/>
      <c r="J1590" s="3">
        <f t="shared" si="418"/>
        <v>0</v>
      </c>
      <c r="K1590" s="3"/>
      <c r="L1590" s="77"/>
      <c r="M1590" s="77"/>
      <c r="N1590" s="77"/>
      <c r="O1590" s="77"/>
      <c r="P1590" s="77"/>
      <c r="Q1590" s="77"/>
      <c r="R1590" s="77"/>
      <c r="S1590" s="77"/>
      <c r="T1590" s="77"/>
      <c r="U1590" s="77"/>
      <c r="V1590" s="77"/>
      <c r="W1590" s="77"/>
      <c r="X1590" s="77"/>
      <c r="Y1590" s="77"/>
    </row>
    <row r="1591" ht="15.75" customHeight="1">
      <c r="A1591" s="2"/>
      <c r="B1591" s="18"/>
      <c r="C1591" s="18"/>
      <c r="D1591" s="18">
        <f t="shared" si="415"/>
        <v>0</v>
      </c>
      <c r="E1591" s="18">
        <f>B1591*A1584</f>
        <v>0</v>
      </c>
      <c r="F1591" s="18">
        <f t="shared" si="416"/>
        <v>0</v>
      </c>
      <c r="G1591" s="18"/>
      <c r="H1591" s="89">
        <f t="shared" si="417"/>
        <v>0</v>
      </c>
      <c r="I1591" s="116"/>
      <c r="J1591" s="3">
        <f t="shared" si="418"/>
        <v>0</v>
      </c>
      <c r="K1591" s="3"/>
      <c r="L1591" s="77"/>
      <c r="M1591" s="77"/>
      <c r="N1591" s="77"/>
      <c r="O1591" s="77"/>
      <c r="P1591" s="77"/>
      <c r="Q1591" s="77"/>
      <c r="R1591" s="77"/>
      <c r="S1591" s="77"/>
      <c r="T1591" s="77"/>
      <c r="U1591" s="77"/>
      <c r="V1591" s="77"/>
      <c r="W1591" s="77"/>
      <c r="X1591" s="77"/>
      <c r="Y1591" s="77"/>
    </row>
    <row r="1592" ht="15.75" customHeight="1">
      <c r="A1592" s="2"/>
      <c r="B1592" s="18"/>
      <c r="C1592" s="18"/>
      <c r="D1592" s="18">
        <f t="shared" si="415"/>
        <v>0</v>
      </c>
      <c r="E1592" s="18">
        <f>B1592*A1584</f>
        <v>0</v>
      </c>
      <c r="F1592" s="18">
        <f t="shared" si="416"/>
        <v>0</v>
      </c>
      <c r="G1592" s="18"/>
      <c r="H1592" s="89">
        <f t="shared" si="417"/>
        <v>0</v>
      </c>
      <c r="I1592" s="116"/>
      <c r="J1592" s="3">
        <f t="shared" si="418"/>
        <v>0</v>
      </c>
      <c r="K1592" s="3"/>
      <c r="L1592" s="77"/>
      <c r="M1592" s="77"/>
      <c r="N1592" s="77"/>
      <c r="O1592" s="77"/>
      <c r="P1592" s="77"/>
      <c r="Q1592" s="77"/>
      <c r="R1592" s="77"/>
      <c r="S1592" s="77"/>
      <c r="T1592" s="77"/>
      <c r="U1592" s="77"/>
      <c r="V1592" s="77"/>
      <c r="W1592" s="77"/>
      <c r="X1592" s="77"/>
      <c r="Y1592" s="77"/>
    </row>
    <row r="1593" ht="15.75" customHeight="1">
      <c r="A1593" s="2"/>
      <c r="B1593" s="89"/>
      <c r="C1593" s="89"/>
      <c r="D1593" s="18">
        <f t="shared" si="415"/>
        <v>0</v>
      </c>
      <c r="E1593" s="18">
        <f>B1593*A1584</f>
        <v>0</v>
      </c>
      <c r="F1593" s="18">
        <f t="shared" si="416"/>
        <v>0</v>
      </c>
      <c r="G1593" s="18"/>
      <c r="H1593" s="89">
        <f t="shared" si="417"/>
        <v>0</v>
      </c>
      <c r="I1593" s="116"/>
      <c r="J1593" s="3">
        <f t="shared" si="418"/>
        <v>0</v>
      </c>
      <c r="K1593" s="3"/>
      <c r="L1593" s="77"/>
      <c r="M1593" s="77"/>
      <c r="N1593" s="77"/>
      <c r="O1593" s="77"/>
      <c r="P1593" s="77"/>
      <c r="Q1593" s="77"/>
      <c r="R1593" s="77"/>
      <c r="S1593" s="77"/>
      <c r="T1593" s="77"/>
      <c r="U1593" s="77"/>
      <c r="V1593" s="77"/>
      <c r="W1593" s="77"/>
      <c r="X1593" s="77"/>
      <c r="Y1593" s="77"/>
    </row>
    <row r="1594" ht="15.75" customHeight="1">
      <c r="A1594" s="2"/>
      <c r="B1594" s="89"/>
      <c r="C1594" s="89"/>
      <c r="D1594" s="18">
        <f t="shared" si="415"/>
        <v>0</v>
      </c>
      <c r="E1594" s="18">
        <f>B1594*A1584</f>
        <v>0</v>
      </c>
      <c r="F1594" s="18">
        <f t="shared" si="416"/>
        <v>0</v>
      </c>
      <c r="G1594" s="18"/>
      <c r="H1594" s="89">
        <f t="shared" si="417"/>
        <v>0</v>
      </c>
      <c r="I1594" s="116"/>
      <c r="J1594" s="3">
        <f t="shared" si="418"/>
        <v>0</v>
      </c>
      <c r="K1594" s="3"/>
      <c r="L1594" s="77"/>
      <c r="M1594" s="77"/>
      <c r="N1594" s="77"/>
      <c r="O1594" s="77"/>
      <c r="P1594" s="77"/>
      <c r="Q1594" s="77"/>
      <c r="R1594" s="77"/>
      <c r="S1594" s="77"/>
      <c r="T1594" s="77"/>
      <c r="U1594" s="77"/>
      <c r="V1594" s="77"/>
      <c r="W1594" s="77"/>
      <c r="X1594" s="77"/>
      <c r="Y1594" s="77"/>
    </row>
    <row r="1595" ht="15.75" customHeight="1">
      <c r="A1595" s="1"/>
      <c r="B1595" s="89"/>
      <c r="C1595" s="89"/>
      <c r="D1595" s="18">
        <f t="shared" si="415"/>
        <v>0</v>
      </c>
      <c r="E1595" s="18">
        <f>B1595*A1584</f>
        <v>0</v>
      </c>
      <c r="F1595" s="18">
        <f t="shared" si="416"/>
        <v>0</v>
      </c>
      <c r="G1595" s="18"/>
      <c r="H1595" s="89">
        <f t="shared" si="417"/>
        <v>0</v>
      </c>
      <c r="I1595" s="116"/>
      <c r="J1595" s="3">
        <f t="shared" si="418"/>
        <v>0</v>
      </c>
      <c r="K1595" s="3"/>
      <c r="L1595" s="77"/>
      <c r="M1595" s="77"/>
      <c r="N1595" s="77"/>
      <c r="O1595" s="77"/>
      <c r="P1595" s="77"/>
      <c r="Q1595" s="77"/>
      <c r="R1595" s="77"/>
      <c r="S1595" s="77"/>
      <c r="T1595" s="77"/>
      <c r="U1595" s="77"/>
      <c r="V1595" s="77"/>
      <c r="W1595" s="77"/>
      <c r="X1595" s="77"/>
      <c r="Y1595" s="77"/>
    </row>
    <row r="1596" ht="15.75" customHeight="1">
      <c r="A1596" s="1"/>
      <c r="B1596" s="89"/>
      <c r="C1596" s="89"/>
      <c r="D1596" s="18">
        <f t="shared" si="415"/>
        <v>0</v>
      </c>
      <c r="E1596" s="18">
        <f>B1596*A1584</f>
        <v>0</v>
      </c>
      <c r="F1596" s="18">
        <f t="shared" si="416"/>
        <v>0</v>
      </c>
      <c r="G1596" s="18"/>
      <c r="H1596" s="89">
        <f t="shared" si="417"/>
        <v>0</v>
      </c>
      <c r="I1596" s="116"/>
      <c r="J1596" s="3">
        <f t="shared" si="418"/>
        <v>0</v>
      </c>
      <c r="K1596" s="3"/>
      <c r="L1596" s="77"/>
      <c r="M1596" s="77"/>
      <c r="N1596" s="77"/>
      <c r="O1596" s="77"/>
      <c r="P1596" s="77"/>
      <c r="Q1596" s="77"/>
      <c r="R1596" s="77"/>
      <c r="S1596" s="77"/>
      <c r="T1596" s="77"/>
      <c r="U1596" s="77"/>
      <c r="V1596" s="77"/>
      <c r="W1596" s="77"/>
      <c r="X1596" s="77"/>
      <c r="Y1596" s="77"/>
    </row>
    <row r="1597" ht="15.75" customHeight="1">
      <c r="A1597" s="31"/>
      <c r="B1597" s="89"/>
      <c r="C1597" s="89"/>
      <c r="D1597" s="95">
        <f t="shared" si="415"/>
        <v>0</v>
      </c>
      <c r="E1597" s="95">
        <f>B1597*A1584</f>
        <v>0</v>
      </c>
      <c r="F1597" s="18">
        <f t="shared" si="416"/>
        <v>0</v>
      </c>
      <c r="G1597" s="18"/>
      <c r="H1597" s="89">
        <f t="shared" si="417"/>
        <v>0</v>
      </c>
      <c r="I1597" s="118"/>
      <c r="J1597" s="3">
        <f t="shared" si="418"/>
        <v>0</v>
      </c>
      <c r="K1597" s="3"/>
      <c r="L1597" s="77"/>
      <c r="M1597" s="77"/>
      <c r="N1597" s="77"/>
      <c r="O1597" s="77"/>
      <c r="P1597" s="77"/>
      <c r="Q1597" s="77"/>
      <c r="R1597" s="77"/>
      <c r="S1597" s="77"/>
      <c r="T1597" s="77"/>
      <c r="U1597" s="77"/>
      <c r="V1597" s="77"/>
      <c r="W1597" s="77"/>
      <c r="X1597" s="77"/>
      <c r="Y1597" s="77"/>
    </row>
    <row r="1598" ht="15.75" customHeight="1">
      <c r="A1598" s="31"/>
      <c r="B1598" s="89"/>
      <c r="C1598" s="89"/>
      <c r="D1598" s="18">
        <f t="shared" si="415"/>
        <v>0</v>
      </c>
      <c r="E1598" s="18">
        <f>B1598*A1584</f>
        <v>0</v>
      </c>
      <c r="F1598" s="18">
        <f t="shared" si="416"/>
        <v>0</v>
      </c>
      <c r="G1598" s="18"/>
      <c r="H1598" s="89">
        <f t="shared" si="417"/>
        <v>0</v>
      </c>
      <c r="I1598" s="3"/>
      <c r="J1598" s="3">
        <f t="shared" si="418"/>
        <v>0</v>
      </c>
      <c r="K1598" s="3"/>
      <c r="L1598" s="77"/>
      <c r="M1598" s="77"/>
      <c r="N1598" s="77"/>
      <c r="O1598" s="77"/>
      <c r="P1598" s="77"/>
      <c r="Q1598" s="77"/>
      <c r="R1598" s="77"/>
      <c r="S1598" s="77"/>
      <c r="T1598" s="77"/>
      <c r="U1598" s="77"/>
      <c r="V1598" s="77"/>
      <c r="W1598" s="77"/>
      <c r="X1598" s="77"/>
      <c r="Y1598" s="77"/>
    </row>
    <row r="1599" ht="15.75" customHeight="1">
      <c r="A1599" s="31"/>
      <c r="B1599" s="89"/>
      <c r="C1599" s="89"/>
      <c r="D1599" s="18">
        <f t="shared" si="415"/>
        <v>0</v>
      </c>
      <c r="E1599" s="18">
        <f>B1599*A1584</f>
        <v>0</v>
      </c>
      <c r="F1599" s="18">
        <f t="shared" si="416"/>
        <v>0</v>
      </c>
      <c r="G1599" s="18"/>
      <c r="H1599" s="89">
        <f t="shared" si="417"/>
        <v>0</v>
      </c>
      <c r="I1599" s="3"/>
      <c r="J1599" s="3">
        <f t="shared" si="418"/>
        <v>0</v>
      </c>
      <c r="K1599" s="3"/>
      <c r="L1599" s="77"/>
      <c r="M1599" s="77"/>
      <c r="N1599" s="77"/>
      <c r="O1599" s="77"/>
      <c r="P1599" s="77"/>
      <c r="Q1599" s="77"/>
      <c r="R1599" s="77"/>
      <c r="S1599" s="77"/>
      <c r="T1599" s="77"/>
      <c r="U1599" s="77"/>
      <c r="V1599" s="77"/>
      <c r="W1599" s="77"/>
      <c r="X1599" s="77"/>
      <c r="Y1599" s="77"/>
    </row>
    <row r="1600" ht="15.75" customHeight="1">
      <c r="A1600" s="4" t="s">
        <v>495</v>
      </c>
      <c r="B1600" s="97">
        <f>SUM(B1586:B1599)</f>
        <v>0</v>
      </c>
      <c r="C1600" s="96"/>
      <c r="D1600" s="97">
        <f t="shared" ref="D1600:F1600" si="419">SUM(D1586:D1599)</f>
        <v>0</v>
      </c>
      <c r="E1600" s="97">
        <f t="shared" si="419"/>
        <v>0</v>
      </c>
      <c r="F1600" s="97">
        <f t="shared" si="419"/>
        <v>0</v>
      </c>
      <c r="G1600" s="96"/>
      <c r="H1600" s="97">
        <f t="shared" ref="H1600:K1600" si="420">SUM(H1586:H1599)</f>
        <v>0</v>
      </c>
      <c r="I1600" s="98">
        <f t="shared" si="420"/>
        <v>0</v>
      </c>
      <c r="J1600" s="98">
        <f t="shared" si="420"/>
        <v>0</v>
      </c>
      <c r="K1600" s="98">
        <f t="shared" si="420"/>
        <v>0</v>
      </c>
      <c r="L1600" s="77"/>
      <c r="M1600" s="77"/>
      <c r="N1600" s="77"/>
      <c r="O1600" s="77"/>
      <c r="P1600" s="77"/>
      <c r="Q1600" s="77"/>
      <c r="R1600" s="77"/>
      <c r="S1600" s="77"/>
      <c r="T1600" s="77"/>
      <c r="U1600" s="77"/>
      <c r="V1600" s="77"/>
      <c r="W1600" s="77"/>
      <c r="X1600" s="77"/>
      <c r="Y1600" s="77"/>
    </row>
    <row r="1601" ht="15.75" customHeight="1">
      <c r="A1601" s="8"/>
      <c r="B1601" s="100"/>
      <c r="C1601" s="100"/>
      <c r="D1601" s="100"/>
      <c r="E1601" s="100"/>
      <c r="F1601" s="100"/>
      <c r="G1601" s="100"/>
      <c r="H1601" s="101" t="s">
        <v>496</v>
      </c>
      <c r="I1601" s="33"/>
      <c r="J1601" s="100"/>
      <c r="K1601" s="101" t="s">
        <v>497</v>
      </c>
      <c r="L1601" s="77"/>
      <c r="M1601" s="77"/>
      <c r="N1601" s="77"/>
      <c r="O1601" s="77"/>
      <c r="P1601" s="77"/>
      <c r="Q1601" s="77"/>
      <c r="R1601" s="77"/>
      <c r="S1601" s="77"/>
      <c r="T1601" s="77"/>
      <c r="U1601" s="77"/>
      <c r="V1601" s="77"/>
      <c r="W1601" s="77"/>
      <c r="X1601" s="77"/>
      <c r="Y1601" s="77"/>
    </row>
    <row r="1602" ht="15.75" customHeight="1">
      <c r="A1602" s="8"/>
      <c r="B1602" s="100"/>
      <c r="C1602" s="100"/>
      <c r="D1602" s="100"/>
      <c r="E1602" s="100"/>
      <c r="F1602" s="100"/>
      <c r="G1602" s="100"/>
      <c r="H1602" s="104" t="str">
        <f>#REF!*A1584</f>
        <v>#REF!</v>
      </c>
      <c r="I1602" s="33"/>
      <c r="J1602" s="100"/>
      <c r="K1602" s="104"/>
      <c r="L1602" s="77"/>
      <c r="M1602" s="77"/>
      <c r="N1602" s="77"/>
      <c r="O1602" s="77"/>
      <c r="P1602" s="77"/>
      <c r="Q1602" s="77"/>
      <c r="R1602" s="77"/>
      <c r="S1602" s="77"/>
      <c r="T1602" s="77"/>
      <c r="U1602" s="77"/>
      <c r="V1602" s="77"/>
      <c r="W1602" s="77"/>
      <c r="X1602" s="77"/>
      <c r="Y1602" s="77"/>
    </row>
    <row r="1603" ht="15.75" customHeight="1">
      <c r="A1603" s="8"/>
      <c r="B1603" s="8"/>
      <c r="C1603" s="8"/>
      <c r="D1603" s="8"/>
      <c r="E1603" s="8"/>
      <c r="F1603" s="8"/>
      <c r="G1603" s="8"/>
      <c r="H1603" s="8"/>
      <c r="I1603" s="33"/>
      <c r="J1603" s="8"/>
      <c r="K1603" s="8"/>
      <c r="L1603" s="77"/>
      <c r="M1603" s="77"/>
      <c r="N1603" s="77"/>
      <c r="O1603" s="77"/>
      <c r="P1603" s="77"/>
      <c r="Q1603" s="77"/>
      <c r="R1603" s="77"/>
      <c r="S1603" s="77"/>
      <c r="T1603" s="77"/>
      <c r="U1603" s="77"/>
      <c r="V1603" s="77"/>
      <c r="W1603" s="77"/>
      <c r="X1603" s="77"/>
      <c r="Y1603" s="77"/>
    </row>
    <row r="1604" ht="15.75" customHeight="1">
      <c r="A1604" s="8"/>
      <c r="B1604" s="8"/>
      <c r="C1604" s="8"/>
      <c r="D1604" s="8"/>
      <c r="E1604" s="8"/>
      <c r="F1604" s="8"/>
      <c r="G1604" s="8"/>
      <c r="H1604" s="8"/>
      <c r="I1604" s="33"/>
      <c r="J1604" s="8"/>
      <c r="K1604" s="8"/>
      <c r="L1604" s="77"/>
      <c r="M1604" s="77"/>
      <c r="N1604" s="77"/>
      <c r="O1604" s="77"/>
      <c r="P1604" s="77"/>
      <c r="Q1604" s="77"/>
      <c r="R1604" s="77"/>
      <c r="S1604" s="77"/>
      <c r="T1604" s="77"/>
      <c r="U1604" s="77"/>
      <c r="V1604" s="77"/>
      <c r="W1604" s="77"/>
      <c r="X1604" s="77"/>
      <c r="Y1604" s="77"/>
    </row>
    <row r="1605" ht="15.75" customHeight="1">
      <c r="A1605" s="66"/>
      <c r="B1605" s="75"/>
      <c r="C1605" s="75"/>
      <c r="D1605" s="75"/>
      <c r="E1605" s="75"/>
      <c r="F1605" s="75"/>
      <c r="G1605" s="75"/>
      <c r="H1605" s="75"/>
      <c r="I1605" s="75"/>
      <c r="J1605" s="75"/>
      <c r="K1605" s="76"/>
      <c r="L1605" s="77"/>
      <c r="M1605" s="77"/>
      <c r="N1605" s="77"/>
      <c r="O1605" s="77"/>
      <c r="P1605" s="77"/>
      <c r="Q1605" s="77"/>
      <c r="R1605" s="77"/>
      <c r="S1605" s="77"/>
      <c r="T1605" s="77"/>
      <c r="U1605" s="77"/>
      <c r="V1605" s="77"/>
      <c r="W1605" s="77"/>
      <c r="X1605" s="77"/>
      <c r="Y1605" s="77"/>
    </row>
    <row r="1606" ht="15.75" customHeight="1">
      <c r="A1606" s="78" t="s">
        <v>478</v>
      </c>
      <c r="B1606" s="79" t="s">
        <v>479</v>
      </c>
      <c r="C1606" s="75"/>
      <c r="D1606" s="76"/>
      <c r="E1606" s="80" t="s">
        <v>480</v>
      </c>
      <c r="F1606" s="76"/>
      <c r="G1606" s="79" t="s">
        <v>481</v>
      </c>
      <c r="H1606" s="75"/>
      <c r="I1606" s="75"/>
      <c r="J1606" s="75"/>
      <c r="K1606" s="76"/>
      <c r="L1606" s="77"/>
      <c r="M1606" s="77"/>
      <c r="N1606" s="77"/>
      <c r="O1606" s="77"/>
      <c r="P1606" s="77"/>
      <c r="Q1606" s="77"/>
      <c r="R1606" s="77"/>
      <c r="S1606" s="77"/>
      <c r="T1606" s="77"/>
      <c r="U1606" s="77"/>
      <c r="V1606" s="77"/>
      <c r="W1606" s="77"/>
      <c r="X1606" s="77"/>
      <c r="Y1606" s="77"/>
    </row>
    <row r="1607" ht="15.75" customHeight="1">
      <c r="A1607" s="177">
        <v>4.0</v>
      </c>
      <c r="B1607" s="82" t="s">
        <v>482</v>
      </c>
      <c r="C1607" s="82" t="s">
        <v>483</v>
      </c>
      <c r="D1607" s="82" t="s">
        <v>484</v>
      </c>
      <c r="E1607" s="82" t="s">
        <v>485</v>
      </c>
      <c r="F1607" s="82" t="s">
        <v>484</v>
      </c>
      <c r="G1607" s="82" t="s">
        <v>486</v>
      </c>
      <c r="H1607" s="82" t="s">
        <v>487</v>
      </c>
      <c r="I1607" s="114" t="s">
        <v>488</v>
      </c>
      <c r="J1607" s="85" t="s">
        <v>489</v>
      </c>
      <c r="K1607" s="85" t="s">
        <v>490</v>
      </c>
      <c r="L1607" s="77"/>
      <c r="M1607" s="77"/>
      <c r="N1607" s="77"/>
      <c r="O1607" s="77"/>
      <c r="P1607" s="77"/>
      <c r="Q1607" s="77"/>
      <c r="R1607" s="77"/>
      <c r="S1607" s="77"/>
      <c r="T1607" s="77"/>
      <c r="U1607" s="77"/>
      <c r="V1607" s="77"/>
      <c r="W1607" s="77"/>
      <c r="X1607" s="77"/>
      <c r="Y1607" s="77"/>
    </row>
    <row r="1608" ht="15.75" customHeight="1">
      <c r="A1608" s="86" t="s">
        <v>491</v>
      </c>
      <c r="B1608" s="87"/>
      <c r="C1608" s="87"/>
      <c r="D1608" s="87"/>
      <c r="E1608" s="87"/>
      <c r="F1608" s="87"/>
      <c r="G1608" s="87"/>
      <c r="H1608" s="87"/>
      <c r="I1608" s="115"/>
      <c r="J1608" s="87"/>
      <c r="K1608" s="87"/>
      <c r="L1608" s="77"/>
      <c r="M1608" s="77"/>
      <c r="N1608" s="77"/>
      <c r="O1608" s="77"/>
      <c r="P1608" s="77"/>
      <c r="Q1608" s="77"/>
      <c r="R1608" s="77"/>
      <c r="S1608" s="77"/>
      <c r="T1608" s="77"/>
      <c r="U1608" s="77"/>
      <c r="V1608" s="77"/>
      <c r="W1608" s="77"/>
      <c r="X1608" s="77"/>
      <c r="Y1608" s="77"/>
    </row>
    <row r="1609" ht="15.75" customHeight="1">
      <c r="A1609" s="2"/>
      <c r="B1609" s="89"/>
      <c r="C1609" s="89"/>
      <c r="D1609" s="18">
        <f t="shared" ref="D1609:D1622" si="421">C1609*B1609</f>
        <v>0</v>
      </c>
      <c r="E1609" s="18">
        <f>B1609*A1607</f>
        <v>0</v>
      </c>
      <c r="F1609" s="18">
        <f t="shared" ref="F1609:F1622" si="422">E1609*C1609</f>
        <v>0</v>
      </c>
      <c r="G1609" s="18"/>
      <c r="H1609" s="89">
        <f t="shared" ref="H1609:H1622" si="423">G1609*E1609</f>
        <v>0</v>
      </c>
      <c r="I1609" s="116"/>
      <c r="J1609" s="3">
        <f t="shared" ref="J1609:J1622" si="424">I1609*H1609</f>
        <v>0</v>
      </c>
      <c r="K1609" s="3"/>
      <c r="L1609" s="77"/>
      <c r="M1609" s="77"/>
      <c r="N1609" s="77"/>
      <c r="O1609" s="77"/>
      <c r="P1609" s="77"/>
      <c r="Q1609" s="77"/>
      <c r="R1609" s="77"/>
      <c r="S1609" s="77"/>
      <c r="T1609" s="77"/>
      <c r="U1609" s="77"/>
      <c r="V1609" s="77"/>
      <c r="W1609" s="77"/>
      <c r="X1609" s="77"/>
      <c r="Y1609" s="77"/>
    </row>
    <row r="1610" ht="15.75" customHeight="1">
      <c r="A1610" s="2"/>
      <c r="B1610" s="89"/>
      <c r="C1610" s="89"/>
      <c r="D1610" s="18">
        <f t="shared" si="421"/>
        <v>0</v>
      </c>
      <c r="E1610" s="18">
        <f>B1610*A1607</f>
        <v>0</v>
      </c>
      <c r="F1610" s="18">
        <f t="shared" si="422"/>
        <v>0</v>
      </c>
      <c r="G1610" s="18"/>
      <c r="H1610" s="89">
        <f t="shared" si="423"/>
        <v>0</v>
      </c>
      <c r="I1610" s="116"/>
      <c r="J1610" s="3">
        <f t="shared" si="424"/>
        <v>0</v>
      </c>
      <c r="K1610" s="3"/>
      <c r="L1610" s="77"/>
      <c r="M1610" s="77"/>
      <c r="N1610" s="77"/>
      <c r="O1610" s="77"/>
      <c r="P1610" s="77"/>
      <c r="Q1610" s="77"/>
      <c r="R1610" s="77"/>
      <c r="S1610" s="77"/>
      <c r="T1610" s="77"/>
      <c r="U1610" s="77"/>
      <c r="V1610" s="77"/>
      <c r="W1610" s="77"/>
      <c r="X1610" s="77"/>
      <c r="Y1610" s="77"/>
    </row>
    <row r="1611" ht="15.75" customHeight="1">
      <c r="A1611" s="2"/>
      <c r="B1611" s="18"/>
      <c r="C1611" s="18"/>
      <c r="D1611" s="18">
        <f t="shared" si="421"/>
        <v>0</v>
      </c>
      <c r="E1611" s="18">
        <f>B1611*A1607</f>
        <v>0</v>
      </c>
      <c r="F1611" s="18">
        <f t="shared" si="422"/>
        <v>0</v>
      </c>
      <c r="G1611" s="18"/>
      <c r="H1611" s="89">
        <f t="shared" si="423"/>
        <v>0</v>
      </c>
      <c r="I1611" s="116"/>
      <c r="J1611" s="3">
        <f t="shared" si="424"/>
        <v>0</v>
      </c>
      <c r="K1611" s="3"/>
      <c r="L1611" s="77"/>
      <c r="M1611" s="77"/>
      <c r="N1611" s="77"/>
      <c r="O1611" s="77"/>
      <c r="P1611" s="77"/>
      <c r="Q1611" s="77"/>
      <c r="R1611" s="77"/>
      <c r="S1611" s="77"/>
      <c r="T1611" s="77"/>
      <c r="U1611" s="77"/>
      <c r="V1611" s="77"/>
      <c r="W1611" s="77"/>
      <c r="X1611" s="77"/>
      <c r="Y1611" s="77"/>
    </row>
    <row r="1612" ht="15.75" customHeight="1">
      <c r="A1612" s="2"/>
      <c r="B1612" s="18"/>
      <c r="C1612" s="18"/>
      <c r="D1612" s="18">
        <f t="shared" si="421"/>
        <v>0</v>
      </c>
      <c r="E1612" s="18">
        <f>B1612*A1607</f>
        <v>0</v>
      </c>
      <c r="F1612" s="18">
        <f t="shared" si="422"/>
        <v>0</v>
      </c>
      <c r="G1612" s="18"/>
      <c r="H1612" s="89">
        <f t="shared" si="423"/>
        <v>0</v>
      </c>
      <c r="I1612" s="116"/>
      <c r="J1612" s="3">
        <f t="shared" si="424"/>
        <v>0</v>
      </c>
      <c r="K1612" s="3"/>
      <c r="L1612" s="77"/>
      <c r="M1612" s="77"/>
      <c r="N1612" s="77"/>
      <c r="O1612" s="77"/>
      <c r="P1612" s="77"/>
      <c r="Q1612" s="77"/>
      <c r="R1612" s="77"/>
      <c r="S1612" s="77"/>
      <c r="T1612" s="77"/>
      <c r="U1612" s="77"/>
      <c r="V1612" s="77"/>
      <c r="W1612" s="77"/>
      <c r="X1612" s="77"/>
      <c r="Y1612" s="77"/>
    </row>
    <row r="1613" ht="15.75" customHeight="1">
      <c r="A1613" s="2"/>
      <c r="B1613" s="18"/>
      <c r="C1613" s="18"/>
      <c r="D1613" s="18">
        <f t="shared" si="421"/>
        <v>0</v>
      </c>
      <c r="E1613" s="18">
        <f>B1613*A1607</f>
        <v>0</v>
      </c>
      <c r="F1613" s="18">
        <f t="shared" si="422"/>
        <v>0</v>
      </c>
      <c r="G1613" s="18"/>
      <c r="H1613" s="89">
        <f t="shared" si="423"/>
        <v>0</v>
      </c>
      <c r="I1613" s="116"/>
      <c r="J1613" s="3">
        <f t="shared" si="424"/>
        <v>0</v>
      </c>
      <c r="K1613" s="3"/>
      <c r="L1613" s="77"/>
      <c r="M1613" s="77"/>
      <c r="N1613" s="77"/>
      <c r="O1613" s="77"/>
      <c r="P1613" s="77"/>
      <c r="Q1613" s="77"/>
      <c r="R1613" s="77"/>
      <c r="S1613" s="77"/>
      <c r="T1613" s="77"/>
      <c r="U1613" s="77"/>
      <c r="V1613" s="77"/>
      <c r="W1613" s="77"/>
      <c r="X1613" s="77"/>
      <c r="Y1613" s="77"/>
    </row>
    <row r="1614" ht="15.75" customHeight="1">
      <c r="A1614" s="2"/>
      <c r="B1614" s="18"/>
      <c r="C1614" s="18"/>
      <c r="D1614" s="18">
        <f t="shared" si="421"/>
        <v>0</v>
      </c>
      <c r="E1614" s="18">
        <f>B1614*A1607</f>
        <v>0</v>
      </c>
      <c r="F1614" s="18">
        <f t="shared" si="422"/>
        <v>0</v>
      </c>
      <c r="G1614" s="18"/>
      <c r="H1614" s="89">
        <f t="shared" si="423"/>
        <v>0</v>
      </c>
      <c r="I1614" s="116"/>
      <c r="J1614" s="3">
        <f t="shared" si="424"/>
        <v>0</v>
      </c>
      <c r="K1614" s="3"/>
      <c r="L1614" s="77"/>
      <c r="M1614" s="77"/>
      <c r="N1614" s="77"/>
      <c r="O1614" s="77"/>
      <c r="P1614" s="77"/>
      <c r="Q1614" s="77"/>
      <c r="R1614" s="77"/>
      <c r="S1614" s="77"/>
      <c r="T1614" s="77"/>
      <c r="U1614" s="77"/>
      <c r="V1614" s="77"/>
      <c r="W1614" s="77"/>
      <c r="X1614" s="77"/>
      <c r="Y1614" s="77"/>
    </row>
    <row r="1615" ht="15.75" customHeight="1">
      <c r="A1615" s="2"/>
      <c r="B1615" s="18"/>
      <c r="C1615" s="18"/>
      <c r="D1615" s="18">
        <f t="shared" si="421"/>
        <v>0</v>
      </c>
      <c r="E1615" s="18">
        <f>B1615*A1607</f>
        <v>0</v>
      </c>
      <c r="F1615" s="18">
        <f t="shared" si="422"/>
        <v>0</v>
      </c>
      <c r="G1615" s="18"/>
      <c r="H1615" s="89">
        <f t="shared" si="423"/>
        <v>0</v>
      </c>
      <c r="I1615" s="116"/>
      <c r="J1615" s="3">
        <f t="shared" si="424"/>
        <v>0</v>
      </c>
      <c r="K1615" s="3"/>
      <c r="L1615" s="77"/>
      <c r="M1615" s="77"/>
      <c r="N1615" s="77"/>
      <c r="O1615" s="77"/>
      <c r="P1615" s="77"/>
      <c r="Q1615" s="77"/>
      <c r="R1615" s="77"/>
      <c r="S1615" s="77"/>
      <c r="T1615" s="77"/>
      <c r="U1615" s="77"/>
      <c r="V1615" s="77"/>
      <c r="W1615" s="77"/>
      <c r="X1615" s="77"/>
      <c r="Y1615" s="77"/>
    </row>
    <row r="1616" ht="15.75" customHeight="1">
      <c r="A1616" s="2"/>
      <c r="B1616" s="89"/>
      <c r="C1616" s="89"/>
      <c r="D1616" s="18">
        <f t="shared" si="421"/>
        <v>0</v>
      </c>
      <c r="E1616" s="18">
        <f>B1616*A1607</f>
        <v>0</v>
      </c>
      <c r="F1616" s="18">
        <f t="shared" si="422"/>
        <v>0</v>
      </c>
      <c r="G1616" s="18"/>
      <c r="H1616" s="89">
        <f t="shared" si="423"/>
        <v>0</v>
      </c>
      <c r="I1616" s="116"/>
      <c r="J1616" s="3">
        <f t="shared" si="424"/>
        <v>0</v>
      </c>
      <c r="K1616" s="3"/>
      <c r="L1616" s="77"/>
      <c r="M1616" s="77"/>
      <c r="N1616" s="77"/>
      <c r="O1616" s="77"/>
      <c r="P1616" s="77"/>
      <c r="Q1616" s="77"/>
      <c r="R1616" s="77"/>
      <c r="S1616" s="77"/>
      <c r="T1616" s="77"/>
      <c r="U1616" s="77"/>
      <c r="V1616" s="77"/>
      <c r="W1616" s="77"/>
      <c r="X1616" s="77"/>
      <c r="Y1616" s="77"/>
    </row>
    <row r="1617" ht="15.75" customHeight="1">
      <c r="A1617" s="2"/>
      <c r="B1617" s="89"/>
      <c r="C1617" s="89"/>
      <c r="D1617" s="18">
        <f t="shared" si="421"/>
        <v>0</v>
      </c>
      <c r="E1617" s="18">
        <f>B1617*A1607</f>
        <v>0</v>
      </c>
      <c r="F1617" s="18">
        <f t="shared" si="422"/>
        <v>0</v>
      </c>
      <c r="G1617" s="18"/>
      <c r="H1617" s="89">
        <f t="shared" si="423"/>
        <v>0</v>
      </c>
      <c r="I1617" s="116"/>
      <c r="J1617" s="3">
        <f t="shared" si="424"/>
        <v>0</v>
      </c>
      <c r="K1617" s="3"/>
      <c r="L1617" s="77"/>
      <c r="M1617" s="77"/>
      <c r="N1617" s="77"/>
      <c r="O1617" s="77"/>
      <c r="P1617" s="77"/>
      <c r="Q1617" s="77"/>
      <c r="R1617" s="77"/>
      <c r="S1617" s="77"/>
      <c r="T1617" s="77"/>
      <c r="U1617" s="77"/>
      <c r="V1617" s="77"/>
      <c r="W1617" s="77"/>
      <c r="X1617" s="77"/>
      <c r="Y1617" s="77"/>
    </row>
    <row r="1618" ht="15.75" customHeight="1">
      <c r="A1618" s="1"/>
      <c r="B1618" s="89"/>
      <c r="C1618" s="89"/>
      <c r="D1618" s="18">
        <f t="shared" si="421"/>
        <v>0</v>
      </c>
      <c r="E1618" s="18">
        <f>B1618*A1607</f>
        <v>0</v>
      </c>
      <c r="F1618" s="18">
        <f t="shared" si="422"/>
        <v>0</v>
      </c>
      <c r="G1618" s="18"/>
      <c r="H1618" s="89">
        <f t="shared" si="423"/>
        <v>0</v>
      </c>
      <c r="I1618" s="116"/>
      <c r="J1618" s="3">
        <f t="shared" si="424"/>
        <v>0</v>
      </c>
      <c r="K1618" s="3"/>
      <c r="L1618" s="77"/>
      <c r="M1618" s="77"/>
      <c r="N1618" s="77"/>
      <c r="O1618" s="77"/>
      <c r="P1618" s="77"/>
      <c r="Q1618" s="77"/>
      <c r="R1618" s="77"/>
      <c r="S1618" s="77"/>
      <c r="T1618" s="77"/>
      <c r="U1618" s="77"/>
      <c r="V1618" s="77"/>
      <c r="W1618" s="77"/>
      <c r="X1618" s="77"/>
      <c r="Y1618" s="77"/>
    </row>
    <row r="1619" ht="15.75" customHeight="1">
      <c r="A1619" s="1"/>
      <c r="B1619" s="89"/>
      <c r="C1619" s="89"/>
      <c r="D1619" s="18">
        <f t="shared" si="421"/>
        <v>0</v>
      </c>
      <c r="E1619" s="18">
        <f>B1619*A1607</f>
        <v>0</v>
      </c>
      <c r="F1619" s="18">
        <f t="shared" si="422"/>
        <v>0</v>
      </c>
      <c r="G1619" s="18"/>
      <c r="H1619" s="89">
        <f t="shared" si="423"/>
        <v>0</v>
      </c>
      <c r="I1619" s="116"/>
      <c r="J1619" s="3">
        <f t="shared" si="424"/>
        <v>0</v>
      </c>
      <c r="K1619" s="3"/>
      <c r="L1619" s="77"/>
      <c r="M1619" s="77"/>
      <c r="N1619" s="77"/>
      <c r="O1619" s="77"/>
      <c r="P1619" s="77"/>
      <c r="Q1619" s="77"/>
      <c r="R1619" s="77"/>
      <c r="S1619" s="77"/>
      <c r="T1619" s="77"/>
      <c r="U1619" s="77"/>
      <c r="V1619" s="77"/>
      <c r="W1619" s="77"/>
      <c r="X1619" s="77"/>
      <c r="Y1619" s="77"/>
    </row>
    <row r="1620" ht="15.75" customHeight="1">
      <c r="A1620" s="31"/>
      <c r="B1620" s="89"/>
      <c r="C1620" s="89"/>
      <c r="D1620" s="95">
        <f t="shared" si="421"/>
        <v>0</v>
      </c>
      <c r="E1620" s="95">
        <f>B1620*A1607</f>
        <v>0</v>
      </c>
      <c r="F1620" s="18">
        <f t="shared" si="422"/>
        <v>0</v>
      </c>
      <c r="G1620" s="18"/>
      <c r="H1620" s="89">
        <f t="shared" si="423"/>
        <v>0</v>
      </c>
      <c r="I1620" s="118"/>
      <c r="J1620" s="3">
        <f t="shared" si="424"/>
        <v>0</v>
      </c>
      <c r="K1620" s="3"/>
      <c r="L1620" s="77"/>
      <c r="M1620" s="77"/>
      <c r="N1620" s="77"/>
      <c r="O1620" s="77"/>
      <c r="P1620" s="77"/>
      <c r="Q1620" s="77"/>
      <c r="R1620" s="77"/>
      <c r="S1620" s="77"/>
      <c r="T1620" s="77"/>
      <c r="U1620" s="77"/>
      <c r="V1620" s="77"/>
      <c r="W1620" s="77"/>
      <c r="X1620" s="77"/>
      <c r="Y1620" s="77"/>
    </row>
    <row r="1621" ht="15.75" customHeight="1">
      <c r="A1621" s="31"/>
      <c r="B1621" s="89"/>
      <c r="C1621" s="89"/>
      <c r="D1621" s="18">
        <f t="shared" si="421"/>
        <v>0</v>
      </c>
      <c r="E1621" s="18">
        <f>B1621*A1607</f>
        <v>0</v>
      </c>
      <c r="F1621" s="18">
        <f t="shared" si="422"/>
        <v>0</v>
      </c>
      <c r="G1621" s="18"/>
      <c r="H1621" s="89">
        <f t="shared" si="423"/>
        <v>0</v>
      </c>
      <c r="I1621" s="3"/>
      <c r="J1621" s="3">
        <f t="shared" si="424"/>
        <v>0</v>
      </c>
      <c r="K1621" s="3"/>
      <c r="L1621" s="77"/>
      <c r="M1621" s="77"/>
      <c r="N1621" s="77"/>
      <c r="O1621" s="77"/>
      <c r="P1621" s="77"/>
      <c r="Q1621" s="77"/>
      <c r="R1621" s="77"/>
      <c r="S1621" s="77"/>
      <c r="T1621" s="77"/>
      <c r="U1621" s="77"/>
      <c r="V1621" s="77"/>
      <c r="W1621" s="77"/>
      <c r="X1621" s="77"/>
      <c r="Y1621" s="77"/>
    </row>
    <row r="1622" ht="15.75" customHeight="1">
      <c r="A1622" s="31"/>
      <c r="B1622" s="89"/>
      <c r="C1622" s="89"/>
      <c r="D1622" s="18">
        <f t="shared" si="421"/>
        <v>0</v>
      </c>
      <c r="E1622" s="18">
        <f>B1622*A1607</f>
        <v>0</v>
      </c>
      <c r="F1622" s="18">
        <f t="shared" si="422"/>
        <v>0</v>
      </c>
      <c r="G1622" s="18"/>
      <c r="H1622" s="89">
        <f t="shared" si="423"/>
        <v>0</v>
      </c>
      <c r="I1622" s="3"/>
      <c r="J1622" s="3">
        <f t="shared" si="424"/>
        <v>0</v>
      </c>
      <c r="K1622" s="3"/>
      <c r="L1622" s="77"/>
      <c r="M1622" s="77"/>
      <c r="N1622" s="77"/>
      <c r="O1622" s="77"/>
      <c r="P1622" s="77"/>
      <c r="Q1622" s="77"/>
      <c r="R1622" s="77"/>
      <c r="S1622" s="77"/>
      <c r="T1622" s="77"/>
      <c r="U1622" s="77"/>
      <c r="V1622" s="77"/>
      <c r="W1622" s="77"/>
      <c r="X1622" s="77"/>
      <c r="Y1622" s="77"/>
    </row>
    <row r="1623" ht="15.75" customHeight="1">
      <c r="A1623" s="4" t="s">
        <v>495</v>
      </c>
      <c r="B1623" s="97">
        <f>SUM(B1609:B1622)</f>
        <v>0</v>
      </c>
      <c r="C1623" s="96"/>
      <c r="D1623" s="97">
        <f t="shared" ref="D1623:F1623" si="425">SUM(D1609:D1622)</f>
        <v>0</v>
      </c>
      <c r="E1623" s="97">
        <f t="shared" si="425"/>
        <v>0</v>
      </c>
      <c r="F1623" s="97">
        <f t="shared" si="425"/>
        <v>0</v>
      </c>
      <c r="G1623" s="96"/>
      <c r="H1623" s="97">
        <f t="shared" ref="H1623:K1623" si="426">SUM(H1609:H1622)</f>
        <v>0</v>
      </c>
      <c r="I1623" s="98">
        <f t="shared" si="426"/>
        <v>0</v>
      </c>
      <c r="J1623" s="98">
        <f t="shared" si="426"/>
        <v>0</v>
      </c>
      <c r="K1623" s="98">
        <f t="shared" si="426"/>
        <v>0</v>
      </c>
      <c r="L1623" s="77"/>
      <c r="M1623" s="77"/>
      <c r="N1623" s="77"/>
      <c r="O1623" s="77"/>
      <c r="P1623" s="77"/>
      <c r="Q1623" s="77"/>
      <c r="R1623" s="77"/>
      <c r="S1623" s="77"/>
      <c r="T1623" s="77"/>
      <c r="U1623" s="77"/>
      <c r="V1623" s="77"/>
      <c r="W1623" s="77"/>
      <c r="X1623" s="77"/>
      <c r="Y1623" s="77"/>
    </row>
    <row r="1624" ht="15.75" customHeight="1">
      <c r="A1624" s="8"/>
      <c r="B1624" s="100"/>
      <c r="C1624" s="100"/>
      <c r="D1624" s="100"/>
      <c r="E1624" s="100"/>
      <c r="F1624" s="100"/>
      <c r="G1624" s="100"/>
      <c r="H1624" s="101" t="s">
        <v>496</v>
      </c>
      <c r="I1624" s="33"/>
      <c r="J1624" s="100"/>
      <c r="K1624" s="101" t="s">
        <v>497</v>
      </c>
      <c r="L1624" s="77"/>
      <c r="M1624" s="77"/>
      <c r="N1624" s="77"/>
      <c r="O1624" s="77"/>
      <c r="P1624" s="77"/>
      <c r="Q1624" s="77"/>
      <c r="R1624" s="77"/>
      <c r="S1624" s="77"/>
      <c r="T1624" s="77"/>
      <c r="U1624" s="77"/>
      <c r="V1624" s="77"/>
      <c r="W1624" s="77"/>
      <c r="X1624" s="77"/>
      <c r="Y1624" s="77"/>
    </row>
    <row r="1625" ht="15.75" customHeight="1">
      <c r="A1625" s="8"/>
      <c r="B1625" s="100"/>
      <c r="C1625" s="100"/>
      <c r="D1625" s="100"/>
      <c r="E1625" s="100"/>
      <c r="F1625" s="100"/>
      <c r="G1625" s="100"/>
      <c r="H1625" s="104" t="str">
        <f>#REF!*A1607</f>
        <v>#REF!</v>
      </c>
      <c r="I1625" s="33"/>
      <c r="J1625" s="100"/>
      <c r="K1625" s="104"/>
      <c r="L1625" s="77"/>
      <c r="M1625" s="77"/>
      <c r="N1625" s="77"/>
      <c r="O1625" s="77"/>
      <c r="P1625" s="77"/>
      <c r="Q1625" s="77"/>
      <c r="R1625" s="77"/>
      <c r="S1625" s="77"/>
      <c r="T1625" s="77"/>
      <c r="U1625" s="77"/>
      <c r="V1625" s="77"/>
      <c r="W1625" s="77"/>
      <c r="X1625" s="77"/>
      <c r="Y1625" s="77"/>
    </row>
    <row r="1626" ht="15.75" customHeight="1">
      <c r="A1626" s="8"/>
      <c r="B1626" s="8"/>
      <c r="C1626" s="8"/>
      <c r="D1626" s="8"/>
      <c r="E1626" s="8"/>
      <c r="F1626" s="8"/>
      <c r="G1626" s="8"/>
      <c r="H1626" s="8"/>
      <c r="I1626" s="33"/>
      <c r="J1626" s="8"/>
      <c r="K1626" s="8"/>
      <c r="L1626" s="77"/>
      <c r="M1626" s="77"/>
      <c r="N1626" s="77"/>
      <c r="O1626" s="77"/>
      <c r="P1626" s="77"/>
      <c r="Q1626" s="77"/>
      <c r="R1626" s="77"/>
      <c r="S1626" s="77"/>
      <c r="T1626" s="77"/>
      <c r="U1626" s="77"/>
      <c r="V1626" s="77"/>
      <c r="W1626" s="77"/>
      <c r="X1626" s="77"/>
      <c r="Y1626" s="77"/>
    </row>
    <row r="1627" ht="15.75" customHeight="1">
      <c r="A1627" s="8"/>
      <c r="B1627" s="8"/>
      <c r="C1627" s="8"/>
      <c r="D1627" s="8"/>
      <c r="E1627" s="8"/>
      <c r="F1627" s="8"/>
      <c r="G1627" s="8"/>
      <c r="H1627" s="8"/>
      <c r="I1627" s="33"/>
      <c r="J1627" s="8"/>
      <c r="K1627" s="8"/>
      <c r="L1627" s="77"/>
      <c r="M1627" s="77"/>
      <c r="N1627" s="77"/>
      <c r="O1627" s="77"/>
      <c r="P1627" s="77"/>
      <c r="Q1627" s="77"/>
      <c r="R1627" s="77"/>
      <c r="S1627" s="77"/>
      <c r="T1627" s="77"/>
      <c r="U1627" s="77"/>
      <c r="V1627" s="77"/>
      <c r="W1627" s="77"/>
      <c r="X1627" s="77"/>
      <c r="Y1627" s="77"/>
    </row>
    <row r="1628" ht="15.75" customHeight="1">
      <c r="A1628" s="78" t="s">
        <v>478</v>
      </c>
      <c r="B1628" s="79" t="s">
        <v>479</v>
      </c>
      <c r="C1628" s="75"/>
      <c r="D1628" s="76"/>
      <c r="E1628" s="80" t="s">
        <v>480</v>
      </c>
      <c r="F1628" s="76"/>
      <c r="G1628" s="79" t="s">
        <v>481</v>
      </c>
      <c r="H1628" s="75"/>
      <c r="I1628" s="75"/>
      <c r="J1628" s="75"/>
      <c r="K1628" s="76"/>
      <c r="L1628" s="77"/>
      <c r="M1628" s="77"/>
      <c r="N1628" s="77"/>
      <c r="O1628" s="77"/>
      <c r="P1628" s="77"/>
      <c r="Q1628" s="77"/>
      <c r="R1628" s="77"/>
      <c r="S1628" s="77"/>
      <c r="T1628" s="77"/>
      <c r="U1628" s="77"/>
      <c r="V1628" s="77"/>
      <c r="W1628" s="77"/>
      <c r="X1628" s="77"/>
      <c r="Y1628" s="77"/>
    </row>
    <row r="1629" ht="15.75" customHeight="1">
      <c r="A1629" s="177">
        <v>4.0</v>
      </c>
      <c r="B1629" s="82" t="s">
        <v>482</v>
      </c>
      <c r="C1629" s="82" t="s">
        <v>483</v>
      </c>
      <c r="D1629" s="82" t="s">
        <v>484</v>
      </c>
      <c r="E1629" s="82" t="s">
        <v>485</v>
      </c>
      <c r="F1629" s="82" t="s">
        <v>484</v>
      </c>
      <c r="G1629" s="82" t="s">
        <v>486</v>
      </c>
      <c r="H1629" s="82" t="s">
        <v>487</v>
      </c>
      <c r="I1629" s="114" t="s">
        <v>488</v>
      </c>
      <c r="J1629" s="85" t="s">
        <v>489</v>
      </c>
      <c r="K1629" s="85" t="s">
        <v>490</v>
      </c>
      <c r="L1629" s="77"/>
      <c r="M1629" s="77"/>
      <c r="N1629" s="77"/>
      <c r="O1629" s="77"/>
      <c r="P1629" s="77"/>
      <c r="Q1629" s="77"/>
      <c r="R1629" s="77"/>
      <c r="S1629" s="77"/>
      <c r="T1629" s="77"/>
      <c r="U1629" s="77"/>
      <c r="V1629" s="77"/>
      <c r="W1629" s="77"/>
      <c r="X1629" s="77"/>
      <c r="Y1629" s="77"/>
    </row>
    <row r="1630" ht="15.75" customHeight="1">
      <c r="A1630" s="86" t="s">
        <v>491</v>
      </c>
      <c r="B1630" s="87"/>
      <c r="C1630" s="87"/>
      <c r="D1630" s="87"/>
      <c r="E1630" s="87"/>
      <c r="F1630" s="87"/>
      <c r="G1630" s="87"/>
      <c r="H1630" s="87"/>
      <c r="I1630" s="115"/>
      <c r="J1630" s="87"/>
      <c r="K1630" s="87"/>
      <c r="L1630" s="77"/>
      <c r="M1630" s="77"/>
      <c r="N1630" s="77"/>
      <c r="O1630" s="77"/>
      <c r="P1630" s="77"/>
      <c r="Q1630" s="77"/>
      <c r="R1630" s="77"/>
      <c r="S1630" s="77"/>
      <c r="T1630" s="77"/>
      <c r="U1630" s="77"/>
      <c r="V1630" s="77"/>
      <c r="W1630" s="77"/>
      <c r="X1630" s="77"/>
      <c r="Y1630" s="77"/>
    </row>
    <row r="1631" ht="15.75" customHeight="1">
      <c r="A1631" s="2"/>
      <c r="B1631" s="89"/>
      <c r="C1631" s="89"/>
      <c r="D1631" s="18">
        <f t="shared" ref="D1631:D1644" si="427">C1631*B1631</f>
        <v>0</v>
      </c>
      <c r="E1631" s="18">
        <f>B1631*A1629</f>
        <v>0</v>
      </c>
      <c r="F1631" s="18">
        <f t="shared" ref="F1631:F1644" si="428">E1631*C1631</f>
        <v>0</v>
      </c>
      <c r="G1631" s="18"/>
      <c r="H1631" s="89">
        <f t="shared" ref="H1631:H1644" si="429">G1631*E1631</f>
        <v>0</v>
      </c>
      <c r="I1631" s="116"/>
      <c r="J1631" s="3">
        <f t="shared" ref="J1631:J1644" si="430">I1631*H1631</f>
        <v>0</v>
      </c>
      <c r="K1631" s="3"/>
      <c r="L1631" s="77"/>
      <c r="M1631" s="77"/>
      <c r="N1631" s="77"/>
      <c r="O1631" s="77"/>
      <c r="P1631" s="77"/>
      <c r="Q1631" s="77"/>
      <c r="R1631" s="77"/>
      <c r="S1631" s="77"/>
      <c r="T1631" s="77"/>
      <c r="U1631" s="77"/>
      <c r="V1631" s="77"/>
      <c r="W1631" s="77"/>
      <c r="X1631" s="77"/>
      <c r="Y1631" s="77"/>
    </row>
    <row r="1632" ht="15.75" customHeight="1">
      <c r="A1632" s="2"/>
      <c r="B1632" s="89"/>
      <c r="C1632" s="89"/>
      <c r="D1632" s="18">
        <f t="shared" si="427"/>
        <v>0</v>
      </c>
      <c r="E1632" s="18">
        <f>B1632*A1629</f>
        <v>0</v>
      </c>
      <c r="F1632" s="18">
        <f t="shared" si="428"/>
        <v>0</v>
      </c>
      <c r="G1632" s="18"/>
      <c r="H1632" s="89">
        <f t="shared" si="429"/>
        <v>0</v>
      </c>
      <c r="I1632" s="116"/>
      <c r="J1632" s="3">
        <f t="shared" si="430"/>
        <v>0</v>
      </c>
      <c r="K1632" s="3"/>
      <c r="L1632" s="77"/>
      <c r="M1632" s="77"/>
      <c r="N1632" s="77"/>
      <c r="O1632" s="77"/>
      <c r="P1632" s="77"/>
      <c r="Q1632" s="77"/>
      <c r="R1632" s="77"/>
      <c r="S1632" s="77"/>
      <c r="T1632" s="77"/>
      <c r="U1632" s="77"/>
      <c r="V1632" s="77"/>
      <c r="W1632" s="77"/>
      <c r="X1632" s="77"/>
      <c r="Y1632" s="77"/>
    </row>
    <row r="1633" ht="15.75" customHeight="1">
      <c r="A1633" s="2"/>
      <c r="B1633" s="18"/>
      <c r="C1633" s="18"/>
      <c r="D1633" s="18">
        <f t="shared" si="427"/>
        <v>0</v>
      </c>
      <c r="E1633" s="18">
        <f>B1633*A1629</f>
        <v>0</v>
      </c>
      <c r="F1633" s="18">
        <f t="shared" si="428"/>
        <v>0</v>
      </c>
      <c r="G1633" s="18"/>
      <c r="H1633" s="89">
        <f t="shared" si="429"/>
        <v>0</v>
      </c>
      <c r="I1633" s="116"/>
      <c r="J1633" s="3">
        <f t="shared" si="430"/>
        <v>0</v>
      </c>
      <c r="K1633" s="3"/>
      <c r="L1633" s="77"/>
      <c r="M1633" s="77"/>
      <c r="N1633" s="77"/>
      <c r="O1633" s="77"/>
      <c r="P1633" s="77"/>
      <c r="Q1633" s="77"/>
      <c r="R1633" s="77"/>
      <c r="S1633" s="77"/>
      <c r="T1633" s="77"/>
      <c r="U1633" s="77"/>
      <c r="V1633" s="77"/>
      <c r="W1633" s="77"/>
      <c r="X1633" s="77"/>
      <c r="Y1633" s="77"/>
    </row>
    <row r="1634" ht="15.75" customHeight="1">
      <c r="A1634" s="2"/>
      <c r="B1634" s="18"/>
      <c r="C1634" s="18"/>
      <c r="D1634" s="18">
        <f t="shared" si="427"/>
        <v>0</v>
      </c>
      <c r="E1634" s="18">
        <f>B1634*A1629</f>
        <v>0</v>
      </c>
      <c r="F1634" s="18">
        <f t="shared" si="428"/>
        <v>0</v>
      </c>
      <c r="G1634" s="18"/>
      <c r="H1634" s="89">
        <f t="shared" si="429"/>
        <v>0</v>
      </c>
      <c r="I1634" s="116"/>
      <c r="J1634" s="3">
        <f t="shared" si="430"/>
        <v>0</v>
      </c>
      <c r="K1634" s="3"/>
      <c r="L1634" s="77"/>
      <c r="M1634" s="77"/>
      <c r="N1634" s="77"/>
      <c r="O1634" s="77"/>
      <c r="P1634" s="77"/>
      <c r="Q1634" s="77"/>
      <c r="R1634" s="77"/>
      <c r="S1634" s="77"/>
      <c r="T1634" s="77"/>
      <c r="U1634" s="77"/>
      <c r="V1634" s="77"/>
      <c r="W1634" s="77"/>
      <c r="X1634" s="77"/>
      <c r="Y1634" s="77"/>
    </row>
    <row r="1635" ht="15.75" customHeight="1">
      <c r="A1635" s="2"/>
      <c r="B1635" s="18"/>
      <c r="C1635" s="18"/>
      <c r="D1635" s="18">
        <f t="shared" si="427"/>
        <v>0</v>
      </c>
      <c r="E1635" s="18">
        <f>B1635*A1629</f>
        <v>0</v>
      </c>
      <c r="F1635" s="18">
        <f t="shared" si="428"/>
        <v>0</v>
      </c>
      <c r="G1635" s="18"/>
      <c r="H1635" s="89">
        <f t="shared" si="429"/>
        <v>0</v>
      </c>
      <c r="I1635" s="116"/>
      <c r="J1635" s="3">
        <f t="shared" si="430"/>
        <v>0</v>
      </c>
      <c r="K1635" s="3"/>
      <c r="L1635" s="77"/>
      <c r="M1635" s="77"/>
      <c r="N1635" s="77"/>
      <c r="O1635" s="77"/>
      <c r="P1635" s="77"/>
      <c r="Q1635" s="77"/>
      <c r="R1635" s="77"/>
      <c r="S1635" s="77"/>
      <c r="T1635" s="77"/>
      <c r="U1635" s="77"/>
      <c r="V1635" s="77"/>
      <c r="W1635" s="77"/>
      <c r="X1635" s="77"/>
      <c r="Y1635" s="77"/>
    </row>
    <row r="1636" ht="15.75" customHeight="1">
      <c r="A1636" s="2"/>
      <c r="B1636" s="18"/>
      <c r="C1636" s="18"/>
      <c r="D1636" s="18">
        <f t="shared" si="427"/>
        <v>0</v>
      </c>
      <c r="E1636" s="18">
        <f>B1636*A1629</f>
        <v>0</v>
      </c>
      <c r="F1636" s="18">
        <f t="shared" si="428"/>
        <v>0</v>
      </c>
      <c r="G1636" s="18"/>
      <c r="H1636" s="89">
        <f t="shared" si="429"/>
        <v>0</v>
      </c>
      <c r="I1636" s="116"/>
      <c r="J1636" s="3">
        <f t="shared" si="430"/>
        <v>0</v>
      </c>
      <c r="K1636" s="3"/>
      <c r="L1636" s="77"/>
      <c r="M1636" s="77"/>
      <c r="N1636" s="77"/>
      <c r="O1636" s="77"/>
      <c r="P1636" s="77"/>
      <c r="Q1636" s="77"/>
      <c r="R1636" s="77"/>
      <c r="S1636" s="77"/>
      <c r="T1636" s="77"/>
      <c r="U1636" s="77"/>
      <c r="V1636" s="77"/>
      <c r="W1636" s="77"/>
      <c r="X1636" s="77"/>
      <c r="Y1636" s="77"/>
    </row>
    <row r="1637" ht="15.75" customHeight="1">
      <c r="A1637" s="2"/>
      <c r="B1637" s="18"/>
      <c r="C1637" s="18"/>
      <c r="D1637" s="18">
        <f t="shared" si="427"/>
        <v>0</v>
      </c>
      <c r="E1637" s="18">
        <f>B1637*A1629</f>
        <v>0</v>
      </c>
      <c r="F1637" s="18">
        <f t="shared" si="428"/>
        <v>0</v>
      </c>
      <c r="G1637" s="18"/>
      <c r="H1637" s="89">
        <f t="shared" si="429"/>
        <v>0</v>
      </c>
      <c r="I1637" s="116"/>
      <c r="J1637" s="3">
        <f t="shared" si="430"/>
        <v>0</v>
      </c>
      <c r="K1637" s="3"/>
      <c r="L1637" s="77"/>
      <c r="M1637" s="77"/>
      <c r="N1637" s="77"/>
      <c r="O1637" s="77"/>
      <c r="P1637" s="77"/>
      <c r="Q1637" s="77"/>
      <c r="R1637" s="77"/>
      <c r="S1637" s="77"/>
      <c r="T1637" s="77"/>
      <c r="U1637" s="77"/>
      <c r="V1637" s="77"/>
      <c r="W1637" s="77"/>
      <c r="X1637" s="77"/>
      <c r="Y1637" s="77"/>
    </row>
    <row r="1638" ht="15.75" customHeight="1">
      <c r="A1638" s="2"/>
      <c r="B1638" s="89"/>
      <c r="C1638" s="89"/>
      <c r="D1638" s="18">
        <f t="shared" si="427"/>
        <v>0</v>
      </c>
      <c r="E1638" s="18">
        <f>B1638*A1629</f>
        <v>0</v>
      </c>
      <c r="F1638" s="18">
        <f t="shared" si="428"/>
        <v>0</v>
      </c>
      <c r="G1638" s="18"/>
      <c r="H1638" s="89">
        <f t="shared" si="429"/>
        <v>0</v>
      </c>
      <c r="I1638" s="116"/>
      <c r="J1638" s="3">
        <f t="shared" si="430"/>
        <v>0</v>
      </c>
      <c r="K1638" s="3"/>
      <c r="L1638" s="77"/>
      <c r="M1638" s="77"/>
      <c r="N1638" s="77"/>
      <c r="O1638" s="77"/>
      <c r="P1638" s="77"/>
      <c r="Q1638" s="77"/>
      <c r="R1638" s="77"/>
      <c r="S1638" s="77"/>
      <c r="T1638" s="77"/>
      <c r="U1638" s="77"/>
      <c r="V1638" s="77"/>
      <c r="W1638" s="77"/>
      <c r="X1638" s="77"/>
      <c r="Y1638" s="77"/>
    </row>
    <row r="1639" ht="15.75" customHeight="1">
      <c r="A1639" s="2"/>
      <c r="B1639" s="89"/>
      <c r="C1639" s="89"/>
      <c r="D1639" s="18">
        <f t="shared" si="427"/>
        <v>0</v>
      </c>
      <c r="E1639" s="18">
        <f>B1639*A1629</f>
        <v>0</v>
      </c>
      <c r="F1639" s="18">
        <f t="shared" si="428"/>
        <v>0</v>
      </c>
      <c r="G1639" s="18"/>
      <c r="H1639" s="89">
        <f t="shared" si="429"/>
        <v>0</v>
      </c>
      <c r="I1639" s="116"/>
      <c r="J1639" s="3">
        <f t="shared" si="430"/>
        <v>0</v>
      </c>
      <c r="K1639" s="3"/>
      <c r="L1639" s="77"/>
      <c r="M1639" s="77"/>
      <c r="N1639" s="77"/>
      <c r="O1639" s="77"/>
      <c r="P1639" s="77"/>
      <c r="Q1639" s="77"/>
      <c r="R1639" s="77"/>
      <c r="S1639" s="77"/>
      <c r="T1639" s="77"/>
      <c r="U1639" s="77"/>
      <c r="V1639" s="77"/>
      <c r="W1639" s="77"/>
      <c r="X1639" s="77"/>
      <c r="Y1639" s="77"/>
    </row>
    <row r="1640" ht="15.75" customHeight="1">
      <c r="A1640" s="1"/>
      <c r="B1640" s="89"/>
      <c r="C1640" s="89"/>
      <c r="D1640" s="18">
        <f t="shared" si="427"/>
        <v>0</v>
      </c>
      <c r="E1640" s="18">
        <f>B1640*A1629</f>
        <v>0</v>
      </c>
      <c r="F1640" s="18">
        <f t="shared" si="428"/>
        <v>0</v>
      </c>
      <c r="G1640" s="18"/>
      <c r="H1640" s="89">
        <f t="shared" si="429"/>
        <v>0</v>
      </c>
      <c r="I1640" s="116"/>
      <c r="J1640" s="3">
        <f t="shared" si="430"/>
        <v>0</v>
      </c>
      <c r="K1640" s="3"/>
      <c r="L1640" s="77"/>
      <c r="M1640" s="77"/>
      <c r="N1640" s="77"/>
      <c r="O1640" s="77"/>
      <c r="P1640" s="77"/>
      <c r="Q1640" s="77"/>
      <c r="R1640" s="77"/>
      <c r="S1640" s="77"/>
      <c r="T1640" s="77"/>
      <c r="U1640" s="77"/>
      <c r="V1640" s="77"/>
      <c r="W1640" s="77"/>
      <c r="X1640" s="77"/>
      <c r="Y1640" s="77"/>
    </row>
    <row r="1641" ht="15.75" customHeight="1">
      <c r="A1641" s="1"/>
      <c r="B1641" s="89"/>
      <c r="C1641" s="89"/>
      <c r="D1641" s="18">
        <f t="shared" si="427"/>
        <v>0</v>
      </c>
      <c r="E1641" s="18">
        <f>B1641*A1629</f>
        <v>0</v>
      </c>
      <c r="F1641" s="18">
        <f t="shared" si="428"/>
        <v>0</v>
      </c>
      <c r="G1641" s="18"/>
      <c r="H1641" s="89">
        <f t="shared" si="429"/>
        <v>0</v>
      </c>
      <c r="I1641" s="116"/>
      <c r="J1641" s="3">
        <f t="shared" si="430"/>
        <v>0</v>
      </c>
      <c r="K1641" s="3"/>
      <c r="L1641" s="77"/>
      <c r="M1641" s="77"/>
      <c r="N1641" s="77"/>
      <c r="O1641" s="77"/>
      <c r="P1641" s="77"/>
      <c r="Q1641" s="77"/>
      <c r="R1641" s="77"/>
      <c r="S1641" s="77"/>
      <c r="T1641" s="77"/>
      <c r="U1641" s="77"/>
      <c r="V1641" s="77"/>
      <c r="W1641" s="77"/>
      <c r="X1641" s="77"/>
      <c r="Y1641" s="77"/>
    </row>
    <row r="1642" ht="15.75" customHeight="1">
      <c r="A1642" s="31"/>
      <c r="B1642" s="89"/>
      <c r="C1642" s="89"/>
      <c r="D1642" s="95">
        <f t="shared" si="427"/>
        <v>0</v>
      </c>
      <c r="E1642" s="95">
        <f>B1642*A1629</f>
        <v>0</v>
      </c>
      <c r="F1642" s="18">
        <f t="shared" si="428"/>
        <v>0</v>
      </c>
      <c r="G1642" s="18"/>
      <c r="H1642" s="89">
        <f t="shared" si="429"/>
        <v>0</v>
      </c>
      <c r="I1642" s="118"/>
      <c r="J1642" s="3">
        <f t="shared" si="430"/>
        <v>0</v>
      </c>
      <c r="K1642" s="3"/>
      <c r="L1642" s="77"/>
      <c r="M1642" s="77"/>
      <c r="N1642" s="77"/>
      <c r="O1642" s="77"/>
      <c r="P1642" s="77"/>
      <c r="Q1642" s="77"/>
      <c r="R1642" s="77"/>
      <c r="S1642" s="77"/>
      <c r="T1642" s="77"/>
      <c r="U1642" s="77"/>
      <c r="V1642" s="77"/>
      <c r="W1642" s="77"/>
      <c r="X1642" s="77"/>
      <c r="Y1642" s="77"/>
    </row>
    <row r="1643" ht="15.75" customHeight="1">
      <c r="A1643" s="31"/>
      <c r="B1643" s="89"/>
      <c r="C1643" s="89"/>
      <c r="D1643" s="18">
        <f t="shared" si="427"/>
        <v>0</v>
      </c>
      <c r="E1643" s="18">
        <f>B1643*A1629</f>
        <v>0</v>
      </c>
      <c r="F1643" s="18">
        <f t="shared" si="428"/>
        <v>0</v>
      </c>
      <c r="G1643" s="18"/>
      <c r="H1643" s="89">
        <f t="shared" si="429"/>
        <v>0</v>
      </c>
      <c r="I1643" s="3"/>
      <c r="J1643" s="3">
        <f t="shared" si="430"/>
        <v>0</v>
      </c>
      <c r="K1643" s="3"/>
      <c r="L1643" s="77"/>
      <c r="M1643" s="77"/>
      <c r="N1643" s="77"/>
      <c r="O1643" s="77"/>
      <c r="P1643" s="77"/>
      <c r="Q1643" s="77"/>
      <c r="R1643" s="77"/>
      <c r="S1643" s="77"/>
      <c r="T1643" s="77"/>
      <c r="U1643" s="77"/>
      <c r="V1643" s="77"/>
      <c r="W1643" s="77"/>
      <c r="X1643" s="77"/>
      <c r="Y1643" s="77"/>
    </row>
    <row r="1644" ht="15.75" customHeight="1">
      <c r="A1644" s="31"/>
      <c r="B1644" s="89"/>
      <c r="C1644" s="89"/>
      <c r="D1644" s="18">
        <f t="shared" si="427"/>
        <v>0</v>
      </c>
      <c r="E1644" s="18">
        <f>B1644*A1629</f>
        <v>0</v>
      </c>
      <c r="F1644" s="18">
        <f t="shared" si="428"/>
        <v>0</v>
      </c>
      <c r="G1644" s="18"/>
      <c r="H1644" s="89">
        <f t="shared" si="429"/>
        <v>0</v>
      </c>
      <c r="I1644" s="3"/>
      <c r="J1644" s="3">
        <f t="shared" si="430"/>
        <v>0</v>
      </c>
      <c r="K1644" s="3"/>
      <c r="L1644" s="77"/>
      <c r="M1644" s="77"/>
      <c r="N1644" s="77"/>
      <c r="O1644" s="77"/>
      <c r="P1644" s="77"/>
      <c r="Q1644" s="77"/>
      <c r="R1644" s="77"/>
      <c r="S1644" s="77"/>
      <c r="T1644" s="77"/>
      <c r="U1644" s="77"/>
      <c r="V1644" s="77"/>
      <c r="W1644" s="77"/>
      <c r="X1644" s="77"/>
      <c r="Y1644" s="77"/>
    </row>
    <row r="1645" ht="15.75" customHeight="1">
      <c r="A1645" s="4" t="s">
        <v>495</v>
      </c>
      <c r="B1645" s="97">
        <f>SUM(B1631:B1644)</f>
        <v>0</v>
      </c>
      <c r="C1645" s="96"/>
      <c r="D1645" s="97">
        <f t="shared" ref="D1645:F1645" si="431">SUM(D1631:D1644)</f>
        <v>0</v>
      </c>
      <c r="E1645" s="97">
        <f t="shared" si="431"/>
        <v>0</v>
      </c>
      <c r="F1645" s="97">
        <f t="shared" si="431"/>
        <v>0</v>
      </c>
      <c r="G1645" s="96"/>
      <c r="H1645" s="97">
        <f t="shared" ref="H1645:K1645" si="432">SUM(H1631:H1644)</f>
        <v>0</v>
      </c>
      <c r="I1645" s="98">
        <f t="shared" si="432"/>
        <v>0</v>
      </c>
      <c r="J1645" s="98">
        <f t="shared" si="432"/>
        <v>0</v>
      </c>
      <c r="K1645" s="98">
        <f t="shared" si="432"/>
        <v>0</v>
      </c>
      <c r="L1645" s="77"/>
      <c r="M1645" s="77"/>
      <c r="N1645" s="77"/>
      <c r="O1645" s="77"/>
      <c r="P1645" s="77"/>
      <c r="Q1645" s="77"/>
      <c r="R1645" s="77"/>
      <c r="S1645" s="77"/>
      <c r="T1645" s="77"/>
      <c r="U1645" s="77"/>
      <c r="V1645" s="77"/>
      <c r="W1645" s="77"/>
      <c r="X1645" s="77"/>
      <c r="Y1645" s="77"/>
    </row>
    <row r="1646" ht="15.75" customHeight="1">
      <c r="A1646" s="8"/>
      <c r="B1646" s="100"/>
      <c r="C1646" s="100"/>
      <c r="D1646" s="100"/>
      <c r="E1646" s="100"/>
      <c r="F1646" s="100"/>
      <c r="G1646" s="100"/>
      <c r="H1646" s="101" t="s">
        <v>496</v>
      </c>
      <c r="I1646" s="33"/>
      <c r="J1646" s="100"/>
      <c r="K1646" s="101" t="s">
        <v>497</v>
      </c>
      <c r="L1646" s="77"/>
      <c r="M1646" s="77"/>
      <c r="N1646" s="77"/>
      <c r="O1646" s="77"/>
      <c r="P1646" s="77"/>
      <c r="Q1646" s="77"/>
      <c r="R1646" s="77"/>
      <c r="S1646" s="77"/>
      <c r="T1646" s="77"/>
      <c r="U1646" s="77"/>
      <c r="V1646" s="77"/>
      <c r="W1646" s="77"/>
      <c r="X1646" s="77"/>
      <c r="Y1646" s="77"/>
    </row>
    <row r="1647" ht="15.75" customHeight="1">
      <c r="A1647" s="8"/>
      <c r="B1647" s="100"/>
      <c r="C1647" s="100"/>
      <c r="D1647" s="100"/>
      <c r="E1647" s="100"/>
      <c r="F1647" s="100"/>
      <c r="G1647" s="100"/>
      <c r="H1647" s="104" t="str">
        <f>#REF!*A1629</f>
        <v>#REF!</v>
      </c>
      <c r="I1647" s="33"/>
      <c r="J1647" s="100"/>
      <c r="K1647" s="104"/>
      <c r="L1647" s="77"/>
      <c r="M1647" s="77"/>
      <c r="N1647" s="77"/>
      <c r="O1647" s="77"/>
      <c r="P1647" s="77"/>
      <c r="Q1647" s="77"/>
      <c r="R1647" s="77"/>
      <c r="S1647" s="77"/>
      <c r="T1647" s="77"/>
      <c r="U1647" s="77"/>
      <c r="V1647" s="77"/>
      <c r="W1647" s="77"/>
      <c r="X1647" s="77"/>
      <c r="Y1647" s="77"/>
    </row>
    <row r="1648" ht="15.75" customHeight="1">
      <c r="A1648" s="8"/>
      <c r="B1648" s="8"/>
      <c r="C1648" s="8"/>
      <c r="D1648" s="8"/>
      <c r="E1648" s="8"/>
      <c r="F1648" s="8"/>
      <c r="G1648" s="8"/>
      <c r="H1648" s="8"/>
      <c r="I1648" s="33"/>
      <c r="J1648" s="8"/>
      <c r="K1648" s="8"/>
      <c r="L1648" s="77"/>
      <c r="M1648" s="77"/>
      <c r="N1648" s="77"/>
      <c r="O1648" s="77"/>
      <c r="P1648" s="77"/>
      <c r="Q1648" s="77"/>
      <c r="R1648" s="77"/>
      <c r="S1648" s="77"/>
      <c r="T1648" s="77"/>
      <c r="U1648" s="77"/>
      <c r="V1648" s="77"/>
      <c r="W1648" s="77"/>
      <c r="X1648" s="77"/>
      <c r="Y1648" s="77"/>
    </row>
    <row r="1649" ht="15.75" customHeight="1">
      <c r="A1649" s="8"/>
      <c r="B1649" s="8"/>
      <c r="C1649" s="8"/>
      <c r="D1649" s="8"/>
      <c r="E1649" s="8"/>
      <c r="F1649" s="8"/>
      <c r="G1649" s="8"/>
      <c r="H1649" s="8"/>
      <c r="I1649" s="33"/>
      <c r="J1649" s="8"/>
      <c r="K1649" s="8"/>
      <c r="L1649" s="77"/>
      <c r="M1649" s="77"/>
      <c r="N1649" s="77"/>
      <c r="O1649" s="77"/>
      <c r="P1649" s="77"/>
      <c r="Q1649" s="77"/>
      <c r="R1649" s="77"/>
      <c r="S1649" s="77"/>
      <c r="T1649" s="77"/>
      <c r="U1649" s="77"/>
      <c r="V1649" s="77"/>
      <c r="W1649" s="77"/>
      <c r="X1649" s="77"/>
      <c r="Y1649" s="77"/>
    </row>
    <row r="1650" ht="15.75" customHeight="1">
      <c r="A1650" s="66"/>
      <c r="B1650" s="75"/>
      <c r="C1650" s="75"/>
      <c r="D1650" s="75"/>
      <c r="E1650" s="75"/>
      <c r="F1650" s="75"/>
      <c r="G1650" s="75"/>
      <c r="H1650" s="75"/>
      <c r="I1650" s="75"/>
      <c r="J1650" s="75"/>
      <c r="K1650" s="76"/>
      <c r="L1650" s="77"/>
      <c r="M1650" s="77"/>
      <c r="N1650" s="77"/>
      <c r="O1650" s="77"/>
      <c r="P1650" s="77"/>
      <c r="Q1650" s="77"/>
      <c r="R1650" s="77"/>
      <c r="S1650" s="77"/>
      <c r="T1650" s="77"/>
      <c r="U1650" s="77"/>
      <c r="V1650" s="77"/>
      <c r="W1650" s="77"/>
      <c r="X1650" s="77"/>
      <c r="Y1650" s="77"/>
    </row>
    <row r="1651" ht="15.75" customHeight="1">
      <c r="A1651" s="78" t="s">
        <v>478</v>
      </c>
      <c r="B1651" s="79" t="s">
        <v>479</v>
      </c>
      <c r="C1651" s="75"/>
      <c r="D1651" s="76"/>
      <c r="E1651" s="80" t="s">
        <v>480</v>
      </c>
      <c r="F1651" s="76"/>
      <c r="G1651" s="79" t="s">
        <v>481</v>
      </c>
      <c r="H1651" s="75"/>
      <c r="I1651" s="75"/>
      <c r="J1651" s="75"/>
      <c r="K1651" s="76"/>
      <c r="L1651" s="77"/>
      <c r="M1651" s="77"/>
      <c r="N1651" s="77"/>
      <c r="O1651" s="77"/>
      <c r="P1651" s="77"/>
      <c r="Q1651" s="77"/>
      <c r="R1651" s="77"/>
      <c r="S1651" s="77"/>
      <c r="T1651" s="77"/>
      <c r="U1651" s="77"/>
      <c r="V1651" s="77"/>
      <c r="W1651" s="77"/>
      <c r="X1651" s="77"/>
      <c r="Y1651" s="77"/>
    </row>
    <row r="1652" ht="15.75" customHeight="1">
      <c r="A1652" s="177">
        <v>4.0</v>
      </c>
      <c r="B1652" s="82" t="s">
        <v>482</v>
      </c>
      <c r="C1652" s="82" t="s">
        <v>483</v>
      </c>
      <c r="D1652" s="82" t="s">
        <v>484</v>
      </c>
      <c r="E1652" s="82" t="s">
        <v>485</v>
      </c>
      <c r="F1652" s="82" t="s">
        <v>484</v>
      </c>
      <c r="G1652" s="82" t="s">
        <v>486</v>
      </c>
      <c r="H1652" s="82" t="s">
        <v>487</v>
      </c>
      <c r="I1652" s="114" t="s">
        <v>488</v>
      </c>
      <c r="J1652" s="85" t="s">
        <v>489</v>
      </c>
      <c r="K1652" s="85" t="s">
        <v>490</v>
      </c>
      <c r="L1652" s="77"/>
      <c r="M1652" s="77"/>
      <c r="N1652" s="77"/>
      <c r="O1652" s="77"/>
      <c r="P1652" s="77"/>
      <c r="Q1652" s="77"/>
      <c r="R1652" s="77"/>
      <c r="S1652" s="77"/>
      <c r="T1652" s="77"/>
      <c r="U1652" s="77"/>
      <c r="V1652" s="77"/>
      <c r="W1652" s="77"/>
      <c r="X1652" s="77"/>
      <c r="Y1652" s="77"/>
    </row>
    <row r="1653" ht="15.75" customHeight="1">
      <c r="A1653" s="86" t="s">
        <v>491</v>
      </c>
      <c r="B1653" s="87"/>
      <c r="C1653" s="87"/>
      <c r="D1653" s="87"/>
      <c r="E1653" s="87"/>
      <c r="F1653" s="87"/>
      <c r="G1653" s="87"/>
      <c r="H1653" s="87"/>
      <c r="I1653" s="115"/>
      <c r="J1653" s="87"/>
      <c r="K1653" s="87"/>
      <c r="L1653" s="77"/>
      <c r="M1653" s="77"/>
      <c r="N1653" s="77"/>
      <c r="O1653" s="77"/>
      <c r="P1653" s="77"/>
      <c r="Q1653" s="77"/>
      <c r="R1653" s="77"/>
      <c r="S1653" s="77"/>
      <c r="T1653" s="77"/>
      <c r="U1653" s="77"/>
      <c r="V1653" s="77"/>
      <c r="W1653" s="77"/>
      <c r="X1653" s="77"/>
      <c r="Y1653" s="77"/>
    </row>
    <row r="1654" ht="15.75" customHeight="1">
      <c r="A1654" s="2"/>
      <c r="B1654" s="89"/>
      <c r="C1654" s="89"/>
      <c r="D1654" s="18">
        <f t="shared" ref="D1654:D1667" si="433">C1654*B1654</f>
        <v>0</v>
      </c>
      <c r="E1654" s="18">
        <f>B1654*A1652</f>
        <v>0</v>
      </c>
      <c r="F1654" s="18">
        <f t="shared" ref="F1654:F1667" si="434">E1654*C1654</f>
        <v>0</v>
      </c>
      <c r="G1654" s="18"/>
      <c r="H1654" s="89">
        <f t="shared" ref="H1654:H1667" si="435">G1654*E1654</f>
        <v>0</v>
      </c>
      <c r="I1654" s="116"/>
      <c r="J1654" s="3">
        <f t="shared" ref="J1654:J1667" si="436">I1654*H1654</f>
        <v>0</v>
      </c>
      <c r="K1654" s="3"/>
      <c r="L1654" s="77"/>
      <c r="M1654" s="77"/>
      <c r="N1654" s="77"/>
      <c r="O1654" s="77"/>
      <c r="P1654" s="77"/>
      <c r="Q1654" s="77"/>
      <c r="R1654" s="77"/>
      <c r="S1654" s="77"/>
      <c r="T1654" s="77"/>
      <c r="U1654" s="77"/>
      <c r="V1654" s="77"/>
      <c r="W1654" s="77"/>
      <c r="X1654" s="77"/>
      <c r="Y1654" s="77"/>
    </row>
    <row r="1655" ht="15.75" customHeight="1">
      <c r="A1655" s="2"/>
      <c r="B1655" s="89"/>
      <c r="C1655" s="89"/>
      <c r="D1655" s="18">
        <f t="shared" si="433"/>
        <v>0</v>
      </c>
      <c r="E1655" s="18">
        <f>B1655*A1652</f>
        <v>0</v>
      </c>
      <c r="F1655" s="18">
        <f t="shared" si="434"/>
        <v>0</v>
      </c>
      <c r="G1655" s="18"/>
      <c r="H1655" s="89">
        <f t="shared" si="435"/>
        <v>0</v>
      </c>
      <c r="I1655" s="116"/>
      <c r="J1655" s="3">
        <f t="shared" si="436"/>
        <v>0</v>
      </c>
      <c r="K1655" s="3"/>
      <c r="L1655" s="77"/>
      <c r="M1655" s="77"/>
      <c r="N1655" s="77"/>
      <c r="O1655" s="77"/>
      <c r="P1655" s="77"/>
      <c r="Q1655" s="77"/>
      <c r="R1655" s="77"/>
      <c r="S1655" s="77"/>
      <c r="T1655" s="77"/>
      <c r="U1655" s="77"/>
      <c r="V1655" s="77"/>
      <c r="W1655" s="77"/>
      <c r="X1655" s="77"/>
      <c r="Y1655" s="77"/>
    </row>
    <row r="1656" ht="15.75" customHeight="1">
      <c r="A1656" s="2"/>
      <c r="B1656" s="18"/>
      <c r="C1656" s="18"/>
      <c r="D1656" s="18">
        <f t="shared" si="433"/>
        <v>0</v>
      </c>
      <c r="E1656" s="18">
        <f>B1656*A1652</f>
        <v>0</v>
      </c>
      <c r="F1656" s="18">
        <f t="shared" si="434"/>
        <v>0</v>
      </c>
      <c r="G1656" s="18"/>
      <c r="H1656" s="89">
        <f t="shared" si="435"/>
        <v>0</v>
      </c>
      <c r="I1656" s="116"/>
      <c r="J1656" s="3">
        <f t="shared" si="436"/>
        <v>0</v>
      </c>
      <c r="K1656" s="3"/>
      <c r="L1656" s="77"/>
      <c r="M1656" s="77"/>
      <c r="N1656" s="77"/>
      <c r="O1656" s="77"/>
      <c r="P1656" s="77"/>
      <c r="Q1656" s="77"/>
      <c r="R1656" s="77"/>
      <c r="S1656" s="77"/>
      <c r="T1656" s="77"/>
      <c r="U1656" s="77"/>
      <c r="V1656" s="77"/>
      <c r="W1656" s="77"/>
      <c r="X1656" s="77"/>
      <c r="Y1656" s="77"/>
    </row>
    <row r="1657" ht="15.75" customHeight="1">
      <c r="A1657" s="2"/>
      <c r="B1657" s="18"/>
      <c r="C1657" s="18"/>
      <c r="D1657" s="18">
        <f t="shared" si="433"/>
        <v>0</v>
      </c>
      <c r="E1657" s="18">
        <f>B1657*A1652</f>
        <v>0</v>
      </c>
      <c r="F1657" s="18">
        <f t="shared" si="434"/>
        <v>0</v>
      </c>
      <c r="G1657" s="18"/>
      <c r="H1657" s="89">
        <f t="shared" si="435"/>
        <v>0</v>
      </c>
      <c r="I1657" s="116"/>
      <c r="J1657" s="3">
        <f t="shared" si="436"/>
        <v>0</v>
      </c>
      <c r="K1657" s="3"/>
      <c r="L1657" s="77"/>
      <c r="M1657" s="77"/>
      <c r="N1657" s="77"/>
      <c r="O1657" s="77"/>
      <c r="P1657" s="77"/>
      <c r="Q1657" s="77"/>
      <c r="R1657" s="77"/>
      <c r="S1657" s="77"/>
      <c r="T1657" s="77"/>
      <c r="U1657" s="77"/>
      <c r="V1657" s="77"/>
      <c r="W1657" s="77"/>
      <c r="X1657" s="77"/>
      <c r="Y1657" s="77"/>
    </row>
    <row r="1658" ht="15.75" customHeight="1">
      <c r="A1658" s="2"/>
      <c r="B1658" s="18"/>
      <c r="C1658" s="18"/>
      <c r="D1658" s="18">
        <f t="shared" si="433"/>
        <v>0</v>
      </c>
      <c r="E1658" s="18">
        <f>B1658*A1652</f>
        <v>0</v>
      </c>
      <c r="F1658" s="18">
        <f t="shared" si="434"/>
        <v>0</v>
      </c>
      <c r="G1658" s="18"/>
      <c r="H1658" s="89">
        <f t="shared" si="435"/>
        <v>0</v>
      </c>
      <c r="I1658" s="116"/>
      <c r="J1658" s="3">
        <f t="shared" si="436"/>
        <v>0</v>
      </c>
      <c r="K1658" s="3"/>
      <c r="L1658" s="77"/>
      <c r="M1658" s="77"/>
      <c r="N1658" s="77"/>
      <c r="O1658" s="77"/>
      <c r="P1658" s="77"/>
      <c r="Q1658" s="77"/>
      <c r="R1658" s="77"/>
      <c r="S1658" s="77"/>
      <c r="T1658" s="77"/>
      <c r="U1658" s="77"/>
      <c r="V1658" s="77"/>
      <c r="W1658" s="77"/>
      <c r="X1658" s="77"/>
      <c r="Y1658" s="77"/>
    </row>
    <row r="1659" ht="15.75" customHeight="1">
      <c r="A1659" s="2"/>
      <c r="B1659" s="18"/>
      <c r="C1659" s="18"/>
      <c r="D1659" s="18">
        <f t="shared" si="433"/>
        <v>0</v>
      </c>
      <c r="E1659" s="18">
        <f>B1659*A1652</f>
        <v>0</v>
      </c>
      <c r="F1659" s="18">
        <f t="shared" si="434"/>
        <v>0</v>
      </c>
      <c r="G1659" s="18"/>
      <c r="H1659" s="89">
        <f t="shared" si="435"/>
        <v>0</v>
      </c>
      <c r="I1659" s="116"/>
      <c r="J1659" s="3">
        <f t="shared" si="436"/>
        <v>0</v>
      </c>
      <c r="K1659" s="3"/>
      <c r="L1659" s="77"/>
      <c r="M1659" s="77"/>
      <c r="N1659" s="77"/>
      <c r="O1659" s="77"/>
      <c r="P1659" s="77"/>
      <c r="Q1659" s="77"/>
      <c r="R1659" s="77"/>
      <c r="S1659" s="77"/>
      <c r="T1659" s="77"/>
      <c r="U1659" s="77"/>
      <c r="V1659" s="77"/>
      <c r="W1659" s="77"/>
      <c r="X1659" s="77"/>
      <c r="Y1659" s="77"/>
    </row>
    <row r="1660" ht="15.75" customHeight="1">
      <c r="A1660" s="2"/>
      <c r="B1660" s="18"/>
      <c r="C1660" s="18"/>
      <c r="D1660" s="18">
        <f t="shared" si="433"/>
        <v>0</v>
      </c>
      <c r="E1660" s="18">
        <f>B1660*A1652</f>
        <v>0</v>
      </c>
      <c r="F1660" s="18">
        <f t="shared" si="434"/>
        <v>0</v>
      </c>
      <c r="G1660" s="18"/>
      <c r="H1660" s="89">
        <f t="shared" si="435"/>
        <v>0</v>
      </c>
      <c r="I1660" s="116"/>
      <c r="J1660" s="3">
        <f t="shared" si="436"/>
        <v>0</v>
      </c>
      <c r="K1660" s="3"/>
      <c r="L1660" s="77"/>
      <c r="M1660" s="77"/>
      <c r="N1660" s="77"/>
      <c r="O1660" s="77"/>
      <c r="P1660" s="77"/>
      <c r="Q1660" s="77"/>
      <c r="R1660" s="77"/>
      <c r="S1660" s="77"/>
      <c r="T1660" s="77"/>
      <c r="U1660" s="77"/>
      <c r="V1660" s="77"/>
      <c r="W1660" s="77"/>
      <c r="X1660" s="77"/>
      <c r="Y1660" s="77"/>
    </row>
    <row r="1661" ht="15.75" customHeight="1">
      <c r="A1661" s="2"/>
      <c r="B1661" s="89"/>
      <c r="C1661" s="89"/>
      <c r="D1661" s="18">
        <f t="shared" si="433"/>
        <v>0</v>
      </c>
      <c r="E1661" s="18">
        <f>B1661*A1652</f>
        <v>0</v>
      </c>
      <c r="F1661" s="18">
        <f t="shared" si="434"/>
        <v>0</v>
      </c>
      <c r="G1661" s="18"/>
      <c r="H1661" s="89">
        <f t="shared" si="435"/>
        <v>0</v>
      </c>
      <c r="I1661" s="116"/>
      <c r="J1661" s="3">
        <f t="shared" si="436"/>
        <v>0</v>
      </c>
      <c r="K1661" s="3"/>
      <c r="L1661" s="77"/>
      <c r="M1661" s="77"/>
      <c r="N1661" s="77"/>
      <c r="O1661" s="77"/>
      <c r="P1661" s="77"/>
      <c r="Q1661" s="77"/>
      <c r="R1661" s="77"/>
      <c r="S1661" s="77"/>
      <c r="T1661" s="77"/>
      <c r="U1661" s="77"/>
      <c r="V1661" s="77"/>
      <c r="W1661" s="77"/>
      <c r="X1661" s="77"/>
      <c r="Y1661" s="77"/>
    </row>
    <row r="1662" ht="15.75" customHeight="1">
      <c r="A1662" s="2"/>
      <c r="B1662" s="89"/>
      <c r="C1662" s="89"/>
      <c r="D1662" s="18">
        <f t="shared" si="433"/>
        <v>0</v>
      </c>
      <c r="E1662" s="18">
        <f>B1662*A1652</f>
        <v>0</v>
      </c>
      <c r="F1662" s="18">
        <f t="shared" si="434"/>
        <v>0</v>
      </c>
      <c r="G1662" s="18"/>
      <c r="H1662" s="89">
        <f t="shared" si="435"/>
        <v>0</v>
      </c>
      <c r="I1662" s="116"/>
      <c r="J1662" s="3">
        <f t="shared" si="436"/>
        <v>0</v>
      </c>
      <c r="K1662" s="3"/>
      <c r="L1662" s="77"/>
      <c r="M1662" s="77"/>
      <c r="N1662" s="77"/>
      <c r="O1662" s="77"/>
      <c r="P1662" s="77"/>
      <c r="Q1662" s="77"/>
      <c r="R1662" s="77"/>
      <c r="S1662" s="77"/>
      <c r="T1662" s="77"/>
      <c r="U1662" s="77"/>
      <c r="V1662" s="77"/>
      <c r="W1662" s="77"/>
      <c r="X1662" s="77"/>
      <c r="Y1662" s="77"/>
    </row>
    <row r="1663" ht="15.75" customHeight="1">
      <c r="A1663" s="1"/>
      <c r="B1663" s="89"/>
      <c r="C1663" s="89"/>
      <c r="D1663" s="18">
        <f t="shared" si="433"/>
        <v>0</v>
      </c>
      <c r="E1663" s="18">
        <f>B1663*A1652</f>
        <v>0</v>
      </c>
      <c r="F1663" s="18">
        <f t="shared" si="434"/>
        <v>0</v>
      </c>
      <c r="G1663" s="18"/>
      <c r="H1663" s="89">
        <f t="shared" si="435"/>
        <v>0</v>
      </c>
      <c r="I1663" s="116"/>
      <c r="J1663" s="3">
        <f t="shared" si="436"/>
        <v>0</v>
      </c>
      <c r="K1663" s="3"/>
      <c r="L1663" s="77"/>
      <c r="M1663" s="77"/>
      <c r="N1663" s="77"/>
      <c r="O1663" s="77"/>
      <c r="P1663" s="77"/>
      <c r="Q1663" s="77"/>
      <c r="R1663" s="77"/>
      <c r="S1663" s="77"/>
      <c r="T1663" s="77"/>
      <c r="U1663" s="77"/>
      <c r="V1663" s="77"/>
      <c r="W1663" s="77"/>
      <c r="X1663" s="77"/>
      <c r="Y1663" s="77"/>
    </row>
    <row r="1664" ht="15.75" customHeight="1">
      <c r="A1664" s="1"/>
      <c r="B1664" s="89"/>
      <c r="C1664" s="89"/>
      <c r="D1664" s="18">
        <f t="shared" si="433"/>
        <v>0</v>
      </c>
      <c r="E1664" s="18">
        <f>B1664*A1652</f>
        <v>0</v>
      </c>
      <c r="F1664" s="18">
        <f t="shared" si="434"/>
        <v>0</v>
      </c>
      <c r="G1664" s="18"/>
      <c r="H1664" s="89">
        <f t="shared" si="435"/>
        <v>0</v>
      </c>
      <c r="I1664" s="116"/>
      <c r="J1664" s="3">
        <f t="shared" si="436"/>
        <v>0</v>
      </c>
      <c r="K1664" s="3"/>
      <c r="L1664" s="77"/>
      <c r="M1664" s="77"/>
      <c r="N1664" s="77"/>
      <c r="O1664" s="77"/>
      <c r="P1664" s="77"/>
      <c r="Q1664" s="77"/>
      <c r="R1664" s="77"/>
      <c r="S1664" s="77"/>
      <c r="T1664" s="77"/>
      <c r="U1664" s="77"/>
      <c r="V1664" s="77"/>
      <c r="W1664" s="77"/>
      <c r="X1664" s="77"/>
      <c r="Y1664" s="77"/>
    </row>
    <row r="1665" ht="15.75" customHeight="1">
      <c r="A1665" s="31"/>
      <c r="B1665" s="89"/>
      <c r="C1665" s="89"/>
      <c r="D1665" s="95">
        <f t="shared" si="433"/>
        <v>0</v>
      </c>
      <c r="E1665" s="95">
        <f>B1665*A1652</f>
        <v>0</v>
      </c>
      <c r="F1665" s="18">
        <f t="shared" si="434"/>
        <v>0</v>
      </c>
      <c r="G1665" s="18"/>
      <c r="H1665" s="89">
        <f t="shared" si="435"/>
        <v>0</v>
      </c>
      <c r="I1665" s="118"/>
      <c r="J1665" s="3">
        <f t="shared" si="436"/>
        <v>0</v>
      </c>
      <c r="K1665" s="3"/>
      <c r="L1665" s="77"/>
      <c r="M1665" s="77"/>
      <c r="N1665" s="77"/>
      <c r="O1665" s="77"/>
      <c r="P1665" s="77"/>
      <c r="Q1665" s="77"/>
      <c r="R1665" s="77"/>
      <c r="S1665" s="77"/>
      <c r="T1665" s="77"/>
      <c r="U1665" s="77"/>
      <c r="V1665" s="77"/>
      <c r="W1665" s="77"/>
      <c r="X1665" s="77"/>
      <c r="Y1665" s="77"/>
    </row>
    <row r="1666" ht="15.75" customHeight="1">
      <c r="A1666" s="31"/>
      <c r="B1666" s="89"/>
      <c r="C1666" s="89"/>
      <c r="D1666" s="18">
        <f t="shared" si="433"/>
        <v>0</v>
      </c>
      <c r="E1666" s="18">
        <f>B1666*A1652</f>
        <v>0</v>
      </c>
      <c r="F1666" s="18">
        <f t="shared" si="434"/>
        <v>0</v>
      </c>
      <c r="G1666" s="18"/>
      <c r="H1666" s="89">
        <f t="shared" si="435"/>
        <v>0</v>
      </c>
      <c r="I1666" s="3"/>
      <c r="J1666" s="3">
        <f t="shared" si="436"/>
        <v>0</v>
      </c>
      <c r="K1666" s="3"/>
      <c r="L1666" s="77"/>
      <c r="M1666" s="77"/>
      <c r="N1666" s="77"/>
      <c r="O1666" s="77"/>
      <c r="P1666" s="77"/>
      <c r="Q1666" s="77"/>
      <c r="R1666" s="77"/>
      <c r="S1666" s="77"/>
      <c r="T1666" s="77"/>
      <c r="U1666" s="77"/>
      <c r="V1666" s="77"/>
      <c r="W1666" s="77"/>
      <c r="X1666" s="77"/>
      <c r="Y1666" s="77"/>
    </row>
    <row r="1667" ht="15.75" customHeight="1">
      <c r="A1667" s="31"/>
      <c r="B1667" s="89"/>
      <c r="C1667" s="89"/>
      <c r="D1667" s="18">
        <f t="shared" si="433"/>
        <v>0</v>
      </c>
      <c r="E1667" s="18">
        <f>B1667*A1652</f>
        <v>0</v>
      </c>
      <c r="F1667" s="18">
        <f t="shared" si="434"/>
        <v>0</v>
      </c>
      <c r="G1667" s="18"/>
      <c r="H1667" s="89">
        <f t="shared" si="435"/>
        <v>0</v>
      </c>
      <c r="I1667" s="3"/>
      <c r="J1667" s="3">
        <f t="shared" si="436"/>
        <v>0</v>
      </c>
      <c r="K1667" s="3"/>
      <c r="L1667" s="77"/>
      <c r="M1667" s="77"/>
      <c r="N1667" s="77"/>
      <c r="O1667" s="77"/>
      <c r="P1667" s="77"/>
      <c r="Q1667" s="77"/>
      <c r="R1667" s="77"/>
      <c r="S1667" s="77"/>
      <c r="T1667" s="77"/>
      <c r="U1667" s="77"/>
      <c r="V1667" s="77"/>
      <c r="W1667" s="77"/>
      <c r="X1667" s="77"/>
      <c r="Y1667" s="77"/>
    </row>
    <row r="1668" ht="15.75" customHeight="1">
      <c r="A1668" s="4" t="s">
        <v>495</v>
      </c>
      <c r="B1668" s="97">
        <f>SUM(B1654:B1667)</f>
        <v>0</v>
      </c>
      <c r="C1668" s="96"/>
      <c r="D1668" s="97">
        <f t="shared" ref="D1668:F1668" si="437">SUM(D1654:D1667)</f>
        <v>0</v>
      </c>
      <c r="E1668" s="97">
        <f t="shared" si="437"/>
        <v>0</v>
      </c>
      <c r="F1668" s="97">
        <f t="shared" si="437"/>
        <v>0</v>
      </c>
      <c r="G1668" s="96"/>
      <c r="H1668" s="97">
        <f t="shared" ref="H1668:K1668" si="438">SUM(H1654:H1667)</f>
        <v>0</v>
      </c>
      <c r="I1668" s="98">
        <f t="shared" si="438"/>
        <v>0</v>
      </c>
      <c r="J1668" s="98">
        <f t="shared" si="438"/>
        <v>0</v>
      </c>
      <c r="K1668" s="98">
        <f t="shared" si="438"/>
        <v>0</v>
      </c>
      <c r="L1668" s="77"/>
      <c r="M1668" s="77"/>
      <c r="N1668" s="77"/>
      <c r="O1668" s="77"/>
      <c r="P1668" s="77"/>
      <c r="Q1668" s="77"/>
      <c r="R1668" s="77"/>
      <c r="S1668" s="77"/>
      <c r="T1668" s="77"/>
      <c r="U1668" s="77"/>
      <c r="V1668" s="77"/>
      <c r="W1668" s="77"/>
      <c r="X1668" s="77"/>
      <c r="Y1668" s="77"/>
    </row>
    <row r="1669" ht="15.75" customHeight="1">
      <c r="A1669" s="8"/>
      <c r="B1669" s="100"/>
      <c r="C1669" s="100"/>
      <c r="D1669" s="100"/>
      <c r="E1669" s="100"/>
      <c r="F1669" s="100"/>
      <c r="G1669" s="100"/>
      <c r="H1669" s="101" t="s">
        <v>496</v>
      </c>
      <c r="I1669" s="33"/>
      <c r="J1669" s="100"/>
      <c r="K1669" s="101" t="s">
        <v>497</v>
      </c>
      <c r="L1669" s="77"/>
      <c r="M1669" s="77"/>
      <c r="N1669" s="77"/>
      <c r="O1669" s="77"/>
      <c r="P1669" s="77"/>
      <c r="Q1669" s="77"/>
      <c r="R1669" s="77"/>
      <c r="S1669" s="77"/>
      <c r="T1669" s="77"/>
      <c r="U1669" s="77"/>
      <c r="V1669" s="77"/>
      <c r="W1669" s="77"/>
      <c r="X1669" s="77"/>
      <c r="Y1669" s="77"/>
    </row>
    <row r="1670" ht="15.75" customHeight="1">
      <c r="A1670" s="8"/>
      <c r="B1670" s="100"/>
      <c r="C1670" s="100"/>
      <c r="D1670" s="100"/>
      <c r="E1670" s="100"/>
      <c r="F1670" s="100"/>
      <c r="G1670" s="100"/>
      <c r="H1670" s="104" t="str">
        <f>#REF!*A1652</f>
        <v>#REF!</v>
      </c>
      <c r="I1670" s="33"/>
      <c r="J1670" s="100"/>
      <c r="K1670" s="104"/>
      <c r="L1670" s="77"/>
      <c r="M1670" s="77"/>
      <c r="N1670" s="77"/>
      <c r="O1670" s="77"/>
      <c r="P1670" s="77"/>
      <c r="Q1670" s="77"/>
      <c r="R1670" s="77"/>
      <c r="S1670" s="77"/>
      <c r="T1670" s="77"/>
      <c r="U1670" s="77"/>
      <c r="V1670" s="77"/>
      <c r="W1670" s="77"/>
      <c r="X1670" s="77"/>
      <c r="Y1670" s="77"/>
    </row>
    <row r="1671" ht="15.75" customHeight="1">
      <c r="A1671" s="8"/>
      <c r="B1671" s="100"/>
      <c r="C1671" s="100"/>
      <c r="D1671" s="100"/>
      <c r="E1671" s="100"/>
      <c r="F1671" s="100"/>
      <c r="G1671" s="100"/>
      <c r="H1671" s="107"/>
      <c r="I1671" s="33"/>
      <c r="J1671" s="100"/>
      <c r="K1671" s="107"/>
      <c r="L1671" s="77"/>
      <c r="M1671" s="77"/>
      <c r="N1671" s="77"/>
      <c r="O1671" s="77"/>
      <c r="P1671" s="77"/>
      <c r="Q1671" s="77"/>
      <c r="R1671" s="77"/>
      <c r="S1671" s="77"/>
      <c r="T1671" s="77"/>
      <c r="U1671" s="77"/>
      <c r="V1671" s="77"/>
      <c r="W1671" s="77"/>
      <c r="X1671" s="77"/>
      <c r="Y1671" s="77"/>
    </row>
    <row r="1672" ht="15.75" customHeight="1">
      <c r="A1672" s="8"/>
      <c r="B1672" s="8"/>
      <c r="C1672" s="8"/>
      <c r="D1672" s="8"/>
      <c r="E1672" s="8"/>
      <c r="F1672" s="8"/>
      <c r="G1672" s="8"/>
      <c r="H1672" s="8"/>
      <c r="I1672" s="33"/>
      <c r="J1672" s="8"/>
      <c r="K1672" s="8"/>
      <c r="L1672" s="77"/>
      <c r="M1672" s="77"/>
      <c r="N1672" s="77"/>
      <c r="O1672" s="77"/>
      <c r="P1672" s="77"/>
      <c r="Q1672" s="77"/>
      <c r="R1672" s="77"/>
      <c r="S1672" s="77"/>
      <c r="T1672" s="77"/>
      <c r="U1672" s="77"/>
      <c r="V1672" s="77"/>
      <c r="W1672" s="77"/>
      <c r="X1672" s="77"/>
      <c r="Y1672" s="77"/>
    </row>
    <row r="1673" ht="15.75" customHeight="1">
      <c r="A1673" s="66"/>
      <c r="B1673" s="75"/>
      <c r="C1673" s="75"/>
      <c r="D1673" s="75"/>
      <c r="E1673" s="75"/>
      <c r="F1673" s="75"/>
      <c r="G1673" s="75"/>
      <c r="H1673" s="75"/>
      <c r="I1673" s="75"/>
      <c r="J1673" s="75"/>
      <c r="K1673" s="76"/>
      <c r="L1673" s="77"/>
      <c r="M1673" s="77"/>
      <c r="N1673" s="77"/>
      <c r="O1673" s="77"/>
      <c r="P1673" s="77"/>
      <c r="Q1673" s="77"/>
      <c r="R1673" s="77"/>
      <c r="S1673" s="77"/>
      <c r="T1673" s="77"/>
      <c r="U1673" s="77"/>
      <c r="V1673" s="77"/>
      <c r="W1673" s="77"/>
      <c r="X1673" s="77"/>
      <c r="Y1673" s="77"/>
    </row>
    <row r="1674" ht="15.75" customHeight="1">
      <c r="A1674" s="78" t="s">
        <v>478</v>
      </c>
      <c r="B1674" s="79" t="s">
        <v>479</v>
      </c>
      <c r="C1674" s="75"/>
      <c r="D1674" s="76"/>
      <c r="E1674" s="80" t="s">
        <v>480</v>
      </c>
      <c r="F1674" s="76"/>
      <c r="G1674" s="79" t="s">
        <v>481</v>
      </c>
      <c r="H1674" s="75"/>
      <c r="I1674" s="75"/>
      <c r="J1674" s="75"/>
      <c r="K1674" s="76"/>
      <c r="L1674" s="77"/>
      <c r="M1674" s="77"/>
      <c r="N1674" s="77"/>
      <c r="O1674" s="77"/>
      <c r="P1674" s="77"/>
      <c r="Q1674" s="77"/>
      <c r="R1674" s="77"/>
      <c r="S1674" s="77"/>
      <c r="T1674" s="77"/>
      <c r="U1674" s="77"/>
      <c r="V1674" s="77"/>
      <c r="W1674" s="77"/>
      <c r="X1674" s="77"/>
      <c r="Y1674" s="77"/>
    </row>
    <row r="1675" ht="15.75" customHeight="1">
      <c r="A1675" s="177">
        <v>4.0</v>
      </c>
      <c r="B1675" s="82" t="s">
        <v>482</v>
      </c>
      <c r="C1675" s="82" t="s">
        <v>483</v>
      </c>
      <c r="D1675" s="82" t="s">
        <v>484</v>
      </c>
      <c r="E1675" s="82" t="s">
        <v>485</v>
      </c>
      <c r="F1675" s="82" t="s">
        <v>484</v>
      </c>
      <c r="G1675" s="82" t="s">
        <v>486</v>
      </c>
      <c r="H1675" s="82" t="s">
        <v>487</v>
      </c>
      <c r="I1675" s="114" t="s">
        <v>488</v>
      </c>
      <c r="J1675" s="85" t="s">
        <v>489</v>
      </c>
      <c r="K1675" s="85" t="s">
        <v>490</v>
      </c>
      <c r="L1675" s="77"/>
      <c r="M1675" s="77"/>
      <c r="N1675" s="77"/>
      <c r="O1675" s="77"/>
      <c r="P1675" s="77"/>
      <c r="Q1675" s="77"/>
      <c r="R1675" s="77"/>
      <c r="S1675" s="77"/>
      <c r="T1675" s="77"/>
      <c r="U1675" s="77"/>
      <c r="V1675" s="77"/>
      <c r="W1675" s="77"/>
      <c r="X1675" s="77"/>
      <c r="Y1675" s="77"/>
    </row>
    <row r="1676" ht="15.75" customHeight="1">
      <c r="A1676" s="86" t="s">
        <v>491</v>
      </c>
      <c r="B1676" s="87"/>
      <c r="C1676" s="87"/>
      <c r="D1676" s="87"/>
      <c r="E1676" s="87"/>
      <c r="F1676" s="87"/>
      <c r="G1676" s="87"/>
      <c r="H1676" s="87"/>
      <c r="I1676" s="115"/>
      <c r="J1676" s="87"/>
      <c r="K1676" s="87"/>
      <c r="L1676" s="77"/>
      <c r="M1676" s="77"/>
      <c r="N1676" s="77"/>
      <c r="O1676" s="77"/>
      <c r="P1676" s="77"/>
      <c r="Q1676" s="77"/>
      <c r="R1676" s="77"/>
      <c r="S1676" s="77"/>
      <c r="T1676" s="77"/>
      <c r="U1676" s="77"/>
      <c r="V1676" s="77"/>
      <c r="W1676" s="77"/>
      <c r="X1676" s="77"/>
      <c r="Y1676" s="77"/>
    </row>
    <row r="1677" ht="15.75" customHeight="1">
      <c r="A1677" s="2"/>
      <c r="B1677" s="89"/>
      <c r="C1677" s="89"/>
      <c r="D1677" s="18">
        <f t="shared" ref="D1677:D1690" si="439">C1677*B1677</f>
        <v>0</v>
      </c>
      <c r="E1677" s="18">
        <f>B1677*A1675</f>
        <v>0</v>
      </c>
      <c r="F1677" s="18">
        <f t="shared" ref="F1677:F1690" si="440">E1677*C1677</f>
        <v>0</v>
      </c>
      <c r="G1677" s="18"/>
      <c r="H1677" s="89">
        <f t="shared" ref="H1677:H1690" si="441">G1677*E1677</f>
        <v>0</v>
      </c>
      <c r="I1677" s="116"/>
      <c r="J1677" s="3">
        <f t="shared" ref="J1677:J1690" si="442">I1677*H1677</f>
        <v>0</v>
      </c>
      <c r="K1677" s="3"/>
      <c r="L1677" s="77"/>
      <c r="M1677" s="77"/>
      <c r="N1677" s="77"/>
      <c r="O1677" s="77"/>
      <c r="P1677" s="77"/>
      <c r="Q1677" s="77"/>
      <c r="R1677" s="77"/>
      <c r="S1677" s="77"/>
      <c r="T1677" s="77"/>
      <c r="U1677" s="77"/>
      <c r="V1677" s="77"/>
      <c r="W1677" s="77"/>
      <c r="X1677" s="77"/>
      <c r="Y1677" s="77"/>
    </row>
    <row r="1678" ht="15.75" customHeight="1">
      <c r="A1678" s="2"/>
      <c r="B1678" s="89"/>
      <c r="C1678" s="89"/>
      <c r="D1678" s="18">
        <f t="shared" si="439"/>
        <v>0</v>
      </c>
      <c r="E1678" s="18">
        <f>B1678*A1675</f>
        <v>0</v>
      </c>
      <c r="F1678" s="18">
        <f t="shared" si="440"/>
        <v>0</v>
      </c>
      <c r="G1678" s="18"/>
      <c r="H1678" s="89">
        <f t="shared" si="441"/>
        <v>0</v>
      </c>
      <c r="I1678" s="116"/>
      <c r="J1678" s="3">
        <f t="shared" si="442"/>
        <v>0</v>
      </c>
      <c r="K1678" s="3"/>
      <c r="L1678" s="77"/>
      <c r="M1678" s="77"/>
      <c r="N1678" s="77"/>
      <c r="O1678" s="77"/>
      <c r="P1678" s="77"/>
      <c r="Q1678" s="77"/>
      <c r="R1678" s="77"/>
      <c r="S1678" s="77"/>
      <c r="T1678" s="77"/>
      <c r="U1678" s="77"/>
      <c r="V1678" s="77"/>
      <c r="W1678" s="77"/>
      <c r="X1678" s="77"/>
      <c r="Y1678" s="77"/>
    </row>
    <row r="1679" ht="15.75" customHeight="1">
      <c r="A1679" s="2"/>
      <c r="B1679" s="18"/>
      <c r="C1679" s="18"/>
      <c r="D1679" s="18">
        <f t="shared" si="439"/>
        <v>0</v>
      </c>
      <c r="E1679" s="18">
        <f>B1679*A1675</f>
        <v>0</v>
      </c>
      <c r="F1679" s="18">
        <f t="shared" si="440"/>
        <v>0</v>
      </c>
      <c r="G1679" s="18"/>
      <c r="H1679" s="89">
        <f t="shared" si="441"/>
        <v>0</v>
      </c>
      <c r="I1679" s="116"/>
      <c r="J1679" s="3">
        <f t="shared" si="442"/>
        <v>0</v>
      </c>
      <c r="K1679" s="3"/>
      <c r="L1679" s="77"/>
      <c r="M1679" s="77"/>
      <c r="N1679" s="77"/>
      <c r="O1679" s="77"/>
      <c r="P1679" s="77"/>
      <c r="Q1679" s="77"/>
      <c r="R1679" s="77"/>
      <c r="S1679" s="77"/>
      <c r="T1679" s="77"/>
      <c r="U1679" s="77"/>
      <c r="V1679" s="77"/>
      <c r="W1679" s="77"/>
      <c r="X1679" s="77"/>
      <c r="Y1679" s="77"/>
    </row>
    <row r="1680" ht="15.75" customHeight="1">
      <c r="A1680" s="2"/>
      <c r="B1680" s="18"/>
      <c r="C1680" s="18"/>
      <c r="D1680" s="18">
        <f t="shared" si="439"/>
        <v>0</v>
      </c>
      <c r="E1680" s="18">
        <f>B1680*A1675</f>
        <v>0</v>
      </c>
      <c r="F1680" s="18">
        <f t="shared" si="440"/>
        <v>0</v>
      </c>
      <c r="G1680" s="18"/>
      <c r="H1680" s="89">
        <f t="shared" si="441"/>
        <v>0</v>
      </c>
      <c r="I1680" s="116"/>
      <c r="J1680" s="3">
        <f t="shared" si="442"/>
        <v>0</v>
      </c>
      <c r="K1680" s="3"/>
      <c r="L1680" s="77"/>
      <c r="M1680" s="77"/>
      <c r="N1680" s="77"/>
      <c r="O1680" s="77"/>
      <c r="P1680" s="77"/>
      <c r="Q1680" s="77"/>
      <c r="R1680" s="77"/>
      <c r="S1680" s="77"/>
      <c r="T1680" s="77"/>
      <c r="U1680" s="77"/>
      <c r="V1680" s="77"/>
      <c r="W1680" s="77"/>
      <c r="X1680" s="77"/>
      <c r="Y1680" s="77"/>
    </row>
    <row r="1681" ht="15.75" customHeight="1">
      <c r="A1681" s="2"/>
      <c r="B1681" s="18"/>
      <c r="C1681" s="18"/>
      <c r="D1681" s="18">
        <f t="shared" si="439"/>
        <v>0</v>
      </c>
      <c r="E1681" s="18">
        <f>B1681*A1675</f>
        <v>0</v>
      </c>
      <c r="F1681" s="18">
        <f t="shared" si="440"/>
        <v>0</v>
      </c>
      <c r="G1681" s="18"/>
      <c r="H1681" s="89">
        <f t="shared" si="441"/>
        <v>0</v>
      </c>
      <c r="I1681" s="116"/>
      <c r="J1681" s="3">
        <f t="shared" si="442"/>
        <v>0</v>
      </c>
      <c r="K1681" s="3"/>
      <c r="L1681" s="77"/>
      <c r="M1681" s="77"/>
      <c r="N1681" s="77"/>
      <c r="O1681" s="77"/>
      <c r="P1681" s="77"/>
      <c r="Q1681" s="77"/>
      <c r="R1681" s="77"/>
      <c r="S1681" s="77"/>
      <c r="T1681" s="77"/>
      <c r="U1681" s="77"/>
      <c r="V1681" s="77"/>
      <c r="W1681" s="77"/>
      <c r="X1681" s="77"/>
      <c r="Y1681" s="77"/>
    </row>
    <row r="1682" ht="15.75" customHeight="1">
      <c r="A1682" s="2"/>
      <c r="B1682" s="18"/>
      <c r="C1682" s="18"/>
      <c r="D1682" s="18">
        <f t="shared" si="439"/>
        <v>0</v>
      </c>
      <c r="E1682" s="18">
        <f>B1682*A1675</f>
        <v>0</v>
      </c>
      <c r="F1682" s="18">
        <f t="shared" si="440"/>
        <v>0</v>
      </c>
      <c r="G1682" s="18"/>
      <c r="H1682" s="89">
        <f t="shared" si="441"/>
        <v>0</v>
      </c>
      <c r="I1682" s="116"/>
      <c r="J1682" s="3">
        <f t="shared" si="442"/>
        <v>0</v>
      </c>
      <c r="K1682" s="3"/>
      <c r="L1682" s="77"/>
      <c r="M1682" s="77"/>
      <c r="N1682" s="77"/>
      <c r="O1682" s="77"/>
      <c r="P1682" s="77"/>
      <c r="Q1682" s="77"/>
      <c r="R1682" s="77"/>
      <c r="S1682" s="77"/>
      <c r="T1682" s="77"/>
      <c r="U1682" s="77"/>
      <c r="V1682" s="77"/>
      <c r="W1682" s="77"/>
      <c r="X1682" s="77"/>
      <c r="Y1682" s="77"/>
    </row>
    <row r="1683" ht="15.75" customHeight="1">
      <c r="A1683" s="2"/>
      <c r="B1683" s="18"/>
      <c r="C1683" s="18"/>
      <c r="D1683" s="18">
        <f t="shared" si="439"/>
        <v>0</v>
      </c>
      <c r="E1683" s="18">
        <f>B1683*A1675</f>
        <v>0</v>
      </c>
      <c r="F1683" s="18">
        <f t="shared" si="440"/>
        <v>0</v>
      </c>
      <c r="G1683" s="18"/>
      <c r="H1683" s="89">
        <f t="shared" si="441"/>
        <v>0</v>
      </c>
      <c r="I1683" s="116"/>
      <c r="J1683" s="3">
        <f t="shared" si="442"/>
        <v>0</v>
      </c>
      <c r="K1683" s="3"/>
      <c r="L1683" s="77"/>
      <c r="M1683" s="77"/>
      <c r="N1683" s="77"/>
      <c r="O1683" s="77"/>
      <c r="P1683" s="77"/>
      <c r="Q1683" s="77"/>
      <c r="R1683" s="77"/>
      <c r="S1683" s="77"/>
      <c r="T1683" s="77"/>
      <c r="U1683" s="77"/>
      <c r="V1683" s="77"/>
      <c r="W1683" s="77"/>
      <c r="X1683" s="77"/>
      <c r="Y1683" s="77"/>
    </row>
    <row r="1684" ht="15.75" customHeight="1">
      <c r="A1684" s="2"/>
      <c r="B1684" s="89"/>
      <c r="C1684" s="89"/>
      <c r="D1684" s="18">
        <f t="shared" si="439"/>
        <v>0</v>
      </c>
      <c r="E1684" s="18">
        <f>B1684*A1675</f>
        <v>0</v>
      </c>
      <c r="F1684" s="18">
        <f t="shared" si="440"/>
        <v>0</v>
      </c>
      <c r="G1684" s="18"/>
      <c r="H1684" s="89">
        <f t="shared" si="441"/>
        <v>0</v>
      </c>
      <c r="I1684" s="116"/>
      <c r="J1684" s="3">
        <f t="shared" si="442"/>
        <v>0</v>
      </c>
      <c r="K1684" s="3"/>
      <c r="L1684" s="77"/>
      <c r="M1684" s="77"/>
      <c r="N1684" s="77"/>
      <c r="O1684" s="77"/>
      <c r="P1684" s="77"/>
      <c r="Q1684" s="77"/>
      <c r="R1684" s="77"/>
      <c r="S1684" s="77"/>
      <c r="T1684" s="77"/>
      <c r="U1684" s="77"/>
      <c r="V1684" s="77"/>
      <c r="W1684" s="77"/>
      <c r="X1684" s="77"/>
      <c r="Y1684" s="77"/>
    </row>
    <row r="1685" ht="15.75" customHeight="1">
      <c r="A1685" s="2"/>
      <c r="B1685" s="89"/>
      <c r="C1685" s="89"/>
      <c r="D1685" s="18">
        <f t="shared" si="439"/>
        <v>0</v>
      </c>
      <c r="E1685" s="18">
        <f>B1685*A1675</f>
        <v>0</v>
      </c>
      <c r="F1685" s="18">
        <f t="shared" si="440"/>
        <v>0</v>
      </c>
      <c r="G1685" s="18"/>
      <c r="H1685" s="89">
        <f t="shared" si="441"/>
        <v>0</v>
      </c>
      <c r="I1685" s="116"/>
      <c r="J1685" s="3">
        <f t="shared" si="442"/>
        <v>0</v>
      </c>
      <c r="K1685" s="3"/>
      <c r="L1685" s="77"/>
      <c r="M1685" s="77"/>
      <c r="N1685" s="77"/>
      <c r="O1685" s="77"/>
      <c r="P1685" s="77"/>
      <c r="Q1685" s="77"/>
      <c r="R1685" s="77"/>
      <c r="S1685" s="77"/>
      <c r="T1685" s="77"/>
      <c r="U1685" s="77"/>
      <c r="V1685" s="77"/>
      <c r="W1685" s="77"/>
      <c r="X1685" s="77"/>
      <c r="Y1685" s="77"/>
    </row>
    <row r="1686" ht="15.75" customHeight="1">
      <c r="A1686" s="1"/>
      <c r="B1686" s="89"/>
      <c r="C1686" s="89"/>
      <c r="D1686" s="18">
        <f t="shared" si="439"/>
        <v>0</v>
      </c>
      <c r="E1686" s="18">
        <f>B1686*A1675</f>
        <v>0</v>
      </c>
      <c r="F1686" s="18">
        <f t="shared" si="440"/>
        <v>0</v>
      </c>
      <c r="G1686" s="18"/>
      <c r="H1686" s="89">
        <f t="shared" si="441"/>
        <v>0</v>
      </c>
      <c r="I1686" s="116"/>
      <c r="J1686" s="3">
        <f t="shared" si="442"/>
        <v>0</v>
      </c>
      <c r="K1686" s="3"/>
      <c r="L1686" s="77"/>
      <c r="M1686" s="77"/>
      <c r="N1686" s="77"/>
      <c r="O1686" s="77"/>
      <c r="P1686" s="77"/>
      <c r="Q1686" s="77"/>
      <c r="R1686" s="77"/>
      <c r="S1686" s="77"/>
      <c r="T1686" s="77"/>
      <c r="U1686" s="77"/>
      <c r="V1686" s="77"/>
      <c r="W1686" s="77"/>
      <c r="X1686" s="77"/>
      <c r="Y1686" s="77"/>
    </row>
    <row r="1687" ht="15.75" customHeight="1">
      <c r="A1687" s="1"/>
      <c r="B1687" s="89"/>
      <c r="C1687" s="89"/>
      <c r="D1687" s="18">
        <f t="shared" si="439"/>
        <v>0</v>
      </c>
      <c r="E1687" s="18">
        <f>B1687*A1675</f>
        <v>0</v>
      </c>
      <c r="F1687" s="18">
        <f t="shared" si="440"/>
        <v>0</v>
      </c>
      <c r="G1687" s="18"/>
      <c r="H1687" s="89">
        <f t="shared" si="441"/>
        <v>0</v>
      </c>
      <c r="I1687" s="116"/>
      <c r="J1687" s="3">
        <f t="shared" si="442"/>
        <v>0</v>
      </c>
      <c r="K1687" s="3"/>
      <c r="L1687" s="77"/>
      <c r="M1687" s="77"/>
      <c r="N1687" s="77"/>
      <c r="O1687" s="77"/>
      <c r="P1687" s="77"/>
      <c r="Q1687" s="77"/>
      <c r="R1687" s="77"/>
      <c r="S1687" s="77"/>
      <c r="T1687" s="77"/>
      <c r="U1687" s="77"/>
      <c r="V1687" s="77"/>
      <c r="W1687" s="77"/>
      <c r="X1687" s="77"/>
      <c r="Y1687" s="77"/>
    </row>
    <row r="1688" ht="15.75" customHeight="1">
      <c r="A1688" s="31"/>
      <c r="B1688" s="89"/>
      <c r="C1688" s="89"/>
      <c r="D1688" s="95">
        <f t="shared" si="439"/>
        <v>0</v>
      </c>
      <c r="E1688" s="95">
        <f>B1688*A1675</f>
        <v>0</v>
      </c>
      <c r="F1688" s="18">
        <f t="shared" si="440"/>
        <v>0</v>
      </c>
      <c r="G1688" s="18"/>
      <c r="H1688" s="89">
        <f t="shared" si="441"/>
        <v>0</v>
      </c>
      <c r="I1688" s="118"/>
      <c r="J1688" s="3">
        <f t="shared" si="442"/>
        <v>0</v>
      </c>
      <c r="K1688" s="3"/>
      <c r="L1688" s="77"/>
      <c r="M1688" s="77"/>
      <c r="N1688" s="77"/>
      <c r="O1688" s="77"/>
      <c r="P1688" s="77"/>
      <c r="Q1688" s="77"/>
      <c r="R1688" s="77"/>
      <c r="S1688" s="77"/>
      <c r="T1688" s="77"/>
      <c r="U1688" s="77"/>
      <c r="V1688" s="77"/>
      <c r="W1688" s="77"/>
      <c r="X1688" s="77"/>
      <c r="Y1688" s="77"/>
    </row>
    <row r="1689" ht="15.75" customHeight="1">
      <c r="A1689" s="31"/>
      <c r="B1689" s="89"/>
      <c r="C1689" s="89"/>
      <c r="D1689" s="18">
        <f t="shared" si="439"/>
        <v>0</v>
      </c>
      <c r="E1689" s="18">
        <f>B1689*A1675</f>
        <v>0</v>
      </c>
      <c r="F1689" s="18">
        <f t="shared" si="440"/>
        <v>0</v>
      </c>
      <c r="G1689" s="18"/>
      <c r="H1689" s="89">
        <f t="shared" si="441"/>
        <v>0</v>
      </c>
      <c r="I1689" s="3"/>
      <c r="J1689" s="3">
        <f t="shared" si="442"/>
        <v>0</v>
      </c>
      <c r="K1689" s="3"/>
      <c r="L1689" s="77"/>
      <c r="M1689" s="77"/>
      <c r="N1689" s="77"/>
      <c r="O1689" s="77"/>
      <c r="P1689" s="77"/>
      <c r="Q1689" s="77"/>
      <c r="R1689" s="77"/>
      <c r="S1689" s="77"/>
      <c r="T1689" s="77"/>
      <c r="U1689" s="77"/>
      <c r="V1689" s="77"/>
      <c r="W1689" s="77"/>
      <c r="X1689" s="77"/>
      <c r="Y1689" s="77"/>
    </row>
    <row r="1690" ht="15.75" customHeight="1">
      <c r="A1690" s="31"/>
      <c r="B1690" s="89"/>
      <c r="C1690" s="89"/>
      <c r="D1690" s="18">
        <f t="shared" si="439"/>
        <v>0</v>
      </c>
      <c r="E1690" s="18">
        <f>B1690*A1675</f>
        <v>0</v>
      </c>
      <c r="F1690" s="18">
        <f t="shared" si="440"/>
        <v>0</v>
      </c>
      <c r="G1690" s="18"/>
      <c r="H1690" s="89">
        <f t="shared" si="441"/>
        <v>0</v>
      </c>
      <c r="I1690" s="3"/>
      <c r="J1690" s="3">
        <f t="shared" si="442"/>
        <v>0</v>
      </c>
      <c r="K1690" s="3"/>
      <c r="L1690" s="77"/>
      <c r="M1690" s="77"/>
      <c r="N1690" s="77"/>
      <c r="O1690" s="77"/>
      <c r="P1690" s="77"/>
      <c r="Q1690" s="77"/>
      <c r="R1690" s="77"/>
      <c r="S1690" s="77"/>
      <c r="T1690" s="77"/>
      <c r="U1690" s="77"/>
      <c r="V1690" s="77"/>
      <c r="W1690" s="77"/>
      <c r="X1690" s="77"/>
      <c r="Y1690" s="77"/>
    </row>
    <row r="1691" ht="15.75" customHeight="1">
      <c r="A1691" s="4" t="s">
        <v>495</v>
      </c>
      <c r="B1691" s="97">
        <f>SUM(B1677:B1690)</f>
        <v>0</v>
      </c>
      <c r="C1691" s="96"/>
      <c r="D1691" s="97">
        <f t="shared" ref="D1691:F1691" si="443">SUM(D1677:D1690)</f>
        <v>0</v>
      </c>
      <c r="E1691" s="97">
        <f t="shared" si="443"/>
        <v>0</v>
      </c>
      <c r="F1691" s="97">
        <f t="shared" si="443"/>
        <v>0</v>
      </c>
      <c r="G1691" s="96"/>
      <c r="H1691" s="97">
        <f t="shared" ref="H1691:K1691" si="444">SUM(H1677:H1690)</f>
        <v>0</v>
      </c>
      <c r="I1691" s="98">
        <f t="shared" si="444"/>
        <v>0</v>
      </c>
      <c r="J1691" s="98">
        <f t="shared" si="444"/>
        <v>0</v>
      </c>
      <c r="K1691" s="98">
        <f t="shared" si="444"/>
        <v>0</v>
      </c>
      <c r="L1691" s="77"/>
      <c r="M1691" s="77"/>
      <c r="N1691" s="77"/>
      <c r="O1691" s="77"/>
      <c r="P1691" s="77"/>
      <c r="Q1691" s="77"/>
      <c r="R1691" s="77"/>
      <c r="S1691" s="77"/>
      <c r="T1691" s="77"/>
      <c r="U1691" s="77"/>
      <c r="V1691" s="77"/>
      <c r="W1691" s="77"/>
      <c r="X1691" s="77"/>
      <c r="Y1691" s="77"/>
    </row>
    <row r="1692" ht="15.75" customHeight="1">
      <c r="A1692" s="8"/>
      <c r="B1692" s="100"/>
      <c r="C1692" s="100"/>
      <c r="D1692" s="100"/>
      <c r="E1692" s="100"/>
      <c r="F1692" s="100"/>
      <c r="G1692" s="100"/>
      <c r="H1692" s="101" t="s">
        <v>496</v>
      </c>
      <c r="I1692" s="33"/>
      <c r="J1692" s="100"/>
      <c r="K1692" s="101" t="s">
        <v>497</v>
      </c>
      <c r="L1692" s="77"/>
      <c r="M1692" s="77"/>
      <c r="N1692" s="77"/>
      <c r="O1692" s="77"/>
      <c r="P1692" s="77"/>
      <c r="Q1692" s="77"/>
      <c r="R1692" s="77"/>
      <c r="S1692" s="77"/>
      <c r="T1692" s="77"/>
      <c r="U1692" s="77"/>
      <c r="V1692" s="77"/>
      <c r="W1692" s="77"/>
      <c r="X1692" s="77"/>
      <c r="Y1692" s="77"/>
    </row>
    <row r="1693" ht="15.75" customHeight="1">
      <c r="A1693" s="8"/>
      <c r="B1693" s="100"/>
      <c r="C1693" s="100"/>
      <c r="D1693" s="100"/>
      <c r="E1693" s="100"/>
      <c r="F1693" s="100"/>
      <c r="G1693" s="100"/>
      <c r="H1693" s="104" t="str">
        <f>#REF!*A1675</f>
        <v>#REF!</v>
      </c>
      <c r="I1693" s="33"/>
      <c r="J1693" s="100"/>
      <c r="K1693" s="104"/>
      <c r="L1693" s="77"/>
      <c r="M1693" s="77"/>
      <c r="N1693" s="77"/>
      <c r="O1693" s="77"/>
      <c r="P1693" s="77"/>
      <c r="Q1693" s="77"/>
      <c r="R1693" s="77"/>
      <c r="S1693" s="77"/>
      <c r="T1693" s="77"/>
      <c r="U1693" s="77"/>
      <c r="V1693" s="77"/>
      <c r="W1693" s="77"/>
      <c r="X1693" s="77"/>
      <c r="Y1693" s="77"/>
    </row>
    <row r="1694" ht="15.75" customHeight="1">
      <c r="A1694" s="8"/>
      <c r="B1694" s="8"/>
      <c r="C1694" s="8"/>
      <c r="D1694" s="8"/>
      <c r="E1694" s="8"/>
      <c r="F1694" s="8"/>
      <c r="G1694" s="8"/>
      <c r="H1694" s="8"/>
      <c r="I1694" s="33"/>
      <c r="J1694" s="8"/>
      <c r="K1694" s="8"/>
      <c r="L1694" s="77"/>
      <c r="M1694" s="77"/>
      <c r="N1694" s="77"/>
      <c r="O1694" s="77"/>
      <c r="P1694" s="77"/>
      <c r="Q1694" s="77"/>
      <c r="R1694" s="77"/>
      <c r="S1694" s="77"/>
      <c r="T1694" s="77"/>
      <c r="U1694" s="77"/>
      <c r="V1694" s="77"/>
      <c r="W1694" s="77"/>
      <c r="X1694" s="77"/>
      <c r="Y1694" s="77"/>
    </row>
    <row r="1695" ht="15.75" customHeight="1">
      <c r="A1695" s="8"/>
      <c r="B1695" s="8"/>
      <c r="C1695" s="8"/>
      <c r="D1695" s="8"/>
      <c r="E1695" s="8"/>
      <c r="F1695" s="8"/>
      <c r="G1695" s="8"/>
      <c r="H1695" s="8"/>
      <c r="I1695" s="33"/>
      <c r="J1695" s="8"/>
      <c r="K1695" s="8"/>
      <c r="L1695" s="77"/>
      <c r="M1695" s="77"/>
      <c r="N1695" s="77"/>
      <c r="O1695" s="77"/>
      <c r="P1695" s="77"/>
      <c r="Q1695" s="77"/>
      <c r="R1695" s="77"/>
      <c r="S1695" s="77"/>
      <c r="T1695" s="77"/>
      <c r="U1695" s="77"/>
      <c r="V1695" s="77"/>
      <c r="W1695" s="77"/>
      <c r="X1695" s="77"/>
      <c r="Y1695" s="77"/>
    </row>
    <row r="1696" ht="15.75" customHeight="1">
      <c r="A1696" s="66"/>
      <c r="B1696" s="75"/>
      <c r="C1696" s="75"/>
      <c r="D1696" s="75"/>
      <c r="E1696" s="75"/>
      <c r="F1696" s="75"/>
      <c r="G1696" s="75"/>
      <c r="H1696" s="75"/>
      <c r="I1696" s="75"/>
      <c r="J1696" s="75"/>
      <c r="K1696" s="76"/>
      <c r="L1696" s="77"/>
      <c r="M1696" s="77"/>
      <c r="N1696" s="77"/>
      <c r="O1696" s="77"/>
      <c r="P1696" s="77"/>
      <c r="Q1696" s="77"/>
      <c r="R1696" s="77"/>
      <c r="S1696" s="77"/>
      <c r="T1696" s="77"/>
      <c r="U1696" s="77"/>
      <c r="V1696" s="77"/>
      <c r="W1696" s="77"/>
      <c r="X1696" s="77"/>
      <c r="Y1696" s="77"/>
    </row>
    <row r="1697" ht="15.75" customHeight="1">
      <c r="A1697" s="78" t="s">
        <v>478</v>
      </c>
      <c r="B1697" s="79" t="s">
        <v>479</v>
      </c>
      <c r="C1697" s="75"/>
      <c r="D1697" s="76"/>
      <c r="E1697" s="80" t="s">
        <v>480</v>
      </c>
      <c r="F1697" s="76"/>
      <c r="G1697" s="79" t="s">
        <v>481</v>
      </c>
      <c r="H1697" s="75"/>
      <c r="I1697" s="75"/>
      <c r="J1697" s="75"/>
      <c r="K1697" s="76"/>
      <c r="L1697" s="77"/>
      <c r="M1697" s="77"/>
      <c r="N1697" s="77"/>
      <c r="O1697" s="77"/>
      <c r="P1697" s="77"/>
      <c r="Q1697" s="77"/>
      <c r="R1697" s="77"/>
      <c r="S1697" s="77"/>
      <c r="T1697" s="77"/>
      <c r="U1697" s="77"/>
      <c r="V1697" s="77"/>
      <c r="W1697" s="77"/>
      <c r="X1697" s="77"/>
      <c r="Y1697" s="77"/>
    </row>
    <row r="1698" ht="15.75" customHeight="1">
      <c r="A1698" s="177">
        <v>4.0</v>
      </c>
      <c r="B1698" s="82" t="s">
        <v>482</v>
      </c>
      <c r="C1698" s="82" t="s">
        <v>483</v>
      </c>
      <c r="D1698" s="82" t="s">
        <v>484</v>
      </c>
      <c r="E1698" s="82" t="s">
        <v>485</v>
      </c>
      <c r="F1698" s="82" t="s">
        <v>484</v>
      </c>
      <c r="G1698" s="82" t="s">
        <v>486</v>
      </c>
      <c r="H1698" s="82" t="s">
        <v>487</v>
      </c>
      <c r="I1698" s="114" t="s">
        <v>488</v>
      </c>
      <c r="J1698" s="85" t="s">
        <v>489</v>
      </c>
      <c r="K1698" s="85" t="s">
        <v>490</v>
      </c>
      <c r="L1698" s="77"/>
      <c r="M1698" s="77"/>
      <c r="N1698" s="77"/>
      <c r="O1698" s="77"/>
      <c r="P1698" s="77"/>
      <c r="Q1698" s="77"/>
      <c r="R1698" s="77"/>
      <c r="S1698" s="77"/>
      <c r="T1698" s="77"/>
      <c r="U1698" s="77"/>
      <c r="V1698" s="77"/>
      <c r="W1698" s="77"/>
      <c r="X1698" s="77"/>
      <c r="Y1698" s="77"/>
    </row>
    <row r="1699" ht="15.75" customHeight="1">
      <c r="A1699" s="86" t="s">
        <v>491</v>
      </c>
      <c r="B1699" s="87"/>
      <c r="C1699" s="87"/>
      <c r="D1699" s="87"/>
      <c r="E1699" s="87"/>
      <c r="F1699" s="87"/>
      <c r="G1699" s="87"/>
      <c r="H1699" s="87"/>
      <c r="I1699" s="115"/>
      <c r="J1699" s="87"/>
      <c r="K1699" s="87"/>
      <c r="L1699" s="77"/>
      <c r="M1699" s="77"/>
      <c r="N1699" s="77"/>
      <c r="O1699" s="77"/>
      <c r="P1699" s="77"/>
      <c r="Q1699" s="77"/>
      <c r="R1699" s="77"/>
      <c r="S1699" s="77"/>
      <c r="T1699" s="77"/>
      <c r="U1699" s="77"/>
      <c r="V1699" s="77"/>
      <c r="W1699" s="77"/>
      <c r="X1699" s="77"/>
      <c r="Y1699" s="77"/>
    </row>
    <row r="1700" ht="15.75" customHeight="1">
      <c r="A1700" s="2"/>
      <c r="B1700" s="89"/>
      <c r="C1700" s="89"/>
      <c r="D1700" s="18">
        <f t="shared" ref="D1700:D1713" si="445">C1700*B1700</f>
        <v>0</v>
      </c>
      <c r="E1700" s="18">
        <f>B1700*A1698</f>
        <v>0</v>
      </c>
      <c r="F1700" s="18">
        <f t="shared" ref="F1700:F1713" si="446">E1700*C1700</f>
        <v>0</v>
      </c>
      <c r="G1700" s="18"/>
      <c r="H1700" s="89">
        <f t="shared" ref="H1700:H1713" si="447">G1700*E1700</f>
        <v>0</v>
      </c>
      <c r="I1700" s="116"/>
      <c r="J1700" s="3">
        <f t="shared" ref="J1700:J1713" si="448">I1700*H1700</f>
        <v>0</v>
      </c>
      <c r="K1700" s="3"/>
      <c r="L1700" s="77"/>
      <c r="M1700" s="77"/>
      <c r="N1700" s="77"/>
      <c r="O1700" s="77"/>
      <c r="P1700" s="77"/>
      <c r="Q1700" s="77"/>
      <c r="R1700" s="77"/>
      <c r="S1700" s="77"/>
      <c r="T1700" s="77"/>
      <c r="U1700" s="77"/>
      <c r="V1700" s="77"/>
      <c r="W1700" s="77"/>
      <c r="X1700" s="77"/>
      <c r="Y1700" s="77"/>
    </row>
    <row r="1701" ht="15.75" customHeight="1">
      <c r="A1701" s="2"/>
      <c r="B1701" s="89"/>
      <c r="C1701" s="89"/>
      <c r="D1701" s="18">
        <f t="shared" si="445"/>
        <v>0</v>
      </c>
      <c r="E1701" s="18">
        <f>B1701*A1698</f>
        <v>0</v>
      </c>
      <c r="F1701" s="18">
        <f t="shared" si="446"/>
        <v>0</v>
      </c>
      <c r="G1701" s="18"/>
      <c r="H1701" s="89">
        <f t="shared" si="447"/>
        <v>0</v>
      </c>
      <c r="I1701" s="116"/>
      <c r="J1701" s="3">
        <f t="shared" si="448"/>
        <v>0</v>
      </c>
      <c r="K1701" s="3"/>
      <c r="L1701" s="77"/>
      <c r="M1701" s="77"/>
      <c r="N1701" s="77"/>
      <c r="O1701" s="77"/>
      <c r="P1701" s="77"/>
      <c r="Q1701" s="77"/>
      <c r="R1701" s="77"/>
      <c r="S1701" s="77"/>
      <c r="T1701" s="77"/>
      <c r="U1701" s="77"/>
      <c r="V1701" s="77"/>
      <c r="W1701" s="77"/>
      <c r="X1701" s="77"/>
      <c r="Y1701" s="77"/>
    </row>
    <row r="1702" ht="15.75" customHeight="1">
      <c r="A1702" s="2"/>
      <c r="B1702" s="18"/>
      <c r="C1702" s="18"/>
      <c r="D1702" s="18">
        <f t="shared" si="445"/>
        <v>0</v>
      </c>
      <c r="E1702" s="18">
        <f>B1702*A1698</f>
        <v>0</v>
      </c>
      <c r="F1702" s="18">
        <f t="shared" si="446"/>
        <v>0</v>
      </c>
      <c r="G1702" s="18"/>
      <c r="H1702" s="89">
        <f t="shared" si="447"/>
        <v>0</v>
      </c>
      <c r="I1702" s="116"/>
      <c r="J1702" s="3">
        <f t="shared" si="448"/>
        <v>0</v>
      </c>
      <c r="K1702" s="3"/>
      <c r="L1702" s="77"/>
      <c r="M1702" s="77"/>
      <c r="N1702" s="77"/>
      <c r="O1702" s="77"/>
      <c r="P1702" s="77"/>
      <c r="Q1702" s="77"/>
      <c r="R1702" s="77"/>
      <c r="S1702" s="77"/>
      <c r="T1702" s="77"/>
      <c r="U1702" s="77"/>
      <c r="V1702" s="77"/>
      <c r="W1702" s="77"/>
      <c r="X1702" s="77"/>
      <c r="Y1702" s="77"/>
    </row>
    <row r="1703" ht="15.75" customHeight="1">
      <c r="A1703" s="2"/>
      <c r="B1703" s="18"/>
      <c r="C1703" s="18"/>
      <c r="D1703" s="18">
        <f t="shared" si="445"/>
        <v>0</v>
      </c>
      <c r="E1703" s="18">
        <f>B1703*A1698</f>
        <v>0</v>
      </c>
      <c r="F1703" s="18">
        <f t="shared" si="446"/>
        <v>0</v>
      </c>
      <c r="G1703" s="18"/>
      <c r="H1703" s="89">
        <f t="shared" si="447"/>
        <v>0</v>
      </c>
      <c r="I1703" s="116"/>
      <c r="J1703" s="3">
        <f t="shared" si="448"/>
        <v>0</v>
      </c>
      <c r="K1703" s="3"/>
      <c r="L1703" s="77"/>
      <c r="M1703" s="77"/>
      <c r="N1703" s="77"/>
      <c r="O1703" s="77"/>
      <c r="P1703" s="77"/>
      <c r="Q1703" s="77"/>
      <c r="R1703" s="77"/>
      <c r="S1703" s="77"/>
      <c r="T1703" s="77"/>
      <c r="U1703" s="77"/>
      <c r="V1703" s="77"/>
      <c r="W1703" s="77"/>
      <c r="X1703" s="77"/>
      <c r="Y1703" s="77"/>
    </row>
    <row r="1704" ht="15.75" customHeight="1">
      <c r="A1704" s="2"/>
      <c r="B1704" s="18"/>
      <c r="C1704" s="18"/>
      <c r="D1704" s="18">
        <f t="shared" si="445"/>
        <v>0</v>
      </c>
      <c r="E1704" s="18">
        <f>B1704*A1698</f>
        <v>0</v>
      </c>
      <c r="F1704" s="18">
        <f t="shared" si="446"/>
        <v>0</v>
      </c>
      <c r="G1704" s="18"/>
      <c r="H1704" s="89">
        <f t="shared" si="447"/>
        <v>0</v>
      </c>
      <c r="I1704" s="116"/>
      <c r="J1704" s="3">
        <f t="shared" si="448"/>
        <v>0</v>
      </c>
      <c r="K1704" s="3"/>
      <c r="L1704" s="77"/>
      <c r="M1704" s="77"/>
      <c r="N1704" s="77"/>
      <c r="O1704" s="77"/>
      <c r="P1704" s="77"/>
      <c r="Q1704" s="77"/>
      <c r="R1704" s="77"/>
      <c r="S1704" s="77"/>
      <c r="T1704" s="77"/>
      <c r="U1704" s="77"/>
      <c r="V1704" s="77"/>
      <c r="W1704" s="77"/>
      <c r="X1704" s="77"/>
      <c r="Y1704" s="77"/>
    </row>
    <row r="1705" ht="15.75" customHeight="1">
      <c r="A1705" s="2"/>
      <c r="B1705" s="18"/>
      <c r="C1705" s="18"/>
      <c r="D1705" s="18">
        <f t="shared" si="445"/>
        <v>0</v>
      </c>
      <c r="E1705" s="18">
        <f>B1705*A1698</f>
        <v>0</v>
      </c>
      <c r="F1705" s="18">
        <f t="shared" si="446"/>
        <v>0</v>
      </c>
      <c r="G1705" s="18"/>
      <c r="H1705" s="89">
        <f t="shared" si="447"/>
        <v>0</v>
      </c>
      <c r="I1705" s="116"/>
      <c r="J1705" s="3">
        <f t="shared" si="448"/>
        <v>0</v>
      </c>
      <c r="K1705" s="3"/>
      <c r="L1705" s="77"/>
      <c r="M1705" s="77"/>
      <c r="N1705" s="77"/>
      <c r="O1705" s="77"/>
      <c r="P1705" s="77"/>
      <c r="Q1705" s="77"/>
      <c r="R1705" s="77"/>
      <c r="S1705" s="77"/>
      <c r="T1705" s="77"/>
      <c r="U1705" s="77"/>
      <c r="V1705" s="77"/>
      <c r="W1705" s="77"/>
      <c r="X1705" s="77"/>
      <c r="Y1705" s="77"/>
    </row>
    <row r="1706" ht="15.75" customHeight="1">
      <c r="A1706" s="2"/>
      <c r="B1706" s="18"/>
      <c r="C1706" s="18"/>
      <c r="D1706" s="18">
        <f t="shared" si="445"/>
        <v>0</v>
      </c>
      <c r="E1706" s="18">
        <f>B1706*A1698</f>
        <v>0</v>
      </c>
      <c r="F1706" s="18">
        <f t="shared" si="446"/>
        <v>0</v>
      </c>
      <c r="G1706" s="18"/>
      <c r="H1706" s="89">
        <f t="shared" si="447"/>
        <v>0</v>
      </c>
      <c r="I1706" s="116"/>
      <c r="J1706" s="3">
        <f t="shared" si="448"/>
        <v>0</v>
      </c>
      <c r="K1706" s="3"/>
      <c r="L1706" s="77"/>
      <c r="M1706" s="77"/>
      <c r="N1706" s="77"/>
      <c r="O1706" s="77"/>
      <c r="P1706" s="77"/>
      <c r="Q1706" s="77"/>
      <c r="R1706" s="77"/>
      <c r="S1706" s="77"/>
      <c r="T1706" s="77"/>
      <c r="U1706" s="77"/>
      <c r="V1706" s="77"/>
      <c r="W1706" s="77"/>
      <c r="X1706" s="77"/>
      <c r="Y1706" s="77"/>
    </row>
    <row r="1707" ht="15.75" customHeight="1">
      <c r="A1707" s="2"/>
      <c r="B1707" s="89"/>
      <c r="C1707" s="89"/>
      <c r="D1707" s="18">
        <f t="shared" si="445"/>
        <v>0</v>
      </c>
      <c r="E1707" s="18">
        <f>B1707*A1698</f>
        <v>0</v>
      </c>
      <c r="F1707" s="18">
        <f t="shared" si="446"/>
        <v>0</v>
      </c>
      <c r="G1707" s="18"/>
      <c r="H1707" s="89">
        <f t="shared" si="447"/>
        <v>0</v>
      </c>
      <c r="I1707" s="116"/>
      <c r="J1707" s="3">
        <f t="shared" si="448"/>
        <v>0</v>
      </c>
      <c r="K1707" s="3"/>
      <c r="L1707" s="77"/>
      <c r="M1707" s="77"/>
      <c r="N1707" s="77"/>
      <c r="O1707" s="77"/>
      <c r="P1707" s="77"/>
      <c r="Q1707" s="77"/>
      <c r="R1707" s="77"/>
      <c r="S1707" s="77"/>
      <c r="T1707" s="77"/>
      <c r="U1707" s="77"/>
      <c r="V1707" s="77"/>
      <c r="W1707" s="77"/>
      <c r="X1707" s="77"/>
      <c r="Y1707" s="77"/>
    </row>
    <row r="1708" ht="15.75" customHeight="1">
      <c r="A1708" s="2"/>
      <c r="B1708" s="89"/>
      <c r="C1708" s="89"/>
      <c r="D1708" s="18">
        <f t="shared" si="445"/>
        <v>0</v>
      </c>
      <c r="E1708" s="18">
        <f>B1708*A1698</f>
        <v>0</v>
      </c>
      <c r="F1708" s="18">
        <f t="shared" si="446"/>
        <v>0</v>
      </c>
      <c r="G1708" s="18"/>
      <c r="H1708" s="89">
        <f t="shared" si="447"/>
        <v>0</v>
      </c>
      <c r="I1708" s="116"/>
      <c r="J1708" s="3">
        <f t="shared" si="448"/>
        <v>0</v>
      </c>
      <c r="K1708" s="3"/>
      <c r="L1708" s="77"/>
      <c r="M1708" s="77"/>
      <c r="N1708" s="77"/>
      <c r="O1708" s="77"/>
      <c r="P1708" s="77"/>
      <c r="Q1708" s="77"/>
      <c r="R1708" s="77"/>
      <c r="S1708" s="77"/>
      <c r="T1708" s="77"/>
      <c r="U1708" s="77"/>
      <c r="V1708" s="77"/>
      <c r="W1708" s="77"/>
      <c r="X1708" s="77"/>
      <c r="Y1708" s="77"/>
    </row>
    <row r="1709" ht="15.75" customHeight="1">
      <c r="A1709" s="1"/>
      <c r="B1709" s="89"/>
      <c r="C1709" s="89"/>
      <c r="D1709" s="18">
        <f t="shared" si="445"/>
        <v>0</v>
      </c>
      <c r="E1709" s="18">
        <f>B1709*A1698</f>
        <v>0</v>
      </c>
      <c r="F1709" s="18">
        <f t="shared" si="446"/>
        <v>0</v>
      </c>
      <c r="G1709" s="18"/>
      <c r="H1709" s="89">
        <f t="shared" si="447"/>
        <v>0</v>
      </c>
      <c r="I1709" s="116"/>
      <c r="J1709" s="3">
        <f t="shared" si="448"/>
        <v>0</v>
      </c>
      <c r="K1709" s="3"/>
      <c r="L1709" s="77"/>
      <c r="M1709" s="77"/>
      <c r="N1709" s="77"/>
      <c r="O1709" s="77"/>
      <c r="P1709" s="77"/>
      <c r="Q1709" s="77"/>
      <c r="R1709" s="77"/>
      <c r="S1709" s="77"/>
      <c r="T1709" s="77"/>
      <c r="U1709" s="77"/>
      <c r="V1709" s="77"/>
      <c r="W1709" s="77"/>
      <c r="X1709" s="77"/>
      <c r="Y1709" s="77"/>
    </row>
    <row r="1710" ht="15.75" customHeight="1">
      <c r="A1710" s="1"/>
      <c r="B1710" s="89"/>
      <c r="C1710" s="89"/>
      <c r="D1710" s="18">
        <f t="shared" si="445"/>
        <v>0</v>
      </c>
      <c r="E1710" s="18">
        <f>B1710*A1698</f>
        <v>0</v>
      </c>
      <c r="F1710" s="18">
        <f t="shared" si="446"/>
        <v>0</v>
      </c>
      <c r="G1710" s="18"/>
      <c r="H1710" s="89">
        <f t="shared" si="447"/>
        <v>0</v>
      </c>
      <c r="I1710" s="116"/>
      <c r="J1710" s="3">
        <f t="shared" si="448"/>
        <v>0</v>
      </c>
      <c r="K1710" s="3"/>
      <c r="L1710" s="77"/>
      <c r="M1710" s="77"/>
      <c r="N1710" s="77"/>
      <c r="O1710" s="77"/>
      <c r="P1710" s="77"/>
      <c r="Q1710" s="77"/>
      <c r="R1710" s="77"/>
      <c r="S1710" s="77"/>
      <c r="T1710" s="77"/>
      <c r="U1710" s="77"/>
      <c r="V1710" s="77"/>
      <c r="W1710" s="77"/>
      <c r="X1710" s="77"/>
      <c r="Y1710" s="77"/>
    </row>
    <row r="1711" ht="15.75" customHeight="1">
      <c r="A1711" s="31"/>
      <c r="B1711" s="89"/>
      <c r="C1711" s="89"/>
      <c r="D1711" s="95">
        <f t="shared" si="445"/>
        <v>0</v>
      </c>
      <c r="E1711" s="95">
        <f>B1711*A1698</f>
        <v>0</v>
      </c>
      <c r="F1711" s="18">
        <f t="shared" si="446"/>
        <v>0</v>
      </c>
      <c r="G1711" s="18"/>
      <c r="H1711" s="89">
        <f t="shared" si="447"/>
        <v>0</v>
      </c>
      <c r="I1711" s="118"/>
      <c r="J1711" s="3">
        <f t="shared" si="448"/>
        <v>0</v>
      </c>
      <c r="K1711" s="3"/>
      <c r="L1711" s="77"/>
      <c r="M1711" s="77"/>
      <c r="N1711" s="77"/>
      <c r="O1711" s="77"/>
      <c r="P1711" s="77"/>
      <c r="Q1711" s="77"/>
      <c r="R1711" s="77"/>
      <c r="S1711" s="77"/>
      <c r="T1711" s="77"/>
      <c r="U1711" s="77"/>
      <c r="V1711" s="77"/>
      <c r="W1711" s="77"/>
      <c r="X1711" s="77"/>
      <c r="Y1711" s="77"/>
    </row>
    <row r="1712" ht="15.75" customHeight="1">
      <c r="A1712" s="31"/>
      <c r="B1712" s="89"/>
      <c r="C1712" s="89"/>
      <c r="D1712" s="18">
        <f t="shared" si="445"/>
        <v>0</v>
      </c>
      <c r="E1712" s="18">
        <f>B1712*A1698</f>
        <v>0</v>
      </c>
      <c r="F1712" s="18">
        <f t="shared" si="446"/>
        <v>0</v>
      </c>
      <c r="G1712" s="18"/>
      <c r="H1712" s="89">
        <f t="shared" si="447"/>
        <v>0</v>
      </c>
      <c r="I1712" s="3"/>
      <c r="J1712" s="3">
        <f t="shared" si="448"/>
        <v>0</v>
      </c>
      <c r="K1712" s="3"/>
      <c r="L1712" s="77"/>
      <c r="M1712" s="77"/>
      <c r="N1712" s="77"/>
      <c r="O1712" s="77"/>
      <c r="P1712" s="77"/>
      <c r="Q1712" s="77"/>
      <c r="R1712" s="77"/>
      <c r="S1712" s="77"/>
      <c r="T1712" s="77"/>
      <c r="U1712" s="77"/>
      <c r="V1712" s="77"/>
      <c r="W1712" s="77"/>
      <c r="X1712" s="77"/>
      <c r="Y1712" s="77"/>
    </row>
    <row r="1713" ht="15.75" customHeight="1">
      <c r="A1713" s="31"/>
      <c r="B1713" s="89"/>
      <c r="C1713" s="89"/>
      <c r="D1713" s="18">
        <f t="shared" si="445"/>
        <v>0</v>
      </c>
      <c r="E1713" s="18">
        <f>B1713*A1698</f>
        <v>0</v>
      </c>
      <c r="F1713" s="18">
        <f t="shared" si="446"/>
        <v>0</v>
      </c>
      <c r="G1713" s="18"/>
      <c r="H1713" s="89">
        <f t="shared" si="447"/>
        <v>0</v>
      </c>
      <c r="I1713" s="3"/>
      <c r="J1713" s="3">
        <f t="shared" si="448"/>
        <v>0</v>
      </c>
      <c r="K1713" s="3"/>
      <c r="L1713" s="77"/>
      <c r="M1713" s="77"/>
      <c r="N1713" s="77"/>
      <c r="O1713" s="77"/>
      <c r="P1713" s="77"/>
      <c r="Q1713" s="77"/>
      <c r="R1713" s="77"/>
      <c r="S1713" s="77"/>
      <c r="T1713" s="77"/>
      <c r="U1713" s="77"/>
      <c r="V1713" s="77"/>
      <c r="W1713" s="77"/>
      <c r="X1713" s="77"/>
      <c r="Y1713" s="77"/>
    </row>
    <row r="1714" ht="15.75" customHeight="1">
      <c r="A1714" s="4" t="s">
        <v>495</v>
      </c>
      <c r="B1714" s="97">
        <f>SUM(B1700:B1713)</f>
        <v>0</v>
      </c>
      <c r="C1714" s="96"/>
      <c r="D1714" s="97">
        <f t="shared" ref="D1714:F1714" si="449">SUM(D1700:D1713)</f>
        <v>0</v>
      </c>
      <c r="E1714" s="97">
        <f t="shared" si="449"/>
        <v>0</v>
      </c>
      <c r="F1714" s="97">
        <f t="shared" si="449"/>
        <v>0</v>
      </c>
      <c r="G1714" s="96"/>
      <c r="H1714" s="97">
        <f t="shared" ref="H1714:K1714" si="450">SUM(H1700:H1713)</f>
        <v>0</v>
      </c>
      <c r="I1714" s="98">
        <f t="shared" si="450"/>
        <v>0</v>
      </c>
      <c r="J1714" s="98">
        <f t="shared" si="450"/>
        <v>0</v>
      </c>
      <c r="K1714" s="98">
        <f t="shared" si="450"/>
        <v>0</v>
      </c>
      <c r="L1714" s="77"/>
      <c r="M1714" s="77"/>
      <c r="N1714" s="77"/>
      <c r="O1714" s="77"/>
      <c r="P1714" s="77"/>
      <c r="Q1714" s="77"/>
      <c r="R1714" s="77"/>
      <c r="S1714" s="77"/>
      <c r="T1714" s="77"/>
      <c r="U1714" s="77"/>
      <c r="V1714" s="77"/>
      <c r="W1714" s="77"/>
      <c r="X1714" s="77"/>
      <c r="Y1714" s="77"/>
    </row>
    <row r="1715" ht="15.75" customHeight="1">
      <c r="A1715" s="8"/>
      <c r="B1715" s="100"/>
      <c r="C1715" s="100"/>
      <c r="D1715" s="100"/>
      <c r="E1715" s="100"/>
      <c r="F1715" s="100"/>
      <c r="G1715" s="100"/>
      <c r="H1715" s="101" t="s">
        <v>496</v>
      </c>
      <c r="I1715" s="33"/>
      <c r="J1715" s="100"/>
      <c r="K1715" s="101" t="s">
        <v>497</v>
      </c>
      <c r="L1715" s="77"/>
      <c r="M1715" s="77"/>
      <c r="N1715" s="77"/>
      <c r="O1715" s="77"/>
      <c r="P1715" s="77"/>
      <c r="Q1715" s="77"/>
      <c r="R1715" s="77"/>
      <c r="S1715" s="77"/>
      <c r="T1715" s="77"/>
      <c r="U1715" s="77"/>
      <c r="V1715" s="77"/>
      <c r="W1715" s="77"/>
      <c r="X1715" s="77"/>
      <c r="Y1715" s="77"/>
    </row>
    <row r="1716" ht="15.75" customHeight="1">
      <c r="A1716" s="8"/>
      <c r="B1716" s="100"/>
      <c r="C1716" s="100"/>
      <c r="D1716" s="100"/>
      <c r="E1716" s="100"/>
      <c r="F1716" s="100"/>
      <c r="G1716" s="100"/>
      <c r="H1716" s="104" t="str">
        <f>#REF!*A1698</f>
        <v>#REF!</v>
      </c>
      <c r="I1716" s="33"/>
      <c r="J1716" s="100"/>
      <c r="K1716" s="104"/>
      <c r="L1716" s="77"/>
      <c r="M1716" s="77"/>
      <c r="N1716" s="77"/>
      <c r="O1716" s="77"/>
      <c r="P1716" s="77"/>
      <c r="Q1716" s="77"/>
      <c r="R1716" s="77"/>
      <c r="S1716" s="77"/>
      <c r="T1716" s="77"/>
      <c r="U1716" s="77"/>
      <c r="V1716" s="77"/>
      <c r="W1716" s="77"/>
      <c r="X1716" s="77"/>
      <c r="Y1716" s="77"/>
    </row>
    <row r="1717" ht="15.75" customHeight="1">
      <c r="A1717" s="8"/>
      <c r="B1717" s="8"/>
      <c r="C1717" s="8"/>
      <c r="D1717" s="8"/>
      <c r="E1717" s="8"/>
      <c r="F1717" s="8"/>
      <c r="G1717" s="8"/>
      <c r="H1717" s="8"/>
      <c r="I1717" s="33"/>
      <c r="J1717" s="8"/>
      <c r="K1717" s="8"/>
      <c r="L1717" s="77"/>
      <c r="M1717" s="77"/>
      <c r="N1717" s="77"/>
      <c r="O1717" s="77"/>
      <c r="P1717" s="77"/>
      <c r="Q1717" s="77"/>
      <c r="R1717" s="77"/>
      <c r="S1717" s="77"/>
      <c r="T1717" s="77"/>
      <c r="U1717" s="77"/>
      <c r="V1717" s="77"/>
      <c r="W1717" s="77"/>
      <c r="X1717" s="77"/>
      <c r="Y1717" s="77"/>
    </row>
    <row r="1718" ht="15.75" customHeight="1">
      <c r="A1718" s="8"/>
      <c r="B1718" s="8"/>
      <c r="C1718" s="8"/>
      <c r="D1718" s="8"/>
      <c r="E1718" s="8"/>
      <c r="F1718" s="8"/>
      <c r="G1718" s="8"/>
      <c r="H1718" s="8"/>
      <c r="I1718" s="33"/>
      <c r="J1718" s="8"/>
      <c r="K1718" s="8"/>
      <c r="L1718" s="77"/>
      <c r="M1718" s="77"/>
      <c r="N1718" s="77"/>
      <c r="O1718" s="77"/>
      <c r="P1718" s="77"/>
      <c r="Q1718" s="77"/>
      <c r="R1718" s="77"/>
      <c r="S1718" s="77"/>
      <c r="T1718" s="77"/>
      <c r="U1718" s="77"/>
      <c r="V1718" s="77"/>
      <c r="W1718" s="77"/>
      <c r="X1718" s="77"/>
      <c r="Y1718" s="77"/>
    </row>
    <row r="1719" ht="15.75" customHeight="1">
      <c r="A1719" s="78" t="s">
        <v>478</v>
      </c>
      <c r="B1719" s="79" t="s">
        <v>479</v>
      </c>
      <c r="C1719" s="75"/>
      <c r="D1719" s="76"/>
      <c r="E1719" s="80" t="s">
        <v>480</v>
      </c>
      <c r="F1719" s="76"/>
      <c r="G1719" s="79" t="s">
        <v>481</v>
      </c>
      <c r="H1719" s="75"/>
      <c r="I1719" s="75"/>
      <c r="J1719" s="75"/>
      <c r="K1719" s="76"/>
      <c r="L1719" s="77"/>
      <c r="M1719" s="77"/>
      <c r="N1719" s="77"/>
      <c r="O1719" s="77"/>
      <c r="P1719" s="77"/>
      <c r="Q1719" s="77"/>
      <c r="R1719" s="77"/>
      <c r="S1719" s="77"/>
      <c r="T1719" s="77"/>
      <c r="U1719" s="77"/>
      <c r="V1719" s="77"/>
      <c r="W1719" s="77"/>
      <c r="X1719" s="77"/>
      <c r="Y1719" s="77"/>
    </row>
    <row r="1720" ht="15.75" customHeight="1">
      <c r="A1720" s="177">
        <v>4.0</v>
      </c>
      <c r="B1720" s="82" t="s">
        <v>482</v>
      </c>
      <c r="C1720" s="82" t="s">
        <v>483</v>
      </c>
      <c r="D1720" s="82" t="s">
        <v>484</v>
      </c>
      <c r="E1720" s="82" t="s">
        <v>485</v>
      </c>
      <c r="F1720" s="82" t="s">
        <v>484</v>
      </c>
      <c r="G1720" s="82" t="s">
        <v>486</v>
      </c>
      <c r="H1720" s="82" t="s">
        <v>487</v>
      </c>
      <c r="I1720" s="114" t="s">
        <v>488</v>
      </c>
      <c r="J1720" s="85" t="s">
        <v>489</v>
      </c>
      <c r="K1720" s="85" t="s">
        <v>490</v>
      </c>
      <c r="L1720" s="77"/>
      <c r="M1720" s="77"/>
      <c r="N1720" s="77"/>
      <c r="O1720" s="77"/>
      <c r="P1720" s="77"/>
      <c r="Q1720" s="77"/>
      <c r="R1720" s="77"/>
      <c r="S1720" s="77"/>
      <c r="T1720" s="77"/>
      <c r="U1720" s="77"/>
      <c r="V1720" s="77"/>
      <c r="W1720" s="77"/>
      <c r="X1720" s="77"/>
      <c r="Y1720" s="77"/>
    </row>
    <row r="1721" ht="15.75" customHeight="1">
      <c r="A1721" s="86" t="s">
        <v>491</v>
      </c>
      <c r="B1721" s="87"/>
      <c r="C1721" s="87"/>
      <c r="D1721" s="87"/>
      <c r="E1721" s="87"/>
      <c r="F1721" s="87"/>
      <c r="G1721" s="87"/>
      <c r="H1721" s="87"/>
      <c r="I1721" s="115"/>
      <c r="J1721" s="87"/>
      <c r="K1721" s="87"/>
      <c r="L1721" s="77"/>
      <c r="M1721" s="77"/>
      <c r="N1721" s="77"/>
      <c r="O1721" s="77"/>
      <c r="P1721" s="77"/>
      <c r="Q1721" s="77"/>
      <c r="R1721" s="77"/>
      <c r="S1721" s="77"/>
      <c r="T1721" s="77"/>
      <c r="U1721" s="77"/>
      <c r="V1721" s="77"/>
      <c r="W1721" s="77"/>
      <c r="X1721" s="77"/>
      <c r="Y1721" s="77"/>
    </row>
    <row r="1722" ht="15.75" customHeight="1">
      <c r="A1722" s="2"/>
      <c r="B1722" s="89"/>
      <c r="C1722" s="89"/>
      <c r="D1722" s="18">
        <f t="shared" ref="D1722:D1735" si="451">C1722*B1722</f>
        <v>0</v>
      </c>
      <c r="E1722" s="18">
        <f>B1722*A1720</f>
        <v>0</v>
      </c>
      <c r="F1722" s="18">
        <f t="shared" ref="F1722:F1735" si="452">E1722*C1722</f>
        <v>0</v>
      </c>
      <c r="G1722" s="18"/>
      <c r="H1722" s="89">
        <f t="shared" ref="H1722:H1735" si="453">G1722*E1722</f>
        <v>0</v>
      </c>
      <c r="I1722" s="116"/>
      <c r="J1722" s="3">
        <f t="shared" ref="J1722:J1735" si="454">I1722*H1722</f>
        <v>0</v>
      </c>
      <c r="K1722" s="3"/>
      <c r="L1722" s="77"/>
      <c r="M1722" s="77"/>
      <c r="N1722" s="77"/>
      <c r="O1722" s="77"/>
      <c r="P1722" s="77"/>
      <c r="Q1722" s="77"/>
      <c r="R1722" s="77"/>
      <c r="S1722" s="77"/>
      <c r="T1722" s="77"/>
      <c r="U1722" s="77"/>
      <c r="V1722" s="77"/>
      <c r="W1722" s="77"/>
      <c r="X1722" s="77"/>
      <c r="Y1722" s="77"/>
    </row>
    <row r="1723" ht="15.75" customHeight="1">
      <c r="A1723" s="2"/>
      <c r="B1723" s="89"/>
      <c r="C1723" s="89"/>
      <c r="D1723" s="18">
        <f t="shared" si="451"/>
        <v>0</v>
      </c>
      <c r="E1723" s="18">
        <f>B1723*A1720</f>
        <v>0</v>
      </c>
      <c r="F1723" s="18">
        <f t="shared" si="452"/>
        <v>0</v>
      </c>
      <c r="G1723" s="18"/>
      <c r="H1723" s="89">
        <f t="shared" si="453"/>
        <v>0</v>
      </c>
      <c r="I1723" s="116"/>
      <c r="J1723" s="3">
        <f t="shared" si="454"/>
        <v>0</v>
      </c>
      <c r="K1723" s="3"/>
      <c r="L1723" s="77"/>
      <c r="M1723" s="77"/>
      <c r="N1723" s="77"/>
      <c r="O1723" s="77"/>
      <c r="P1723" s="77"/>
      <c r="Q1723" s="77"/>
      <c r="R1723" s="77"/>
      <c r="S1723" s="77"/>
      <c r="T1723" s="77"/>
      <c r="U1723" s="77"/>
      <c r="V1723" s="77"/>
      <c r="W1723" s="77"/>
      <c r="X1723" s="77"/>
      <c r="Y1723" s="77"/>
    </row>
    <row r="1724" ht="15.75" customHeight="1">
      <c r="A1724" s="2"/>
      <c r="B1724" s="18"/>
      <c r="C1724" s="18"/>
      <c r="D1724" s="18">
        <f t="shared" si="451"/>
        <v>0</v>
      </c>
      <c r="E1724" s="18">
        <f>B1724*A1720</f>
        <v>0</v>
      </c>
      <c r="F1724" s="18">
        <f t="shared" si="452"/>
        <v>0</v>
      </c>
      <c r="G1724" s="18"/>
      <c r="H1724" s="89">
        <f t="shared" si="453"/>
        <v>0</v>
      </c>
      <c r="I1724" s="116"/>
      <c r="J1724" s="3">
        <f t="shared" si="454"/>
        <v>0</v>
      </c>
      <c r="K1724" s="3"/>
      <c r="L1724" s="77"/>
      <c r="M1724" s="77"/>
      <c r="N1724" s="77"/>
      <c r="O1724" s="77"/>
      <c r="P1724" s="77"/>
      <c r="Q1724" s="77"/>
      <c r="R1724" s="77"/>
      <c r="S1724" s="77"/>
      <c r="T1724" s="77"/>
      <c r="U1724" s="77"/>
      <c r="V1724" s="77"/>
      <c r="W1724" s="77"/>
      <c r="X1724" s="77"/>
      <c r="Y1724" s="77"/>
    </row>
    <row r="1725" ht="15.75" customHeight="1">
      <c r="A1725" s="2"/>
      <c r="B1725" s="18"/>
      <c r="C1725" s="18"/>
      <c r="D1725" s="18">
        <f t="shared" si="451"/>
        <v>0</v>
      </c>
      <c r="E1725" s="18">
        <f>B1725*A1720</f>
        <v>0</v>
      </c>
      <c r="F1725" s="18">
        <f t="shared" si="452"/>
        <v>0</v>
      </c>
      <c r="G1725" s="18"/>
      <c r="H1725" s="89">
        <f t="shared" si="453"/>
        <v>0</v>
      </c>
      <c r="I1725" s="116"/>
      <c r="J1725" s="3">
        <f t="shared" si="454"/>
        <v>0</v>
      </c>
      <c r="K1725" s="3"/>
      <c r="L1725" s="77"/>
      <c r="M1725" s="77"/>
      <c r="N1725" s="77"/>
      <c r="O1725" s="77"/>
      <c r="P1725" s="77"/>
      <c r="Q1725" s="77"/>
      <c r="R1725" s="77"/>
      <c r="S1725" s="77"/>
      <c r="T1725" s="77"/>
      <c r="U1725" s="77"/>
      <c r="V1725" s="77"/>
      <c r="W1725" s="77"/>
      <c r="X1725" s="77"/>
      <c r="Y1725" s="77"/>
    </row>
    <row r="1726" ht="15.75" customHeight="1">
      <c r="A1726" s="2"/>
      <c r="B1726" s="18"/>
      <c r="C1726" s="18"/>
      <c r="D1726" s="18">
        <f t="shared" si="451"/>
        <v>0</v>
      </c>
      <c r="E1726" s="18">
        <f>B1726*A1720</f>
        <v>0</v>
      </c>
      <c r="F1726" s="18">
        <f t="shared" si="452"/>
        <v>0</v>
      </c>
      <c r="G1726" s="18"/>
      <c r="H1726" s="89">
        <f t="shared" si="453"/>
        <v>0</v>
      </c>
      <c r="I1726" s="116"/>
      <c r="J1726" s="3">
        <f t="shared" si="454"/>
        <v>0</v>
      </c>
      <c r="K1726" s="3"/>
      <c r="L1726" s="77"/>
      <c r="M1726" s="77"/>
      <c r="N1726" s="77"/>
      <c r="O1726" s="77"/>
      <c r="P1726" s="77"/>
      <c r="Q1726" s="77"/>
      <c r="R1726" s="77"/>
      <c r="S1726" s="77"/>
      <c r="T1726" s="77"/>
      <c r="U1726" s="77"/>
      <c r="V1726" s="77"/>
      <c r="W1726" s="77"/>
      <c r="X1726" s="77"/>
      <c r="Y1726" s="77"/>
    </row>
    <row r="1727" ht="15.75" customHeight="1">
      <c r="A1727" s="2"/>
      <c r="B1727" s="18"/>
      <c r="C1727" s="18"/>
      <c r="D1727" s="18">
        <f t="shared" si="451"/>
        <v>0</v>
      </c>
      <c r="E1727" s="18">
        <f>B1727*A1720</f>
        <v>0</v>
      </c>
      <c r="F1727" s="18">
        <f t="shared" si="452"/>
        <v>0</v>
      </c>
      <c r="G1727" s="18"/>
      <c r="H1727" s="89">
        <f t="shared" si="453"/>
        <v>0</v>
      </c>
      <c r="I1727" s="116"/>
      <c r="J1727" s="3">
        <f t="shared" si="454"/>
        <v>0</v>
      </c>
      <c r="K1727" s="3"/>
      <c r="L1727" s="77"/>
      <c r="M1727" s="77"/>
      <c r="N1727" s="77"/>
      <c r="O1727" s="77"/>
      <c r="P1727" s="77"/>
      <c r="Q1727" s="77"/>
      <c r="R1727" s="77"/>
      <c r="S1727" s="77"/>
      <c r="T1727" s="77"/>
      <c r="U1727" s="77"/>
      <c r="V1727" s="77"/>
      <c r="W1727" s="77"/>
      <c r="X1727" s="77"/>
      <c r="Y1727" s="77"/>
    </row>
    <row r="1728" ht="15.75" customHeight="1">
      <c r="A1728" s="2"/>
      <c r="B1728" s="18"/>
      <c r="C1728" s="18"/>
      <c r="D1728" s="18">
        <f t="shared" si="451"/>
        <v>0</v>
      </c>
      <c r="E1728" s="18">
        <f>B1728*A1720</f>
        <v>0</v>
      </c>
      <c r="F1728" s="18">
        <f t="shared" si="452"/>
        <v>0</v>
      </c>
      <c r="G1728" s="18"/>
      <c r="H1728" s="89">
        <f t="shared" si="453"/>
        <v>0</v>
      </c>
      <c r="I1728" s="116"/>
      <c r="J1728" s="3">
        <f t="shared" si="454"/>
        <v>0</v>
      </c>
      <c r="K1728" s="3"/>
      <c r="L1728" s="77"/>
      <c r="M1728" s="77"/>
      <c r="N1728" s="77"/>
      <c r="O1728" s="77"/>
      <c r="P1728" s="77"/>
      <c r="Q1728" s="77"/>
      <c r="R1728" s="77"/>
      <c r="S1728" s="77"/>
      <c r="T1728" s="77"/>
      <c r="U1728" s="77"/>
      <c r="V1728" s="77"/>
      <c r="W1728" s="77"/>
      <c r="X1728" s="77"/>
      <c r="Y1728" s="77"/>
    </row>
    <row r="1729" ht="15.75" customHeight="1">
      <c r="A1729" s="2"/>
      <c r="B1729" s="89"/>
      <c r="C1729" s="89"/>
      <c r="D1729" s="18">
        <f t="shared" si="451"/>
        <v>0</v>
      </c>
      <c r="E1729" s="18">
        <f>B1729*A1720</f>
        <v>0</v>
      </c>
      <c r="F1729" s="18">
        <f t="shared" si="452"/>
        <v>0</v>
      </c>
      <c r="G1729" s="18"/>
      <c r="H1729" s="89">
        <f t="shared" si="453"/>
        <v>0</v>
      </c>
      <c r="I1729" s="116"/>
      <c r="J1729" s="3">
        <f t="shared" si="454"/>
        <v>0</v>
      </c>
      <c r="K1729" s="3"/>
      <c r="L1729" s="77"/>
      <c r="M1729" s="77"/>
      <c r="N1729" s="77"/>
      <c r="O1729" s="77"/>
      <c r="P1729" s="77"/>
      <c r="Q1729" s="77"/>
      <c r="R1729" s="77"/>
      <c r="S1729" s="77"/>
      <c r="T1729" s="77"/>
      <c r="U1729" s="77"/>
      <c r="V1729" s="77"/>
      <c r="W1729" s="77"/>
      <c r="X1729" s="77"/>
      <c r="Y1729" s="77"/>
    </row>
    <row r="1730" ht="15.75" customHeight="1">
      <c r="A1730" s="2"/>
      <c r="B1730" s="89"/>
      <c r="C1730" s="89"/>
      <c r="D1730" s="18">
        <f t="shared" si="451"/>
        <v>0</v>
      </c>
      <c r="E1730" s="18">
        <f>B1730*A1720</f>
        <v>0</v>
      </c>
      <c r="F1730" s="18">
        <f t="shared" si="452"/>
        <v>0</v>
      </c>
      <c r="G1730" s="18"/>
      <c r="H1730" s="89">
        <f t="shared" si="453"/>
        <v>0</v>
      </c>
      <c r="I1730" s="116"/>
      <c r="J1730" s="3">
        <f t="shared" si="454"/>
        <v>0</v>
      </c>
      <c r="K1730" s="3"/>
      <c r="L1730" s="77"/>
      <c r="M1730" s="77"/>
      <c r="N1730" s="77"/>
      <c r="O1730" s="77"/>
      <c r="P1730" s="77"/>
      <c r="Q1730" s="77"/>
      <c r="R1730" s="77"/>
      <c r="S1730" s="77"/>
      <c r="T1730" s="77"/>
      <c r="U1730" s="77"/>
      <c r="V1730" s="77"/>
      <c r="W1730" s="77"/>
      <c r="X1730" s="77"/>
      <c r="Y1730" s="77"/>
    </row>
    <row r="1731" ht="15.75" customHeight="1">
      <c r="A1731" s="1"/>
      <c r="B1731" s="89"/>
      <c r="C1731" s="89"/>
      <c r="D1731" s="18">
        <f t="shared" si="451"/>
        <v>0</v>
      </c>
      <c r="E1731" s="18">
        <f>B1731*A1720</f>
        <v>0</v>
      </c>
      <c r="F1731" s="18">
        <f t="shared" si="452"/>
        <v>0</v>
      </c>
      <c r="G1731" s="18"/>
      <c r="H1731" s="89">
        <f t="shared" si="453"/>
        <v>0</v>
      </c>
      <c r="I1731" s="116"/>
      <c r="J1731" s="3">
        <f t="shared" si="454"/>
        <v>0</v>
      </c>
      <c r="K1731" s="3"/>
      <c r="L1731" s="77"/>
      <c r="M1731" s="77"/>
      <c r="N1731" s="77"/>
      <c r="O1731" s="77"/>
      <c r="P1731" s="77"/>
      <c r="Q1731" s="77"/>
      <c r="R1731" s="77"/>
      <c r="S1731" s="77"/>
      <c r="T1731" s="77"/>
      <c r="U1731" s="77"/>
      <c r="V1731" s="77"/>
      <c r="W1731" s="77"/>
      <c r="X1731" s="77"/>
      <c r="Y1731" s="77"/>
    </row>
    <row r="1732" ht="15.75" customHeight="1">
      <c r="A1732" s="1"/>
      <c r="B1732" s="89"/>
      <c r="C1732" s="89"/>
      <c r="D1732" s="18">
        <f t="shared" si="451"/>
        <v>0</v>
      </c>
      <c r="E1732" s="18">
        <f>B1732*A1720</f>
        <v>0</v>
      </c>
      <c r="F1732" s="18">
        <f t="shared" si="452"/>
        <v>0</v>
      </c>
      <c r="G1732" s="18"/>
      <c r="H1732" s="89">
        <f t="shared" si="453"/>
        <v>0</v>
      </c>
      <c r="I1732" s="116"/>
      <c r="J1732" s="3">
        <f t="shared" si="454"/>
        <v>0</v>
      </c>
      <c r="K1732" s="3"/>
      <c r="L1732" s="77"/>
      <c r="M1732" s="77"/>
      <c r="N1732" s="77"/>
      <c r="O1732" s="77"/>
      <c r="P1732" s="77"/>
      <c r="Q1732" s="77"/>
      <c r="R1732" s="77"/>
      <c r="S1732" s="77"/>
      <c r="T1732" s="77"/>
      <c r="U1732" s="77"/>
      <c r="V1732" s="77"/>
      <c r="W1732" s="77"/>
      <c r="X1732" s="77"/>
      <c r="Y1732" s="77"/>
    </row>
    <row r="1733" ht="15.75" customHeight="1">
      <c r="A1733" s="31"/>
      <c r="B1733" s="89"/>
      <c r="C1733" s="89"/>
      <c r="D1733" s="95">
        <f t="shared" si="451"/>
        <v>0</v>
      </c>
      <c r="E1733" s="95">
        <f>B1733*A1720</f>
        <v>0</v>
      </c>
      <c r="F1733" s="18">
        <f t="shared" si="452"/>
        <v>0</v>
      </c>
      <c r="G1733" s="18"/>
      <c r="H1733" s="89">
        <f t="shared" si="453"/>
        <v>0</v>
      </c>
      <c r="I1733" s="118"/>
      <c r="J1733" s="3">
        <f t="shared" si="454"/>
        <v>0</v>
      </c>
      <c r="K1733" s="3"/>
      <c r="L1733" s="77"/>
      <c r="M1733" s="77"/>
      <c r="N1733" s="77"/>
      <c r="O1733" s="77"/>
      <c r="P1733" s="77"/>
      <c r="Q1733" s="77"/>
      <c r="R1733" s="77"/>
      <c r="S1733" s="77"/>
      <c r="T1733" s="77"/>
      <c r="U1733" s="77"/>
      <c r="V1733" s="77"/>
      <c r="W1733" s="77"/>
      <c r="X1733" s="77"/>
      <c r="Y1733" s="77"/>
    </row>
    <row r="1734" ht="15.75" customHeight="1">
      <c r="A1734" s="31"/>
      <c r="B1734" s="89"/>
      <c r="C1734" s="89"/>
      <c r="D1734" s="18">
        <f t="shared" si="451"/>
        <v>0</v>
      </c>
      <c r="E1734" s="18">
        <f>B1734*A1720</f>
        <v>0</v>
      </c>
      <c r="F1734" s="18">
        <f t="shared" si="452"/>
        <v>0</v>
      </c>
      <c r="G1734" s="18"/>
      <c r="H1734" s="89">
        <f t="shared" si="453"/>
        <v>0</v>
      </c>
      <c r="I1734" s="3"/>
      <c r="J1734" s="3">
        <f t="shared" si="454"/>
        <v>0</v>
      </c>
      <c r="K1734" s="3"/>
      <c r="L1734" s="77"/>
      <c r="M1734" s="77"/>
      <c r="N1734" s="77"/>
      <c r="O1734" s="77"/>
      <c r="P1734" s="77"/>
      <c r="Q1734" s="77"/>
      <c r="R1734" s="77"/>
      <c r="S1734" s="77"/>
      <c r="T1734" s="77"/>
      <c r="U1734" s="77"/>
      <c r="V1734" s="77"/>
      <c r="W1734" s="77"/>
      <c r="X1734" s="77"/>
      <c r="Y1734" s="77"/>
    </row>
    <row r="1735" ht="15.75" customHeight="1">
      <c r="A1735" s="31"/>
      <c r="B1735" s="89"/>
      <c r="C1735" s="89"/>
      <c r="D1735" s="18">
        <f t="shared" si="451"/>
        <v>0</v>
      </c>
      <c r="E1735" s="18">
        <f>B1735*A1720</f>
        <v>0</v>
      </c>
      <c r="F1735" s="18">
        <f t="shared" si="452"/>
        <v>0</v>
      </c>
      <c r="G1735" s="18"/>
      <c r="H1735" s="89">
        <f t="shared" si="453"/>
        <v>0</v>
      </c>
      <c r="I1735" s="3"/>
      <c r="J1735" s="3">
        <f t="shared" si="454"/>
        <v>0</v>
      </c>
      <c r="K1735" s="3"/>
      <c r="L1735" s="77"/>
      <c r="M1735" s="77"/>
      <c r="N1735" s="77"/>
      <c r="O1735" s="77"/>
      <c r="P1735" s="77"/>
      <c r="Q1735" s="77"/>
      <c r="R1735" s="77"/>
      <c r="S1735" s="77"/>
      <c r="T1735" s="77"/>
      <c r="U1735" s="77"/>
      <c r="V1735" s="77"/>
      <c r="W1735" s="77"/>
      <c r="X1735" s="77"/>
      <c r="Y1735" s="77"/>
    </row>
    <row r="1736" ht="15.75" customHeight="1">
      <c r="A1736" s="4" t="s">
        <v>495</v>
      </c>
      <c r="B1736" s="97">
        <f>SUM(B1722:B1735)</f>
        <v>0</v>
      </c>
      <c r="C1736" s="96"/>
      <c r="D1736" s="97">
        <f t="shared" ref="D1736:F1736" si="455">SUM(D1722:D1735)</f>
        <v>0</v>
      </c>
      <c r="E1736" s="97">
        <f t="shared" si="455"/>
        <v>0</v>
      </c>
      <c r="F1736" s="97">
        <f t="shared" si="455"/>
        <v>0</v>
      </c>
      <c r="G1736" s="96"/>
      <c r="H1736" s="97">
        <f t="shared" ref="H1736:K1736" si="456">SUM(H1722:H1735)</f>
        <v>0</v>
      </c>
      <c r="I1736" s="98">
        <f t="shared" si="456"/>
        <v>0</v>
      </c>
      <c r="J1736" s="98">
        <f t="shared" si="456"/>
        <v>0</v>
      </c>
      <c r="K1736" s="98">
        <f t="shared" si="456"/>
        <v>0</v>
      </c>
      <c r="L1736" s="77"/>
      <c r="M1736" s="77"/>
      <c r="N1736" s="77"/>
      <c r="O1736" s="77"/>
      <c r="P1736" s="77"/>
      <c r="Q1736" s="77"/>
      <c r="R1736" s="77"/>
      <c r="S1736" s="77"/>
      <c r="T1736" s="77"/>
      <c r="U1736" s="77"/>
      <c r="V1736" s="77"/>
      <c r="W1736" s="77"/>
      <c r="X1736" s="77"/>
      <c r="Y1736" s="77"/>
    </row>
    <row r="1737" ht="15.75" customHeight="1">
      <c r="A1737" s="8"/>
      <c r="B1737" s="100"/>
      <c r="C1737" s="100"/>
      <c r="D1737" s="100"/>
      <c r="E1737" s="100"/>
      <c r="F1737" s="100"/>
      <c r="G1737" s="100"/>
      <c r="H1737" s="101" t="s">
        <v>496</v>
      </c>
      <c r="I1737" s="33"/>
      <c r="J1737" s="100"/>
      <c r="K1737" s="101" t="s">
        <v>497</v>
      </c>
      <c r="L1737" s="77"/>
      <c r="M1737" s="77"/>
      <c r="N1737" s="77"/>
      <c r="O1737" s="77"/>
      <c r="P1737" s="77"/>
      <c r="Q1737" s="77"/>
      <c r="R1737" s="77"/>
      <c r="S1737" s="77"/>
      <c r="T1737" s="77"/>
      <c r="U1737" s="77"/>
      <c r="V1737" s="77"/>
      <c r="W1737" s="77"/>
      <c r="X1737" s="77"/>
      <c r="Y1737" s="77"/>
    </row>
    <row r="1738" ht="15.75" customHeight="1">
      <c r="A1738" s="8"/>
      <c r="B1738" s="100"/>
      <c r="C1738" s="100"/>
      <c r="D1738" s="100"/>
      <c r="E1738" s="100"/>
      <c r="F1738" s="100"/>
      <c r="G1738" s="100"/>
      <c r="H1738" s="104" t="str">
        <f>#REF!*A1720</f>
        <v>#REF!</v>
      </c>
      <c r="I1738" s="33"/>
      <c r="J1738" s="100"/>
      <c r="K1738" s="104"/>
      <c r="L1738" s="77"/>
      <c r="M1738" s="77"/>
      <c r="N1738" s="77"/>
      <c r="O1738" s="77"/>
      <c r="P1738" s="77"/>
      <c r="Q1738" s="77"/>
      <c r="R1738" s="77"/>
      <c r="S1738" s="77"/>
      <c r="T1738" s="77"/>
      <c r="U1738" s="77"/>
      <c r="V1738" s="77"/>
      <c r="W1738" s="77"/>
      <c r="X1738" s="77"/>
      <c r="Y1738" s="77"/>
    </row>
    <row r="1739" ht="15.75" customHeight="1">
      <c r="A1739" s="8"/>
      <c r="B1739" s="8"/>
      <c r="C1739" s="8"/>
      <c r="D1739" s="8"/>
      <c r="E1739" s="8"/>
      <c r="F1739" s="8"/>
      <c r="G1739" s="8"/>
      <c r="H1739" s="8"/>
      <c r="I1739" s="33"/>
      <c r="J1739" s="8"/>
      <c r="K1739" s="8"/>
      <c r="L1739" s="77"/>
      <c r="M1739" s="77"/>
      <c r="N1739" s="77"/>
      <c r="O1739" s="77"/>
      <c r="P1739" s="77"/>
      <c r="Q1739" s="77"/>
      <c r="R1739" s="77"/>
      <c r="S1739" s="77"/>
      <c r="T1739" s="77"/>
      <c r="U1739" s="77"/>
      <c r="V1739" s="77"/>
      <c r="W1739" s="77"/>
      <c r="X1739" s="77"/>
      <c r="Y1739" s="77"/>
    </row>
    <row r="1740" ht="15.75" customHeight="1">
      <c r="A1740" s="8"/>
      <c r="B1740" s="8"/>
      <c r="C1740" s="8"/>
      <c r="D1740" s="8"/>
      <c r="E1740" s="8"/>
      <c r="F1740" s="8"/>
      <c r="G1740" s="8"/>
      <c r="H1740" s="8"/>
      <c r="I1740" s="33"/>
      <c r="J1740" s="8"/>
      <c r="K1740" s="8"/>
      <c r="L1740" s="77"/>
      <c r="M1740" s="77"/>
      <c r="N1740" s="77"/>
      <c r="O1740" s="77"/>
      <c r="P1740" s="77"/>
      <c r="Q1740" s="77"/>
      <c r="R1740" s="77"/>
      <c r="S1740" s="77"/>
      <c r="T1740" s="77"/>
      <c r="U1740" s="77"/>
      <c r="V1740" s="77"/>
      <c r="W1740" s="77"/>
      <c r="X1740" s="77"/>
      <c r="Y1740" s="77"/>
    </row>
    <row r="1741" ht="15.75" customHeight="1">
      <c r="A1741" s="66"/>
      <c r="B1741" s="75"/>
      <c r="C1741" s="75"/>
      <c r="D1741" s="75"/>
      <c r="E1741" s="75"/>
      <c r="F1741" s="75"/>
      <c r="G1741" s="75"/>
      <c r="H1741" s="75"/>
      <c r="I1741" s="75"/>
      <c r="J1741" s="75"/>
      <c r="K1741" s="76"/>
      <c r="L1741" s="77"/>
      <c r="M1741" s="77"/>
      <c r="N1741" s="77"/>
      <c r="O1741" s="77"/>
      <c r="P1741" s="77"/>
      <c r="Q1741" s="77"/>
      <c r="R1741" s="77"/>
      <c r="S1741" s="77"/>
      <c r="T1741" s="77"/>
      <c r="U1741" s="77"/>
      <c r="V1741" s="77"/>
      <c r="W1741" s="77"/>
      <c r="X1741" s="77"/>
      <c r="Y1741" s="77"/>
    </row>
    <row r="1742" ht="15.75" customHeight="1">
      <c r="A1742" s="78" t="s">
        <v>478</v>
      </c>
      <c r="B1742" s="79" t="s">
        <v>479</v>
      </c>
      <c r="C1742" s="75"/>
      <c r="D1742" s="76"/>
      <c r="E1742" s="80" t="s">
        <v>480</v>
      </c>
      <c r="F1742" s="76"/>
      <c r="G1742" s="79" t="s">
        <v>481</v>
      </c>
      <c r="H1742" s="75"/>
      <c r="I1742" s="75"/>
      <c r="J1742" s="75"/>
      <c r="K1742" s="76"/>
      <c r="L1742" s="77"/>
      <c r="M1742" s="77"/>
      <c r="N1742" s="77"/>
      <c r="O1742" s="77"/>
      <c r="P1742" s="77"/>
      <c r="Q1742" s="77"/>
      <c r="R1742" s="77"/>
      <c r="S1742" s="77"/>
      <c r="T1742" s="77"/>
      <c r="U1742" s="77"/>
      <c r="V1742" s="77"/>
      <c r="W1742" s="77"/>
      <c r="X1742" s="77"/>
      <c r="Y1742" s="77"/>
    </row>
    <row r="1743" ht="15.75" customHeight="1">
      <c r="A1743" s="177">
        <v>4.0</v>
      </c>
      <c r="B1743" s="82" t="s">
        <v>482</v>
      </c>
      <c r="C1743" s="82" t="s">
        <v>483</v>
      </c>
      <c r="D1743" s="82" t="s">
        <v>484</v>
      </c>
      <c r="E1743" s="82" t="s">
        <v>485</v>
      </c>
      <c r="F1743" s="82" t="s">
        <v>484</v>
      </c>
      <c r="G1743" s="82" t="s">
        <v>486</v>
      </c>
      <c r="H1743" s="82" t="s">
        <v>487</v>
      </c>
      <c r="I1743" s="114" t="s">
        <v>488</v>
      </c>
      <c r="J1743" s="85" t="s">
        <v>489</v>
      </c>
      <c r="K1743" s="85" t="s">
        <v>490</v>
      </c>
      <c r="L1743" s="77"/>
      <c r="M1743" s="77"/>
      <c r="N1743" s="77"/>
      <c r="O1743" s="77"/>
      <c r="P1743" s="77"/>
      <c r="Q1743" s="77"/>
      <c r="R1743" s="77"/>
      <c r="S1743" s="77"/>
      <c r="T1743" s="77"/>
      <c r="U1743" s="77"/>
      <c r="V1743" s="77"/>
      <c r="W1743" s="77"/>
      <c r="X1743" s="77"/>
      <c r="Y1743" s="77"/>
    </row>
    <row r="1744" ht="15.75" customHeight="1">
      <c r="A1744" s="86" t="s">
        <v>491</v>
      </c>
      <c r="B1744" s="87"/>
      <c r="C1744" s="87"/>
      <c r="D1744" s="87"/>
      <c r="E1744" s="87"/>
      <c r="F1744" s="87"/>
      <c r="G1744" s="87"/>
      <c r="H1744" s="87"/>
      <c r="I1744" s="115"/>
      <c r="J1744" s="87"/>
      <c r="K1744" s="87"/>
      <c r="L1744" s="77"/>
      <c r="M1744" s="77"/>
      <c r="N1744" s="77"/>
      <c r="O1744" s="77"/>
      <c r="P1744" s="77"/>
      <c r="Q1744" s="77"/>
      <c r="R1744" s="77"/>
      <c r="S1744" s="77"/>
      <c r="T1744" s="77"/>
      <c r="U1744" s="77"/>
      <c r="V1744" s="77"/>
      <c r="W1744" s="77"/>
      <c r="X1744" s="77"/>
      <c r="Y1744" s="77"/>
    </row>
    <row r="1745" ht="15.75" customHeight="1">
      <c r="A1745" s="2"/>
      <c r="B1745" s="89"/>
      <c r="C1745" s="89"/>
      <c r="D1745" s="18">
        <f t="shared" ref="D1745:D1758" si="457">C1745*B1745</f>
        <v>0</v>
      </c>
      <c r="E1745" s="18">
        <f>B1745*A1743</f>
        <v>0</v>
      </c>
      <c r="F1745" s="18">
        <f t="shared" ref="F1745:F1758" si="458">E1745*C1745</f>
        <v>0</v>
      </c>
      <c r="G1745" s="18"/>
      <c r="H1745" s="89">
        <f t="shared" ref="H1745:H1758" si="459">G1745*E1745</f>
        <v>0</v>
      </c>
      <c r="I1745" s="116"/>
      <c r="J1745" s="3">
        <f t="shared" ref="J1745:J1758" si="460">I1745*H1745</f>
        <v>0</v>
      </c>
      <c r="K1745" s="3"/>
      <c r="L1745" s="77"/>
      <c r="M1745" s="77"/>
      <c r="N1745" s="77"/>
      <c r="O1745" s="77"/>
      <c r="P1745" s="77"/>
      <c r="Q1745" s="77"/>
      <c r="R1745" s="77"/>
      <c r="S1745" s="77"/>
      <c r="T1745" s="77"/>
      <c r="U1745" s="77"/>
      <c r="V1745" s="77"/>
      <c r="W1745" s="77"/>
      <c r="X1745" s="77"/>
      <c r="Y1745" s="77"/>
    </row>
    <row r="1746" ht="15.75" customHeight="1">
      <c r="A1746" s="2"/>
      <c r="B1746" s="89"/>
      <c r="C1746" s="89"/>
      <c r="D1746" s="18">
        <f t="shared" si="457"/>
        <v>0</v>
      </c>
      <c r="E1746" s="18">
        <f>B1746*A1743</f>
        <v>0</v>
      </c>
      <c r="F1746" s="18">
        <f t="shared" si="458"/>
        <v>0</v>
      </c>
      <c r="G1746" s="18"/>
      <c r="H1746" s="89">
        <f t="shared" si="459"/>
        <v>0</v>
      </c>
      <c r="I1746" s="116"/>
      <c r="J1746" s="3">
        <f t="shared" si="460"/>
        <v>0</v>
      </c>
      <c r="K1746" s="3"/>
      <c r="L1746" s="77"/>
      <c r="M1746" s="77"/>
      <c r="N1746" s="77"/>
      <c r="O1746" s="77"/>
      <c r="P1746" s="77"/>
      <c r="Q1746" s="77"/>
      <c r="R1746" s="77"/>
      <c r="S1746" s="77"/>
      <c r="T1746" s="77"/>
      <c r="U1746" s="77"/>
      <c r="V1746" s="77"/>
      <c r="W1746" s="77"/>
      <c r="X1746" s="77"/>
      <c r="Y1746" s="77"/>
    </row>
    <row r="1747" ht="15.75" customHeight="1">
      <c r="A1747" s="2"/>
      <c r="B1747" s="18"/>
      <c r="C1747" s="18"/>
      <c r="D1747" s="18">
        <f t="shared" si="457"/>
        <v>0</v>
      </c>
      <c r="E1747" s="18">
        <f>B1747*A1743</f>
        <v>0</v>
      </c>
      <c r="F1747" s="18">
        <f t="shared" si="458"/>
        <v>0</v>
      </c>
      <c r="G1747" s="18"/>
      <c r="H1747" s="89">
        <f t="shared" si="459"/>
        <v>0</v>
      </c>
      <c r="I1747" s="116"/>
      <c r="J1747" s="3">
        <f t="shared" si="460"/>
        <v>0</v>
      </c>
      <c r="K1747" s="3"/>
      <c r="L1747" s="77"/>
      <c r="M1747" s="77"/>
      <c r="N1747" s="77"/>
      <c r="O1747" s="77"/>
      <c r="P1747" s="77"/>
      <c r="Q1747" s="77"/>
      <c r="R1747" s="77"/>
      <c r="S1747" s="77"/>
      <c r="T1747" s="77"/>
      <c r="U1747" s="77"/>
      <c r="V1747" s="77"/>
      <c r="W1747" s="77"/>
      <c r="X1747" s="77"/>
      <c r="Y1747" s="77"/>
    </row>
    <row r="1748" ht="15.75" customHeight="1">
      <c r="A1748" s="2"/>
      <c r="B1748" s="18"/>
      <c r="C1748" s="18"/>
      <c r="D1748" s="18">
        <f t="shared" si="457"/>
        <v>0</v>
      </c>
      <c r="E1748" s="18">
        <f>B1748*A1743</f>
        <v>0</v>
      </c>
      <c r="F1748" s="18">
        <f t="shared" si="458"/>
        <v>0</v>
      </c>
      <c r="G1748" s="18"/>
      <c r="H1748" s="89">
        <f t="shared" si="459"/>
        <v>0</v>
      </c>
      <c r="I1748" s="116"/>
      <c r="J1748" s="3">
        <f t="shared" si="460"/>
        <v>0</v>
      </c>
      <c r="K1748" s="3"/>
      <c r="L1748" s="77"/>
      <c r="M1748" s="77"/>
      <c r="N1748" s="77"/>
      <c r="O1748" s="77"/>
      <c r="P1748" s="77"/>
      <c r="Q1748" s="77"/>
      <c r="R1748" s="77"/>
      <c r="S1748" s="77"/>
      <c r="T1748" s="77"/>
      <c r="U1748" s="77"/>
      <c r="V1748" s="77"/>
      <c r="W1748" s="77"/>
      <c r="X1748" s="77"/>
      <c r="Y1748" s="77"/>
    </row>
    <row r="1749" ht="15.75" customHeight="1">
      <c r="A1749" s="2"/>
      <c r="B1749" s="18"/>
      <c r="C1749" s="18"/>
      <c r="D1749" s="18">
        <f t="shared" si="457"/>
        <v>0</v>
      </c>
      <c r="E1749" s="18">
        <f>B1749*A1743</f>
        <v>0</v>
      </c>
      <c r="F1749" s="18">
        <f t="shared" si="458"/>
        <v>0</v>
      </c>
      <c r="G1749" s="18"/>
      <c r="H1749" s="89">
        <f t="shared" si="459"/>
        <v>0</v>
      </c>
      <c r="I1749" s="116"/>
      <c r="J1749" s="3">
        <f t="shared" si="460"/>
        <v>0</v>
      </c>
      <c r="K1749" s="3"/>
      <c r="L1749" s="77"/>
      <c r="M1749" s="77"/>
      <c r="N1749" s="77"/>
      <c r="O1749" s="77"/>
      <c r="P1749" s="77"/>
      <c r="Q1749" s="77"/>
      <c r="R1749" s="77"/>
      <c r="S1749" s="77"/>
      <c r="T1749" s="77"/>
      <c r="U1749" s="77"/>
      <c r="V1749" s="77"/>
      <c r="W1749" s="77"/>
      <c r="X1749" s="77"/>
      <c r="Y1749" s="77"/>
    </row>
    <row r="1750" ht="15.75" customHeight="1">
      <c r="A1750" s="2"/>
      <c r="B1750" s="18"/>
      <c r="C1750" s="18"/>
      <c r="D1750" s="18">
        <f t="shared" si="457"/>
        <v>0</v>
      </c>
      <c r="E1750" s="18">
        <f>B1750*A1743</f>
        <v>0</v>
      </c>
      <c r="F1750" s="18">
        <f t="shared" si="458"/>
        <v>0</v>
      </c>
      <c r="G1750" s="18"/>
      <c r="H1750" s="89">
        <f t="shared" si="459"/>
        <v>0</v>
      </c>
      <c r="I1750" s="116"/>
      <c r="J1750" s="3">
        <f t="shared" si="460"/>
        <v>0</v>
      </c>
      <c r="K1750" s="3"/>
      <c r="L1750" s="77"/>
      <c r="M1750" s="77"/>
      <c r="N1750" s="77"/>
      <c r="O1750" s="77"/>
      <c r="P1750" s="77"/>
      <c r="Q1750" s="77"/>
      <c r="R1750" s="77"/>
      <c r="S1750" s="77"/>
      <c r="T1750" s="77"/>
      <c r="U1750" s="77"/>
      <c r="V1750" s="77"/>
      <c r="W1750" s="77"/>
      <c r="X1750" s="77"/>
      <c r="Y1750" s="77"/>
    </row>
    <row r="1751" ht="15.75" customHeight="1">
      <c r="A1751" s="2"/>
      <c r="B1751" s="18"/>
      <c r="C1751" s="18"/>
      <c r="D1751" s="18">
        <f t="shared" si="457"/>
        <v>0</v>
      </c>
      <c r="E1751" s="18">
        <f>B1751*A1743</f>
        <v>0</v>
      </c>
      <c r="F1751" s="18">
        <f t="shared" si="458"/>
        <v>0</v>
      </c>
      <c r="G1751" s="18"/>
      <c r="H1751" s="89">
        <f t="shared" si="459"/>
        <v>0</v>
      </c>
      <c r="I1751" s="116"/>
      <c r="J1751" s="3">
        <f t="shared" si="460"/>
        <v>0</v>
      </c>
      <c r="K1751" s="3"/>
      <c r="L1751" s="77"/>
      <c r="M1751" s="77"/>
      <c r="N1751" s="77"/>
      <c r="O1751" s="77"/>
      <c r="P1751" s="77"/>
      <c r="Q1751" s="77"/>
      <c r="R1751" s="77"/>
      <c r="S1751" s="77"/>
      <c r="T1751" s="77"/>
      <c r="U1751" s="77"/>
      <c r="V1751" s="77"/>
      <c r="W1751" s="77"/>
      <c r="X1751" s="77"/>
      <c r="Y1751" s="77"/>
    </row>
    <row r="1752" ht="15.75" customHeight="1">
      <c r="A1752" s="2"/>
      <c r="B1752" s="89"/>
      <c r="C1752" s="89"/>
      <c r="D1752" s="18">
        <f t="shared" si="457"/>
        <v>0</v>
      </c>
      <c r="E1752" s="18">
        <f>B1752*A1743</f>
        <v>0</v>
      </c>
      <c r="F1752" s="18">
        <f t="shared" si="458"/>
        <v>0</v>
      </c>
      <c r="G1752" s="18"/>
      <c r="H1752" s="89">
        <f t="shared" si="459"/>
        <v>0</v>
      </c>
      <c r="I1752" s="116"/>
      <c r="J1752" s="3">
        <f t="shared" si="460"/>
        <v>0</v>
      </c>
      <c r="K1752" s="3"/>
      <c r="L1752" s="77"/>
      <c r="M1752" s="77"/>
      <c r="N1752" s="77"/>
      <c r="O1752" s="77"/>
      <c r="P1752" s="77"/>
      <c r="Q1752" s="77"/>
      <c r="R1752" s="77"/>
      <c r="S1752" s="77"/>
      <c r="T1752" s="77"/>
      <c r="U1752" s="77"/>
      <c r="V1752" s="77"/>
      <c r="W1752" s="77"/>
      <c r="X1752" s="77"/>
      <c r="Y1752" s="77"/>
    </row>
    <row r="1753" ht="15.75" customHeight="1">
      <c r="A1753" s="2"/>
      <c r="B1753" s="89"/>
      <c r="C1753" s="89"/>
      <c r="D1753" s="18">
        <f t="shared" si="457"/>
        <v>0</v>
      </c>
      <c r="E1753" s="18">
        <f>B1753*A1743</f>
        <v>0</v>
      </c>
      <c r="F1753" s="18">
        <f t="shared" si="458"/>
        <v>0</v>
      </c>
      <c r="G1753" s="18"/>
      <c r="H1753" s="89">
        <f t="shared" si="459"/>
        <v>0</v>
      </c>
      <c r="I1753" s="116"/>
      <c r="J1753" s="3">
        <f t="shared" si="460"/>
        <v>0</v>
      </c>
      <c r="K1753" s="3"/>
      <c r="L1753" s="77"/>
      <c r="M1753" s="77"/>
      <c r="N1753" s="77"/>
      <c r="O1753" s="77"/>
      <c r="P1753" s="77"/>
      <c r="Q1753" s="77"/>
      <c r="R1753" s="77"/>
      <c r="S1753" s="77"/>
      <c r="T1753" s="77"/>
      <c r="U1753" s="77"/>
      <c r="V1753" s="77"/>
      <c r="W1753" s="77"/>
      <c r="X1753" s="77"/>
      <c r="Y1753" s="77"/>
    </row>
    <row r="1754" ht="15.75" customHeight="1">
      <c r="A1754" s="1"/>
      <c r="B1754" s="89"/>
      <c r="C1754" s="89"/>
      <c r="D1754" s="18">
        <f t="shared" si="457"/>
        <v>0</v>
      </c>
      <c r="E1754" s="18">
        <f>B1754*A1743</f>
        <v>0</v>
      </c>
      <c r="F1754" s="18">
        <f t="shared" si="458"/>
        <v>0</v>
      </c>
      <c r="G1754" s="18"/>
      <c r="H1754" s="89">
        <f t="shared" si="459"/>
        <v>0</v>
      </c>
      <c r="I1754" s="116"/>
      <c r="J1754" s="3">
        <f t="shared" si="460"/>
        <v>0</v>
      </c>
      <c r="K1754" s="3"/>
      <c r="L1754" s="77"/>
      <c r="M1754" s="77"/>
      <c r="N1754" s="77"/>
      <c r="O1754" s="77"/>
      <c r="P1754" s="77"/>
      <c r="Q1754" s="77"/>
      <c r="R1754" s="77"/>
      <c r="S1754" s="77"/>
      <c r="T1754" s="77"/>
      <c r="U1754" s="77"/>
      <c r="V1754" s="77"/>
      <c r="W1754" s="77"/>
      <c r="X1754" s="77"/>
      <c r="Y1754" s="77"/>
    </row>
    <row r="1755" ht="15.75" customHeight="1">
      <c r="A1755" s="1"/>
      <c r="B1755" s="89"/>
      <c r="C1755" s="89"/>
      <c r="D1755" s="18">
        <f t="shared" si="457"/>
        <v>0</v>
      </c>
      <c r="E1755" s="18">
        <f>B1755*A1743</f>
        <v>0</v>
      </c>
      <c r="F1755" s="18">
        <f t="shared" si="458"/>
        <v>0</v>
      </c>
      <c r="G1755" s="18"/>
      <c r="H1755" s="89">
        <f t="shared" si="459"/>
        <v>0</v>
      </c>
      <c r="I1755" s="116"/>
      <c r="J1755" s="3">
        <f t="shared" si="460"/>
        <v>0</v>
      </c>
      <c r="K1755" s="3"/>
      <c r="L1755" s="77"/>
      <c r="M1755" s="77"/>
      <c r="N1755" s="77"/>
      <c r="O1755" s="77"/>
      <c r="P1755" s="77"/>
      <c r="Q1755" s="77"/>
      <c r="R1755" s="77"/>
      <c r="S1755" s="77"/>
      <c r="T1755" s="77"/>
      <c r="U1755" s="77"/>
      <c r="V1755" s="77"/>
      <c r="W1755" s="77"/>
      <c r="X1755" s="77"/>
      <c r="Y1755" s="77"/>
    </row>
    <row r="1756" ht="15.75" customHeight="1">
      <c r="A1756" s="31"/>
      <c r="B1756" s="89"/>
      <c r="C1756" s="89"/>
      <c r="D1756" s="95">
        <f t="shared" si="457"/>
        <v>0</v>
      </c>
      <c r="E1756" s="95">
        <f>B1756*A1743</f>
        <v>0</v>
      </c>
      <c r="F1756" s="18">
        <f t="shared" si="458"/>
        <v>0</v>
      </c>
      <c r="G1756" s="18"/>
      <c r="H1756" s="89">
        <f t="shared" si="459"/>
        <v>0</v>
      </c>
      <c r="I1756" s="118"/>
      <c r="J1756" s="3">
        <f t="shared" si="460"/>
        <v>0</v>
      </c>
      <c r="K1756" s="3"/>
      <c r="L1756" s="77"/>
      <c r="M1756" s="77"/>
      <c r="N1756" s="77"/>
      <c r="O1756" s="77"/>
      <c r="P1756" s="77"/>
      <c r="Q1756" s="77"/>
      <c r="R1756" s="77"/>
      <c r="S1756" s="77"/>
      <c r="T1756" s="77"/>
      <c r="U1756" s="77"/>
      <c r="V1756" s="77"/>
      <c r="W1756" s="77"/>
      <c r="X1756" s="77"/>
      <c r="Y1756" s="77"/>
    </row>
    <row r="1757" ht="15.75" customHeight="1">
      <c r="A1757" s="31"/>
      <c r="B1757" s="89"/>
      <c r="C1757" s="89"/>
      <c r="D1757" s="18">
        <f t="shared" si="457"/>
        <v>0</v>
      </c>
      <c r="E1757" s="18">
        <f>B1757*A1743</f>
        <v>0</v>
      </c>
      <c r="F1757" s="18">
        <f t="shared" si="458"/>
        <v>0</v>
      </c>
      <c r="G1757" s="18"/>
      <c r="H1757" s="89">
        <f t="shared" si="459"/>
        <v>0</v>
      </c>
      <c r="I1757" s="3"/>
      <c r="J1757" s="3">
        <f t="shared" si="460"/>
        <v>0</v>
      </c>
      <c r="K1757" s="3"/>
      <c r="L1757" s="77"/>
      <c r="M1757" s="77"/>
      <c r="N1757" s="77"/>
      <c r="O1757" s="77"/>
      <c r="P1757" s="77"/>
      <c r="Q1757" s="77"/>
      <c r="R1757" s="77"/>
      <c r="S1757" s="77"/>
      <c r="T1757" s="77"/>
      <c r="U1757" s="77"/>
      <c r="V1757" s="77"/>
      <c r="W1757" s="77"/>
      <c r="X1757" s="77"/>
      <c r="Y1757" s="77"/>
    </row>
    <row r="1758" ht="15.75" customHeight="1">
      <c r="A1758" s="31"/>
      <c r="B1758" s="89"/>
      <c r="C1758" s="89"/>
      <c r="D1758" s="18">
        <f t="shared" si="457"/>
        <v>0</v>
      </c>
      <c r="E1758" s="18">
        <f>B1758*A1743</f>
        <v>0</v>
      </c>
      <c r="F1758" s="18">
        <f t="shared" si="458"/>
        <v>0</v>
      </c>
      <c r="G1758" s="18"/>
      <c r="H1758" s="89">
        <f t="shared" si="459"/>
        <v>0</v>
      </c>
      <c r="I1758" s="3"/>
      <c r="J1758" s="3">
        <f t="shared" si="460"/>
        <v>0</v>
      </c>
      <c r="K1758" s="3"/>
      <c r="L1758" s="77"/>
      <c r="M1758" s="77"/>
      <c r="N1758" s="77"/>
      <c r="O1758" s="77"/>
      <c r="P1758" s="77"/>
      <c r="Q1758" s="77"/>
      <c r="R1758" s="77"/>
      <c r="S1758" s="77"/>
      <c r="T1758" s="77"/>
      <c r="U1758" s="77"/>
      <c r="V1758" s="77"/>
      <c r="W1758" s="77"/>
      <c r="X1758" s="77"/>
      <c r="Y1758" s="77"/>
    </row>
    <row r="1759" ht="15.75" customHeight="1">
      <c r="A1759" s="4" t="s">
        <v>495</v>
      </c>
      <c r="B1759" s="97">
        <f>SUM(B1745:B1758)</f>
        <v>0</v>
      </c>
      <c r="C1759" s="96"/>
      <c r="D1759" s="97">
        <f t="shared" ref="D1759:F1759" si="461">SUM(D1745:D1758)</f>
        <v>0</v>
      </c>
      <c r="E1759" s="97">
        <f t="shared" si="461"/>
        <v>0</v>
      </c>
      <c r="F1759" s="97">
        <f t="shared" si="461"/>
        <v>0</v>
      </c>
      <c r="G1759" s="96"/>
      <c r="H1759" s="97">
        <f t="shared" ref="H1759:K1759" si="462">SUM(H1745:H1758)</f>
        <v>0</v>
      </c>
      <c r="I1759" s="98">
        <f t="shared" si="462"/>
        <v>0</v>
      </c>
      <c r="J1759" s="98">
        <f t="shared" si="462"/>
        <v>0</v>
      </c>
      <c r="K1759" s="98">
        <f t="shared" si="462"/>
        <v>0</v>
      </c>
      <c r="L1759" s="77"/>
      <c r="M1759" s="77"/>
      <c r="N1759" s="77"/>
      <c r="O1759" s="77"/>
      <c r="P1759" s="77"/>
      <c r="Q1759" s="77"/>
      <c r="R1759" s="77"/>
      <c r="S1759" s="77"/>
      <c r="T1759" s="77"/>
      <c r="U1759" s="77"/>
      <c r="V1759" s="77"/>
      <c r="W1759" s="77"/>
      <c r="X1759" s="77"/>
      <c r="Y1759" s="77"/>
    </row>
    <row r="1760" ht="15.75" customHeight="1">
      <c r="A1760" s="8"/>
      <c r="B1760" s="100"/>
      <c r="C1760" s="100"/>
      <c r="D1760" s="100"/>
      <c r="E1760" s="100"/>
      <c r="F1760" s="100"/>
      <c r="G1760" s="100"/>
      <c r="H1760" s="101" t="s">
        <v>496</v>
      </c>
      <c r="I1760" s="33"/>
      <c r="J1760" s="100"/>
      <c r="K1760" s="101" t="s">
        <v>497</v>
      </c>
      <c r="L1760" s="77"/>
      <c r="M1760" s="77"/>
      <c r="N1760" s="77"/>
      <c r="O1760" s="77"/>
      <c r="P1760" s="77"/>
      <c r="Q1760" s="77"/>
      <c r="R1760" s="77"/>
      <c r="S1760" s="77"/>
      <c r="T1760" s="77"/>
      <c r="U1760" s="77"/>
      <c r="V1760" s="77"/>
      <c r="W1760" s="77"/>
      <c r="X1760" s="77"/>
      <c r="Y1760" s="77"/>
    </row>
    <row r="1761" ht="15.75" customHeight="1">
      <c r="A1761" s="8"/>
      <c r="B1761" s="100"/>
      <c r="C1761" s="100"/>
      <c r="D1761" s="100"/>
      <c r="E1761" s="100"/>
      <c r="F1761" s="100"/>
      <c r="G1761" s="100"/>
      <c r="H1761" s="104" t="str">
        <f>#REF!*A1743</f>
        <v>#REF!</v>
      </c>
      <c r="I1761" s="33"/>
      <c r="J1761" s="100"/>
      <c r="K1761" s="104"/>
      <c r="L1761" s="77"/>
      <c r="M1761" s="77"/>
      <c r="N1761" s="77"/>
      <c r="O1761" s="77"/>
      <c r="P1761" s="77"/>
      <c r="Q1761" s="77"/>
      <c r="R1761" s="77"/>
      <c r="S1761" s="77"/>
      <c r="T1761" s="77"/>
      <c r="U1761" s="77"/>
      <c r="V1761" s="77"/>
      <c r="W1761" s="77"/>
      <c r="X1761" s="77"/>
      <c r="Y1761" s="77"/>
    </row>
    <row r="1762" ht="15.75" customHeight="1">
      <c r="A1762" s="8"/>
      <c r="B1762" s="100"/>
      <c r="C1762" s="100"/>
      <c r="D1762" s="100"/>
      <c r="E1762" s="100"/>
      <c r="F1762" s="100"/>
      <c r="G1762" s="100"/>
      <c r="H1762" s="107"/>
      <c r="I1762" s="33"/>
      <c r="J1762" s="100"/>
      <c r="K1762" s="107"/>
      <c r="L1762" s="77"/>
      <c r="M1762" s="77"/>
      <c r="N1762" s="77"/>
      <c r="O1762" s="77"/>
      <c r="P1762" s="77"/>
      <c r="Q1762" s="77"/>
      <c r="R1762" s="77"/>
      <c r="S1762" s="77"/>
      <c r="T1762" s="77"/>
      <c r="U1762" s="77"/>
      <c r="V1762" s="77"/>
      <c r="W1762" s="77"/>
      <c r="X1762" s="77"/>
      <c r="Y1762" s="77"/>
    </row>
    <row r="1763" ht="15.75" customHeight="1">
      <c r="A1763" s="8"/>
      <c r="B1763" s="8"/>
      <c r="C1763" s="8"/>
      <c r="D1763" s="8"/>
      <c r="E1763" s="8"/>
      <c r="F1763" s="8"/>
      <c r="G1763" s="8"/>
      <c r="H1763" s="8"/>
      <c r="I1763" s="33"/>
      <c r="J1763" s="8"/>
      <c r="K1763" s="8"/>
      <c r="L1763" s="77"/>
      <c r="M1763" s="77"/>
      <c r="N1763" s="77"/>
      <c r="O1763" s="77"/>
      <c r="P1763" s="77"/>
      <c r="Q1763" s="77"/>
      <c r="R1763" s="77"/>
      <c r="S1763" s="77"/>
      <c r="T1763" s="77"/>
      <c r="U1763" s="77"/>
      <c r="V1763" s="77"/>
      <c r="W1763" s="77"/>
      <c r="X1763" s="77"/>
      <c r="Y1763" s="77"/>
    </row>
    <row r="1764" ht="15.75" customHeight="1">
      <c r="A1764" s="66"/>
      <c r="B1764" s="75"/>
      <c r="C1764" s="75"/>
      <c r="D1764" s="75"/>
      <c r="E1764" s="75"/>
      <c r="F1764" s="75"/>
      <c r="G1764" s="75"/>
      <c r="H1764" s="75"/>
      <c r="I1764" s="75"/>
      <c r="J1764" s="75"/>
      <c r="K1764" s="76"/>
      <c r="L1764" s="77"/>
      <c r="M1764" s="77"/>
      <c r="N1764" s="77"/>
      <c r="O1764" s="77"/>
      <c r="P1764" s="77"/>
      <c r="Q1764" s="77"/>
      <c r="R1764" s="77"/>
      <c r="S1764" s="77"/>
      <c r="T1764" s="77"/>
      <c r="U1764" s="77"/>
      <c r="V1764" s="77"/>
      <c r="W1764" s="77"/>
      <c r="X1764" s="77"/>
      <c r="Y1764" s="77"/>
    </row>
    <row r="1765" ht="15.75" customHeight="1">
      <c r="A1765" s="78" t="s">
        <v>478</v>
      </c>
      <c r="B1765" s="79" t="s">
        <v>479</v>
      </c>
      <c r="C1765" s="75"/>
      <c r="D1765" s="76"/>
      <c r="E1765" s="80" t="s">
        <v>480</v>
      </c>
      <c r="F1765" s="76"/>
      <c r="G1765" s="79" t="s">
        <v>481</v>
      </c>
      <c r="H1765" s="75"/>
      <c r="I1765" s="75"/>
      <c r="J1765" s="75"/>
      <c r="K1765" s="76"/>
      <c r="L1765" s="77"/>
      <c r="M1765" s="77"/>
      <c r="N1765" s="77"/>
      <c r="O1765" s="77"/>
      <c r="P1765" s="77"/>
      <c r="Q1765" s="77"/>
      <c r="R1765" s="77"/>
      <c r="S1765" s="77"/>
      <c r="T1765" s="77"/>
      <c r="U1765" s="77"/>
      <c r="V1765" s="77"/>
      <c r="W1765" s="77"/>
      <c r="X1765" s="77"/>
      <c r="Y1765" s="77"/>
    </row>
    <row r="1766" ht="15.75" customHeight="1">
      <c r="A1766" s="177">
        <v>4.0</v>
      </c>
      <c r="B1766" s="82" t="s">
        <v>482</v>
      </c>
      <c r="C1766" s="82" t="s">
        <v>483</v>
      </c>
      <c r="D1766" s="82" t="s">
        <v>484</v>
      </c>
      <c r="E1766" s="82" t="s">
        <v>485</v>
      </c>
      <c r="F1766" s="82" t="s">
        <v>484</v>
      </c>
      <c r="G1766" s="82" t="s">
        <v>486</v>
      </c>
      <c r="H1766" s="82" t="s">
        <v>487</v>
      </c>
      <c r="I1766" s="114" t="s">
        <v>488</v>
      </c>
      <c r="J1766" s="85" t="s">
        <v>489</v>
      </c>
      <c r="K1766" s="85" t="s">
        <v>490</v>
      </c>
      <c r="L1766" s="77"/>
      <c r="M1766" s="77"/>
      <c r="N1766" s="77"/>
      <c r="O1766" s="77"/>
      <c r="P1766" s="77"/>
      <c r="Q1766" s="77"/>
      <c r="R1766" s="77"/>
      <c r="S1766" s="77"/>
      <c r="T1766" s="77"/>
      <c r="U1766" s="77"/>
      <c r="V1766" s="77"/>
      <c r="W1766" s="77"/>
      <c r="X1766" s="77"/>
      <c r="Y1766" s="77"/>
    </row>
    <row r="1767" ht="15.75" customHeight="1">
      <c r="A1767" s="86" t="s">
        <v>491</v>
      </c>
      <c r="B1767" s="87"/>
      <c r="C1767" s="87"/>
      <c r="D1767" s="87"/>
      <c r="E1767" s="87"/>
      <c r="F1767" s="87"/>
      <c r="G1767" s="87"/>
      <c r="H1767" s="87"/>
      <c r="I1767" s="115"/>
      <c r="J1767" s="87"/>
      <c r="K1767" s="87"/>
      <c r="L1767" s="77"/>
      <c r="M1767" s="77"/>
      <c r="N1767" s="77"/>
      <c r="O1767" s="77"/>
      <c r="P1767" s="77"/>
      <c r="Q1767" s="77"/>
      <c r="R1767" s="77"/>
      <c r="S1767" s="77"/>
      <c r="T1767" s="77"/>
      <c r="U1767" s="77"/>
      <c r="V1767" s="77"/>
      <c r="W1767" s="77"/>
      <c r="X1767" s="77"/>
      <c r="Y1767" s="77"/>
    </row>
    <row r="1768" ht="15.75" customHeight="1">
      <c r="A1768" s="2"/>
      <c r="B1768" s="89"/>
      <c r="C1768" s="89"/>
      <c r="D1768" s="18">
        <f t="shared" ref="D1768:D1781" si="463">C1768*B1768</f>
        <v>0</v>
      </c>
      <c r="E1768" s="18">
        <f>B1768*A1766</f>
        <v>0</v>
      </c>
      <c r="F1768" s="18">
        <f t="shared" ref="F1768:F1781" si="464">E1768*C1768</f>
        <v>0</v>
      </c>
      <c r="G1768" s="18"/>
      <c r="H1768" s="89">
        <f t="shared" ref="H1768:H1781" si="465">G1768*E1768</f>
        <v>0</v>
      </c>
      <c r="I1768" s="116"/>
      <c r="J1768" s="3">
        <f t="shared" ref="J1768:J1781" si="466">I1768*H1768</f>
        <v>0</v>
      </c>
      <c r="K1768" s="3"/>
      <c r="L1768" s="77"/>
      <c r="M1768" s="77"/>
      <c r="N1768" s="77"/>
      <c r="O1768" s="77"/>
      <c r="P1768" s="77"/>
      <c r="Q1768" s="77"/>
      <c r="R1768" s="77"/>
      <c r="S1768" s="77"/>
      <c r="T1768" s="77"/>
      <c r="U1768" s="77"/>
      <c r="V1768" s="77"/>
      <c r="W1768" s="77"/>
      <c r="X1768" s="77"/>
      <c r="Y1768" s="77"/>
    </row>
    <row r="1769" ht="15.75" customHeight="1">
      <c r="A1769" s="2"/>
      <c r="B1769" s="89"/>
      <c r="C1769" s="89"/>
      <c r="D1769" s="18">
        <f t="shared" si="463"/>
        <v>0</v>
      </c>
      <c r="E1769" s="18">
        <f>B1769*A1766</f>
        <v>0</v>
      </c>
      <c r="F1769" s="18">
        <f t="shared" si="464"/>
        <v>0</v>
      </c>
      <c r="G1769" s="18"/>
      <c r="H1769" s="89">
        <f t="shared" si="465"/>
        <v>0</v>
      </c>
      <c r="I1769" s="116"/>
      <c r="J1769" s="3">
        <f t="shared" si="466"/>
        <v>0</v>
      </c>
      <c r="K1769" s="3"/>
      <c r="L1769" s="77"/>
      <c r="M1769" s="77"/>
      <c r="N1769" s="77"/>
      <c r="O1769" s="77"/>
      <c r="P1769" s="77"/>
      <c r="Q1769" s="77"/>
      <c r="R1769" s="77"/>
      <c r="S1769" s="77"/>
      <c r="T1769" s="77"/>
      <c r="U1769" s="77"/>
      <c r="V1769" s="77"/>
      <c r="W1769" s="77"/>
      <c r="X1769" s="77"/>
      <c r="Y1769" s="77"/>
    </row>
    <row r="1770" ht="15.75" customHeight="1">
      <c r="A1770" s="2"/>
      <c r="B1770" s="18"/>
      <c r="C1770" s="18"/>
      <c r="D1770" s="18">
        <f t="shared" si="463"/>
        <v>0</v>
      </c>
      <c r="E1770" s="18">
        <f>B1770*A1766</f>
        <v>0</v>
      </c>
      <c r="F1770" s="18">
        <f t="shared" si="464"/>
        <v>0</v>
      </c>
      <c r="G1770" s="18"/>
      <c r="H1770" s="89">
        <f t="shared" si="465"/>
        <v>0</v>
      </c>
      <c r="I1770" s="116"/>
      <c r="J1770" s="3">
        <f t="shared" si="466"/>
        <v>0</v>
      </c>
      <c r="K1770" s="3"/>
      <c r="L1770" s="77"/>
      <c r="M1770" s="77"/>
      <c r="N1770" s="77"/>
      <c r="O1770" s="77"/>
      <c r="P1770" s="77"/>
      <c r="Q1770" s="77"/>
      <c r="R1770" s="77"/>
      <c r="S1770" s="77"/>
      <c r="T1770" s="77"/>
      <c r="U1770" s="77"/>
      <c r="V1770" s="77"/>
      <c r="W1770" s="77"/>
      <c r="X1770" s="77"/>
      <c r="Y1770" s="77"/>
    </row>
    <row r="1771" ht="15.75" customHeight="1">
      <c r="A1771" s="2"/>
      <c r="B1771" s="18"/>
      <c r="C1771" s="18"/>
      <c r="D1771" s="18">
        <f t="shared" si="463"/>
        <v>0</v>
      </c>
      <c r="E1771" s="18">
        <f>B1771*A1766</f>
        <v>0</v>
      </c>
      <c r="F1771" s="18">
        <f t="shared" si="464"/>
        <v>0</v>
      </c>
      <c r="G1771" s="18"/>
      <c r="H1771" s="89">
        <f t="shared" si="465"/>
        <v>0</v>
      </c>
      <c r="I1771" s="116"/>
      <c r="J1771" s="3">
        <f t="shared" si="466"/>
        <v>0</v>
      </c>
      <c r="K1771" s="3"/>
      <c r="L1771" s="77"/>
      <c r="M1771" s="77"/>
      <c r="N1771" s="77"/>
      <c r="O1771" s="77"/>
      <c r="P1771" s="77"/>
      <c r="Q1771" s="77"/>
      <c r="R1771" s="77"/>
      <c r="S1771" s="77"/>
      <c r="T1771" s="77"/>
      <c r="U1771" s="77"/>
      <c r="V1771" s="77"/>
      <c r="W1771" s="77"/>
      <c r="X1771" s="77"/>
      <c r="Y1771" s="77"/>
    </row>
    <row r="1772" ht="15.75" customHeight="1">
      <c r="A1772" s="2"/>
      <c r="B1772" s="18"/>
      <c r="C1772" s="18"/>
      <c r="D1772" s="18">
        <f t="shared" si="463"/>
        <v>0</v>
      </c>
      <c r="E1772" s="18">
        <f>B1772*A1766</f>
        <v>0</v>
      </c>
      <c r="F1772" s="18">
        <f t="shared" si="464"/>
        <v>0</v>
      </c>
      <c r="G1772" s="18"/>
      <c r="H1772" s="89">
        <f t="shared" si="465"/>
        <v>0</v>
      </c>
      <c r="I1772" s="116"/>
      <c r="J1772" s="3">
        <f t="shared" si="466"/>
        <v>0</v>
      </c>
      <c r="K1772" s="3"/>
      <c r="L1772" s="77"/>
      <c r="M1772" s="77"/>
      <c r="N1772" s="77"/>
      <c r="O1772" s="77"/>
      <c r="P1772" s="77"/>
      <c r="Q1772" s="77"/>
      <c r="R1772" s="77"/>
      <c r="S1772" s="77"/>
      <c r="T1772" s="77"/>
      <c r="U1772" s="77"/>
      <c r="V1772" s="77"/>
      <c r="W1772" s="77"/>
      <c r="X1772" s="77"/>
      <c r="Y1772" s="77"/>
    </row>
    <row r="1773" ht="15.75" customHeight="1">
      <c r="A1773" s="2"/>
      <c r="B1773" s="18"/>
      <c r="C1773" s="18"/>
      <c r="D1773" s="18">
        <f t="shared" si="463"/>
        <v>0</v>
      </c>
      <c r="E1773" s="18">
        <f>B1773*A1766</f>
        <v>0</v>
      </c>
      <c r="F1773" s="18">
        <f t="shared" si="464"/>
        <v>0</v>
      </c>
      <c r="G1773" s="18"/>
      <c r="H1773" s="89">
        <f t="shared" si="465"/>
        <v>0</v>
      </c>
      <c r="I1773" s="116"/>
      <c r="J1773" s="3">
        <f t="shared" si="466"/>
        <v>0</v>
      </c>
      <c r="K1773" s="3"/>
      <c r="L1773" s="77"/>
      <c r="M1773" s="77"/>
      <c r="N1773" s="77"/>
      <c r="O1773" s="77"/>
      <c r="P1773" s="77"/>
      <c r="Q1773" s="77"/>
      <c r="R1773" s="77"/>
      <c r="S1773" s="77"/>
      <c r="T1773" s="77"/>
      <c r="U1773" s="77"/>
      <c r="V1773" s="77"/>
      <c r="W1773" s="77"/>
      <c r="X1773" s="77"/>
      <c r="Y1773" s="77"/>
    </row>
    <row r="1774" ht="15.75" customHeight="1">
      <c r="A1774" s="2"/>
      <c r="B1774" s="18"/>
      <c r="C1774" s="18"/>
      <c r="D1774" s="18">
        <f t="shared" si="463"/>
        <v>0</v>
      </c>
      <c r="E1774" s="18">
        <f>B1774*A1766</f>
        <v>0</v>
      </c>
      <c r="F1774" s="18">
        <f t="shared" si="464"/>
        <v>0</v>
      </c>
      <c r="G1774" s="18"/>
      <c r="H1774" s="89">
        <f t="shared" si="465"/>
        <v>0</v>
      </c>
      <c r="I1774" s="116"/>
      <c r="J1774" s="3">
        <f t="shared" si="466"/>
        <v>0</v>
      </c>
      <c r="K1774" s="3"/>
      <c r="L1774" s="77"/>
      <c r="M1774" s="77"/>
      <c r="N1774" s="77"/>
      <c r="O1774" s="77"/>
      <c r="P1774" s="77"/>
      <c r="Q1774" s="77"/>
      <c r="R1774" s="77"/>
      <c r="S1774" s="77"/>
      <c r="T1774" s="77"/>
      <c r="U1774" s="77"/>
      <c r="V1774" s="77"/>
      <c r="W1774" s="77"/>
      <c r="X1774" s="77"/>
      <c r="Y1774" s="77"/>
    </row>
    <row r="1775" ht="15.75" customHeight="1">
      <c r="A1775" s="2"/>
      <c r="B1775" s="89"/>
      <c r="C1775" s="89"/>
      <c r="D1775" s="18">
        <f t="shared" si="463"/>
        <v>0</v>
      </c>
      <c r="E1775" s="18">
        <f>B1775*A1766</f>
        <v>0</v>
      </c>
      <c r="F1775" s="18">
        <f t="shared" si="464"/>
        <v>0</v>
      </c>
      <c r="G1775" s="18"/>
      <c r="H1775" s="89">
        <f t="shared" si="465"/>
        <v>0</v>
      </c>
      <c r="I1775" s="116"/>
      <c r="J1775" s="3">
        <f t="shared" si="466"/>
        <v>0</v>
      </c>
      <c r="K1775" s="3"/>
      <c r="L1775" s="77"/>
      <c r="M1775" s="77"/>
      <c r="N1775" s="77"/>
      <c r="O1775" s="77"/>
      <c r="P1775" s="77"/>
      <c r="Q1775" s="77"/>
      <c r="R1775" s="77"/>
      <c r="S1775" s="77"/>
      <c r="T1775" s="77"/>
      <c r="U1775" s="77"/>
      <c r="V1775" s="77"/>
      <c r="W1775" s="77"/>
      <c r="X1775" s="77"/>
      <c r="Y1775" s="77"/>
    </row>
    <row r="1776" ht="15.75" customHeight="1">
      <c r="A1776" s="2"/>
      <c r="B1776" s="89"/>
      <c r="C1776" s="89"/>
      <c r="D1776" s="18">
        <f t="shared" si="463"/>
        <v>0</v>
      </c>
      <c r="E1776" s="18">
        <f>B1776*A1766</f>
        <v>0</v>
      </c>
      <c r="F1776" s="18">
        <f t="shared" si="464"/>
        <v>0</v>
      </c>
      <c r="G1776" s="18"/>
      <c r="H1776" s="89">
        <f t="shared" si="465"/>
        <v>0</v>
      </c>
      <c r="I1776" s="116"/>
      <c r="J1776" s="3">
        <f t="shared" si="466"/>
        <v>0</v>
      </c>
      <c r="K1776" s="3"/>
      <c r="L1776" s="77"/>
      <c r="M1776" s="77"/>
      <c r="N1776" s="77"/>
      <c r="O1776" s="77"/>
      <c r="P1776" s="77"/>
      <c r="Q1776" s="77"/>
      <c r="R1776" s="77"/>
      <c r="S1776" s="77"/>
      <c r="T1776" s="77"/>
      <c r="U1776" s="77"/>
      <c r="V1776" s="77"/>
      <c r="W1776" s="77"/>
      <c r="X1776" s="77"/>
      <c r="Y1776" s="77"/>
    </row>
    <row r="1777" ht="15.75" customHeight="1">
      <c r="A1777" s="1"/>
      <c r="B1777" s="89"/>
      <c r="C1777" s="89"/>
      <c r="D1777" s="18">
        <f t="shared" si="463"/>
        <v>0</v>
      </c>
      <c r="E1777" s="18">
        <f>B1777*A1766</f>
        <v>0</v>
      </c>
      <c r="F1777" s="18">
        <f t="shared" si="464"/>
        <v>0</v>
      </c>
      <c r="G1777" s="18"/>
      <c r="H1777" s="89">
        <f t="shared" si="465"/>
        <v>0</v>
      </c>
      <c r="I1777" s="116"/>
      <c r="J1777" s="3">
        <f t="shared" si="466"/>
        <v>0</v>
      </c>
      <c r="K1777" s="3"/>
      <c r="L1777" s="77"/>
      <c r="M1777" s="77"/>
      <c r="N1777" s="77"/>
      <c r="O1777" s="77"/>
      <c r="P1777" s="77"/>
      <c r="Q1777" s="77"/>
      <c r="R1777" s="77"/>
      <c r="S1777" s="77"/>
      <c r="T1777" s="77"/>
      <c r="U1777" s="77"/>
      <c r="V1777" s="77"/>
      <c r="W1777" s="77"/>
      <c r="X1777" s="77"/>
      <c r="Y1777" s="77"/>
    </row>
    <row r="1778" ht="15.75" customHeight="1">
      <c r="A1778" s="1"/>
      <c r="B1778" s="89"/>
      <c r="C1778" s="89"/>
      <c r="D1778" s="18">
        <f t="shared" si="463"/>
        <v>0</v>
      </c>
      <c r="E1778" s="18">
        <f>B1778*A1766</f>
        <v>0</v>
      </c>
      <c r="F1778" s="18">
        <f t="shared" si="464"/>
        <v>0</v>
      </c>
      <c r="G1778" s="18"/>
      <c r="H1778" s="89">
        <f t="shared" si="465"/>
        <v>0</v>
      </c>
      <c r="I1778" s="116"/>
      <c r="J1778" s="3">
        <f t="shared" si="466"/>
        <v>0</v>
      </c>
      <c r="K1778" s="3"/>
      <c r="L1778" s="77"/>
      <c r="M1778" s="77"/>
      <c r="N1778" s="77"/>
      <c r="O1778" s="77"/>
      <c r="P1778" s="77"/>
      <c r="Q1778" s="77"/>
      <c r="R1778" s="77"/>
      <c r="S1778" s="77"/>
      <c r="T1778" s="77"/>
      <c r="U1778" s="77"/>
      <c r="V1778" s="77"/>
      <c r="W1778" s="77"/>
      <c r="X1778" s="77"/>
      <c r="Y1778" s="77"/>
    </row>
    <row r="1779" ht="15.75" customHeight="1">
      <c r="A1779" s="31"/>
      <c r="B1779" s="89"/>
      <c r="C1779" s="89"/>
      <c r="D1779" s="95">
        <f t="shared" si="463"/>
        <v>0</v>
      </c>
      <c r="E1779" s="95">
        <f>B1779*A1766</f>
        <v>0</v>
      </c>
      <c r="F1779" s="18">
        <f t="shared" si="464"/>
        <v>0</v>
      </c>
      <c r="G1779" s="18"/>
      <c r="H1779" s="89">
        <f t="shared" si="465"/>
        <v>0</v>
      </c>
      <c r="I1779" s="118"/>
      <c r="J1779" s="3">
        <f t="shared" si="466"/>
        <v>0</v>
      </c>
      <c r="K1779" s="3"/>
      <c r="L1779" s="77"/>
      <c r="M1779" s="77"/>
      <c r="N1779" s="77"/>
      <c r="O1779" s="77"/>
      <c r="P1779" s="77"/>
      <c r="Q1779" s="77"/>
      <c r="R1779" s="77"/>
      <c r="S1779" s="77"/>
      <c r="T1779" s="77"/>
      <c r="U1779" s="77"/>
      <c r="V1779" s="77"/>
      <c r="W1779" s="77"/>
      <c r="X1779" s="77"/>
      <c r="Y1779" s="77"/>
    </row>
    <row r="1780" ht="15.75" customHeight="1">
      <c r="A1780" s="31"/>
      <c r="B1780" s="89"/>
      <c r="C1780" s="89"/>
      <c r="D1780" s="18">
        <f t="shared" si="463"/>
        <v>0</v>
      </c>
      <c r="E1780" s="18">
        <f>B1780*A1766</f>
        <v>0</v>
      </c>
      <c r="F1780" s="18">
        <f t="shared" si="464"/>
        <v>0</v>
      </c>
      <c r="G1780" s="18"/>
      <c r="H1780" s="89">
        <f t="shared" si="465"/>
        <v>0</v>
      </c>
      <c r="I1780" s="3"/>
      <c r="J1780" s="3">
        <f t="shared" si="466"/>
        <v>0</v>
      </c>
      <c r="K1780" s="3"/>
      <c r="L1780" s="77"/>
      <c r="M1780" s="77"/>
      <c r="N1780" s="77"/>
      <c r="O1780" s="77"/>
      <c r="P1780" s="77"/>
      <c r="Q1780" s="77"/>
      <c r="R1780" s="77"/>
      <c r="S1780" s="77"/>
      <c r="T1780" s="77"/>
      <c r="U1780" s="77"/>
      <c r="V1780" s="77"/>
      <c r="W1780" s="77"/>
      <c r="X1780" s="77"/>
      <c r="Y1780" s="77"/>
    </row>
    <row r="1781" ht="15.75" customHeight="1">
      <c r="A1781" s="31"/>
      <c r="B1781" s="89"/>
      <c r="C1781" s="89"/>
      <c r="D1781" s="18">
        <f t="shared" si="463"/>
        <v>0</v>
      </c>
      <c r="E1781" s="18">
        <f>B1781*A1766</f>
        <v>0</v>
      </c>
      <c r="F1781" s="18">
        <f t="shared" si="464"/>
        <v>0</v>
      </c>
      <c r="G1781" s="18"/>
      <c r="H1781" s="89">
        <f t="shared" si="465"/>
        <v>0</v>
      </c>
      <c r="I1781" s="3"/>
      <c r="J1781" s="3">
        <f t="shared" si="466"/>
        <v>0</v>
      </c>
      <c r="K1781" s="3"/>
      <c r="L1781" s="77"/>
      <c r="M1781" s="77"/>
      <c r="N1781" s="77"/>
      <c r="O1781" s="77"/>
      <c r="P1781" s="77"/>
      <c r="Q1781" s="77"/>
      <c r="R1781" s="77"/>
      <c r="S1781" s="77"/>
      <c r="T1781" s="77"/>
      <c r="U1781" s="77"/>
      <c r="V1781" s="77"/>
      <c r="W1781" s="77"/>
      <c r="X1781" s="77"/>
      <c r="Y1781" s="77"/>
    </row>
    <row r="1782" ht="15.75" customHeight="1">
      <c r="A1782" s="4" t="s">
        <v>495</v>
      </c>
      <c r="B1782" s="97">
        <f>SUM(B1768:B1781)</f>
        <v>0</v>
      </c>
      <c r="C1782" s="96"/>
      <c r="D1782" s="97">
        <f t="shared" ref="D1782:F1782" si="467">SUM(D1768:D1781)</f>
        <v>0</v>
      </c>
      <c r="E1782" s="97">
        <f t="shared" si="467"/>
        <v>0</v>
      </c>
      <c r="F1782" s="97">
        <f t="shared" si="467"/>
        <v>0</v>
      </c>
      <c r="G1782" s="96"/>
      <c r="H1782" s="97">
        <f t="shared" ref="H1782:K1782" si="468">SUM(H1768:H1781)</f>
        <v>0</v>
      </c>
      <c r="I1782" s="98">
        <f t="shared" si="468"/>
        <v>0</v>
      </c>
      <c r="J1782" s="98">
        <f t="shared" si="468"/>
        <v>0</v>
      </c>
      <c r="K1782" s="98">
        <f t="shared" si="468"/>
        <v>0</v>
      </c>
      <c r="L1782" s="77"/>
      <c r="M1782" s="77"/>
      <c r="N1782" s="77"/>
      <c r="O1782" s="77"/>
      <c r="P1782" s="77"/>
      <c r="Q1782" s="77"/>
      <c r="R1782" s="77"/>
      <c r="S1782" s="77"/>
      <c r="T1782" s="77"/>
      <c r="U1782" s="77"/>
      <c r="V1782" s="77"/>
      <c r="W1782" s="77"/>
      <c r="X1782" s="77"/>
      <c r="Y1782" s="77"/>
    </row>
    <row r="1783" ht="15.75" customHeight="1">
      <c r="A1783" s="8"/>
      <c r="B1783" s="100"/>
      <c r="C1783" s="100"/>
      <c r="D1783" s="100"/>
      <c r="E1783" s="100"/>
      <c r="F1783" s="100"/>
      <c r="G1783" s="100"/>
      <c r="H1783" s="101" t="s">
        <v>496</v>
      </c>
      <c r="I1783" s="33"/>
      <c r="J1783" s="100"/>
      <c r="K1783" s="101" t="s">
        <v>497</v>
      </c>
      <c r="L1783" s="77"/>
      <c r="M1783" s="77"/>
      <c r="N1783" s="77"/>
      <c r="O1783" s="77"/>
      <c r="P1783" s="77"/>
      <c r="Q1783" s="77"/>
      <c r="R1783" s="77"/>
      <c r="S1783" s="77"/>
      <c r="T1783" s="77"/>
      <c r="U1783" s="77"/>
      <c r="V1783" s="77"/>
      <c r="W1783" s="77"/>
      <c r="X1783" s="77"/>
      <c r="Y1783" s="77"/>
    </row>
    <row r="1784" ht="15.75" customHeight="1">
      <c r="A1784" s="8"/>
      <c r="B1784" s="100"/>
      <c r="C1784" s="100"/>
      <c r="D1784" s="100"/>
      <c r="E1784" s="100"/>
      <c r="F1784" s="100"/>
      <c r="G1784" s="100"/>
      <c r="H1784" s="104" t="str">
        <f>#REF!*A1766</f>
        <v>#REF!</v>
      </c>
      <c r="I1784" s="33"/>
      <c r="J1784" s="100"/>
      <c r="K1784" s="104"/>
      <c r="L1784" s="77"/>
      <c r="M1784" s="77"/>
      <c r="N1784" s="77"/>
      <c r="O1784" s="77"/>
      <c r="P1784" s="77"/>
      <c r="Q1784" s="77"/>
      <c r="R1784" s="77"/>
      <c r="S1784" s="77"/>
      <c r="T1784" s="77"/>
      <c r="U1784" s="77"/>
      <c r="V1784" s="77"/>
      <c r="W1784" s="77"/>
      <c r="X1784" s="77"/>
      <c r="Y1784" s="77"/>
    </row>
    <row r="1785" ht="15.75" customHeight="1">
      <c r="A1785" s="8"/>
      <c r="B1785" s="8"/>
      <c r="C1785" s="8"/>
      <c r="D1785" s="8"/>
      <c r="E1785" s="8"/>
      <c r="F1785" s="8"/>
      <c r="G1785" s="8"/>
      <c r="H1785" s="8"/>
      <c r="I1785" s="33"/>
      <c r="J1785" s="8"/>
      <c r="K1785" s="8"/>
      <c r="L1785" s="77"/>
      <c r="M1785" s="77"/>
      <c r="N1785" s="77"/>
      <c r="O1785" s="77"/>
      <c r="P1785" s="77"/>
      <c r="Q1785" s="77"/>
      <c r="R1785" s="77"/>
      <c r="S1785" s="77"/>
      <c r="T1785" s="77"/>
      <c r="U1785" s="77"/>
      <c r="V1785" s="77"/>
      <c r="W1785" s="77"/>
      <c r="X1785" s="77"/>
      <c r="Y1785" s="77"/>
    </row>
    <row r="1786" ht="15.75" customHeight="1">
      <c r="A1786" s="8"/>
      <c r="B1786" s="8"/>
      <c r="C1786" s="8"/>
      <c r="D1786" s="8"/>
      <c r="E1786" s="8"/>
      <c r="F1786" s="8"/>
      <c r="G1786" s="8"/>
      <c r="H1786" s="8"/>
      <c r="I1786" s="33"/>
      <c r="J1786" s="8"/>
      <c r="K1786" s="8"/>
      <c r="L1786" s="77"/>
      <c r="M1786" s="77"/>
      <c r="N1786" s="77"/>
      <c r="O1786" s="77"/>
      <c r="P1786" s="77"/>
      <c r="Q1786" s="77"/>
      <c r="R1786" s="77"/>
      <c r="S1786" s="77"/>
      <c r="T1786" s="77"/>
      <c r="U1786" s="77"/>
      <c r="V1786" s="77"/>
      <c r="W1786" s="77"/>
      <c r="X1786" s="77"/>
      <c r="Y1786" s="77"/>
    </row>
    <row r="1787" ht="15.75" customHeight="1">
      <c r="A1787" s="66"/>
      <c r="B1787" s="75"/>
      <c r="C1787" s="75"/>
      <c r="D1787" s="75"/>
      <c r="E1787" s="75"/>
      <c r="F1787" s="75"/>
      <c r="G1787" s="75"/>
      <c r="H1787" s="75"/>
      <c r="I1787" s="75"/>
      <c r="J1787" s="75"/>
      <c r="K1787" s="76"/>
      <c r="L1787" s="77"/>
      <c r="M1787" s="77"/>
      <c r="N1787" s="77"/>
      <c r="O1787" s="77"/>
      <c r="P1787" s="77"/>
      <c r="Q1787" s="77"/>
      <c r="R1787" s="77"/>
      <c r="S1787" s="77"/>
      <c r="T1787" s="77"/>
      <c r="U1787" s="77"/>
      <c r="V1787" s="77"/>
      <c r="W1787" s="77"/>
      <c r="X1787" s="77"/>
      <c r="Y1787" s="77"/>
    </row>
    <row r="1788" ht="15.75" customHeight="1">
      <c r="A1788" s="78" t="s">
        <v>478</v>
      </c>
      <c r="B1788" s="79" t="s">
        <v>479</v>
      </c>
      <c r="C1788" s="75"/>
      <c r="D1788" s="76"/>
      <c r="E1788" s="80" t="s">
        <v>480</v>
      </c>
      <c r="F1788" s="76"/>
      <c r="G1788" s="79" t="s">
        <v>481</v>
      </c>
      <c r="H1788" s="75"/>
      <c r="I1788" s="75"/>
      <c r="J1788" s="75"/>
      <c r="K1788" s="76"/>
      <c r="L1788" s="77"/>
      <c r="M1788" s="77"/>
      <c r="N1788" s="77"/>
      <c r="O1788" s="77"/>
      <c r="P1788" s="77"/>
      <c r="Q1788" s="77"/>
      <c r="R1788" s="77"/>
      <c r="S1788" s="77"/>
      <c r="T1788" s="77"/>
      <c r="U1788" s="77"/>
      <c r="V1788" s="77"/>
      <c r="W1788" s="77"/>
      <c r="X1788" s="77"/>
      <c r="Y1788" s="77"/>
    </row>
    <row r="1789" ht="15.75" customHeight="1">
      <c r="A1789" s="177">
        <v>4.0</v>
      </c>
      <c r="B1789" s="82" t="s">
        <v>482</v>
      </c>
      <c r="C1789" s="82" t="s">
        <v>483</v>
      </c>
      <c r="D1789" s="82" t="s">
        <v>484</v>
      </c>
      <c r="E1789" s="82" t="s">
        <v>485</v>
      </c>
      <c r="F1789" s="82" t="s">
        <v>484</v>
      </c>
      <c r="G1789" s="82" t="s">
        <v>486</v>
      </c>
      <c r="H1789" s="82" t="s">
        <v>487</v>
      </c>
      <c r="I1789" s="114" t="s">
        <v>488</v>
      </c>
      <c r="J1789" s="85" t="s">
        <v>489</v>
      </c>
      <c r="K1789" s="85" t="s">
        <v>490</v>
      </c>
      <c r="L1789" s="77"/>
      <c r="M1789" s="77"/>
      <c r="N1789" s="77"/>
      <c r="O1789" s="77"/>
      <c r="P1789" s="77"/>
      <c r="Q1789" s="77"/>
      <c r="R1789" s="77"/>
      <c r="S1789" s="77"/>
      <c r="T1789" s="77"/>
      <c r="U1789" s="77"/>
      <c r="V1789" s="77"/>
      <c r="W1789" s="77"/>
      <c r="X1789" s="77"/>
      <c r="Y1789" s="77"/>
    </row>
    <row r="1790" ht="15.75" customHeight="1">
      <c r="A1790" s="86" t="s">
        <v>491</v>
      </c>
      <c r="B1790" s="87"/>
      <c r="C1790" s="87"/>
      <c r="D1790" s="87"/>
      <c r="E1790" s="87"/>
      <c r="F1790" s="87"/>
      <c r="G1790" s="87"/>
      <c r="H1790" s="87"/>
      <c r="I1790" s="115"/>
      <c r="J1790" s="87"/>
      <c r="K1790" s="87"/>
      <c r="L1790" s="77"/>
      <c r="M1790" s="77"/>
      <c r="N1790" s="77"/>
      <c r="O1790" s="77"/>
      <c r="P1790" s="77"/>
      <c r="Q1790" s="77"/>
      <c r="R1790" s="77"/>
      <c r="S1790" s="77"/>
      <c r="T1790" s="77"/>
      <c r="U1790" s="77"/>
      <c r="V1790" s="77"/>
      <c r="W1790" s="77"/>
      <c r="X1790" s="77"/>
      <c r="Y1790" s="77"/>
    </row>
    <row r="1791" ht="15.75" customHeight="1">
      <c r="A1791" s="2"/>
      <c r="B1791" s="89"/>
      <c r="C1791" s="89"/>
      <c r="D1791" s="18">
        <f t="shared" ref="D1791:D1804" si="469">C1791*B1791</f>
        <v>0</v>
      </c>
      <c r="E1791" s="18">
        <f>B1791*A1789</f>
        <v>0</v>
      </c>
      <c r="F1791" s="18">
        <f t="shared" ref="F1791:F1804" si="470">E1791*C1791</f>
        <v>0</v>
      </c>
      <c r="G1791" s="18"/>
      <c r="H1791" s="89">
        <f t="shared" ref="H1791:H1804" si="471">G1791*E1791</f>
        <v>0</v>
      </c>
      <c r="I1791" s="116"/>
      <c r="J1791" s="3">
        <f t="shared" ref="J1791:J1804" si="472">I1791*H1791</f>
        <v>0</v>
      </c>
      <c r="K1791" s="3"/>
      <c r="L1791" s="77"/>
      <c r="M1791" s="77"/>
      <c r="N1791" s="77"/>
      <c r="O1791" s="77"/>
      <c r="P1791" s="77"/>
      <c r="Q1791" s="77"/>
      <c r="R1791" s="77"/>
      <c r="S1791" s="77"/>
      <c r="T1791" s="77"/>
      <c r="U1791" s="77"/>
      <c r="V1791" s="77"/>
      <c r="W1791" s="77"/>
      <c r="X1791" s="77"/>
      <c r="Y1791" s="77"/>
    </row>
    <row r="1792" ht="15.75" customHeight="1">
      <c r="A1792" s="2"/>
      <c r="B1792" s="89"/>
      <c r="C1792" s="89"/>
      <c r="D1792" s="18">
        <f t="shared" si="469"/>
        <v>0</v>
      </c>
      <c r="E1792" s="18">
        <f>B1792*A1789</f>
        <v>0</v>
      </c>
      <c r="F1792" s="18">
        <f t="shared" si="470"/>
        <v>0</v>
      </c>
      <c r="G1792" s="18"/>
      <c r="H1792" s="89">
        <f t="shared" si="471"/>
        <v>0</v>
      </c>
      <c r="I1792" s="116"/>
      <c r="J1792" s="3">
        <f t="shared" si="472"/>
        <v>0</v>
      </c>
      <c r="K1792" s="3"/>
      <c r="L1792" s="77"/>
      <c r="M1792" s="77"/>
      <c r="N1792" s="77"/>
      <c r="O1792" s="77"/>
      <c r="P1792" s="77"/>
      <c r="Q1792" s="77"/>
      <c r="R1792" s="77"/>
      <c r="S1792" s="77"/>
      <c r="T1792" s="77"/>
      <c r="U1792" s="77"/>
      <c r="V1792" s="77"/>
      <c r="W1792" s="77"/>
      <c r="X1792" s="77"/>
      <c r="Y1792" s="77"/>
    </row>
    <row r="1793" ht="15.75" customHeight="1">
      <c r="A1793" s="2"/>
      <c r="B1793" s="18"/>
      <c r="C1793" s="18"/>
      <c r="D1793" s="18">
        <f t="shared" si="469"/>
        <v>0</v>
      </c>
      <c r="E1793" s="18">
        <f>B1793*A1789</f>
        <v>0</v>
      </c>
      <c r="F1793" s="18">
        <f t="shared" si="470"/>
        <v>0</v>
      </c>
      <c r="G1793" s="18"/>
      <c r="H1793" s="89">
        <f t="shared" si="471"/>
        <v>0</v>
      </c>
      <c r="I1793" s="116"/>
      <c r="J1793" s="3">
        <f t="shared" si="472"/>
        <v>0</v>
      </c>
      <c r="K1793" s="3"/>
      <c r="L1793" s="77"/>
      <c r="M1793" s="77"/>
      <c r="N1793" s="77"/>
      <c r="O1793" s="77"/>
      <c r="P1793" s="77"/>
      <c r="Q1793" s="77"/>
      <c r="R1793" s="77"/>
      <c r="S1793" s="77"/>
      <c r="T1793" s="77"/>
      <c r="U1793" s="77"/>
      <c r="V1793" s="77"/>
      <c r="W1793" s="77"/>
      <c r="X1793" s="77"/>
      <c r="Y1793" s="77"/>
    </row>
    <row r="1794" ht="15.75" customHeight="1">
      <c r="A1794" s="2"/>
      <c r="B1794" s="18"/>
      <c r="C1794" s="18"/>
      <c r="D1794" s="18">
        <f t="shared" si="469"/>
        <v>0</v>
      </c>
      <c r="E1794" s="18">
        <f>B1794*A1789</f>
        <v>0</v>
      </c>
      <c r="F1794" s="18">
        <f t="shared" si="470"/>
        <v>0</v>
      </c>
      <c r="G1794" s="18"/>
      <c r="H1794" s="89">
        <f t="shared" si="471"/>
        <v>0</v>
      </c>
      <c r="I1794" s="116"/>
      <c r="J1794" s="3">
        <f t="shared" si="472"/>
        <v>0</v>
      </c>
      <c r="K1794" s="3"/>
      <c r="L1794" s="77"/>
      <c r="M1794" s="77"/>
      <c r="N1794" s="77"/>
      <c r="O1794" s="77"/>
      <c r="P1794" s="77"/>
      <c r="Q1794" s="77"/>
      <c r="R1794" s="77"/>
      <c r="S1794" s="77"/>
      <c r="T1794" s="77"/>
      <c r="U1794" s="77"/>
      <c r="V1794" s="77"/>
      <c r="W1794" s="77"/>
      <c r="X1794" s="77"/>
      <c r="Y1794" s="77"/>
    </row>
    <row r="1795" ht="15.75" customHeight="1">
      <c r="A1795" s="2"/>
      <c r="B1795" s="18"/>
      <c r="C1795" s="18"/>
      <c r="D1795" s="18">
        <f t="shared" si="469"/>
        <v>0</v>
      </c>
      <c r="E1795" s="18">
        <f>B1795*A1789</f>
        <v>0</v>
      </c>
      <c r="F1795" s="18">
        <f t="shared" si="470"/>
        <v>0</v>
      </c>
      <c r="G1795" s="18"/>
      <c r="H1795" s="89">
        <f t="shared" si="471"/>
        <v>0</v>
      </c>
      <c r="I1795" s="116"/>
      <c r="J1795" s="3">
        <f t="shared" si="472"/>
        <v>0</v>
      </c>
      <c r="K1795" s="3"/>
      <c r="L1795" s="77"/>
      <c r="M1795" s="77"/>
      <c r="N1795" s="77"/>
      <c r="O1795" s="77"/>
      <c r="P1795" s="77"/>
      <c r="Q1795" s="77"/>
      <c r="R1795" s="77"/>
      <c r="S1795" s="77"/>
      <c r="T1795" s="77"/>
      <c r="U1795" s="77"/>
      <c r="V1795" s="77"/>
      <c r="W1795" s="77"/>
      <c r="X1795" s="77"/>
      <c r="Y1795" s="77"/>
    </row>
    <row r="1796" ht="15.75" customHeight="1">
      <c r="A1796" s="2"/>
      <c r="B1796" s="18"/>
      <c r="C1796" s="18"/>
      <c r="D1796" s="18">
        <f t="shared" si="469"/>
        <v>0</v>
      </c>
      <c r="E1796" s="18">
        <f>B1796*A1789</f>
        <v>0</v>
      </c>
      <c r="F1796" s="18">
        <f t="shared" si="470"/>
        <v>0</v>
      </c>
      <c r="G1796" s="18"/>
      <c r="H1796" s="89">
        <f t="shared" si="471"/>
        <v>0</v>
      </c>
      <c r="I1796" s="116"/>
      <c r="J1796" s="3">
        <f t="shared" si="472"/>
        <v>0</v>
      </c>
      <c r="K1796" s="3"/>
      <c r="L1796" s="77"/>
      <c r="M1796" s="77"/>
      <c r="N1796" s="77"/>
      <c r="O1796" s="77"/>
      <c r="P1796" s="77"/>
      <c r="Q1796" s="77"/>
      <c r="R1796" s="77"/>
      <c r="S1796" s="77"/>
      <c r="T1796" s="77"/>
      <c r="U1796" s="77"/>
      <c r="V1796" s="77"/>
      <c r="W1796" s="77"/>
      <c r="X1796" s="77"/>
      <c r="Y1796" s="77"/>
    </row>
    <row r="1797" ht="15.75" customHeight="1">
      <c r="A1797" s="2"/>
      <c r="B1797" s="18"/>
      <c r="C1797" s="18"/>
      <c r="D1797" s="18">
        <f t="shared" si="469"/>
        <v>0</v>
      </c>
      <c r="E1797" s="18">
        <f>B1797*A1789</f>
        <v>0</v>
      </c>
      <c r="F1797" s="18">
        <f t="shared" si="470"/>
        <v>0</v>
      </c>
      <c r="G1797" s="18"/>
      <c r="H1797" s="89">
        <f t="shared" si="471"/>
        <v>0</v>
      </c>
      <c r="I1797" s="116"/>
      <c r="J1797" s="3">
        <f t="shared" si="472"/>
        <v>0</v>
      </c>
      <c r="K1797" s="3"/>
      <c r="L1797" s="77"/>
      <c r="M1797" s="77"/>
      <c r="N1797" s="77"/>
      <c r="O1797" s="77"/>
      <c r="P1797" s="77"/>
      <c r="Q1797" s="77"/>
      <c r="R1797" s="77"/>
      <c r="S1797" s="77"/>
      <c r="T1797" s="77"/>
      <c r="U1797" s="77"/>
      <c r="V1797" s="77"/>
      <c r="W1797" s="77"/>
      <c r="X1797" s="77"/>
      <c r="Y1797" s="77"/>
    </row>
    <row r="1798" ht="15.75" customHeight="1">
      <c r="A1798" s="2"/>
      <c r="B1798" s="89"/>
      <c r="C1798" s="89"/>
      <c r="D1798" s="18">
        <f t="shared" si="469"/>
        <v>0</v>
      </c>
      <c r="E1798" s="18">
        <f>B1798*A1789</f>
        <v>0</v>
      </c>
      <c r="F1798" s="18">
        <f t="shared" si="470"/>
        <v>0</v>
      </c>
      <c r="G1798" s="18"/>
      <c r="H1798" s="89">
        <f t="shared" si="471"/>
        <v>0</v>
      </c>
      <c r="I1798" s="116"/>
      <c r="J1798" s="3">
        <f t="shared" si="472"/>
        <v>0</v>
      </c>
      <c r="K1798" s="3"/>
      <c r="L1798" s="77"/>
      <c r="M1798" s="77"/>
      <c r="N1798" s="77"/>
      <c r="O1798" s="77"/>
      <c r="P1798" s="77"/>
      <c r="Q1798" s="77"/>
      <c r="R1798" s="77"/>
      <c r="S1798" s="77"/>
      <c r="T1798" s="77"/>
      <c r="U1798" s="77"/>
      <c r="V1798" s="77"/>
      <c r="W1798" s="77"/>
      <c r="X1798" s="77"/>
      <c r="Y1798" s="77"/>
    </row>
    <row r="1799" ht="15.75" customHeight="1">
      <c r="A1799" s="2"/>
      <c r="B1799" s="89"/>
      <c r="C1799" s="89"/>
      <c r="D1799" s="18">
        <f t="shared" si="469"/>
        <v>0</v>
      </c>
      <c r="E1799" s="18">
        <f>B1799*A1789</f>
        <v>0</v>
      </c>
      <c r="F1799" s="18">
        <f t="shared" si="470"/>
        <v>0</v>
      </c>
      <c r="G1799" s="18"/>
      <c r="H1799" s="89">
        <f t="shared" si="471"/>
        <v>0</v>
      </c>
      <c r="I1799" s="116"/>
      <c r="J1799" s="3">
        <f t="shared" si="472"/>
        <v>0</v>
      </c>
      <c r="K1799" s="3"/>
      <c r="L1799" s="77"/>
      <c r="M1799" s="77"/>
      <c r="N1799" s="77"/>
      <c r="O1799" s="77"/>
      <c r="P1799" s="77"/>
      <c r="Q1799" s="77"/>
      <c r="R1799" s="77"/>
      <c r="S1799" s="77"/>
      <c r="T1799" s="77"/>
      <c r="U1799" s="77"/>
      <c r="V1799" s="77"/>
      <c r="W1799" s="77"/>
      <c r="X1799" s="77"/>
      <c r="Y1799" s="77"/>
    </row>
    <row r="1800" ht="15.75" customHeight="1">
      <c r="A1800" s="1"/>
      <c r="B1800" s="89"/>
      <c r="C1800" s="89"/>
      <c r="D1800" s="18">
        <f t="shared" si="469"/>
        <v>0</v>
      </c>
      <c r="E1800" s="18">
        <f>B1800*A1789</f>
        <v>0</v>
      </c>
      <c r="F1800" s="18">
        <f t="shared" si="470"/>
        <v>0</v>
      </c>
      <c r="G1800" s="18"/>
      <c r="H1800" s="89">
        <f t="shared" si="471"/>
        <v>0</v>
      </c>
      <c r="I1800" s="116"/>
      <c r="J1800" s="3">
        <f t="shared" si="472"/>
        <v>0</v>
      </c>
      <c r="K1800" s="3"/>
      <c r="L1800" s="77"/>
      <c r="M1800" s="77"/>
      <c r="N1800" s="77"/>
      <c r="O1800" s="77"/>
      <c r="P1800" s="77"/>
      <c r="Q1800" s="77"/>
      <c r="R1800" s="77"/>
      <c r="S1800" s="77"/>
      <c r="T1800" s="77"/>
      <c r="U1800" s="77"/>
      <c r="V1800" s="77"/>
      <c r="W1800" s="77"/>
      <c r="X1800" s="77"/>
      <c r="Y1800" s="77"/>
    </row>
    <row r="1801" ht="15.75" customHeight="1">
      <c r="A1801" s="1"/>
      <c r="B1801" s="89"/>
      <c r="C1801" s="89"/>
      <c r="D1801" s="18">
        <f t="shared" si="469"/>
        <v>0</v>
      </c>
      <c r="E1801" s="18">
        <f>B1801*A1789</f>
        <v>0</v>
      </c>
      <c r="F1801" s="18">
        <f t="shared" si="470"/>
        <v>0</v>
      </c>
      <c r="G1801" s="18"/>
      <c r="H1801" s="89">
        <f t="shared" si="471"/>
        <v>0</v>
      </c>
      <c r="I1801" s="116"/>
      <c r="J1801" s="3">
        <f t="shared" si="472"/>
        <v>0</v>
      </c>
      <c r="K1801" s="3"/>
      <c r="L1801" s="77"/>
      <c r="M1801" s="77"/>
      <c r="N1801" s="77"/>
      <c r="O1801" s="77"/>
      <c r="P1801" s="77"/>
      <c r="Q1801" s="77"/>
      <c r="R1801" s="77"/>
      <c r="S1801" s="77"/>
      <c r="T1801" s="77"/>
      <c r="U1801" s="77"/>
      <c r="V1801" s="77"/>
      <c r="W1801" s="77"/>
      <c r="X1801" s="77"/>
      <c r="Y1801" s="77"/>
    </row>
    <row r="1802" ht="15.75" customHeight="1">
      <c r="A1802" s="31"/>
      <c r="B1802" s="89"/>
      <c r="C1802" s="89"/>
      <c r="D1802" s="95">
        <f t="shared" si="469"/>
        <v>0</v>
      </c>
      <c r="E1802" s="95">
        <f>B1802*A1789</f>
        <v>0</v>
      </c>
      <c r="F1802" s="18">
        <f t="shared" si="470"/>
        <v>0</v>
      </c>
      <c r="G1802" s="18"/>
      <c r="H1802" s="89">
        <f t="shared" si="471"/>
        <v>0</v>
      </c>
      <c r="I1802" s="118"/>
      <c r="J1802" s="3">
        <f t="shared" si="472"/>
        <v>0</v>
      </c>
      <c r="K1802" s="3"/>
      <c r="L1802" s="77"/>
      <c r="M1802" s="77"/>
      <c r="N1802" s="77"/>
      <c r="O1802" s="77"/>
      <c r="P1802" s="77"/>
      <c r="Q1802" s="77"/>
      <c r="R1802" s="77"/>
      <c r="S1802" s="77"/>
      <c r="T1802" s="77"/>
      <c r="U1802" s="77"/>
      <c r="V1802" s="77"/>
      <c r="W1802" s="77"/>
      <c r="X1802" s="77"/>
      <c r="Y1802" s="77"/>
    </row>
    <row r="1803" ht="15.75" customHeight="1">
      <c r="A1803" s="31"/>
      <c r="B1803" s="89"/>
      <c r="C1803" s="89"/>
      <c r="D1803" s="18">
        <f t="shared" si="469"/>
        <v>0</v>
      </c>
      <c r="E1803" s="18">
        <f>B1803*A1789</f>
        <v>0</v>
      </c>
      <c r="F1803" s="18">
        <f t="shared" si="470"/>
        <v>0</v>
      </c>
      <c r="G1803" s="18"/>
      <c r="H1803" s="89">
        <f t="shared" si="471"/>
        <v>0</v>
      </c>
      <c r="I1803" s="3"/>
      <c r="J1803" s="3">
        <f t="shared" si="472"/>
        <v>0</v>
      </c>
      <c r="K1803" s="3"/>
      <c r="L1803" s="77"/>
      <c r="M1803" s="77"/>
      <c r="N1803" s="77"/>
      <c r="O1803" s="77"/>
      <c r="P1803" s="77"/>
      <c r="Q1803" s="77"/>
      <c r="R1803" s="77"/>
      <c r="S1803" s="77"/>
      <c r="T1803" s="77"/>
      <c r="U1803" s="77"/>
      <c r="V1803" s="77"/>
      <c r="W1803" s="77"/>
      <c r="X1803" s="77"/>
      <c r="Y1803" s="77"/>
    </row>
    <row r="1804" ht="15.75" customHeight="1">
      <c r="A1804" s="31"/>
      <c r="B1804" s="89"/>
      <c r="C1804" s="89"/>
      <c r="D1804" s="18">
        <f t="shared" si="469"/>
        <v>0</v>
      </c>
      <c r="E1804" s="18">
        <f>B1804*A1789</f>
        <v>0</v>
      </c>
      <c r="F1804" s="18">
        <f t="shared" si="470"/>
        <v>0</v>
      </c>
      <c r="G1804" s="18"/>
      <c r="H1804" s="89">
        <f t="shared" si="471"/>
        <v>0</v>
      </c>
      <c r="I1804" s="3"/>
      <c r="J1804" s="3">
        <f t="shared" si="472"/>
        <v>0</v>
      </c>
      <c r="K1804" s="3"/>
      <c r="L1804" s="77"/>
      <c r="M1804" s="77"/>
      <c r="N1804" s="77"/>
      <c r="O1804" s="77"/>
      <c r="P1804" s="77"/>
      <c r="Q1804" s="77"/>
      <c r="R1804" s="77"/>
      <c r="S1804" s="77"/>
      <c r="T1804" s="77"/>
      <c r="U1804" s="77"/>
      <c r="V1804" s="77"/>
      <c r="W1804" s="77"/>
      <c r="X1804" s="77"/>
      <c r="Y1804" s="77"/>
    </row>
    <row r="1805" ht="15.75" customHeight="1">
      <c r="A1805" s="4" t="s">
        <v>495</v>
      </c>
      <c r="B1805" s="97">
        <f>SUM(B1791:B1804)</f>
        <v>0</v>
      </c>
      <c r="C1805" s="96"/>
      <c r="D1805" s="97">
        <f t="shared" ref="D1805:F1805" si="473">SUM(D1791:D1804)</f>
        <v>0</v>
      </c>
      <c r="E1805" s="97">
        <f t="shared" si="473"/>
        <v>0</v>
      </c>
      <c r="F1805" s="97">
        <f t="shared" si="473"/>
        <v>0</v>
      </c>
      <c r="G1805" s="96"/>
      <c r="H1805" s="97">
        <f t="shared" ref="H1805:K1805" si="474">SUM(H1791:H1804)</f>
        <v>0</v>
      </c>
      <c r="I1805" s="98">
        <f t="shared" si="474"/>
        <v>0</v>
      </c>
      <c r="J1805" s="98">
        <f t="shared" si="474"/>
        <v>0</v>
      </c>
      <c r="K1805" s="98">
        <f t="shared" si="474"/>
        <v>0</v>
      </c>
      <c r="L1805" s="77"/>
      <c r="M1805" s="77"/>
      <c r="N1805" s="77"/>
      <c r="O1805" s="77"/>
      <c r="P1805" s="77"/>
      <c r="Q1805" s="77"/>
      <c r="R1805" s="77"/>
      <c r="S1805" s="77"/>
      <c r="T1805" s="77"/>
      <c r="U1805" s="77"/>
      <c r="V1805" s="77"/>
      <c r="W1805" s="77"/>
      <c r="X1805" s="77"/>
      <c r="Y1805" s="77"/>
    </row>
    <row r="1806" ht="15.75" customHeight="1">
      <c r="A1806" s="8"/>
      <c r="B1806" s="100"/>
      <c r="C1806" s="100"/>
      <c r="D1806" s="100"/>
      <c r="E1806" s="100"/>
      <c r="F1806" s="100"/>
      <c r="G1806" s="100"/>
      <c r="H1806" s="101" t="s">
        <v>496</v>
      </c>
      <c r="I1806" s="33"/>
      <c r="J1806" s="100"/>
      <c r="K1806" s="101" t="s">
        <v>497</v>
      </c>
      <c r="L1806" s="77"/>
      <c r="M1806" s="77"/>
      <c r="N1806" s="77"/>
      <c r="O1806" s="77"/>
      <c r="P1806" s="77"/>
      <c r="Q1806" s="77"/>
      <c r="R1806" s="77"/>
      <c r="S1806" s="77"/>
      <c r="T1806" s="77"/>
      <c r="U1806" s="77"/>
      <c r="V1806" s="77"/>
      <c r="W1806" s="77"/>
      <c r="X1806" s="77"/>
      <c r="Y1806" s="77"/>
    </row>
    <row r="1807" ht="15.75" customHeight="1">
      <c r="A1807" s="8"/>
      <c r="B1807" s="100"/>
      <c r="C1807" s="100"/>
      <c r="D1807" s="100"/>
      <c r="E1807" s="100"/>
      <c r="F1807" s="100"/>
      <c r="G1807" s="100"/>
      <c r="H1807" s="104" t="str">
        <f>#REF!*A1789</f>
        <v>#REF!</v>
      </c>
      <c r="I1807" s="33"/>
      <c r="J1807" s="100"/>
      <c r="K1807" s="104"/>
      <c r="L1807" s="77"/>
      <c r="M1807" s="77"/>
      <c r="N1807" s="77"/>
      <c r="O1807" s="77"/>
      <c r="P1807" s="77"/>
      <c r="Q1807" s="77"/>
      <c r="R1807" s="77"/>
      <c r="S1807" s="77"/>
      <c r="T1807" s="77"/>
      <c r="U1807" s="77"/>
      <c r="V1807" s="77"/>
      <c r="W1807" s="77"/>
      <c r="X1807" s="77"/>
      <c r="Y1807" s="77"/>
    </row>
  </sheetData>
  <mergeCells count="1099">
    <mergeCell ref="G1493:G1494"/>
    <mergeCell ref="E1493:E1494"/>
    <mergeCell ref="I1766:I1767"/>
    <mergeCell ref="I1470:I1471"/>
    <mergeCell ref="I1493:I1494"/>
    <mergeCell ref="I1652:I1653"/>
    <mergeCell ref="I1720:I1721"/>
    <mergeCell ref="F1629:F1630"/>
    <mergeCell ref="E1629:E1630"/>
    <mergeCell ref="H1629:H1630"/>
    <mergeCell ref="B1652:B1653"/>
    <mergeCell ref="C1652:C1653"/>
    <mergeCell ref="D1652:D1653"/>
    <mergeCell ref="A1605:K1605"/>
    <mergeCell ref="E1560:F1560"/>
    <mergeCell ref="E1538:E1539"/>
    <mergeCell ref="E1583:F1583"/>
    <mergeCell ref="F1584:F1585"/>
    <mergeCell ref="E1584:E1585"/>
    <mergeCell ref="B1583:D1583"/>
    <mergeCell ref="K1197:K1198"/>
    <mergeCell ref="A1195:K1195"/>
    <mergeCell ref="F1265:F1266"/>
    <mergeCell ref="A1286:K1286"/>
    <mergeCell ref="G1720:G1721"/>
    <mergeCell ref="G1719:K1719"/>
    <mergeCell ref="E1652:E1653"/>
    <mergeCell ref="E1720:E1721"/>
    <mergeCell ref="H1720:H1721"/>
    <mergeCell ref="F1720:F1721"/>
    <mergeCell ref="F1652:F1653"/>
    <mergeCell ref="G1765:K1765"/>
    <mergeCell ref="A1764:K1764"/>
    <mergeCell ref="K1698:K1699"/>
    <mergeCell ref="D1766:D1767"/>
    <mergeCell ref="B1766:B1767"/>
    <mergeCell ref="C1766:C1767"/>
    <mergeCell ref="H1766:H1767"/>
    <mergeCell ref="H1698:H1699"/>
    <mergeCell ref="K1720:K1721"/>
    <mergeCell ref="J1720:J1721"/>
    <mergeCell ref="D1743:D1744"/>
    <mergeCell ref="C1743:C1744"/>
    <mergeCell ref="A1741:K1741"/>
    <mergeCell ref="E1766:E1767"/>
    <mergeCell ref="E1698:E1699"/>
    <mergeCell ref="B1629:B1630"/>
    <mergeCell ref="C1629:C1630"/>
    <mergeCell ref="H1652:H1653"/>
    <mergeCell ref="G1652:G1653"/>
    <mergeCell ref="D1698:D1699"/>
    <mergeCell ref="B1697:D1697"/>
    <mergeCell ref="C1698:C1699"/>
    <mergeCell ref="B1698:B1699"/>
    <mergeCell ref="A1650:K1650"/>
    <mergeCell ref="A1673:K1673"/>
    <mergeCell ref="A1696:K1696"/>
    <mergeCell ref="I1629:I1630"/>
    <mergeCell ref="B1628:D1628"/>
    <mergeCell ref="F1607:F1608"/>
    <mergeCell ref="C1607:C1608"/>
    <mergeCell ref="E1607:E1608"/>
    <mergeCell ref="D1607:D1608"/>
    <mergeCell ref="G1607:G1608"/>
    <mergeCell ref="H1607:H1608"/>
    <mergeCell ref="C1584:C1585"/>
    <mergeCell ref="D1584:D1585"/>
    <mergeCell ref="G1606:K1606"/>
    <mergeCell ref="E1606:F1606"/>
    <mergeCell ref="G1583:K1583"/>
    <mergeCell ref="K1607:K1608"/>
    <mergeCell ref="H1584:H1585"/>
    <mergeCell ref="B1584:B1585"/>
    <mergeCell ref="J1629:J1630"/>
    <mergeCell ref="J1607:J1608"/>
    <mergeCell ref="G1584:G1585"/>
    <mergeCell ref="B1719:D1719"/>
    <mergeCell ref="D1493:D1494"/>
    <mergeCell ref="B1561:B1562"/>
    <mergeCell ref="C1561:C1562"/>
    <mergeCell ref="B1560:D1560"/>
    <mergeCell ref="C1493:C1494"/>
    <mergeCell ref="D1538:D1539"/>
    <mergeCell ref="B1606:D1606"/>
    <mergeCell ref="E1220:E1221"/>
    <mergeCell ref="D1220:D1221"/>
    <mergeCell ref="C1220:C1221"/>
    <mergeCell ref="B1220:B1221"/>
    <mergeCell ref="F1766:F1767"/>
    <mergeCell ref="B1765:D1765"/>
    <mergeCell ref="G1766:G1767"/>
    <mergeCell ref="B1742:D1742"/>
    <mergeCell ref="B1743:B1744"/>
    <mergeCell ref="D1720:D1721"/>
    <mergeCell ref="G1220:G1221"/>
    <mergeCell ref="C1129:C1130"/>
    <mergeCell ref="B1129:B1130"/>
    <mergeCell ref="E1129:E1130"/>
    <mergeCell ref="G1129:G1130"/>
    <mergeCell ref="F1129:F1130"/>
    <mergeCell ref="E1152:E1153"/>
    <mergeCell ref="F1152:F1153"/>
    <mergeCell ref="G1106:G1107"/>
    <mergeCell ref="G1152:G1153"/>
    <mergeCell ref="C1152:C1153"/>
    <mergeCell ref="D1152:D1153"/>
    <mergeCell ref="E1151:F1151"/>
    <mergeCell ref="B1152:B1153"/>
    <mergeCell ref="B1151:D1151"/>
    <mergeCell ref="D1561:D1562"/>
    <mergeCell ref="D1629:D1630"/>
    <mergeCell ref="E1628:F1628"/>
    <mergeCell ref="G1629:G1630"/>
    <mergeCell ref="E1174:E1175"/>
    <mergeCell ref="B1174:B1175"/>
    <mergeCell ref="D1174:D1175"/>
    <mergeCell ref="C1174:C1175"/>
    <mergeCell ref="E1219:F1219"/>
    <mergeCell ref="B1197:B1198"/>
    <mergeCell ref="C1197:C1198"/>
    <mergeCell ref="E1197:E1198"/>
    <mergeCell ref="D1197:D1198"/>
    <mergeCell ref="B1219:D1219"/>
    <mergeCell ref="F1197:F1198"/>
    <mergeCell ref="G1197:G1198"/>
    <mergeCell ref="E1196:F1196"/>
    <mergeCell ref="F1174:F1175"/>
    <mergeCell ref="B1196:D1196"/>
    <mergeCell ref="D1243:D1244"/>
    <mergeCell ref="F1243:F1244"/>
    <mergeCell ref="K1243:K1244"/>
    <mergeCell ref="B1264:D1264"/>
    <mergeCell ref="H1220:H1221"/>
    <mergeCell ref="I1220:I1221"/>
    <mergeCell ref="H1561:H1562"/>
    <mergeCell ref="I1561:I1562"/>
    <mergeCell ref="G1219:K1219"/>
    <mergeCell ref="J1197:J1198"/>
    <mergeCell ref="A1218:K1218"/>
    <mergeCell ref="K1174:K1175"/>
    <mergeCell ref="G1196:K1196"/>
    <mergeCell ref="K1220:K1221"/>
    <mergeCell ref="E1492:F1492"/>
    <mergeCell ref="D1470:D1471"/>
    <mergeCell ref="H1197:H1198"/>
    <mergeCell ref="I1197:I1198"/>
    <mergeCell ref="E1243:E1244"/>
    <mergeCell ref="G1243:G1244"/>
    <mergeCell ref="C1243:C1244"/>
    <mergeCell ref="B1265:B1266"/>
    <mergeCell ref="B1243:B1244"/>
    <mergeCell ref="H1243:H1244"/>
    <mergeCell ref="D1265:D1266"/>
    <mergeCell ref="E1264:F1264"/>
    <mergeCell ref="A1241:K1241"/>
    <mergeCell ref="B1242:D1242"/>
    <mergeCell ref="G1242:K1242"/>
    <mergeCell ref="E1242:F1242"/>
    <mergeCell ref="I1243:I1244"/>
    <mergeCell ref="J1243:J1244"/>
    <mergeCell ref="F1220:F1221"/>
    <mergeCell ref="J1220:J1221"/>
    <mergeCell ref="H1152:H1153"/>
    <mergeCell ref="A1150:K1150"/>
    <mergeCell ref="K1152:K1153"/>
    <mergeCell ref="G1151:K1151"/>
    <mergeCell ref="I1174:I1175"/>
    <mergeCell ref="J1174:J1175"/>
    <mergeCell ref="C1265:C1266"/>
    <mergeCell ref="G1264:K1264"/>
    <mergeCell ref="G1265:G1266"/>
    <mergeCell ref="H1265:H1266"/>
    <mergeCell ref="E1265:E1266"/>
    <mergeCell ref="G1173:K1173"/>
    <mergeCell ref="H1493:H1494"/>
    <mergeCell ref="B1493:B1494"/>
    <mergeCell ref="J1493:J1494"/>
    <mergeCell ref="H1538:H1539"/>
    <mergeCell ref="I1538:I1539"/>
    <mergeCell ref="G1538:G1539"/>
    <mergeCell ref="F1538:F1539"/>
    <mergeCell ref="D1516:D1517"/>
    <mergeCell ref="E1516:E1517"/>
    <mergeCell ref="K1129:K1130"/>
    <mergeCell ref="H1129:H1130"/>
    <mergeCell ref="J1083:J1084"/>
    <mergeCell ref="K1083:K1084"/>
    <mergeCell ref="J1129:J1130"/>
    <mergeCell ref="I1129:I1130"/>
    <mergeCell ref="I1152:I1153"/>
    <mergeCell ref="J1152:J1153"/>
    <mergeCell ref="H1174:H1175"/>
    <mergeCell ref="H1083:H1084"/>
    <mergeCell ref="I1083:I1084"/>
    <mergeCell ref="F1060:F1061"/>
    <mergeCell ref="E1060:E1061"/>
    <mergeCell ref="G1060:G1061"/>
    <mergeCell ref="I1060:I1061"/>
    <mergeCell ref="H1060:H1061"/>
    <mergeCell ref="K1060:K1061"/>
    <mergeCell ref="J1060:J1061"/>
    <mergeCell ref="D1060:D1061"/>
    <mergeCell ref="B1060:B1061"/>
    <mergeCell ref="C1060:C1061"/>
    <mergeCell ref="B1173:D1173"/>
    <mergeCell ref="D1083:D1084"/>
    <mergeCell ref="E1083:E1084"/>
    <mergeCell ref="D1129:D1130"/>
    <mergeCell ref="B1128:D1128"/>
    <mergeCell ref="A1127:K1127"/>
    <mergeCell ref="E1128:F1128"/>
    <mergeCell ref="G1128:K1128"/>
    <mergeCell ref="G1174:G1175"/>
    <mergeCell ref="E1173:F1173"/>
    <mergeCell ref="A1012:K1012"/>
    <mergeCell ref="G1013:K1013"/>
    <mergeCell ref="H1014:H1015"/>
    <mergeCell ref="I1014:I1015"/>
    <mergeCell ref="K1014:K1015"/>
    <mergeCell ref="J1014:J1015"/>
    <mergeCell ref="D991:D992"/>
    <mergeCell ref="G1014:G1015"/>
    <mergeCell ref="D1014:D1015"/>
    <mergeCell ref="E1014:E1015"/>
    <mergeCell ref="F1014:F1015"/>
    <mergeCell ref="A989:K989"/>
    <mergeCell ref="B1014:B1015"/>
    <mergeCell ref="F1083:F1084"/>
    <mergeCell ref="B1083:B1084"/>
    <mergeCell ref="C1083:C1084"/>
    <mergeCell ref="G1083:G1084"/>
    <mergeCell ref="E1059:F1059"/>
    <mergeCell ref="E1082:F1082"/>
    <mergeCell ref="A1058:K1058"/>
    <mergeCell ref="G1059:K1059"/>
    <mergeCell ref="A1081:K1081"/>
    <mergeCell ref="G1082:K1082"/>
    <mergeCell ref="F807:F808"/>
    <mergeCell ref="D807:D808"/>
    <mergeCell ref="B807:B808"/>
    <mergeCell ref="C807:C808"/>
    <mergeCell ref="H807:H808"/>
    <mergeCell ref="G807:G808"/>
    <mergeCell ref="J784:J785"/>
    <mergeCell ref="B784:B785"/>
    <mergeCell ref="C784:C785"/>
    <mergeCell ref="G784:G785"/>
    <mergeCell ref="F784:F785"/>
    <mergeCell ref="H784:H785"/>
    <mergeCell ref="E761:E762"/>
    <mergeCell ref="F761:F762"/>
    <mergeCell ref="D784:D785"/>
    <mergeCell ref="B783:D783"/>
    <mergeCell ref="C761:C762"/>
    <mergeCell ref="B760:D760"/>
    <mergeCell ref="B761:B762"/>
    <mergeCell ref="K761:K762"/>
    <mergeCell ref="A759:K759"/>
    <mergeCell ref="E760:F760"/>
    <mergeCell ref="G760:K760"/>
    <mergeCell ref="E784:E785"/>
    <mergeCell ref="K784:K785"/>
    <mergeCell ref="I784:I785"/>
    <mergeCell ref="H761:H762"/>
    <mergeCell ref="D761:D762"/>
    <mergeCell ref="A782:K782"/>
    <mergeCell ref="E783:F783"/>
    <mergeCell ref="G783:K783"/>
    <mergeCell ref="K807:K808"/>
    <mergeCell ref="G829:K829"/>
    <mergeCell ref="B829:D829"/>
    <mergeCell ref="E829:F829"/>
    <mergeCell ref="A828:K828"/>
    <mergeCell ref="H853:H854"/>
    <mergeCell ref="J853:J854"/>
    <mergeCell ref="I853:I854"/>
    <mergeCell ref="A805:K805"/>
    <mergeCell ref="G806:K806"/>
    <mergeCell ref="B806:D806"/>
    <mergeCell ref="E806:F806"/>
    <mergeCell ref="I807:I808"/>
    <mergeCell ref="J807:J808"/>
    <mergeCell ref="E807:E808"/>
    <mergeCell ref="C693:C694"/>
    <mergeCell ref="D693:D694"/>
    <mergeCell ref="G693:G694"/>
    <mergeCell ref="K693:K694"/>
    <mergeCell ref="I693:I694"/>
    <mergeCell ref="J693:J694"/>
    <mergeCell ref="E715:E716"/>
    <mergeCell ref="C715:C716"/>
    <mergeCell ref="D715:D716"/>
    <mergeCell ref="G715:G716"/>
    <mergeCell ref="F715:F716"/>
    <mergeCell ref="J715:J716"/>
    <mergeCell ref="H715:H716"/>
    <mergeCell ref="I715:I716"/>
    <mergeCell ref="F693:F694"/>
    <mergeCell ref="G714:K714"/>
    <mergeCell ref="K715:K716"/>
    <mergeCell ref="A736:K736"/>
    <mergeCell ref="B693:B694"/>
    <mergeCell ref="B715:B716"/>
    <mergeCell ref="A713:K713"/>
    <mergeCell ref="B714:D714"/>
    <mergeCell ref="E737:F737"/>
    <mergeCell ref="B737:D737"/>
    <mergeCell ref="J738:J739"/>
    <mergeCell ref="K738:K739"/>
    <mergeCell ref="H738:H739"/>
    <mergeCell ref="C738:C739"/>
    <mergeCell ref="E738:E739"/>
    <mergeCell ref="B738:B739"/>
    <mergeCell ref="D738:D739"/>
    <mergeCell ref="G1516:G1517"/>
    <mergeCell ref="C1447:C1448"/>
    <mergeCell ref="G1447:G1448"/>
    <mergeCell ref="E1447:E1448"/>
    <mergeCell ref="K1493:K1494"/>
    <mergeCell ref="A1491:K1491"/>
    <mergeCell ref="A1468:K1468"/>
    <mergeCell ref="B1537:D1537"/>
    <mergeCell ref="B1538:B1539"/>
    <mergeCell ref="C1538:C1539"/>
    <mergeCell ref="K1538:K1539"/>
    <mergeCell ref="J1538:J1539"/>
    <mergeCell ref="K1561:K1562"/>
    <mergeCell ref="J1561:J1562"/>
    <mergeCell ref="A1559:K1559"/>
    <mergeCell ref="A1582:K1582"/>
    <mergeCell ref="G1560:K1560"/>
    <mergeCell ref="A1514:K1514"/>
    <mergeCell ref="E1537:F1537"/>
    <mergeCell ref="G1492:K1492"/>
    <mergeCell ref="B1492:D1492"/>
    <mergeCell ref="G1515:K1515"/>
    <mergeCell ref="E1515:F1515"/>
    <mergeCell ref="C1516:C1517"/>
    <mergeCell ref="B1515:D1515"/>
    <mergeCell ref="H1516:H1517"/>
    <mergeCell ref="B1516:B1517"/>
    <mergeCell ref="C1470:C1471"/>
    <mergeCell ref="B1470:B1471"/>
    <mergeCell ref="B1425:B1426"/>
    <mergeCell ref="F1447:F1448"/>
    <mergeCell ref="A1332:K1332"/>
    <mergeCell ref="A1309:K1309"/>
    <mergeCell ref="A1377:K1377"/>
    <mergeCell ref="A1400:K1400"/>
    <mergeCell ref="I1265:I1266"/>
    <mergeCell ref="J1265:J1266"/>
    <mergeCell ref="A1423:K1423"/>
    <mergeCell ref="E1561:E1562"/>
    <mergeCell ref="F1561:F1562"/>
    <mergeCell ref="E1013:F1013"/>
    <mergeCell ref="B1013:D1013"/>
    <mergeCell ref="F991:F992"/>
    <mergeCell ref="E991:E992"/>
    <mergeCell ref="E990:F990"/>
    <mergeCell ref="H991:H992"/>
    <mergeCell ref="I991:I992"/>
    <mergeCell ref="K991:K992"/>
    <mergeCell ref="J991:J992"/>
    <mergeCell ref="G968:G969"/>
    <mergeCell ref="K968:K969"/>
    <mergeCell ref="J968:J969"/>
    <mergeCell ref="H968:H969"/>
    <mergeCell ref="I968:I969"/>
    <mergeCell ref="G990:K990"/>
    <mergeCell ref="G991:G992"/>
    <mergeCell ref="I945:I946"/>
    <mergeCell ref="H945:H946"/>
    <mergeCell ref="K945:K946"/>
    <mergeCell ref="J945:J946"/>
    <mergeCell ref="B945:B946"/>
    <mergeCell ref="E945:E946"/>
    <mergeCell ref="G945:G946"/>
    <mergeCell ref="F945:F946"/>
    <mergeCell ref="C968:C969"/>
    <mergeCell ref="B968:B969"/>
    <mergeCell ref="D968:D969"/>
    <mergeCell ref="E968:E969"/>
    <mergeCell ref="F968:F969"/>
    <mergeCell ref="A966:K966"/>
    <mergeCell ref="G967:K967"/>
    <mergeCell ref="E967:F967"/>
    <mergeCell ref="B967:D967"/>
    <mergeCell ref="B898:D898"/>
    <mergeCell ref="E898:F898"/>
    <mergeCell ref="G898:K898"/>
    <mergeCell ref="B899:B900"/>
    <mergeCell ref="C899:C900"/>
    <mergeCell ref="J899:J900"/>
    <mergeCell ref="K899:K900"/>
    <mergeCell ref="H899:H900"/>
    <mergeCell ref="G899:G900"/>
    <mergeCell ref="F899:F900"/>
    <mergeCell ref="I899:I900"/>
    <mergeCell ref="D1037:D1038"/>
    <mergeCell ref="C1037:C1038"/>
    <mergeCell ref="D945:D946"/>
    <mergeCell ref="B1082:D1082"/>
    <mergeCell ref="B991:B992"/>
    <mergeCell ref="B990:D990"/>
    <mergeCell ref="C991:C992"/>
    <mergeCell ref="B1037:B1038"/>
    <mergeCell ref="B1059:D1059"/>
    <mergeCell ref="I922:I923"/>
    <mergeCell ref="H922:H923"/>
    <mergeCell ref="E922:E923"/>
    <mergeCell ref="F922:F923"/>
    <mergeCell ref="G922:G923"/>
    <mergeCell ref="D922:D923"/>
    <mergeCell ref="B921:D921"/>
    <mergeCell ref="B922:B923"/>
    <mergeCell ref="C922:C923"/>
    <mergeCell ref="E875:F875"/>
    <mergeCell ref="G875:K875"/>
    <mergeCell ref="I876:I877"/>
    <mergeCell ref="H876:H877"/>
    <mergeCell ref="K876:K877"/>
    <mergeCell ref="J876:J877"/>
    <mergeCell ref="B876:B877"/>
    <mergeCell ref="B853:B854"/>
    <mergeCell ref="G852:K852"/>
    <mergeCell ref="A897:K897"/>
    <mergeCell ref="B875:D875"/>
    <mergeCell ref="C876:C877"/>
    <mergeCell ref="G876:G877"/>
    <mergeCell ref="F876:F877"/>
    <mergeCell ref="A874:K874"/>
    <mergeCell ref="K853:K854"/>
    <mergeCell ref="E852:F852"/>
    <mergeCell ref="A851:K851"/>
    <mergeCell ref="E830:E831"/>
    <mergeCell ref="D830:D831"/>
    <mergeCell ref="C830:C831"/>
    <mergeCell ref="I830:I831"/>
    <mergeCell ref="K830:K831"/>
    <mergeCell ref="H830:H831"/>
    <mergeCell ref="F830:F831"/>
    <mergeCell ref="G830:G831"/>
    <mergeCell ref="J830:J831"/>
    <mergeCell ref="B830:B831"/>
    <mergeCell ref="B1105:D1105"/>
    <mergeCell ref="E1105:F1105"/>
    <mergeCell ref="G1105:K1105"/>
    <mergeCell ref="A1104:K1104"/>
    <mergeCell ref="H1037:H1038"/>
    <mergeCell ref="I1037:I1038"/>
    <mergeCell ref="B1036:D1036"/>
    <mergeCell ref="A1035:K1035"/>
    <mergeCell ref="G1036:K1036"/>
    <mergeCell ref="C1014:C1015"/>
    <mergeCell ref="E1036:F1036"/>
    <mergeCell ref="K1037:K1038"/>
    <mergeCell ref="E1037:E1038"/>
    <mergeCell ref="G1037:G1038"/>
    <mergeCell ref="F1037:F1038"/>
    <mergeCell ref="J1037:J1038"/>
    <mergeCell ref="D876:D877"/>
    <mergeCell ref="E876:E877"/>
    <mergeCell ref="B944:D944"/>
    <mergeCell ref="E944:F944"/>
    <mergeCell ref="G921:K921"/>
    <mergeCell ref="A920:K920"/>
    <mergeCell ref="E921:F921"/>
    <mergeCell ref="G944:K944"/>
    <mergeCell ref="J922:J923"/>
    <mergeCell ref="K922:K923"/>
    <mergeCell ref="A943:K943"/>
    <mergeCell ref="E48:F48"/>
    <mergeCell ref="E3:E4"/>
    <mergeCell ref="E25:F25"/>
    <mergeCell ref="F3:F4"/>
    <mergeCell ref="D49:D50"/>
    <mergeCell ref="G49:G50"/>
    <mergeCell ref="F49:F50"/>
    <mergeCell ref="E49:E50"/>
    <mergeCell ref="C26:C27"/>
    <mergeCell ref="D26:D27"/>
    <mergeCell ref="D72:D73"/>
    <mergeCell ref="C72:C73"/>
    <mergeCell ref="B72:B73"/>
    <mergeCell ref="B49:B50"/>
    <mergeCell ref="B48:D48"/>
    <mergeCell ref="G48:K48"/>
    <mergeCell ref="A47:K47"/>
    <mergeCell ref="B26:B27"/>
    <mergeCell ref="G26:G27"/>
    <mergeCell ref="C49:C50"/>
    <mergeCell ref="E95:E96"/>
    <mergeCell ref="F95:F96"/>
    <mergeCell ref="G117:K117"/>
    <mergeCell ref="A116:K116"/>
    <mergeCell ref="E117:F117"/>
    <mergeCell ref="B117:D117"/>
    <mergeCell ref="G95:G96"/>
    <mergeCell ref="C95:C96"/>
    <mergeCell ref="D95:D96"/>
    <mergeCell ref="B95:B96"/>
    <mergeCell ref="B118:B119"/>
    <mergeCell ref="B94:D94"/>
    <mergeCell ref="D118:D119"/>
    <mergeCell ref="E118:E119"/>
    <mergeCell ref="C118:C119"/>
    <mergeCell ref="G118:G119"/>
    <mergeCell ref="F118:F119"/>
    <mergeCell ref="E141:E142"/>
    <mergeCell ref="D141:D142"/>
    <mergeCell ref="H256:H257"/>
    <mergeCell ref="I256:I257"/>
    <mergeCell ref="K256:K257"/>
    <mergeCell ref="J256:J257"/>
    <mergeCell ref="G508:K508"/>
    <mergeCell ref="E508:F508"/>
    <mergeCell ref="G532:G533"/>
    <mergeCell ref="E532:E533"/>
    <mergeCell ref="F555:F556"/>
    <mergeCell ref="I486:I487"/>
    <mergeCell ref="H486:H487"/>
    <mergeCell ref="G486:G487"/>
    <mergeCell ref="E555:E556"/>
    <mergeCell ref="K555:K556"/>
    <mergeCell ref="J555:J556"/>
    <mergeCell ref="G577:K577"/>
    <mergeCell ref="J486:J487"/>
    <mergeCell ref="K486:K487"/>
    <mergeCell ref="E485:F485"/>
    <mergeCell ref="G485:K485"/>
    <mergeCell ref="H463:H464"/>
    <mergeCell ref="B463:B464"/>
    <mergeCell ref="J463:J464"/>
    <mergeCell ref="K463:K464"/>
    <mergeCell ref="J440:J441"/>
    <mergeCell ref="K440:K441"/>
    <mergeCell ref="D440:D441"/>
    <mergeCell ref="B440:B441"/>
    <mergeCell ref="C440:C441"/>
    <mergeCell ref="B601:B602"/>
    <mergeCell ref="B646:D646"/>
    <mergeCell ref="E624:E625"/>
    <mergeCell ref="F624:F625"/>
    <mergeCell ref="E623:F623"/>
    <mergeCell ref="B623:D623"/>
    <mergeCell ref="D601:D602"/>
    <mergeCell ref="C601:C602"/>
    <mergeCell ref="B577:D577"/>
    <mergeCell ref="B578:B579"/>
    <mergeCell ref="D578:D579"/>
    <mergeCell ref="C578:C579"/>
    <mergeCell ref="B554:D554"/>
    <mergeCell ref="B555:B556"/>
    <mergeCell ref="E600:F600"/>
    <mergeCell ref="E577:F577"/>
    <mergeCell ref="G578:G579"/>
    <mergeCell ref="H578:H579"/>
    <mergeCell ref="B600:D600"/>
    <mergeCell ref="C555:C556"/>
    <mergeCell ref="D555:D556"/>
    <mergeCell ref="C532:C533"/>
    <mergeCell ref="D532:D533"/>
    <mergeCell ref="B531:D531"/>
    <mergeCell ref="B532:B533"/>
    <mergeCell ref="B486:B487"/>
    <mergeCell ref="D486:D487"/>
    <mergeCell ref="G463:G464"/>
    <mergeCell ref="E463:E464"/>
    <mergeCell ref="F463:F464"/>
    <mergeCell ref="E486:E487"/>
    <mergeCell ref="F486:F487"/>
    <mergeCell ref="G555:G556"/>
    <mergeCell ref="E440:E441"/>
    <mergeCell ref="E302:E303"/>
    <mergeCell ref="E255:F255"/>
    <mergeCell ref="E279:E280"/>
    <mergeCell ref="E278:F278"/>
    <mergeCell ref="E301:F301"/>
    <mergeCell ref="E233:E234"/>
    <mergeCell ref="F233:F234"/>
    <mergeCell ref="I302:I303"/>
    <mergeCell ref="A300:K300"/>
    <mergeCell ref="H302:H303"/>
    <mergeCell ref="K279:K280"/>
    <mergeCell ref="J279:J280"/>
    <mergeCell ref="H233:H234"/>
    <mergeCell ref="A254:K254"/>
    <mergeCell ref="A277:K277"/>
    <mergeCell ref="G278:K278"/>
    <mergeCell ref="G509:G510"/>
    <mergeCell ref="A507:K507"/>
    <mergeCell ref="B509:B510"/>
    <mergeCell ref="E509:E510"/>
    <mergeCell ref="D509:D510"/>
    <mergeCell ref="D394:D395"/>
    <mergeCell ref="C394:C395"/>
    <mergeCell ref="B394:B395"/>
    <mergeCell ref="B462:D462"/>
    <mergeCell ref="F440:F441"/>
    <mergeCell ref="B669:D669"/>
    <mergeCell ref="B670:B671"/>
    <mergeCell ref="D899:D900"/>
    <mergeCell ref="E899:E900"/>
    <mergeCell ref="B508:D508"/>
    <mergeCell ref="F509:F510"/>
    <mergeCell ref="F532:F533"/>
    <mergeCell ref="F738:F739"/>
    <mergeCell ref="E531:F531"/>
    <mergeCell ref="E669:F669"/>
    <mergeCell ref="E692:F692"/>
    <mergeCell ref="E670:E671"/>
    <mergeCell ref="E714:F714"/>
    <mergeCell ref="E647:E648"/>
    <mergeCell ref="F647:F648"/>
    <mergeCell ref="E693:E694"/>
    <mergeCell ref="F578:F579"/>
    <mergeCell ref="D647:D648"/>
    <mergeCell ref="D624:D625"/>
    <mergeCell ref="C647:C648"/>
    <mergeCell ref="B692:D692"/>
    <mergeCell ref="B647:B648"/>
    <mergeCell ref="C509:C510"/>
    <mergeCell ref="B624:B625"/>
    <mergeCell ref="C624:C625"/>
    <mergeCell ref="B485:D485"/>
    <mergeCell ref="C486:C487"/>
    <mergeCell ref="F394:F395"/>
    <mergeCell ref="E347:F347"/>
    <mergeCell ref="K49:K50"/>
    <mergeCell ref="K26:K27"/>
    <mergeCell ref="K325:K326"/>
    <mergeCell ref="J141:J142"/>
    <mergeCell ref="J210:J211"/>
    <mergeCell ref="J95:J96"/>
    <mergeCell ref="K95:K96"/>
    <mergeCell ref="K72:K73"/>
    <mergeCell ref="K118:K119"/>
    <mergeCell ref="K141:K142"/>
    <mergeCell ref="K164:K165"/>
    <mergeCell ref="K3:K4"/>
    <mergeCell ref="J49:J50"/>
    <mergeCell ref="H49:H50"/>
    <mergeCell ref="I49:I50"/>
    <mergeCell ref="H3:H4"/>
    <mergeCell ref="I26:I27"/>
    <mergeCell ref="H72:H73"/>
    <mergeCell ref="I72:I73"/>
    <mergeCell ref="H26:H27"/>
    <mergeCell ref="H164:H165"/>
    <mergeCell ref="H141:H142"/>
    <mergeCell ref="I141:I142"/>
    <mergeCell ref="I118:I119"/>
    <mergeCell ref="H118:H119"/>
    <mergeCell ref="I95:I96"/>
    <mergeCell ref="H95:H96"/>
    <mergeCell ref="I279:I280"/>
    <mergeCell ref="H279:H280"/>
    <mergeCell ref="G325:G326"/>
    <mergeCell ref="G347:K347"/>
    <mergeCell ref="G394:G395"/>
    <mergeCell ref="K394:K395"/>
    <mergeCell ref="J394:J395"/>
    <mergeCell ref="I164:I165"/>
    <mergeCell ref="J325:J326"/>
    <mergeCell ref="I325:I326"/>
    <mergeCell ref="G324:K324"/>
    <mergeCell ref="H210:H211"/>
    <mergeCell ref="I210:I211"/>
    <mergeCell ref="I233:I234"/>
    <mergeCell ref="G209:K209"/>
    <mergeCell ref="K210:K211"/>
    <mergeCell ref="A185:K185"/>
    <mergeCell ref="G186:K186"/>
    <mergeCell ref="J164:J165"/>
    <mergeCell ref="I187:I188"/>
    <mergeCell ref="B187:B188"/>
    <mergeCell ref="H187:H188"/>
    <mergeCell ref="E209:F209"/>
    <mergeCell ref="J187:J188"/>
    <mergeCell ref="A208:K208"/>
    <mergeCell ref="K187:K188"/>
    <mergeCell ref="G94:K94"/>
    <mergeCell ref="E94:F94"/>
    <mergeCell ref="E72:E73"/>
    <mergeCell ref="G72:G73"/>
    <mergeCell ref="F72:F73"/>
    <mergeCell ref="G141:G142"/>
    <mergeCell ref="F141:F142"/>
    <mergeCell ref="A70:K70"/>
    <mergeCell ref="E71:F71"/>
    <mergeCell ref="G71:K71"/>
    <mergeCell ref="A93:K93"/>
    <mergeCell ref="B71:D71"/>
    <mergeCell ref="E26:E27"/>
    <mergeCell ref="F26:F27"/>
    <mergeCell ref="G2:K2"/>
    <mergeCell ref="B2:D2"/>
    <mergeCell ref="A1:K1"/>
    <mergeCell ref="E2:F2"/>
    <mergeCell ref="B3:B4"/>
    <mergeCell ref="C3:C4"/>
    <mergeCell ref="B25:D25"/>
    <mergeCell ref="A24:K24"/>
    <mergeCell ref="G25:K25"/>
    <mergeCell ref="D3:D4"/>
    <mergeCell ref="G3:G4"/>
    <mergeCell ref="A553:K553"/>
    <mergeCell ref="G554:K554"/>
    <mergeCell ref="K509:K510"/>
    <mergeCell ref="J509:J510"/>
    <mergeCell ref="A530:K530"/>
    <mergeCell ref="J532:J533"/>
    <mergeCell ref="H532:H533"/>
    <mergeCell ref="I532:I533"/>
    <mergeCell ref="G531:K531"/>
    <mergeCell ref="I555:I556"/>
    <mergeCell ref="H555:H556"/>
    <mergeCell ref="G646:K646"/>
    <mergeCell ref="I647:I648"/>
    <mergeCell ref="H647:H648"/>
    <mergeCell ref="G647:G648"/>
    <mergeCell ref="J647:J648"/>
    <mergeCell ref="K647:K648"/>
    <mergeCell ref="G670:G671"/>
    <mergeCell ref="G669:K669"/>
    <mergeCell ref="K670:K671"/>
    <mergeCell ref="J670:J671"/>
    <mergeCell ref="I670:I671"/>
    <mergeCell ref="H670:H671"/>
    <mergeCell ref="G623:K623"/>
    <mergeCell ref="H624:H625"/>
    <mergeCell ref="G624:G625"/>
    <mergeCell ref="K624:K625"/>
    <mergeCell ref="G601:G602"/>
    <mergeCell ref="A599:K599"/>
    <mergeCell ref="G600:K600"/>
    <mergeCell ref="I601:I602"/>
    <mergeCell ref="K601:K602"/>
    <mergeCell ref="J601:J602"/>
    <mergeCell ref="H601:H602"/>
    <mergeCell ref="C670:C671"/>
    <mergeCell ref="D670:D671"/>
    <mergeCell ref="F670:F671"/>
    <mergeCell ref="G692:K692"/>
    <mergeCell ref="H693:H694"/>
    <mergeCell ref="A691:K691"/>
    <mergeCell ref="A622:K622"/>
    <mergeCell ref="E578:E579"/>
    <mergeCell ref="A576:K576"/>
    <mergeCell ref="J578:J579"/>
    <mergeCell ref="K578:K579"/>
    <mergeCell ref="I463:I464"/>
    <mergeCell ref="A461:K461"/>
    <mergeCell ref="H509:H510"/>
    <mergeCell ref="I509:I510"/>
    <mergeCell ref="A392:K392"/>
    <mergeCell ref="A415:K415"/>
    <mergeCell ref="B393:D393"/>
    <mergeCell ref="A484:K484"/>
    <mergeCell ref="G440:G441"/>
    <mergeCell ref="J1652:J1653"/>
    <mergeCell ref="H1675:H1676"/>
    <mergeCell ref="J1675:J1676"/>
    <mergeCell ref="I1675:I1676"/>
    <mergeCell ref="E1765:F1765"/>
    <mergeCell ref="E1743:E1744"/>
    <mergeCell ref="F1743:F1744"/>
    <mergeCell ref="K1652:K1653"/>
    <mergeCell ref="G1628:K1628"/>
    <mergeCell ref="G1651:K1651"/>
    <mergeCell ref="K1629:K1630"/>
    <mergeCell ref="E1697:F1697"/>
    <mergeCell ref="G1697:K1697"/>
    <mergeCell ref="E1742:F1742"/>
    <mergeCell ref="G1742:K1742"/>
    <mergeCell ref="H1743:H1744"/>
    <mergeCell ref="G1743:G1744"/>
    <mergeCell ref="K1743:K1744"/>
    <mergeCell ref="I1743:I1744"/>
    <mergeCell ref="J1743:J1744"/>
    <mergeCell ref="G1698:G1699"/>
    <mergeCell ref="J1698:J1699"/>
    <mergeCell ref="I1698:I1699"/>
    <mergeCell ref="K1766:K1767"/>
    <mergeCell ref="J1766:J1767"/>
    <mergeCell ref="G1675:G1676"/>
    <mergeCell ref="K1675:K1676"/>
    <mergeCell ref="F1334:F1335"/>
    <mergeCell ref="E1334:E1335"/>
    <mergeCell ref="J1356:J1357"/>
    <mergeCell ref="K1356:K1357"/>
    <mergeCell ref="I1379:I1380"/>
    <mergeCell ref="K1379:K1380"/>
    <mergeCell ref="J1379:J1380"/>
    <mergeCell ref="G1356:G1357"/>
    <mergeCell ref="G1355:K1355"/>
    <mergeCell ref="J1334:J1335"/>
    <mergeCell ref="G1334:G1335"/>
    <mergeCell ref="H1334:H1335"/>
    <mergeCell ref="I1334:I1335"/>
    <mergeCell ref="E1379:E1380"/>
    <mergeCell ref="H1379:H1380"/>
    <mergeCell ref="D1379:D1380"/>
    <mergeCell ref="G1378:K1378"/>
    <mergeCell ref="C1356:C1357"/>
    <mergeCell ref="C1334:C1335"/>
    <mergeCell ref="B1334:B1335"/>
    <mergeCell ref="F1356:F1357"/>
    <mergeCell ref="E1356:E1357"/>
    <mergeCell ref="K1334:K1335"/>
    <mergeCell ref="E1378:F1378"/>
    <mergeCell ref="C1720:C1721"/>
    <mergeCell ref="B1720:B1721"/>
    <mergeCell ref="E1675:E1676"/>
    <mergeCell ref="F1675:F1676"/>
    <mergeCell ref="F1698:F1699"/>
    <mergeCell ref="E1719:F1719"/>
    <mergeCell ref="D1789:D1790"/>
    <mergeCell ref="C1789:C1790"/>
    <mergeCell ref="D1675:D1676"/>
    <mergeCell ref="B1675:B1676"/>
    <mergeCell ref="C1675:C1676"/>
    <mergeCell ref="B1789:B1790"/>
    <mergeCell ref="J1789:J1790"/>
    <mergeCell ref="I1789:I1790"/>
    <mergeCell ref="H1789:H1790"/>
    <mergeCell ref="G1789:G1790"/>
    <mergeCell ref="F1789:F1790"/>
    <mergeCell ref="E1789:E1790"/>
    <mergeCell ref="K1789:K1790"/>
    <mergeCell ref="A1787:K1787"/>
    <mergeCell ref="B1788:D1788"/>
    <mergeCell ref="G1788:K1788"/>
    <mergeCell ref="E1788:F1788"/>
    <mergeCell ref="B1379:B1380"/>
    <mergeCell ref="C1379:C1380"/>
    <mergeCell ref="B1378:D1378"/>
    <mergeCell ref="D1334:D1335"/>
    <mergeCell ref="D1356:D1357"/>
    <mergeCell ref="B1355:D1355"/>
    <mergeCell ref="B1356:B1357"/>
    <mergeCell ref="B1310:D1310"/>
    <mergeCell ref="B1333:D1333"/>
    <mergeCell ref="D1311:D1312"/>
    <mergeCell ref="J1447:J1448"/>
    <mergeCell ref="G1446:K1446"/>
    <mergeCell ref="K1447:K1448"/>
    <mergeCell ref="D1447:D1448"/>
    <mergeCell ref="B1447:B1448"/>
    <mergeCell ref="B1446:D1446"/>
    <mergeCell ref="J1425:J1426"/>
    <mergeCell ref="G1424:K1424"/>
    <mergeCell ref="K1425:K1426"/>
    <mergeCell ref="J1311:J1312"/>
    <mergeCell ref="G1333:K1333"/>
    <mergeCell ref="K1311:K1312"/>
    <mergeCell ref="G1311:G1312"/>
    <mergeCell ref="F1311:F1312"/>
    <mergeCell ref="E1333:F1333"/>
    <mergeCell ref="E1311:E1312"/>
    <mergeCell ref="F1425:F1426"/>
    <mergeCell ref="G1425:G1426"/>
    <mergeCell ref="G1401:K1401"/>
    <mergeCell ref="B1401:D1401"/>
    <mergeCell ref="J1402:J1403"/>
    <mergeCell ref="K1402:K1403"/>
    <mergeCell ref="G1310:K1310"/>
    <mergeCell ref="B1402:B1403"/>
    <mergeCell ref="B1288:B1289"/>
    <mergeCell ref="C1288:C1289"/>
    <mergeCell ref="B1311:B1312"/>
    <mergeCell ref="C1311:C1312"/>
    <mergeCell ref="E1310:F1310"/>
    <mergeCell ref="I1288:I1289"/>
    <mergeCell ref="G1288:G1289"/>
    <mergeCell ref="I1311:I1312"/>
    <mergeCell ref="B1287:D1287"/>
    <mergeCell ref="H1106:H1107"/>
    <mergeCell ref="H1425:H1426"/>
    <mergeCell ref="H1402:H1403"/>
    <mergeCell ref="H1356:H1357"/>
    <mergeCell ref="H1288:H1289"/>
    <mergeCell ref="H1311:H1312"/>
    <mergeCell ref="B1469:D1469"/>
    <mergeCell ref="E1446:F1446"/>
    <mergeCell ref="I1447:I1448"/>
    <mergeCell ref="H1447:H1448"/>
    <mergeCell ref="E1469:F1469"/>
    <mergeCell ref="E1401:F1401"/>
    <mergeCell ref="F1379:F1380"/>
    <mergeCell ref="E1355:F1355"/>
    <mergeCell ref="G1379:G1380"/>
    <mergeCell ref="I1402:I1403"/>
    <mergeCell ref="G1402:G1403"/>
    <mergeCell ref="I1356:I1357"/>
    <mergeCell ref="I1425:I1426"/>
    <mergeCell ref="E1402:E1403"/>
    <mergeCell ref="D1402:D1403"/>
    <mergeCell ref="F1402:F1403"/>
    <mergeCell ref="C1402:C1403"/>
    <mergeCell ref="B1424:D1424"/>
    <mergeCell ref="E1425:E1426"/>
    <mergeCell ref="D1425:D1426"/>
    <mergeCell ref="C1425:C1426"/>
    <mergeCell ref="E1424:F1424"/>
    <mergeCell ref="E1288:E1289"/>
    <mergeCell ref="F1288:F1289"/>
    <mergeCell ref="E1106:E1107"/>
    <mergeCell ref="F1106:F1107"/>
    <mergeCell ref="B1106:B1107"/>
    <mergeCell ref="D1106:D1107"/>
    <mergeCell ref="C1106:C1107"/>
    <mergeCell ref="J1106:J1107"/>
    <mergeCell ref="K1106:K1107"/>
    <mergeCell ref="I1106:I1107"/>
    <mergeCell ref="I1607:I1608"/>
    <mergeCell ref="B1607:B1608"/>
    <mergeCell ref="K1584:K1585"/>
    <mergeCell ref="J1584:J1585"/>
    <mergeCell ref="I1584:I1585"/>
    <mergeCell ref="G1470:G1471"/>
    <mergeCell ref="E1470:E1471"/>
    <mergeCell ref="F1470:F1471"/>
    <mergeCell ref="J1470:J1471"/>
    <mergeCell ref="G1469:K1469"/>
    <mergeCell ref="K1470:K1471"/>
    <mergeCell ref="H1470:H1471"/>
    <mergeCell ref="B1651:D1651"/>
    <mergeCell ref="E1651:F1651"/>
    <mergeCell ref="E1674:F1674"/>
    <mergeCell ref="G1674:K1674"/>
    <mergeCell ref="B1674:D1674"/>
    <mergeCell ref="K1288:K1289"/>
    <mergeCell ref="J1288:J1289"/>
    <mergeCell ref="G1287:K1287"/>
    <mergeCell ref="K1265:K1266"/>
    <mergeCell ref="D1288:D1289"/>
    <mergeCell ref="E1287:F1287"/>
    <mergeCell ref="F1493:F1494"/>
    <mergeCell ref="F1516:F1517"/>
    <mergeCell ref="G1561:G1562"/>
    <mergeCell ref="K1516:K1517"/>
    <mergeCell ref="I1516:I1517"/>
    <mergeCell ref="J1516:J1517"/>
    <mergeCell ref="G1537:K1537"/>
    <mergeCell ref="E140:F140"/>
    <mergeCell ref="G302:G303"/>
    <mergeCell ref="F302:F303"/>
    <mergeCell ref="F164:F165"/>
    <mergeCell ref="E164:E165"/>
    <mergeCell ref="E163:F163"/>
    <mergeCell ref="E232:F232"/>
    <mergeCell ref="A139:K139"/>
    <mergeCell ref="G140:K140"/>
    <mergeCell ref="B140:D140"/>
    <mergeCell ref="E554:F554"/>
    <mergeCell ref="K532:K533"/>
    <mergeCell ref="B186:D186"/>
    <mergeCell ref="D187:D188"/>
    <mergeCell ref="C945:C946"/>
    <mergeCell ref="C853:C854"/>
    <mergeCell ref="B852:D852"/>
    <mergeCell ref="D853:D854"/>
    <mergeCell ref="E853:E854"/>
    <mergeCell ref="F853:F854"/>
    <mergeCell ref="G853:G854"/>
    <mergeCell ref="G163:K163"/>
    <mergeCell ref="A162:K162"/>
    <mergeCell ref="C187:C188"/>
    <mergeCell ref="G164:G165"/>
    <mergeCell ref="D463:D464"/>
    <mergeCell ref="E462:F462"/>
    <mergeCell ref="F601:F602"/>
    <mergeCell ref="E601:E602"/>
    <mergeCell ref="B302:B303"/>
    <mergeCell ref="B279:B280"/>
    <mergeCell ref="C279:C280"/>
    <mergeCell ref="H325:H326"/>
    <mergeCell ref="G279:G280"/>
    <mergeCell ref="K302:K303"/>
    <mergeCell ref="G301:K301"/>
    <mergeCell ref="B416:D416"/>
    <mergeCell ref="B417:B418"/>
    <mergeCell ref="C417:C418"/>
    <mergeCell ref="G393:K393"/>
    <mergeCell ref="K371:K372"/>
    <mergeCell ref="J371:J372"/>
    <mergeCell ref="E394:E395"/>
    <mergeCell ref="J118:J119"/>
    <mergeCell ref="J302:J303"/>
    <mergeCell ref="I624:I625"/>
    <mergeCell ref="J624:J625"/>
    <mergeCell ref="J3:J4"/>
    <mergeCell ref="J72:J73"/>
    <mergeCell ref="J26:J27"/>
    <mergeCell ref="I3:I4"/>
    <mergeCell ref="I578:I579"/>
    <mergeCell ref="B255:D255"/>
    <mergeCell ref="D256:D257"/>
    <mergeCell ref="G256:G257"/>
    <mergeCell ref="F256:F257"/>
    <mergeCell ref="E256:E257"/>
    <mergeCell ref="G232:K232"/>
    <mergeCell ref="B232:D232"/>
    <mergeCell ref="D233:D234"/>
    <mergeCell ref="G233:G234"/>
    <mergeCell ref="J233:J234"/>
    <mergeCell ref="K233:K234"/>
    <mergeCell ref="G255:K255"/>
    <mergeCell ref="A231:K231"/>
    <mergeCell ref="C233:C234"/>
    <mergeCell ref="C210:C211"/>
    <mergeCell ref="B233:B234"/>
    <mergeCell ref="D279:D280"/>
    <mergeCell ref="B278:D278"/>
    <mergeCell ref="F279:F280"/>
    <mergeCell ref="C256:C257"/>
    <mergeCell ref="B256:B257"/>
    <mergeCell ref="D348:D349"/>
    <mergeCell ref="B347:D347"/>
    <mergeCell ref="F348:F349"/>
    <mergeCell ref="F371:F372"/>
    <mergeCell ref="D302:D303"/>
    <mergeCell ref="C302:C303"/>
    <mergeCell ref="E325:E326"/>
    <mergeCell ref="B141:B142"/>
    <mergeCell ref="B163:D163"/>
    <mergeCell ref="D164:D165"/>
    <mergeCell ref="B164:B165"/>
    <mergeCell ref="B371:B372"/>
    <mergeCell ref="B301:D301"/>
    <mergeCell ref="E186:F186"/>
    <mergeCell ref="F187:F188"/>
    <mergeCell ref="B439:D439"/>
    <mergeCell ref="H440:H441"/>
    <mergeCell ref="E417:E418"/>
    <mergeCell ref="F417:F418"/>
    <mergeCell ref="A438:K438"/>
    <mergeCell ref="E416:F416"/>
    <mergeCell ref="G417:G418"/>
    <mergeCell ref="C463:C464"/>
    <mergeCell ref="G462:K462"/>
    <mergeCell ref="E348:E349"/>
    <mergeCell ref="E324:F324"/>
    <mergeCell ref="A323:K323"/>
    <mergeCell ref="G348:G349"/>
    <mergeCell ref="B348:B349"/>
    <mergeCell ref="C348:C349"/>
    <mergeCell ref="K348:K349"/>
    <mergeCell ref="J348:J349"/>
    <mergeCell ref="A346:K346"/>
    <mergeCell ref="B370:D370"/>
    <mergeCell ref="A369:K369"/>
    <mergeCell ref="G370:K370"/>
    <mergeCell ref="E370:F370"/>
    <mergeCell ref="E371:E372"/>
    <mergeCell ref="G371:G372"/>
    <mergeCell ref="C371:C372"/>
    <mergeCell ref="D371:D372"/>
    <mergeCell ref="I348:I349"/>
    <mergeCell ref="H348:H349"/>
    <mergeCell ref="G210:G211"/>
    <mergeCell ref="F210:F211"/>
    <mergeCell ref="C141:C142"/>
    <mergeCell ref="C164:C165"/>
    <mergeCell ref="G187:G188"/>
    <mergeCell ref="B209:D209"/>
    <mergeCell ref="B210:B211"/>
    <mergeCell ref="D210:D211"/>
    <mergeCell ref="E210:E211"/>
    <mergeCell ref="E187:E188"/>
    <mergeCell ref="B325:B326"/>
    <mergeCell ref="D325:D326"/>
    <mergeCell ref="E439:F439"/>
    <mergeCell ref="F325:F326"/>
    <mergeCell ref="E393:F393"/>
    <mergeCell ref="C325:C326"/>
    <mergeCell ref="B324:D324"/>
    <mergeCell ref="I440:I441"/>
    <mergeCell ref="I417:I418"/>
    <mergeCell ref="H417:H418"/>
    <mergeCell ref="K417:K418"/>
    <mergeCell ref="J417:J418"/>
    <mergeCell ref="D417:D418"/>
    <mergeCell ref="G416:K416"/>
    <mergeCell ref="G439:K439"/>
    <mergeCell ref="H394:H395"/>
    <mergeCell ref="I394:I395"/>
    <mergeCell ref="I371:I372"/>
    <mergeCell ref="H371:H372"/>
    <mergeCell ref="A645:K645"/>
    <mergeCell ref="E646:F646"/>
    <mergeCell ref="G737:K737"/>
    <mergeCell ref="I738:I739"/>
    <mergeCell ref="G738:G739"/>
    <mergeCell ref="I761:I762"/>
    <mergeCell ref="J761:J762"/>
    <mergeCell ref="G761:G762"/>
    <mergeCell ref="A668:K668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5.86"/>
    <col customWidth="1" min="2" max="2" width="7.43"/>
    <col customWidth="1" min="3" max="3" width="14.0"/>
    <col customWidth="1" min="4" max="4" width="7.43"/>
    <col customWidth="1" min="5" max="5" width="7.0"/>
    <col customWidth="1" min="6" max="6" width="7.43"/>
    <col customWidth="1" min="7" max="7" width="24.43"/>
    <col customWidth="1" min="8" max="8" width="17.43"/>
    <col customWidth="1" min="9" max="10" width="15.86"/>
    <col customWidth="1" min="11" max="11" width="7.86"/>
    <col customWidth="1" min="12" max="12" width="19.43"/>
    <col customWidth="1" min="13" max="26" width="10.71"/>
  </cols>
  <sheetData>
    <row r="1">
      <c r="A1" s="66" t="s">
        <v>216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5.75" customHeight="1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133">
        <f>'Menu Cíclico'!AJ6</f>
        <v>4</v>
      </c>
      <c r="B3" s="135" t="s">
        <v>482</v>
      </c>
      <c r="C3" s="136" t="s">
        <v>483</v>
      </c>
      <c r="D3" s="135" t="s">
        <v>484</v>
      </c>
      <c r="E3" s="135" t="s">
        <v>485</v>
      </c>
      <c r="F3" s="135" t="s">
        <v>484</v>
      </c>
      <c r="G3" s="135" t="s">
        <v>524</v>
      </c>
      <c r="H3" s="135" t="s">
        <v>486</v>
      </c>
      <c r="I3" s="135" t="s">
        <v>487</v>
      </c>
      <c r="J3" s="137" t="s">
        <v>488</v>
      </c>
      <c r="K3" s="138" t="s">
        <v>489</v>
      </c>
      <c r="L3" s="139" t="s">
        <v>490</v>
      </c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88"/>
      <c r="K4" s="87"/>
      <c r="L4" s="8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37" t="s">
        <v>473</v>
      </c>
      <c r="B5" s="89">
        <v>0.1</v>
      </c>
      <c r="C5" s="89">
        <v>0.8</v>
      </c>
      <c r="D5" s="18">
        <f t="shared" ref="D5:D13" si="1">C5*B5</f>
        <v>0.08</v>
      </c>
      <c r="E5" s="18">
        <f>A3*B5</f>
        <v>0.4</v>
      </c>
      <c r="F5" s="18">
        <f t="shared" ref="F5:F13" si="2">E5*C5</f>
        <v>0.32</v>
      </c>
      <c r="G5" s="140">
        <v>0.0</v>
      </c>
      <c r="H5" s="18">
        <v>1.1</v>
      </c>
      <c r="I5" s="89">
        <f t="shared" ref="I5:I13" si="3">H5*E5</f>
        <v>0.44</v>
      </c>
      <c r="J5" s="25">
        <f>'Insumos Buffet'!D65</f>
        <v>10940</v>
      </c>
      <c r="K5" s="3">
        <f t="shared" ref="K5:K19" si="4">J5*I5</f>
        <v>4813.6</v>
      </c>
      <c r="L5" s="3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31" t="s">
        <v>345</v>
      </c>
      <c r="B6" s="89">
        <v>0.08</v>
      </c>
      <c r="C6" s="89">
        <v>1.0</v>
      </c>
      <c r="D6" s="18">
        <f t="shared" si="1"/>
        <v>0.08</v>
      </c>
      <c r="E6" s="18">
        <f>B6*A3</f>
        <v>0.32</v>
      </c>
      <c r="F6" s="18">
        <f t="shared" si="2"/>
        <v>0.32</v>
      </c>
      <c r="G6" s="87"/>
      <c r="H6" s="18">
        <v>1.25</v>
      </c>
      <c r="I6" s="89">
        <f t="shared" si="3"/>
        <v>0.4</v>
      </c>
      <c r="J6" s="25">
        <f>'Insumos Buffet'!D21</f>
        <v>2990</v>
      </c>
      <c r="K6" s="3">
        <f t="shared" si="4"/>
        <v>1196</v>
      </c>
      <c r="L6" s="3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31" t="s">
        <v>440</v>
      </c>
      <c r="B7" s="18">
        <v>0.08</v>
      </c>
      <c r="C7" s="18">
        <v>1.0</v>
      </c>
      <c r="D7" s="18">
        <f t="shared" si="1"/>
        <v>0.08</v>
      </c>
      <c r="E7" s="18">
        <f>B7*A3</f>
        <v>0.32</v>
      </c>
      <c r="F7" s="18">
        <f t="shared" si="2"/>
        <v>0.32</v>
      </c>
      <c r="G7" s="141" t="s">
        <v>527</v>
      </c>
      <c r="H7" s="18">
        <v>1.0</v>
      </c>
      <c r="I7" s="89">
        <f t="shared" si="3"/>
        <v>0.32</v>
      </c>
      <c r="J7" s="25">
        <f>'Insumos Buffet'!D87</f>
        <v>10184.70142</v>
      </c>
      <c r="K7" s="3">
        <f t="shared" si="4"/>
        <v>3259.104455</v>
      </c>
      <c r="L7" s="3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31" t="s">
        <v>282</v>
      </c>
      <c r="B8" s="18">
        <v>0.005</v>
      </c>
      <c r="C8" s="18">
        <v>1.0</v>
      </c>
      <c r="D8" s="18">
        <f t="shared" si="1"/>
        <v>0.005</v>
      </c>
      <c r="E8" s="18">
        <f>B8*A3</f>
        <v>0.02</v>
      </c>
      <c r="F8" s="18">
        <f t="shared" si="2"/>
        <v>0.02</v>
      </c>
      <c r="G8" s="142"/>
      <c r="H8" s="18">
        <v>1.0</v>
      </c>
      <c r="I8" s="89">
        <f t="shared" si="3"/>
        <v>0.02</v>
      </c>
      <c r="J8" s="25">
        <f>'Insumos Buffet'!D12</f>
        <v>7400</v>
      </c>
      <c r="K8" s="3">
        <f t="shared" si="4"/>
        <v>148</v>
      </c>
      <c r="L8" s="3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31" t="s">
        <v>505</v>
      </c>
      <c r="B9" s="18">
        <v>0.002</v>
      </c>
      <c r="C9" s="18">
        <v>1.0</v>
      </c>
      <c r="D9" s="18">
        <f t="shared" si="1"/>
        <v>0.002</v>
      </c>
      <c r="E9" s="18">
        <f>B9*A3</f>
        <v>0.008</v>
      </c>
      <c r="F9" s="18">
        <f t="shared" si="2"/>
        <v>0.008</v>
      </c>
      <c r="G9" s="142"/>
      <c r="H9" s="18">
        <v>1.0</v>
      </c>
      <c r="I9" s="89">
        <f t="shared" si="3"/>
        <v>0.008</v>
      </c>
      <c r="J9" s="25">
        <f>'Insumos Buffet'!D82</f>
        <v>3200</v>
      </c>
      <c r="K9" s="3">
        <f t="shared" si="4"/>
        <v>25.6</v>
      </c>
      <c r="L9" s="3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31" t="s">
        <v>494</v>
      </c>
      <c r="B10" s="18">
        <v>1.0E-4</v>
      </c>
      <c r="C10" s="18">
        <v>1.0</v>
      </c>
      <c r="D10" s="18">
        <f t="shared" si="1"/>
        <v>0.0001</v>
      </c>
      <c r="E10" s="18">
        <f>B10*A3</f>
        <v>0.0004</v>
      </c>
      <c r="F10" s="18">
        <f t="shared" si="2"/>
        <v>0.0004</v>
      </c>
      <c r="G10" s="87"/>
      <c r="H10" s="18">
        <v>1.0</v>
      </c>
      <c r="I10" s="89">
        <f t="shared" si="3"/>
        <v>0.0004</v>
      </c>
      <c r="J10" s="25">
        <f>'Insumos Buffet'!D70</f>
        <v>145000</v>
      </c>
      <c r="K10" s="3">
        <f t="shared" si="4"/>
        <v>58</v>
      </c>
      <c r="L10" s="3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31" t="s">
        <v>47</v>
      </c>
      <c r="B11" s="18">
        <v>0.01</v>
      </c>
      <c r="C11" s="18">
        <v>1.0</v>
      </c>
      <c r="D11" s="18">
        <f t="shared" si="1"/>
        <v>0.01</v>
      </c>
      <c r="E11" s="18">
        <f>B11*A3</f>
        <v>0.04</v>
      </c>
      <c r="F11" s="18">
        <f t="shared" si="2"/>
        <v>0.04</v>
      </c>
      <c r="G11" s="59"/>
      <c r="H11" s="18">
        <v>1.0</v>
      </c>
      <c r="I11" s="89">
        <f t="shared" si="3"/>
        <v>0.04</v>
      </c>
      <c r="J11" s="25">
        <f>'Insumos Buffet'!D2</f>
        <v>6820</v>
      </c>
      <c r="K11" s="3">
        <f t="shared" si="4"/>
        <v>272.8</v>
      </c>
      <c r="L11" s="3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31" t="s">
        <v>447</v>
      </c>
      <c r="B12" s="89">
        <v>0.01</v>
      </c>
      <c r="C12" s="89">
        <v>1.0</v>
      </c>
      <c r="D12" s="18">
        <f t="shared" si="1"/>
        <v>0.01</v>
      </c>
      <c r="E12" s="18">
        <f>B12*A3</f>
        <v>0.04</v>
      </c>
      <c r="F12" s="18">
        <f t="shared" si="2"/>
        <v>0.04</v>
      </c>
      <c r="G12" s="141" t="s">
        <v>528</v>
      </c>
      <c r="H12" s="18">
        <v>1.0</v>
      </c>
      <c r="I12" s="89">
        <f t="shared" si="3"/>
        <v>0.04</v>
      </c>
      <c r="J12" s="25">
        <f>'Insumos Buffet'!D52</f>
        <v>10000</v>
      </c>
      <c r="K12" s="3">
        <f t="shared" si="4"/>
        <v>400</v>
      </c>
      <c r="L12" s="3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31" t="s">
        <v>523</v>
      </c>
      <c r="B13" s="89">
        <v>0.002</v>
      </c>
      <c r="C13" s="89">
        <v>1.0</v>
      </c>
      <c r="D13" s="18">
        <f t="shared" si="1"/>
        <v>0.002</v>
      </c>
      <c r="E13" s="18">
        <f>B13*A3</f>
        <v>0.008</v>
      </c>
      <c r="F13" s="18">
        <f t="shared" si="2"/>
        <v>0.008</v>
      </c>
      <c r="G13" s="142"/>
      <c r="H13" s="18">
        <v>1.0</v>
      </c>
      <c r="I13" s="89">
        <f t="shared" si="3"/>
        <v>0.008</v>
      </c>
      <c r="J13" s="25">
        <f>'Insumos Buffet'!D93</f>
        <v>12600</v>
      </c>
      <c r="K13" s="3">
        <f t="shared" si="4"/>
        <v>100.8</v>
      </c>
      <c r="L13" s="3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31"/>
      <c r="B14" s="89"/>
      <c r="C14" s="89"/>
      <c r="D14" s="18"/>
      <c r="E14" s="18"/>
      <c r="F14" s="18"/>
      <c r="G14" s="142"/>
      <c r="H14" s="18"/>
      <c r="I14" s="89"/>
      <c r="J14" s="25"/>
      <c r="K14" s="3">
        <f t="shared" si="4"/>
        <v>0</v>
      </c>
      <c r="L14" s="3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31"/>
      <c r="B15" s="89"/>
      <c r="C15" s="89"/>
      <c r="D15" s="18"/>
      <c r="E15" s="18"/>
      <c r="F15" s="18"/>
      <c r="G15" s="142"/>
      <c r="H15" s="18"/>
      <c r="I15" s="89"/>
      <c r="J15" s="25"/>
      <c r="K15" s="3">
        <f t="shared" si="4"/>
        <v>0</v>
      </c>
      <c r="L15" s="3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44"/>
      <c r="B16" s="127"/>
      <c r="C16" s="127"/>
      <c r="D16" s="95"/>
      <c r="E16" s="95"/>
      <c r="F16" s="95"/>
      <c r="G16" s="87"/>
      <c r="H16" s="95"/>
      <c r="I16" s="89"/>
      <c r="J16" s="25"/>
      <c r="K16" s="3">
        <f t="shared" si="4"/>
        <v>0</v>
      </c>
      <c r="L16" s="3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31"/>
      <c r="B17" s="89"/>
      <c r="C17" s="89"/>
      <c r="D17" s="18"/>
      <c r="E17" s="18"/>
      <c r="F17" s="18"/>
      <c r="G17" s="143">
        <f>F19/A3</f>
        <v>0.2691</v>
      </c>
      <c r="H17" s="18"/>
      <c r="I17" s="89"/>
      <c r="J17" s="25"/>
      <c r="K17" s="3">
        <f t="shared" si="4"/>
        <v>0</v>
      </c>
      <c r="L17" s="3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31"/>
      <c r="B18" s="89"/>
      <c r="C18" s="89"/>
      <c r="D18" s="18"/>
      <c r="E18" s="18"/>
      <c r="F18" s="18"/>
      <c r="G18" s="142"/>
      <c r="H18" s="18"/>
      <c r="I18" s="89"/>
      <c r="J18" s="25"/>
      <c r="K18" s="3">
        <f t="shared" si="4"/>
        <v>0</v>
      </c>
      <c r="L18" s="3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4" t="s">
        <v>495</v>
      </c>
      <c r="B19" s="96">
        <f>SUM(B5:B15)</f>
        <v>0.2891</v>
      </c>
      <c r="C19" s="96"/>
      <c r="D19" s="96">
        <f t="shared" ref="D19:F19" si="5">SUM(D5:D15)</f>
        <v>0.2691</v>
      </c>
      <c r="E19" s="96">
        <f t="shared" si="5"/>
        <v>1.1564</v>
      </c>
      <c r="F19" s="96">
        <f t="shared" si="5"/>
        <v>1.0764</v>
      </c>
      <c r="G19" s="87"/>
      <c r="H19" s="96"/>
      <c r="I19" s="96">
        <f>SUM(I5:I18)</f>
        <v>1.2764</v>
      </c>
      <c r="J19" s="11"/>
      <c r="K19" s="3">
        <f t="shared" si="4"/>
        <v>0</v>
      </c>
      <c r="L19" s="98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144"/>
      <c r="B20" s="100"/>
      <c r="C20" s="100"/>
      <c r="D20" s="100"/>
      <c r="E20" s="100"/>
      <c r="F20" s="100"/>
      <c r="G20" s="100"/>
      <c r="H20" s="100"/>
      <c r="I20" s="101" t="s">
        <v>496</v>
      </c>
      <c r="J20" s="145">
        <f t="shared" ref="J20:K20" si="6">SUM(J5:J19)</f>
        <v>209134.7014</v>
      </c>
      <c r="K20" s="145">
        <f t="shared" si="6"/>
        <v>10273.90446</v>
      </c>
      <c r="L20" s="101" t="s">
        <v>497</v>
      </c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5.75" customHeight="1">
      <c r="A21" s="144"/>
      <c r="B21" s="100"/>
      <c r="C21" s="100"/>
      <c r="D21" s="100"/>
      <c r="E21" s="100"/>
      <c r="F21" s="100"/>
      <c r="G21" s="100"/>
      <c r="H21" s="100"/>
      <c r="I21" s="104">
        <f>G17*A3</f>
        <v>1.0764</v>
      </c>
      <c r="J21" s="128"/>
      <c r="K21" s="128"/>
      <c r="L21" s="104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5.75" customHeight="1">
      <c r="A22" s="146"/>
      <c r="B22" s="146"/>
      <c r="C22" s="146"/>
      <c r="D22" s="146"/>
      <c r="E22" s="146"/>
      <c r="F22" s="146"/>
      <c r="G22" s="8"/>
      <c r="H22" s="146"/>
      <c r="I22" s="146"/>
      <c r="J22" s="105"/>
      <c r="K22" s="105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>
      <c r="A23" s="146"/>
      <c r="B23" s="146"/>
      <c r="C23" s="146"/>
      <c r="D23" s="146"/>
      <c r="E23" s="146"/>
      <c r="F23" s="146"/>
      <c r="G23" s="146"/>
      <c r="H23" s="146"/>
      <c r="I23" s="146"/>
      <c r="J23" s="105"/>
      <c r="K23" s="105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5.75" customHeight="1">
      <c r="A24" s="66" t="s">
        <v>241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5.75" customHeight="1">
      <c r="A26" s="133">
        <f>'Menu Cíclico'!AJ7</f>
        <v>4</v>
      </c>
      <c r="B26" s="135" t="s">
        <v>482</v>
      </c>
      <c r="C26" s="136" t="s">
        <v>483</v>
      </c>
      <c r="D26" s="135" t="s">
        <v>484</v>
      </c>
      <c r="E26" s="135" t="s">
        <v>485</v>
      </c>
      <c r="F26" s="135" t="s">
        <v>484</v>
      </c>
      <c r="G26" s="135" t="s">
        <v>524</v>
      </c>
      <c r="H26" s="135" t="s">
        <v>486</v>
      </c>
      <c r="I26" s="135" t="s">
        <v>487</v>
      </c>
      <c r="J26" s="137" t="s">
        <v>488</v>
      </c>
      <c r="K26" s="138" t="s">
        <v>489</v>
      </c>
      <c r="L26" s="139" t="s">
        <v>490</v>
      </c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88"/>
      <c r="K27" s="87"/>
      <c r="L27" s="8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5.75" customHeight="1">
      <c r="A28" s="37" t="s">
        <v>474</v>
      </c>
      <c r="B28" s="89">
        <v>0.22</v>
      </c>
      <c r="C28" s="89">
        <v>0.8</v>
      </c>
      <c r="D28" s="18">
        <f t="shared" ref="D28:D33" si="7">C28*B28</f>
        <v>0.176</v>
      </c>
      <c r="E28" s="18">
        <f>A26*B28</f>
        <v>0.88</v>
      </c>
      <c r="F28" s="18">
        <f t="shared" ref="F28:F33" si="8">E28*C28</f>
        <v>0.704</v>
      </c>
      <c r="G28" s="140">
        <v>0.0</v>
      </c>
      <c r="H28" s="18">
        <v>1.1</v>
      </c>
      <c r="I28" s="89">
        <f t="shared" ref="I28:I33" si="9">H28*E28</f>
        <v>0.968</v>
      </c>
      <c r="J28" s="25">
        <f>'Insumos Buffet'!D66</f>
        <v>23210</v>
      </c>
      <c r="K28" s="3">
        <f t="shared" ref="K28:K41" si="10">J28*I28</f>
        <v>22467.28</v>
      </c>
      <c r="L28" s="3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5.75" customHeight="1">
      <c r="A29" s="31" t="s">
        <v>422</v>
      </c>
      <c r="B29" s="89">
        <v>0.02</v>
      </c>
      <c r="C29" s="89">
        <v>1.0</v>
      </c>
      <c r="D29" s="18">
        <f t="shared" si="7"/>
        <v>0.02</v>
      </c>
      <c r="E29" s="18">
        <f>B29*A26</f>
        <v>0.08</v>
      </c>
      <c r="F29" s="18">
        <f t="shared" si="8"/>
        <v>0.08</v>
      </c>
      <c r="G29" s="87"/>
      <c r="H29" s="18">
        <v>1.0</v>
      </c>
      <c r="I29" s="89">
        <f t="shared" si="9"/>
        <v>0.08</v>
      </c>
      <c r="J29" s="25">
        <f>'Insumos Buffet'!D40</f>
        <v>3890</v>
      </c>
      <c r="K29" s="3">
        <f t="shared" si="10"/>
        <v>311.2</v>
      </c>
      <c r="L29" s="3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5.75" customHeight="1">
      <c r="A30" s="31" t="s">
        <v>421</v>
      </c>
      <c r="B30" s="18">
        <v>0.02</v>
      </c>
      <c r="C30" s="18">
        <v>1.0</v>
      </c>
      <c r="D30" s="18">
        <f t="shared" si="7"/>
        <v>0.02</v>
      </c>
      <c r="E30" s="18">
        <f>B30*A26</f>
        <v>0.08</v>
      </c>
      <c r="F30" s="18">
        <f t="shared" si="8"/>
        <v>0.08</v>
      </c>
      <c r="G30" s="141" t="s">
        <v>527</v>
      </c>
      <c r="H30" s="18">
        <v>1.0</v>
      </c>
      <c r="I30" s="89">
        <f t="shared" si="9"/>
        <v>0.08</v>
      </c>
      <c r="J30" s="25">
        <f>'Insumos Buffet'!D39</f>
        <v>4555</v>
      </c>
      <c r="K30" s="3">
        <f t="shared" si="10"/>
        <v>364.4</v>
      </c>
      <c r="L30" s="3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5.75" customHeight="1">
      <c r="A31" s="31" t="s">
        <v>423</v>
      </c>
      <c r="B31" s="18">
        <v>0.02</v>
      </c>
      <c r="C31" s="18">
        <v>1.0</v>
      </c>
      <c r="D31" s="18">
        <f t="shared" si="7"/>
        <v>0.02</v>
      </c>
      <c r="E31" s="18">
        <f>B31*A26</f>
        <v>0.08</v>
      </c>
      <c r="F31" s="18">
        <f t="shared" si="8"/>
        <v>0.08</v>
      </c>
      <c r="G31" s="142"/>
      <c r="H31" s="18">
        <v>1.0</v>
      </c>
      <c r="I31" s="89">
        <f t="shared" si="9"/>
        <v>0.08</v>
      </c>
      <c r="J31" s="25">
        <f>'Insumos Buffet'!D41</f>
        <v>432</v>
      </c>
      <c r="K31" s="3">
        <f t="shared" si="10"/>
        <v>34.56</v>
      </c>
      <c r="L31" s="3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5.75" customHeight="1">
      <c r="A32" s="31" t="s">
        <v>505</v>
      </c>
      <c r="B32" s="18">
        <v>0.002</v>
      </c>
      <c r="C32" s="18">
        <v>1.0</v>
      </c>
      <c r="D32" s="18">
        <f t="shared" si="7"/>
        <v>0.002</v>
      </c>
      <c r="E32" s="18">
        <f>B32*A26</f>
        <v>0.008</v>
      </c>
      <c r="F32" s="18">
        <f t="shared" si="8"/>
        <v>0.008</v>
      </c>
      <c r="G32" s="142"/>
      <c r="H32" s="18">
        <v>1.0</v>
      </c>
      <c r="I32" s="89">
        <f t="shared" si="9"/>
        <v>0.008</v>
      </c>
      <c r="J32" s="25">
        <f>'Insumos Buffet'!D82</f>
        <v>3200</v>
      </c>
      <c r="K32" s="3">
        <f t="shared" si="10"/>
        <v>25.6</v>
      </c>
      <c r="L32" s="3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5.75" customHeight="1">
      <c r="A33" s="31" t="s">
        <v>494</v>
      </c>
      <c r="B33" s="18">
        <v>1.0E-4</v>
      </c>
      <c r="C33" s="18">
        <v>1.0</v>
      </c>
      <c r="D33" s="18">
        <f t="shared" si="7"/>
        <v>0.0001</v>
      </c>
      <c r="E33" s="18">
        <f>B33*A26</f>
        <v>0.0004</v>
      </c>
      <c r="F33" s="18">
        <f t="shared" si="8"/>
        <v>0.0004</v>
      </c>
      <c r="G33" s="87"/>
      <c r="H33" s="18">
        <v>1.0</v>
      </c>
      <c r="I33" s="89">
        <f t="shared" si="9"/>
        <v>0.0004</v>
      </c>
      <c r="J33" s="25">
        <f>'Insumos Buffet'!D70</f>
        <v>145000</v>
      </c>
      <c r="K33" s="3">
        <f t="shared" si="10"/>
        <v>58</v>
      </c>
      <c r="L33" s="3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5.75" customHeight="1">
      <c r="A34" s="31"/>
      <c r="B34" s="18"/>
      <c r="C34" s="18"/>
      <c r="D34" s="18"/>
      <c r="E34" s="18"/>
      <c r="F34" s="18"/>
      <c r="G34" s="59"/>
      <c r="H34" s="18"/>
      <c r="I34" s="89"/>
      <c r="J34" s="25"/>
      <c r="K34" s="3">
        <f t="shared" si="10"/>
        <v>0</v>
      </c>
      <c r="L34" s="3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5.75" customHeight="1">
      <c r="A35" s="31"/>
      <c r="B35" s="89"/>
      <c r="C35" s="89"/>
      <c r="D35" s="18"/>
      <c r="E35" s="18"/>
      <c r="F35" s="18"/>
      <c r="G35" s="141" t="s">
        <v>528</v>
      </c>
      <c r="H35" s="18"/>
      <c r="I35" s="89"/>
      <c r="J35" s="25"/>
      <c r="K35" s="3">
        <f t="shared" si="10"/>
        <v>0</v>
      </c>
      <c r="L35" s="3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5.75" customHeight="1">
      <c r="A36" s="31"/>
      <c r="B36" s="89"/>
      <c r="C36" s="89"/>
      <c r="D36" s="18"/>
      <c r="E36" s="18"/>
      <c r="F36" s="18"/>
      <c r="G36" s="142"/>
      <c r="H36" s="18"/>
      <c r="I36" s="89"/>
      <c r="J36" s="25"/>
      <c r="K36" s="3">
        <f t="shared" si="10"/>
        <v>0</v>
      </c>
      <c r="L36" s="3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5.75" customHeight="1">
      <c r="A37" s="31"/>
      <c r="B37" s="89"/>
      <c r="C37" s="89"/>
      <c r="D37" s="18"/>
      <c r="E37" s="18"/>
      <c r="F37" s="18"/>
      <c r="G37" s="142"/>
      <c r="H37" s="18"/>
      <c r="I37" s="89"/>
      <c r="J37" s="25"/>
      <c r="K37" s="3">
        <f t="shared" si="10"/>
        <v>0</v>
      </c>
      <c r="L37" s="3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5.75" customHeight="1">
      <c r="A38" s="31"/>
      <c r="B38" s="89"/>
      <c r="C38" s="89"/>
      <c r="D38" s="18"/>
      <c r="E38" s="18"/>
      <c r="F38" s="18"/>
      <c r="G38" s="142"/>
      <c r="H38" s="18"/>
      <c r="I38" s="89"/>
      <c r="J38" s="25"/>
      <c r="K38" s="3">
        <f t="shared" si="10"/>
        <v>0</v>
      </c>
      <c r="L38" s="3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5.75" customHeight="1">
      <c r="A39" s="44"/>
      <c r="B39" s="127"/>
      <c r="C39" s="127"/>
      <c r="D39" s="95"/>
      <c r="E39" s="95"/>
      <c r="F39" s="95"/>
      <c r="G39" s="87"/>
      <c r="H39" s="95"/>
      <c r="I39" s="89"/>
      <c r="J39" s="25"/>
      <c r="K39" s="3">
        <f t="shared" si="10"/>
        <v>0</v>
      </c>
      <c r="L39" s="3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5.75" customHeight="1">
      <c r="A40" s="31"/>
      <c r="B40" s="89"/>
      <c r="C40" s="89"/>
      <c r="D40" s="18"/>
      <c r="E40" s="18"/>
      <c r="F40" s="18"/>
      <c r="G40" s="143">
        <f>F42/A26</f>
        <v>0.2381</v>
      </c>
      <c r="H40" s="18"/>
      <c r="I40" s="89"/>
      <c r="J40" s="25"/>
      <c r="K40" s="3">
        <f t="shared" si="10"/>
        <v>0</v>
      </c>
      <c r="L40" s="18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5.75" customHeight="1">
      <c r="A41" s="31"/>
      <c r="B41" s="89"/>
      <c r="C41" s="89"/>
      <c r="D41" s="18"/>
      <c r="E41" s="18"/>
      <c r="F41" s="18"/>
      <c r="G41" s="142"/>
      <c r="H41" s="18"/>
      <c r="I41" s="89"/>
      <c r="J41" s="25"/>
      <c r="K41" s="3">
        <f t="shared" si="10"/>
        <v>0</v>
      </c>
      <c r="L41" s="18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5.75" customHeight="1">
      <c r="A42" s="4" t="s">
        <v>495</v>
      </c>
      <c r="B42" s="96">
        <f>SUM(B28:B38)</f>
        <v>0.2821</v>
      </c>
      <c r="C42" s="96"/>
      <c r="D42" s="96">
        <f t="shared" ref="D42:F42" si="11">SUM(D28:D38)</f>
        <v>0.2381</v>
      </c>
      <c r="E42" s="96">
        <f t="shared" si="11"/>
        <v>1.1284</v>
      </c>
      <c r="F42" s="96">
        <f t="shared" si="11"/>
        <v>0.9524</v>
      </c>
      <c r="G42" s="87"/>
      <c r="H42" s="96"/>
      <c r="I42" s="96">
        <f t="shared" ref="I42:L42" si="12">SUM(I28:I41)</f>
        <v>1.2164</v>
      </c>
      <c r="J42" s="11">
        <f t="shared" si="12"/>
        <v>180287</v>
      </c>
      <c r="K42" s="11">
        <f t="shared" si="12"/>
        <v>23261.04</v>
      </c>
      <c r="L42" s="96">
        <f t="shared" si="12"/>
        <v>0</v>
      </c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5.75" customHeight="1">
      <c r="A43" s="144"/>
      <c r="B43" s="100"/>
      <c r="C43" s="100"/>
      <c r="D43" s="100"/>
      <c r="E43" s="100"/>
      <c r="F43" s="100"/>
      <c r="G43" s="100"/>
      <c r="H43" s="100"/>
      <c r="I43" s="101" t="s">
        <v>496</v>
      </c>
      <c r="J43" s="130"/>
      <c r="K43" s="130"/>
      <c r="L43" s="101" t="s">
        <v>497</v>
      </c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5.75" customHeight="1">
      <c r="A44" s="144"/>
      <c r="B44" s="100"/>
      <c r="C44" s="100"/>
      <c r="D44" s="100"/>
      <c r="E44" s="100"/>
      <c r="F44" s="100"/>
      <c r="G44" s="100"/>
      <c r="H44" s="100"/>
      <c r="I44" s="104">
        <f>G40*A26</f>
        <v>0.9524</v>
      </c>
      <c r="J44" s="130"/>
      <c r="K44" s="130"/>
      <c r="L44" s="104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130"/>
      <c r="K45" s="130"/>
      <c r="L45" s="10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5.75" customHeight="1">
      <c r="A46" s="146"/>
      <c r="B46" s="146"/>
      <c r="C46" s="146"/>
      <c r="D46" s="146"/>
      <c r="E46" s="146"/>
      <c r="F46" s="146"/>
      <c r="G46" s="146"/>
      <c r="H46" s="146"/>
      <c r="I46" s="146"/>
      <c r="J46" s="130"/>
      <c r="K46" s="130"/>
      <c r="L46" s="10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5.75" customHeight="1">
      <c r="A47" s="66" t="s">
        <v>202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5.75" customHeight="1">
      <c r="A49" s="81">
        <f>'Menu Cíclico'!D6</f>
        <v>4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5.75" customHeight="1">
      <c r="A51" s="37" t="s">
        <v>540</v>
      </c>
      <c r="B51" s="89">
        <v>0.15</v>
      </c>
      <c r="C51" s="89">
        <v>0.8</v>
      </c>
      <c r="D51" s="18">
        <f t="shared" ref="D51:D64" si="13">C51*B51</f>
        <v>0.12</v>
      </c>
      <c r="E51" s="18">
        <f>B51*A49</f>
        <v>0.6</v>
      </c>
      <c r="F51" s="18">
        <f t="shared" ref="F51:F64" si="14">E51*C51</f>
        <v>0.48</v>
      </c>
      <c r="G51" s="140">
        <v>0.0</v>
      </c>
      <c r="H51" s="18">
        <v>1.1</v>
      </c>
      <c r="I51" s="89">
        <f t="shared" ref="I51:I64" si="15">H51*E51</f>
        <v>0.66</v>
      </c>
      <c r="J51" s="116">
        <f>'Insumos Buffet'!D56</f>
        <v>12656</v>
      </c>
      <c r="K51" s="3">
        <f t="shared" ref="K51:K64" si="16">J51*I51</f>
        <v>8352.96</v>
      </c>
      <c r="L51" s="3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5.75" customHeight="1">
      <c r="A52" s="31" t="s">
        <v>409</v>
      </c>
      <c r="B52" s="89">
        <v>1.0E-4</v>
      </c>
      <c r="C52" s="89">
        <v>1.0</v>
      </c>
      <c r="D52" s="18">
        <f t="shared" si="13"/>
        <v>0.0001</v>
      </c>
      <c r="E52" s="18">
        <f>B52*A49</f>
        <v>0.0004</v>
      </c>
      <c r="F52" s="18">
        <f t="shared" si="14"/>
        <v>0.0004</v>
      </c>
      <c r="G52" s="87"/>
      <c r="H52" s="18">
        <v>1.0</v>
      </c>
      <c r="I52" s="89">
        <f t="shared" si="15"/>
        <v>0.0004</v>
      </c>
      <c r="J52" s="116">
        <f>'Insumos Buffet'!D34</f>
        <v>400000</v>
      </c>
      <c r="K52" s="3">
        <f t="shared" si="16"/>
        <v>160</v>
      </c>
      <c r="L52" s="3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5.75" customHeight="1">
      <c r="A53" s="31" t="s">
        <v>440</v>
      </c>
      <c r="B53" s="18">
        <v>0.1</v>
      </c>
      <c r="C53" s="18">
        <v>1.0</v>
      </c>
      <c r="D53" s="18">
        <f t="shared" si="13"/>
        <v>0.1</v>
      </c>
      <c r="E53" s="18">
        <f>B53*A49</f>
        <v>0.4</v>
      </c>
      <c r="F53" s="18">
        <f t="shared" si="14"/>
        <v>0.4</v>
      </c>
      <c r="G53" s="148" t="s">
        <v>527</v>
      </c>
      <c r="H53" s="18">
        <v>1.0</v>
      </c>
      <c r="I53" s="89">
        <f t="shared" si="15"/>
        <v>0.4</v>
      </c>
      <c r="J53" s="116">
        <f>'Insumos Buffet'!D87</f>
        <v>10184.70142</v>
      </c>
      <c r="K53" s="3">
        <f t="shared" si="16"/>
        <v>4073.880569</v>
      </c>
      <c r="L53" s="3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5.75" customHeight="1">
      <c r="A54" s="31" t="s">
        <v>525</v>
      </c>
      <c r="B54" s="18">
        <v>0.02</v>
      </c>
      <c r="C54" s="18">
        <v>1.0</v>
      </c>
      <c r="D54" s="18">
        <f t="shared" si="13"/>
        <v>0.02</v>
      </c>
      <c r="E54" s="18">
        <f>B54*A49</f>
        <v>0.08</v>
      </c>
      <c r="F54" s="18">
        <f t="shared" si="14"/>
        <v>0.08</v>
      </c>
      <c r="G54" s="142"/>
      <c r="H54" s="18">
        <v>1.0</v>
      </c>
      <c r="I54" s="89">
        <f t="shared" si="15"/>
        <v>0.08</v>
      </c>
      <c r="J54" s="116">
        <f>'Insumos Buffet'!D94</f>
        <v>8175</v>
      </c>
      <c r="K54" s="3">
        <f t="shared" si="16"/>
        <v>654</v>
      </c>
      <c r="L54" s="3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5.75" customHeight="1">
      <c r="A55" s="31" t="s">
        <v>505</v>
      </c>
      <c r="B55" s="18">
        <v>0.002</v>
      </c>
      <c r="C55" s="18">
        <v>1.0</v>
      </c>
      <c r="D55" s="18">
        <f t="shared" si="13"/>
        <v>0.002</v>
      </c>
      <c r="E55" s="18">
        <f>B55*A49</f>
        <v>0.008</v>
      </c>
      <c r="F55" s="18">
        <f t="shared" si="14"/>
        <v>0.008</v>
      </c>
      <c r="G55" s="142"/>
      <c r="H55" s="18">
        <v>1.0</v>
      </c>
      <c r="I55" s="89">
        <f t="shared" si="15"/>
        <v>0.008</v>
      </c>
      <c r="J55" s="116">
        <f>'Insumos Buffet'!D82</f>
        <v>3200</v>
      </c>
      <c r="K55" s="3">
        <f t="shared" si="16"/>
        <v>25.6</v>
      </c>
      <c r="L55" s="3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5.75" customHeight="1">
      <c r="A56" s="31" t="s">
        <v>494</v>
      </c>
      <c r="B56" s="18">
        <v>1.0E-4</v>
      </c>
      <c r="C56" s="18">
        <v>1.0</v>
      </c>
      <c r="D56" s="18">
        <f t="shared" si="13"/>
        <v>0.0001</v>
      </c>
      <c r="E56" s="18">
        <f>B56*A49</f>
        <v>0.0004</v>
      </c>
      <c r="F56" s="18">
        <f t="shared" si="14"/>
        <v>0.0004</v>
      </c>
      <c r="G56" s="87"/>
      <c r="H56" s="18">
        <v>1.0</v>
      </c>
      <c r="I56" s="89">
        <f t="shared" si="15"/>
        <v>0.0004</v>
      </c>
      <c r="J56" s="116">
        <f>'Insumos Buffet'!D70</f>
        <v>145000</v>
      </c>
      <c r="K56" s="3">
        <f t="shared" si="16"/>
        <v>58</v>
      </c>
      <c r="L56" s="3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5.75" customHeight="1">
      <c r="A57" s="2"/>
      <c r="B57" s="18"/>
      <c r="C57" s="18"/>
      <c r="D57" s="18">
        <f t="shared" si="13"/>
        <v>0</v>
      </c>
      <c r="E57" s="18">
        <f>B57*A49</f>
        <v>0</v>
      </c>
      <c r="F57" s="18">
        <f t="shared" si="14"/>
        <v>0</v>
      </c>
      <c r="G57" s="59"/>
      <c r="H57" s="18"/>
      <c r="I57" s="89">
        <f t="shared" si="15"/>
        <v>0</v>
      </c>
      <c r="J57" s="116"/>
      <c r="K57" s="3">
        <f t="shared" si="16"/>
        <v>0</v>
      </c>
      <c r="L57" s="3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2"/>
      <c r="B58" s="89"/>
      <c r="C58" s="89"/>
      <c r="D58" s="18">
        <f t="shared" si="13"/>
        <v>0</v>
      </c>
      <c r="E58" s="18">
        <f>B58*A49</f>
        <v>0</v>
      </c>
      <c r="F58" s="18">
        <f t="shared" si="14"/>
        <v>0</v>
      </c>
      <c r="G58" s="148" t="s">
        <v>528</v>
      </c>
      <c r="H58" s="18"/>
      <c r="I58" s="89">
        <f t="shared" si="15"/>
        <v>0</v>
      </c>
      <c r="J58" s="116"/>
      <c r="K58" s="3">
        <f t="shared" si="16"/>
        <v>0</v>
      </c>
      <c r="L58" s="3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2"/>
      <c r="B59" s="89"/>
      <c r="C59" s="89"/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1"/>
      <c r="B60" s="89"/>
      <c r="C60" s="89"/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0.2422</v>
      </c>
      <c r="H63" s="18"/>
      <c r="I63" s="89">
        <f t="shared" si="15"/>
        <v>0</v>
      </c>
      <c r="J63" s="3"/>
      <c r="K63" s="3">
        <f t="shared" si="16"/>
        <v>0</v>
      </c>
      <c r="L63" s="3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5.75" customHeight="1">
      <c r="A65" s="4" t="s">
        <v>495</v>
      </c>
      <c r="B65" s="97">
        <f>SUM(B51:B64)</f>
        <v>0.2722</v>
      </c>
      <c r="C65" s="96"/>
      <c r="D65" s="97">
        <f t="shared" ref="D65:F65" si="17">SUM(D51:D64)</f>
        <v>0.2422</v>
      </c>
      <c r="E65" s="97">
        <f t="shared" si="17"/>
        <v>1.0888</v>
      </c>
      <c r="F65" s="97">
        <f t="shared" si="17"/>
        <v>0.9688</v>
      </c>
      <c r="G65" s="87"/>
      <c r="H65" s="96"/>
      <c r="I65" s="97">
        <f t="shared" ref="I65:L65" si="18">SUM(I51:I64)</f>
        <v>1.1488</v>
      </c>
      <c r="J65" s="98">
        <f t="shared" si="18"/>
        <v>579215.7014</v>
      </c>
      <c r="K65" s="98">
        <f t="shared" si="18"/>
        <v>13324.44057</v>
      </c>
      <c r="L65" s="98">
        <f t="shared" si="18"/>
        <v>0</v>
      </c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5.75" customHeight="1">
      <c r="A66" s="144"/>
      <c r="B66" s="100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144"/>
      <c r="B67" s="100"/>
      <c r="C67" s="100"/>
      <c r="D67" s="100"/>
      <c r="E67" s="100"/>
      <c r="F67" s="100"/>
      <c r="G67" s="100"/>
      <c r="H67" s="100"/>
      <c r="I67" s="104">
        <f>G63*A49</f>
        <v>0.9688</v>
      </c>
      <c r="J67" s="100"/>
      <c r="K67" s="100"/>
      <c r="L67" s="104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105"/>
      <c r="K68" s="105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5.75" customHeight="1">
      <c r="A69" s="146"/>
      <c r="B69" s="146"/>
      <c r="C69" s="146"/>
      <c r="D69" s="146"/>
      <c r="E69" s="146"/>
      <c r="F69" s="146"/>
      <c r="G69" s="146"/>
      <c r="H69" s="146"/>
      <c r="I69" s="146"/>
      <c r="J69" s="105"/>
      <c r="K69" s="105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5.75" customHeight="1">
      <c r="A70" s="66" t="s">
        <v>236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5.75" customHeight="1">
      <c r="A72" s="81">
        <f>'Menu Cíclico'!D7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5.75" customHeight="1">
      <c r="A74" s="37" t="s">
        <v>386</v>
      </c>
      <c r="B74" s="89">
        <v>0.18</v>
      </c>
      <c r="C74" s="89">
        <v>1.0</v>
      </c>
      <c r="D74" s="18">
        <f t="shared" ref="D74:D87" si="19">C74*B74</f>
        <v>0.18</v>
      </c>
      <c r="E74" s="18">
        <f>B74*A72</f>
        <v>0.72</v>
      </c>
      <c r="F74" s="18">
        <f t="shared" ref="F74:F87" si="20">E74*C74</f>
        <v>0.72</v>
      </c>
      <c r="G74" s="140">
        <v>0.0</v>
      </c>
      <c r="H74" s="18">
        <v>1.1</v>
      </c>
      <c r="I74" s="89">
        <f t="shared" ref="I74:I87" si="21">H74*E74</f>
        <v>0.792</v>
      </c>
      <c r="J74" s="116">
        <f>'Insumos Buffet'!D28</f>
        <v>15790</v>
      </c>
      <c r="K74" s="3">
        <f t="shared" ref="K74:K87" si="22">J74*I74</f>
        <v>12505.68</v>
      </c>
      <c r="L74" s="3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5.75" customHeight="1">
      <c r="A75" s="31" t="s">
        <v>492</v>
      </c>
      <c r="B75" s="89">
        <v>0.002</v>
      </c>
      <c r="C75" s="89">
        <v>1.0</v>
      </c>
      <c r="D75" s="18">
        <f t="shared" si="19"/>
        <v>0.002</v>
      </c>
      <c r="E75" s="18">
        <f>B75*A72</f>
        <v>0.008</v>
      </c>
      <c r="F75" s="18">
        <f t="shared" si="20"/>
        <v>0.008</v>
      </c>
      <c r="G75" s="87"/>
      <c r="H75" s="18">
        <v>1.0</v>
      </c>
      <c r="I75" s="89">
        <f t="shared" si="21"/>
        <v>0.008</v>
      </c>
      <c r="J75" s="116">
        <f>'Insumos Buffet'!D82</f>
        <v>3200</v>
      </c>
      <c r="K75" s="3">
        <f t="shared" si="22"/>
        <v>25.6</v>
      </c>
      <c r="L75" s="3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5.75" customHeight="1">
      <c r="A76" s="31" t="s">
        <v>494</v>
      </c>
      <c r="B76" s="18">
        <v>0.001</v>
      </c>
      <c r="C76" s="18">
        <v>1.0</v>
      </c>
      <c r="D76" s="18">
        <f t="shared" si="19"/>
        <v>0.001</v>
      </c>
      <c r="E76" s="18">
        <f>B76*A72</f>
        <v>0.004</v>
      </c>
      <c r="F76" s="18">
        <f t="shared" si="20"/>
        <v>0.004</v>
      </c>
      <c r="G76" s="148" t="s">
        <v>527</v>
      </c>
      <c r="H76" s="18">
        <v>1.0</v>
      </c>
      <c r="I76" s="89">
        <f t="shared" si="21"/>
        <v>0.004</v>
      </c>
      <c r="J76" s="116">
        <f>'Insumos Buffet'!D70</f>
        <v>145000</v>
      </c>
      <c r="K76" s="3">
        <f t="shared" si="22"/>
        <v>580</v>
      </c>
      <c r="L76" s="3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5.75" customHeight="1">
      <c r="A77" s="31" t="s">
        <v>457</v>
      </c>
      <c r="B77" s="18">
        <v>0.05</v>
      </c>
      <c r="C77" s="18">
        <v>1.0</v>
      </c>
      <c r="D77" s="18">
        <f t="shared" si="19"/>
        <v>0.05</v>
      </c>
      <c r="E77" s="18">
        <f>B77*A72</f>
        <v>0.2</v>
      </c>
      <c r="F77" s="18">
        <f t="shared" si="20"/>
        <v>0.2</v>
      </c>
      <c r="G77" s="142"/>
      <c r="H77" s="18">
        <v>1.0</v>
      </c>
      <c r="I77" s="89">
        <f t="shared" si="21"/>
        <v>0.2</v>
      </c>
      <c r="J77" s="116">
        <f>'Insumos Buffet'!D85</f>
        <v>4367</v>
      </c>
      <c r="K77" s="3">
        <f t="shared" si="22"/>
        <v>873.4</v>
      </c>
      <c r="L77" s="3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5.75" customHeight="1">
      <c r="A78" s="31" t="s">
        <v>523</v>
      </c>
      <c r="B78" s="18">
        <v>0.01</v>
      </c>
      <c r="C78" s="18">
        <v>1.0</v>
      </c>
      <c r="D78" s="18">
        <f t="shared" si="19"/>
        <v>0.01</v>
      </c>
      <c r="E78" s="18">
        <f>B78*A72</f>
        <v>0.04</v>
      </c>
      <c r="F78" s="18">
        <f t="shared" si="20"/>
        <v>0.04</v>
      </c>
      <c r="G78" s="142"/>
      <c r="H78" s="18">
        <v>1.0</v>
      </c>
      <c r="I78" s="89">
        <f t="shared" si="21"/>
        <v>0.04</v>
      </c>
      <c r="J78" s="116">
        <f>'Insumos Buffet'!D93</f>
        <v>12600</v>
      </c>
      <c r="K78" s="3">
        <f t="shared" si="22"/>
        <v>504</v>
      </c>
      <c r="L78" s="3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5.75" customHeight="1">
      <c r="A79" s="31" t="s">
        <v>282</v>
      </c>
      <c r="B79" s="18">
        <v>0.025</v>
      </c>
      <c r="C79" s="18">
        <v>1.0</v>
      </c>
      <c r="D79" s="18">
        <f t="shared" si="19"/>
        <v>0.025</v>
      </c>
      <c r="E79" s="18">
        <f>B79*A72</f>
        <v>0.1</v>
      </c>
      <c r="F79" s="18">
        <f t="shared" si="20"/>
        <v>0.1</v>
      </c>
      <c r="G79" s="87"/>
      <c r="H79" s="18">
        <v>1.0</v>
      </c>
      <c r="I79" s="89">
        <f t="shared" si="21"/>
        <v>0.1</v>
      </c>
      <c r="J79" s="116">
        <f>'Insumos Buffet'!D12</f>
        <v>7400</v>
      </c>
      <c r="K79" s="3">
        <f t="shared" si="22"/>
        <v>740</v>
      </c>
      <c r="L79" s="3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5.75" customHeight="1">
      <c r="A80" s="2"/>
      <c r="B80" s="18"/>
      <c r="C80" s="18"/>
      <c r="D80" s="18">
        <f t="shared" si="19"/>
        <v>0</v>
      </c>
      <c r="E80" s="18">
        <f>B80*A72</f>
        <v>0</v>
      </c>
      <c r="F80" s="18">
        <f t="shared" si="20"/>
        <v>0</v>
      </c>
      <c r="G80" s="59"/>
      <c r="H80" s="18"/>
      <c r="I80" s="89">
        <f t="shared" si="21"/>
        <v>0</v>
      </c>
      <c r="J80" s="116"/>
      <c r="K80" s="3">
        <f t="shared" si="22"/>
        <v>0</v>
      </c>
      <c r="L80" s="3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5.75" customHeight="1">
      <c r="A81" s="2"/>
      <c r="B81" s="89"/>
      <c r="C81" s="89"/>
      <c r="D81" s="18">
        <f t="shared" si="19"/>
        <v>0</v>
      </c>
      <c r="E81" s="18">
        <f>B81*A72</f>
        <v>0</v>
      </c>
      <c r="F81" s="18">
        <f t="shared" si="20"/>
        <v>0</v>
      </c>
      <c r="G81" s="148" t="s">
        <v>528</v>
      </c>
      <c r="H81" s="18"/>
      <c r="I81" s="89">
        <f t="shared" si="21"/>
        <v>0</v>
      </c>
      <c r="J81" s="116"/>
      <c r="K81" s="3">
        <f t="shared" si="22"/>
        <v>0</v>
      </c>
      <c r="L81" s="3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5.75" customHeight="1">
      <c r="A82" s="2"/>
      <c r="B82" s="89"/>
      <c r="C82" s="89"/>
      <c r="D82" s="18">
        <f t="shared" si="19"/>
        <v>0</v>
      </c>
      <c r="E82" s="18">
        <f>B82*A72</f>
        <v>0</v>
      </c>
      <c r="F82" s="18">
        <f t="shared" si="20"/>
        <v>0</v>
      </c>
      <c r="G82" s="142"/>
      <c r="H82" s="18"/>
      <c r="I82" s="89">
        <f t="shared" si="21"/>
        <v>0</v>
      </c>
      <c r="J82" s="116"/>
      <c r="K82" s="3">
        <f t="shared" si="22"/>
        <v>0</v>
      </c>
      <c r="L82" s="3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5.75" customHeight="1">
      <c r="A83" s="1"/>
      <c r="B83" s="89"/>
      <c r="C83" s="89"/>
      <c r="D83" s="18">
        <f t="shared" si="19"/>
        <v>0</v>
      </c>
      <c r="E83" s="18">
        <f>B83*A72</f>
        <v>0</v>
      </c>
      <c r="F83" s="18">
        <f t="shared" si="20"/>
        <v>0</v>
      </c>
      <c r="G83" s="142"/>
      <c r="H83" s="18"/>
      <c r="I83" s="89">
        <f t="shared" si="21"/>
        <v>0</v>
      </c>
      <c r="J83" s="116"/>
      <c r="K83" s="3">
        <f t="shared" si="22"/>
        <v>0</v>
      </c>
      <c r="L83" s="3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5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5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5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0.268</v>
      </c>
      <c r="H86" s="18"/>
      <c r="I86" s="89">
        <f t="shared" si="21"/>
        <v>0</v>
      </c>
      <c r="J86" s="3"/>
      <c r="K86" s="3">
        <f t="shared" si="22"/>
        <v>0</v>
      </c>
      <c r="L86" s="3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5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5.75" customHeight="1">
      <c r="A88" s="4" t="s">
        <v>495</v>
      </c>
      <c r="B88" s="97">
        <f>SUM(B74:B87)</f>
        <v>0.268</v>
      </c>
      <c r="C88" s="96"/>
      <c r="D88" s="97">
        <f t="shared" ref="D88:F88" si="23">SUM(D74:D87)</f>
        <v>0.268</v>
      </c>
      <c r="E88" s="97">
        <f t="shared" si="23"/>
        <v>1.072</v>
      </c>
      <c r="F88" s="97">
        <f t="shared" si="23"/>
        <v>1.072</v>
      </c>
      <c r="G88" s="87"/>
      <c r="H88" s="96"/>
      <c r="I88" s="97">
        <f t="shared" ref="I88:L88" si="24">SUM(I74:I87)</f>
        <v>1.144</v>
      </c>
      <c r="J88" s="98">
        <f t="shared" si="24"/>
        <v>188357</v>
      </c>
      <c r="K88" s="98">
        <f t="shared" si="24"/>
        <v>15228.68</v>
      </c>
      <c r="L88" s="98">
        <f t="shared" si="24"/>
        <v>0</v>
      </c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5.75" customHeight="1">
      <c r="A89" s="144"/>
      <c r="B89" s="100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5.75" customHeight="1">
      <c r="A90" s="144"/>
      <c r="B90" s="100"/>
      <c r="C90" s="100"/>
      <c r="D90" s="100"/>
      <c r="E90" s="100"/>
      <c r="F90" s="100"/>
      <c r="G90" s="100"/>
      <c r="H90" s="100"/>
      <c r="I90" s="104">
        <f>G86*A72</f>
        <v>1.072</v>
      </c>
      <c r="J90" s="100"/>
      <c r="K90" s="100"/>
      <c r="L90" s="104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105"/>
      <c r="K91" s="105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5.75" customHeight="1">
      <c r="A92" s="146"/>
      <c r="B92" s="146"/>
      <c r="C92" s="146"/>
      <c r="D92" s="146"/>
      <c r="E92" s="146"/>
      <c r="F92" s="146"/>
      <c r="G92" s="146"/>
      <c r="H92" s="146"/>
      <c r="I92" s="146"/>
      <c r="J92" s="105"/>
      <c r="K92" s="105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5.75" customHeight="1">
      <c r="A93" s="66" t="s">
        <v>203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5.75" customHeight="1">
      <c r="A95" s="81">
        <f>'Menu Cíclico'!H6</f>
        <v>4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5.75" customHeight="1">
      <c r="A97" s="37" t="s">
        <v>584</v>
      </c>
      <c r="B97" s="89">
        <v>0.18</v>
      </c>
      <c r="C97" s="89">
        <v>0.8</v>
      </c>
      <c r="D97" s="18">
        <f t="shared" ref="D97:D110" si="25">C97*B97</f>
        <v>0.144</v>
      </c>
      <c r="E97" s="18">
        <f>B97*A95</f>
        <v>0.72</v>
      </c>
      <c r="F97" s="18">
        <f t="shared" ref="F97:F110" si="26">E97*C97</f>
        <v>0.576</v>
      </c>
      <c r="G97" s="140">
        <v>0.0</v>
      </c>
      <c r="H97" s="18">
        <v>1.4</v>
      </c>
      <c r="I97" s="89">
        <f t="shared" ref="I97:I110" si="27">H97*E97</f>
        <v>1.008</v>
      </c>
      <c r="J97" s="116">
        <f>'Insumos Buffet'!D56</f>
        <v>12656</v>
      </c>
      <c r="K97" s="3">
        <f t="shared" ref="K97:K110" si="28">J97*I97</f>
        <v>12757.248</v>
      </c>
      <c r="L97" s="3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5.75" customHeight="1">
      <c r="A98" s="31" t="s">
        <v>433</v>
      </c>
      <c r="B98" s="89">
        <v>0.01</v>
      </c>
      <c r="C98" s="89">
        <v>1.0</v>
      </c>
      <c r="D98" s="18">
        <f t="shared" si="25"/>
        <v>0.01</v>
      </c>
      <c r="E98" s="18">
        <f>B98*A95</f>
        <v>0.04</v>
      </c>
      <c r="F98" s="18">
        <f t="shared" si="26"/>
        <v>0.04</v>
      </c>
      <c r="G98" s="87"/>
      <c r="H98" s="18">
        <v>1.125</v>
      </c>
      <c r="I98" s="89">
        <f t="shared" si="27"/>
        <v>0.045</v>
      </c>
      <c r="J98" s="116">
        <f>'Insumos Buffet'!D49</f>
        <v>18397</v>
      </c>
      <c r="K98" s="3">
        <f t="shared" si="28"/>
        <v>827.865</v>
      </c>
      <c r="L98" s="3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5.75" customHeight="1">
      <c r="A99" s="31" t="s">
        <v>459</v>
      </c>
      <c r="B99" s="18">
        <v>0.01</v>
      </c>
      <c r="C99" s="18">
        <v>1.0</v>
      </c>
      <c r="D99" s="18">
        <f t="shared" si="25"/>
        <v>0.01</v>
      </c>
      <c r="E99" s="18">
        <f>B99*A95</f>
        <v>0.04</v>
      </c>
      <c r="F99" s="18">
        <f t="shared" si="26"/>
        <v>0.04</v>
      </c>
      <c r="G99" s="148" t="s">
        <v>527</v>
      </c>
      <c r="H99" s="18">
        <v>1.125</v>
      </c>
      <c r="I99" s="89">
        <f t="shared" si="27"/>
        <v>0.045</v>
      </c>
      <c r="J99" s="116">
        <f>'Insumos Buffet'!D96</f>
        <v>2328</v>
      </c>
      <c r="K99" s="3">
        <f t="shared" si="28"/>
        <v>104.76</v>
      </c>
      <c r="L99" s="3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5.75" customHeight="1">
      <c r="A100" s="31" t="s">
        <v>405</v>
      </c>
      <c r="B100" s="18">
        <v>0.01</v>
      </c>
      <c r="C100" s="18">
        <v>1.0</v>
      </c>
      <c r="D100" s="18">
        <f t="shared" si="25"/>
        <v>0.01</v>
      </c>
      <c r="E100" s="18">
        <f>B100*A95</f>
        <v>0.04</v>
      </c>
      <c r="F100" s="18">
        <f t="shared" si="26"/>
        <v>0.04</v>
      </c>
      <c r="G100" s="142"/>
      <c r="H100" s="18">
        <v>1.0</v>
      </c>
      <c r="I100" s="89">
        <f t="shared" si="27"/>
        <v>0.04</v>
      </c>
      <c r="J100" s="116">
        <f>'Insumos Buffet'!D33</f>
        <v>17864</v>
      </c>
      <c r="K100" s="3">
        <f t="shared" si="28"/>
        <v>714.56</v>
      </c>
      <c r="L100" s="3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5.75" customHeight="1">
      <c r="A101" s="31" t="s">
        <v>507</v>
      </c>
      <c r="B101" s="18">
        <v>0.01</v>
      </c>
      <c r="C101" s="18">
        <v>1.0</v>
      </c>
      <c r="D101" s="18">
        <f t="shared" si="25"/>
        <v>0.01</v>
      </c>
      <c r="E101" s="18">
        <f>B101*A95</f>
        <v>0.04</v>
      </c>
      <c r="F101" s="18">
        <f t="shared" si="26"/>
        <v>0.04</v>
      </c>
      <c r="G101" s="142"/>
      <c r="H101" s="18">
        <v>1.0</v>
      </c>
      <c r="I101" s="89">
        <f t="shared" si="27"/>
        <v>0.04</v>
      </c>
      <c r="J101" s="116">
        <f>'Insumos Buffet'!D76</f>
        <v>5000</v>
      </c>
      <c r="K101" s="3">
        <f t="shared" si="28"/>
        <v>200</v>
      </c>
      <c r="L101" s="3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5.75" customHeight="1">
      <c r="A102" s="31" t="s">
        <v>505</v>
      </c>
      <c r="B102" s="18">
        <v>0.002</v>
      </c>
      <c r="C102" s="18">
        <v>1.0</v>
      </c>
      <c r="D102" s="18">
        <f t="shared" si="25"/>
        <v>0.002</v>
      </c>
      <c r="E102" s="18">
        <f>B102*A95</f>
        <v>0.008</v>
      </c>
      <c r="F102" s="18">
        <f t="shared" si="26"/>
        <v>0.008</v>
      </c>
      <c r="G102" s="87"/>
      <c r="H102" s="18">
        <v>1.0</v>
      </c>
      <c r="I102" s="89">
        <f t="shared" si="27"/>
        <v>0.008</v>
      </c>
      <c r="J102" s="116">
        <f>'Insumos Buffet'!D82</f>
        <v>3200</v>
      </c>
      <c r="K102" s="3">
        <f t="shared" si="28"/>
        <v>25.6</v>
      </c>
      <c r="L102" s="3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5.75" customHeight="1">
      <c r="A103" s="31" t="s">
        <v>494</v>
      </c>
      <c r="B103" s="18">
        <v>5.0E-4</v>
      </c>
      <c r="C103" s="18">
        <v>1.0</v>
      </c>
      <c r="D103" s="18">
        <f t="shared" si="25"/>
        <v>0.0005</v>
      </c>
      <c r="E103" s="18">
        <f>B103*A95</f>
        <v>0.002</v>
      </c>
      <c r="F103" s="18">
        <f t="shared" si="26"/>
        <v>0.002</v>
      </c>
      <c r="G103" s="59"/>
      <c r="H103" s="18">
        <v>1.0</v>
      </c>
      <c r="I103" s="89">
        <f t="shared" si="27"/>
        <v>0.002</v>
      </c>
      <c r="J103" s="116">
        <f>'Insumos Buffet'!D70</f>
        <v>145000</v>
      </c>
      <c r="K103" s="3">
        <f t="shared" si="28"/>
        <v>290</v>
      </c>
      <c r="L103" s="3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5.75" customHeight="1">
      <c r="A104" s="31" t="s">
        <v>456</v>
      </c>
      <c r="B104" s="89">
        <v>5.0E-4</v>
      </c>
      <c r="C104" s="89">
        <v>1.0</v>
      </c>
      <c r="D104" s="18">
        <f t="shared" si="25"/>
        <v>0.0005</v>
      </c>
      <c r="E104" s="18">
        <f>B104*A95</f>
        <v>0.002</v>
      </c>
      <c r="F104" s="18">
        <f t="shared" si="26"/>
        <v>0.002</v>
      </c>
      <c r="G104" s="148" t="s">
        <v>528</v>
      </c>
      <c r="H104" s="18">
        <v>1.0</v>
      </c>
      <c r="I104" s="89">
        <f t="shared" si="27"/>
        <v>0.002</v>
      </c>
      <c r="J104" s="116">
        <f>'Insumos Buffet'!D55</f>
        <v>11582</v>
      </c>
      <c r="K104" s="3">
        <f t="shared" si="28"/>
        <v>23.164</v>
      </c>
      <c r="L104" s="3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5.75" customHeight="1">
      <c r="A105" s="31" t="s">
        <v>147</v>
      </c>
      <c r="B105" s="89">
        <v>0.001</v>
      </c>
      <c r="C105" s="89">
        <v>1.0</v>
      </c>
      <c r="D105" s="18">
        <f t="shared" si="25"/>
        <v>0.001</v>
      </c>
      <c r="E105" s="18">
        <f>B105*A95</f>
        <v>0.004</v>
      </c>
      <c r="F105" s="18">
        <f t="shared" si="26"/>
        <v>0.004</v>
      </c>
      <c r="G105" s="142"/>
      <c r="H105" s="18">
        <v>1.0</v>
      </c>
      <c r="I105" s="89">
        <f t="shared" si="27"/>
        <v>0.004</v>
      </c>
      <c r="J105" s="116">
        <f>'Insumos Buffet'!D6</f>
        <v>16490</v>
      </c>
      <c r="K105" s="3">
        <f t="shared" si="28"/>
        <v>65.96</v>
      </c>
      <c r="L105" s="3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5.75" customHeight="1">
      <c r="A106" s="31" t="s">
        <v>430</v>
      </c>
      <c r="B106" s="89">
        <v>0.01</v>
      </c>
      <c r="C106" s="89">
        <v>1.0</v>
      </c>
      <c r="D106" s="18">
        <f t="shared" si="25"/>
        <v>0.01</v>
      </c>
      <c r="E106" s="18">
        <f>B106*A95</f>
        <v>0.04</v>
      </c>
      <c r="F106" s="18">
        <f t="shared" si="26"/>
        <v>0.04</v>
      </c>
      <c r="G106" s="142"/>
      <c r="H106" s="18">
        <v>1.0</v>
      </c>
      <c r="I106" s="89">
        <f t="shared" si="27"/>
        <v>0.04</v>
      </c>
      <c r="J106" s="116">
        <f>'Insumos Buffet'!D47</f>
        <v>3007</v>
      </c>
      <c r="K106" s="3">
        <f t="shared" si="28"/>
        <v>120.28</v>
      </c>
      <c r="L106" s="3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5.75" customHeight="1">
      <c r="A107" s="31" t="s">
        <v>47</v>
      </c>
      <c r="B107" s="89">
        <v>0.01</v>
      </c>
      <c r="C107" s="89">
        <v>1.0</v>
      </c>
      <c r="D107" s="18">
        <f t="shared" si="25"/>
        <v>0.01</v>
      </c>
      <c r="E107" s="18">
        <f>B107*A95</f>
        <v>0.04</v>
      </c>
      <c r="F107" s="18">
        <f t="shared" si="26"/>
        <v>0.04</v>
      </c>
      <c r="G107" s="142"/>
      <c r="H107" s="18">
        <v>1.0</v>
      </c>
      <c r="I107" s="89">
        <f t="shared" si="27"/>
        <v>0.04</v>
      </c>
      <c r="J107" s="116">
        <f>'Insumos Buffet'!D2</f>
        <v>6820</v>
      </c>
      <c r="K107" s="3">
        <f t="shared" si="28"/>
        <v>272.8</v>
      </c>
      <c r="L107" s="3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5.75" customHeight="1">
      <c r="A108" s="44" t="s">
        <v>440</v>
      </c>
      <c r="B108" s="127">
        <v>0.05</v>
      </c>
      <c r="C108" s="127">
        <v>1.0</v>
      </c>
      <c r="D108" s="95">
        <f t="shared" si="25"/>
        <v>0.05</v>
      </c>
      <c r="E108" s="95">
        <f>B108*A95</f>
        <v>0.2</v>
      </c>
      <c r="F108" s="18">
        <f t="shared" si="26"/>
        <v>0.2</v>
      </c>
      <c r="G108" s="87"/>
      <c r="H108" s="95">
        <v>1.0</v>
      </c>
      <c r="I108" s="89">
        <f t="shared" si="27"/>
        <v>0.2</v>
      </c>
      <c r="J108" s="118">
        <f>'Insumos Buffet'!D87</f>
        <v>10184.70142</v>
      </c>
      <c r="K108" s="3">
        <f t="shared" si="28"/>
        <v>2036.940284</v>
      </c>
      <c r="L108" s="3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5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0.258</v>
      </c>
      <c r="H109" s="18"/>
      <c r="I109" s="89">
        <f t="shared" si="27"/>
        <v>0</v>
      </c>
      <c r="J109" s="3"/>
      <c r="K109" s="3">
        <f t="shared" si="28"/>
        <v>0</v>
      </c>
      <c r="L109" s="3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5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5.75" customHeight="1">
      <c r="A111" s="4" t="s">
        <v>495</v>
      </c>
      <c r="B111" s="97">
        <f>SUM(B97:B110)</f>
        <v>0.294</v>
      </c>
      <c r="C111" s="96"/>
      <c r="D111" s="97">
        <f t="shared" ref="D111:F111" si="29">SUM(D97:D110)</f>
        <v>0.258</v>
      </c>
      <c r="E111" s="97">
        <f t="shared" si="29"/>
        <v>1.176</v>
      </c>
      <c r="F111" s="97">
        <f t="shared" si="29"/>
        <v>1.032</v>
      </c>
      <c r="G111" s="87"/>
      <c r="H111" s="96"/>
      <c r="I111" s="97">
        <f t="shared" ref="I111:L111" si="30">SUM(I97:I110)</f>
        <v>1.474</v>
      </c>
      <c r="J111" s="98">
        <f t="shared" si="30"/>
        <v>252528.7014</v>
      </c>
      <c r="K111" s="98">
        <f t="shared" si="30"/>
        <v>17439.17728</v>
      </c>
      <c r="L111" s="98">
        <f t="shared" si="30"/>
        <v>0</v>
      </c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5.75" customHeight="1">
      <c r="A112" s="144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5.75" customHeight="1">
      <c r="A113" s="144"/>
      <c r="B113" s="100"/>
      <c r="C113" s="100"/>
      <c r="D113" s="100"/>
      <c r="E113" s="100"/>
      <c r="F113" s="100"/>
      <c r="G113" s="100"/>
      <c r="H113" s="100"/>
      <c r="I113" s="104">
        <f>G109*A95</f>
        <v>1.032</v>
      </c>
      <c r="J113" s="100"/>
      <c r="K113" s="100"/>
      <c r="L113" s="104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105"/>
      <c r="K114" s="105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5.75" customHeight="1">
      <c r="A115" s="146"/>
      <c r="B115" s="146"/>
      <c r="C115" s="146"/>
      <c r="D115" s="146"/>
      <c r="E115" s="146"/>
      <c r="F115" s="146"/>
      <c r="G115" s="146"/>
      <c r="H115" s="146"/>
      <c r="I115" s="146"/>
      <c r="J115" s="105"/>
      <c r="K115" s="105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5.75" customHeight="1">
      <c r="A116" s="66" t="s">
        <v>143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5.75" customHeight="1">
      <c r="A118" s="81">
        <f>'Menu Cíclico'!H7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5.75" customHeight="1">
      <c r="A120" s="37" t="s">
        <v>474</v>
      </c>
      <c r="B120" s="89">
        <v>0.22</v>
      </c>
      <c r="C120" s="89">
        <v>0.8</v>
      </c>
      <c r="D120" s="18">
        <f t="shared" ref="D120:D133" si="31">C120*B120</f>
        <v>0.176</v>
      </c>
      <c r="E120" s="18">
        <f>B120*A118</f>
        <v>0.88</v>
      </c>
      <c r="F120" s="18">
        <f t="shared" ref="F120:F133" si="32">E120*C120</f>
        <v>0.704</v>
      </c>
      <c r="G120" s="140">
        <v>0.0</v>
      </c>
      <c r="H120" s="18">
        <v>1.1</v>
      </c>
      <c r="I120" s="89">
        <f t="shared" ref="I120:I133" si="33">H120*E120</f>
        <v>0.968</v>
      </c>
      <c r="J120" s="116">
        <f>'Insumos Buffet'!D66</f>
        <v>23210</v>
      </c>
      <c r="K120" s="3">
        <f t="shared" ref="K120:K133" si="34">J120*I120</f>
        <v>22467.28</v>
      </c>
      <c r="L120" s="3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5.75" customHeight="1">
      <c r="A121" s="31" t="s">
        <v>505</v>
      </c>
      <c r="B121" s="89">
        <v>0.002</v>
      </c>
      <c r="C121" s="89">
        <v>0.1</v>
      </c>
      <c r="D121" s="18">
        <f t="shared" si="31"/>
        <v>0.0002</v>
      </c>
      <c r="E121" s="18">
        <f>B121*A118</f>
        <v>0.008</v>
      </c>
      <c r="F121" s="18">
        <f t="shared" si="32"/>
        <v>0.0008</v>
      </c>
      <c r="G121" s="87"/>
      <c r="H121" s="18">
        <v>1.0</v>
      </c>
      <c r="I121" s="89">
        <f t="shared" si="33"/>
        <v>0.008</v>
      </c>
      <c r="J121" s="116">
        <f>'Insumos Buffet'!D82</f>
        <v>3200</v>
      </c>
      <c r="K121" s="3">
        <f t="shared" si="34"/>
        <v>25.6</v>
      </c>
      <c r="L121" s="3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5.75" customHeight="1">
      <c r="A122" s="31" t="s">
        <v>494</v>
      </c>
      <c r="B122" s="18">
        <v>5.0E-4</v>
      </c>
      <c r="C122" s="18">
        <v>0.1</v>
      </c>
      <c r="D122" s="18">
        <f t="shared" si="31"/>
        <v>0.00005</v>
      </c>
      <c r="E122" s="18">
        <f>B122*A118</f>
        <v>0.002</v>
      </c>
      <c r="F122" s="18">
        <f t="shared" si="32"/>
        <v>0.0002</v>
      </c>
      <c r="G122" s="148" t="s">
        <v>527</v>
      </c>
      <c r="H122" s="18">
        <v>1.0</v>
      </c>
      <c r="I122" s="89">
        <f t="shared" si="33"/>
        <v>0.002</v>
      </c>
      <c r="J122" s="116">
        <f>'Insumos Buffet'!D70</f>
        <v>145000</v>
      </c>
      <c r="K122" s="3">
        <f t="shared" si="34"/>
        <v>290</v>
      </c>
      <c r="L122" s="3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5.75" customHeight="1">
      <c r="A123" s="31" t="s">
        <v>450</v>
      </c>
      <c r="B123" s="18">
        <v>0.05</v>
      </c>
      <c r="C123" s="18">
        <v>0.1</v>
      </c>
      <c r="D123" s="18">
        <f t="shared" si="31"/>
        <v>0.005</v>
      </c>
      <c r="E123" s="18">
        <f>B123*A118</f>
        <v>0.2</v>
      </c>
      <c r="F123" s="18">
        <f t="shared" si="32"/>
        <v>0.02</v>
      </c>
      <c r="G123" s="142"/>
      <c r="H123" s="18">
        <v>1.0</v>
      </c>
      <c r="I123" s="89">
        <f t="shared" si="33"/>
        <v>0.2</v>
      </c>
      <c r="J123" s="116">
        <f>'Insumos Buffet'!D62</f>
        <v>3756</v>
      </c>
      <c r="K123" s="3">
        <f t="shared" si="34"/>
        <v>751.2</v>
      </c>
      <c r="L123" s="3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5.75" customHeight="1">
      <c r="A124" s="31" t="s">
        <v>447</v>
      </c>
      <c r="B124" s="18">
        <v>0.01</v>
      </c>
      <c r="C124" s="18">
        <v>0.1</v>
      </c>
      <c r="D124" s="18">
        <f t="shared" si="31"/>
        <v>0.001</v>
      </c>
      <c r="E124" s="18">
        <f>B124*A118</f>
        <v>0.04</v>
      </c>
      <c r="F124" s="18">
        <f t="shared" si="32"/>
        <v>0.004</v>
      </c>
      <c r="G124" s="142"/>
      <c r="H124" s="18">
        <v>1.0</v>
      </c>
      <c r="I124" s="89">
        <f t="shared" si="33"/>
        <v>0.04</v>
      </c>
      <c r="J124" s="116">
        <f>'Insumos Buffet'!D52</f>
        <v>10000</v>
      </c>
      <c r="K124" s="3">
        <f t="shared" si="34"/>
        <v>400</v>
      </c>
      <c r="L124" s="3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5.75" customHeight="1">
      <c r="A125" s="31" t="s">
        <v>453</v>
      </c>
      <c r="B125" s="18">
        <v>0.005</v>
      </c>
      <c r="C125" s="18">
        <v>0.1</v>
      </c>
      <c r="D125" s="18">
        <f t="shared" si="31"/>
        <v>0.0005</v>
      </c>
      <c r="E125" s="18">
        <f>B125*A118</f>
        <v>0.02</v>
      </c>
      <c r="F125" s="18">
        <f t="shared" si="32"/>
        <v>0.002</v>
      </c>
      <c r="G125" s="87"/>
      <c r="H125" s="18">
        <v>1.0</v>
      </c>
      <c r="I125" s="89">
        <f t="shared" si="33"/>
        <v>0.02</v>
      </c>
      <c r="J125" s="116">
        <f>'Insumos Buffet'!D75</f>
        <v>76300</v>
      </c>
      <c r="K125" s="3">
        <f t="shared" si="34"/>
        <v>1526</v>
      </c>
      <c r="L125" s="3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5.75" customHeight="1">
      <c r="A126" s="31" t="s">
        <v>440</v>
      </c>
      <c r="B126" s="18">
        <v>0.05</v>
      </c>
      <c r="C126" s="18">
        <v>1.0</v>
      </c>
      <c r="D126" s="18">
        <f t="shared" si="31"/>
        <v>0.05</v>
      </c>
      <c r="E126" s="18">
        <f>B126*A118</f>
        <v>0.2</v>
      </c>
      <c r="F126" s="18">
        <f t="shared" si="32"/>
        <v>0.2</v>
      </c>
      <c r="G126" s="59"/>
      <c r="H126" s="18">
        <v>1.0</v>
      </c>
      <c r="I126" s="89">
        <f t="shared" si="33"/>
        <v>0.2</v>
      </c>
      <c r="J126" s="116">
        <f>'Insumos Buffet'!D87</f>
        <v>10184.70142</v>
      </c>
      <c r="K126" s="3">
        <f t="shared" si="34"/>
        <v>2036.940284</v>
      </c>
      <c r="L126" s="3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5.75" customHeight="1">
      <c r="A127" s="2"/>
      <c r="B127" s="89"/>
      <c r="C127" s="89"/>
      <c r="D127" s="18">
        <f t="shared" si="31"/>
        <v>0</v>
      </c>
      <c r="E127" s="18">
        <f>B127*A118</f>
        <v>0</v>
      </c>
      <c r="F127" s="18">
        <f t="shared" si="32"/>
        <v>0</v>
      </c>
      <c r="G127" s="148" t="s">
        <v>528</v>
      </c>
      <c r="H127" s="18"/>
      <c r="I127" s="89">
        <f t="shared" si="33"/>
        <v>0</v>
      </c>
      <c r="J127" s="116"/>
      <c r="K127" s="3">
        <f t="shared" si="34"/>
        <v>0</v>
      </c>
      <c r="L127" s="3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5.75" customHeight="1">
      <c r="A128" s="2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5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5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5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5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0.23275</v>
      </c>
      <c r="H132" s="18"/>
      <c r="I132" s="89">
        <f t="shared" si="33"/>
        <v>0</v>
      </c>
      <c r="J132" s="3"/>
      <c r="K132" s="3">
        <f t="shared" si="34"/>
        <v>0</v>
      </c>
      <c r="L132" s="3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5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5.75" customHeight="1">
      <c r="A134" s="4" t="s">
        <v>495</v>
      </c>
      <c r="B134" s="97">
        <f>SUM(B120:B133)</f>
        <v>0.3375</v>
      </c>
      <c r="C134" s="96"/>
      <c r="D134" s="97">
        <f t="shared" ref="D134:F134" si="35">SUM(D120:D133)</f>
        <v>0.23275</v>
      </c>
      <c r="E134" s="97">
        <f t="shared" si="35"/>
        <v>1.35</v>
      </c>
      <c r="F134" s="97">
        <f t="shared" si="35"/>
        <v>0.931</v>
      </c>
      <c r="G134" s="87"/>
      <c r="H134" s="96"/>
      <c r="I134" s="97">
        <f t="shared" ref="I134:L134" si="36">SUM(I120:I133)</f>
        <v>1.438</v>
      </c>
      <c r="J134" s="98">
        <f t="shared" si="36"/>
        <v>271650.7014</v>
      </c>
      <c r="K134" s="98">
        <f t="shared" si="36"/>
        <v>27497.02028</v>
      </c>
      <c r="L134" s="98">
        <f t="shared" si="36"/>
        <v>0</v>
      </c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5.75" customHeight="1">
      <c r="A135" s="144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5.75" customHeight="1">
      <c r="A136" s="144"/>
      <c r="B136" s="100"/>
      <c r="C136" s="100"/>
      <c r="D136" s="100"/>
      <c r="E136" s="100"/>
      <c r="F136" s="100"/>
      <c r="G136" s="100"/>
      <c r="H136" s="100"/>
      <c r="I136" s="104">
        <f>G132*A118</f>
        <v>0.931</v>
      </c>
      <c r="J136" s="100"/>
      <c r="K136" s="100"/>
      <c r="L136" s="104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105"/>
      <c r="K137" s="105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5.75" customHeight="1">
      <c r="A138" s="146"/>
      <c r="B138" s="146"/>
      <c r="C138" s="146"/>
      <c r="D138" s="146"/>
      <c r="E138" s="146"/>
      <c r="F138" s="146"/>
      <c r="G138" s="146"/>
      <c r="H138" s="146"/>
      <c r="I138" s="146"/>
      <c r="J138" s="105"/>
      <c r="K138" s="105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5.75" customHeight="1">
      <c r="A139" s="66" t="s">
        <v>204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5.75" customHeight="1">
      <c r="A141" s="81">
        <f>'Menu Cíclico'!L6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5.75" customHeight="1">
      <c r="A143" s="37" t="s">
        <v>474</v>
      </c>
      <c r="B143" s="89">
        <v>0.22</v>
      </c>
      <c r="C143" s="89">
        <v>0.8</v>
      </c>
      <c r="D143" s="18">
        <f t="shared" ref="D143:D156" si="37">C143*B143</f>
        <v>0.176</v>
      </c>
      <c r="E143" s="18">
        <f>B143*A141</f>
        <v>0.88</v>
      </c>
      <c r="F143" s="18">
        <f t="shared" ref="F143:F156" si="38">E143*C143</f>
        <v>0.704</v>
      </c>
      <c r="G143" s="140">
        <v>0.0</v>
      </c>
      <c r="H143" s="18">
        <v>1.1</v>
      </c>
      <c r="I143" s="89">
        <f t="shared" ref="I143:I156" si="39">H143*E143</f>
        <v>0.968</v>
      </c>
      <c r="J143" s="116">
        <f>'Insumos Buffet'!D66</f>
        <v>23210</v>
      </c>
      <c r="K143" s="3">
        <f t="shared" ref="K143:K156" si="40">J143*I143</f>
        <v>22467.28</v>
      </c>
      <c r="L143" s="3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5.75" customHeight="1">
      <c r="A144" s="31" t="s">
        <v>47</v>
      </c>
      <c r="B144" s="89">
        <v>0.03</v>
      </c>
      <c r="C144" s="89">
        <v>1.0</v>
      </c>
      <c r="D144" s="18">
        <f t="shared" si="37"/>
        <v>0.03</v>
      </c>
      <c r="E144" s="18">
        <f>B144*A141</f>
        <v>0.12</v>
      </c>
      <c r="F144" s="18">
        <f t="shared" si="38"/>
        <v>0.12</v>
      </c>
      <c r="G144" s="87"/>
      <c r="H144" s="18">
        <v>1.0</v>
      </c>
      <c r="I144" s="89">
        <f t="shared" si="39"/>
        <v>0.12</v>
      </c>
      <c r="J144" s="116">
        <f>'Insumos Buffet'!D2</f>
        <v>6820</v>
      </c>
      <c r="K144" s="3">
        <f t="shared" si="40"/>
        <v>818.4</v>
      </c>
      <c r="L144" s="3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5.75" customHeight="1">
      <c r="A145" s="31" t="s">
        <v>193</v>
      </c>
      <c r="B145" s="18">
        <v>0.001</v>
      </c>
      <c r="C145" s="18">
        <v>1.0</v>
      </c>
      <c r="D145" s="18">
        <f t="shared" si="37"/>
        <v>0.001</v>
      </c>
      <c r="E145" s="18">
        <f>B145*A141</f>
        <v>0.004</v>
      </c>
      <c r="F145" s="18">
        <f t="shared" si="38"/>
        <v>0.004</v>
      </c>
      <c r="G145" s="148" t="s">
        <v>527</v>
      </c>
      <c r="H145" s="18">
        <v>1.2</v>
      </c>
      <c r="I145" s="89">
        <f t="shared" si="39"/>
        <v>0.0048</v>
      </c>
      <c r="J145" s="116">
        <f>'Insumos Buffet'!D7</f>
        <v>46231</v>
      </c>
      <c r="K145" s="3">
        <f t="shared" si="40"/>
        <v>221.9088</v>
      </c>
      <c r="L145" s="3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5.75" customHeight="1">
      <c r="A146" s="31" t="s">
        <v>147</v>
      </c>
      <c r="B146" s="18">
        <v>0.001</v>
      </c>
      <c r="C146" s="18">
        <v>1.0</v>
      </c>
      <c r="D146" s="18">
        <f t="shared" si="37"/>
        <v>0.001</v>
      </c>
      <c r="E146" s="18">
        <f>B146*A141</f>
        <v>0.004</v>
      </c>
      <c r="F146" s="18">
        <f t="shared" si="38"/>
        <v>0.004</v>
      </c>
      <c r="G146" s="142"/>
      <c r="H146" s="18">
        <v>1.2</v>
      </c>
      <c r="I146" s="89">
        <f t="shared" si="39"/>
        <v>0.0048</v>
      </c>
      <c r="J146" s="116">
        <f>'Insumos Buffet'!D6</f>
        <v>16490</v>
      </c>
      <c r="K146" s="3">
        <f t="shared" si="40"/>
        <v>79.152</v>
      </c>
      <c r="L146" s="3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5.75" customHeight="1">
      <c r="A147" s="31" t="s">
        <v>536</v>
      </c>
      <c r="B147" s="18">
        <v>5.0E-4</v>
      </c>
      <c r="C147" s="18">
        <v>1.0</v>
      </c>
      <c r="D147" s="18">
        <f t="shared" si="37"/>
        <v>0.0005</v>
      </c>
      <c r="E147" s="18">
        <f>B147*A141</f>
        <v>0.002</v>
      </c>
      <c r="F147" s="18">
        <f t="shared" si="38"/>
        <v>0.002</v>
      </c>
      <c r="G147" s="142"/>
      <c r="H147" s="18">
        <v>1.0</v>
      </c>
      <c r="I147" s="89">
        <f t="shared" si="39"/>
        <v>0.002</v>
      </c>
      <c r="J147" s="116">
        <f>'Insumos Buffet'!D104</f>
        <v>37900</v>
      </c>
      <c r="K147" s="3">
        <f t="shared" si="40"/>
        <v>75.8</v>
      </c>
      <c r="L147" s="3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5.75" customHeight="1">
      <c r="A148" s="31" t="s">
        <v>494</v>
      </c>
      <c r="B148" s="18">
        <v>5.0E-4</v>
      </c>
      <c r="C148" s="18">
        <v>1.0</v>
      </c>
      <c r="D148" s="18">
        <f t="shared" si="37"/>
        <v>0.0005</v>
      </c>
      <c r="E148" s="18">
        <f>B148*A141</f>
        <v>0.002</v>
      </c>
      <c r="F148" s="18">
        <f t="shared" si="38"/>
        <v>0.002</v>
      </c>
      <c r="G148" s="87"/>
      <c r="H148" s="18">
        <v>1.0</v>
      </c>
      <c r="I148" s="89">
        <f t="shared" si="39"/>
        <v>0.002</v>
      </c>
      <c r="J148" s="116">
        <f>'Insumos Buffet'!D70</f>
        <v>145000</v>
      </c>
      <c r="K148" s="3">
        <f t="shared" si="40"/>
        <v>290</v>
      </c>
      <c r="L148" s="3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5.75" customHeight="1">
      <c r="A149" s="31" t="s">
        <v>505</v>
      </c>
      <c r="B149" s="18">
        <v>2.0E-4</v>
      </c>
      <c r="C149" s="18">
        <v>1.0</v>
      </c>
      <c r="D149" s="18">
        <f t="shared" si="37"/>
        <v>0.0002</v>
      </c>
      <c r="E149" s="18">
        <f>B149*A141</f>
        <v>0.0008</v>
      </c>
      <c r="F149" s="18">
        <f t="shared" si="38"/>
        <v>0.0008</v>
      </c>
      <c r="G149" s="59"/>
      <c r="H149" s="18">
        <v>1.175</v>
      </c>
      <c r="I149" s="89">
        <f t="shared" si="39"/>
        <v>0.00094</v>
      </c>
      <c r="J149" s="116">
        <f>'Insumos Buffet'!D82</f>
        <v>3200</v>
      </c>
      <c r="K149" s="3">
        <f t="shared" si="40"/>
        <v>3.008</v>
      </c>
      <c r="L149" s="3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5.75" customHeight="1">
      <c r="A150" s="31" t="s">
        <v>590</v>
      </c>
      <c r="B150" s="89">
        <v>0.02</v>
      </c>
      <c r="C150" s="89">
        <v>1.0</v>
      </c>
      <c r="D150" s="18">
        <f t="shared" si="37"/>
        <v>0.02</v>
      </c>
      <c r="E150" s="18">
        <f>B150*A141</f>
        <v>0.08</v>
      </c>
      <c r="F150" s="18">
        <f t="shared" si="38"/>
        <v>0.08</v>
      </c>
      <c r="G150" s="148" t="s">
        <v>528</v>
      </c>
      <c r="H150" s="18">
        <v>1.175</v>
      </c>
      <c r="I150" s="89">
        <f t="shared" si="39"/>
        <v>0.094</v>
      </c>
      <c r="J150" s="116">
        <f>'Insumos Buffet'!D90</f>
        <v>4190</v>
      </c>
      <c r="K150" s="3">
        <f t="shared" si="40"/>
        <v>393.86</v>
      </c>
      <c r="L150" s="3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5.75" customHeight="1">
      <c r="A151" s="2"/>
      <c r="B151" s="89"/>
      <c r="C151" s="89"/>
      <c r="D151" s="18">
        <f t="shared" si="37"/>
        <v>0</v>
      </c>
      <c r="E151" s="18">
        <f>B151*A141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5.75" customHeight="1">
      <c r="A152" s="1"/>
      <c r="B152" s="89"/>
      <c r="C152" s="89"/>
      <c r="D152" s="18">
        <f t="shared" si="37"/>
        <v>0</v>
      </c>
      <c r="E152" s="18">
        <f>B152*A141</f>
        <v>0</v>
      </c>
      <c r="F152" s="18">
        <f t="shared" si="38"/>
        <v>0</v>
      </c>
      <c r="G152" s="142"/>
      <c r="H152" s="18"/>
      <c r="I152" s="89">
        <f t="shared" si="39"/>
        <v>0</v>
      </c>
      <c r="J152" s="116"/>
      <c r="K152" s="3">
        <f t="shared" si="40"/>
        <v>0</v>
      </c>
      <c r="L152" s="3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5.75" customHeight="1">
      <c r="A153" s="1"/>
      <c r="B153" s="89"/>
      <c r="C153" s="89"/>
      <c r="D153" s="18">
        <f t="shared" si="37"/>
        <v>0</v>
      </c>
      <c r="E153" s="18">
        <f>B153*A141</f>
        <v>0</v>
      </c>
      <c r="F153" s="18">
        <f t="shared" si="38"/>
        <v>0</v>
      </c>
      <c r="G153" s="142"/>
      <c r="H153" s="18"/>
      <c r="I153" s="89">
        <f t="shared" si="39"/>
        <v>0</v>
      </c>
      <c r="J153" s="116"/>
      <c r="K153" s="3">
        <f t="shared" si="40"/>
        <v>0</v>
      </c>
      <c r="L153" s="3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5.75" customHeight="1">
      <c r="A154" s="31"/>
      <c r="B154" s="89"/>
      <c r="C154" s="89"/>
      <c r="D154" s="95">
        <f t="shared" si="37"/>
        <v>0</v>
      </c>
      <c r="E154" s="95">
        <f>B154*A141</f>
        <v>0</v>
      </c>
      <c r="F154" s="18">
        <f t="shared" si="38"/>
        <v>0</v>
      </c>
      <c r="G154" s="87"/>
      <c r="H154" s="18"/>
      <c r="I154" s="89">
        <f t="shared" si="39"/>
        <v>0</v>
      </c>
      <c r="J154" s="118"/>
      <c r="K154" s="3">
        <f t="shared" si="40"/>
        <v>0</v>
      </c>
      <c r="L154" s="3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5.75" customHeight="1">
      <c r="A155" s="31"/>
      <c r="B155" s="89"/>
      <c r="C155" s="89"/>
      <c r="D155" s="18">
        <f t="shared" si="37"/>
        <v>0</v>
      </c>
      <c r="E155" s="18">
        <f>B155*A141</f>
        <v>0</v>
      </c>
      <c r="F155" s="18">
        <f t="shared" si="38"/>
        <v>0</v>
      </c>
      <c r="G155" s="143">
        <f>F157/A141</f>
        <v>0.2292</v>
      </c>
      <c r="H155" s="18"/>
      <c r="I155" s="89">
        <f t="shared" si="39"/>
        <v>0</v>
      </c>
      <c r="J155" s="3"/>
      <c r="K155" s="3">
        <f t="shared" si="40"/>
        <v>0</v>
      </c>
      <c r="L155" s="3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5.75" customHeight="1">
      <c r="A156" s="31"/>
      <c r="B156" s="89"/>
      <c r="C156" s="89"/>
      <c r="D156" s="18">
        <f t="shared" si="37"/>
        <v>0</v>
      </c>
      <c r="E156" s="18">
        <f>B156*A141</f>
        <v>0</v>
      </c>
      <c r="F156" s="18">
        <f t="shared" si="38"/>
        <v>0</v>
      </c>
      <c r="G156" s="142"/>
      <c r="H156" s="18"/>
      <c r="I156" s="89">
        <f t="shared" si="39"/>
        <v>0</v>
      </c>
      <c r="J156" s="3"/>
      <c r="K156" s="3">
        <f t="shared" si="40"/>
        <v>0</v>
      </c>
      <c r="L156" s="3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5.75" customHeight="1">
      <c r="A157" s="4" t="s">
        <v>495</v>
      </c>
      <c r="B157" s="97">
        <f>SUM(B143:B156)</f>
        <v>0.2732</v>
      </c>
      <c r="C157" s="96"/>
      <c r="D157" s="97">
        <f t="shared" ref="D157:F157" si="41">SUM(D143:D156)</f>
        <v>0.2292</v>
      </c>
      <c r="E157" s="97">
        <f t="shared" si="41"/>
        <v>1.0928</v>
      </c>
      <c r="F157" s="97">
        <f t="shared" si="41"/>
        <v>0.9168</v>
      </c>
      <c r="G157" s="87"/>
      <c r="H157" s="96"/>
      <c r="I157" s="97">
        <f t="shared" ref="I157:L157" si="42">SUM(I143:I156)</f>
        <v>1.19654</v>
      </c>
      <c r="J157" s="98">
        <f t="shared" si="42"/>
        <v>283041</v>
      </c>
      <c r="K157" s="98">
        <f t="shared" si="42"/>
        <v>24349.4088</v>
      </c>
      <c r="L157" s="98">
        <f t="shared" si="42"/>
        <v>0</v>
      </c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5.75" customHeight="1">
      <c r="A158" s="144"/>
      <c r="B158" s="100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5.75" customHeight="1">
      <c r="A159" s="144"/>
      <c r="B159" s="100"/>
      <c r="C159" s="100"/>
      <c r="D159" s="100"/>
      <c r="E159" s="100"/>
      <c r="F159" s="100"/>
      <c r="G159" s="100"/>
      <c r="H159" s="100"/>
      <c r="I159" s="104">
        <f>G155*A141</f>
        <v>0.9168</v>
      </c>
      <c r="J159" s="100"/>
      <c r="K159" s="100"/>
      <c r="L159" s="104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105"/>
      <c r="K160" s="105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5.75" customHeight="1">
      <c r="A161" s="146"/>
      <c r="B161" s="146"/>
      <c r="C161" s="146"/>
      <c r="D161" s="146"/>
      <c r="E161" s="146"/>
      <c r="F161" s="146"/>
      <c r="G161" s="146"/>
      <c r="H161" s="146"/>
      <c r="I161" s="146"/>
      <c r="J161" s="105"/>
      <c r="K161" s="105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5.75" customHeight="1">
      <c r="A162" s="66" t="s">
        <v>82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5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5.75" customHeight="1">
      <c r="A164" s="81">
        <f>'Menu Cíclico'!T6</f>
        <v>4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5.75" customHeight="1">
      <c r="A166" s="37" t="s">
        <v>474</v>
      </c>
      <c r="B166" s="89">
        <v>0.22</v>
      </c>
      <c r="C166" s="89">
        <v>0.8</v>
      </c>
      <c r="D166" s="18">
        <f t="shared" ref="D166:D179" si="43">C166*B166</f>
        <v>0.176</v>
      </c>
      <c r="E166" s="18">
        <f>B166*A164</f>
        <v>0.88</v>
      </c>
      <c r="F166" s="18">
        <f t="shared" ref="F166:F179" si="44">E166*C166</f>
        <v>0.704</v>
      </c>
      <c r="G166" s="140">
        <v>0.0</v>
      </c>
      <c r="H166" s="18">
        <v>1.1</v>
      </c>
      <c r="I166" s="89">
        <f t="shared" ref="I166:I179" si="45">H166*E166</f>
        <v>0.968</v>
      </c>
      <c r="J166" s="116">
        <f>'Insumos Buffet'!D66</f>
        <v>23210</v>
      </c>
      <c r="K166" s="3">
        <f t="shared" ref="K166:K179" si="46">J166*I166</f>
        <v>22467.28</v>
      </c>
      <c r="L166" s="3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5.75" customHeight="1">
      <c r="A167" s="31" t="s">
        <v>458</v>
      </c>
      <c r="B167" s="89">
        <v>0.02</v>
      </c>
      <c r="C167" s="89">
        <v>1.0</v>
      </c>
      <c r="D167" s="18">
        <f t="shared" si="43"/>
        <v>0.02</v>
      </c>
      <c r="E167" s="18">
        <f>B167*A164</f>
        <v>0.08</v>
      </c>
      <c r="F167" s="18">
        <f t="shared" si="44"/>
        <v>0.08</v>
      </c>
      <c r="G167" s="87"/>
      <c r="H167" s="18">
        <v>1.175</v>
      </c>
      <c r="I167" s="89">
        <f t="shared" si="45"/>
        <v>0.094</v>
      </c>
      <c r="J167" s="116">
        <f>'Insumos Buffet'!D90</f>
        <v>4190</v>
      </c>
      <c r="K167" s="3">
        <f t="shared" si="46"/>
        <v>393.86</v>
      </c>
      <c r="L167" s="3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5.75" customHeight="1">
      <c r="A168" s="31" t="s">
        <v>193</v>
      </c>
      <c r="B168" s="18">
        <v>0.005</v>
      </c>
      <c r="C168" s="18">
        <v>1.0</v>
      </c>
      <c r="D168" s="18">
        <f t="shared" si="43"/>
        <v>0.005</v>
      </c>
      <c r="E168" s="18">
        <f>B168*A164</f>
        <v>0.02</v>
      </c>
      <c r="F168" s="18">
        <f t="shared" si="44"/>
        <v>0.02</v>
      </c>
      <c r="G168" s="148" t="s">
        <v>527</v>
      </c>
      <c r="H168" s="18">
        <v>1.2</v>
      </c>
      <c r="I168" s="89">
        <f t="shared" si="45"/>
        <v>0.024</v>
      </c>
      <c r="J168" s="116">
        <f>'Insumos Buffet'!D7</f>
        <v>46231</v>
      </c>
      <c r="K168" s="3">
        <f t="shared" si="46"/>
        <v>1109.544</v>
      </c>
      <c r="L168" s="3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5.75" customHeight="1">
      <c r="A169" s="31" t="s">
        <v>453</v>
      </c>
      <c r="B169" s="18">
        <v>0.02</v>
      </c>
      <c r="C169" s="18">
        <v>1.0</v>
      </c>
      <c r="D169" s="18">
        <f t="shared" si="43"/>
        <v>0.02</v>
      </c>
      <c r="E169" s="18">
        <f>B169*A164</f>
        <v>0.08</v>
      </c>
      <c r="F169" s="18">
        <f t="shared" si="44"/>
        <v>0.08</v>
      </c>
      <c r="G169" s="142"/>
      <c r="H169" s="18">
        <v>1.0</v>
      </c>
      <c r="I169" s="89">
        <f t="shared" si="45"/>
        <v>0.08</v>
      </c>
      <c r="J169" s="116">
        <f>'Insumos Buffet'!D75</f>
        <v>76300</v>
      </c>
      <c r="K169" s="3">
        <f t="shared" si="46"/>
        <v>6104</v>
      </c>
      <c r="L169" s="3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5.75" customHeight="1">
      <c r="A170" s="31" t="s">
        <v>440</v>
      </c>
      <c r="B170" s="18">
        <v>0.03</v>
      </c>
      <c r="C170" s="18">
        <v>1.0</v>
      </c>
      <c r="D170" s="18">
        <f t="shared" si="43"/>
        <v>0.03</v>
      </c>
      <c r="E170" s="18">
        <f>B170*A164</f>
        <v>0.12</v>
      </c>
      <c r="F170" s="18">
        <f t="shared" si="44"/>
        <v>0.12</v>
      </c>
      <c r="G170" s="142"/>
      <c r="H170" s="18">
        <v>1.0</v>
      </c>
      <c r="I170" s="89">
        <f t="shared" si="45"/>
        <v>0.12</v>
      </c>
      <c r="J170" s="116">
        <f>'Insumos Buffet'!D87</f>
        <v>10184.70142</v>
      </c>
      <c r="K170" s="3">
        <f t="shared" si="46"/>
        <v>1222.164171</v>
      </c>
      <c r="L170" s="3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5.75" customHeight="1">
      <c r="A171" s="31" t="s">
        <v>505</v>
      </c>
      <c r="B171" s="89">
        <v>0.002</v>
      </c>
      <c r="C171" s="18">
        <v>1.0</v>
      </c>
      <c r="D171" s="18">
        <f t="shared" si="43"/>
        <v>0.002</v>
      </c>
      <c r="E171" s="18">
        <f>B171*A164</f>
        <v>0.008</v>
      </c>
      <c r="F171" s="18">
        <f t="shared" si="44"/>
        <v>0.008</v>
      </c>
      <c r="G171" s="87"/>
      <c r="H171" s="18">
        <v>1.0</v>
      </c>
      <c r="I171" s="89">
        <f t="shared" si="45"/>
        <v>0.008</v>
      </c>
      <c r="J171" s="116">
        <f>'Insumos Buffet'!D82</f>
        <v>3200</v>
      </c>
      <c r="K171" s="3">
        <f t="shared" si="46"/>
        <v>25.6</v>
      </c>
      <c r="L171" s="3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5.75" customHeight="1">
      <c r="A172" s="31" t="s">
        <v>494</v>
      </c>
      <c r="B172" s="18">
        <v>1.0E-4</v>
      </c>
      <c r="C172" s="18">
        <v>1.0</v>
      </c>
      <c r="D172" s="18">
        <f t="shared" si="43"/>
        <v>0.0001</v>
      </c>
      <c r="E172" s="18">
        <f>B172*A164</f>
        <v>0.0004</v>
      </c>
      <c r="F172" s="18">
        <f t="shared" si="44"/>
        <v>0.0004</v>
      </c>
      <c r="G172" s="59"/>
      <c r="H172" s="18">
        <v>1.0</v>
      </c>
      <c r="I172" s="89">
        <f t="shared" si="45"/>
        <v>0.0004</v>
      </c>
      <c r="J172" s="116">
        <f>'Insumos Buffet'!D70</f>
        <v>145000</v>
      </c>
      <c r="K172" s="3">
        <f t="shared" si="46"/>
        <v>58</v>
      </c>
      <c r="L172" s="3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5.75" customHeight="1">
      <c r="A173" s="31" t="s">
        <v>47</v>
      </c>
      <c r="B173" s="89">
        <v>0.01</v>
      </c>
      <c r="C173" s="89">
        <v>1.0</v>
      </c>
      <c r="D173" s="18">
        <f t="shared" si="43"/>
        <v>0.01</v>
      </c>
      <c r="E173" s="18">
        <f>B173*A164</f>
        <v>0.04</v>
      </c>
      <c r="F173" s="18">
        <f t="shared" si="44"/>
        <v>0.04</v>
      </c>
      <c r="G173" s="148" t="s">
        <v>528</v>
      </c>
      <c r="H173" s="18">
        <v>1.0</v>
      </c>
      <c r="I173" s="89">
        <f t="shared" si="45"/>
        <v>0.04</v>
      </c>
      <c r="J173" s="116">
        <f>'Insumos Buffet'!D2</f>
        <v>6820</v>
      </c>
      <c r="K173" s="3">
        <f t="shared" si="46"/>
        <v>272.8</v>
      </c>
      <c r="L173" s="3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5.75" customHeight="1">
      <c r="A174" s="31" t="s">
        <v>447</v>
      </c>
      <c r="B174" s="89">
        <v>0.01</v>
      </c>
      <c r="C174" s="89">
        <v>1.0</v>
      </c>
      <c r="D174" s="18">
        <f t="shared" si="43"/>
        <v>0.01</v>
      </c>
      <c r="E174" s="18">
        <f>B174*A164</f>
        <v>0.04</v>
      </c>
      <c r="F174" s="18">
        <f t="shared" si="44"/>
        <v>0.04</v>
      </c>
      <c r="G174" s="142"/>
      <c r="H174" s="18">
        <v>1.0</v>
      </c>
      <c r="I174" s="89">
        <f t="shared" si="45"/>
        <v>0.04</v>
      </c>
      <c r="J174" s="116">
        <f>'Insumos Buffet'!D52</f>
        <v>10000</v>
      </c>
      <c r="K174" s="3">
        <f t="shared" si="46"/>
        <v>400</v>
      </c>
      <c r="L174" s="3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5.75" customHeight="1">
      <c r="A175" s="1"/>
      <c r="B175" s="89"/>
      <c r="C175" s="89"/>
      <c r="D175" s="18">
        <f t="shared" si="43"/>
        <v>0</v>
      </c>
      <c r="E175" s="18">
        <f>B175*A164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5.75" customHeight="1">
      <c r="A176" s="1"/>
      <c r="B176" s="89"/>
      <c r="C176" s="89"/>
      <c r="D176" s="18">
        <f t="shared" si="43"/>
        <v>0</v>
      </c>
      <c r="E176" s="18">
        <f>B176*A164</f>
        <v>0</v>
      </c>
      <c r="F176" s="18">
        <f t="shared" si="44"/>
        <v>0</v>
      </c>
      <c r="G176" s="142"/>
      <c r="H176" s="18"/>
      <c r="I176" s="89">
        <f t="shared" si="45"/>
        <v>0</v>
      </c>
      <c r="J176" s="116"/>
      <c r="K176" s="3">
        <f t="shared" si="46"/>
        <v>0</v>
      </c>
      <c r="L176" s="3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5.75" customHeight="1">
      <c r="A177" s="31"/>
      <c r="B177" s="89"/>
      <c r="C177" s="89"/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/>
      <c r="I177" s="89">
        <f t="shared" si="45"/>
        <v>0</v>
      </c>
      <c r="J177" s="118"/>
      <c r="K177" s="3">
        <f t="shared" si="46"/>
        <v>0</v>
      </c>
      <c r="L177" s="3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5.75" customHeight="1">
      <c r="A178" s="31"/>
      <c r="B178" s="89"/>
      <c r="C178" s="89"/>
      <c r="D178" s="18">
        <f t="shared" si="43"/>
        <v>0</v>
      </c>
      <c r="E178" s="18">
        <f>B178*A164</f>
        <v>0</v>
      </c>
      <c r="F178" s="18">
        <f t="shared" si="44"/>
        <v>0</v>
      </c>
      <c r="G178" s="143">
        <f>F180/A164</f>
        <v>0.2731</v>
      </c>
      <c r="H178" s="18"/>
      <c r="I178" s="89">
        <f t="shared" si="45"/>
        <v>0</v>
      </c>
      <c r="J178" s="3"/>
      <c r="K178" s="3">
        <f t="shared" si="46"/>
        <v>0</v>
      </c>
      <c r="L178" s="3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5.75" customHeight="1">
      <c r="A179" s="31"/>
      <c r="B179" s="89"/>
      <c r="C179" s="89"/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/>
      <c r="I179" s="89">
        <f t="shared" si="45"/>
        <v>0</v>
      </c>
      <c r="J179" s="3"/>
      <c r="K179" s="3">
        <f t="shared" si="46"/>
        <v>0</v>
      </c>
      <c r="L179" s="3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5.75" customHeight="1">
      <c r="A180" s="4" t="s">
        <v>495</v>
      </c>
      <c r="B180" s="97">
        <f>SUM(B166:B179)</f>
        <v>0.3171</v>
      </c>
      <c r="C180" s="96"/>
      <c r="D180" s="97">
        <f t="shared" ref="D180:F180" si="47">SUM(D166:D179)</f>
        <v>0.2731</v>
      </c>
      <c r="E180" s="97">
        <f t="shared" si="47"/>
        <v>1.2684</v>
      </c>
      <c r="F180" s="97">
        <f t="shared" si="47"/>
        <v>1.0924</v>
      </c>
      <c r="G180" s="87"/>
      <c r="H180" s="96"/>
      <c r="I180" s="97">
        <f t="shared" ref="I180:L180" si="48">SUM(I166:I179)</f>
        <v>1.3744</v>
      </c>
      <c r="J180" s="98">
        <f t="shared" si="48"/>
        <v>325135.7014</v>
      </c>
      <c r="K180" s="98">
        <f t="shared" si="48"/>
        <v>32053.24817</v>
      </c>
      <c r="L180" s="98">
        <f t="shared" si="48"/>
        <v>0</v>
      </c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5.75" customHeight="1">
      <c r="A181" s="144"/>
      <c r="B181" s="100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5.75" customHeight="1">
      <c r="A182" s="144"/>
      <c r="B182" s="100"/>
      <c r="C182" s="100"/>
      <c r="D182" s="100"/>
      <c r="E182" s="100"/>
      <c r="F182" s="100"/>
      <c r="G182" s="100"/>
      <c r="H182" s="100"/>
      <c r="I182" s="104">
        <f>G178*A164</f>
        <v>1.0924</v>
      </c>
      <c r="J182" s="100"/>
      <c r="K182" s="100"/>
      <c r="L182" s="104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105"/>
      <c r="K183" s="105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5.75" customHeight="1">
      <c r="A184" s="146"/>
      <c r="B184" s="146"/>
      <c r="C184" s="146"/>
      <c r="D184" s="146"/>
      <c r="E184" s="146"/>
      <c r="F184" s="146"/>
      <c r="G184" s="146"/>
      <c r="H184" s="146"/>
      <c r="I184" s="146"/>
      <c r="J184" s="105"/>
      <c r="K184" s="105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5.75" customHeight="1">
      <c r="A185" s="66" t="s">
        <v>206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5.75" customHeight="1">
      <c r="A187" s="81">
        <f>'Menu Cíclico'!P6</f>
        <v>4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5.75" customHeight="1">
      <c r="A189" s="37" t="s">
        <v>474</v>
      </c>
      <c r="B189" s="89">
        <v>0.13</v>
      </c>
      <c r="C189" s="89">
        <v>0.8</v>
      </c>
      <c r="D189" s="18">
        <f t="shared" ref="D189:D202" si="49">C189*B189</f>
        <v>0.104</v>
      </c>
      <c r="E189" s="18">
        <f>B189*A187</f>
        <v>0.52</v>
      </c>
      <c r="F189" s="18">
        <f t="shared" ref="F189:F202" si="50">E189*C189</f>
        <v>0.416</v>
      </c>
      <c r="G189" s="140">
        <v>0.0</v>
      </c>
      <c r="H189" s="18">
        <v>1.1</v>
      </c>
      <c r="I189" s="89">
        <f t="shared" ref="I189:I202" si="51">H189*E189</f>
        <v>0.572</v>
      </c>
      <c r="J189" s="116">
        <f>'Insumos Buffet'!D66</f>
        <v>23210</v>
      </c>
      <c r="K189" s="3">
        <f t="shared" ref="K189:K202" si="52">J189*I189</f>
        <v>13276.12</v>
      </c>
      <c r="L189" s="3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5.75" customHeight="1">
      <c r="A190" s="31" t="s">
        <v>502</v>
      </c>
      <c r="B190" s="89">
        <v>0.03</v>
      </c>
      <c r="C190" s="89">
        <v>1.0</v>
      </c>
      <c r="D190" s="18">
        <f t="shared" si="49"/>
        <v>0.03</v>
      </c>
      <c r="E190" s="18">
        <f>B190*A187</f>
        <v>0.12</v>
      </c>
      <c r="F190" s="18">
        <f t="shared" si="50"/>
        <v>0.12</v>
      </c>
      <c r="G190" s="87"/>
      <c r="H190" s="18">
        <v>1.0</v>
      </c>
      <c r="I190" s="89">
        <f t="shared" si="51"/>
        <v>0.12</v>
      </c>
      <c r="J190" s="116">
        <f>'Insumos Buffet'!D73</f>
        <v>20363</v>
      </c>
      <c r="K190" s="3">
        <f t="shared" si="52"/>
        <v>2443.56</v>
      </c>
      <c r="L190" s="3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5.75" customHeight="1">
      <c r="A191" s="31" t="s">
        <v>425</v>
      </c>
      <c r="B191" s="18">
        <v>0.03</v>
      </c>
      <c r="C191" s="18">
        <v>1.0</v>
      </c>
      <c r="D191" s="18">
        <f t="shared" si="49"/>
        <v>0.03</v>
      </c>
      <c r="E191" s="18">
        <f>B191*A187</f>
        <v>0.12</v>
      </c>
      <c r="F191" s="18">
        <f t="shared" si="50"/>
        <v>0.12</v>
      </c>
      <c r="G191" s="148" t="s">
        <v>527</v>
      </c>
      <c r="H191" s="18">
        <v>1.0</v>
      </c>
      <c r="I191" s="89">
        <f t="shared" si="51"/>
        <v>0.12</v>
      </c>
      <c r="J191" s="116">
        <f>'Insumos Buffet'!D42</f>
        <v>23900</v>
      </c>
      <c r="K191" s="3">
        <f t="shared" si="52"/>
        <v>2868</v>
      </c>
      <c r="L191" s="3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5.75" customHeight="1">
      <c r="A192" s="31" t="s">
        <v>433</v>
      </c>
      <c r="B192" s="18">
        <v>0.01</v>
      </c>
      <c r="C192" s="18">
        <v>1.0</v>
      </c>
      <c r="D192" s="18">
        <f t="shared" si="49"/>
        <v>0.01</v>
      </c>
      <c r="E192" s="18">
        <f>B192*A187</f>
        <v>0.04</v>
      </c>
      <c r="F192" s="18">
        <f t="shared" si="50"/>
        <v>0.04</v>
      </c>
      <c r="G192" s="142"/>
      <c r="H192" s="18">
        <v>1.0</v>
      </c>
      <c r="I192" s="89">
        <f t="shared" si="51"/>
        <v>0.04</v>
      </c>
      <c r="J192" s="116">
        <f>'Insumos Buffet'!D49</f>
        <v>18397</v>
      </c>
      <c r="K192" s="3">
        <f t="shared" si="52"/>
        <v>735.88</v>
      </c>
      <c r="L192" s="3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5.75" customHeight="1">
      <c r="A193" s="31" t="s">
        <v>440</v>
      </c>
      <c r="B193" s="18">
        <v>0.05</v>
      </c>
      <c r="C193" s="18">
        <v>1.0</v>
      </c>
      <c r="D193" s="18">
        <f t="shared" si="49"/>
        <v>0.05</v>
      </c>
      <c r="E193" s="18">
        <f>B193*A187</f>
        <v>0.2</v>
      </c>
      <c r="F193" s="18">
        <f t="shared" si="50"/>
        <v>0.2</v>
      </c>
      <c r="G193" s="142"/>
      <c r="H193" s="18">
        <v>1.0</v>
      </c>
      <c r="I193" s="89">
        <f t="shared" si="51"/>
        <v>0.2</v>
      </c>
      <c r="J193" s="116">
        <f>'Insumos Buffet'!D87</f>
        <v>10184.70142</v>
      </c>
      <c r="K193" s="3">
        <f t="shared" si="52"/>
        <v>2036.940284</v>
      </c>
      <c r="L193" s="3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5.75" customHeight="1">
      <c r="A194" s="31" t="s">
        <v>505</v>
      </c>
      <c r="B194" s="18">
        <v>0.005</v>
      </c>
      <c r="C194" s="18">
        <v>1.0</v>
      </c>
      <c r="D194" s="18">
        <f t="shared" si="49"/>
        <v>0.005</v>
      </c>
      <c r="E194" s="18">
        <f>B194*A187</f>
        <v>0.02</v>
      </c>
      <c r="F194" s="18">
        <f t="shared" si="50"/>
        <v>0.02</v>
      </c>
      <c r="G194" s="87"/>
      <c r="H194" s="18">
        <v>1.0</v>
      </c>
      <c r="I194" s="89">
        <f t="shared" si="51"/>
        <v>0.02</v>
      </c>
      <c r="J194" s="116">
        <f>'Insumos Buffet'!D82</f>
        <v>3200</v>
      </c>
      <c r="K194" s="3">
        <f t="shared" si="52"/>
        <v>64</v>
      </c>
      <c r="L194" s="3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5.75" customHeight="1">
      <c r="A195" s="31" t="s">
        <v>494</v>
      </c>
      <c r="B195" s="18">
        <v>5.0E-4</v>
      </c>
      <c r="C195" s="18">
        <v>1.0</v>
      </c>
      <c r="D195" s="18">
        <f t="shared" si="49"/>
        <v>0.0005</v>
      </c>
      <c r="E195" s="18">
        <f>B195*A187</f>
        <v>0.002</v>
      </c>
      <c r="F195" s="18">
        <f t="shared" si="50"/>
        <v>0.002</v>
      </c>
      <c r="G195" s="59"/>
      <c r="H195" s="18">
        <v>1.0</v>
      </c>
      <c r="I195" s="89">
        <f t="shared" si="51"/>
        <v>0.002</v>
      </c>
      <c r="J195" s="116">
        <f>'Insumos Buffet'!D70</f>
        <v>145000</v>
      </c>
      <c r="K195" s="3">
        <f t="shared" si="52"/>
        <v>290</v>
      </c>
      <c r="L195" s="3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5.75" customHeight="1">
      <c r="A196" s="31" t="s">
        <v>456</v>
      </c>
      <c r="B196" s="89">
        <v>0.005</v>
      </c>
      <c r="C196" s="89">
        <v>1.0</v>
      </c>
      <c r="D196" s="18">
        <f t="shared" si="49"/>
        <v>0.005</v>
      </c>
      <c r="E196" s="18">
        <f>B196*A187</f>
        <v>0.02</v>
      </c>
      <c r="F196" s="18">
        <f t="shared" si="50"/>
        <v>0.02</v>
      </c>
      <c r="G196" s="148" t="s">
        <v>528</v>
      </c>
      <c r="H196" s="18">
        <v>1.0</v>
      </c>
      <c r="I196" s="89">
        <f t="shared" si="51"/>
        <v>0.02</v>
      </c>
      <c r="J196" s="116">
        <f>'Insumos Buffet'!D55</f>
        <v>11582</v>
      </c>
      <c r="K196" s="3">
        <f t="shared" si="52"/>
        <v>231.64</v>
      </c>
      <c r="L196" s="3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5.75" customHeight="1">
      <c r="A197" s="31" t="s">
        <v>147</v>
      </c>
      <c r="B197" s="89">
        <v>0.001</v>
      </c>
      <c r="C197" s="89">
        <v>1.0</v>
      </c>
      <c r="D197" s="18">
        <f t="shared" si="49"/>
        <v>0.001</v>
      </c>
      <c r="E197" s="18">
        <f>B197*A187</f>
        <v>0.004</v>
      </c>
      <c r="F197" s="18">
        <f t="shared" si="50"/>
        <v>0.004</v>
      </c>
      <c r="G197" s="142"/>
      <c r="H197" s="18">
        <v>1.0</v>
      </c>
      <c r="I197" s="89">
        <f t="shared" si="51"/>
        <v>0.004</v>
      </c>
      <c r="J197" s="116">
        <f>'Insumos Buffet'!D6</f>
        <v>16490</v>
      </c>
      <c r="K197" s="3">
        <f t="shared" si="52"/>
        <v>65.96</v>
      </c>
      <c r="L197" s="3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5.75" customHeight="1">
      <c r="A198" s="1"/>
      <c r="B198" s="89"/>
      <c r="C198" s="89"/>
      <c r="D198" s="18">
        <f t="shared" si="49"/>
        <v>0</v>
      </c>
      <c r="E198" s="18">
        <f>B198*A187</f>
        <v>0</v>
      </c>
      <c r="F198" s="18">
        <f t="shared" si="50"/>
        <v>0</v>
      </c>
      <c r="G198" s="142"/>
      <c r="H198" s="18"/>
      <c r="I198" s="89">
        <f t="shared" si="51"/>
        <v>0</v>
      </c>
      <c r="J198" s="116"/>
      <c r="K198" s="3">
        <f t="shared" si="52"/>
        <v>0</v>
      </c>
      <c r="L198" s="3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5.75" customHeight="1">
      <c r="A199" s="1"/>
      <c r="B199" s="89"/>
      <c r="C199" s="89"/>
      <c r="D199" s="18">
        <f t="shared" si="49"/>
        <v>0</v>
      </c>
      <c r="E199" s="18">
        <f>B199*A187</f>
        <v>0</v>
      </c>
      <c r="F199" s="18">
        <f t="shared" si="50"/>
        <v>0</v>
      </c>
      <c r="G199" s="142"/>
      <c r="H199" s="18"/>
      <c r="I199" s="89">
        <f t="shared" si="51"/>
        <v>0</v>
      </c>
      <c r="J199" s="116"/>
      <c r="K199" s="3">
        <f t="shared" si="52"/>
        <v>0</v>
      </c>
      <c r="L199" s="3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5.75" customHeight="1">
      <c r="A200" s="31"/>
      <c r="B200" s="89"/>
      <c r="C200" s="89"/>
      <c r="D200" s="95">
        <f t="shared" si="49"/>
        <v>0</v>
      </c>
      <c r="E200" s="95">
        <f>B200*A187</f>
        <v>0</v>
      </c>
      <c r="F200" s="18">
        <f t="shared" si="50"/>
        <v>0</v>
      </c>
      <c r="G200" s="87"/>
      <c r="H200" s="18"/>
      <c r="I200" s="89">
        <f t="shared" si="51"/>
        <v>0</v>
      </c>
      <c r="J200" s="118"/>
      <c r="K200" s="3">
        <f t="shared" si="52"/>
        <v>0</v>
      </c>
      <c r="L200" s="3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5.75" customHeight="1">
      <c r="A201" s="31"/>
      <c r="B201" s="89"/>
      <c r="C201" s="89"/>
      <c r="D201" s="18">
        <f t="shared" si="49"/>
        <v>0</v>
      </c>
      <c r="E201" s="18">
        <f>B201*A187</f>
        <v>0</v>
      </c>
      <c r="F201" s="18">
        <f t="shared" si="50"/>
        <v>0</v>
      </c>
      <c r="G201" s="143">
        <f>F203/A187</f>
        <v>0.2355</v>
      </c>
      <c r="H201" s="18"/>
      <c r="I201" s="89">
        <f t="shared" si="51"/>
        <v>0</v>
      </c>
      <c r="J201" s="3"/>
      <c r="K201" s="3">
        <f t="shared" si="52"/>
        <v>0</v>
      </c>
      <c r="L201" s="3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5.75" customHeight="1">
      <c r="A202" s="31"/>
      <c r="B202" s="89"/>
      <c r="C202" s="89"/>
      <c r="D202" s="18">
        <f t="shared" si="49"/>
        <v>0</v>
      </c>
      <c r="E202" s="18">
        <f>B202*A187</f>
        <v>0</v>
      </c>
      <c r="F202" s="18">
        <f t="shared" si="50"/>
        <v>0</v>
      </c>
      <c r="G202" s="142"/>
      <c r="H202" s="18"/>
      <c r="I202" s="89">
        <f t="shared" si="51"/>
        <v>0</v>
      </c>
      <c r="J202" s="3"/>
      <c r="K202" s="3">
        <f t="shared" si="52"/>
        <v>0</v>
      </c>
      <c r="L202" s="3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5.75" customHeight="1">
      <c r="A203" s="4" t="s">
        <v>495</v>
      </c>
      <c r="B203" s="97">
        <f>SUM(B189:B202)</f>
        <v>0.2615</v>
      </c>
      <c r="C203" s="96"/>
      <c r="D203" s="97">
        <f t="shared" ref="D203:F203" si="53">SUM(D189:D202)</f>
        <v>0.2355</v>
      </c>
      <c r="E203" s="97">
        <f t="shared" si="53"/>
        <v>1.046</v>
      </c>
      <c r="F203" s="97">
        <f t="shared" si="53"/>
        <v>0.942</v>
      </c>
      <c r="G203" s="87"/>
      <c r="H203" s="96"/>
      <c r="I203" s="97">
        <f t="shared" ref="I203:L203" si="54">SUM(I189:I202)</f>
        <v>1.098</v>
      </c>
      <c r="J203" s="98">
        <f t="shared" si="54"/>
        <v>272326.7014</v>
      </c>
      <c r="K203" s="98">
        <f t="shared" si="54"/>
        <v>22012.10028</v>
      </c>
      <c r="L203" s="98">
        <f t="shared" si="54"/>
        <v>0</v>
      </c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5.75" customHeight="1">
      <c r="A204" s="144"/>
      <c r="B204" s="100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100"/>
      <c r="L204" s="101" t="s">
        <v>497</v>
      </c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5.75" customHeight="1">
      <c r="A205" s="144"/>
      <c r="B205" s="100"/>
      <c r="C205" s="100"/>
      <c r="D205" s="100"/>
      <c r="E205" s="100"/>
      <c r="F205" s="100"/>
      <c r="G205" s="100"/>
      <c r="H205" s="100"/>
      <c r="I205" s="104">
        <f>G201*A187</f>
        <v>0.942</v>
      </c>
      <c r="J205" s="100"/>
      <c r="K205" s="100"/>
      <c r="L205" s="104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105"/>
      <c r="K206" s="105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5.75" customHeight="1">
      <c r="A207" s="146"/>
      <c r="B207" s="146"/>
      <c r="C207" s="146"/>
      <c r="D207" s="146"/>
      <c r="E207" s="146"/>
      <c r="F207" s="146"/>
      <c r="G207" s="146"/>
      <c r="H207" s="146"/>
      <c r="I207" s="146"/>
      <c r="J207" s="105"/>
      <c r="K207" s="105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5.75" customHeight="1">
      <c r="A208" s="66" t="s">
        <v>258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5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5.75" customHeight="1">
      <c r="A210" s="81">
        <f>'Menu Cíclico'!AN7</f>
        <v>4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5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5.75" customHeight="1">
      <c r="A212" s="37" t="s">
        <v>464</v>
      </c>
      <c r="B212" s="89">
        <v>0.2</v>
      </c>
      <c r="C212" s="89">
        <v>0.7</v>
      </c>
      <c r="D212" s="18">
        <f t="shared" ref="D212:D225" si="55">C212*B212</f>
        <v>0.14</v>
      </c>
      <c r="E212" s="18">
        <f>B212*A210</f>
        <v>0.8</v>
      </c>
      <c r="F212" s="18">
        <f t="shared" ref="F212:F225" si="56">E212*C212</f>
        <v>0.56</v>
      </c>
      <c r="G212" s="140">
        <v>0.0</v>
      </c>
      <c r="H212" s="18">
        <v>1.3</v>
      </c>
      <c r="I212" s="89">
        <f t="shared" ref="I212:I225" si="57">H212*E212</f>
        <v>1.04</v>
      </c>
      <c r="J212" s="116">
        <f>'Insumos Buffet'!D56</f>
        <v>12656</v>
      </c>
      <c r="K212" s="3">
        <f t="shared" ref="K212:K225" si="58">J212*I212</f>
        <v>13162.24</v>
      </c>
      <c r="L212" s="3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5.75" customHeight="1">
      <c r="A213" s="31" t="s">
        <v>505</v>
      </c>
      <c r="B213" s="89">
        <v>0.002</v>
      </c>
      <c r="C213" s="89">
        <v>1.0</v>
      </c>
      <c r="D213" s="18">
        <f t="shared" si="55"/>
        <v>0.002</v>
      </c>
      <c r="E213" s="18">
        <f>B213*A210</f>
        <v>0.008</v>
      </c>
      <c r="F213" s="18">
        <f t="shared" si="56"/>
        <v>0.008</v>
      </c>
      <c r="G213" s="87"/>
      <c r="H213" s="18">
        <v>1.0</v>
      </c>
      <c r="I213" s="89">
        <f t="shared" si="57"/>
        <v>0.008</v>
      </c>
      <c r="J213" s="116">
        <f>'Insumos Buffet'!D82</f>
        <v>3200</v>
      </c>
      <c r="K213" s="3">
        <f t="shared" si="58"/>
        <v>25.6</v>
      </c>
      <c r="L213" s="3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5.75" customHeight="1">
      <c r="A214" s="31" t="s">
        <v>494</v>
      </c>
      <c r="B214" s="18">
        <v>5.0E-4</v>
      </c>
      <c r="C214" s="18">
        <v>1.0</v>
      </c>
      <c r="D214" s="18">
        <f t="shared" si="55"/>
        <v>0.0005</v>
      </c>
      <c r="E214" s="18">
        <f>B214*A210</f>
        <v>0.002</v>
      </c>
      <c r="F214" s="18">
        <f t="shared" si="56"/>
        <v>0.002</v>
      </c>
      <c r="G214" s="148" t="s">
        <v>527</v>
      </c>
      <c r="H214" s="18">
        <v>1.0</v>
      </c>
      <c r="I214" s="89">
        <f t="shared" si="57"/>
        <v>0.002</v>
      </c>
      <c r="J214" s="116">
        <f>'Insumos Buffet'!D70</f>
        <v>145000</v>
      </c>
      <c r="K214" s="3">
        <f t="shared" si="58"/>
        <v>290</v>
      </c>
      <c r="L214" s="3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5.75" customHeight="1">
      <c r="A215" s="31" t="s">
        <v>456</v>
      </c>
      <c r="B215" s="18">
        <v>0.01</v>
      </c>
      <c r="C215" s="18">
        <v>1.0</v>
      </c>
      <c r="D215" s="18">
        <f t="shared" si="55"/>
        <v>0.01</v>
      </c>
      <c r="E215" s="18">
        <f>B215*A210</f>
        <v>0.04</v>
      </c>
      <c r="F215" s="18">
        <f t="shared" si="56"/>
        <v>0.04</v>
      </c>
      <c r="G215" s="142"/>
      <c r="H215" s="18">
        <v>1.0</v>
      </c>
      <c r="I215" s="89">
        <f t="shared" si="57"/>
        <v>0.04</v>
      </c>
      <c r="J215" s="116">
        <f>'Insumos Buffet'!D55</f>
        <v>11582</v>
      </c>
      <c r="K215" s="3">
        <f t="shared" si="58"/>
        <v>463.28</v>
      </c>
      <c r="L215" s="3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5.75" customHeight="1">
      <c r="A216" s="31" t="s">
        <v>147</v>
      </c>
      <c r="B216" s="18">
        <v>0.001</v>
      </c>
      <c r="C216" s="18">
        <v>1.0</v>
      </c>
      <c r="D216" s="18">
        <f t="shared" si="55"/>
        <v>0.001</v>
      </c>
      <c r="E216" s="18">
        <f>B216*A210</f>
        <v>0.004</v>
      </c>
      <c r="F216" s="18">
        <f t="shared" si="56"/>
        <v>0.004</v>
      </c>
      <c r="G216" s="142"/>
      <c r="H216" s="18">
        <v>1.2</v>
      </c>
      <c r="I216" s="89">
        <f t="shared" si="57"/>
        <v>0.0048</v>
      </c>
      <c r="J216" s="116">
        <f>'Insumos Buffet'!D6</f>
        <v>16490</v>
      </c>
      <c r="K216" s="3">
        <f t="shared" si="58"/>
        <v>79.152</v>
      </c>
      <c r="L216" s="3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5.75" customHeight="1">
      <c r="A217" s="31" t="s">
        <v>430</v>
      </c>
      <c r="B217" s="18">
        <v>0.01</v>
      </c>
      <c r="C217" s="18">
        <v>1.0</v>
      </c>
      <c r="D217" s="18">
        <f t="shared" si="55"/>
        <v>0.01</v>
      </c>
      <c r="E217" s="18">
        <f>B217*A210</f>
        <v>0.04</v>
      </c>
      <c r="F217" s="18">
        <f t="shared" si="56"/>
        <v>0.04</v>
      </c>
      <c r="G217" s="87"/>
      <c r="H217" s="18">
        <v>1.2</v>
      </c>
      <c r="I217" s="89">
        <f t="shared" si="57"/>
        <v>0.048</v>
      </c>
      <c r="J217" s="116">
        <f>'Insumos Buffet'!D47</f>
        <v>3007</v>
      </c>
      <c r="K217" s="3">
        <f t="shared" si="58"/>
        <v>144.336</v>
      </c>
      <c r="L217" s="3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5.75" customHeight="1">
      <c r="A218" s="31" t="s">
        <v>592</v>
      </c>
      <c r="B218" s="18">
        <v>0.05</v>
      </c>
      <c r="C218" s="18">
        <v>1.0</v>
      </c>
      <c r="D218" s="18">
        <f t="shared" si="55"/>
        <v>0.05</v>
      </c>
      <c r="E218" s="18">
        <f>B218*A210</f>
        <v>0.2</v>
      </c>
      <c r="F218" s="18">
        <f t="shared" si="56"/>
        <v>0.2</v>
      </c>
      <c r="G218" s="59"/>
      <c r="H218" s="18">
        <v>1.0</v>
      </c>
      <c r="I218" s="89">
        <f t="shared" si="57"/>
        <v>0.2</v>
      </c>
      <c r="J218" s="116">
        <f>'Insumos Buffet'!D63</f>
        <v>8990</v>
      </c>
      <c r="K218" s="3">
        <f t="shared" si="58"/>
        <v>1798</v>
      </c>
      <c r="L218" s="3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5.75" customHeight="1">
      <c r="A219" s="31" t="s">
        <v>447</v>
      </c>
      <c r="B219" s="89">
        <v>0.01</v>
      </c>
      <c r="C219" s="89">
        <v>1.0</v>
      </c>
      <c r="D219" s="18">
        <f t="shared" si="55"/>
        <v>0.01</v>
      </c>
      <c r="E219" s="18">
        <f>B219*A210</f>
        <v>0.04</v>
      </c>
      <c r="F219" s="18">
        <f t="shared" si="56"/>
        <v>0.04</v>
      </c>
      <c r="G219" s="148" t="s">
        <v>528</v>
      </c>
      <c r="H219" s="18">
        <v>1.0</v>
      </c>
      <c r="I219" s="89">
        <f t="shared" si="57"/>
        <v>0.04</v>
      </c>
      <c r="J219" s="116">
        <f>'Insumos Buffet'!D52</f>
        <v>10000</v>
      </c>
      <c r="K219" s="3">
        <f t="shared" si="58"/>
        <v>400</v>
      </c>
      <c r="L219" s="3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5.75" customHeight="1">
      <c r="A220" s="31" t="s">
        <v>440</v>
      </c>
      <c r="B220" s="89">
        <v>0.05</v>
      </c>
      <c r="C220" s="89">
        <v>1.0</v>
      </c>
      <c r="D220" s="18">
        <f t="shared" si="55"/>
        <v>0.05</v>
      </c>
      <c r="E220" s="18">
        <f>B220*A210</f>
        <v>0.2</v>
      </c>
      <c r="F220" s="18">
        <f t="shared" si="56"/>
        <v>0.2</v>
      </c>
      <c r="G220" s="142"/>
      <c r="H220" s="18">
        <v>1.0</v>
      </c>
      <c r="I220" s="89">
        <f t="shared" si="57"/>
        <v>0.2</v>
      </c>
      <c r="J220" s="116">
        <f>'Insumos Buffet'!D87</f>
        <v>10184.70142</v>
      </c>
      <c r="K220" s="3">
        <f t="shared" si="58"/>
        <v>2036.940284</v>
      </c>
      <c r="L220" s="3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5.75" customHeight="1">
      <c r="A221" s="1"/>
      <c r="B221" s="89"/>
      <c r="C221" s="89"/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5.75" customHeight="1">
      <c r="A222" s="1"/>
      <c r="B222" s="89"/>
      <c r="C222" s="89"/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5.75" customHeight="1">
      <c r="A223" s="31"/>
      <c r="B223" s="89"/>
      <c r="C223" s="89"/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/>
      <c r="I223" s="89">
        <f t="shared" si="57"/>
        <v>0</v>
      </c>
      <c r="J223" s="118"/>
      <c r="K223" s="3">
        <f t="shared" si="58"/>
        <v>0</v>
      </c>
      <c r="L223" s="3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5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43">
        <f>F226/A210</f>
        <v>0.2735</v>
      </c>
      <c r="H224" s="18"/>
      <c r="I224" s="89">
        <f t="shared" si="57"/>
        <v>0</v>
      </c>
      <c r="J224" s="3"/>
      <c r="K224" s="3">
        <f t="shared" si="58"/>
        <v>0</v>
      </c>
      <c r="L224" s="3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5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/>
      <c r="I225" s="89">
        <f t="shared" si="57"/>
        <v>0</v>
      </c>
      <c r="J225" s="3"/>
      <c r="K225" s="3">
        <f t="shared" si="58"/>
        <v>0</v>
      </c>
      <c r="L225" s="3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5.75" customHeight="1">
      <c r="A226" s="4" t="s">
        <v>495</v>
      </c>
      <c r="B226" s="97">
        <f>SUM(B212:B225)</f>
        <v>0.3335</v>
      </c>
      <c r="C226" s="96"/>
      <c r="D226" s="97">
        <f t="shared" ref="D226:F226" si="59">SUM(D212:D225)</f>
        <v>0.2735</v>
      </c>
      <c r="E226" s="97">
        <f t="shared" si="59"/>
        <v>1.334</v>
      </c>
      <c r="F226" s="97">
        <f t="shared" si="59"/>
        <v>1.094</v>
      </c>
      <c r="G226" s="87"/>
      <c r="H226" s="96"/>
      <c r="I226" s="97">
        <f t="shared" ref="I226:L226" si="60">SUM(I212:I225)</f>
        <v>1.5828</v>
      </c>
      <c r="J226" s="98">
        <f t="shared" si="60"/>
        <v>221109.7014</v>
      </c>
      <c r="K226" s="98">
        <f t="shared" si="60"/>
        <v>18399.54828</v>
      </c>
      <c r="L226" s="98">
        <f t="shared" si="60"/>
        <v>0</v>
      </c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5.75" customHeight="1">
      <c r="A227" s="144"/>
      <c r="B227" s="100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5.75" customHeight="1">
      <c r="A228" s="144"/>
      <c r="B228" s="100"/>
      <c r="C228" s="100"/>
      <c r="D228" s="100"/>
      <c r="E228" s="100"/>
      <c r="F228" s="100"/>
      <c r="G228" s="100"/>
      <c r="H228" s="100"/>
      <c r="I228" s="104">
        <f>G224*A210</f>
        <v>1.094</v>
      </c>
      <c r="J228" s="100"/>
      <c r="K228" s="100"/>
      <c r="L228" s="104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5.75" customHeight="1">
      <c r="A229" s="146"/>
      <c r="B229" s="146"/>
      <c r="C229" s="146"/>
      <c r="D229" s="146"/>
      <c r="E229" s="146"/>
      <c r="F229" s="146"/>
      <c r="G229" s="146"/>
      <c r="H229" s="146"/>
      <c r="I229" s="146"/>
      <c r="J229" s="105"/>
      <c r="K229" s="105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5.75" customHeight="1">
      <c r="A230" s="146"/>
      <c r="B230" s="146"/>
      <c r="C230" s="146"/>
      <c r="D230" s="146"/>
      <c r="E230" s="146"/>
      <c r="F230" s="146"/>
      <c r="G230" s="146"/>
      <c r="H230" s="146"/>
      <c r="I230" s="146"/>
      <c r="J230" s="105"/>
      <c r="K230" s="105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5.75" customHeight="1">
      <c r="A231" s="66" t="s">
        <v>67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5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5.75" customHeight="1">
      <c r="A233" s="81">
        <f>'Menu Cíclico'!L7</f>
        <v>4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5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5.75" customHeight="1">
      <c r="A235" s="37" t="s">
        <v>464</v>
      </c>
      <c r="B235" s="89">
        <v>0.2</v>
      </c>
      <c r="C235" s="89">
        <v>0.8</v>
      </c>
      <c r="D235" s="18">
        <f t="shared" ref="D235:D248" si="61">C235*B235</f>
        <v>0.16</v>
      </c>
      <c r="E235" s="18">
        <f>B235*A233</f>
        <v>0.8</v>
      </c>
      <c r="F235" s="18">
        <f t="shared" ref="F235:F248" si="62">E235*C235</f>
        <v>0.64</v>
      </c>
      <c r="G235" s="140">
        <v>0.0</v>
      </c>
      <c r="H235" s="18">
        <v>1.1</v>
      </c>
      <c r="I235" s="89">
        <f t="shared" ref="I235:I248" si="63">H235*E235</f>
        <v>0.88</v>
      </c>
      <c r="J235" s="116">
        <f>'Insumos Buffet'!D56</f>
        <v>12656</v>
      </c>
      <c r="K235" s="3">
        <f t="shared" ref="K235:K248" si="64">J235*I235</f>
        <v>11137.28</v>
      </c>
      <c r="L235" s="3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5.75" customHeight="1">
      <c r="A236" s="31" t="s">
        <v>505</v>
      </c>
      <c r="B236" s="89">
        <v>0.002</v>
      </c>
      <c r="C236" s="89">
        <v>1.0</v>
      </c>
      <c r="D236" s="18">
        <f t="shared" si="61"/>
        <v>0.002</v>
      </c>
      <c r="E236" s="18">
        <f>B236*A233</f>
        <v>0.008</v>
      </c>
      <c r="F236" s="18">
        <f t="shared" si="62"/>
        <v>0.008</v>
      </c>
      <c r="G236" s="87"/>
      <c r="H236" s="18">
        <v>1.0</v>
      </c>
      <c r="I236" s="89">
        <f t="shared" si="63"/>
        <v>0.008</v>
      </c>
      <c r="J236" s="116">
        <f>'Insumos Buffet'!D82</f>
        <v>3200</v>
      </c>
      <c r="K236" s="3">
        <f t="shared" si="64"/>
        <v>25.6</v>
      </c>
      <c r="L236" s="3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5.75" customHeight="1">
      <c r="A237" s="31" t="s">
        <v>494</v>
      </c>
      <c r="B237" s="18">
        <v>5.0E-4</v>
      </c>
      <c r="C237" s="18">
        <v>1.0</v>
      </c>
      <c r="D237" s="18">
        <f t="shared" si="61"/>
        <v>0.0005</v>
      </c>
      <c r="E237" s="18">
        <f>B237*A233</f>
        <v>0.002</v>
      </c>
      <c r="F237" s="18">
        <f t="shared" si="62"/>
        <v>0.002</v>
      </c>
      <c r="G237" s="148" t="s">
        <v>527</v>
      </c>
      <c r="H237" s="18">
        <v>1.0</v>
      </c>
      <c r="I237" s="89">
        <f t="shared" si="63"/>
        <v>0.002</v>
      </c>
      <c r="J237" s="116">
        <f>'Insumos Buffet'!D70</f>
        <v>145000</v>
      </c>
      <c r="K237" s="3">
        <f t="shared" si="64"/>
        <v>290</v>
      </c>
      <c r="L237" s="3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5.75" customHeight="1">
      <c r="A238" s="31" t="s">
        <v>456</v>
      </c>
      <c r="B238" s="18">
        <v>0.005</v>
      </c>
      <c r="C238" s="18">
        <v>1.0</v>
      </c>
      <c r="D238" s="18">
        <f t="shared" si="61"/>
        <v>0.005</v>
      </c>
      <c r="E238" s="18">
        <f>B238*A233</f>
        <v>0.02</v>
      </c>
      <c r="F238" s="18">
        <f t="shared" si="62"/>
        <v>0.02</v>
      </c>
      <c r="G238" s="142"/>
      <c r="H238" s="18">
        <v>1.0</v>
      </c>
      <c r="I238" s="89">
        <f t="shared" si="63"/>
        <v>0.02</v>
      </c>
      <c r="J238" s="116">
        <f>'Insumos Buffet'!D55</f>
        <v>11582</v>
      </c>
      <c r="K238" s="3">
        <f t="shared" si="64"/>
        <v>231.64</v>
      </c>
      <c r="L238" s="3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5.75" customHeight="1">
      <c r="A239" s="31" t="s">
        <v>450</v>
      </c>
      <c r="B239" s="18">
        <v>0.02</v>
      </c>
      <c r="C239" s="18">
        <v>1.1</v>
      </c>
      <c r="D239" s="18">
        <f t="shared" si="61"/>
        <v>0.022</v>
      </c>
      <c r="E239" s="18">
        <f>B239*A233</f>
        <v>0.08</v>
      </c>
      <c r="F239" s="18">
        <f t="shared" si="62"/>
        <v>0.088</v>
      </c>
      <c r="G239" s="142"/>
      <c r="H239" s="18">
        <v>1.175</v>
      </c>
      <c r="I239" s="89">
        <f t="shared" si="63"/>
        <v>0.094</v>
      </c>
      <c r="J239" s="116">
        <f>'Insumos Buffet'!D62</f>
        <v>3756</v>
      </c>
      <c r="K239" s="3">
        <f t="shared" si="64"/>
        <v>353.064</v>
      </c>
      <c r="L239" s="3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5.75" customHeight="1">
      <c r="A240" s="31" t="s">
        <v>530</v>
      </c>
      <c r="B240" s="18">
        <v>0.02</v>
      </c>
      <c r="C240" s="18">
        <v>1.05</v>
      </c>
      <c r="D240" s="18">
        <f t="shared" si="61"/>
        <v>0.021</v>
      </c>
      <c r="E240" s="18">
        <f>B240*A233</f>
        <v>0.08</v>
      </c>
      <c r="F240" s="18">
        <f t="shared" si="62"/>
        <v>0.084</v>
      </c>
      <c r="G240" s="87"/>
      <c r="H240" s="18">
        <v>1.175</v>
      </c>
      <c r="I240" s="89">
        <f t="shared" si="63"/>
        <v>0.094</v>
      </c>
      <c r="J240" s="116">
        <f>'Insumos Buffet'!D98</f>
        <v>1351</v>
      </c>
      <c r="K240" s="3">
        <f t="shared" si="64"/>
        <v>126.994</v>
      </c>
      <c r="L240" s="3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5.75" customHeight="1">
      <c r="A241" s="31" t="s">
        <v>459</v>
      </c>
      <c r="B241" s="18">
        <v>0.02</v>
      </c>
      <c r="C241" s="18">
        <v>1.05</v>
      </c>
      <c r="D241" s="18">
        <f t="shared" si="61"/>
        <v>0.021</v>
      </c>
      <c r="E241" s="18">
        <f>B241*A233</f>
        <v>0.08</v>
      </c>
      <c r="F241" s="18">
        <f t="shared" si="62"/>
        <v>0.084</v>
      </c>
      <c r="G241" s="59"/>
      <c r="H241" s="18">
        <v>1.175</v>
      </c>
      <c r="I241" s="89">
        <f t="shared" si="63"/>
        <v>0.094</v>
      </c>
      <c r="J241" s="116">
        <f>'Insumos Buffet'!D96</f>
        <v>2328</v>
      </c>
      <c r="K241" s="3">
        <f t="shared" si="64"/>
        <v>218.832</v>
      </c>
      <c r="L241" s="3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5.75" customHeight="1">
      <c r="A242" s="2"/>
      <c r="B242" s="89"/>
      <c r="C242" s="89"/>
      <c r="D242" s="18">
        <f t="shared" si="61"/>
        <v>0</v>
      </c>
      <c r="E242" s="18">
        <f>B242*A233</f>
        <v>0</v>
      </c>
      <c r="F242" s="18">
        <f t="shared" si="62"/>
        <v>0</v>
      </c>
      <c r="G242" s="148" t="s">
        <v>528</v>
      </c>
      <c r="H242" s="18"/>
      <c r="I242" s="89">
        <f t="shared" si="63"/>
        <v>0</v>
      </c>
      <c r="J242" s="116"/>
      <c r="K242" s="3">
        <f t="shared" si="64"/>
        <v>0</v>
      </c>
      <c r="L242" s="3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5.75" customHeight="1">
      <c r="A243" s="2"/>
      <c r="B243" s="89"/>
      <c r="C243" s="89"/>
      <c r="D243" s="18">
        <f t="shared" si="61"/>
        <v>0</v>
      </c>
      <c r="E243" s="18">
        <f>B243*A233</f>
        <v>0</v>
      </c>
      <c r="F243" s="18">
        <f t="shared" si="62"/>
        <v>0</v>
      </c>
      <c r="G243" s="142"/>
      <c r="H243" s="18"/>
      <c r="I243" s="89">
        <f t="shared" si="63"/>
        <v>0</v>
      </c>
      <c r="J243" s="116"/>
      <c r="K243" s="3">
        <f t="shared" si="64"/>
        <v>0</v>
      </c>
      <c r="L243" s="3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5.75" customHeight="1">
      <c r="A244" s="1"/>
      <c r="B244" s="89"/>
      <c r="C244" s="89"/>
      <c r="D244" s="18">
        <f t="shared" si="61"/>
        <v>0</v>
      </c>
      <c r="E244" s="18">
        <f>B244*A233</f>
        <v>0</v>
      </c>
      <c r="F244" s="18">
        <f t="shared" si="62"/>
        <v>0</v>
      </c>
      <c r="G244" s="142"/>
      <c r="H244" s="18"/>
      <c r="I244" s="89">
        <f t="shared" si="63"/>
        <v>0</v>
      </c>
      <c r="J244" s="116"/>
      <c r="K244" s="3">
        <f t="shared" si="64"/>
        <v>0</v>
      </c>
      <c r="L244" s="3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5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/>
      <c r="I245" s="89">
        <f t="shared" si="63"/>
        <v>0</v>
      </c>
      <c r="J245" s="116"/>
      <c r="K245" s="3">
        <f t="shared" si="64"/>
        <v>0</v>
      </c>
      <c r="L245" s="3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5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/>
      <c r="I246" s="89">
        <f t="shared" si="63"/>
        <v>0</v>
      </c>
      <c r="J246" s="118"/>
      <c r="K246" s="3">
        <f t="shared" si="64"/>
        <v>0</v>
      </c>
      <c r="L246" s="3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5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43">
        <f>F249/A233</f>
        <v>0.2315</v>
      </c>
      <c r="H247" s="18"/>
      <c r="I247" s="89">
        <f t="shared" si="63"/>
        <v>0</v>
      </c>
      <c r="J247" s="3"/>
      <c r="K247" s="3">
        <f t="shared" si="64"/>
        <v>0</v>
      </c>
      <c r="L247" s="3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5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/>
      <c r="I248" s="89">
        <f t="shared" si="63"/>
        <v>0</v>
      </c>
      <c r="J248" s="3"/>
      <c r="K248" s="3">
        <f t="shared" si="64"/>
        <v>0</v>
      </c>
      <c r="L248" s="3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5.75" customHeight="1">
      <c r="A249" s="4" t="s">
        <v>495</v>
      </c>
      <c r="B249" s="97">
        <f>SUM(B235:B248)</f>
        <v>0.2675</v>
      </c>
      <c r="C249" s="96"/>
      <c r="D249" s="97">
        <f t="shared" ref="D249:F249" si="65">SUM(D235:D248)</f>
        <v>0.2315</v>
      </c>
      <c r="E249" s="97">
        <f t="shared" si="65"/>
        <v>1.07</v>
      </c>
      <c r="F249" s="97">
        <f t="shared" si="65"/>
        <v>0.926</v>
      </c>
      <c r="G249" s="87"/>
      <c r="H249" s="96"/>
      <c r="I249" s="97">
        <f t="shared" ref="I249:L249" si="66">SUM(I235:I248)</f>
        <v>1.192</v>
      </c>
      <c r="J249" s="98">
        <f t="shared" si="66"/>
        <v>179873</v>
      </c>
      <c r="K249" s="98">
        <f t="shared" si="66"/>
        <v>12383.41</v>
      </c>
      <c r="L249" s="98">
        <f t="shared" si="66"/>
        <v>0</v>
      </c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5.75" customHeight="1">
      <c r="A250" s="144"/>
      <c r="B250" s="100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5.75" customHeight="1">
      <c r="A251" s="144"/>
      <c r="B251" s="100"/>
      <c r="C251" s="100"/>
      <c r="D251" s="100"/>
      <c r="E251" s="100"/>
      <c r="F251" s="100"/>
      <c r="G251" s="100"/>
      <c r="H251" s="100"/>
      <c r="I251" s="104">
        <f>G247*A233</f>
        <v>0.926</v>
      </c>
      <c r="J251" s="100"/>
      <c r="K251" s="100"/>
      <c r="L251" s="104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5.75" customHeight="1">
      <c r="A252" s="146"/>
      <c r="B252" s="146"/>
      <c r="C252" s="146"/>
      <c r="D252" s="146"/>
      <c r="E252" s="146"/>
      <c r="F252" s="146"/>
      <c r="G252" s="146"/>
      <c r="H252" s="146"/>
      <c r="I252" s="146"/>
      <c r="J252" s="105"/>
      <c r="K252" s="105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5.75" customHeight="1">
      <c r="A253" s="146"/>
      <c r="B253" s="146"/>
      <c r="C253" s="146"/>
      <c r="D253" s="146"/>
      <c r="E253" s="146"/>
      <c r="F253" s="146"/>
      <c r="G253" s="146"/>
      <c r="H253" s="146"/>
      <c r="I253" s="146"/>
      <c r="J253" s="105"/>
      <c r="K253" s="105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5.75" customHeight="1">
      <c r="A254" s="66" t="s">
        <v>242</v>
      </c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5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5.75" customHeight="1">
      <c r="A256" s="81">
        <f>'Menu Cíclico'!P7</f>
        <v>4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5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5.75" customHeight="1">
      <c r="A258" s="37" t="s">
        <v>541</v>
      </c>
      <c r="B258" s="89">
        <v>0.04</v>
      </c>
      <c r="C258" s="89">
        <v>2.0</v>
      </c>
      <c r="D258" s="18">
        <f t="shared" ref="D258:D271" si="67">C258*B258</f>
        <v>0.08</v>
      </c>
      <c r="E258" s="18">
        <f>B258*A256</f>
        <v>0.16</v>
      </c>
      <c r="F258" s="18">
        <f t="shared" ref="F258:F271" si="68">E258*C258</f>
        <v>0.32</v>
      </c>
      <c r="G258" s="140">
        <v>0.0</v>
      </c>
      <c r="H258" s="18">
        <v>1.0</v>
      </c>
      <c r="I258" s="89">
        <f t="shared" ref="I258:I271" si="69">H258*E258</f>
        <v>0.16</v>
      </c>
      <c r="J258" s="116">
        <f>'Insumos Buffet'!D107</f>
        <v>4034</v>
      </c>
      <c r="K258" s="3">
        <f t="shared" ref="K258:K271" si="70">J258*I258</f>
        <v>645.44</v>
      </c>
      <c r="L258" s="3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5.75" customHeight="1">
      <c r="A259" s="31" t="s">
        <v>439</v>
      </c>
      <c r="B259" s="89">
        <v>0.03</v>
      </c>
      <c r="C259" s="89">
        <v>1.0</v>
      </c>
      <c r="D259" s="18">
        <f t="shared" si="67"/>
        <v>0.03</v>
      </c>
      <c r="E259" s="18">
        <f>B259*A256</f>
        <v>0.12</v>
      </c>
      <c r="F259" s="18">
        <f t="shared" si="68"/>
        <v>0.12</v>
      </c>
      <c r="G259" s="87"/>
      <c r="H259" s="18">
        <v>1.0</v>
      </c>
      <c r="I259" s="89">
        <f t="shared" si="69"/>
        <v>0.12</v>
      </c>
      <c r="J259" s="116">
        <f>'Insumos Buffet'!D86</f>
        <v>21862.4994</v>
      </c>
      <c r="K259" s="3">
        <f t="shared" si="70"/>
        <v>2623.499928</v>
      </c>
      <c r="L259" s="3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5.75" customHeight="1">
      <c r="A260" s="31" t="s">
        <v>473</v>
      </c>
      <c r="B260" s="18">
        <v>0.03</v>
      </c>
      <c r="C260" s="18">
        <v>1.0</v>
      </c>
      <c r="D260" s="18">
        <f t="shared" si="67"/>
        <v>0.03</v>
      </c>
      <c r="E260" s="18">
        <f>B260*A256</f>
        <v>0.12</v>
      </c>
      <c r="F260" s="18">
        <f t="shared" si="68"/>
        <v>0.12</v>
      </c>
      <c r="G260" s="148" t="s">
        <v>527</v>
      </c>
      <c r="H260" s="18">
        <v>1.0</v>
      </c>
      <c r="I260" s="89">
        <f t="shared" si="69"/>
        <v>0.12</v>
      </c>
      <c r="J260" s="116">
        <f>'Insumos Buffet'!D65</f>
        <v>10940</v>
      </c>
      <c r="K260" s="3">
        <f t="shared" si="70"/>
        <v>1312.8</v>
      </c>
      <c r="L260" s="3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5.75" customHeight="1">
      <c r="A261" s="31" t="s">
        <v>505</v>
      </c>
      <c r="B261" s="18">
        <v>0.005</v>
      </c>
      <c r="C261" s="18">
        <v>1.0</v>
      </c>
      <c r="D261" s="18">
        <f t="shared" si="67"/>
        <v>0.005</v>
      </c>
      <c r="E261" s="18">
        <f>B261*A256</f>
        <v>0.02</v>
      </c>
      <c r="F261" s="18">
        <f t="shared" si="68"/>
        <v>0.02</v>
      </c>
      <c r="G261" s="142"/>
      <c r="H261" s="18">
        <v>1.0</v>
      </c>
      <c r="I261" s="89">
        <f t="shared" si="69"/>
        <v>0.02</v>
      </c>
      <c r="J261" s="116">
        <f>'Insumos Buffet'!D82</f>
        <v>3200</v>
      </c>
      <c r="K261" s="3">
        <f t="shared" si="70"/>
        <v>64</v>
      </c>
      <c r="L261" s="3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5.75" customHeight="1">
      <c r="A262" s="31" t="s">
        <v>494</v>
      </c>
      <c r="B262" s="18">
        <v>5.0E-4</v>
      </c>
      <c r="C262" s="18">
        <v>1.0</v>
      </c>
      <c r="D262" s="18">
        <f t="shared" si="67"/>
        <v>0.0005</v>
      </c>
      <c r="E262" s="18">
        <f>B262*A256</f>
        <v>0.002</v>
      </c>
      <c r="F262" s="18">
        <f t="shared" si="68"/>
        <v>0.002</v>
      </c>
      <c r="G262" s="142"/>
      <c r="H262" s="18">
        <v>1.0</v>
      </c>
      <c r="I262" s="89">
        <f t="shared" si="69"/>
        <v>0.002</v>
      </c>
      <c r="J262" s="116">
        <f>'Insumos Buffet'!D70</f>
        <v>145000</v>
      </c>
      <c r="K262" s="3">
        <f t="shared" si="70"/>
        <v>290</v>
      </c>
      <c r="L262" s="3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5.75" customHeight="1">
      <c r="A263" s="31" t="s">
        <v>517</v>
      </c>
      <c r="B263" s="18">
        <v>0.1</v>
      </c>
      <c r="C263" s="18">
        <v>1.0</v>
      </c>
      <c r="D263" s="18">
        <f t="shared" si="67"/>
        <v>0.1</v>
      </c>
      <c r="E263" s="18">
        <f>B263*A256</f>
        <v>0.4</v>
      </c>
      <c r="F263" s="18">
        <f t="shared" si="68"/>
        <v>0.4</v>
      </c>
      <c r="G263" s="87"/>
      <c r="H263" s="18">
        <v>1.0</v>
      </c>
      <c r="I263" s="89">
        <f t="shared" si="69"/>
        <v>0.4</v>
      </c>
      <c r="J263" s="116"/>
      <c r="K263" s="3">
        <f t="shared" si="70"/>
        <v>0</v>
      </c>
      <c r="L263" s="3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5.75" customHeight="1">
      <c r="A264" s="2"/>
      <c r="B264" s="18"/>
      <c r="C264" s="18"/>
      <c r="D264" s="18">
        <f t="shared" si="67"/>
        <v>0</v>
      </c>
      <c r="E264" s="18">
        <f>B264*A256</f>
        <v>0</v>
      </c>
      <c r="F264" s="18">
        <f t="shared" si="68"/>
        <v>0</v>
      </c>
      <c r="G264" s="59"/>
      <c r="H264" s="18"/>
      <c r="I264" s="89">
        <f t="shared" si="69"/>
        <v>0</v>
      </c>
      <c r="J264" s="116"/>
      <c r="K264" s="3">
        <f t="shared" si="70"/>
        <v>0</v>
      </c>
      <c r="L264" s="3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5.75" customHeight="1">
      <c r="A265" s="2"/>
      <c r="B265" s="89"/>
      <c r="C265" s="89"/>
      <c r="D265" s="18">
        <f t="shared" si="67"/>
        <v>0</v>
      </c>
      <c r="E265" s="18">
        <f>B265*A256</f>
        <v>0</v>
      </c>
      <c r="F265" s="18">
        <f t="shared" si="68"/>
        <v>0</v>
      </c>
      <c r="G265" s="148" t="s">
        <v>528</v>
      </c>
      <c r="H265" s="18"/>
      <c r="I265" s="89">
        <f t="shared" si="69"/>
        <v>0</v>
      </c>
      <c r="J265" s="116"/>
      <c r="K265" s="3">
        <f t="shared" si="70"/>
        <v>0</v>
      </c>
      <c r="L265" s="3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5.75" customHeight="1">
      <c r="A266" s="2"/>
      <c r="B266" s="89"/>
      <c r="C266" s="89"/>
      <c r="D266" s="18">
        <f t="shared" si="67"/>
        <v>0</v>
      </c>
      <c r="E266" s="18">
        <f>B266*A256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5.75" customHeight="1">
      <c r="A267" s="1"/>
      <c r="B267" s="89"/>
      <c r="C267" s="89"/>
      <c r="D267" s="18">
        <f t="shared" si="67"/>
        <v>0</v>
      </c>
      <c r="E267" s="18">
        <f>B267*A256</f>
        <v>0</v>
      </c>
      <c r="F267" s="18">
        <f t="shared" si="68"/>
        <v>0</v>
      </c>
      <c r="G267" s="142"/>
      <c r="H267" s="18"/>
      <c r="I267" s="89">
        <f t="shared" si="69"/>
        <v>0</v>
      </c>
      <c r="J267" s="116"/>
      <c r="K267" s="3">
        <f t="shared" si="70"/>
        <v>0</v>
      </c>
      <c r="L267" s="3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5.75" customHeight="1">
      <c r="A268" s="1"/>
      <c r="B268" s="89"/>
      <c r="C268" s="89"/>
      <c r="D268" s="18">
        <f t="shared" si="67"/>
        <v>0</v>
      </c>
      <c r="E268" s="18">
        <f>B268*A256</f>
        <v>0</v>
      </c>
      <c r="F268" s="18">
        <f t="shared" si="68"/>
        <v>0</v>
      </c>
      <c r="G268" s="142"/>
      <c r="H268" s="18"/>
      <c r="I268" s="89">
        <f t="shared" si="69"/>
        <v>0</v>
      </c>
      <c r="J268" s="116"/>
      <c r="K268" s="3">
        <f t="shared" si="70"/>
        <v>0</v>
      </c>
      <c r="L268" s="3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5.75" customHeight="1">
      <c r="A269" s="31"/>
      <c r="B269" s="89"/>
      <c r="C269" s="89"/>
      <c r="D269" s="95">
        <f t="shared" si="67"/>
        <v>0</v>
      </c>
      <c r="E269" s="95">
        <f>B269*A256</f>
        <v>0</v>
      </c>
      <c r="F269" s="18">
        <f t="shared" si="68"/>
        <v>0</v>
      </c>
      <c r="G269" s="87"/>
      <c r="H269" s="18"/>
      <c r="I269" s="89">
        <f t="shared" si="69"/>
        <v>0</v>
      </c>
      <c r="J269" s="118"/>
      <c r="K269" s="3">
        <f t="shared" si="70"/>
        <v>0</v>
      </c>
      <c r="L269" s="3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5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43">
        <f>F272/A256</f>
        <v>0.2455</v>
      </c>
      <c r="H270" s="18"/>
      <c r="I270" s="89">
        <f t="shared" si="69"/>
        <v>0</v>
      </c>
      <c r="J270" s="3"/>
      <c r="K270" s="3">
        <f t="shared" si="70"/>
        <v>0</v>
      </c>
      <c r="L270" s="3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5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/>
      <c r="I271" s="89">
        <f t="shared" si="69"/>
        <v>0</v>
      </c>
      <c r="J271" s="3"/>
      <c r="K271" s="3">
        <f t="shared" si="70"/>
        <v>0</v>
      </c>
      <c r="L271" s="3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5.75" customHeight="1">
      <c r="A272" s="4" t="s">
        <v>495</v>
      </c>
      <c r="B272" s="97">
        <f>SUM(B258:B271)</f>
        <v>0.2055</v>
      </c>
      <c r="C272" s="96"/>
      <c r="D272" s="97">
        <f t="shared" ref="D272:F272" si="71">SUM(D258:D271)</f>
        <v>0.2455</v>
      </c>
      <c r="E272" s="97">
        <f t="shared" si="71"/>
        <v>0.822</v>
      </c>
      <c r="F272" s="97">
        <f t="shared" si="71"/>
        <v>0.982</v>
      </c>
      <c r="G272" s="87"/>
      <c r="H272" s="96"/>
      <c r="I272" s="97">
        <f t="shared" ref="I272:L272" si="72">SUM(I258:I271)</f>
        <v>0.822</v>
      </c>
      <c r="J272" s="98">
        <f t="shared" si="72"/>
        <v>185036.4994</v>
      </c>
      <c r="K272" s="98">
        <f t="shared" si="72"/>
        <v>4935.739928</v>
      </c>
      <c r="L272" s="98">
        <f t="shared" si="72"/>
        <v>0</v>
      </c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5.75" customHeight="1">
      <c r="A273" s="144"/>
      <c r="B273" s="100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5.75" customHeight="1">
      <c r="A274" s="144"/>
      <c r="B274" s="100"/>
      <c r="C274" s="100"/>
      <c r="D274" s="100"/>
      <c r="E274" s="100"/>
      <c r="F274" s="100"/>
      <c r="G274" s="100"/>
      <c r="H274" s="100"/>
      <c r="I274" s="104">
        <f>G270*A256</f>
        <v>0.982</v>
      </c>
      <c r="J274" s="100"/>
      <c r="K274" s="100"/>
      <c r="L274" s="104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5.75" customHeight="1">
      <c r="A275" s="146"/>
      <c r="B275" s="146"/>
      <c r="C275" s="146"/>
      <c r="D275" s="146"/>
      <c r="E275" s="146"/>
      <c r="F275" s="146"/>
      <c r="G275" s="146"/>
      <c r="H275" s="146"/>
      <c r="I275" s="146"/>
      <c r="J275" s="105"/>
      <c r="K275" s="105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5.75" customHeight="1">
      <c r="A276" s="146"/>
      <c r="B276" s="146"/>
      <c r="C276" s="146"/>
      <c r="D276" s="146"/>
      <c r="E276" s="146"/>
      <c r="F276" s="146"/>
      <c r="G276" s="146"/>
      <c r="H276" s="146"/>
      <c r="I276" s="146"/>
      <c r="J276" s="105"/>
      <c r="K276" s="105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5.75" customHeight="1">
      <c r="A277" s="66" t="s">
        <v>246</v>
      </c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5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5.75" customHeight="1">
      <c r="A279" s="81">
        <f>'Menu Cíclico'!T7</f>
        <v>4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5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5.75" customHeight="1">
      <c r="A281" s="37" t="s">
        <v>473</v>
      </c>
      <c r="B281" s="89">
        <v>0.14</v>
      </c>
      <c r="C281" s="89">
        <v>0.8</v>
      </c>
      <c r="D281" s="18">
        <f t="shared" ref="D281:D294" si="73">C281*B281</f>
        <v>0.112</v>
      </c>
      <c r="E281" s="18">
        <f>B281*A279</f>
        <v>0.56</v>
      </c>
      <c r="F281" s="18">
        <f t="shared" ref="F281:F294" si="74">E281*C281</f>
        <v>0.448</v>
      </c>
      <c r="G281" s="140">
        <v>0.0</v>
      </c>
      <c r="H281" s="18">
        <v>1.1</v>
      </c>
      <c r="I281" s="89">
        <f t="shared" ref="I281:I294" si="75">H281*E281</f>
        <v>0.616</v>
      </c>
      <c r="J281" s="116">
        <f>'Insumos Buffet'!D65</f>
        <v>10940</v>
      </c>
      <c r="K281" s="3">
        <f t="shared" ref="K281:K294" si="76">J281*I281</f>
        <v>6739.04</v>
      </c>
      <c r="L281" s="3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5.75" customHeight="1">
      <c r="A282" s="31" t="s">
        <v>147</v>
      </c>
      <c r="B282" s="89">
        <v>5.0E-4</v>
      </c>
      <c r="C282" s="89">
        <v>1.0</v>
      </c>
      <c r="D282" s="18">
        <f t="shared" si="73"/>
        <v>0.0005</v>
      </c>
      <c r="E282" s="18">
        <f>B282*A279</f>
        <v>0.002</v>
      </c>
      <c r="F282" s="18">
        <f t="shared" si="74"/>
        <v>0.002</v>
      </c>
      <c r="G282" s="87"/>
      <c r="H282" s="18">
        <v>1.2</v>
      </c>
      <c r="I282" s="89">
        <f t="shared" si="75"/>
        <v>0.0024</v>
      </c>
      <c r="J282" s="116">
        <f>'Insumos Buffet'!D6</f>
        <v>16490</v>
      </c>
      <c r="K282" s="3">
        <f t="shared" si="76"/>
        <v>39.576</v>
      </c>
      <c r="L282" s="3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5.75" customHeight="1">
      <c r="A283" s="31" t="s">
        <v>525</v>
      </c>
      <c r="B283" s="18">
        <v>0.02</v>
      </c>
      <c r="C283" s="18">
        <v>1.0</v>
      </c>
      <c r="D283" s="18">
        <f t="shared" si="73"/>
        <v>0.02</v>
      </c>
      <c r="E283" s="18">
        <f>B283*A279</f>
        <v>0.08</v>
      </c>
      <c r="F283" s="18">
        <f t="shared" si="74"/>
        <v>0.08</v>
      </c>
      <c r="G283" s="148" t="s">
        <v>527</v>
      </c>
      <c r="H283" s="18">
        <v>1.0</v>
      </c>
      <c r="I283" s="89">
        <f t="shared" si="75"/>
        <v>0.08</v>
      </c>
      <c r="J283" s="116">
        <f>'Insumos Buffet'!D94</f>
        <v>8175</v>
      </c>
      <c r="K283" s="3">
        <f t="shared" si="76"/>
        <v>654</v>
      </c>
      <c r="L283" s="3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5.75" customHeight="1">
      <c r="A284" s="31" t="s">
        <v>387</v>
      </c>
      <c r="B284" s="18">
        <v>0.1</v>
      </c>
      <c r="C284" s="18">
        <v>1.0</v>
      </c>
      <c r="D284" s="18">
        <f t="shared" si="73"/>
        <v>0.1</v>
      </c>
      <c r="E284" s="18">
        <f>B284*A279</f>
        <v>0.4</v>
      </c>
      <c r="F284" s="18">
        <f t="shared" si="74"/>
        <v>0.4</v>
      </c>
      <c r="G284" s="142"/>
      <c r="H284" s="18">
        <v>1.0</v>
      </c>
      <c r="I284" s="89">
        <f t="shared" si="75"/>
        <v>0.4</v>
      </c>
      <c r="J284" s="116">
        <f>'Insumos Buffet'!D29</f>
        <v>7700</v>
      </c>
      <c r="K284" s="3">
        <f t="shared" si="76"/>
        <v>3080</v>
      </c>
      <c r="L284" s="3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5.75" customHeight="1">
      <c r="A285" s="31" t="s">
        <v>505</v>
      </c>
      <c r="B285" s="18">
        <v>0.002</v>
      </c>
      <c r="C285" s="18">
        <v>1.0</v>
      </c>
      <c r="D285" s="18">
        <f t="shared" si="73"/>
        <v>0.002</v>
      </c>
      <c r="E285" s="18">
        <f>B285*A279</f>
        <v>0.008</v>
      </c>
      <c r="F285" s="18">
        <f t="shared" si="74"/>
        <v>0.008</v>
      </c>
      <c r="G285" s="142"/>
      <c r="H285" s="18">
        <v>1.0</v>
      </c>
      <c r="I285" s="89">
        <f t="shared" si="75"/>
        <v>0.008</v>
      </c>
      <c r="J285" s="116">
        <f>'Insumos Buffet'!D82</f>
        <v>3200</v>
      </c>
      <c r="K285" s="3">
        <f t="shared" si="76"/>
        <v>25.6</v>
      </c>
      <c r="L285" s="3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5.75" customHeight="1">
      <c r="A286" s="31" t="s">
        <v>494</v>
      </c>
      <c r="B286" s="18">
        <v>3.0E-4</v>
      </c>
      <c r="C286" s="18">
        <v>1.0</v>
      </c>
      <c r="D286" s="18">
        <f t="shared" si="73"/>
        <v>0.0003</v>
      </c>
      <c r="E286" s="18">
        <f>B286*A279</f>
        <v>0.0012</v>
      </c>
      <c r="F286" s="18">
        <f t="shared" si="74"/>
        <v>0.0012</v>
      </c>
      <c r="G286" s="87"/>
      <c r="H286" s="18">
        <v>1.0</v>
      </c>
      <c r="I286" s="89">
        <f t="shared" si="75"/>
        <v>0.0012</v>
      </c>
      <c r="J286" s="116">
        <f>'Insumos Buffet'!D70</f>
        <v>145000</v>
      </c>
      <c r="K286" s="3">
        <f t="shared" si="76"/>
        <v>174</v>
      </c>
      <c r="L286" s="3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5.75" customHeight="1">
      <c r="A287" s="2"/>
      <c r="B287" s="18"/>
      <c r="C287" s="18"/>
      <c r="D287" s="18">
        <f t="shared" si="73"/>
        <v>0</v>
      </c>
      <c r="E287" s="18">
        <f>B287*A279</f>
        <v>0</v>
      </c>
      <c r="F287" s="18">
        <f t="shared" si="74"/>
        <v>0</v>
      </c>
      <c r="G287" s="59"/>
      <c r="H287" s="18"/>
      <c r="I287" s="89">
        <f t="shared" si="75"/>
        <v>0</v>
      </c>
      <c r="J287" s="116"/>
      <c r="K287" s="3">
        <f t="shared" si="76"/>
        <v>0</v>
      </c>
      <c r="L287" s="3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5.75" customHeight="1">
      <c r="A288" s="2"/>
      <c r="B288" s="89"/>
      <c r="C288" s="89"/>
      <c r="D288" s="18">
        <f t="shared" si="73"/>
        <v>0</v>
      </c>
      <c r="E288" s="18">
        <f>B288*A279</f>
        <v>0</v>
      </c>
      <c r="F288" s="18">
        <f t="shared" si="74"/>
        <v>0</v>
      </c>
      <c r="G288" s="148" t="s">
        <v>528</v>
      </c>
      <c r="H288" s="18"/>
      <c r="I288" s="89">
        <f t="shared" si="75"/>
        <v>0</v>
      </c>
      <c r="J288" s="116"/>
      <c r="K288" s="3">
        <f t="shared" si="76"/>
        <v>0</v>
      </c>
      <c r="L288" s="3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5.75" customHeight="1">
      <c r="A289" s="2"/>
      <c r="B289" s="89"/>
      <c r="C289" s="89"/>
      <c r="D289" s="18">
        <f t="shared" si="73"/>
        <v>0</v>
      </c>
      <c r="E289" s="18">
        <f>B289*A279</f>
        <v>0</v>
      </c>
      <c r="F289" s="18">
        <f t="shared" si="74"/>
        <v>0</v>
      </c>
      <c r="G289" s="142"/>
      <c r="H289" s="18"/>
      <c r="I289" s="89">
        <f t="shared" si="75"/>
        <v>0</v>
      </c>
      <c r="J289" s="116"/>
      <c r="K289" s="3">
        <f t="shared" si="76"/>
        <v>0</v>
      </c>
      <c r="L289" s="3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5.75" customHeight="1">
      <c r="A290" s="1"/>
      <c r="B290" s="89"/>
      <c r="C290" s="89"/>
      <c r="D290" s="18">
        <f t="shared" si="73"/>
        <v>0</v>
      </c>
      <c r="E290" s="18">
        <f>B290*A279</f>
        <v>0</v>
      </c>
      <c r="F290" s="18">
        <f t="shared" si="74"/>
        <v>0</v>
      </c>
      <c r="G290" s="142"/>
      <c r="H290" s="18"/>
      <c r="I290" s="89">
        <f t="shared" si="75"/>
        <v>0</v>
      </c>
      <c r="J290" s="116"/>
      <c r="K290" s="3">
        <f t="shared" si="76"/>
        <v>0</v>
      </c>
      <c r="L290" s="3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5.75" customHeight="1">
      <c r="A291" s="1"/>
      <c r="B291" s="89"/>
      <c r="C291" s="89"/>
      <c r="D291" s="18">
        <f t="shared" si="73"/>
        <v>0</v>
      </c>
      <c r="E291" s="18">
        <f>B291*A279</f>
        <v>0</v>
      </c>
      <c r="F291" s="18">
        <f t="shared" si="74"/>
        <v>0</v>
      </c>
      <c r="G291" s="142"/>
      <c r="H291" s="18"/>
      <c r="I291" s="89">
        <f t="shared" si="75"/>
        <v>0</v>
      </c>
      <c r="J291" s="116"/>
      <c r="K291" s="3">
        <f t="shared" si="76"/>
        <v>0</v>
      </c>
      <c r="L291" s="3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5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/>
      <c r="I292" s="89">
        <f t="shared" si="75"/>
        <v>0</v>
      </c>
      <c r="J292" s="118"/>
      <c r="K292" s="3">
        <f t="shared" si="76"/>
        <v>0</v>
      </c>
      <c r="L292" s="3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5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43">
        <f>F295/A279</f>
        <v>0.2348</v>
      </c>
      <c r="H293" s="18"/>
      <c r="I293" s="89">
        <f t="shared" si="75"/>
        <v>0</v>
      </c>
      <c r="J293" s="3"/>
      <c r="K293" s="3">
        <f t="shared" si="76"/>
        <v>0</v>
      </c>
      <c r="L293" s="3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5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/>
      <c r="I294" s="89">
        <f t="shared" si="75"/>
        <v>0</v>
      </c>
      <c r="J294" s="3"/>
      <c r="K294" s="3">
        <f t="shared" si="76"/>
        <v>0</v>
      </c>
      <c r="L294" s="3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5.75" customHeight="1">
      <c r="A295" s="4" t="s">
        <v>495</v>
      </c>
      <c r="B295" s="97">
        <f>SUM(B281:B294)</f>
        <v>0.2628</v>
      </c>
      <c r="C295" s="96"/>
      <c r="D295" s="97">
        <f t="shared" ref="D295:F295" si="77">SUM(D281:D294)</f>
        <v>0.2348</v>
      </c>
      <c r="E295" s="97">
        <f t="shared" si="77"/>
        <v>1.0512</v>
      </c>
      <c r="F295" s="97">
        <f t="shared" si="77"/>
        <v>0.9392</v>
      </c>
      <c r="G295" s="87"/>
      <c r="H295" s="96"/>
      <c r="I295" s="97">
        <f t="shared" ref="I295:L295" si="78">SUM(I281:I294)</f>
        <v>1.1076</v>
      </c>
      <c r="J295" s="98">
        <f t="shared" si="78"/>
        <v>191505</v>
      </c>
      <c r="K295" s="98">
        <f t="shared" si="78"/>
        <v>10712.216</v>
      </c>
      <c r="L295" s="98">
        <f t="shared" si="78"/>
        <v>0</v>
      </c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5.75" customHeight="1">
      <c r="A296" s="144"/>
      <c r="B296" s="100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5.75" customHeight="1">
      <c r="A297" s="144"/>
      <c r="B297" s="100"/>
      <c r="C297" s="100"/>
      <c r="D297" s="100"/>
      <c r="E297" s="100"/>
      <c r="F297" s="100"/>
      <c r="G297" s="100"/>
      <c r="H297" s="100"/>
      <c r="I297" s="104">
        <f>G293*A279</f>
        <v>0.9392</v>
      </c>
      <c r="J297" s="100"/>
      <c r="K297" s="100"/>
      <c r="L297" s="104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5.75" customHeight="1">
      <c r="A298" s="146"/>
      <c r="B298" s="146"/>
      <c r="C298" s="146"/>
      <c r="D298" s="146"/>
      <c r="E298" s="146"/>
      <c r="F298" s="146"/>
      <c r="G298" s="146"/>
      <c r="H298" s="146"/>
      <c r="I298" s="146"/>
      <c r="J298" s="105"/>
      <c r="K298" s="105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5.75" customHeight="1">
      <c r="A299" s="146"/>
      <c r="B299" s="146"/>
      <c r="C299" s="146"/>
      <c r="D299" s="146"/>
      <c r="E299" s="146"/>
      <c r="F299" s="146"/>
      <c r="G299" s="146"/>
      <c r="H299" s="146"/>
      <c r="I299" s="146"/>
      <c r="J299" s="105"/>
      <c r="K299" s="105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66" t="s">
        <v>127</v>
      </c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5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5.75" customHeight="1">
      <c r="A302" s="81">
        <f>'Menu Cíclico'!X6</f>
        <v>4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5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5.75" customHeight="1">
      <c r="A304" s="37" t="s">
        <v>474</v>
      </c>
      <c r="B304" s="89">
        <v>0.27</v>
      </c>
      <c r="C304" s="89">
        <v>0.8</v>
      </c>
      <c r="D304" s="18">
        <f t="shared" ref="D304:D317" si="79">C304*B304</f>
        <v>0.216</v>
      </c>
      <c r="E304" s="18">
        <f>B304*A302</f>
        <v>1.08</v>
      </c>
      <c r="F304" s="18">
        <f t="shared" ref="F304:F317" si="80">E304*C304</f>
        <v>0.864</v>
      </c>
      <c r="G304" s="140">
        <v>0.0</v>
      </c>
      <c r="H304" s="18">
        <v>1.1</v>
      </c>
      <c r="I304" s="89">
        <f t="shared" ref="I304:I317" si="81">H304*E304</f>
        <v>1.188</v>
      </c>
      <c r="J304" s="116">
        <f>'Insumos Buffet'!D66</f>
        <v>23210</v>
      </c>
      <c r="K304" s="3">
        <f t="shared" ref="K304:K317" si="82">J304*I304</f>
        <v>27573.48</v>
      </c>
      <c r="L304" s="3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5.75" customHeight="1">
      <c r="A305" s="31" t="s">
        <v>47</v>
      </c>
      <c r="B305" s="89">
        <v>0.01</v>
      </c>
      <c r="C305" s="89">
        <v>1.0</v>
      </c>
      <c r="D305" s="18">
        <f t="shared" si="79"/>
        <v>0.01</v>
      </c>
      <c r="E305" s="18">
        <f>B305*A302</f>
        <v>0.04</v>
      </c>
      <c r="F305" s="18">
        <f t="shared" si="80"/>
        <v>0.04</v>
      </c>
      <c r="G305" s="87"/>
      <c r="H305" s="18">
        <v>1.0</v>
      </c>
      <c r="I305" s="89">
        <f t="shared" si="81"/>
        <v>0.04</v>
      </c>
      <c r="J305" s="116">
        <f>'Insumos Buffet'!D2</f>
        <v>6820</v>
      </c>
      <c r="K305" s="3">
        <f t="shared" si="82"/>
        <v>272.8</v>
      </c>
      <c r="L305" s="3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5.75" customHeight="1">
      <c r="A306" s="31" t="s">
        <v>505</v>
      </c>
      <c r="B306" s="18">
        <v>0.002</v>
      </c>
      <c r="C306" s="18">
        <v>1.0</v>
      </c>
      <c r="D306" s="18">
        <f t="shared" si="79"/>
        <v>0.002</v>
      </c>
      <c r="E306" s="18">
        <f>B306*A302</f>
        <v>0.008</v>
      </c>
      <c r="F306" s="18">
        <f t="shared" si="80"/>
        <v>0.008</v>
      </c>
      <c r="G306" s="148" t="s">
        <v>527</v>
      </c>
      <c r="H306" s="18">
        <v>1.0</v>
      </c>
      <c r="I306" s="89">
        <f t="shared" si="81"/>
        <v>0.008</v>
      </c>
      <c r="J306" s="116">
        <f>'Insumos Buffet'!D82</f>
        <v>3200</v>
      </c>
      <c r="K306" s="3">
        <f t="shared" si="82"/>
        <v>25.6</v>
      </c>
      <c r="L306" s="3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5.75" customHeight="1">
      <c r="A307" s="31" t="s">
        <v>494</v>
      </c>
      <c r="B307" s="18">
        <v>1.0E-4</v>
      </c>
      <c r="C307" s="18">
        <v>1.0</v>
      </c>
      <c r="D307" s="18">
        <f t="shared" si="79"/>
        <v>0.0001</v>
      </c>
      <c r="E307" s="18">
        <f>B307*A302</f>
        <v>0.0004</v>
      </c>
      <c r="F307" s="18">
        <f t="shared" si="80"/>
        <v>0.0004</v>
      </c>
      <c r="G307" s="142"/>
      <c r="H307" s="18">
        <v>1.0</v>
      </c>
      <c r="I307" s="89">
        <f t="shared" si="81"/>
        <v>0.0004</v>
      </c>
      <c r="J307" s="116">
        <f>'Insumos Buffet'!D70</f>
        <v>145000</v>
      </c>
      <c r="K307" s="3">
        <f t="shared" si="82"/>
        <v>58</v>
      </c>
      <c r="L307" s="3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5.75" customHeight="1">
      <c r="A308" s="31" t="s">
        <v>430</v>
      </c>
      <c r="B308" s="18">
        <v>0.001</v>
      </c>
      <c r="C308" s="18">
        <v>1.0</v>
      </c>
      <c r="D308" s="18">
        <f t="shared" si="79"/>
        <v>0.001</v>
      </c>
      <c r="E308" s="18">
        <f>B308*A302</f>
        <v>0.004</v>
      </c>
      <c r="F308" s="18">
        <f t="shared" si="80"/>
        <v>0.004</v>
      </c>
      <c r="G308" s="142"/>
      <c r="H308" s="18">
        <v>1.0</v>
      </c>
      <c r="I308" s="89">
        <f t="shared" si="81"/>
        <v>0.004</v>
      </c>
      <c r="J308" s="116">
        <f>'Insumos Buffet'!D47</f>
        <v>3007</v>
      </c>
      <c r="K308" s="3">
        <f t="shared" si="82"/>
        <v>12.028</v>
      </c>
      <c r="L308" s="3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5.75" customHeight="1">
      <c r="A309" s="2"/>
      <c r="B309" s="18"/>
      <c r="C309" s="18"/>
      <c r="D309" s="18">
        <f t="shared" si="79"/>
        <v>0</v>
      </c>
      <c r="E309" s="18">
        <f>B309*A302</f>
        <v>0</v>
      </c>
      <c r="F309" s="18">
        <f t="shared" si="80"/>
        <v>0</v>
      </c>
      <c r="G309" s="87"/>
      <c r="H309" s="18"/>
      <c r="I309" s="89">
        <f t="shared" si="81"/>
        <v>0</v>
      </c>
      <c r="J309" s="116"/>
      <c r="K309" s="3">
        <f t="shared" si="82"/>
        <v>0</v>
      </c>
      <c r="L309" s="3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5.75" customHeight="1">
      <c r="A310" s="2"/>
      <c r="B310" s="18"/>
      <c r="C310" s="18"/>
      <c r="D310" s="18">
        <f t="shared" si="79"/>
        <v>0</v>
      </c>
      <c r="E310" s="18">
        <f>B310*A302</f>
        <v>0</v>
      </c>
      <c r="F310" s="18">
        <f t="shared" si="80"/>
        <v>0</v>
      </c>
      <c r="G310" s="59"/>
      <c r="H310" s="18"/>
      <c r="I310" s="89">
        <f t="shared" si="81"/>
        <v>0</v>
      </c>
      <c r="J310" s="116"/>
      <c r="K310" s="3">
        <f t="shared" si="82"/>
        <v>0</v>
      </c>
      <c r="L310" s="3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5.75" customHeight="1">
      <c r="A311" s="2"/>
      <c r="B311" s="89"/>
      <c r="C311" s="89"/>
      <c r="D311" s="18">
        <f t="shared" si="79"/>
        <v>0</v>
      </c>
      <c r="E311" s="18">
        <f>B311*A302</f>
        <v>0</v>
      </c>
      <c r="F311" s="18">
        <f t="shared" si="80"/>
        <v>0</v>
      </c>
      <c r="G311" s="148" t="s">
        <v>528</v>
      </c>
      <c r="H311" s="18"/>
      <c r="I311" s="89">
        <f t="shared" si="81"/>
        <v>0</v>
      </c>
      <c r="J311" s="116"/>
      <c r="K311" s="3">
        <f t="shared" si="82"/>
        <v>0</v>
      </c>
      <c r="L311" s="3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5.75" customHeight="1">
      <c r="A312" s="2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5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5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/>
      <c r="I314" s="89">
        <f t="shared" si="81"/>
        <v>0</v>
      </c>
      <c r="J314" s="116"/>
      <c r="K314" s="3">
        <f t="shared" si="82"/>
        <v>0</v>
      </c>
      <c r="L314" s="3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5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/>
      <c r="I315" s="89">
        <f t="shared" si="81"/>
        <v>0</v>
      </c>
      <c r="J315" s="118"/>
      <c r="K315" s="3">
        <f t="shared" si="82"/>
        <v>0</v>
      </c>
      <c r="L315" s="3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5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43">
        <f>F318/A302</f>
        <v>0.2291</v>
      </c>
      <c r="H316" s="18"/>
      <c r="I316" s="89">
        <f t="shared" si="81"/>
        <v>0</v>
      </c>
      <c r="J316" s="3"/>
      <c r="K316" s="3">
        <f t="shared" si="82"/>
        <v>0</v>
      </c>
      <c r="L316" s="3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5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/>
      <c r="I317" s="89">
        <f t="shared" si="81"/>
        <v>0</v>
      </c>
      <c r="J317" s="3"/>
      <c r="K317" s="3">
        <f t="shared" si="82"/>
        <v>0</v>
      </c>
      <c r="L317" s="3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5.75" customHeight="1">
      <c r="A318" s="4" t="s">
        <v>495</v>
      </c>
      <c r="B318" s="97">
        <f>SUM(B304:B317)</f>
        <v>0.2831</v>
      </c>
      <c r="C318" s="96"/>
      <c r="D318" s="97">
        <f t="shared" ref="D318:F318" si="83">SUM(D304:D317)</f>
        <v>0.2291</v>
      </c>
      <c r="E318" s="97">
        <f t="shared" si="83"/>
        <v>1.1324</v>
      </c>
      <c r="F318" s="97">
        <f t="shared" si="83"/>
        <v>0.9164</v>
      </c>
      <c r="G318" s="87"/>
      <c r="H318" s="96"/>
      <c r="I318" s="97">
        <f t="shared" ref="I318:L318" si="84">SUM(I304:I317)</f>
        <v>1.2404</v>
      </c>
      <c r="J318" s="98">
        <f t="shared" si="84"/>
        <v>181237</v>
      </c>
      <c r="K318" s="98">
        <f t="shared" si="84"/>
        <v>27941.908</v>
      </c>
      <c r="L318" s="98">
        <f t="shared" si="84"/>
        <v>0</v>
      </c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5.75" customHeight="1">
      <c r="A319" s="144"/>
      <c r="B319" s="100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5.75" customHeight="1">
      <c r="A320" s="144"/>
      <c r="B320" s="100"/>
      <c r="C320" s="100"/>
      <c r="D320" s="100"/>
      <c r="E320" s="100"/>
      <c r="F320" s="100"/>
      <c r="G320" s="100"/>
      <c r="H320" s="100"/>
      <c r="I320" s="104">
        <f>G316*A302</f>
        <v>0.9164</v>
      </c>
      <c r="J320" s="100"/>
      <c r="K320" s="100"/>
      <c r="L320" s="104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5.75" customHeight="1">
      <c r="A321" s="146"/>
      <c r="B321" s="146"/>
      <c r="C321" s="146"/>
      <c r="D321" s="146"/>
      <c r="E321" s="146"/>
      <c r="F321" s="146"/>
      <c r="G321" s="146"/>
      <c r="H321" s="146"/>
      <c r="I321" s="146"/>
      <c r="J321" s="105"/>
      <c r="K321" s="105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5.75" customHeight="1">
      <c r="A322" s="146"/>
      <c r="B322" s="146"/>
      <c r="C322" s="146"/>
      <c r="D322" s="146"/>
      <c r="E322" s="146"/>
      <c r="F322" s="146"/>
      <c r="G322" s="146"/>
      <c r="H322" s="146"/>
      <c r="I322" s="146"/>
      <c r="J322" s="105"/>
      <c r="K322" s="105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5.75" customHeight="1">
      <c r="A323" s="66" t="s">
        <v>174</v>
      </c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5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5.75" customHeight="1">
      <c r="A325" s="81">
        <f>'Menu Cíclico'!X7</f>
        <v>4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5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5.75" customHeight="1">
      <c r="A327" s="37" t="s">
        <v>474</v>
      </c>
      <c r="B327" s="89">
        <v>0.12</v>
      </c>
      <c r="C327" s="89">
        <v>0.8</v>
      </c>
      <c r="D327" s="18">
        <f t="shared" ref="D327:D340" si="85">C327*B327</f>
        <v>0.096</v>
      </c>
      <c r="E327" s="18">
        <f>B327*A325</f>
        <v>0.48</v>
      </c>
      <c r="F327" s="18">
        <f t="shared" ref="F327:F340" si="86">E327*C327</f>
        <v>0.384</v>
      </c>
      <c r="G327" s="140">
        <v>0.0</v>
      </c>
      <c r="H327" s="18">
        <v>1.1</v>
      </c>
      <c r="I327" s="89">
        <f t="shared" ref="I327:I340" si="87">H327*E327</f>
        <v>0.528</v>
      </c>
      <c r="J327" s="116">
        <f>'Insumos Buffet'!D66</f>
        <v>23210</v>
      </c>
      <c r="K327" s="3">
        <f t="shared" ref="K327:K340" si="88">J327*I327</f>
        <v>12254.88</v>
      </c>
      <c r="L327" s="3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5.75" customHeight="1">
      <c r="A328" s="31" t="s">
        <v>440</v>
      </c>
      <c r="B328" s="89">
        <v>0.04</v>
      </c>
      <c r="C328" s="89">
        <v>1.0</v>
      </c>
      <c r="D328" s="18">
        <f t="shared" si="85"/>
        <v>0.04</v>
      </c>
      <c r="E328" s="18">
        <f>B328*A325</f>
        <v>0.16</v>
      </c>
      <c r="F328" s="18">
        <f t="shared" si="86"/>
        <v>0.16</v>
      </c>
      <c r="G328" s="87"/>
      <c r="H328" s="18">
        <v>1.0</v>
      </c>
      <c r="I328" s="89">
        <f t="shared" si="87"/>
        <v>0.16</v>
      </c>
      <c r="J328" s="116">
        <f>'Insumos Buffet'!D87</f>
        <v>10184.70142</v>
      </c>
      <c r="K328" s="3">
        <f t="shared" si="88"/>
        <v>1629.552228</v>
      </c>
      <c r="L328" s="3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5.75" customHeight="1">
      <c r="A329" s="31" t="s">
        <v>441</v>
      </c>
      <c r="B329" s="18">
        <v>0.05</v>
      </c>
      <c r="C329" s="18">
        <v>1.0</v>
      </c>
      <c r="D329" s="18">
        <f t="shared" si="85"/>
        <v>0.05</v>
      </c>
      <c r="E329" s="18">
        <f>B329*A325</f>
        <v>0.2</v>
      </c>
      <c r="F329" s="18">
        <f t="shared" si="86"/>
        <v>0.2</v>
      </c>
      <c r="G329" s="148" t="s">
        <v>527</v>
      </c>
      <c r="H329" s="18">
        <v>1.0</v>
      </c>
      <c r="I329" s="89">
        <f t="shared" si="87"/>
        <v>0.2</v>
      </c>
      <c r="J329" s="116">
        <f>'Insumos Buffet'!D88</f>
        <v>49781.722</v>
      </c>
      <c r="K329" s="3">
        <f t="shared" si="88"/>
        <v>9956.3444</v>
      </c>
      <c r="L329" s="3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5.75" customHeight="1">
      <c r="A330" s="31" t="s">
        <v>387</v>
      </c>
      <c r="B330" s="18">
        <v>0.03</v>
      </c>
      <c r="C330" s="18">
        <v>1.0</v>
      </c>
      <c r="D330" s="18">
        <f t="shared" si="85"/>
        <v>0.03</v>
      </c>
      <c r="E330" s="18">
        <f>B330*A325</f>
        <v>0.12</v>
      </c>
      <c r="F330" s="18">
        <f t="shared" si="86"/>
        <v>0.12</v>
      </c>
      <c r="G330" s="142"/>
      <c r="H330" s="18">
        <v>1.0</v>
      </c>
      <c r="I330" s="89">
        <f t="shared" si="87"/>
        <v>0.12</v>
      </c>
      <c r="J330" s="116">
        <f>'Insumos Buffet'!D29</f>
        <v>7700</v>
      </c>
      <c r="K330" s="3">
        <f t="shared" si="88"/>
        <v>924</v>
      </c>
      <c r="L330" s="3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5.75" customHeight="1">
      <c r="A331" s="31" t="s">
        <v>525</v>
      </c>
      <c r="B331" s="18">
        <v>0.01</v>
      </c>
      <c r="C331" s="18">
        <v>1.0</v>
      </c>
      <c r="D331" s="18">
        <f t="shared" si="85"/>
        <v>0.01</v>
      </c>
      <c r="E331" s="18">
        <f>B331*A325</f>
        <v>0.04</v>
      </c>
      <c r="F331" s="18">
        <f t="shared" si="86"/>
        <v>0.04</v>
      </c>
      <c r="G331" s="142"/>
      <c r="H331" s="18">
        <v>1.0</v>
      </c>
      <c r="I331" s="89">
        <f t="shared" si="87"/>
        <v>0.04</v>
      </c>
      <c r="J331" s="116">
        <f>'Insumos Buffet'!D94</f>
        <v>8175</v>
      </c>
      <c r="K331" s="3">
        <f t="shared" si="88"/>
        <v>327</v>
      </c>
      <c r="L331" s="3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5.75" customHeight="1">
      <c r="A332" s="31" t="s">
        <v>505</v>
      </c>
      <c r="B332" s="18">
        <v>0.002</v>
      </c>
      <c r="C332" s="18">
        <v>1.0</v>
      </c>
      <c r="D332" s="18">
        <f t="shared" si="85"/>
        <v>0.002</v>
      </c>
      <c r="E332" s="18">
        <f>B332*A325</f>
        <v>0.008</v>
      </c>
      <c r="F332" s="18">
        <f t="shared" si="86"/>
        <v>0.008</v>
      </c>
      <c r="G332" s="87"/>
      <c r="H332" s="18">
        <v>1.0</v>
      </c>
      <c r="I332" s="89">
        <f t="shared" si="87"/>
        <v>0.008</v>
      </c>
      <c r="J332" s="116">
        <f>'Insumos Buffet'!D82</f>
        <v>3200</v>
      </c>
      <c r="K332" s="3">
        <f t="shared" si="88"/>
        <v>25.6</v>
      </c>
      <c r="L332" s="3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5.75" customHeight="1">
      <c r="A333" s="31" t="s">
        <v>494</v>
      </c>
      <c r="B333" s="18">
        <v>1.0E-4</v>
      </c>
      <c r="C333" s="18">
        <v>1.0</v>
      </c>
      <c r="D333" s="18">
        <f t="shared" si="85"/>
        <v>0.0001</v>
      </c>
      <c r="E333" s="18">
        <f>B333*A325</f>
        <v>0.0004</v>
      </c>
      <c r="F333" s="18">
        <f t="shared" si="86"/>
        <v>0.0004</v>
      </c>
      <c r="G333" s="59"/>
      <c r="H333" s="18">
        <v>1.0</v>
      </c>
      <c r="I333" s="89">
        <f t="shared" si="87"/>
        <v>0.0004</v>
      </c>
      <c r="J333" s="116">
        <f>'Insumos Buffet'!D70</f>
        <v>145000</v>
      </c>
      <c r="K333" s="3">
        <f t="shared" si="88"/>
        <v>58</v>
      </c>
      <c r="L333" s="3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5.75" customHeight="1">
      <c r="A334" s="2"/>
      <c r="B334" s="89"/>
      <c r="C334" s="89"/>
      <c r="D334" s="18">
        <f t="shared" si="85"/>
        <v>0</v>
      </c>
      <c r="E334" s="18">
        <f>B334*A325</f>
        <v>0</v>
      </c>
      <c r="F334" s="18">
        <f t="shared" si="86"/>
        <v>0</v>
      </c>
      <c r="G334" s="148" t="s">
        <v>528</v>
      </c>
      <c r="H334" s="18"/>
      <c r="I334" s="89">
        <f t="shared" si="87"/>
        <v>0</v>
      </c>
      <c r="J334" s="116"/>
      <c r="K334" s="3">
        <f t="shared" si="88"/>
        <v>0</v>
      </c>
      <c r="L334" s="3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5.75" customHeight="1">
      <c r="A335" s="2"/>
      <c r="B335" s="89"/>
      <c r="C335" s="89"/>
      <c r="D335" s="18">
        <f t="shared" si="85"/>
        <v>0</v>
      </c>
      <c r="E335" s="18">
        <f>B335*A325</f>
        <v>0</v>
      </c>
      <c r="F335" s="18">
        <f t="shared" si="86"/>
        <v>0</v>
      </c>
      <c r="G335" s="142"/>
      <c r="H335" s="18"/>
      <c r="I335" s="89">
        <f t="shared" si="87"/>
        <v>0</v>
      </c>
      <c r="J335" s="116"/>
      <c r="K335" s="3">
        <f t="shared" si="88"/>
        <v>0</v>
      </c>
      <c r="L335" s="3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5.75" customHeight="1">
      <c r="A336" s="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/>
      <c r="I336" s="89">
        <f t="shared" si="87"/>
        <v>0</v>
      </c>
      <c r="J336" s="116"/>
      <c r="K336" s="3">
        <f t="shared" si="88"/>
        <v>0</v>
      </c>
      <c r="L336" s="3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5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116"/>
      <c r="K337" s="3">
        <f t="shared" si="88"/>
        <v>0</v>
      </c>
      <c r="L337" s="3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5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/>
      <c r="I338" s="89">
        <f t="shared" si="87"/>
        <v>0</v>
      </c>
      <c r="J338" s="118"/>
      <c r="K338" s="3">
        <f t="shared" si="88"/>
        <v>0</v>
      </c>
      <c r="L338" s="3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5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43">
        <f>F341/A325</f>
        <v>0.2281</v>
      </c>
      <c r="H339" s="18"/>
      <c r="I339" s="89">
        <f t="shared" si="87"/>
        <v>0</v>
      </c>
      <c r="J339" s="3"/>
      <c r="K339" s="3">
        <f t="shared" si="88"/>
        <v>0</v>
      </c>
      <c r="L339" s="3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5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/>
      <c r="I340" s="89">
        <f t="shared" si="87"/>
        <v>0</v>
      </c>
      <c r="J340" s="3"/>
      <c r="K340" s="3">
        <f t="shared" si="88"/>
        <v>0</v>
      </c>
      <c r="L340" s="3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5.75" customHeight="1">
      <c r="A341" s="4" t="s">
        <v>495</v>
      </c>
      <c r="B341" s="97">
        <f>SUM(B327:B340)</f>
        <v>0.2521</v>
      </c>
      <c r="C341" s="96"/>
      <c r="D341" s="97">
        <f t="shared" ref="D341:F341" si="89">SUM(D327:D340)</f>
        <v>0.2281</v>
      </c>
      <c r="E341" s="97">
        <f t="shared" si="89"/>
        <v>1.0084</v>
      </c>
      <c r="F341" s="97">
        <f t="shared" si="89"/>
        <v>0.9124</v>
      </c>
      <c r="G341" s="87"/>
      <c r="H341" s="96"/>
      <c r="I341" s="97">
        <f t="shared" ref="I341:L341" si="90">SUM(I327:I340)</f>
        <v>1.0564</v>
      </c>
      <c r="J341" s="98">
        <f t="shared" si="90"/>
        <v>247251.4234</v>
      </c>
      <c r="K341" s="98">
        <f t="shared" si="90"/>
        <v>25175.37663</v>
      </c>
      <c r="L341" s="98">
        <f t="shared" si="90"/>
        <v>0</v>
      </c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5.75" customHeight="1">
      <c r="A342" s="144"/>
      <c r="B342" s="100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5.75" customHeight="1">
      <c r="A343" s="144"/>
      <c r="B343" s="100"/>
      <c r="C343" s="100"/>
      <c r="D343" s="100"/>
      <c r="E343" s="100"/>
      <c r="F343" s="100"/>
      <c r="G343" s="100"/>
      <c r="H343" s="100"/>
      <c r="I343" s="104">
        <f>G339*A325</f>
        <v>0.9124</v>
      </c>
      <c r="J343" s="100"/>
      <c r="K343" s="100"/>
      <c r="L343" s="104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5.75" customHeight="1">
      <c r="A344" s="146"/>
      <c r="B344" s="146"/>
      <c r="C344" s="146"/>
      <c r="D344" s="146"/>
      <c r="E344" s="146"/>
      <c r="F344" s="146"/>
      <c r="G344" s="146"/>
      <c r="H344" s="146"/>
      <c r="I344" s="146"/>
      <c r="J344" s="105"/>
      <c r="K344" s="105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5.75" customHeight="1">
      <c r="A345" s="146"/>
      <c r="B345" s="146"/>
      <c r="C345" s="146"/>
      <c r="D345" s="146"/>
      <c r="E345" s="146"/>
      <c r="F345" s="146"/>
      <c r="G345" s="146"/>
      <c r="H345" s="146"/>
      <c r="I345" s="146"/>
      <c r="J345" s="105"/>
      <c r="K345" s="105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5.75" customHeight="1">
      <c r="A346" s="66" t="s">
        <v>219</v>
      </c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5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5.75" customHeight="1">
      <c r="A348" s="81">
        <f>'Menu Cíclico'!AN6</f>
        <v>4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47" t="s">
        <v>488</v>
      </c>
      <c r="K348" s="85" t="s">
        <v>489</v>
      </c>
      <c r="L348" s="85" t="s">
        <v>490</v>
      </c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5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5.75" customHeight="1">
      <c r="A350" s="37" t="s">
        <v>474</v>
      </c>
      <c r="B350" s="89">
        <v>0.18</v>
      </c>
      <c r="C350" s="89">
        <v>0.8</v>
      </c>
      <c r="D350" s="18">
        <f t="shared" ref="D350:D363" si="91">C350*B350</f>
        <v>0.144</v>
      </c>
      <c r="E350" s="18">
        <f>A348*B350</f>
        <v>0.72</v>
      </c>
      <c r="F350" s="18">
        <f t="shared" ref="F350:F363" si="92">E350*C350</f>
        <v>0.576</v>
      </c>
      <c r="G350" s="140">
        <v>0.0</v>
      </c>
      <c r="H350" s="18">
        <v>1.1</v>
      </c>
      <c r="I350" s="89">
        <f t="shared" ref="I350:I363" si="93">H350*E350</f>
        <v>0.792</v>
      </c>
      <c r="J350" s="116">
        <f>'Insumos Buffet'!D66</f>
        <v>23210</v>
      </c>
      <c r="K350" s="3">
        <f t="shared" ref="K350:K363" si="94">J350*I350</f>
        <v>18382.32</v>
      </c>
      <c r="L350" s="3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5.75" customHeight="1">
      <c r="A351" s="31" t="s">
        <v>440</v>
      </c>
      <c r="B351" s="89">
        <v>0.1</v>
      </c>
      <c r="C351" s="89">
        <v>1.0</v>
      </c>
      <c r="D351" s="18">
        <f t="shared" si="91"/>
        <v>0.1</v>
      </c>
      <c r="E351" s="18">
        <f>B351*A348</f>
        <v>0.4</v>
      </c>
      <c r="F351" s="18">
        <f t="shared" si="92"/>
        <v>0.4</v>
      </c>
      <c r="G351" s="87"/>
      <c r="H351" s="18">
        <v>1.0</v>
      </c>
      <c r="I351" s="89">
        <f t="shared" si="93"/>
        <v>0.4</v>
      </c>
      <c r="J351" s="116">
        <f>'Insumos Buffet'!D87</f>
        <v>10184.70142</v>
      </c>
      <c r="K351" s="3">
        <f t="shared" si="94"/>
        <v>4073.880569</v>
      </c>
      <c r="L351" s="3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5.75" customHeight="1">
      <c r="A352" s="31" t="s">
        <v>514</v>
      </c>
      <c r="B352" s="18">
        <v>0.01</v>
      </c>
      <c r="C352" s="18">
        <v>1.0</v>
      </c>
      <c r="D352" s="18">
        <f t="shared" si="91"/>
        <v>0.01</v>
      </c>
      <c r="E352" s="18">
        <f>B352*A348</f>
        <v>0.04</v>
      </c>
      <c r="F352" s="18">
        <f t="shared" si="92"/>
        <v>0.04</v>
      </c>
      <c r="G352" s="141" t="s">
        <v>527</v>
      </c>
      <c r="H352" s="18">
        <v>1.0</v>
      </c>
      <c r="I352" s="89">
        <f t="shared" si="93"/>
        <v>0.04</v>
      </c>
      <c r="J352" s="116">
        <f>'Insumos Buffet'!D118</f>
        <v>7088</v>
      </c>
      <c r="K352" s="3">
        <f t="shared" si="94"/>
        <v>283.52</v>
      </c>
      <c r="L352" s="3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5.75" customHeight="1">
      <c r="A353" s="31" t="s">
        <v>456</v>
      </c>
      <c r="B353" s="18">
        <v>5.0E-4</v>
      </c>
      <c r="C353" s="18">
        <v>1.0</v>
      </c>
      <c r="D353" s="18">
        <f t="shared" si="91"/>
        <v>0.0005</v>
      </c>
      <c r="E353" s="18">
        <f>B353*A348</f>
        <v>0.002</v>
      </c>
      <c r="F353" s="18">
        <f t="shared" si="92"/>
        <v>0.002</v>
      </c>
      <c r="G353" s="142"/>
      <c r="H353" s="18">
        <v>1.0</v>
      </c>
      <c r="I353" s="89">
        <f t="shared" si="93"/>
        <v>0.002</v>
      </c>
      <c r="J353" s="116">
        <f>'Insumos Buffet'!D55</f>
        <v>11582</v>
      </c>
      <c r="K353" s="3">
        <f t="shared" si="94"/>
        <v>23.164</v>
      </c>
      <c r="L353" s="3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5.75" customHeight="1">
      <c r="A354" s="31" t="s">
        <v>505</v>
      </c>
      <c r="B354" s="18">
        <v>0.002</v>
      </c>
      <c r="C354" s="18">
        <v>1.0</v>
      </c>
      <c r="D354" s="18">
        <f t="shared" si="91"/>
        <v>0.002</v>
      </c>
      <c r="E354" s="18">
        <f>B354*A348</f>
        <v>0.008</v>
      </c>
      <c r="F354" s="18">
        <f t="shared" si="92"/>
        <v>0.008</v>
      </c>
      <c r="G354" s="142"/>
      <c r="H354" s="18">
        <v>1.0</v>
      </c>
      <c r="I354" s="89">
        <f t="shared" si="93"/>
        <v>0.008</v>
      </c>
      <c r="J354" s="116">
        <f>'Insumos Buffet'!D82</f>
        <v>3200</v>
      </c>
      <c r="K354" s="3">
        <f t="shared" si="94"/>
        <v>25.6</v>
      </c>
      <c r="L354" s="3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5.75" customHeight="1">
      <c r="A355" s="31" t="s">
        <v>494</v>
      </c>
      <c r="B355" s="18">
        <v>0.005</v>
      </c>
      <c r="C355" s="18">
        <v>1.0</v>
      </c>
      <c r="D355" s="18">
        <f t="shared" si="91"/>
        <v>0.005</v>
      </c>
      <c r="E355" s="18">
        <f>B355*A348</f>
        <v>0.02</v>
      </c>
      <c r="F355" s="18">
        <f t="shared" si="92"/>
        <v>0.02</v>
      </c>
      <c r="G355" s="87"/>
      <c r="H355" s="18">
        <v>1.0</v>
      </c>
      <c r="I355" s="89">
        <f t="shared" si="93"/>
        <v>0.02</v>
      </c>
      <c r="J355" s="116">
        <f>'Insumos Buffet'!D70</f>
        <v>145000</v>
      </c>
      <c r="K355" s="3">
        <f t="shared" si="94"/>
        <v>2900</v>
      </c>
      <c r="L355" s="3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5.75" customHeight="1">
      <c r="A356" s="31" t="s">
        <v>147</v>
      </c>
      <c r="B356" s="18">
        <v>5.0E-4</v>
      </c>
      <c r="C356" s="18">
        <v>1.0</v>
      </c>
      <c r="D356" s="18">
        <f t="shared" si="91"/>
        <v>0.0005</v>
      </c>
      <c r="E356" s="18">
        <f>B356*A348</f>
        <v>0.002</v>
      </c>
      <c r="F356" s="18">
        <f t="shared" si="92"/>
        <v>0.002</v>
      </c>
      <c r="G356" s="59"/>
      <c r="H356" s="18">
        <v>1.125</v>
      </c>
      <c r="I356" s="89">
        <f t="shared" si="93"/>
        <v>0.00225</v>
      </c>
      <c r="J356" s="116">
        <f>'Insumos Buffet'!D6</f>
        <v>16490</v>
      </c>
      <c r="K356" s="3">
        <f t="shared" si="94"/>
        <v>37.1025</v>
      </c>
      <c r="L356" s="3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5.75" customHeight="1">
      <c r="A357" s="31"/>
      <c r="B357" s="89"/>
      <c r="C357" s="89"/>
      <c r="D357" s="18">
        <f t="shared" si="91"/>
        <v>0</v>
      </c>
      <c r="E357" s="18">
        <f>B357*A348</f>
        <v>0</v>
      </c>
      <c r="F357" s="18">
        <f t="shared" si="92"/>
        <v>0</v>
      </c>
      <c r="G357" s="148" t="s">
        <v>528</v>
      </c>
      <c r="H357" s="18"/>
      <c r="I357" s="89">
        <f t="shared" si="93"/>
        <v>0</v>
      </c>
      <c r="J357" s="116"/>
      <c r="K357" s="3">
        <f t="shared" si="94"/>
        <v>0</v>
      </c>
      <c r="L357" s="3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5.75" customHeight="1">
      <c r="A358" s="31"/>
      <c r="B358" s="89"/>
      <c r="C358" s="89"/>
      <c r="D358" s="18">
        <f t="shared" si="91"/>
        <v>0</v>
      </c>
      <c r="E358" s="18">
        <f>B358*A348</f>
        <v>0</v>
      </c>
      <c r="F358" s="18">
        <f t="shared" si="92"/>
        <v>0</v>
      </c>
      <c r="G358" s="142"/>
      <c r="H358" s="18"/>
      <c r="I358" s="89">
        <f t="shared" si="93"/>
        <v>0</v>
      </c>
      <c r="J358" s="116"/>
      <c r="K358" s="3">
        <f t="shared" si="94"/>
        <v>0</v>
      </c>
      <c r="L358" s="3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5.75" customHeight="1">
      <c r="A359" s="31"/>
      <c r="B359" s="89"/>
      <c r="C359" s="89"/>
      <c r="D359" s="18">
        <f t="shared" si="91"/>
        <v>0</v>
      </c>
      <c r="E359" s="18">
        <f>B359*A348</f>
        <v>0</v>
      </c>
      <c r="F359" s="18">
        <f t="shared" si="92"/>
        <v>0</v>
      </c>
      <c r="G359" s="142"/>
      <c r="H359" s="18"/>
      <c r="I359" s="89">
        <f t="shared" si="93"/>
        <v>0</v>
      </c>
      <c r="J359" s="116"/>
      <c r="K359" s="3">
        <f t="shared" si="94"/>
        <v>0</v>
      </c>
      <c r="L359" s="3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5.75" customHeight="1">
      <c r="A360" s="31"/>
      <c r="B360" s="89"/>
      <c r="C360" s="89"/>
      <c r="D360" s="18">
        <f t="shared" si="91"/>
        <v>0</v>
      </c>
      <c r="E360" s="18">
        <f>B360*A348</f>
        <v>0</v>
      </c>
      <c r="F360" s="18">
        <f t="shared" si="92"/>
        <v>0</v>
      </c>
      <c r="G360" s="142"/>
      <c r="H360" s="18"/>
      <c r="I360" s="89">
        <f t="shared" si="93"/>
        <v>0</v>
      </c>
      <c r="J360" s="116"/>
      <c r="K360" s="3">
        <f t="shared" si="94"/>
        <v>0</v>
      </c>
      <c r="L360" s="3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5.75" customHeight="1">
      <c r="A361" s="44"/>
      <c r="B361" s="127"/>
      <c r="C361" s="127"/>
      <c r="D361" s="95">
        <f t="shared" si="91"/>
        <v>0</v>
      </c>
      <c r="E361" s="95">
        <f>B361*A348</f>
        <v>0</v>
      </c>
      <c r="F361" s="18">
        <f t="shared" si="92"/>
        <v>0</v>
      </c>
      <c r="G361" s="87"/>
      <c r="H361" s="95"/>
      <c r="I361" s="89">
        <f t="shared" si="93"/>
        <v>0</v>
      </c>
      <c r="J361" s="118"/>
      <c r="K361" s="3">
        <f t="shared" si="94"/>
        <v>0</v>
      </c>
      <c r="L361" s="3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5.75" customHeight="1">
      <c r="A362" s="31"/>
      <c r="B362" s="89"/>
      <c r="C362" s="89"/>
      <c r="D362" s="18">
        <f t="shared" si="91"/>
        <v>0</v>
      </c>
      <c r="E362" s="18">
        <f>B362*A348</f>
        <v>0</v>
      </c>
      <c r="F362" s="18">
        <f t="shared" si="92"/>
        <v>0</v>
      </c>
      <c r="G362" s="143">
        <f>F364/A348</f>
        <v>0.262</v>
      </c>
      <c r="H362" s="18"/>
      <c r="I362" s="89">
        <f t="shared" si="93"/>
        <v>0</v>
      </c>
      <c r="J362" s="3"/>
      <c r="K362" s="3">
        <f t="shared" si="94"/>
        <v>0</v>
      </c>
      <c r="L362" s="3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5.75" customHeight="1">
      <c r="A363" s="31"/>
      <c r="B363" s="89"/>
      <c r="C363" s="89"/>
      <c r="D363" s="18">
        <f t="shared" si="91"/>
        <v>0</v>
      </c>
      <c r="E363" s="18">
        <f>B363*A348</f>
        <v>0</v>
      </c>
      <c r="F363" s="18">
        <f t="shared" si="92"/>
        <v>0</v>
      </c>
      <c r="G363" s="142"/>
      <c r="H363" s="18"/>
      <c r="I363" s="89">
        <f t="shared" si="93"/>
        <v>0</v>
      </c>
      <c r="J363" s="3"/>
      <c r="K363" s="3">
        <f t="shared" si="94"/>
        <v>0</v>
      </c>
      <c r="L363" s="3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5.75" customHeight="1">
      <c r="A364" s="4" t="s">
        <v>495</v>
      </c>
      <c r="B364" s="97">
        <f>SUM(B350:B363)</f>
        <v>0.298</v>
      </c>
      <c r="C364" s="96"/>
      <c r="D364" s="97">
        <f t="shared" ref="D364:F364" si="95">SUM(D350:D363)</f>
        <v>0.262</v>
      </c>
      <c r="E364" s="97">
        <f t="shared" si="95"/>
        <v>1.192</v>
      </c>
      <c r="F364" s="97">
        <f t="shared" si="95"/>
        <v>1.048</v>
      </c>
      <c r="G364" s="87"/>
      <c r="H364" s="96"/>
      <c r="I364" s="97">
        <f t="shared" ref="I364:L364" si="96">SUM(I350:I363)</f>
        <v>1.26425</v>
      </c>
      <c r="J364" s="98">
        <f t="shared" si="96"/>
        <v>216754.7014</v>
      </c>
      <c r="K364" s="98">
        <f t="shared" si="96"/>
        <v>25725.58707</v>
      </c>
      <c r="L364" s="98">
        <f t="shared" si="96"/>
        <v>0</v>
      </c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5.75" customHeight="1">
      <c r="A365" s="8"/>
      <c r="B365" s="100"/>
      <c r="C365" s="100"/>
      <c r="D365" s="100"/>
      <c r="E365" s="100"/>
      <c r="F365" s="100"/>
      <c r="G365" s="100"/>
      <c r="H365" s="100"/>
      <c r="I365" s="101" t="s">
        <v>496</v>
      </c>
      <c r="J365" s="100"/>
      <c r="K365" s="100"/>
      <c r="L365" s="101" t="s">
        <v>497</v>
      </c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5.75" customHeight="1">
      <c r="A366" s="8"/>
      <c r="B366" s="100"/>
      <c r="C366" s="100"/>
      <c r="D366" s="100"/>
      <c r="E366" s="100"/>
      <c r="F366" s="100"/>
      <c r="G366" s="100"/>
      <c r="H366" s="100"/>
      <c r="I366" s="104">
        <f>G362*A348</f>
        <v>1.048</v>
      </c>
      <c r="J366" s="100"/>
      <c r="K366" s="100"/>
      <c r="L366" s="104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5.75" customHeight="1">
      <c r="A367" s="146"/>
      <c r="B367" s="146"/>
      <c r="C367" s="146"/>
      <c r="D367" s="146"/>
      <c r="E367" s="146"/>
      <c r="F367" s="146"/>
      <c r="G367" s="146"/>
      <c r="H367" s="146"/>
      <c r="I367" s="146"/>
      <c r="J367" s="105"/>
      <c r="K367" s="105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5.75" customHeight="1">
      <c r="A368" s="146"/>
      <c r="B368" s="146"/>
      <c r="C368" s="146"/>
      <c r="D368" s="146"/>
      <c r="E368" s="146"/>
      <c r="F368" s="146"/>
      <c r="G368" s="146"/>
      <c r="H368" s="146"/>
      <c r="I368" s="146"/>
      <c r="J368" s="105"/>
      <c r="K368" s="105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5.75" customHeight="1">
      <c r="A369" s="66" t="s">
        <v>251</v>
      </c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6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5.75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5"/>
      <c r="G370" s="76"/>
      <c r="H370" s="79" t="s">
        <v>481</v>
      </c>
      <c r="I370" s="75"/>
      <c r="J370" s="75"/>
      <c r="K370" s="75"/>
      <c r="L370" s="76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5.75" customHeight="1">
      <c r="A371" s="81">
        <f>'Menu Cíclico'!AB7</f>
        <v>4</v>
      </c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524</v>
      </c>
      <c r="H371" s="82" t="s">
        <v>486</v>
      </c>
      <c r="I371" s="82" t="s">
        <v>487</v>
      </c>
      <c r="J371" s="147" t="s">
        <v>488</v>
      </c>
      <c r="K371" s="85" t="s">
        <v>489</v>
      </c>
      <c r="L371" s="85" t="s">
        <v>490</v>
      </c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5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87"/>
      <c r="J372" s="115"/>
      <c r="K372" s="87"/>
      <c r="L372" s="8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5.75" customHeight="1">
      <c r="A373" s="37" t="s">
        <v>474</v>
      </c>
      <c r="B373" s="89">
        <v>0.13</v>
      </c>
      <c r="C373" s="89">
        <v>0.8</v>
      </c>
      <c r="D373" s="18">
        <f t="shared" ref="D373:D386" si="97">C373*B373</f>
        <v>0.104</v>
      </c>
      <c r="E373" s="18">
        <f>B373*A371</f>
        <v>0.52</v>
      </c>
      <c r="F373" s="18">
        <f t="shared" ref="F373:F386" si="98">E373*C373</f>
        <v>0.416</v>
      </c>
      <c r="G373" s="140">
        <v>0.0</v>
      </c>
      <c r="H373" s="18">
        <v>1.1</v>
      </c>
      <c r="I373" s="89">
        <f t="shared" ref="I373:I386" si="99">H373*E373</f>
        <v>0.572</v>
      </c>
      <c r="J373" s="116">
        <f>'Insumos Buffet'!D66</f>
        <v>23210</v>
      </c>
      <c r="K373" s="3">
        <f t="shared" ref="K373:K386" si="100">J373*I373</f>
        <v>13276.12</v>
      </c>
      <c r="L373" s="3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5.75" customHeight="1">
      <c r="A374" s="31" t="s">
        <v>458</v>
      </c>
      <c r="B374" s="89">
        <v>0.02</v>
      </c>
      <c r="C374" s="89">
        <v>1.0</v>
      </c>
      <c r="D374" s="18">
        <f t="shared" si="97"/>
        <v>0.02</v>
      </c>
      <c r="E374" s="18">
        <f>B374*A371</f>
        <v>0.08</v>
      </c>
      <c r="F374" s="18">
        <f t="shared" si="98"/>
        <v>0.08</v>
      </c>
      <c r="G374" s="87"/>
      <c r="H374" s="18">
        <v>1.175</v>
      </c>
      <c r="I374" s="89">
        <f t="shared" si="99"/>
        <v>0.094</v>
      </c>
      <c r="J374" s="116">
        <f>'Insumos Buffet'!D90</f>
        <v>4190</v>
      </c>
      <c r="K374" s="3">
        <f t="shared" si="100"/>
        <v>393.86</v>
      </c>
      <c r="L374" s="3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5.75" customHeight="1">
      <c r="A375" s="31" t="s">
        <v>345</v>
      </c>
      <c r="B375" s="18">
        <v>0.02</v>
      </c>
      <c r="C375" s="18">
        <v>1.0</v>
      </c>
      <c r="D375" s="18">
        <f t="shared" si="97"/>
        <v>0.02</v>
      </c>
      <c r="E375" s="18">
        <f>B375*A371</f>
        <v>0.08</v>
      </c>
      <c r="F375" s="18">
        <f t="shared" si="98"/>
        <v>0.08</v>
      </c>
      <c r="G375" s="148" t="s">
        <v>527</v>
      </c>
      <c r="H375" s="18">
        <v>1.175</v>
      </c>
      <c r="I375" s="89">
        <f t="shared" si="99"/>
        <v>0.094</v>
      </c>
      <c r="J375" s="116">
        <f>'Insumos Buffet'!D21</f>
        <v>2990</v>
      </c>
      <c r="K375" s="3">
        <f t="shared" si="100"/>
        <v>281.06</v>
      </c>
      <c r="L375" s="3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5.75" customHeight="1">
      <c r="A376" s="31" t="s">
        <v>450</v>
      </c>
      <c r="B376" s="18">
        <v>0.04</v>
      </c>
      <c r="C376" s="18">
        <v>1.1</v>
      </c>
      <c r="D376" s="18">
        <f t="shared" si="97"/>
        <v>0.044</v>
      </c>
      <c r="E376" s="18">
        <f>B376*A371</f>
        <v>0.16</v>
      </c>
      <c r="F376" s="18">
        <f t="shared" si="98"/>
        <v>0.176</v>
      </c>
      <c r="G376" s="142"/>
      <c r="H376" s="18">
        <v>1.175</v>
      </c>
      <c r="I376" s="89">
        <f t="shared" si="99"/>
        <v>0.188</v>
      </c>
      <c r="J376" s="116">
        <f>'Insumos Buffet'!D62</f>
        <v>3756</v>
      </c>
      <c r="K376" s="3">
        <f t="shared" si="100"/>
        <v>706.128</v>
      </c>
      <c r="L376" s="3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5.75" customHeight="1">
      <c r="A377" s="31" t="s">
        <v>433</v>
      </c>
      <c r="B377" s="18">
        <v>0.01</v>
      </c>
      <c r="C377" s="18">
        <v>1.0</v>
      </c>
      <c r="D377" s="18">
        <f t="shared" si="97"/>
        <v>0.01</v>
      </c>
      <c r="E377" s="18">
        <f>B377*A371</f>
        <v>0.04</v>
      </c>
      <c r="F377" s="18">
        <f t="shared" si="98"/>
        <v>0.04</v>
      </c>
      <c r="G377" s="142"/>
      <c r="H377" s="18">
        <v>1.175</v>
      </c>
      <c r="I377" s="89">
        <f t="shared" si="99"/>
        <v>0.047</v>
      </c>
      <c r="J377" s="116">
        <f>'Insumos Buffet'!D49</f>
        <v>18397</v>
      </c>
      <c r="K377" s="3">
        <f t="shared" si="100"/>
        <v>864.659</v>
      </c>
      <c r="L377" s="3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5.75" customHeight="1">
      <c r="A378" s="31" t="s">
        <v>387</v>
      </c>
      <c r="B378" s="18">
        <v>0.018</v>
      </c>
      <c r="C378" s="18">
        <v>1.0</v>
      </c>
      <c r="D378" s="18">
        <f t="shared" si="97"/>
        <v>0.018</v>
      </c>
      <c r="E378" s="18">
        <f>B378*A371</f>
        <v>0.072</v>
      </c>
      <c r="F378" s="18">
        <f t="shared" si="98"/>
        <v>0.072</v>
      </c>
      <c r="G378" s="87"/>
      <c r="H378" s="18">
        <v>1.0</v>
      </c>
      <c r="I378" s="89">
        <f t="shared" si="99"/>
        <v>0.072</v>
      </c>
      <c r="J378" s="116">
        <f>'Insumos Buffet'!D29</f>
        <v>7700</v>
      </c>
      <c r="K378" s="3">
        <f t="shared" si="100"/>
        <v>554.4</v>
      </c>
      <c r="L378" s="3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5.75" customHeight="1">
      <c r="A379" s="31" t="s">
        <v>502</v>
      </c>
      <c r="B379" s="18">
        <v>0.02</v>
      </c>
      <c r="C379" s="18">
        <v>1.0</v>
      </c>
      <c r="D379" s="18">
        <f t="shared" si="97"/>
        <v>0.02</v>
      </c>
      <c r="E379" s="18">
        <f>B379*A371</f>
        <v>0.08</v>
      </c>
      <c r="F379" s="18">
        <f t="shared" si="98"/>
        <v>0.08</v>
      </c>
      <c r="G379" s="59"/>
      <c r="H379" s="18">
        <v>1.0</v>
      </c>
      <c r="I379" s="89">
        <f t="shared" si="99"/>
        <v>0.08</v>
      </c>
      <c r="J379" s="116">
        <f>'Insumos Buffet'!D73</f>
        <v>20363</v>
      </c>
      <c r="K379" s="3">
        <f t="shared" si="100"/>
        <v>1629.04</v>
      </c>
      <c r="L379" s="3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5.75" customHeight="1">
      <c r="A380" s="31" t="s">
        <v>505</v>
      </c>
      <c r="B380" s="89">
        <v>0.002</v>
      </c>
      <c r="C380" s="89">
        <v>1.0</v>
      </c>
      <c r="D380" s="18">
        <f t="shared" si="97"/>
        <v>0.002</v>
      </c>
      <c r="E380" s="18">
        <f>B380*A371</f>
        <v>0.008</v>
      </c>
      <c r="F380" s="18">
        <f t="shared" si="98"/>
        <v>0.008</v>
      </c>
      <c r="G380" s="148" t="s">
        <v>528</v>
      </c>
      <c r="H380" s="18">
        <v>1.0</v>
      </c>
      <c r="I380" s="89">
        <f t="shared" si="99"/>
        <v>0.008</v>
      </c>
      <c r="J380" s="116">
        <f>'Insumos Buffet'!D82</f>
        <v>3200</v>
      </c>
      <c r="K380" s="3">
        <f t="shared" si="100"/>
        <v>25.6</v>
      </c>
      <c r="L380" s="3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5.75" customHeight="1">
      <c r="A381" s="31" t="s">
        <v>494</v>
      </c>
      <c r="B381" s="89">
        <v>1.0E-4</v>
      </c>
      <c r="C381" s="89">
        <v>1.0</v>
      </c>
      <c r="D381" s="18">
        <f t="shared" si="97"/>
        <v>0.0001</v>
      </c>
      <c r="E381" s="18">
        <f>B381*A371</f>
        <v>0.0004</v>
      </c>
      <c r="F381" s="18">
        <f t="shared" si="98"/>
        <v>0.0004</v>
      </c>
      <c r="G381" s="142"/>
      <c r="H381" s="18">
        <v>1.0</v>
      </c>
      <c r="I381" s="89">
        <f t="shared" si="99"/>
        <v>0.0004</v>
      </c>
      <c r="J381" s="116">
        <f>'Insumos Buffet'!D70</f>
        <v>145000</v>
      </c>
      <c r="K381" s="3">
        <f t="shared" si="100"/>
        <v>58</v>
      </c>
      <c r="L381" s="3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5.75" customHeight="1">
      <c r="A382" s="31" t="s">
        <v>525</v>
      </c>
      <c r="B382" s="89">
        <v>0.01</v>
      </c>
      <c r="C382" s="89">
        <v>1.0</v>
      </c>
      <c r="D382" s="18">
        <f t="shared" si="97"/>
        <v>0.01</v>
      </c>
      <c r="E382" s="18">
        <f>B382*A371</f>
        <v>0.04</v>
      </c>
      <c r="F382" s="18">
        <f t="shared" si="98"/>
        <v>0.04</v>
      </c>
      <c r="G382" s="142"/>
      <c r="H382" s="18">
        <v>1.0</v>
      </c>
      <c r="I382" s="89">
        <f t="shared" si="99"/>
        <v>0.04</v>
      </c>
      <c r="J382" s="116">
        <f>'Insumos Buffet'!D94</f>
        <v>8175</v>
      </c>
      <c r="K382" s="3">
        <f t="shared" si="100"/>
        <v>327</v>
      </c>
      <c r="L382" s="3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5.75" customHeight="1">
      <c r="A383" s="31" t="s">
        <v>542</v>
      </c>
      <c r="B383" s="89">
        <v>1.0E-4</v>
      </c>
      <c r="C383" s="89">
        <v>1.0</v>
      </c>
      <c r="D383" s="18">
        <f t="shared" si="97"/>
        <v>0.0001</v>
      </c>
      <c r="E383" s="18">
        <f>B383*A371</f>
        <v>0.0004</v>
      </c>
      <c r="F383" s="18">
        <f t="shared" si="98"/>
        <v>0.0004</v>
      </c>
      <c r="G383" s="142"/>
      <c r="H383" s="18">
        <v>1.0</v>
      </c>
      <c r="I383" s="89">
        <f t="shared" si="99"/>
        <v>0.0004</v>
      </c>
      <c r="J383" s="116">
        <f>'Insumos Buffet'!D108</f>
        <v>40000</v>
      </c>
      <c r="K383" s="3">
        <f t="shared" si="100"/>
        <v>16</v>
      </c>
      <c r="L383" s="3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5.75" customHeight="1">
      <c r="A384" s="44" t="s">
        <v>47</v>
      </c>
      <c r="B384" s="127">
        <v>0.01</v>
      </c>
      <c r="C384" s="127">
        <v>1.0</v>
      </c>
      <c r="D384" s="95">
        <f t="shared" si="97"/>
        <v>0.01</v>
      </c>
      <c r="E384" s="95">
        <f>B384*A371</f>
        <v>0.04</v>
      </c>
      <c r="F384" s="18">
        <f t="shared" si="98"/>
        <v>0.04</v>
      </c>
      <c r="G384" s="87"/>
      <c r="H384" s="95">
        <v>1.0</v>
      </c>
      <c r="I384" s="89">
        <f t="shared" si="99"/>
        <v>0.04</v>
      </c>
      <c r="J384" s="118">
        <f>'Insumos Buffet'!D2</f>
        <v>6820</v>
      </c>
      <c r="K384" s="3">
        <f t="shared" si="100"/>
        <v>272.8</v>
      </c>
      <c r="L384" s="3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5.75" customHeight="1">
      <c r="A385" s="31"/>
      <c r="B385" s="89"/>
      <c r="C385" s="89"/>
      <c r="D385" s="18">
        <f t="shared" si="97"/>
        <v>0</v>
      </c>
      <c r="E385" s="18">
        <f>B385*A371</f>
        <v>0</v>
      </c>
      <c r="F385" s="18">
        <f t="shared" si="98"/>
        <v>0</v>
      </c>
      <c r="G385" s="143">
        <f>F387/A371</f>
        <v>0.2582</v>
      </c>
      <c r="H385" s="18"/>
      <c r="I385" s="89">
        <f t="shared" si="99"/>
        <v>0</v>
      </c>
      <c r="J385" s="3"/>
      <c r="K385" s="3">
        <f t="shared" si="100"/>
        <v>0</v>
      </c>
      <c r="L385" s="3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5.75" customHeight="1">
      <c r="A386" s="31"/>
      <c r="B386" s="89"/>
      <c r="C386" s="89"/>
      <c r="D386" s="18">
        <f t="shared" si="97"/>
        <v>0</v>
      </c>
      <c r="E386" s="18">
        <f>B386*A371</f>
        <v>0</v>
      </c>
      <c r="F386" s="18">
        <f t="shared" si="98"/>
        <v>0</v>
      </c>
      <c r="G386" s="142"/>
      <c r="H386" s="18"/>
      <c r="I386" s="89">
        <f t="shared" si="99"/>
        <v>0</v>
      </c>
      <c r="J386" s="3"/>
      <c r="K386" s="3">
        <f t="shared" si="100"/>
        <v>0</v>
      </c>
      <c r="L386" s="3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5.75" customHeight="1">
      <c r="A387" s="4" t="s">
        <v>495</v>
      </c>
      <c r="B387" s="97">
        <f>SUM(B373:B386)</f>
        <v>0.2802</v>
      </c>
      <c r="C387" s="96"/>
      <c r="D387" s="97">
        <f t="shared" ref="D387:F387" si="101">SUM(D373:D386)</f>
        <v>0.2582</v>
      </c>
      <c r="E387" s="97">
        <f t="shared" si="101"/>
        <v>1.1208</v>
      </c>
      <c r="F387" s="97">
        <f t="shared" si="101"/>
        <v>1.0328</v>
      </c>
      <c r="G387" s="87"/>
      <c r="H387" s="96"/>
      <c r="I387" s="97">
        <f t="shared" ref="I387:L387" si="102">SUM(I373:I386)</f>
        <v>1.2358</v>
      </c>
      <c r="J387" s="98">
        <f t="shared" si="102"/>
        <v>283801</v>
      </c>
      <c r="K387" s="98">
        <f t="shared" si="102"/>
        <v>18404.667</v>
      </c>
      <c r="L387" s="98">
        <f t="shared" si="102"/>
        <v>0</v>
      </c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5.75" customHeight="1">
      <c r="A388" s="8"/>
      <c r="B388" s="100"/>
      <c r="C388" s="100"/>
      <c r="D388" s="100"/>
      <c r="E388" s="100"/>
      <c r="F388" s="100"/>
      <c r="G388" s="100"/>
      <c r="H388" s="100"/>
      <c r="I388" s="101" t="s">
        <v>496</v>
      </c>
      <c r="J388" s="100"/>
      <c r="K388" s="100"/>
      <c r="L388" s="101" t="s">
        <v>497</v>
      </c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5.75" customHeight="1">
      <c r="A389" s="8"/>
      <c r="B389" s="100"/>
      <c r="C389" s="100"/>
      <c r="D389" s="100"/>
      <c r="E389" s="100"/>
      <c r="F389" s="100"/>
      <c r="G389" s="100"/>
      <c r="H389" s="100"/>
      <c r="I389" s="104">
        <f>G385*A371</f>
        <v>1.0328</v>
      </c>
      <c r="J389" s="100"/>
      <c r="K389" s="100"/>
      <c r="L389" s="104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5.75" customHeight="1">
      <c r="A390" s="146"/>
      <c r="B390" s="146"/>
      <c r="C390" s="146"/>
      <c r="D390" s="146"/>
      <c r="E390" s="146"/>
      <c r="F390" s="146"/>
      <c r="G390" s="146"/>
      <c r="H390" s="146"/>
      <c r="I390" s="146"/>
      <c r="J390" s="105"/>
      <c r="K390" s="105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5.75" customHeight="1">
      <c r="A391" s="146"/>
      <c r="B391" s="146"/>
      <c r="C391" s="146"/>
      <c r="D391" s="146"/>
      <c r="E391" s="146"/>
      <c r="F391" s="146"/>
      <c r="G391" s="146"/>
      <c r="H391" s="146"/>
      <c r="I391" s="146"/>
      <c r="J391" s="105"/>
      <c r="K391" s="105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5.75" customHeight="1">
      <c r="A392" s="66" t="s">
        <v>158</v>
      </c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6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5.75" customHeight="1">
      <c r="A393" s="78" t="s">
        <v>478</v>
      </c>
      <c r="B393" s="79" t="s">
        <v>479</v>
      </c>
      <c r="C393" s="75"/>
      <c r="D393" s="76"/>
      <c r="E393" s="80" t="s">
        <v>480</v>
      </c>
      <c r="F393" s="75"/>
      <c r="G393" s="76"/>
      <c r="H393" s="79" t="s">
        <v>481</v>
      </c>
      <c r="I393" s="75"/>
      <c r="J393" s="75"/>
      <c r="K393" s="75"/>
      <c r="L393" s="76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5.75" customHeight="1">
      <c r="A394" s="81">
        <f>'Menu Cíclico'!AB6</f>
        <v>4</v>
      </c>
      <c r="B394" s="82" t="s">
        <v>482</v>
      </c>
      <c r="C394" s="82" t="s">
        <v>483</v>
      </c>
      <c r="D394" s="82" t="s">
        <v>484</v>
      </c>
      <c r="E394" s="82" t="s">
        <v>485</v>
      </c>
      <c r="F394" s="82" t="s">
        <v>484</v>
      </c>
      <c r="G394" s="82" t="s">
        <v>524</v>
      </c>
      <c r="H394" s="82" t="s">
        <v>486</v>
      </c>
      <c r="I394" s="82" t="s">
        <v>487</v>
      </c>
      <c r="J394" s="147" t="s">
        <v>488</v>
      </c>
      <c r="K394" s="85" t="s">
        <v>489</v>
      </c>
      <c r="L394" s="85" t="s">
        <v>490</v>
      </c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5.75" customHeight="1">
      <c r="A395" s="86" t="s">
        <v>491</v>
      </c>
      <c r="B395" s="87"/>
      <c r="C395" s="87"/>
      <c r="D395" s="87"/>
      <c r="E395" s="87"/>
      <c r="F395" s="87"/>
      <c r="G395" s="87"/>
      <c r="H395" s="87"/>
      <c r="I395" s="87"/>
      <c r="J395" s="115"/>
      <c r="K395" s="87"/>
      <c r="L395" s="8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5.75" customHeight="1">
      <c r="A396" s="37" t="s">
        <v>474</v>
      </c>
      <c r="B396" s="89">
        <v>0.15</v>
      </c>
      <c r="C396" s="89">
        <v>0.8</v>
      </c>
      <c r="D396" s="18">
        <f t="shared" ref="D396:D409" si="103">C396*B396</f>
        <v>0.12</v>
      </c>
      <c r="E396" s="18">
        <f>B396*A394</f>
        <v>0.6</v>
      </c>
      <c r="F396" s="18">
        <f t="shared" ref="F396:F409" si="104">E396*C396</f>
        <v>0.48</v>
      </c>
      <c r="G396" s="140">
        <v>0.0</v>
      </c>
      <c r="H396" s="18">
        <v>1.1</v>
      </c>
      <c r="I396" s="89">
        <f t="shared" ref="I396:I409" si="105">H396*E396</f>
        <v>0.66</v>
      </c>
      <c r="J396" s="116">
        <f>'Insumos Buffet'!D66</f>
        <v>23210</v>
      </c>
      <c r="K396" s="3">
        <f t="shared" ref="K396:K409" si="106">J396*I396</f>
        <v>15318.6</v>
      </c>
      <c r="L396" s="3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5.75" customHeight="1">
      <c r="A397" s="31" t="s">
        <v>147</v>
      </c>
      <c r="B397" s="89">
        <v>3.0E-4</v>
      </c>
      <c r="C397" s="89">
        <v>1.0</v>
      </c>
      <c r="D397" s="18">
        <f t="shared" si="103"/>
        <v>0.0003</v>
      </c>
      <c r="E397" s="18">
        <f>B397*A394</f>
        <v>0.0012</v>
      </c>
      <c r="F397" s="18">
        <f t="shared" si="104"/>
        <v>0.0012</v>
      </c>
      <c r="G397" s="87"/>
      <c r="H397" s="18">
        <v>1.175</v>
      </c>
      <c r="I397" s="89">
        <f t="shared" si="105"/>
        <v>0.00141</v>
      </c>
      <c r="J397" s="116">
        <f>'Insumos Buffet'!D6</f>
        <v>16490</v>
      </c>
      <c r="K397" s="3">
        <f t="shared" si="106"/>
        <v>23.2509</v>
      </c>
      <c r="L397" s="3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5.75" customHeight="1">
      <c r="A398" s="31" t="s">
        <v>525</v>
      </c>
      <c r="B398" s="18">
        <v>0.01</v>
      </c>
      <c r="C398" s="18">
        <v>1.0</v>
      </c>
      <c r="D398" s="18">
        <f t="shared" si="103"/>
        <v>0.01</v>
      </c>
      <c r="E398" s="18">
        <f>B398*A394</f>
        <v>0.04</v>
      </c>
      <c r="F398" s="18">
        <f t="shared" si="104"/>
        <v>0.04</v>
      </c>
      <c r="G398" s="148" t="s">
        <v>527</v>
      </c>
      <c r="H398" s="18">
        <v>1.0</v>
      </c>
      <c r="I398" s="89">
        <f t="shared" si="105"/>
        <v>0.04</v>
      </c>
      <c r="J398" s="116">
        <f>'Insumos Buffet'!D94</f>
        <v>8175</v>
      </c>
      <c r="K398" s="3">
        <f t="shared" si="106"/>
        <v>327</v>
      </c>
      <c r="L398" s="3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5.75" customHeight="1">
      <c r="A399" s="31" t="s">
        <v>345</v>
      </c>
      <c r="B399" s="18">
        <v>0.01</v>
      </c>
      <c r="C399" s="18">
        <v>1.0</v>
      </c>
      <c r="D399" s="18">
        <f t="shared" si="103"/>
        <v>0.01</v>
      </c>
      <c r="E399" s="18">
        <f>B399*A394</f>
        <v>0.04</v>
      </c>
      <c r="F399" s="18">
        <f t="shared" si="104"/>
        <v>0.04</v>
      </c>
      <c r="G399" s="142"/>
      <c r="H399" s="18">
        <v>1.175</v>
      </c>
      <c r="I399" s="89">
        <f t="shared" si="105"/>
        <v>0.047</v>
      </c>
      <c r="J399" s="116">
        <f>'Insumos Buffet'!D21</f>
        <v>2990</v>
      </c>
      <c r="K399" s="3">
        <f t="shared" si="106"/>
        <v>140.53</v>
      </c>
      <c r="L399" s="3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5.75" customHeight="1">
      <c r="A400" s="31" t="s">
        <v>552</v>
      </c>
      <c r="B400" s="18">
        <v>0.01</v>
      </c>
      <c r="C400" s="18">
        <v>1.0</v>
      </c>
      <c r="D400" s="18">
        <f t="shared" si="103"/>
        <v>0.01</v>
      </c>
      <c r="E400" s="18">
        <f>B400*A394</f>
        <v>0.04</v>
      </c>
      <c r="F400" s="18">
        <f t="shared" si="104"/>
        <v>0.04</v>
      </c>
      <c r="G400" s="142"/>
      <c r="H400" s="18">
        <v>1.0</v>
      </c>
      <c r="I400" s="89">
        <f t="shared" si="105"/>
        <v>0.04</v>
      </c>
      <c r="J400" s="116">
        <f>'Insumos Buffet'!D119</f>
        <v>31000</v>
      </c>
      <c r="K400" s="3">
        <f t="shared" si="106"/>
        <v>1240</v>
      </c>
      <c r="L400" s="3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5.75" customHeight="1">
      <c r="A401" s="31" t="s">
        <v>505</v>
      </c>
      <c r="B401" s="18">
        <v>0.002</v>
      </c>
      <c r="C401" s="18">
        <v>1.0</v>
      </c>
      <c r="D401" s="18">
        <f t="shared" si="103"/>
        <v>0.002</v>
      </c>
      <c r="E401" s="18">
        <f>B401*A394</f>
        <v>0.008</v>
      </c>
      <c r="F401" s="18">
        <f t="shared" si="104"/>
        <v>0.008</v>
      </c>
      <c r="G401" s="87"/>
      <c r="H401" s="18">
        <v>1.0</v>
      </c>
      <c r="I401" s="89">
        <f t="shared" si="105"/>
        <v>0.008</v>
      </c>
      <c r="J401" s="116">
        <f>'Insumos Buffet'!D82</f>
        <v>3200</v>
      </c>
      <c r="K401" s="3">
        <f t="shared" si="106"/>
        <v>25.6</v>
      </c>
      <c r="L401" s="3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5.75" customHeight="1">
      <c r="A402" s="31" t="s">
        <v>494</v>
      </c>
      <c r="B402" s="18">
        <v>1.0E-4</v>
      </c>
      <c r="C402" s="18">
        <v>1.0</v>
      </c>
      <c r="D402" s="18">
        <f t="shared" si="103"/>
        <v>0.0001</v>
      </c>
      <c r="E402" s="18">
        <f>B402*A394</f>
        <v>0.0004</v>
      </c>
      <c r="F402" s="18">
        <f t="shared" si="104"/>
        <v>0.0004</v>
      </c>
      <c r="G402" s="59"/>
      <c r="H402" s="18">
        <v>1.0</v>
      </c>
      <c r="I402" s="89">
        <f t="shared" si="105"/>
        <v>0.0004</v>
      </c>
      <c r="J402" s="116">
        <f>'Insumos Buffet'!D70</f>
        <v>145000</v>
      </c>
      <c r="K402" s="3">
        <f t="shared" si="106"/>
        <v>58</v>
      </c>
      <c r="L402" s="3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5.75" customHeight="1">
      <c r="A403" s="2" t="s">
        <v>517</v>
      </c>
      <c r="B403" s="89">
        <v>0.1</v>
      </c>
      <c r="C403" s="89">
        <v>1.0</v>
      </c>
      <c r="D403" s="18">
        <f t="shared" si="103"/>
        <v>0.1</v>
      </c>
      <c r="E403" s="18">
        <f>B403*A394</f>
        <v>0.4</v>
      </c>
      <c r="F403" s="18">
        <f t="shared" si="104"/>
        <v>0.4</v>
      </c>
      <c r="G403" s="148" t="s">
        <v>528</v>
      </c>
      <c r="H403" s="18">
        <v>1.0</v>
      </c>
      <c r="I403" s="89">
        <f t="shared" si="105"/>
        <v>0.4</v>
      </c>
      <c r="J403" s="116"/>
      <c r="K403" s="3">
        <f t="shared" si="106"/>
        <v>0</v>
      </c>
      <c r="L403" s="3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5.75" customHeight="1">
      <c r="A404" s="2"/>
      <c r="B404" s="89"/>
      <c r="C404" s="89"/>
      <c r="D404" s="18">
        <f t="shared" si="103"/>
        <v>0</v>
      </c>
      <c r="E404" s="18">
        <f>B404*A394</f>
        <v>0</v>
      </c>
      <c r="F404" s="18">
        <f t="shared" si="104"/>
        <v>0</v>
      </c>
      <c r="G404" s="142"/>
      <c r="H404" s="18"/>
      <c r="I404" s="89">
        <f t="shared" si="105"/>
        <v>0</v>
      </c>
      <c r="J404" s="116"/>
      <c r="K404" s="3">
        <f t="shared" si="106"/>
        <v>0</v>
      </c>
      <c r="L404" s="3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5.75" customHeight="1">
      <c r="A405" s="1"/>
      <c r="B405" s="89"/>
      <c r="C405" s="89"/>
      <c r="D405" s="18">
        <f t="shared" si="103"/>
        <v>0</v>
      </c>
      <c r="E405" s="18">
        <f>B405*A394</f>
        <v>0</v>
      </c>
      <c r="F405" s="18">
        <f t="shared" si="104"/>
        <v>0</v>
      </c>
      <c r="G405" s="142"/>
      <c r="H405" s="18"/>
      <c r="I405" s="89">
        <f t="shared" si="105"/>
        <v>0</v>
      </c>
      <c r="J405" s="116"/>
      <c r="K405" s="3">
        <f t="shared" si="106"/>
        <v>0</v>
      </c>
      <c r="L405" s="3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5.75" customHeight="1">
      <c r="A406" s="1"/>
      <c r="B406" s="89"/>
      <c r="C406" s="89"/>
      <c r="D406" s="18">
        <f t="shared" si="103"/>
        <v>0</v>
      </c>
      <c r="E406" s="18">
        <f>B406*A394</f>
        <v>0</v>
      </c>
      <c r="F406" s="18">
        <f t="shared" si="104"/>
        <v>0</v>
      </c>
      <c r="G406" s="142"/>
      <c r="H406" s="18"/>
      <c r="I406" s="89">
        <f t="shared" si="105"/>
        <v>0</v>
      </c>
      <c r="J406" s="116"/>
      <c r="K406" s="3">
        <f t="shared" si="106"/>
        <v>0</v>
      </c>
      <c r="L406" s="3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5.75" customHeight="1">
      <c r="A407" s="31"/>
      <c r="B407" s="89"/>
      <c r="C407" s="89"/>
      <c r="D407" s="95">
        <f t="shared" si="103"/>
        <v>0</v>
      </c>
      <c r="E407" s="95">
        <f>B407*A394</f>
        <v>0</v>
      </c>
      <c r="F407" s="18">
        <f t="shared" si="104"/>
        <v>0</v>
      </c>
      <c r="G407" s="87"/>
      <c r="H407" s="18"/>
      <c r="I407" s="89">
        <f t="shared" si="105"/>
        <v>0</v>
      </c>
      <c r="J407" s="118"/>
      <c r="K407" s="3">
        <f t="shared" si="106"/>
        <v>0</v>
      </c>
      <c r="L407" s="3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5.75" customHeight="1">
      <c r="A408" s="31"/>
      <c r="B408" s="89"/>
      <c r="C408" s="89"/>
      <c r="D408" s="18">
        <f t="shared" si="103"/>
        <v>0</v>
      </c>
      <c r="E408" s="18">
        <f>B408*A394</f>
        <v>0</v>
      </c>
      <c r="F408" s="18">
        <f t="shared" si="104"/>
        <v>0</v>
      </c>
      <c r="G408" s="143">
        <f>F410/A394</f>
        <v>0.2524</v>
      </c>
      <c r="H408" s="18"/>
      <c r="I408" s="89">
        <f t="shared" si="105"/>
        <v>0</v>
      </c>
      <c r="J408" s="3"/>
      <c r="K408" s="3">
        <f t="shared" si="106"/>
        <v>0</v>
      </c>
      <c r="L408" s="3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5.75" customHeight="1">
      <c r="A409" s="31"/>
      <c r="B409" s="89"/>
      <c r="C409" s="89"/>
      <c r="D409" s="18">
        <f t="shared" si="103"/>
        <v>0</v>
      </c>
      <c r="E409" s="18">
        <f>B409*A394</f>
        <v>0</v>
      </c>
      <c r="F409" s="18">
        <f t="shared" si="104"/>
        <v>0</v>
      </c>
      <c r="G409" s="142"/>
      <c r="H409" s="18"/>
      <c r="I409" s="89">
        <f t="shared" si="105"/>
        <v>0</v>
      </c>
      <c r="J409" s="3"/>
      <c r="K409" s="3">
        <f t="shared" si="106"/>
        <v>0</v>
      </c>
      <c r="L409" s="3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5.75" customHeight="1">
      <c r="A410" s="4" t="s">
        <v>495</v>
      </c>
      <c r="B410" s="97">
        <f>SUM(B396:B409)</f>
        <v>0.2824</v>
      </c>
      <c r="C410" s="96"/>
      <c r="D410" s="97">
        <f t="shared" ref="D410:F410" si="107">SUM(D396:D409)</f>
        <v>0.2524</v>
      </c>
      <c r="E410" s="97">
        <f t="shared" si="107"/>
        <v>1.1296</v>
      </c>
      <c r="F410" s="97">
        <f t="shared" si="107"/>
        <v>1.0096</v>
      </c>
      <c r="G410" s="87"/>
      <c r="H410" s="96"/>
      <c r="I410" s="97">
        <f t="shared" ref="I410:L410" si="108">SUM(I396:I409)</f>
        <v>1.19681</v>
      </c>
      <c r="J410" s="98">
        <f t="shared" si="108"/>
        <v>230065</v>
      </c>
      <c r="K410" s="98">
        <f t="shared" si="108"/>
        <v>17132.9809</v>
      </c>
      <c r="L410" s="98">
        <f t="shared" si="108"/>
        <v>0</v>
      </c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5.75" customHeight="1">
      <c r="A411" s="8"/>
      <c r="B411" s="100"/>
      <c r="C411" s="100"/>
      <c r="D411" s="100"/>
      <c r="E411" s="100"/>
      <c r="F411" s="100"/>
      <c r="G411" s="100"/>
      <c r="H411" s="100"/>
      <c r="I411" s="101" t="s">
        <v>496</v>
      </c>
      <c r="J411" s="100"/>
      <c r="K411" s="100"/>
      <c r="L411" s="101" t="s">
        <v>497</v>
      </c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5.75" customHeight="1">
      <c r="A412" s="8"/>
      <c r="B412" s="100"/>
      <c r="C412" s="100"/>
      <c r="D412" s="100"/>
      <c r="E412" s="100"/>
      <c r="F412" s="100"/>
      <c r="G412" s="100"/>
      <c r="H412" s="100"/>
      <c r="I412" s="104">
        <f>G408*A394</f>
        <v>1.0096</v>
      </c>
      <c r="J412" s="100"/>
      <c r="K412" s="100"/>
      <c r="L412" s="104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5.75" customHeight="1">
      <c r="A413" s="146"/>
      <c r="B413" s="146"/>
      <c r="C413" s="146"/>
      <c r="D413" s="146"/>
      <c r="E413" s="146"/>
      <c r="F413" s="146"/>
      <c r="G413" s="146"/>
      <c r="H413" s="146"/>
      <c r="I413" s="146"/>
      <c r="J413" s="105"/>
      <c r="K413" s="105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5.75" customHeight="1">
      <c r="A414" s="146"/>
      <c r="B414" s="146"/>
      <c r="C414" s="146"/>
      <c r="D414" s="146"/>
      <c r="E414" s="146"/>
      <c r="F414" s="146"/>
      <c r="G414" s="146"/>
      <c r="H414" s="146"/>
      <c r="I414" s="146"/>
      <c r="J414" s="105"/>
      <c r="K414" s="105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5.75" customHeight="1">
      <c r="A415" s="66" t="s">
        <v>215</v>
      </c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6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5.75" customHeight="1">
      <c r="A416" s="78" t="s">
        <v>478</v>
      </c>
      <c r="B416" s="79" t="s">
        <v>479</v>
      </c>
      <c r="C416" s="75"/>
      <c r="D416" s="76"/>
      <c r="E416" s="80" t="s">
        <v>480</v>
      </c>
      <c r="F416" s="75"/>
      <c r="G416" s="76"/>
      <c r="H416" s="79" t="s">
        <v>481</v>
      </c>
      <c r="I416" s="75"/>
      <c r="J416" s="75"/>
      <c r="K416" s="75"/>
      <c r="L416" s="76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5.75" customHeight="1">
      <c r="A417" s="81">
        <f>'Menu Cíclico'!AF6</f>
        <v>4</v>
      </c>
      <c r="B417" s="82" t="s">
        <v>482</v>
      </c>
      <c r="C417" s="82" t="s">
        <v>483</v>
      </c>
      <c r="D417" s="82" t="s">
        <v>484</v>
      </c>
      <c r="E417" s="82" t="s">
        <v>485</v>
      </c>
      <c r="F417" s="82" t="s">
        <v>484</v>
      </c>
      <c r="G417" s="82" t="s">
        <v>524</v>
      </c>
      <c r="H417" s="82" t="s">
        <v>486</v>
      </c>
      <c r="I417" s="82" t="s">
        <v>487</v>
      </c>
      <c r="J417" s="147" t="s">
        <v>488</v>
      </c>
      <c r="K417" s="85" t="s">
        <v>489</v>
      </c>
      <c r="L417" s="85" t="s">
        <v>490</v>
      </c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5.75" customHeight="1">
      <c r="A418" s="86" t="s">
        <v>491</v>
      </c>
      <c r="B418" s="87"/>
      <c r="C418" s="87"/>
      <c r="D418" s="87"/>
      <c r="E418" s="87"/>
      <c r="F418" s="87"/>
      <c r="G418" s="87"/>
      <c r="H418" s="87"/>
      <c r="I418" s="87"/>
      <c r="J418" s="115"/>
      <c r="K418" s="87"/>
      <c r="L418" s="8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5.75" customHeight="1">
      <c r="A419" s="37" t="s">
        <v>474</v>
      </c>
      <c r="B419" s="89">
        <v>0.18</v>
      </c>
      <c r="C419" s="89">
        <v>0.9</v>
      </c>
      <c r="D419" s="18">
        <f t="shared" ref="D419:D432" si="109">C419*B419</f>
        <v>0.162</v>
      </c>
      <c r="E419" s="18">
        <f>B419*A417</f>
        <v>0.72</v>
      </c>
      <c r="F419" s="18">
        <f t="shared" ref="F419:F432" si="110">E419*C419</f>
        <v>0.648</v>
      </c>
      <c r="G419" s="140">
        <v>0.0</v>
      </c>
      <c r="H419" s="18">
        <v>1.1</v>
      </c>
      <c r="I419" s="89">
        <f t="shared" ref="I419:I432" si="111">H419*E419</f>
        <v>0.792</v>
      </c>
      <c r="J419" s="116">
        <f>'Insumos Buffet'!D66</f>
        <v>23210</v>
      </c>
      <c r="K419" s="3">
        <f t="shared" ref="K419:K432" si="112">J419*I419</f>
        <v>18382.32</v>
      </c>
      <c r="L419" s="3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5.75" customHeight="1">
      <c r="A420" s="31" t="s">
        <v>440</v>
      </c>
      <c r="B420" s="89">
        <v>0.08</v>
      </c>
      <c r="C420" s="89">
        <v>1.0</v>
      </c>
      <c r="D420" s="18">
        <f t="shared" si="109"/>
        <v>0.08</v>
      </c>
      <c r="E420" s="18">
        <f>B420*A417</f>
        <v>0.32</v>
      </c>
      <c r="F420" s="18">
        <f t="shared" si="110"/>
        <v>0.32</v>
      </c>
      <c r="G420" s="87"/>
      <c r="H420" s="18">
        <v>1.0</v>
      </c>
      <c r="I420" s="89">
        <f t="shared" si="111"/>
        <v>0.32</v>
      </c>
      <c r="J420" s="116">
        <f>'Insumos Buffet'!D87</f>
        <v>10184.70142</v>
      </c>
      <c r="K420" s="3">
        <f t="shared" si="112"/>
        <v>3259.104455</v>
      </c>
      <c r="L420" s="3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5.75" customHeight="1">
      <c r="A421" s="31" t="s">
        <v>553</v>
      </c>
      <c r="B421" s="18">
        <v>0.001</v>
      </c>
      <c r="C421" s="18">
        <v>1.0</v>
      </c>
      <c r="D421" s="18">
        <f t="shared" si="109"/>
        <v>0.001</v>
      </c>
      <c r="E421" s="18">
        <f>B421*A417</f>
        <v>0.004</v>
      </c>
      <c r="F421" s="18">
        <f t="shared" si="110"/>
        <v>0.004</v>
      </c>
      <c r="G421" s="148" t="s">
        <v>527</v>
      </c>
      <c r="H421" s="18">
        <v>1.0</v>
      </c>
      <c r="I421" s="89">
        <f t="shared" si="111"/>
        <v>0.004</v>
      </c>
      <c r="J421" s="116">
        <f>'Insumos Buffet'!D123</f>
        <v>22990</v>
      </c>
      <c r="K421" s="3">
        <f t="shared" si="112"/>
        <v>91.96</v>
      </c>
      <c r="L421" s="3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5.75" customHeight="1">
      <c r="A422" s="2" t="s">
        <v>505</v>
      </c>
      <c r="B422" s="18">
        <v>0.002</v>
      </c>
      <c r="C422" s="18">
        <v>1.0</v>
      </c>
      <c r="D422" s="18">
        <f t="shared" si="109"/>
        <v>0.002</v>
      </c>
      <c r="E422" s="18">
        <f>B422*A417</f>
        <v>0.008</v>
      </c>
      <c r="F422" s="18">
        <f t="shared" si="110"/>
        <v>0.008</v>
      </c>
      <c r="G422" s="142"/>
      <c r="H422" s="18">
        <v>1.0</v>
      </c>
      <c r="I422" s="89">
        <f t="shared" si="111"/>
        <v>0.008</v>
      </c>
      <c r="J422" s="116">
        <f>'Insumos Buffet'!D82</f>
        <v>3200</v>
      </c>
      <c r="K422" s="3">
        <f t="shared" si="112"/>
        <v>25.6</v>
      </c>
      <c r="L422" s="3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5.75" customHeight="1">
      <c r="A423" s="2"/>
      <c r="B423" s="18"/>
      <c r="C423" s="18"/>
      <c r="D423" s="18">
        <f t="shared" si="109"/>
        <v>0</v>
      </c>
      <c r="E423" s="18">
        <f>B423*A417</f>
        <v>0</v>
      </c>
      <c r="F423" s="18">
        <f t="shared" si="110"/>
        <v>0</v>
      </c>
      <c r="G423" s="142"/>
      <c r="H423" s="18"/>
      <c r="I423" s="89">
        <f t="shared" si="111"/>
        <v>0</v>
      </c>
      <c r="J423" s="116"/>
      <c r="K423" s="3">
        <f t="shared" si="112"/>
        <v>0</v>
      </c>
      <c r="L423" s="3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5.75" customHeight="1">
      <c r="A424" s="2"/>
      <c r="B424" s="18"/>
      <c r="C424" s="18"/>
      <c r="D424" s="18">
        <f t="shared" si="109"/>
        <v>0</v>
      </c>
      <c r="E424" s="18">
        <f>B424*A417</f>
        <v>0</v>
      </c>
      <c r="F424" s="18">
        <f t="shared" si="110"/>
        <v>0</v>
      </c>
      <c r="G424" s="87"/>
      <c r="H424" s="18"/>
      <c r="I424" s="89">
        <f t="shared" si="111"/>
        <v>0</v>
      </c>
      <c r="J424" s="116"/>
      <c r="K424" s="3">
        <f t="shared" si="112"/>
        <v>0</v>
      </c>
      <c r="L424" s="3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5.75" customHeight="1">
      <c r="A425" s="2"/>
      <c r="B425" s="18"/>
      <c r="C425" s="18"/>
      <c r="D425" s="18">
        <f t="shared" si="109"/>
        <v>0</v>
      </c>
      <c r="E425" s="18">
        <f>B425*A417</f>
        <v>0</v>
      </c>
      <c r="F425" s="18">
        <f t="shared" si="110"/>
        <v>0</v>
      </c>
      <c r="G425" s="59"/>
      <c r="H425" s="18"/>
      <c r="I425" s="89">
        <f t="shared" si="111"/>
        <v>0</v>
      </c>
      <c r="J425" s="116"/>
      <c r="K425" s="3">
        <f t="shared" si="112"/>
        <v>0</v>
      </c>
      <c r="L425" s="3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5.75" customHeight="1">
      <c r="A426" s="2"/>
      <c r="B426" s="89"/>
      <c r="C426" s="89"/>
      <c r="D426" s="18">
        <f t="shared" si="109"/>
        <v>0</v>
      </c>
      <c r="E426" s="18">
        <f>B426*A417</f>
        <v>0</v>
      </c>
      <c r="F426" s="18">
        <f t="shared" si="110"/>
        <v>0</v>
      </c>
      <c r="G426" s="148" t="s">
        <v>528</v>
      </c>
      <c r="H426" s="18"/>
      <c r="I426" s="89">
        <f t="shared" si="111"/>
        <v>0</v>
      </c>
      <c r="J426" s="116"/>
      <c r="K426" s="3">
        <f t="shared" si="112"/>
        <v>0</v>
      </c>
      <c r="L426" s="3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5.75" customHeight="1">
      <c r="A427" s="2"/>
      <c r="B427" s="89"/>
      <c r="C427" s="89"/>
      <c r="D427" s="18">
        <f t="shared" si="109"/>
        <v>0</v>
      </c>
      <c r="E427" s="18">
        <f>B427*A417</f>
        <v>0</v>
      </c>
      <c r="F427" s="18">
        <f t="shared" si="110"/>
        <v>0</v>
      </c>
      <c r="G427" s="142"/>
      <c r="H427" s="18"/>
      <c r="I427" s="89">
        <f t="shared" si="111"/>
        <v>0</v>
      </c>
      <c r="J427" s="116"/>
      <c r="K427" s="3">
        <f t="shared" si="112"/>
        <v>0</v>
      </c>
      <c r="L427" s="3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5.75" customHeight="1">
      <c r="A428" s="1"/>
      <c r="B428" s="89"/>
      <c r="C428" s="89"/>
      <c r="D428" s="18">
        <f t="shared" si="109"/>
        <v>0</v>
      </c>
      <c r="E428" s="18">
        <f>B428*A417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116"/>
      <c r="K428" s="3">
        <f t="shared" si="112"/>
        <v>0</v>
      </c>
      <c r="L428" s="3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5.75" customHeight="1">
      <c r="A429" s="1"/>
      <c r="B429" s="89"/>
      <c r="C429" s="89"/>
      <c r="D429" s="18">
        <f t="shared" si="109"/>
        <v>0</v>
      </c>
      <c r="E429" s="18">
        <f>B429*A417</f>
        <v>0</v>
      </c>
      <c r="F429" s="18">
        <f t="shared" si="110"/>
        <v>0</v>
      </c>
      <c r="G429" s="142"/>
      <c r="H429" s="18"/>
      <c r="I429" s="89">
        <f t="shared" si="111"/>
        <v>0</v>
      </c>
      <c r="J429" s="116"/>
      <c r="K429" s="3">
        <f t="shared" si="112"/>
        <v>0</v>
      </c>
      <c r="L429" s="3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5.75" customHeight="1">
      <c r="A430" s="31"/>
      <c r="B430" s="89"/>
      <c r="C430" s="89"/>
      <c r="D430" s="95">
        <f t="shared" si="109"/>
        <v>0</v>
      </c>
      <c r="E430" s="95">
        <f>B430*A417</f>
        <v>0</v>
      </c>
      <c r="F430" s="18">
        <f t="shared" si="110"/>
        <v>0</v>
      </c>
      <c r="G430" s="87"/>
      <c r="H430" s="18"/>
      <c r="I430" s="89">
        <f t="shared" si="111"/>
        <v>0</v>
      </c>
      <c r="J430" s="118"/>
      <c r="K430" s="3">
        <f t="shared" si="112"/>
        <v>0</v>
      </c>
      <c r="L430" s="3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5.75" customHeight="1">
      <c r="A431" s="31"/>
      <c r="B431" s="89"/>
      <c r="C431" s="89"/>
      <c r="D431" s="18">
        <f t="shared" si="109"/>
        <v>0</v>
      </c>
      <c r="E431" s="18">
        <f>B431*A417</f>
        <v>0</v>
      </c>
      <c r="F431" s="18">
        <f t="shared" si="110"/>
        <v>0</v>
      </c>
      <c r="G431" s="143">
        <f>F433/A417</f>
        <v>0.245</v>
      </c>
      <c r="H431" s="18"/>
      <c r="I431" s="89">
        <f t="shared" si="111"/>
        <v>0</v>
      </c>
      <c r="J431" s="3"/>
      <c r="K431" s="3">
        <f t="shared" si="112"/>
        <v>0</v>
      </c>
      <c r="L431" s="3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5.75" customHeight="1">
      <c r="A432" s="31"/>
      <c r="B432" s="89"/>
      <c r="C432" s="89"/>
      <c r="D432" s="18">
        <f t="shared" si="109"/>
        <v>0</v>
      </c>
      <c r="E432" s="18">
        <f>B432*A417</f>
        <v>0</v>
      </c>
      <c r="F432" s="18">
        <f t="shared" si="110"/>
        <v>0</v>
      </c>
      <c r="G432" s="142"/>
      <c r="H432" s="18"/>
      <c r="I432" s="89">
        <f t="shared" si="111"/>
        <v>0</v>
      </c>
      <c r="J432" s="3"/>
      <c r="K432" s="3">
        <f t="shared" si="112"/>
        <v>0</v>
      </c>
      <c r="L432" s="3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5.75" customHeight="1">
      <c r="A433" s="4" t="s">
        <v>495</v>
      </c>
      <c r="B433" s="97">
        <f>SUM(B419:B432)</f>
        <v>0.263</v>
      </c>
      <c r="C433" s="96"/>
      <c r="D433" s="97">
        <f t="shared" ref="D433:F433" si="113">SUM(D419:D432)</f>
        <v>0.245</v>
      </c>
      <c r="E433" s="97">
        <f t="shared" si="113"/>
        <v>1.052</v>
      </c>
      <c r="F433" s="97">
        <f t="shared" si="113"/>
        <v>0.98</v>
      </c>
      <c r="G433" s="87"/>
      <c r="H433" s="96"/>
      <c r="I433" s="97">
        <f t="shared" ref="I433:L433" si="114">SUM(I419:I432)</f>
        <v>1.124</v>
      </c>
      <c r="J433" s="98">
        <f t="shared" si="114"/>
        <v>59584.70142</v>
      </c>
      <c r="K433" s="98">
        <f t="shared" si="114"/>
        <v>21758.98446</v>
      </c>
      <c r="L433" s="98">
        <f t="shared" si="114"/>
        <v>0</v>
      </c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5.75" customHeight="1">
      <c r="A434" s="8"/>
      <c r="B434" s="100"/>
      <c r="C434" s="100"/>
      <c r="D434" s="100"/>
      <c r="E434" s="100"/>
      <c r="F434" s="100"/>
      <c r="G434" s="100"/>
      <c r="H434" s="100"/>
      <c r="I434" s="101" t="s">
        <v>496</v>
      </c>
      <c r="J434" s="100"/>
      <c r="K434" s="100"/>
      <c r="L434" s="101" t="s">
        <v>497</v>
      </c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5.75" customHeight="1">
      <c r="A435" s="8"/>
      <c r="B435" s="100"/>
      <c r="C435" s="100"/>
      <c r="D435" s="100"/>
      <c r="E435" s="100"/>
      <c r="F435" s="100"/>
      <c r="G435" s="100"/>
      <c r="H435" s="100"/>
      <c r="I435" s="104">
        <f>G431*A417</f>
        <v>0.98</v>
      </c>
      <c r="J435" s="100"/>
      <c r="K435" s="100"/>
      <c r="L435" s="104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5.75" customHeight="1">
      <c r="A436" s="146"/>
      <c r="B436" s="146"/>
      <c r="C436" s="146"/>
      <c r="D436" s="146"/>
      <c r="E436" s="146"/>
      <c r="F436" s="146"/>
      <c r="G436" s="146"/>
      <c r="H436" s="146"/>
      <c r="I436" s="146"/>
      <c r="J436" s="105"/>
      <c r="K436" s="105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5.75" customHeight="1">
      <c r="A437" s="66" t="s">
        <v>252</v>
      </c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6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5.75" customHeight="1">
      <c r="A438" s="78" t="s">
        <v>478</v>
      </c>
      <c r="B438" s="79" t="s">
        <v>479</v>
      </c>
      <c r="C438" s="75"/>
      <c r="D438" s="76"/>
      <c r="E438" s="80" t="s">
        <v>480</v>
      </c>
      <c r="F438" s="75"/>
      <c r="G438" s="76"/>
      <c r="H438" s="79" t="s">
        <v>481</v>
      </c>
      <c r="I438" s="75"/>
      <c r="J438" s="75"/>
      <c r="K438" s="75"/>
      <c r="L438" s="76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5.75" customHeight="1">
      <c r="A439" s="81">
        <f>'Menu Cíclico'!AF7</f>
        <v>4</v>
      </c>
      <c r="B439" s="82" t="s">
        <v>482</v>
      </c>
      <c r="C439" s="82" t="s">
        <v>483</v>
      </c>
      <c r="D439" s="82" t="s">
        <v>484</v>
      </c>
      <c r="E439" s="82" t="s">
        <v>485</v>
      </c>
      <c r="F439" s="82" t="s">
        <v>484</v>
      </c>
      <c r="G439" s="82" t="s">
        <v>524</v>
      </c>
      <c r="H439" s="82" t="s">
        <v>486</v>
      </c>
      <c r="I439" s="82" t="s">
        <v>487</v>
      </c>
      <c r="J439" s="147" t="s">
        <v>488</v>
      </c>
      <c r="K439" s="85" t="s">
        <v>489</v>
      </c>
      <c r="L439" s="85" t="s">
        <v>490</v>
      </c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5.75" customHeight="1">
      <c r="A440" s="86" t="s">
        <v>491</v>
      </c>
      <c r="B440" s="87"/>
      <c r="C440" s="87"/>
      <c r="D440" s="87"/>
      <c r="E440" s="87"/>
      <c r="F440" s="87"/>
      <c r="G440" s="87"/>
      <c r="H440" s="87"/>
      <c r="I440" s="87"/>
      <c r="J440" s="115"/>
      <c r="K440" s="87"/>
      <c r="L440" s="8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5.75" customHeight="1">
      <c r="A441" s="37" t="s">
        <v>554</v>
      </c>
      <c r="B441" s="89">
        <v>0.18</v>
      </c>
      <c r="C441" s="89">
        <v>1.0</v>
      </c>
      <c r="D441" s="18">
        <f t="shared" ref="D441:D454" si="115">C441*B441</f>
        <v>0.18</v>
      </c>
      <c r="E441" s="18">
        <f>B441*A439</f>
        <v>0.72</v>
      </c>
      <c r="F441" s="18">
        <f t="shared" ref="F441:F454" si="116">E441*C441</f>
        <v>0.72</v>
      </c>
      <c r="G441" s="140">
        <v>0.0</v>
      </c>
      <c r="H441" s="18">
        <v>1.0</v>
      </c>
      <c r="I441" s="89">
        <f t="shared" ref="I441:I454" si="117">H441*E441</f>
        <v>0.72</v>
      </c>
      <c r="J441" s="116">
        <f>'Insumos Buffet'!D124</f>
        <v>15990</v>
      </c>
      <c r="K441" s="3">
        <f t="shared" ref="K441:K454" si="118">J441*I441</f>
        <v>11512.8</v>
      </c>
      <c r="L441" s="3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5.75" customHeight="1">
      <c r="A442" s="31" t="s">
        <v>555</v>
      </c>
      <c r="B442" s="89">
        <v>0.02</v>
      </c>
      <c r="C442" s="89">
        <v>1.0</v>
      </c>
      <c r="D442" s="18">
        <f t="shared" si="115"/>
        <v>0.02</v>
      </c>
      <c r="E442" s="18">
        <f>B442*A439</f>
        <v>0.08</v>
      </c>
      <c r="F442" s="18">
        <f t="shared" si="116"/>
        <v>0.08</v>
      </c>
      <c r="G442" s="87"/>
      <c r="H442" s="18">
        <v>1.0</v>
      </c>
      <c r="I442" s="89">
        <f t="shared" si="117"/>
        <v>0.08</v>
      </c>
      <c r="J442" s="116">
        <f>'Insumos Buffet'!D125</f>
        <v>2800</v>
      </c>
      <c r="K442" s="3">
        <f t="shared" si="118"/>
        <v>224</v>
      </c>
      <c r="L442" s="3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5.75" customHeight="1">
      <c r="A443" s="31" t="s">
        <v>430</v>
      </c>
      <c r="B443" s="18">
        <v>0.01</v>
      </c>
      <c r="C443" s="18">
        <v>1.0</v>
      </c>
      <c r="D443" s="18">
        <f t="shared" si="115"/>
        <v>0.01</v>
      </c>
      <c r="E443" s="18">
        <f>B443*A439</f>
        <v>0.04</v>
      </c>
      <c r="F443" s="18">
        <f t="shared" si="116"/>
        <v>0.04</v>
      </c>
      <c r="G443" s="148" t="s">
        <v>527</v>
      </c>
      <c r="H443" s="18">
        <v>1.0</v>
      </c>
      <c r="I443" s="89">
        <f t="shared" si="117"/>
        <v>0.04</v>
      </c>
      <c r="J443" s="116">
        <f>'Insumos Buffet'!D47</f>
        <v>3007</v>
      </c>
      <c r="K443" s="3">
        <f t="shared" si="118"/>
        <v>120.28</v>
      </c>
      <c r="L443" s="3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5.75" customHeight="1">
      <c r="A444" s="31" t="s">
        <v>505</v>
      </c>
      <c r="B444" s="18">
        <v>0.002</v>
      </c>
      <c r="C444" s="18">
        <v>1.0</v>
      </c>
      <c r="D444" s="18">
        <f t="shared" si="115"/>
        <v>0.002</v>
      </c>
      <c r="E444" s="18">
        <f>B444*A439</f>
        <v>0.008</v>
      </c>
      <c r="F444" s="18">
        <f t="shared" si="116"/>
        <v>0.008</v>
      </c>
      <c r="G444" s="142"/>
      <c r="H444" s="18">
        <v>1.0</v>
      </c>
      <c r="I444" s="89">
        <f t="shared" si="117"/>
        <v>0.008</v>
      </c>
      <c r="J444" s="116">
        <f>'Insumos Buffet'!D82</f>
        <v>3200</v>
      </c>
      <c r="K444" s="3">
        <f t="shared" si="118"/>
        <v>25.6</v>
      </c>
      <c r="L444" s="3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5.75" customHeight="1">
      <c r="A445" s="31" t="s">
        <v>494</v>
      </c>
      <c r="B445" s="18">
        <v>5.0E-4</v>
      </c>
      <c r="C445" s="18">
        <v>1.0</v>
      </c>
      <c r="D445" s="18">
        <f t="shared" si="115"/>
        <v>0.0005</v>
      </c>
      <c r="E445" s="18">
        <f>B445*A439</f>
        <v>0.002</v>
      </c>
      <c r="F445" s="18">
        <f t="shared" si="116"/>
        <v>0.002</v>
      </c>
      <c r="G445" s="142"/>
      <c r="H445" s="18">
        <v>1.0</v>
      </c>
      <c r="I445" s="89">
        <f t="shared" si="117"/>
        <v>0.002</v>
      </c>
      <c r="J445" s="116">
        <f>'Insumos Buffet'!D70</f>
        <v>145000</v>
      </c>
      <c r="K445" s="3">
        <f t="shared" si="118"/>
        <v>290</v>
      </c>
      <c r="L445" s="3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5.75" customHeight="1">
      <c r="A446" s="31" t="s">
        <v>525</v>
      </c>
      <c r="B446" s="18">
        <v>0.01</v>
      </c>
      <c r="C446" s="18">
        <v>1.0</v>
      </c>
      <c r="D446" s="18">
        <f t="shared" si="115"/>
        <v>0.01</v>
      </c>
      <c r="E446" s="18">
        <f>B446*A439</f>
        <v>0.04</v>
      </c>
      <c r="F446" s="18">
        <f t="shared" si="116"/>
        <v>0.04</v>
      </c>
      <c r="G446" s="87"/>
      <c r="H446" s="18">
        <v>1.0</v>
      </c>
      <c r="I446" s="89">
        <f t="shared" si="117"/>
        <v>0.04</v>
      </c>
      <c r="J446" s="116">
        <f>'Insumos Buffet'!D94</f>
        <v>8175</v>
      </c>
      <c r="K446" s="3">
        <f t="shared" si="118"/>
        <v>327</v>
      </c>
      <c r="L446" s="3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5.75" customHeight="1">
      <c r="A447" s="31" t="s">
        <v>345</v>
      </c>
      <c r="B447" s="18">
        <v>0.01</v>
      </c>
      <c r="C447" s="18">
        <v>1.0</v>
      </c>
      <c r="D447" s="18">
        <f t="shared" si="115"/>
        <v>0.01</v>
      </c>
      <c r="E447" s="18">
        <f>B447*A439</f>
        <v>0.04</v>
      </c>
      <c r="F447" s="18">
        <f t="shared" si="116"/>
        <v>0.04</v>
      </c>
      <c r="G447" s="59"/>
      <c r="H447" s="18">
        <v>1.125</v>
      </c>
      <c r="I447" s="89">
        <f t="shared" si="117"/>
        <v>0.045</v>
      </c>
      <c r="J447" s="116">
        <f>'Insumos Buffet'!D21</f>
        <v>2990</v>
      </c>
      <c r="K447" s="3">
        <f t="shared" si="118"/>
        <v>134.55</v>
      </c>
      <c r="L447" s="3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5.75" customHeight="1">
      <c r="A448" s="31" t="s">
        <v>47</v>
      </c>
      <c r="B448" s="89">
        <v>0.01</v>
      </c>
      <c r="C448" s="89">
        <v>1.0</v>
      </c>
      <c r="D448" s="18">
        <f t="shared" si="115"/>
        <v>0.01</v>
      </c>
      <c r="E448" s="18">
        <f>B448*A439</f>
        <v>0.04</v>
      </c>
      <c r="F448" s="18">
        <f t="shared" si="116"/>
        <v>0.04</v>
      </c>
      <c r="G448" s="148" t="s">
        <v>528</v>
      </c>
      <c r="H448" s="18">
        <v>1.0</v>
      </c>
      <c r="I448" s="89">
        <f t="shared" si="117"/>
        <v>0.04</v>
      </c>
      <c r="J448" s="116">
        <f>'Insumos Buffet'!D2</f>
        <v>6820</v>
      </c>
      <c r="K448" s="3">
        <f t="shared" si="118"/>
        <v>272.8</v>
      </c>
      <c r="L448" s="3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5.75" customHeight="1">
      <c r="A449" s="31" t="s">
        <v>610</v>
      </c>
      <c r="B449" s="89">
        <v>0.01</v>
      </c>
      <c r="C449" s="89">
        <v>1.0</v>
      </c>
      <c r="D449" s="18">
        <f t="shared" si="115"/>
        <v>0.01</v>
      </c>
      <c r="E449" s="18">
        <f>B449*A439</f>
        <v>0.04</v>
      </c>
      <c r="F449" s="18">
        <f t="shared" si="116"/>
        <v>0.04</v>
      </c>
      <c r="G449" s="142"/>
      <c r="H449" s="18">
        <v>1.0</v>
      </c>
      <c r="I449" s="89">
        <f t="shared" si="117"/>
        <v>0.04</v>
      </c>
      <c r="J449" s="116"/>
      <c r="K449" s="3">
        <f t="shared" si="118"/>
        <v>0</v>
      </c>
      <c r="L449" s="3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5.75" customHeight="1">
      <c r="A450" s="31" t="s">
        <v>440</v>
      </c>
      <c r="B450" s="89">
        <v>0.02</v>
      </c>
      <c r="C450" s="89">
        <v>1.0</v>
      </c>
      <c r="D450" s="18">
        <f t="shared" si="115"/>
        <v>0.02</v>
      </c>
      <c r="E450" s="18">
        <f>B450*A439</f>
        <v>0.08</v>
      </c>
      <c r="F450" s="18">
        <f t="shared" si="116"/>
        <v>0.08</v>
      </c>
      <c r="G450" s="142"/>
      <c r="H450" s="18">
        <v>1.0</v>
      </c>
      <c r="I450" s="89">
        <f t="shared" si="117"/>
        <v>0.08</v>
      </c>
      <c r="J450" s="116">
        <f>'Insumos Buffet'!D87</f>
        <v>10184.70142</v>
      </c>
      <c r="K450" s="3">
        <f t="shared" si="118"/>
        <v>814.7761138</v>
      </c>
      <c r="L450" s="3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5.75" customHeight="1">
      <c r="A451" s="1"/>
      <c r="B451" s="89"/>
      <c r="C451" s="89"/>
      <c r="D451" s="18">
        <f t="shared" si="115"/>
        <v>0</v>
      </c>
      <c r="E451" s="18">
        <f>B451*A439</f>
        <v>0</v>
      </c>
      <c r="F451" s="18">
        <f t="shared" si="116"/>
        <v>0</v>
      </c>
      <c r="G451" s="142"/>
      <c r="H451" s="18"/>
      <c r="I451" s="89">
        <f t="shared" si="117"/>
        <v>0</v>
      </c>
      <c r="J451" s="116"/>
      <c r="K451" s="3">
        <f t="shared" si="118"/>
        <v>0</v>
      </c>
      <c r="L451" s="3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5.75" customHeight="1">
      <c r="A452" s="31"/>
      <c r="B452" s="89"/>
      <c r="C452" s="89"/>
      <c r="D452" s="95">
        <f t="shared" si="115"/>
        <v>0</v>
      </c>
      <c r="E452" s="95">
        <f>B452*A439</f>
        <v>0</v>
      </c>
      <c r="F452" s="18">
        <f t="shared" si="116"/>
        <v>0</v>
      </c>
      <c r="G452" s="87"/>
      <c r="H452" s="18"/>
      <c r="I452" s="89">
        <f t="shared" si="117"/>
        <v>0</v>
      </c>
      <c r="J452" s="118"/>
      <c r="K452" s="3">
        <f t="shared" si="118"/>
        <v>0</v>
      </c>
      <c r="L452" s="3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5.75" customHeight="1">
      <c r="A453" s="31"/>
      <c r="B453" s="89"/>
      <c r="C453" s="89"/>
      <c r="D453" s="18">
        <f t="shared" si="115"/>
        <v>0</v>
      </c>
      <c r="E453" s="18">
        <f>B453*A439</f>
        <v>0</v>
      </c>
      <c r="F453" s="18">
        <f t="shared" si="116"/>
        <v>0</v>
      </c>
      <c r="G453" s="143">
        <f>F455/A439</f>
        <v>0.2725</v>
      </c>
      <c r="H453" s="18"/>
      <c r="I453" s="89">
        <f t="shared" si="117"/>
        <v>0</v>
      </c>
      <c r="J453" s="3"/>
      <c r="K453" s="3">
        <f t="shared" si="118"/>
        <v>0</v>
      </c>
      <c r="L453" s="3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5.75" customHeight="1">
      <c r="A454" s="31"/>
      <c r="B454" s="89"/>
      <c r="C454" s="89"/>
      <c r="D454" s="18">
        <f t="shared" si="115"/>
        <v>0</v>
      </c>
      <c r="E454" s="18">
        <f>B454*A439</f>
        <v>0</v>
      </c>
      <c r="F454" s="18">
        <f t="shared" si="116"/>
        <v>0</v>
      </c>
      <c r="G454" s="142"/>
      <c r="H454" s="18"/>
      <c r="I454" s="89">
        <f t="shared" si="117"/>
        <v>0</v>
      </c>
      <c r="J454" s="3"/>
      <c r="K454" s="3">
        <f t="shared" si="118"/>
        <v>0</v>
      </c>
      <c r="L454" s="3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5.75" customHeight="1">
      <c r="A455" s="4" t="s">
        <v>495</v>
      </c>
      <c r="B455" s="97">
        <f>SUM(B441:B454)</f>
        <v>0.2725</v>
      </c>
      <c r="C455" s="96"/>
      <c r="D455" s="97">
        <f t="shared" ref="D455:F455" si="119">SUM(D441:D454)</f>
        <v>0.2725</v>
      </c>
      <c r="E455" s="97">
        <f t="shared" si="119"/>
        <v>1.09</v>
      </c>
      <c r="F455" s="97">
        <f t="shared" si="119"/>
        <v>1.09</v>
      </c>
      <c r="G455" s="87"/>
      <c r="H455" s="96"/>
      <c r="I455" s="97">
        <f t="shared" ref="I455:L455" si="120">SUM(I441:I454)</f>
        <v>1.095</v>
      </c>
      <c r="J455" s="98">
        <f t="shared" si="120"/>
        <v>198166.7014</v>
      </c>
      <c r="K455" s="98">
        <f t="shared" si="120"/>
        <v>13721.80611</v>
      </c>
      <c r="L455" s="98">
        <f t="shared" si="120"/>
        <v>0</v>
      </c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5.75" customHeight="1">
      <c r="A456" s="8"/>
      <c r="B456" s="100"/>
      <c r="C456" s="100"/>
      <c r="D456" s="100"/>
      <c r="E456" s="100"/>
      <c r="F456" s="100"/>
      <c r="G456" s="100"/>
      <c r="H456" s="100"/>
      <c r="I456" s="101" t="s">
        <v>496</v>
      </c>
      <c r="J456" s="100"/>
      <c r="K456" s="100"/>
      <c r="L456" s="101" t="s">
        <v>497</v>
      </c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5.75" customHeight="1">
      <c r="A457" s="8"/>
      <c r="B457" s="100"/>
      <c r="C457" s="100"/>
      <c r="D457" s="100"/>
      <c r="E457" s="100"/>
      <c r="F457" s="100"/>
      <c r="G457" s="100"/>
      <c r="H457" s="100"/>
      <c r="I457" s="104">
        <f>G453*A439</f>
        <v>1.09</v>
      </c>
      <c r="J457" s="100"/>
      <c r="K457" s="100"/>
      <c r="L457" s="104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5.75" customHeight="1">
      <c r="A460" s="66" t="s">
        <v>266</v>
      </c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6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5.75" customHeight="1">
      <c r="A461" s="78" t="s">
        <v>478</v>
      </c>
      <c r="B461" s="79" t="s">
        <v>479</v>
      </c>
      <c r="C461" s="75"/>
      <c r="D461" s="76"/>
      <c r="E461" s="80" t="s">
        <v>480</v>
      </c>
      <c r="F461" s="75"/>
      <c r="G461" s="76"/>
      <c r="H461" s="79" t="s">
        <v>481</v>
      </c>
      <c r="I461" s="75"/>
      <c r="J461" s="75"/>
      <c r="K461" s="75"/>
      <c r="L461" s="76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5.75" customHeight="1">
      <c r="A462" s="81">
        <f>'Menu Cíclico'!AV7</f>
        <v>4</v>
      </c>
      <c r="B462" s="82" t="s">
        <v>482</v>
      </c>
      <c r="C462" s="82" t="s">
        <v>483</v>
      </c>
      <c r="D462" s="82" t="s">
        <v>484</v>
      </c>
      <c r="E462" s="82" t="s">
        <v>485</v>
      </c>
      <c r="F462" s="82" t="s">
        <v>484</v>
      </c>
      <c r="G462" s="82" t="s">
        <v>524</v>
      </c>
      <c r="H462" s="82" t="s">
        <v>486</v>
      </c>
      <c r="I462" s="82" t="s">
        <v>487</v>
      </c>
      <c r="J462" s="147" t="s">
        <v>488</v>
      </c>
      <c r="K462" s="85" t="s">
        <v>489</v>
      </c>
      <c r="L462" s="85" t="s">
        <v>490</v>
      </c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5.75" customHeight="1">
      <c r="A463" s="86" t="s">
        <v>491</v>
      </c>
      <c r="B463" s="87"/>
      <c r="C463" s="87"/>
      <c r="D463" s="87"/>
      <c r="E463" s="87"/>
      <c r="F463" s="87"/>
      <c r="G463" s="87"/>
      <c r="H463" s="87"/>
      <c r="I463" s="87"/>
      <c r="J463" s="115"/>
      <c r="K463" s="87"/>
      <c r="L463" s="8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5.75" customHeight="1">
      <c r="A464" s="37" t="s">
        <v>614</v>
      </c>
      <c r="B464" s="89">
        <v>0.25</v>
      </c>
      <c r="C464" s="89">
        <v>0.7</v>
      </c>
      <c r="D464" s="18">
        <f t="shared" ref="D464:D477" si="121">C464*B464</f>
        <v>0.175</v>
      </c>
      <c r="E464" s="18">
        <f>B464*A462</f>
        <v>1</v>
      </c>
      <c r="F464" s="18">
        <f t="shared" ref="F464:F477" si="122">E464*C464</f>
        <v>0.7</v>
      </c>
      <c r="G464" s="140">
        <v>0.0</v>
      </c>
      <c r="H464" s="18">
        <v>1.2</v>
      </c>
      <c r="I464" s="89">
        <f t="shared" ref="I464:I477" si="123">H464*E464</f>
        <v>1.2</v>
      </c>
      <c r="J464" s="116">
        <f>'Insumos Buffet'!D56</f>
        <v>12656</v>
      </c>
      <c r="K464" s="3">
        <f t="shared" ref="K464:K477" si="124">J464*I464</f>
        <v>15187.2</v>
      </c>
      <c r="L464" s="3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5.75" customHeight="1">
      <c r="A465" s="31" t="s">
        <v>456</v>
      </c>
      <c r="B465" s="89">
        <v>0.005</v>
      </c>
      <c r="C465" s="89">
        <v>1.0</v>
      </c>
      <c r="D465" s="18">
        <f t="shared" si="121"/>
        <v>0.005</v>
      </c>
      <c r="E465" s="18">
        <f>B465*A462</f>
        <v>0.02</v>
      </c>
      <c r="F465" s="18">
        <f t="shared" si="122"/>
        <v>0.02</v>
      </c>
      <c r="G465" s="87"/>
      <c r="H465" s="18">
        <v>1.0</v>
      </c>
      <c r="I465" s="89">
        <f t="shared" si="123"/>
        <v>0.02</v>
      </c>
      <c r="J465" s="116">
        <f>'Insumos Buffet'!D55</f>
        <v>11582</v>
      </c>
      <c r="K465" s="3">
        <f t="shared" si="124"/>
        <v>231.64</v>
      </c>
      <c r="L465" s="3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5.75" customHeight="1">
      <c r="A466" s="31" t="s">
        <v>423</v>
      </c>
      <c r="B466" s="18">
        <v>0.02</v>
      </c>
      <c r="C466" s="18">
        <v>1.0</v>
      </c>
      <c r="D466" s="18">
        <f t="shared" si="121"/>
        <v>0.02</v>
      </c>
      <c r="E466" s="18">
        <f>B466*A462</f>
        <v>0.08</v>
      </c>
      <c r="F466" s="18">
        <f t="shared" si="122"/>
        <v>0.08</v>
      </c>
      <c r="G466" s="148" t="s">
        <v>527</v>
      </c>
      <c r="H466" s="18">
        <v>1.0</v>
      </c>
      <c r="I466" s="89">
        <f t="shared" si="123"/>
        <v>0.08</v>
      </c>
      <c r="J466" s="116">
        <f>'Insumos Buffet'!D41</f>
        <v>432</v>
      </c>
      <c r="K466" s="3">
        <f t="shared" si="124"/>
        <v>34.56</v>
      </c>
      <c r="L466" s="3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5.75" customHeight="1">
      <c r="A467" s="31" t="s">
        <v>47</v>
      </c>
      <c r="B467" s="18">
        <v>0.01</v>
      </c>
      <c r="C467" s="18">
        <v>1.0</v>
      </c>
      <c r="D467" s="18">
        <f t="shared" si="121"/>
        <v>0.01</v>
      </c>
      <c r="E467" s="18">
        <f>B467*A462</f>
        <v>0.04</v>
      </c>
      <c r="F467" s="18">
        <f t="shared" si="122"/>
        <v>0.04</v>
      </c>
      <c r="G467" s="142"/>
      <c r="H467" s="18">
        <v>1.0</v>
      </c>
      <c r="I467" s="89">
        <f t="shared" si="123"/>
        <v>0.04</v>
      </c>
      <c r="J467" s="116">
        <f>'Insumos Buffet'!D2</f>
        <v>6820</v>
      </c>
      <c r="K467" s="3">
        <f t="shared" si="124"/>
        <v>272.8</v>
      </c>
      <c r="L467" s="3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5.75" customHeight="1">
      <c r="A468" s="31" t="s">
        <v>422</v>
      </c>
      <c r="B468" s="18">
        <v>0.01</v>
      </c>
      <c r="C468" s="18">
        <v>1.0</v>
      </c>
      <c r="D468" s="18">
        <f t="shared" si="121"/>
        <v>0.01</v>
      </c>
      <c r="E468" s="18">
        <f>B468*A462</f>
        <v>0.04</v>
      </c>
      <c r="F468" s="18">
        <f t="shared" si="122"/>
        <v>0.04</v>
      </c>
      <c r="G468" s="142"/>
      <c r="H468" s="18">
        <v>1.0</v>
      </c>
      <c r="I468" s="89">
        <f t="shared" si="123"/>
        <v>0.04</v>
      </c>
      <c r="J468" s="116">
        <f>'Insumos Buffet'!D40</f>
        <v>3890</v>
      </c>
      <c r="K468" s="3">
        <f t="shared" si="124"/>
        <v>155.6</v>
      </c>
      <c r="L468" s="3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5.75" customHeight="1">
      <c r="A469" s="31" t="s">
        <v>147</v>
      </c>
      <c r="B469" s="18">
        <v>0.001</v>
      </c>
      <c r="C469" s="18">
        <v>1.0</v>
      </c>
      <c r="D469" s="18">
        <f t="shared" si="121"/>
        <v>0.001</v>
      </c>
      <c r="E469" s="18">
        <f>B469*A462</f>
        <v>0.004</v>
      </c>
      <c r="F469" s="18">
        <f t="shared" si="122"/>
        <v>0.004</v>
      </c>
      <c r="G469" s="87"/>
      <c r="H469" s="18">
        <v>1.2</v>
      </c>
      <c r="I469" s="89">
        <f t="shared" si="123"/>
        <v>0.0048</v>
      </c>
      <c r="J469" s="116">
        <f>'Insumos Buffet'!D6</f>
        <v>16490</v>
      </c>
      <c r="K469" s="3">
        <f t="shared" si="124"/>
        <v>79.152</v>
      </c>
      <c r="L469" s="3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5.75" customHeight="1">
      <c r="A470" s="31" t="s">
        <v>505</v>
      </c>
      <c r="B470" s="18">
        <v>0.002</v>
      </c>
      <c r="C470" s="18">
        <v>1.0</v>
      </c>
      <c r="D470" s="18">
        <f t="shared" si="121"/>
        <v>0.002</v>
      </c>
      <c r="E470" s="18">
        <f>B470*A462</f>
        <v>0.008</v>
      </c>
      <c r="F470" s="18">
        <f t="shared" si="122"/>
        <v>0.008</v>
      </c>
      <c r="G470" s="59"/>
      <c r="H470" s="18">
        <v>1.0</v>
      </c>
      <c r="I470" s="89">
        <f t="shared" si="123"/>
        <v>0.008</v>
      </c>
      <c r="J470" s="116">
        <f>'Insumos Buffet'!D82</f>
        <v>3200</v>
      </c>
      <c r="K470" s="3">
        <f t="shared" si="124"/>
        <v>25.6</v>
      </c>
      <c r="L470" s="3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5.75" customHeight="1">
      <c r="A471" s="31" t="s">
        <v>494</v>
      </c>
      <c r="B471" s="89">
        <v>5.0E-4</v>
      </c>
      <c r="C471" s="89">
        <v>1.0</v>
      </c>
      <c r="D471" s="18">
        <f t="shared" si="121"/>
        <v>0.0005</v>
      </c>
      <c r="E471" s="18">
        <f>B471*A462</f>
        <v>0.002</v>
      </c>
      <c r="F471" s="18">
        <f t="shared" si="122"/>
        <v>0.002</v>
      </c>
      <c r="G471" s="148" t="s">
        <v>528</v>
      </c>
      <c r="H471" s="18">
        <v>1.0</v>
      </c>
      <c r="I471" s="89">
        <f t="shared" si="123"/>
        <v>0.002</v>
      </c>
      <c r="J471" s="116">
        <f>'Insumos Buffet'!D70</f>
        <v>145000</v>
      </c>
      <c r="K471" s="3">
        <f t="shared" si="124"/>
        <v>290</v>
      </c>
      <c r="L471" s="3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5.75" customHeight="1">
      <c r="A472" s="31" t="s">
        <v>476</v>
      </c>
      <c r="B472" s="89">
        <v>5.0E-4</v>
      </c>
      <c r="C472" s="89">
        <v>1.0</v>
      </c>
      <c r="D472" s="18">
        <f t="shared" si="121"/>
        <v>0.0005</v>
      </c>
      <c r="E472" s="18">
        <f>B472*A462</f>
        <v>0.002</v>
      </c>
      <c r="F472" s="18">
        <f t="shared" si="122"/>
        <v>0.002</v>
      </c>
      <c r="G472" s="142"/>
      <c r="H472" s="18">
        <v>1.0</v>
      </c>
      <c r="I472" s="89">
        <f t="shared" si="123"/>
        <v>0.002</v>
      </c>
      <c r="J472" s="116">
        <f>'Insumos Buffet'!D68</f>
        <v>48684</v>
      </c>
      <c r="K472" s="3">
        <f t="shared" si="124"/>
        <v>97.368</v>
      </c>
      <c r="L472" s="3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5.75" customHeight="1">
      <c r="A473" s="31" t="s">
        <v>430</v>
      </c>
      <c r="B473" s="89">
        <v>0.01</v>
      </c>
      <c r="C473" s="89">
        <v>1.0</v>
      </c>
      <c r="D473" s="18">
        <f t="shared" si="121"/>
        <v>0.01</v>
      </c>
      <c r="E473" s="18">
        <f>B473*A462</f>
        <v>0.04</v>
      </c>
      <c r="F473" s="18">
        <f t="shared" si="122"/>
        <v>0.04</v>
      </c>
      <c r="G473" s="142"/>
      <c r="H473" s="18">
        <v>1.0</v>
      </c>
      <c r="I473" s="89">
        <f t="shared" si="123"/>
        <v>0.04</v>
      </c>
      <c r="J473" s="116">
        <f>'Insumos Buffet'!D47</f>
        <v>3007</v>
      </c>
      <c r="K473" s="3">
        <f t="shared" si="124"/>
        <v>120.28</v>
      </c>
      <c r="L473" s="3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5.75" customHeight="1">
      <c r="A474" s="1"/>
      <c r="B474" s="89"/>
      <c r="C474" s="89"/>
      <c r="D474" s="18">
        <f t="shared" si="121"/>
        <v>0</v>
      </c>
      <c r="E474" s="18">
        <f>B474*A462</f>
        <v>0</v>
      </c>
      <c r="F474" s="18">
        <f t="shared" si="122"/>
        <v>0</v>
      </c>
      <c r="G474" s="142"/>
      <c r="H474" s="18"/>
      <c r="I474" s="89">
        <f t="shared" si="123"/>
        <v>0</v>
      </c>
      <c r="J474" s="116"/>
      <c r="K474" s="3">
        <f t="shared" si="124"/>
        <v>0</v>
      </c>
      <c r="L474" s="3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5.75" customHeight="1">
      <c r="A475" s="31"/>
      <c r="B475" s="89"/>
      <c r="C475" s="89"/>
      <c r="D475" s="95">
        <f t="shared" si="121"/>
        <v>0</v>
      </c>
      <c r="E475" s="95">
        <f>B475*A462</f>
        <v>0</v>
      </c>
      <c r="F475" s="18">
        <f t="shared" si="122"/>
        <v>0</v>
      </c>
      <c r="G475" s="87"/>
      <c r="H475" s="18"/>
      <c r="I475" s="89">
        <f t="shared" si="123"/>
        <v>0</v>
      </c>
      <c r="J475" s="118"/>
      <c r="K475" s="3">
        <f t="shared" si="124"/>
        <v>0</v>
      </c>
      <c r="L475" s="3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5.75" customHeight="1">
      <c r="A476" s="31"/>
      <c r="B476" s="89"/>
      <c r="C476" s="89"/>
      <c r="D476" s="18">
        <f t="shared" si="121"/>
        <v>0</v>
      </c>
      <c r="E476" s="18">
        <f>B476*A462</f>
        <v>0</v>
      </c>
      <c r="F476" s="18">
        <f t="shared" si="122"/>
        <v>0</v>
      </c>
      <c r="G476" s="143">
        <f>F478/A462</f>
        <v>0.234</v>
      </c>
      <c r="H476" s="18"/>
      <c r="I476" s="89">
        <f t="shared" si="123"/>
        <v>0</v>
      </c>
      <c r="J476" s="3"/>
      <c r="K476" s="3">
        <f t="shared" si="124"/>
        <v>0</v>
      </c>
      <c r="L476" s="3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5.75" customHeight="1">
      <c r="A477" s="31"/>
      <c r="B477" s="89"/>
      <c r="C477" s="89"/>
      <c r="D477" s="18">
        <f t="shared" si="121"/>
        <v>0</v>
      </c>
      <c r="E477" s="18">
        <f>B477*A462</f>
        <v>0</v>
      </c>
      <c r="F477" s="18">
        <f t="shared" si="122"/>
        <v>0</v>
      </c>
      <c r="G477" s="142"/>
      <c r="H477" s="18"/>
      <c r="I477" s="89">
        <f t="shared" si="123"/>
        <v>0</v>
      </c>
      <c r="J477" s="3"/>
      <c r="K477" s="3">
        <f t="shared" si="124"/>
        <v>0</v>
      </c>
      <c r="L477" s="3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5.75" customHeight="1">
      <c r="A478" s="4" t="s">
        <v>495</v>
      </c>
      <c r="B478" s="97">
        <f>SUM(B464:B477)</f>
        <v>0.309</v>
      </c>
      <c r="C478" s="96"/>
      <c r="D478" s="97">
        <f t="shared" ref="D478:F478" si="125">SUM(D464:D477)</f>
        <v>0.234</v>
      </c>
      <c r="E478" s="97">
        <f t="shared" si="125"/>
        <v>1.236</v>
      </c>
      <c r="F478" s="97">
        <f t="shared" si="125"/>
        <v>0.936</v>
      </c>
      <c r="G478" s="87"/>
      <c r="H478" s="96"/>
      <c r="I478" s="97">
        <f t="shared" ref="I478:L478" si="126">SUM(I464:I477)</f>
        <v>1.4368</v>
      </c>
      <c r="J478" s="98">
        <f t="shared" si="126"/>
        <v>251761</v>
      </c>
      <c r="K478" s="98">
        <f t="shared" si="126"/>
        <v>16494.2</v>
      </c>
      <c r="L478" s="98">
        <f t="shared" si="126"/>
        <v>0</v>
      </c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5.75" customHeight="1">
      <c r="A479" s="8"/>
      <c r="B479" s="100"/>
      <c r="C479" s="100"/>
      <c r="D479" s="100"/>
      <c r="E479" s="100"/>
      <c r="F479" s="100"/>
      <c r="G479" s="100"/>
      <c r="H479" s="100"/>
      <c r="I479" s="101" t="s">
        <v>496</v>
      </c>
      <c r="J479" s="100"/>
      <c r="K479" s="100"/>
      <c r="L479" s="101" t="s">
        <v>497</v>
      </c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5.75" customHeight="1">
      <c r="A480" s="8"/>
      <c r="B480" s="100"/>
      <c r="C480" s="100"/>
      <c r="D480" s="100"/>
      <c r="E480" s="100"/>
      <c r="F480" s="100"/>
      <c r="G480" s="100"/>
      <c r="H480" s="100"/>
      <c r="I480" s="104">
        <f>G476*A462</f>
        <v>0.936</v>
      </c>
      <c r="J480" s="100"/>
      <c r="K480" s="100"/>
      <c r="L480" s="104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5.75" customHeight="1">
      <c r="A481" s="8"/>
      <c r="B481" s="100"/>
      <c r="C481" s="100"/>
      <c r="D481" s="100"/>
      <c r="E481" s="100"/>
      <c r="F481" s="100"/>
      <c r="G481" s="100"/>
      <c r="H481" s="100"/>
      <c r="I481" s="107"/>
      <c r="J481" s="100"/>
      <c r="K481" s="100"/>
      <c r="L481" s="10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5.75" customHeight="1">
      <c r="A483" s="66" t="s">
        <v>189</v>
      </c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6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5.75" customHeight="1">
      <c r="A484" s="78" t="s">
        <v>478</v>
      </c>
      <c r="B484" s="79" t="s">
        <v>479</v>
      </c>
      <c r="C484" s="75"/>
      <c r="D484" s="76"/>
      <c r="E484" s="80" t="s">
        <v>480</v>
      </c>
      <c r="F484" s="75"/>
      <c r="G484" s="76"/>
      <c r="H484" s="79" t="s">
        <v>481</v>
      </c>
      <c r="I484" s="75"/>
      <c r="J484" s="75"/>
      <c r="K484" s="75"/>
      <c r="L484" s="76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5.75" customHeight="1">
      <c r="A485" s="81">
        <f>'Menu Cíclico'!BD7</f>
        <v>4</v>
      </c>
      <c r="B485" s="82" t="s">
        <v>482</v>
      </c>
      <c r="C485" s="82" t="s">
        <v>483</v>
      </c>
      <c r="D485" s="82" t="s">
        <v>484</v>
      </c>
      <c r="E485" s="82" t="s">
        <v>485</v>
      </c>
      <c r="F485" s="82" t="s">
        <v>484</v>
      </c>
      <c r="G485" s="82" t="s">
        <v>524</v>
      </c>
      <c r="H485" s="82" t="s">
        <v>486</v>
      </c>
      <c r="I485" s="82" t="s">
        <v>487</v>
      </c>
      <c r="J485" s="147" t="s">
        <v>488</v>
      </c>
      <c r="K485" s="85" t="s">
        <v>489</v>
      </c>
      <c r="L485" s="85" t="s">
        <v>490</v>
      </c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5.75" customHeight="1">
      <c r="A486" s="86" t="s">
        <v>491</v>
      </c>
      <c r="B486" s="87"/>
      <c r="C486" s="87"/>
      <c r="D486" s="87"/>
      <c r="E486" s="87"/>
      <c r="F486" s="87"/>
      <c r="G486" s="87"/>
      <c r="H486" s="87"/>
      <c r="I486" s="87"/>
      <c r="J486" s="115"/>
      <c r="K486" s="87"/>
      <c r="L486" s="8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5.75" customHeight="1">
      <c r="A487" s="37" t="s">
        <v>473</v>
      </c>
      <c r="B487" s="89">
        <v>0.11</v>
      </c>
      <c r="C487" s="89">
        <v>1.0</v>
      </c>
      <c r="D487" s="18">
        <f t="shared" ref="D487:D500" si="127">C487*B487</f>
        <v>0.11</v>
      </c>
      <c r="E487" s="18">
        <f>B487*A485</f>
        <v>0.44</v>
      </c>
      <c r="F487" s="18">
        <f t="shared" ref="F487:F500" si="128">E487*C487</f>
        <v>0.44</v>
      </c>
      <c r="G487" s="140">
        <v>0.0</v>
      </c>
      <c r="H487" s="18">
        <v>1.1</v>
      </c>
      <c r="I487" s="89">
        <f t="shared" ref="I487:I500" si="129">H487*E487</f>
        <v>0.484</v>
      </c>
      <c r="J487" s="116">
        <f>'Insumos Buffet'!D65</f>
        <v>10940</v>
      </c>
      <c r="K487" s="3">
        <f t="shared" ref="K487:K500" si="130">J487*I487</f>
        <v>5294.96</v>
      </c>
      <c r="L487" s="3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5.75" customHeight="1">
      <c r="A488" s="31" t="s">
        <v>441</v>
      </c>
      <c r="B488" s="89">
        <v>0.08</v>
      </c>
      <c r="C488" s="89">
        <v>1.0</v>
      </c>
      <c r="D488" s="18">
        <f t="shared" si="127"/>
        <v>0.08</v>
      </c>
      <c r="E488" s="18">
        <f>B488*A485</f>
        <v>0.32</v>
      </c>
      <c r="F488" s="18">
        <f t="shared" si="128"/>
        <v>0.32</v>
      </c>
      <c r="G488" s="87"/>
      <c r="H488" s="18">
        <v>1.0</v>
      </c>
      <c r="I488" s="89">
        <f t="shared" si="129"/>
        <v>0.32</v>
      </c>
      <c r="J488" s="116">
        <f>'Insumos Buffet'!D88</f>
        <v>49781.722</v>
      </c>
      <c r="K488" s="3">
        <f t="shared" si="130"/>
        <v>15930.15104</v>
      </c>
      <c r="L488" s="3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5.75" customHeight="1">
      <c r="A489" s="31" t="s">
        <v>387</v>
      </c>
      <c r="B489" s="18">
        <v>0.01</v>
      </c>
      <c r="C489" s="18">
        <v>0.9</v>
      </c>
      <c r="D489" s="18">
        <f t="shared" si="127"/>
        <v>0.009</v>
      </c>
      <c r="E489" s="18">
        <f>B489*A485</f>
        <v>0.04</v>
      </c>
      <c r="F489" s="18">
        <f t="shared" si="128"/>
        <v>0.036</v>
      </c>
      <c r="G489" s="148" t="s">
        <v>527</v>
      </c>
      <c r="H489" s="18">
        <v>1.0</v>
      </c>
      <c r="I489" s="89">
        <f t="shared" si="129"/>
        <v>0.04</v>
      </c>
      <c r="J489" s="116">
        <f>'Insumos Buffet'!D29</f>
        <v>7700</v>
      </c>
      <c r="K489" s="3">
        <f t="shared" si="130"/>
        <v>308</v>
      </c>
      <c r="L489" s="3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5.75" customHeight="1">
      <c r="A490" s="31" t="s">
        <v>492</v>
      </c>
      <c r="B490" s="18">
        <v>0.001</v>
      </c>
      <c r="C490" s="18">
        <v>1.0</v>
      </c>
      <c r="D490" s="18">
        <f t="shared" si="127"/>
        <v>0.001</v>
      </c>
      <c r="E490" s="18">
        <f>B490*A485</f>
        <v>0.004</v>
      </c>
      <c r="F490" s="18">
        <f t="shared" si="128"/>
        <v>0.004</v>
      </c>
      <c r="G490" s="142"/>
      <c r="H490" s="18">
        <v>1.0</v>
      </c>
      <c r="I490" s="89">
        <f t="shared" si="129"/>
        <v>0.004</v>
      </c>
      <c r="J490" s="116">
        <f>'Insumos Buffet'!D82</f>
        <v>3200</v>
      </c>
      <c r="K490" s="3">
        <f t="shared" si="130"/>
        <v>12.8</v>
      </c>
      <c r="L490" s="3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5.75" customHeight="1">
      <c r="A491" s="31" t="s">
        <v>494</v>
      </c>
      <c r="B491" s="18">
        <v>0.001</v>
      </c>
      <c r="C491" s="18">
        <v>1.0</v>
      </c>
      <c r="D491" s="18">
        <f t="shared" si="127"/>
        <v>0.001</v>
      </c>
      <c r="E491" s="18">
        <f>B491*A485</f>
        <v>0.004</v>
      </c>
      <c r="F491" s="18">
        <f t="shared" si="128"/>
        <v>0.004</v>
      </c>
      <c r="G491" s="142"/>
      <c r="H491" s="18">
        <v>1.0</v>
      </c>
      <c r="I491" s="89">
        <f t="shared" si="129"/>
        <v>0.004</v>
      </c>
      <c r="J491" s="116">
        <f>'Insumos Buffet'!D70</f>
        <v>145000</v>
      </c>
      <c r="K491" s="3">
        <f t="shared" si="130"/>
        <v>580</v>
      </c>
      <c r="L491" s="3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5.75" customHeight="1">
      <c r="A492" s="31" t="s">
        <v>561</v>
      </c>
      <c r="B492" s="18">
        <v>0.05</v>
      </c>
      <c r="C492" s="18">
        <v>1.0</v>
      </c>
      <c r="D492" s="18">
        <f t="shared" si="127"/>
        <v>0.05</v>
      </c>
      <c r="E492" s="18">
        <f>B492*A485</f>
        <v>0.2</v>
      </c>
      <c r="F492" s="18">
        <f t="shared" si="128"/>
        <v>0.2</v>
      </c>
      <c r="G492" s="87"/>
      <c r="H492" s="18">
        <v>1.0</v>
      </c>
      <c r="I492" s="89">
        <f t="shared" si="129"/>
        <v>0.2</v>
      </c>
      <c r="J492" s="116">
        <f>'Insumos Buffet'!D134</f>
        <v>9560</v>
      </c>
      <c r="K492" s="3">
        <f t="shared" si="130"/>
        <v>1912</v>
      </c>
      <c r="L492" s="3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5.75" customHeight="1">
      <c r="A493" s="31" t="s">
        <v>47</v>
      </c>
      <c r="B493" s="18">
        <v>0.01</v>
      </c>
      <c r="C493" s="18">
        <v>1.0</v>
      </c>
      <c r="D493" s="18">
        <f t="shared" si="127"/>
        <v>0.01</v>
      </c>
      <c r="E493" s="18">
        <f>B493*A485</f>
        <v>0.04</v>
      </c>
      <c r="F493" s="18">
        <f t="shared" si="128"/>
        <v>0.04</v>
      </c>
      <c r="G493" s="59"/>
      <c r="H493" s="18">
        <v>1.0</v>
      </c>
      <c r="I493" s="89">
        <f t="shared" si="129"/>
        <v>0.04</v>
      </c>
      <c r="J493" s="116">
        <f>'Insumos Buffet'!D2</f>
        <v>6820</v>
      </c>
      <c r="K493" s="3">
        <f t="shared" si="130"/>
        <v>272.8</v>
      </c>
      <c r="L493" s="3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5.75" customHeight="1">
      <c r="A494" s="2"/>
      <c r="B494" s="89"/>
      <c r="C494" s="89"/>
      <c r="D494" s="18">
        <f t="shared" si="127"/>
        <v>0</v>
      </c>
      <c r="E494" s="18">
        <f>B494*A485</f>
        <v>0</v>
      </c>
      <c r="F494" s="18">
        <f t="shared" si="128"/>
        <v>0</v>
      </c>
      <c r="G494" s="148" t="s">
        <v>528</v>
      </c>
      <c r="H494" s="18"/>
      <c r="I494" s="89">
        <f t="shared" si="129"/>
        <v>0</v>
      </c>
      <c r="J494" s="116"/>
      <c r="K494" s="3">
        <f t="shared" si="130"/>
        <v>0</v>
      </c>
      <c r="L494" s="3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5.75" customHeight="1">
      <c r="A495" s="2"/>
      <c r="B495" s="89"/>
      <c r="C495" s="89"/>
      <c r="D495" s="18">
        <f t="shared" si="127"/>
        <v>0</v>
      </c>
      <c r="E495" s="18">
        <f>B495*A485</f>
        <v>0</v>
      </c>
      <c r="F495" s="18">
        <f t="shared" si="128"/>
        <v>0</v>
      </c>
      <c r="G495" s="142"/>
      <c r="H495" s="18"/>
      <c r="I495" s="89">
        <f t="shared" si="129"/>
        <v>0</v>
      </c>
      <c r="J495" s="116"/>
      <c r="K495" s="3">
        <f t="shared" si="130"/>
        <v>0</v>
      </c>
      <c r="L495" s="3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5.75" customHeight="1">
      <c r="A496" s="1"/>
      <c r="B496" s="89"/>
      <c r="C496" s="89"/>
      <c r="D496" s="18">
        <f t="shared" si="127"/>
        <v>0</v>
      </c>
      <c r="E496" s="18">
        <f>B496*A485</f>
        <v>0</v>
      </c>
      <c r="F496" s="18">
        <f t="shared" si="128"/>
        <v>0</v>
      </c>
      <c r="G496" s="142"/>
      <c r="H496" s="18"/>
      <c r="I496" s="89">
        <f t="shared" si="129"/>
        <v>0</v>
      </c>
      <c r="J496" s="116"/>
      <c r="K496" s="3">
        <f t="shared" si="130"/>
        <v>0</v>
      </c>
      <c r="L496" s="3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5.75" customHeight="1">
      <c r="A497" s="1"/>
      <c r="B497" s="89"/>
      <c r="C497" s="89"/>
      <c r="D497" s="18">
        <f t="shared" si="127"/>
        <v>0</v>
      </c>
      <c r="E497" s="18">
        <f>B497*A485</f>
        <v>0</v>
      </c>
      <c r="F497" s="18">
        <f t="shared" si="128"/>
        <v>0</v>
      </c>
      <c r="G497" s="142"/>
      <c r="H497" s="18"/>
      <c r="I497" s="89">
        <f t="shared" si="129"/>
        <v>0</v>
      </c>
      <c r="J497" s="116"/>
      <c r="K497" s="3">
        <f t="shared" si="130"/>
        <v>0</v>
      </c>
      <c r="L497" s="3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5.75" customHeight="1">
      <c r="A498" s="31"/>
      <c r="B498" s="89"/>
      <c r="C498" s="89"/>
      <c r="D498" s="95">
        <f t="shared" si="127"/>
        <v>0</v>
      </c>
      <c r="E498" s="95">
        <f>B498*A485</f>
        <v>0</v>
      </c>
      <c r="F498" s="18">
        <f t="shared" si="128"/>
        <v>0</v>
      </c>
      <c r="G498" s="87"/>
      <c r="H498" s="18"/>
      <c r="I498" s="89">
        <f t="shared" si="129"/>
        <v>0</v>
      </c>
      <c r="J498" s="118"/>
      <c r="K498" s="3">
        <f t="shared" si="130"/>
        <v>0</v>
      </c>
      <c r="L498" s="3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5.75" customHeight="1">
      <c r="A499" s="31"/>
      <c r="B499" s="89"/>
      <c r="C499" s="89"/>
      <c r="D499" s="18">
        <f t="shared" si="127"/>
        <v>0</v>
      </c>
      <c r="E499" s="18">
        <f>B499*A485</f>
        <v>0</v>
      </c>
      <c r="F499" s="18">
        <f t="shared" si="128"/>
        <v>0</v>
      </c>
      <c r="G499" s="143">
        <f>F501/A485</f>
        <v>0.261</v>
      </c>
      <c r="H499" s="18"/>
      <c r="I499" s="89">
        <f t="shared" si="129"/>
        <v>0</v>
      </c>
      <c r="J499" s="3"/>
      <c r="K499" s="3">
        <f t="shared" si="130"/>
        <v>0</v>
      </c>
      <c r="L499" s="3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5.75" customHeight="1">
      <c r="A500" s="31"/>
      <c r="B500" s="89"/>
      <c r="C500" s="89"/>
      <c r="D500" s="18">
        <f t="shared" si="127"/>
        <v>0</v>
      </c>
      <c r="E500" s="18">
        <f>B500*A485</f>
        <v>0</v>
      </c>
      <c r="F500" s="18">
        <f t="shared" si="128"/>
        <v>0</v>
      </c>
      <c r="G500" s="142"/>
      <c r="H500" s="18"/>
      <c r="I500" s="89">
        <f t="shared" si="129"/>
        <v>0</v>
      </c>
      <c r="J500" s="3"/>
      <c r="K500" s="3">
        <f t="shared" si="130"/>
        <v>0</v>
      </c>
      <c r="L500" s="3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5.75" customHeight="1">
      <c r="A501" s="4" t="s">
        <v>495</v>
      </c>
      <c r="B501" s="97">
        <f>SUM(B487:B500)</f>
        <v>0.262</v>
      </c>
      <c r="C501" s="96"/>
      <c r="D501" s="97">
        <f t="shared" ref="D501:F501" si="131">SUM(D487:D500)</f>
        <v>0.261</v>
      </c>
      <c r="E501" s="97">
        <f t="shared" si="131"/>
        <v>1.048</v>
      </c>
      <c r="F501" s="97">
        <f t="shared" si="131"/>
        <v>1.044</v>
      </c>
      <c r="G501" s="87"/>
      <c r="H501" s="96"/>
      <c r="I501" s="97">
        <f t="shared" ref="I501:L501" si="132">SUM(I487:I500)</f>
        <v>1.092</v>
      </c>
      <c r="J501" s="98">
        <f t="shared" si="132"/>
        <v>233001.722</v>
      </c>
      <c r="K501" s="98">
        <f t="shared" si="132"/>
        <v>24310.71104</v>
      </c>
      <c r="L501" s="98">
        <f t="shared" si="132"/>
        <v>0</v>
      </c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5.75" customHeight="1">
      <c r="A502" s="8"/>
      <c r="B502" s="100"/>
      <c r="C502" s="100"/>
      <c r="D502" s="100"/>
      <c r="E502" s="100"/>
      <c r="F502" s="100"/>
      <c r="G502" s="100"/>
      <c r="H502" s="100"/>
      <c r="I502" s="101" t="s">
        <v>496</v>
      </c>
      <c r="J502" s="100"/>
      <c r="K502" s="100"/>
      <c r="L502" s="101" t="s">
        <v>497</v>
      </c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5.75" customHeight="1">
      <c r="A503" s="8"/>
      <c r="B503" s="100"/>
      <c r="C503" s="100"/>
      <c r="D503" s="100"/>
      <c r="E503" s="100"/>
      <c r="F503" s="100"/>
      <c r="G503" s="100"/>
      <c r="H503" s="100"/>
      <c r="I503" s="104">
        <f>G499*A485</f>
        <v>1.044</v>
      </c>
      <c r="J503" s="100"/>
      <c r="K503" s="100"/>
      <c r="L503" s="104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5.75" customHeight="1">
      <c r="A506" s="66" t="s">
        <v>230</v>
      </c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6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5.75" customHeight="1">
      <c r="A507" s="78" t="s">
        <v>478</v>
      </c>
      <c r="B507" s="79" t="s">
        <v>479</v>
      </c>
      <c r="C507" s="75"/>
      <c r="D507" s="76"/>
      <c r="E507" s="80" t="s">
        <v>480</v>
      </c>
      <c r="F507" s="75"/>
      <c r="G507" s="76"/>
      <c r="H507" s="79" t="s">
        <v>481</v>
      </c>
      <c r="I507" s="75"/>
      <c r="J507" s="75"/>
      <c r="K507" s="75"/>
      <c r="L507" s="76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5.75" customHeight="1">
      <c r="A508" s="81">
        <f>'Menu Cíclico'!BD6</f>
        <v>4</v>
      </c>
      <c r="B508" s="82" t="s">
        <v>482</v>
      </c>
      <c r="C508" s="82" t="s">
        <v>483</v>
      </c>
      <c r="D508" s="82" t="s">
        <v>484</v>
      </c>
      <c r="E508" s="82" t="s">
        <v>485</v>
      </c>
      <c r="F508" s="82" t="s">
        <v>484</v>
      </c>
      <c r="G508" s="82" t="s">
        <v>524</v>
      </c>
      <c r="H508" s="82" t="s">
        <v>486</v>
      </c>
      <c r="I508" s="82" t="s">
        <v>487</v>
      </c>
      <c r="J508" s="147" t="s">
        <v>488</v>
      </c>
      <c r="K508" s="85" t="s">
        <v>489</v>
      </c>
      <c r="L508" s="85" t="s">
        <v>490</v>
      </c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5.75" customHeight="1">
      <c r="A509" s="86" t="s">
        <v>491</v>
      </c>
      <c r="B509" s="87"/>
      <c r="C509" s="87"/>
      <c r="D509" s="87"/>
      <c r="E509" s="87"/>
      <c r="F509" s="87"/>
      <c r="G509" s="87"/>
      <c r="H509" s="87"/>
      <c r="I509" s="87"/>
      <c r="J509" s="115"/>
      <c r="K509" s="87"/>
      <c r="L509" s="8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5.75" customHeight="1">
      <c r="A510" s="37" t="s">
        <v>473</v>
      </c>
      <c r="B510" s="89">
        <v>0.17</v>
      </c>
      <c r="C510" s="89">
        <v>0.8</v>
      </c>
      <c r="D510" s="18">
        <f t="shared" ref="D510:D523" si="133">C510*B510</f>
        <v>0.136</v>
      </c>
      <c r="E510" s="18">
        <f>B510*A508</f>
        <v>0.68</v>
      </c>
      <c r="F510" s="18">
        <f t="shared" ref="F510:F523" si="134">E510*C510</f>
        <v>0.544</v>
      </c>
      <c r="G510" s="140">
        <v>0.0</v>
      </c>
      <c r="H510" s="18">
        <v>1.1</v>
      </c>
      <c r="I510" s="89">
        <f t="shared" ref="I510:I523" si="135">H510*E510</f>
        <v>0.748</v>
      </c>
      <c r="J510" s="116">
        <f>'Insumos Buffet'!D65</f>
        <v>10940</v>
      </c>
      <c r="K510" s="3">
        <f t="shared" ref="K510:K523" si="136">J510*I510</f>
        <v>8183.12</v>
      </c>
      <c r="L510" s="3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5.75" customHeight="1">
      <c r="A511" s="31" t="s">
        <v>441</v>
      </c>
      <c r="B511" s="89">
        <v>0.07</v>
      </c>
      <c r="C511" s="89">
        <v>1.0</v>
      </c>
      <c r="D511" s="18">
        <f t="shared" si="133"/>
        <v>0.07</v>
      </c>
      <c r="E511" s="18">
        <f>B511*A508</f>
        <v>0.28</v>
      </c>
      <c r="F511" s="18">
        <f t="shared" si="134"/>
        <v>0.28</v>
      </c>
      <c r="G511" s="87"/>
      <c r="H511" s="18">
        <v>1.0</v>
      </c>
      <c r="I511" s="89">
        <f t="shared" si="135"/>
        <v>0.28</v>
      </c>
      <c r="J511" s="116">
        <f>'Insumos Buffet'!D88</f>
        <v>49781.722</v>
      </c>
      <c r="K511" s="3">
        <f t="shared" si="136"/>
        <v>13938.88216</v>
      </c>
      <c r="L511" s="3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5.75" customHeight="1">
      <c r="A512" s="31" t="s">
        <v>428</v>
      </c>
      <c r="B512" s="18">
        <v>0.02</v>
      </c>
      <c r="C512" s="18">
        <v>1.0</v>
      </c>
      <c r="D512" s="18">
        <f t="shared" si="133"/>
        <v>0.02</v>
      </c>
      <c r="E512" s="18">
        <f>B512*A508</f>
        <v>0.08</v>
      </c>
      <c r="F512" s="18">
        <f t="shared" si="134"/>
        <v>0.08</v>
      </c>
      <c r="G512" s="148" t="s">
        <v>527</v>
      </c>
      <c r="H512" s="18">
        <v>1.0</v>
      </c>
      <c r="I512" s="89">
        <f t="shared" si="135"/>
        <v>0.08</v>
      </c>
      <c r="J512" s="116">
        <f>'Insumos Buffet'!D45</f>
        <v>2600</v>
      </c>
      <c r="K512" s="3">
        <f t="shared" si="136"/>
        <v>208</v>
      </c>
      <c r="L512" s="3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5.75" customHeight="1">
      <c r="A513" s="31" t="s">
        <v>456</v>
      </c>
      <c r="B513" s="18">
        <v>0.005</v>
      </c>
      <c r="C513" s="18">
        <v>1.0</v>
      </c>
      <c r="D513" s="18">
        <f t="shared" si="133"/>
        <v>0.005</v>
      </c>
      <c r="E513" s="18">
        <f>B513*A508</f>
        <v>0.02</v>
      </c>
      <c r="F513" s="18">
        <f t="shared" si="134"/>
        <v>0.02</v>
      </c>
      <c r="G513" s="142"/>
      <c r="H513" s="18">
        <v>1.0</v>
      </c>
      <c r="I513" s="89">
        <f t="shared" si="135"/>
        <v>0.02</v>
      </c>
      <c r="J513" s="116">
        <f>'Insumos Buffet'!D55</f>
        <v>11582</v>
      </c>
      <c r="K513" s="3">
        <f t="shared" si="136"/>
        <v>231.64</v>
      </c>
      <c r="L513" s="3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5.75" customHeight="1">
      <c r="A514" s="31" t="s">
        <v>505</v>
      </c>
      <c r="B514" s="18">
        <v>0.002</v>
      </c>
      <c r="C514" s="18">
        <v>1.0</v>
      </c>
      <c r="D514" s="18">
        <f t="shared" si="133"/>
        <v>0.002</v>
      </c>
      <c r="E514" s="18">
        <f>B514*A508</f>
        <v>0.008</v>
      </c>
      <c r="F514" s="18">
        <f t="shared" si="134"/>
        <v>0.008</v>
      </c>
      <c r="G514" s="142"/>
      <c r="H514" s="18">
        <v>1.0</v>
      </c>
      <c r="I514" s="89">
        <f t="shared" si="135"/>
        <v>0.008</v>
      </c>
      <c r="J514" s="116">
        <f>'Insumos Buffet'!D82</f>
        <v>3200</v>
      </c>
      <c r="K514" s="3">
        <f t="shared" si="136"/>
        <v>25.6</v>
      </c>
      <c r="L514" s="3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5.75" customHeight="1">
      <c r="A515" s="31" t="s">
        <v>494</v>
      </c>
      <c r="B515" s="18">
        <v>1.0E-4</v>
      </c>
      <c r="C515" s="18">
        <v>1.0</v>
      </c>
      <c r="D515" s="18">
        <f t="shared" si="133"/>
        <v>0.0001</v>
      </c>
      <c r="E515" s="18">
        <f>B515*A508</f>
        <v>0.0004</v>
      </c>
      <c r="F515" s="18">
        <f t="shared" si="134"/>
        <v>0.0004</v>
      </c>
      <c r="G515" s="87"/>
      <c r="H515" s="18">
        <v>1.0</v>
      </c>
      <c r="I515" s="89">
        <f t="shared" si="135"/>
        <v>0.0004</v>
      </c>
      <c r="J515" s="116">
        <f>'Insumos Buffet'!D70</f>
        <v>145000</v>
      </c>
      <c r="K515" s="3">
        <f t="shared" si="136"/>
        <v>58</v>
      </c>
      <c r="L515" s="3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5.75" customHeight="1">
      <c r="A516" s="31" t="s">
        <v>47</v>
      </c>
      <c r="B516" s="18">
        <v>0.01</v>
      </c>
      <c r="C516" s="18">
        <v>1.0</v>
      </c>
      <c r="D516" s="18">
        <f t="shared" si="133"/>
        <v>0.01</v>
      </c>
      <c r="E516" s="18">
        <f>B516*A508</f>
        <v>0.04</v>
      </c>
      <c r="F516" s="18">
        <f t="shared" si="134"/>
        <v>0.04</v>
      </c>
      <c r="G516" s="59"/>
      <c r="H516" s="18">
        <v>1.0</v>
      </c>
      <c r="I516" s="89">
        <f t="shared" si="135"/>
        <v>0.04</v>
      </c>
      <c r="J516" s="116">
        <f>'Insumos Buffet'!D2</f>
        <v>6820</v>
      </c>
      <c r="K516" s="3">
        <f t="shared" si="136"/>
        <v>272.8</v>
      </c>
      <c r="L516" s="3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5.75" customHeight="1">
      <c r="A517" s="2"/>
      <c r="B517" s="89"/>
      <c r="C517" s="89"/>
      <c r="D517" s="18">
        <f t="shared" si="133"/>
        <v>0</v>
      </c>
      <c r="E517" s="18">
        <f>B517*A508</f>
        <v>0</v>
      </c>
      <c r="F517" s="18">
        <f t="shared" si="134"/>
        <v>0</v>
      </c>
      <c r="G517" s="148" t="s">
        <v>528</v>
      </c>
      <c r="H517" s="18"/>
      <c r="I517" s="89">
        <f t="shared" si="135"/>
        <v>0</v>
      </c>
      <c r="J517" s="116"/>
      <c r="K517" s="3">
        <f t="shared" si="136"/>
        <v>0</v>
      </c>
      <c r="L517" s="3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5.75" customHeight="1">
      <c r="A518" s="2"/>
      <c r="B518" s="89"/>
      <c r="C518" s="89"/>
      <c r="D518" s="18">
        <f t="shared" si="133"/>
        <v>0</v>
      </c>
      <c r="E518" s="18">
        <f>B518*A508</f>
        <v>0</v>
      </c>
      <c r="F518" s="18">
        <f t="shared" si="134"/>
        <v>0</v>
      </c>
      <c r="G518" s="142"/>
      <c r="H518" s="18"/>
      <c r="I518" s="89">
        <f t="shared" si="135"/>
        <v>0</v>
      </c>
      <c r="J518" s="116"/>
      <c r="K518" s="3">
        <f t="shared" si="136"/>
        <v>0</v>
      </c>
      <c r="L518" s="3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5.75" customHeight="1">
      <c r="A519" s="1"/>
      <c r="B519" s="89"/>
      <c r="C519" s="89"/>
      <c r="D519" s="18">
        <f t="shared" si="133"/>
        <v>0</v>
      </c>
      <c r="E519" s="18">
        <f>B519*A508</f>
        <v>0</v>
      </c>
      <c r="F519" s="18">
        <f t="shared" si="134"/>
        <v>0</v>
      </c>
      <c r="G519" s="142"/>
      <c r="H519" s="18"/>
      <c r="I519" s="89">
        <f t="shared" si="135"/>
        <v>0</v>
      </c>
      <c r="J519" s="116"/>
      <c r="K519" s="3">
        <f t="shared" si="136"/>
        <v>0</v>
      </c>
      <c r="L519" s="3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5.75" customHeight="1">
      <c r="A520" s="1"/>
      <c r="B520" s="89"/>
      <c r="C520" s="89"/>
      <c r="D520" s="18">
        <f t="shared" si="133"/>
        <v>0</v>
      </c>
      <c r="E520" s="18">
        <f>B520*A508</f>
        <v>0</v>
      </c>
      <c r="F520" s="18">
        <f t="shared" si="134"/>
        <v>0</v>
      </c>
      <c r="G520" s="142"/>
      <c r="H520" s="18"/>
      <c r="I520" s="89">
        <f t="shared" si="135"/>
        <v>0</v>
      </c>
      <c r="J520" s="116"/>
      <c r="K520" s="3">
        <f t="shared" si="136"/>
        <v>0</v>
      </c>
      <c r="L520" s="3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5.75" customHeight="1">
      <c r="A521" s="31"/>
      <c r="B521" s="89"/>
      <c r="C521" s="89"/>
      <c r="D521" s="95">
        <f t="shared" si="133"/>
        <v>0</v>
      </c>
      <c r="E521" s="95">
        <f>B521*A508</f>
        <v>0</v>
      </c>
      <c r="F521" s="18">
        <f t="shared" si="134"/>
        <v>0</v>
      </c>
      <c r="G521" s="87"/>
      <c r="H521" s="18"/>
      <c r="I521" s="89">
        <f t="shared" si="135"/>
        <v>0</v>
      </c>
      <c r="J521" s="118"/>
      <c r="K521" s="3">
        <f t="shared" si="136"/>
        <v>0</v>
      </c>
      <c r="L521" s="3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5.75" customHeight="1">
      <c r="A522" s="31"/>
      <c r="B522" s="89"/>
      <c r="C522" s="89"/>
      <c r="D522" s="18">
        <f t="shared" si="133"/>
        <v>0</v>
      </c>
      <c r="E522" s="18">
        <f>B522*A508</f>
        <v>0</v>
      </c>
      <c r="F522" s="18">
        <f t="shared" si="134"/>
        <v>0</v>
      </c>
      <c r="G522" s="143">
        <f>F524/A508</f>
        <v>0.2431</v>
      </c>
      <c r="H522" s="18"/>
      <c r="I522" s="89">
        <f t="shared" si="135"/>
        <v>0</v>
      </c>
      <c r="J522" s="3"/>
      <c r="K522" s="3">
        <f t="shared" si="136"/>
        <v>0</v>
      </c>
      <c r="L522" s="3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5.75" customHeight="1">
      <c r="A523" s="31"/>
      <c r="B523" s="89"/>
      <c r="C523" s="89"/>
      <c r="D523" s="18">
        <f t="shared" si="133"/>
        <v>0</v>
      </c>
      <c r="E523" s="18">
        <f>B523*A508</f>
        <v>0</v>
      </c>
      <c r="F523" s="18">
        <f t="shared" si="134"/>
        <v>0</v>
      </c>
      <c r="G523" s="142"/>
      <c r="H523" s="18"/>
      <c r="I523" s="89">
        <f t="shared" si="135"/>
        <v>0</v>
      </c>
      <c r="J523" s="3"/>
      <c r="K523" s="3">
        <f t="shared" si="136"/>
        <v>0</v>
      </c>
      <c r="L523" s="3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5.75" customHeight="1">
      <c r="A524" s="4" t="s">
        <v>495</v>
      </c>
      <c r="B524" s="97">
        <f>SUM(B510:B523)</f>
        <v>0.2771</v>
      </c>
      <c r="C524" s="96"/>
      <c r="D524" s="97">
        <f t="shared" ref="D524:F524" si="137">SUM(D510:D523)</f>
        <v>0.2431</v>
      </c>
      <c r="E524" s="97">
        <f t="shared" si="137"/>
        <v>1.1084</v>
      </c>
      <c r="F524" s="97">
        <f t="shared" si="137"/>
        <v>0.9724</v>
      </c>
      <c r="G524" s="87"/>
      <c r="H524" s="96"/>
      <c r="I524" s="97">
        <f t="shared" ref="I524:L524" si="138">SUM(I510:I523)</f>
        <v>1.1764</v>
      </c>
      <c r="J524" s="98">
        <f t="shared" si="138"/>
        <v>229923.722</v>
      </c>
      <c r="K524" s="98">
        <f t="shared" si="138"/>
        <v>22918.04216</v>
      </c>
      <c r="L524" s="98">
        <f t="shared" si="138"/>
        <v>0</v>
      </c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5.75" customHeight="1">
      <c r="A525" s="8"/>
      <c r="B525" s="100"/>
      <c r="C525" s="100"/>
      <c r="D525" s="100"/>
      <c r="E525" s="100"/>
      <c r="F525" s="100"/>
      <c r="G525" s="100"/>
      <c r="H525" s="100"/>
      <c r="I525" s="101" t="s">
        <v>496</v>
      </c>
      <c r="J525" s="100"/>
      <c r="K525" s="100"/>
      <c r="L525" s="101" t="s">
        <v>497</v>
      </c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5.75" customHeight="1">
      <c r="A526" s="8"/>
      <c r="B526" s="100"/>
      <c r="C526" s="100"/>
      <c r="D526" s="100"/>
      <c r="E526" s="100"/>
      <c r="F526" s="100"/>
      <c r="G526" s="100"/>
      <c r="H526" s="100"/>
      <c r="I526" s="104">
        <f>G522*A508</f>
        <v>0.9724</v>
      </c>
      <c r="J526" s="100"/>
      <c r="K526" s="100"/>
      <c r="L526" s="104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5.75" customHeight="1">
      <c r="A529" s="66" t="s">
        <v>271</v>
      </c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6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5.75" customHeight="1">
      <c r="A530" s="78" t="s">
        <v>478</v>
      </c>
      <c r="B530" s="79" t="s">
        <v>479</v>
      </c>
      <c r="C530" s="75"/>
      <c r="D530" s="76"/>
      <c r="E530" s="80" t="s">
        <v>480</v>
      </c>
      <c r="F530" s="75"/>
      <c r="G530" s="76"/>
      <c r="H530" s="79" t="s">
        <v>481</v>
      </c>
      <c r="I530" s="75"/>
      <c r="J530" s="75"/>
      <c r="K530" s="75"/>
      <c r="L530" s="76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5.75" customHeight="1">
      <c r="A531" s="81">
        <f>'Menu Cíclico'!BH7</f>
        <v>4</v>
      </c>
      <c r="B531" s="82" t="s">
        <v>482</v>
      </c>
      <c r="C531" s="82" t="s">
        <v>483</v>
      </c>
      <c r="D531" s="82" t="s">
        <v>484</v>
      </c>
      <c r="E531" s="82" t="s">
        <v>485</v>
      </c>
      <c r="F531" s="82" t="s">
        <v>484</v>
      </c>
      <c r="G531" s="82" t="s">
        <v>524</v>
      </c>
      <c r="H531" s="82" t="s">
        <v>486</v>
      </c>
      <c r="I531" s="82" t="s">
        <v>487</v>
      </c>
      <c r="J531" s="147" t="s">
        <v>488</v>
      </c>
      <c r="K531" s="85" t="s">
        <v>489</v>
      </c>
      <c r="L531" s="85" t="s">
        <v>490</v>
      </c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5.75" customHeight="1">
      <c r="A532" s="86" t="s">
        <v>491</v>
      </c>
      <c r="B532" s="87"/>
      <c r="C532" s="87"/>
      <c r="D532" s="87"/>
      <c r="E532" s="87"/>
      <c r="F532" s="87"/>
      <c r="G532" s="87"/>
      <c r="H532" s="87"/>
      <c r="I532" s="87"/>
      <c r="J532" s="115"/>
      <c r="K532" s="87"/>
      <c r="L532" s="8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5.75" customHeight="1">
      <c r="A533" s="37" t="s">
        <v>474</v>
      </c>
      <c r="B533" s="89">
        <v>0.15</v>
      </c>
      <c r="C533" s="89">
        <v>0.8</v>
      </c>
      <c r="D533" s="18">
        <f t="shared" ref="D533:D546" si="139">C533*B533</f>
        <v>0.12</v>
      </c>
      <c r="E533" s="18">
        <f>B533*A531</f>
        <v>0.6</v>
      </c>
      <c r="F533" s="18">
        <f t="shared" ref="F533:F546" si="140">E533*C533</f>
        <v>0.48</v>
      </c>
      <c r="G533" s="140">
        <v>0.0</v>
      </c>
      <c r="H533" s="18">
        <v>1.1</v>
      </c>
      <c r="I533" s="89">
        <f t="shared" ref="I533:I546" si="141">H533*E533</f>
        <v>0.66</v>
      </c>
      <c r="J533" s="116">
        <f>'Insumos Buffet'!D66</f>
        <v>23210</v>
      </c>
      <c r="K533" s="3">
        <f t="shared" ref="K533:K546" si="142">J533*I533</f>
        <v>15318.6</v>
      </c>
      <c r="L533" s="3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5.75" customHeight="1">
      <c r="A534" s="31" t="s">
        <v>430</v>
      </c>
      <c r="B534" s="89">
        <v>0.01</v>
      </c>
      <c r="C534" s="89">
        <v>1.0</v>
      </c>
      <c r="D534" s="18">
        <f t="shared" si="139"/>
        <v>0.01</v>
      </c>
      <c r="E534" s="18">
        <f>B534*A531</f>
        <v>0.04</v>
      </c>
      <c r="F534" s="18">
        <f t="shared" si="140"/>
        <v>0.04</v>
      </c>
      <c r="G534" s="87"/>
      <c r="H534" s="18">
        <v>1.2</v>
      </c>
      <c r="I534" s="89">
        <f t="shared" si="141"/>
        <v>0.048</v>
      </c>
      <c r="J534" s="116">
        <f>'Insumos Buffet'!D47</f>
        <v>3007</v>
      </c>
      <c r="K534" s="3">
        <f t="shared" si="142"/>
        <v>144.336</v>
      </c>
      <c r="L534" s="3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5.75" customHeight="1">
      <c r="A535" s="31" t="s">
        <v>505</v>
      </c>
      <c r="B535" s="18">
        <v>0.002</v>
      </c>
      <c r="C535" s="18">
        <v>1.0</v>
      </c>
      <c r="D535" s="18">
        <f t="shared" si="139"/>
        <v>0.002</v>
      </c>
      <c r="E535" s="18">
        <f>B535*A531</f>
        <v>0.008</v>
      </c>
      <c r="F535" s="18">
        <f t="shared" si="140"/>
        <v>0.008</v>
      </c>
      <c r="G535" s="148" t="s">
        <v>527</v>
      </c>
      <c r="H535" s="18">
        <v>1.0</v>
      </c>
      <c r="I535" s="89">
        <f t="shared" si="141"/>
        <v>0.008</v>
      </c>
      <c r="J535" s="116">
        <f>'Insumos Buffet'!D82</f>
        <v>3200</v>
      </c>
      <c r="K535" s="3">
        <f t="shared" si="142"/>
        <v>25.6</v>
      </c>
      <c r="L535" s="3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5.75" customHeight="1">
      <c r="A536" s="31" t="s">
        <v>494</v>
      </c>
      <c r="B536" s="18">
        <v>5.0E-4</v>
      </c>
      <c r="C536" s="18">
        <v>1.0</v>
      </c>
      <c r="D536" s="18">
        <f t="shared" si="139"/>
        <v>0.0005</v>
      </c>
      <c r="E536" s="18">
        <f>B536*A531</f>
        <v>0.002</v>
      </c>
      <c r="F536" s="18">
        <f t="shared" si="140"/>
        <v>0.002</v>
      </c>
      <c r="G536" s="142"/>
      <c r="H536" s="18">
        <v>1.0</v>
      </c>
      <c r="I536" s="89">
        <f t="shared" si="141"/>
        <v>0.002</v>
      </c>
      <c r="J536" s="116">
        <f>'Insumos Buffet'!D70</f>
        <v>145000</v>
      </c>
      <c r="K536" s="3">
        <f t="shared" si="142"/>
        <v>290</v>
      </c>
      <c r="L536" s="3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5.75" customHeight="1">
      <c r="A537" s="31" t="s">
        <v>440</v>
      </c>
      <c r="B537" s="18">
        <v>0.11</v>
      </c>
      <c r="C537" s="18">
        <v>1.0</v>
      </c>
      <c r="D537" s="18">
        <f t="shared" si="139"/>
        <v>0.11</v>
      </c>
      <c r="E537" s="18">
        <f>B537*A531</f>
        <v>0.44</v>
      </c>
      <c r="F537" s="18">
        <f t="shared" si="140"/>
        <v>0.44</v>
      </c>
      <c r="G537" s="142"/>
      <c r="H537" s="18">
        <v>1.0</v>
      </c>
      <c r="I537" s="89">
        <f t="shared" si="141"/>
        <v>0.44</v>
      </c>
      <c r="J537" s="116">
        <f>'Insumos Buffet'!D87</f>
        <v>10184.70142</v>
      </c>
      <c r="K537" s="3">
        <f t="shared" si="142"/>
        <v>4481.268626</v>
      </c>
      <c r="L537" s="3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5.75" customHeight="1">
      <c r="A538" s="31" t="s">
        <v>345</v>
      </c>
      <c r="B538" s="18">
        <v>0.01</v>
      </c>
      <c r="C538" s="18">
        <v>1.0</v>
      </c>
      <c r="D538" s="18">
        <f t="shared" si="139"/>
        <v>0.01</v>
      </c>
      <c r="E538" s="18">
        <f>B538*A531</f>
        <v>0.04</v>
      </c>
      <c r="F538" s="18">
        <f t="shared" si="140"/>
        <v>0.04</v>
      </c>
      <c r="G538" s="87"/>
      <c r="H538" s="18">
        <v>1.175</v>
      </c>
      <c r="I538" s="89">
        <f t="shared" si="141"/>
        <v>0.047</v>
      </c>
      <c r="J538" s="116">
        <f>'Insumos Buffet'!D21</f>
        <v>2990</v>
      </c>
      <c r="K538" s="3">
        <f t="shared" si="142"/>
        <v>140.53</v>
      </c>
      <c r="L538" s="3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5.75" customHeight="1">
      <c r="A539" s="31" t="s">
        <v>387</v>
      </c>
      <c r="B539" s="18">
        <v>0.01</v>
      </c>
      <c r="C539" s="18">
        <v>1.0</v>
      </c>
      <c r="D539" s="18">
        <f t="shared" si="139"/>
        <v>0.01</v>
      </c>
      <c r="E539" s="18">
        <f>B539*A531</f>
        <v>0.04</v>
      </c>
      <c r="F539" s="18">
        <f t="shared" si="140"/>
        <v>0.04</v>
      </c>
      <c r="G539" s="59"/>
      <c r="H539" s="18">
        <v>1.0</v>
      </c>
      <c r="I539" s="89">
        <f t="shared" si="141"/>
        <v>0.04</v>
      </c>
      <c r="J539" s="116">
        <f>'Insumos Buffet'!D29</f>
        <v>7700</v>
      </c>
      <c r="K539" s="3">
        <f t="shared" si="142"/>
        <v>308</v>
      </c>
      <c r="L539" s="3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5.75" customHeight="1">
      <c r="A540" s="31"/>
      <c r="B540" s="89"/>
      <c r="C540" s="89"/>
      <c r="D540" s="18">
        <f t="shared" si="139"/>
        <v>0</v>
      </c>
      <c r="E540" s="18">
        <f>B540*A531</f>
        <v>0</v>
      </c>
      <c r="F540" s="18">
        <f t="shared" si="140"/>
        <v>0</v>
      </c>
      <c r="G540" s="148" t="s">
        <v>528</v>
      </c>
      <c r="H540" s="18"/>
      <c r="I540" s="89">
        <f t="shared" si="141"/>
        <v>0</v>
      </c>
      <c r="J540" s="116"/>
      <c r="K540" s="3">
        <f t="shared" si="142"/>
        <v>0</v>
      </c>
      <c r="L540" s="3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5.75" customHeight="1">
      <c r="A541" s="2"/>
      <c r="B541" s="89"/>
      <c r="C541" s="89"/>
      <c r="D541" s="18">
        <f t="shared" si="139"/>
        <v>0</v>
      </c>
      <c r="E541" s="18">
        <f>B541*A531</f>
        <v>0</v>
      </c>
      <c r="F541" s="18">
        <f t="shared" si="140"/>
        <v>0</v>
      </c>
      <c r="G541" s="142"/>
      <c r="H541" s="18"/>
      <c r="I541" s="89">
        <f t="shared" si="141"/>
        <v>0</v>
      </c>
      <c r="J541" s="116"/>
      <c r="K541" s="3">
        <f t="shared" si="142"/>
        <v>0</v>
      </c>
      <c r="L541" s="3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5.75" customHeight="1">
      <c r="A542" s="1"/>
      <c r="B542" s="89"/>
      <c r="C542" s="89"/>
      <c r="D542" s="18">
        <f t="shared" si="139"/>
        <v>0</v>
      </c>
      <c r="E542" s="18">
        <f>B542*A531</f>
        <v>0</v>
      </c>
      <c r="F542" s="18">
        <f t="shared" si="140"/>
        <v>0</v>
      </c>
      <c r="G542" s="142"/>
      <c r="H542" s="18"/>
      <c r="I542" s="89">
        <f t="shared" si="141"/>
        <v>0</v>
      </c>
      <c r="J542" s="116"/>
      <c r="K542" s="3">
        <f t="shared" si="142"/>
        <v>0</v>
      </c>
      <c r="L542" s="3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5.75" customHeight="1">
      <c r="A543" s="1"/>
      <c r="B543" s="89"/>
      <c r="C543" s="89"/>
      <c r="D543" s="18">
        <f t="shared" si="139"/>
        <v>0</v>
      </c>
      <c r="E543" s="18">
        <f>B543*A531</f>
        <v>0</v>
      </c>
      <c r="F543" s="18">
        <f t="shared" si="140"/>
        <v>0</v>
      </c>
      <c r="G543" s="142"/>
      <c r="H543" s="18"/>
      <c r="I543" s="89">
        <f t="shared" si="141"/>
        <v>0</v>
      </c>
      <c r="J543" s="116"/>
      <c r="K543" s="3">
        <f t="shared" si="142"/>
        <v>0</v>
      </c>
      <c r="L543" s="3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5.75" customHeight="1">
      <c r="A544" s="31"/>
      <c r="B544" s="89"/>
      <c r="C544" s="89"/>
      <c r="D544" s="95">
        <f t="shared" si="139"/>
        <v>0</v>
      </c>
      <c r="E544" s="95">
        <f>B544*A531</f>
        <v>0</v>
      </c>
      <c r="F544" s="18">
        <f t="shared" si="140"/>
        <v>0</v>
      </c>
      <c r="G544" s="87"/>
      <c r="H544" s="18"/>
      <c r="I544" s="89">
        <f t="shared" si="141"/>
        <v>0</v>
      </c>
      <c r="J544" s="118"/>
      <c r="K544" s="3">
        <f t="shared" si="142"/>
        <v>0</v>
      </c>
      <c r="L544" s="3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5.75" customHeight="1">
      <c r="A545" s="31"/>
      <c r="B545" s="89"/>
      <c r="C545" s="89"/>
      <c r="D545" s="18">
        <f t="shared" si="139"/>
        <v>0</v>
      </c>
      <c r="E545" s="18">
        <f>B545*A531</f>
        <v>0</v>
      </c>
      <c r="F545" s="18">
        <f t="shared" si="140"/>
        <v>0</v>
      </c>
      <c r="G545" s="143">
        <f>F547/A531</f>
        <v>0.2625</v>
      </c>
      <c r="H545" s="18"/>
      <c r="I545" s="89">
        <f t="shared" si="141"/>
        <v>0</v>
      </c>
      <c r="J545" s="3"/>
      <c r="K545" s="3">
        <f t="shared" si="142"/>
        <v>0</v>
      </c>
      <c r="L545" s="3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5.75" customHeight="1">
      <c r="A546" s="31"/>
      <c r="B546" s="89"/>
      <c r="C546" s="89"/>
      <c r="D546" s="18">
        <f t="shared" si="139"/>
        <v>0</v>
      </c>
      <c r="E546" s="18">
        <f>B546*A531</f>
        <v>0</v>
      </c>
      <c r="F546" s="18">
        <f t="shared" si="140"/>
        <v>0</v>
      </c>
      <c r="G546" s="142"/>
      <c r="H546" s="18"/>
      <c r="I546" s="89">
        <f t="shared" si="141"/>
        <v>0</v>
      </c>
      <c r="J546" s="3"/>
      <c r="K546" s="3">
        <f t="shared" si="142"/>
        <v>0</v>
      </c>
      <c r="L546" s="3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5.75" customHeight="1">
      <c r="A547" s="4" t="s">
        <v>495</v>
      </c>
      <c r="B547" s="97">
        <f>SUM(B533:B546)</f>
        <v>0.2925</v>
      </c>
      <c r="C547" s="96"/>
      <c r="D547" s="97">
        <f t="shared" ref="D547:F547" si="143">SUM(D533:D546)</f>
        <v>0.2625</v>
      </c>
      <c r="E547" s="97">
        <f t="shared" si="143"/>
        <v>1.17</v>
      </c>
      <c r="F547" s="97">
        <f t="shared" si="143"/>
        <v>1.05</v>
      </c>
      <c r="G547" s="87"/>
      <c r="H547" s="96"/>
      <c r="I547" s="97">
        <f t="shared" ref="I547:L547" si="144">SUM(I533:I546)</f>
        <v>1.245</v>
      </c>
      <c r="J547" s="98">
        <f t="shared" si="144"/>
        <v>195291.7014</v>
      </c>
      <c r="K547" s="98">
        <f t="shared" si="144"/>
        <v>20708.33463</v>
      </c>
      <c r="L547" s="98">
        <f t="shared" si="144"/>
        <v>0</v>
      </c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5.75" customHeight="1">
      <c r="A548" s="8"/>
      <c r="B548" s="100"/>
      <c r="C548" s="100"/>
      <c r="D548" s="100"/>
      <c r="E548" s="100"/>
      <c r="F548" s="100"/>
      <c r="G548" s="100"/>
      <c r="H548" s="100"/>
      <c r="I548" s="101" t="s">
        <v>496</v>
      </c>
      <c r="J548" s="100"/>
      <c r="K548" s="100"/>
      <c r="L548" s="101" t="s">
        <v>497</v>
      </c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5.75" customHeight="1">
      <c r="A549" s="8"/>
      <c r="B549" s="100"/>
      <c r="C549" s="100"/>
      <c r="D549" s="100"/>
      <c r="E549" s="100"/>
      <c r="F549" s="100"/>
      <c r="G549" s="100"/>
      <c r="H549" s="100"/>
      <c r="I549" s="104">
        <f>G545*A531</f>
        <v>1.05</v>
      </c>
      <c r="J549" s="100"/>
      <c r="K549" s="100"/>
      <c r="L549" s="104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5.75" customHeight="1">
      <c r="A552" s="66" t="s">
        <v>224</v>
      </c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6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5.75" customHeight="1">
      <c r="A553" s="78" t="s">
        <v>478</v>
      </c>
      <c r="B553" s="79" t="s">
        <v>479</v>
      </c>
      <c r="C553" s="75"/>
      <c r="D553" s="76"/>
      <c r="E553" s="80" t="s">
        <v>480</v>
      </c>
      <c r="F553" s="75"/>
      <c r="G553" s="76"/>
      <c r="H553" s="79" t="s">
        <v>481</v>
      </c>
      <c r="I553" s="75"/>
      <c r="J553" s="75"/>
      <c r="K553" s="75"/>
      <c r="L553" s="76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5.75" customHeight="1">
      <c r="A554" s="81">
        <f>'Menu Cíclico'!AV6</f>
        <v>4</v>
      </c>
      <c r="B554" s="82" t="s">
        <v>482</v>
      </c>
      <c r="C554" s="82" t="s">
        <v>483</v>
      </c>
      <c r="D554" s="82" t="s">
        <v>484</v>
      </c>
      <c r="E554" s="82" t="s">
        <v>485</v>
      </c>
      <c r="F554" s="82" t="s">
        <v>484</v>
      </c>
      <c r="G554" s="82" t="s">
        <v>524</v>
      </c>
      <c r="H554" s="82" t="s">
        <v>486</v>
      </c>
      <c r="I554" s="82" t="s">
        <v>487</v>
      </c>
      <c r="J554" s="147" t="s">
        <v>488</v>
      </c>
      <c r="K554" s="85" t="s">
        <v>489</v>
      </c>
      <c r="L554" s="85" t="s">
        <v>490</v>
      </c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5.75" customHeight="1">
      <c r="A555" s="86" t="s">
        <v>491</v>
      </c>
      <c r="B555" s="87"/>
      <c r="C555" s="87"/>
      <c r="D555" s="87"/>
      <c r="E555" s="87"/>
      <c r="F555" s="87"/>
      <c r="G555" s="87"/>
      <c r="H555" s="87"/>
      <c r="I555" s="87"/>
      <c r="J555" s="115"/>
      <c r="K555" s="87"/>
      <c r="L555" s="8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5.75" customHeight="1">
      <c r="A556" s="37" t="s">
        <v>474</v>
      </c>
      <c r="B556" s="89">
        <v>0.07</v>
      </c>
      <c r="C556" s="89">
        <v>0.8</v>
      </c>
      <c r="D556" s="18">
        <f t="shared" ref="D556:D569" si="145">C556*B556</f>
        <v>0.056</v>
      </c>
      <c r="E556" s="18">
        <f>B556*A554</f>
        <v>0.28</v>
      </c>
      <c r="F556" s="18">
        <f t="shared" ref="F556:F569" si="146">E556*C556</f>
        <v>0.224</v>
      </c>
      <c r="G556" s="140">
        <v>0.0</v>
      </c>
      <c r="H556" s="18">
        <v>1.1</v>
      </c>
      <c r="I556" s="89">
        <f t="shared" ref="I556:I569" si="147">H556*E556</f>
        <v>0.308</v>
      </c>
      <c r="J556" s="116">
        <f>'Insumos Buffet'!D66</f>
        <v>23210</v>
      </c>
      <c r="K556" s="3">
        <f t="shared" ref="K556:K569" si="148">J556*I556</f>
        <v>7148.68</v>
      </c>
      <c r="L556" s="3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5.75" customHeight="1">
      <c r="A557" s="31" t="s">
        <v>620</v>
      </c>
      <c r="B557" s="89">
        <v>0.03</v>
      </c>
      <c r="C557" s="89">
        <v>1.0</v>
      </c>
      <c r="D557" s="18">
        <f t="shared" si="145"/>
        <v>0.03</v>
      </c>
      <c r="E557" s="18">
        <f>B557*A554</f>
        <v>0.12</v>
      </c>
      <c r="F557" s="18">
        <f t="shared" si="146"/>
        <v>0.12</v>
      </c>
      <c r="G557" s="87"/>
      <c r="H557" s="18">
        <v>1.0</v>
      </c>
      <c r="I557" s="89">
        <f t="shared" si="147"/>
        <v>0.12</v>
      </c>
      <c r="J557" s="116" t="str">
        <f>'Insumos Buffet'!D17</f>
        <v/>
      </c>
      <c r="K557" s="3">
        <f t="shared" si="148"/>
        <v>0</v>
      </c>
      <c r="L557" s="3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5.75" customHeight="1">
      <c r="A558" s="31" t="s">
        <v>459</v>
      </c>
      <c r="B558" s="18">
        <v>0.03</v>
      </c>
      <c r="C558" s="18">
        <v>1.0</v>
      </c>
      <c r="D558" s="18">
        <f t="shared" si="145"/>
        <v>0.03</v>
      </c>
      <c r="E558" s="18">
        <f>B558*A554</f>
        <v>0.12</v>
      </c>
      <c r="F558" s="18">
        <f t="shared" si="146"/>
        <v>0.12</v>
      </c>
      <c r="G558" s="148" t="s">
        <v>527</v>
      </c>
      <c r="H558" s="18">
        <v>1.125</v>
      </c>
      <c r="I558" s="89">
        <f t="shared" si="147"/>
        <v>0.135</v>
      </c>
      <c r="J558" s="116">
        <f>'Insumos Buffet'!D96</f>
        <v>2328</v>
      </c>
      <c r="K558" s="3">
        <f t="shared" si="148"/>
        <v>314.28</v>
      </c>
      <c r="L558" s="3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5.75" customHeight="1">
      <c r="A559" s="31" t="s">
        <v>433</v>
      </c>
      <c r="B559" s="18">
        <v>0.01</v>
      </c>
      <c r="C559" s="18">
        <v>1.0</v>
      </c>
      <c r="D559" s="18">
        <f t="shared" si="145"/>
        <v>0.01</v>
      </c>
      <c r="E559" s="18">
        <f>B559*A554</f>
        <v>0.04</v>
      </c>
      <c r="F559" s="18">
        <f t="shared" si="146"/>
        <v>0.04</v>
      </c>
      <c r="G559" s="142"/>
      <c r="H559" s="18">
        <v>1.125</v>
      </c>
      <c r="I559" s="89">
        <f t="shared" si="147"/>
        <v>0.045</v>
      </c>
      <c r="J559" s="116">
        <f>'Insumos Buffet'!D49</f>
        <v>18397</v>
      </c>
      <c r="K559" s="3">
        <f t="shared" si="148"/>
        <v>827.865</v>
      </c>
      <c r="L559" s="3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5.75" customHeight="1">
      <c r="A560" s="31" t="s">
        <v>434</v>
      </c>
      <c r="B560" s="18">
        <v>0.01</v>
      </c>
      <c r="C560" s="18">
        <v>1.0</v>
      </c>
      <c r="D560" s="18">
        <f t="shared" si="145"/>
        <v>0.01</v>
      </c>
      <c r="E560" s="18">
        <f>B560*A554</f>
        <v>0.04</v>
      </c>
      <c r="F560" s="18">
        <f t="shared" si="146"/>
        <v>0.04</v>
      </c>
      <c r="G560" s="142"/>
      <c r="H560" s="18">
        <v>1.125</v>
      </c>
      <c r="I560" s="89">
        <f t="shared" si="147"/>
        <v>0.045</v>
      </c>
      <c r="J560" s="116">
        <f>'Insumos Buffet'!D50</f>
        <v>5280</v>
      </c>
      <c r="K560" s="3">
        <f t="shared" si="148"/>
        <v>237.6</v>
      </c>
      <c r="L560" s="3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5.75" customHeight="1">
      <c r="A561" s="31" t="s">
        <v>531</v>
      </c>
      <c r="B561" s="18">
        <v>0.04</v>
      </c>
      <c r="C561" s="18">
        <v>1.0</v>
      </c>
      <c r="D561" s="18">
        <f t="shared" si="145"/>
        <v>0.04</v>
      </c>
      <c r="E561" s="18">
        <f>B561*A554</f>
        <v>0.16</v>
      </c>
      <c r="F561" s="18">
        <f t="shared" si="146"/>
        <v>0.16</v>
      </c>
      <c r="G561" s="87"/>
      <c r="H561" s="18">
        <v>1.175</v>
      </c>
      <c r="I561" s="89">
        <f t="shared" si="147"/>
        <v>0.188</v>
      </c>
      <c r="J561" s="116">
        <f>'Insumos Buffet'!D99</f>
        <v>6507</v>
      </c>
      <c r="K561" s="3">
        <f t="shared" si="148"/>
        <v>1223.316</v>
      </c>
      <c r="L561" s="3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5.75" customHeight="1">
      <c r="A562" s="31" t="s">
        <v>530</v>
      </c>
      <c r="B562" s="18">
        <v>0.04</v>
      </c>
      <c r="C562" s="18">
        <v>1.0</v>
      </c>
      <c r="D562" s="18">
        <f t="shared" si="145"/>
        <v>0.04</v>
      </c>
      <c r="E562" s="18">
        <f>B562*A554</f>
        <v>0.16</v>
      </c>
      <c r="F562" s="18">
        <f t="shared" si="146"/>
        <v>0.16</v>
      </c>
      <c r="G562" s="59"/>
      <c r="H562" s="18">
        <v>1.175</v>
      </c>
      <c r="I562" s="89">
        <f t="shared" si="147"/>
        <v>0.188</v>
      </c>
      <c r="J562" s="116">
        <f>'Insumos Buffet'!D98</f>
        <v>1351</v>
      </c>
      <c r="K562" s="3">
        <f t="shared" si="148"/>
        <v>253.988</v>
      </c>
      <c r="L562" s="3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5.75" customHeight="1">
      <c r="A563" s="31" t="s">
        <v>457</v>
      </c>
      <c r="B563" s="89">
        <v>0.02</v>
      </c>
      <c r="C563" s="89">
        <v>1.0</v>
      </c>
      <c r="D563" s="18">
        <f t="shared" si="145"/>
        <v>0.02</v>
      </c>
      <c r="E563" s="18">
        <f>B563*A554</f>
        <v>0.08</v>
      </c>
      <c r="F563" s="18">
        <f t="shared" si="146"/>
        <v>0.08</v>
      </c>
      <c r="G563" s="148" t="s">
        <v>528</v>
      </c>
      <c r="H563" s="18">
        <v>1.0</v>
      </c>
      <c r="I563" s="89">
        <f t="shared" si="147"/>
        <v>0.08</v>
      </c>
      <c r="J563" s="116">
        <f>'Insumos Buffet'!D85</f>
        <v>4367</v>
      </c>
      <c r="K563" s="3">
        <f t="shared" si="148"/>
        <v>349.36</v>
      </c>
      <c r="L563" s="3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5.75" customHeight="1">
      <c r="A564" s="31" t="s">
        <v>494</v>
      </c>
      <c r="B564" s="89">
        <v>5.0E-4</v>
      </c>
      <c r="C564" s="89">
        <v>1.0</v>
      </c>
      <c r="D564" s="18">
        <f t="shared" si="145"/>
        <v>0.0005</v>
      </c>
      <c r="E564" s="18">
        <f>B564*A554</f>
        <v>0.002</v>
      </c>
      <c r="F564" s="18">
        <f t="shared" si="146"/>
        <v>0.002</v>
      </c>
      <c r="G564" s="142"/>
      <c r="H564" s="18">
        <v>1.0</v>
      </c>
      <c r="I564" s="89">
        <f t="shared" si="147"/>
        <v>0.002</v>
      </c>
      <c r="J564" s="116">
        <f>'Insumos Buffet'!D70</f>
        <v>145000</v>
      </c>
      <c r="K564" s="3">
        <f t="shared" si="148"/>
        <v>290</v>
      </c>
      <c r="L564" s="3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5.75" customHeight="1">
      <c r="A565" s="1"/>
      <c r="B565" s="89"/>
      <c r="C565" s="89"/>
      <c r="D565" s="18">
        <f t="shared" si="145"/>
        <v>0</v>
      </c>
      <c r="E565" s="18">
        <f>B565*A554</f>
        <v>0</v>
      </c>
      <c r="F565" s="18">
        <f t="shared" si="146"/>
        <v>0</v>
      </c>
      <c r="G565" s="142"/>
      <c r="H565" s="18"/>
      <c r="I565" s="89">
        <f t="shared" si="147"/>
        <v>0</v>
      </c>
      <c r="J565" s="116"/>
      <c r="K565" s="3">
        <f t="shared" si="148"/>
        <v>0</v>
      </c>
      <c r="L565" s="3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5.75" customHeight="1">
      <c r="A566" s="1"/>
      <c r="B566" s="89"/>
      <c r="C566" s="89"/>
      <c r="D566" s="18">
        <f t="shared" si="145"/>
        <v>0</v>
      </c>
      <c r="E566" s="18">
        <f>B566*A554</f>
        <v>0</v>
      </c>
      <c r="F566" s="18">
        <f t="shared" si="146"/>
        <v>0</v>
      </c>
      <c r="G566" s="142"/>
      <c r="H566" s="18"/>
      <c r="I566" s="89">
        <f t="shared" si="147"/>
        <v>0</v>
      </c>
      <c r="J566" s="116"/>
      <c r="K566" s="3">
        <f t="shared" si="148"/>
        <v>0</v>
      </c>
      <c r="L566" s="3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5.75" customHeight="1">
      <c r="A567" s="31"/>
      <c r="B567" s="89"/>
      <c r="C567" s="89"/>
      <c r="D567" s="95">
        <f t="shared" si="145"/>
        <v>0</v>
      </c>
      <c r="E567" s="95">
        <f>B567*A554</f>
        <v>0</v>
      </c>
      <c r="F567" s="18">
        <f t="shared" si="146"/>
        <v>0</v>
      </c>
      <c r="G567" s="87"/>
      <c r="H567" s="18"/>
      <c r="I567" s="89">
        <f t="shared" si="147"/>
        <v>0</v>
      </c>
      <c r="J567" s="118"/>
      <c r="K567" s="3">
        <f t="shared" si="148"/>
        <v>0</v>
      </c>
      <c r="L567" s="3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5.75" customHeight="1">
      <c r="A568" s="31"/>
      <c r="B568" s="89"/>
      <c r="C568" s="89"/>
      <c r="D568" s="18">
        <f t="shared" si="145"/>
        <v>0</v>
      </c>
      <c r="E568" s="18">
        <f>B568*A554</f>
        <v>0</v>
      </c>
      <c r="F568" s="18">
        <f t="shared" si="146"/>
        <v>0</v>
      </c>
      <c r="G568" s="143">
        <f>F570/A554</f>
        <v>0.2365</v>
      </c>
      <c r="H568" s="18"/>
      <c r="I568" s="89">
        <f t="shared" si="147"/>
        <v>0</v>
      </c>
      <c r="J568" s="3"/>
      <c r="K568" s="3">
        <f t="shared" si="148"/>
        <v>0</v>
      </c>
      <c r="L568" s="3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5.75" customHeight="1">
      <c r="A569" s="31"/>
      <c r="B569" s="89"/>
      <c r="C569" s="89"/>
      <c r="D569" s="18">
        <f t="shared" si="145"/>
        <v>0</v>
      </c>
      <c r="E569" s="18">
        <f>B569*A554</f>
        <v>0</v>
      </c>
      <c r="F569" s="18">
        <f t="shared" si="146"/>
        <v>0</v>
      </c>
      <c r="G569" s="142"/>
      <c r="H569" s="18"/>
      <c r="I569" s="89">
        <f t="shared" si="147"/>
        <v>0</v>
      </c>
      <c r="J569" s="3"/>
      <c r="K569" s="3">
        <f t="shared" si="148"/>
        <v>0</v>
      </c>
      <c r="L569" s="3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5.75" customHeight="1">
      <c r="A570" s="4" t="s">
        <v>495</v>
      </c>
      <c r="B570" s="97">
        <f>SUM(B556:B569)</f>
        <v>0.2505</v>
      </c>
      <c r="C570" s="96"/>
      <c r="D570" s="97">
        <f t="shared" ref="D570:F570" si="149">SUM(D556:D569)</f>
        <v>0.2365</v>
      </c>
      <c r="E570" s="97">
        <f t="shared" si="149"/>
        <v>1.002</v>
      </c>
      <c r="F570" s="97">
        <f t="shared" si="149"/>
        <v>0.946</v>
      </c>
      <c r="G570" s="87"/>
      <c r="H570" s="96"/>
      <c r="I570" s="97">
        <f t="shared" ref="I570:L570" si="150">SUM(I556:I569)</f>
        <v>1.111</v>
      </c>
      <c r="J570" s="98">
        <f t="shared" si="150"/>
        <v>206440</v>
      </c>
      <c r="K570" s="98">
        <f t="shared" si="150"/>
        <v>10645.089</v>
      </c>
      <c r="L570" s="98">
        <f t="shared" si="150"/>
        <v>0</v>
      </c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5.75" customHeight="1">
      <c r="A571" s="8"/>
      <c r="B571" s="100"/>
      <c r="C571" s="100"/>
      <c r="D571" s="100"/>
      <c r="E571" s="100"/>
      <c r="F571" s="100"/>
      <c r="G571" s="100"/>
      <c r="H571" s="100"/>
      <c r="I571" s="101" t="s">
        <v>496</v>
      </c>
      <c r="J571" s="100"/>
      <c r="K571" s="100"/>
      <c r="L571" s="101" t="s">
        <v>497</v>
      </c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5.75" customHeight="1">
      <c r="A572" s="8"/>
      <c r="B572" s="100"/>
      <c r="C572" s="100"/>
      <c r="D572" s="100"/>
      <c r="E572" s="100"/>
      <c r="F572" s="100"/>
      <c r="G572" s="100"/>
      <c r="H572" s="100"/>
      <c r="I572" s="104">
        <f>G568*A554</f>
        <v>0.946</v>
      </c>
      <c r="J572" s="100"/>
      <c r="K572" s="100"/>
      <c r="L572" s="104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5.75" customHeight="1">
      <c r="A573" s="8"/>
      <c r="B573" s="100"/>
      <c r="C573" s="100"/>
      <c r="D573" s="100"/>
      <c r="E573" s="100"/>
      <c r="F573" s="100"/>
      <c r="G573" s="100"/>
      <c r="H573" s="100"/>
      <c r="I573" s="107"/>
      <c r="J573" s="100"/>
      <c r="K573" s="100"/>
      <c r="L573" s="10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5.75" customHeight="1">
      <c r="A575" s="66" t="s">
        <v>269</v>
      </c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6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5.75" customHeight="1">
      <c r="A576" s="78" t="s">
        <v>478</v>
      </c>
      <c r="B576" s="79" t="s">
        <v>479</v>
      </c>
      <c r="C576" s="75"/>
      <c r="D576" s="76"/>
      <c r="E576" s="80" t="s">
        <v>480</v>
      </c>
      <c r="F576" s="75"/>
      <c r="G576" s="76"/>
      <c r="H576" s="79" t="s">
        <v>481</v>
      </c>
      <c r="I576" s="75"/>
      <c r="J576" s="75"/>
      <c r="K576" s="75"/>
      <c r="L576" s="76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5.75" customHeight="1">
      <c r="A577" s="81">
        <f>'Menu Cíclico'!AZ7</f>
        <v>4</v>
      </c>
      <c r="B577" s="82" t="s">
        <v>482</v>
      </c>
      <c r="C577" s="82" t="s">
        <v>483</v>
      </c>
      <c r="D577" s="82" t="s">
        <v>484</v>
      </c>
      <c r="E577" s="82" t="s">
        <v>485</v>
      </c>
      <c r="F577" s="82" t="s">
        <v>484</v>
      </c>
      <c r="G577" s="82" t="s">
        <v>524</v>
      </c>
      <c r="H577" s="82" t="s">
        <v>486</v>
      </c>
      <c r="I577" s="82" t="s">
        <v>487</v>
      </c>
      <c r="J577" s="147" t="s">
        <v>488</v>
      </c>
      <c r="K577" s="85" t="s">
        <v>489</v>
      </c>
      <c r="L577" s="85" t="s">
        <v>490</v>
      </c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5.75" customHeight="1">
      <c r="A578" s="86" t="s">
        <v>491</v>
      </c>
      <c r="B578" s="87"/>
      <c r="C578" s="87"/>
      <c r="D578" s="87"/>
      <c r="E578" s="87"/>
      <c r="F578" s="87"/>
      <c r="G578" s="87"/>
      <c r="H578" s="87"/>
      <c r="I578" s="87"/>
      <c r="J578" s="115"/>
      <c r="K578" s="87"/>
      <c r="L578" s="8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5.75" customHeight="1">
      <c r="A579" s="37" t="s">
        <v>473</v>
      </c>
      <c r="B579" s="89">
        <v>0.11</v>
      </c>
      <c r="C579" s="89">
        <v>1.0</v>
      </c>
      <c r="D579" s="18">
        <f t="shared" ref="D579:D592" si="151">C579*B579</f>
        <v>0.11</v>
      </c>
      <c r="E579" s="18">
        <f>B579*A577</f>
        <v>0.44</v>
      </c>
      <c r="F579" s="18">
        <f t="shared" ref="F579:F592" si="152">E579*C579</f>
        <v>0.44</v>
      </c>
      <c r="G579" s="140">
        <v>0.0</v>
      </c>
      <c r="H579" s="18">
        <v>1.1</v>
      </c>
      <c r="I579" s="89">
        <f t="shared" ref="I579:I592" si="153">H579*E579</f>
        <v>0.484</v>
      </c>
      <c r="J579" s="116">
        <f>'Insumos Buffet'!D65</f>
        <v>10940</v>
      </c>
      <c r="K579" s="3">
        <f t="shared" ref="K579:K592" si="154">J579*I579</f>
        <v>5294.96</v>
      </c>
      <c r="L579" s="3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5.75" customHeight="1">
      <c r="A580" s="31" t="s">
        <v>440</v>
      </c>
      <c r="B580" s="89">
        <v>0.08</v>
      </c>
      <c r="C580" s="89">
        <v>1.0</v>
      </c>
      <c r="D580" s="18">
        <f t="shared" si="151"/>
        <v>0.08</v>
      </c>
      <c r="E580" s="18">
        <f>B580*A577</f>
        <v>0.32</v>
      </c>
      <c r="F580" s="18">
        <f t="shared" si="152"/>
        <v>0.32</v>
      </c>
      <c r="G580" s="87"/>
      <c r="H580" s="18">
        <v>1.0</v>
      </c>
      <c r="I580" s="89">
        <f t="shared" si="153"/>
        <v>0.32</v>
      </c>
      <c r="J580" s="116">
        <f>'Insumos Buffet'!D87</f>
        <v>10184.70142</v>
      </c>
      <c r="K580" s="3">
        <f t="shared" si="154"/>
        <v>3259.104455</v>
      </c>
      <c r="L580" s="3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5.75" customHeight="1">
      <c r="A581" s="31" t="s">
        <v>613</v>
      </c>
      <c r="B581" s="18">
        <v>0.01</v>
      </c>
      <c r="C581" s="18">
        <v>0.9</v>
      </c>
      <c r="D581" s="18">
        <f t="shared" si="151"/>
        <v>0.009</v>
      </c>
      <c r="E581" s="18">
        <f>B581*A577</f>
        <v>0.04</v>
      </c>
      <c r="F581" s="18">
        <f t="shared" si="152"/>
        <v>0.036</v>
      </c>
      <c r="G581" s="148" t="s">
        <v>527</v>
      </c>
      <c r="H581" s="18">
        <v>1.0</v>
      </c>
      <c r="I581" s="89">
        <f t="shared" si="153"/>
        <v>0.04</v>
      </c>
      <c r="J581" s="116">
        <f>'Insumos Buffet'!D125</f>
        <v>2800</v>
      </c>
      <c r="K581" s="3">
        <f t="shared" si="154"/>
        <v>112</v>
      </c>
      <c r="L581" s="3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5.75" customHeight="1">
      <c r="A582" s="31" t="s">
        <v>454</v>
      </c>
      <c r="B582" s="18">
        <v>0.001</v>
      </c>
      <c r="C582" s="18">
        <v>1.0</v>
      </c>
      <c r="D582" s="18">
        <f t="shared" si="151"/>
        <v>0.001</v>
      </c>
      <c r="E582" s="18">
        <f>B582*A577</f>
        <v>0.004</v>
      </c>
      <c r="F582" s="18">
        <f t="shared" si="152"/>
        <v>0.004</v>
      </c>
      <c r="G582" s="142"/>
      <c r="H582" s="18">
        <v>1.0</v>
      </c>
      <c r="I582" s="89">
        <f t="shared" si="153"/>
        <v>0.004</v>
      </c>
      <c r="J582" s="116">
        <f>'Insumos Buffet'!D81</f>
        <v>72641</v>
      </c>
      <c r="K582" s="3">
        <f t="shared" si="154"/>
        <v>290.564</v>
      </c>
      <c r="L582" s="3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5.75" customHeight="1">
      <c r="A583" s="31" t="s">
        <v>494</v>
      </c>
      <c r="B583" s="18">
        <v>0.001</v>
      </c>
      <c r="C583" s="18">
        <v>1.0</v>
      </c>
      <c r="D583" s="18">
        <f t="shared" si="151"/>
        <v>0.001</v>
      </c>
      <c r="E583" s="18">
        <f>B583*A577</f>
        <v>0.004</v>
      </c>
      <c r="F583" s="18">
        <f t="shared" si="152"/>
        <v>0.004</v>
      </c>
      <c r="G583" s="142"/>
      <c r="H583" s="18">
        <v>1.0</v>
      </c>
      <c r="I583" s="89">
        <f t="shared" si="153"/>
        <v>0.004</v>
      </c>
      <c r="J583" s="116">
        <f>'Insumos Buffet'!D70</f>
        <v>145000</v>
      </c>
      <c r="K583" s="3">
        <f t="shared" si="154"/>
        <v>580</v>
      </c>
      <c r="L583" s="3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5.75" customHeight="1">
      <c r="A584" s="31" t="s">
        <v>345</v>
      </c>
      <c r="B584" s="18">
        <v>0.05</v>
      </c>
      <c r="C584" s="18">
        <v>1.0</v>
      </c>
      <c r="D584" s="18">
        <f t="shared" si="151"/>
        <v>0.05</v>
      </c>
      <c r="E584" s="18">
        <f>B584*A577</f>
        <v>0.2</v>
      </c>
      <c r="F584" s="18">
        <f t="shared" si="152"/>
        <v>0.2</v>
      </c>
      <c r="G584" s="87"/>
      <c r="H584" s="18">
        <v>1.125</v>
      </c>
      <c r="I584" s="89">
        <f t="shared" si="153"/>
        <v>0.225</v>
      </c>
      <c r="J584" s="116">
        <f>'Insumos Buffet'!D21</f>
        <v>2990</v>
      </c>
      <c r="K584" s="3">
        <f t="shared" si="154"/>
        <v>672.75</v>
      </c>
      <c r="L584" s="3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5.75" customHeight="1">
      <c r="A585" s="31" t="s">
        <v>492</v>
      </c>
      <c r="B585" s="18">
        <v>0.002</v>
      </c>
      <c r="C585" s="18">
        <v>1.0</v>
      </c>
      <c r="D585" s="18">
        <f t="shared" si="151"/>
        <v>0.002</v>
      </c>
      <c r="E585" s="18">
        <f>B585*A577</f>
        <v>0.008</v>
      </c>
      <c r="F585" s="18">
        <f t="shared" si="152"/>
        <v>0.008</v>
      </c>
      <c r="G585" s="59"/>
      <c r="H585" s="18">
        <v>1.0</v>
      </c>
      <c r="I585" s="89">
        <f t="shared" si="153"/>
        <v>0.008</v>
      </c>
      <c r="J585" s="116">
        <f>'Insumos Buffet'!D82</f>
        <v>3200</v>
      </c>
      <c r="K585" s="3">
        <f t="shared" si="154"/>
        <v>25.6</v>
      </c>
      <c r="L585" s="3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5.75" customHeight="1">
      <c r="A586" s="31" t="s">
        <v>47</v>
      </c>
      <c r="B586" s="89">
        <v>0.01</v>
      </c>
      <c r="C586" s="89">
        <v>1.0</v>
      </c>
      <c r="D586" s="18">
        <f t="shared" si="151"/>
        <v>0.01</v>
      </c>
      <c r="E586" s="18">
        <f>B586*A577</f>
        <v>0.04</v>
      </c>
      <c r="F586" s="18">
        <f t="shared" si="152"/>
        <v>0.04</v>
      </c>
      <c r="G586" s="148" t="s">
        <v>528</v>
      </c>
      <c r="H586" s="18">
        <v>1.0</v>
      </c>
      <c r="I586" s="89">
        <f t="shared" si="153"/>
        <v>0.04</v>
      </c>
      <c r="J586" s="116">
        <f>'Insumos Buffet'!D2</f>
        <v>6820</v>
      </c>
      <c r="K586" s="3">
        <f t="shared" si="154"/>
        <v>272.8</v>
      </c>
      <c r="L586" s="3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5.75" customHeight="1">
      <c r="A587" s="31"/>
      <c r="B587" s="89"/>
      <c r="C587" s="89"/>
      <c r="D587" s="18">
        <f t="shared" si="151"/>
        <v>0</v>
      </c>
      <c r="E587" s="18">
        <f>B587*A577</f>
        <v>0</v>
      </c>
      <c r="F587" s="18">
        <f t="shared" si="152"/>
        <v>0</v>
      </c>
      <c r="G587" s="142"/>
      <c r="H587" s="18"/>
      <c r="I587" s="89">
        <f t="shared" si="153"/>
        <v>0</v>
      </c>
      <c r="J587" s="116"/>
      <c r="K587" s="3">
        <f t="shared" si="154"/>
        <v>0</v>
      </c>
      <c r="L587" s="3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5.75" customHeight="1">
      <c r="A588" s="1"/>
      <c r="B588" s="89"/>
      <c r="C588" s="89"/>
      <c r="D588" s="18">
        <f t="shared" si="151"/>
        <v>0</v>
      </c>
      <c r="E588" s="18">
        <f>B588*A577</f>
        <v>0</v>
      </c>
      <c r="F588" s="18">
        <f t="shared" si="152"/>
        <v>0</v>
      </c>
      <c r="G588" s="142"/>
      <c r="H588" s="18"/>
      <c r="I588" s="89">
        <f t="shared" si="153"/>
        <v>0</v>
      </c>
      <c r="J588" s="116"/>
      <c r="K588" s="3">
        <f t="shared" si="154"/>
        <v>0</v>
      </c>
      <c r="L588" s="3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5.75" customHeight="1">
      <c r="A589" s="1"/>
      <c r="B589" s="89"/>
      <c r="C589" s="89"/>
      <c r="D589" s="18">
        <f t="shared" si="151"/>
        <v>0</v>
      </c>
      <c r="E589" s="18">
        <f>B589*A577</f>
        <v>0</v>
      </c>
      <c r="F589" s="18">
        <f t="shared" si="152"/>
        <v>0</v>
      </c>
      <c r="G589" s="142"/>
      <c r="H589" s="18"/>
      <c r="I589" s="89">
        <f t="shared" si="153"/>
        <v>0</v>
      </c>
      <c r="J589" s="116"/>
      <c r="K589" s="3">
        <f t="shared" si="154"/>
        <v>0</v>
      </c>
      <c r="L589" s="3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5.75" customHeight="1">
      <c r="A590" s="31"/>
      <c r="B590" s="89"/>
      <c r="C590" s="89"/>
      <c r="D590" s="95">
        <f t="shared" si="151"/>
        <v>0</v>
      </c>
      <c r="E590" s="95">
        <f>B590*A577</f>
        <v>0</v>
      </c>
      <c r="F590" s="18">
        <f t="shared" si="152"/>
        <v>0</v>
      </c>
      <c r="G590" s="87"/>
      <c r="H590" s="18"/>
      <c r="I590" s="89">
        <f t="shared" si="153"/>
        <v>0</v>
      </c>
      <c r="J590" s="118"/>
      <c r="K590" s="3">
        <f t="shared" si="154"/>
        <v>0</v>
      </c>
      <c r="L590" s="3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5.75" customHeight="1">
      <c r="A591" s="31"/>
      <c r="B591" s="89"/>
      <c r="C591" s="89"/>
      <c r="D591" s="18">
        <f t="shared" si="151"/>
        <v>0</v>
      </c>
      <c r="E591" s="18">
        <f>B591*A577</f>
        <v>0</v>
      </c>
      <c r="F591" s="18">
        <f t="shared" si="152"/>
        <v>0</v>
      </c>
      <c r="G591" s="143">
        <f>F593/A577</f>
        <v>0.263</v>
      </c>
      <c r="H591" s="18"/>
      <c r="I591" s="89">
        <f t="shared" si="153"/>
        <v>0</v>
      </c>
      <c r="J591" s="3"/>
      <c r="K591" s="3">
        <f t="shared" si="154"/>
        <v>0</v>
      </c>
      <c r="L591" s="3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5.75" customHeight="1">
      <c r="A592" s="31"/>
      <c r="B592" s="89"/>
      <c r="C592" s="89"/>
      <c r="D592" s="18">
        <f t="shared" si="151"/>
        <v>0</v>
      </c>
      <c r="E592" s="18">
        <f>B592*A577</f>
        <v>0</v>
      </c>
      <c r="F592" s="18">
        <f t="shared" si="152"/>
        <v>0</v>
      </c>
      <c r="G592" s="142"/>
      <c r="H592" s="18"/>
      <c r="I592" s="89">
        <f t="shared" si="153"/>
        <v>0</v>
      </c>
      <c r="J592" s="3"/>
      <c r="K592" s="3">
        <f t="shared" si="154"/>
        <v>0</v>
      </c>
      <c r="L592" s="3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5.75" customHeight="1">
      <c r="A593" s="4" t="s">
        <v>495</v>
      </c>
      <c r="B593" s="97">
        <f>SUM(B579:B592)</f>
        <v>0.264</v>
      </c>
      <c r="C593" s="96"/>
      <c r="D593" s="97">
        <f t="shared" ref="D593:F593" si="155">SUM(D579:D592)</f>
        <v>0.263</v>
      </c>
      <c r="E593" s="97">
        <f t="shared" si="155"/>
        <v>1.056</v>
      </c>
      <c r="F593" s="97">
        <f t="shared" si="155"/>
        <v>1.052</v>
      </c>
      <c r="G593" s="87"/>
      <c r="H593" s="96"/>
      <c r="I593" s="97">
        <f t="shared" ref="I593:L593" si="156">SUM(I579:I592)</f>
        <v>1.125</v>
      </c>
      <c r="J593" s="98">
        <f t="shared" si="156"/>
        <v>254575.7014</v>
      </c>
      <c r="K593" s="98">
        <f t="shared" si="156"/>
        <v>10507.77846</v>
      </c>
      <c r="L593" s="98">
        <f t="shared" si="156"/>
        <v>0</v>
      </c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5.75" customHeight="1">
      <c r="A594" s="8"/>
      <c r="B594" s="100"/>
      <c r="C594" s="100"/>
      <c r="D594" s="100"/>
      <c r="E594" s="100"/>
      <c r="F594" s="100"/>
      <c r="G594" s="100"/>
      <c r="H594" s="100"/>
      <c r="I594" s="101" t="s">
        <v>496</v>
      </c>
      <c r="J594" s="100"/>
      <c r="K594" s="100"/>
      <c r="L594" s="101" t="s">
        <v>497</v>
      </c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5.75" customHeight="1">
      <c r="A595" s="8"/>
      <c r="B595" s="100"/>
      <c r="C595" s="100"/>
      <c r="D595" s="100"/>
      <c r="E595" s="100"/>
      <c r="F595" s="100"/>
      <c r="G595" s="100"/>
      <c r="H595" s="100"/>
      <c r="I595" s="104">
        <f>G591*A577</f>
        <v>1.052</v>
      </c>
      <c r="J595" s="100"/>
      <c r="K595" s="100"/>
      <c r="L595" s="104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5.75" customHeight="1">
      <c r="A598" s="66" t="s">
        <v>217</v>
      </c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6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5.75" customHeight="1">
      <c r="A599" s="78" t="s">
        <v>478</v>
      </c>
      <c r="B599" s="79" t="s">
        <v>479</v>
      </c>
      <c r="C599" s="75"/>
      <c r="D599" s="76"/>
      <c r="E599" s="80" t="s">
        <v>480</v>
      </c>
      <c r="F599" s="75"/>
      <c r="G599" s="76"/>
      <c r="H599" s="79" t="s">
        <v>481</v>
      </c>
      <c r="I599" s="75"/>
      <c r="J599" s="75"/>
      <c r="K599" s="75"/>
      <c r="L599" s="76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5.75" customHeight="1">
      <c r="A600" s="81">
        <f>'Menu Cíclico'!AZ6</f>
        <v>4</v>
      </c>
      <c r="B600" s="82" t="s">
        <v>482</v>
      </c>
      <c r="C600" s="82" t="s">
        <v>483</v>
      </c>
      <c r="D600" s="82" t="s">
        <v>484</v>
      </c>
      <c r="E600" s="82" t="s">
        <v>485</v>
      </c>
      <c r="F600" s="82" t="s">
        <v>484</v>
      </c>
      <c r="G600" s="82" t="s">
        <v>524</v>
      </c>
      <c r="H600" s="82" t="s">
        <v>486</v>
      </c>
      <c r="I600" s="82" t="s">
        <v>487</v>
      </c>
      <c r="J600" s="147" t="s">
        <v>488</v>
      </c>
      <c r="K600" s="85" t="s">
        <v>489</v>
      </c>
      <c r="L600" s="85" t="s">
        <v>490</v>
      </c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5.75" customHeight="1">
      <c r="A601" s="86" t="s">
        <v>491</v>
      </c>
      <c r="B601" s="87"/>
      <c r="C601" s="87"/>
      <c r="D601" s="87"/>
      <c r="E601" s="87"/>
      <c r="F601" s="87"/>
      <c r="G601" s="87"/>
      <c r="H601" s="87"/>
      <c r="I601" s="87"/>
      <c r="J601" s="115"/>
      <c r="K601" s="87"/>
      <c r="L601" s="8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5.75" customHeight="1">
      <c r="A602" s="37" t="s">
        <v>474</v>
      </c>
      <c r="B602" s="89">
        <v>0.22</v>
      </c>
      <c r="C602" s="89">
        <v>0.8</v>
      </c>
      <c r="D602" s="18">
        <f t="shared" ref="D602:D615" si="157">C602*B602</f>
        <v>0.176</v>
      </c>
      <c r="E602" s="18">
        <f>B602*A600</f>
        <v>0.88</v>
      </c>
      <c r="F602" s="18">
        <f t="shared" ref="F602:F615" si="158">E602*C602</f>
        <v>0.704</v>
      </c>
      <c r="G602" s="140">
        <v>0.0</v>
      </c>
      <c r="H602" s="18">
        <v>1.1</v>
      </c>
      <c r="I602" s="89">
        <f t="shared" ref="I602:I615" si="159">H602*E602</f>
        <v>0.968</v>
      </c>
      <c r="J602" s="116">
        <f>'Insumos Buffet'!D66</f>
        <v>23210</v>
      </c>
      <c r="K602" s="3">
        <f t="shared" ref="K602:K615" si="160">J602*I602</f>
        <v>22467.28</v>
      </c>
      <c r="L602" s="3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5.75" customHeight="1">
      <c r="A603" s="31" t="s">
        <v>423</v>
      </c>
      <c r="B603" s="89">
        <v>0.02</v>
      </c>
      <c r="C603" s="89">
        <v>1.0</v>
      </c>
      <c r="D603" s="18">
        <f t="shared" si="157"/>
        <v>0.02</v>
      </c>
      <c r="E603" s="18">
        <f>B603*A600</f>
        <v>0.08</v>
      </c>
      <c r="F603" s="18">
        <f t="shared" si="158"/>
        <v>0.08</v>
      </c>
      <c r="G603" s="87"/>
      <c r="H603" s="18">
        <v>1.0</v>
      </c>
      <c r="I603" s="89">
        <f t="shared" si="159"/>
        <v>0.08</v>
      </c>
      <c r="J603" s="116">
        <f>'Insumos Buffet'!D41</f>
        <v>432</v>
      </c>
      <c r="K603" s="3">
        <f t="shared" si="160"/>
        <v>34.56</v>
      </c>
      <c r="L603" s="3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5.75" customHeight="1">
      <c r="A604" s="31" t="s">
        <v>476</v>
      </c>
      <c r="B604" s="18">
        <v>0.001</v>
      </c>
      <c r="C604" s="18">
        <v>0.9</v>
      </c>
      <c r="D604" s="18">
        <f t="shared" si="157"/>
        <v>0.0009</v>
      </c>
      <c r="E604" s="18">
        <f>B604*A600</f>
        <v>0.004</v>
      </c>
      <c r="F604" s="18">
        <f t="shared" si="158"/>
        <v>0.0036</v>
      </c>
      <c r="G604" s="148" t="s">
        <v>527</v>
      </c>
      <c r="H604" s="18">
        <v>1.0</v>
      </c>
      <c r="I604" s="89">
        <f t="shared" si="159"/>
        <v>0.004</v>
      </c>
      <c r="J604" s="116">
        <f>'Insumos Buffet'!D68</f>
        <v>48684</v>
      </c>
      <c r="K604" s="3">
        <f t="shared" si="160"/>
        <v>194.736</v>
      </c>
      <c r="L604" s="3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5.75" customHeight="1">
      <c r="A605" s="31" t="s">
        <v>505</v>
      </c>
      <c r="B605" s="18">
        <v>0.002</v>
      </c>
      <c r="C605" s="18">
        <v>1.0</v>
      </c>
      <c r="D605" s="18">
        <f t="shared" si="157"/>
        <v>0.002</v>
      </c>
      <c r="E605" s="18">
        <f>B605*A600</f>
        <v>0.008</v>
      </c>
      <c r="F605" s="18">
        <f t="shared" si="158"/>
        <v>0.008</v>
      </c>
      <c r="G605" s="142"/>
      <c r="H605" s="18">
        <v>1.0</v>
      </c>
      <c r="I605" s="89">
        <f t="shared" si="159"/>
        <v>0.008</v>
      </c>
      <c r="J605" s="116">
        <f>'Insumos Buffet'!D82</f>
        <v>3200</v>
      </c>
      <c r="K605" s="3">
        <f t="shared" si="160"/>
        <v>25.6</v>
      </c>
      <c r="L605" s="3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5.75" customHeight="1">
      <c r="A606" s="31" t="s">
        <v>494</v>
      </c>
      <c r="B606" s="18">
        <v>0.001</v>
      </c>
      <c r="C606" s="18">
        <v>1.0</v>
      </c>
      <c r="D606" s="18">
        <f t="shared" si="157"/>
        <v>0.001</v>
      </c>
      <c r="E606" s="18">
        <f>B606*A600</f>
        <v>0.004</v>
      </c>
      <c r="F606" s="18">
        <f t="shared" si="158"/>
        <v>0.004</v>
      </c>
      <c r="G606" s="142"/>
      <c r="H606" s="18">
        <v>1.0</v>
      </c>
      <c r="I606" s="89">
        <f t="shared" si="159"/>
        <v>0.004</v>
      </c>
      <c r="J606" s="116">
        <f>'Insumos Buffet'!D70</f>
        <v>145000</v>
      </c>
      <c r="K606" s="3">
        <f t="shared" si="160"/>
        <v>580</v>
      </c>
      <c r="L606" s="3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5.75" customHeight="1">
      <c r="A607" s="31" t="s">
        <v>422</v>
      </c>
      <c r="B607" s="18">
        <v>0.05</v>
      </c>
      <c r="C607" s="18">
        <v>1.0</v>
      </c>
      <c r="D607" s="18">
        <f t="shared" si="157"/>
        <v>0.05</v>
      </c>
      <c r="E607" s="18">
        <f>B607*A600</f>
        <v>0.2</v>
      </c>
      <c r="F607" s="18">
        <f t="shared" si="158"/>
        <v>0.2</v>
      </c>
      <c r="G607" s="87"/>
      <c r="H607" s="18">
        <v>1.0</v>
      </c>
      <c r="I607" s="89">
        <f t="shared" si="159"/>
        <v>0.2</v>
      </c>
      <c r="J607" s="116">
        <f>'Insumos Buffet'!D40</f>
        <v>3890</v>
      </c>
      <c r="K607" s="3">
        <f t="shared" si="160"/>
        <v>778</v>
      </c>
      <c r="L607" s="3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5.75" customHeight="1">
      <c r="A608" s="31" t="s">
        <v>47</v>
      </c>
      <c r="B608" s="18">
        <v>0.01</v>
      </c>
      <c r="C608" s="18">
        <v>1.0</v>
      </c>
      <c r="D608" s="18">
        <f t="shared" si="157"/>
        <v>0.01</v>
      </c>
      <c r="E608" s="18">
        <f>B608*A600</f>
        <v>0.04</v>
      </c>
      <c r="F608" s="18">
        <f t="shared" si="158"/>
        <v>0.04</v>
      </c>
      <c r="G608" s="59"/>
      <c r="H608" s="18">
        <v>1.0</v>
      </c>
      <c r="I608" s="89">
        <f t="shared" si="159"/>
        <v>0.04</v>
      </c>
      <c r="J608" s="116">
        <f>'Insumos Buffet'!D2</f>
        <v>6820</v>
      </c>
      <c r="K608" s="3">
        <f t="shared" si="160"/>
        <v>272.8</v>
      </c>
      <c r="L608" s="3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5.75" customHeight="1">
      <c r="A609" s="31"/>
      <c r="B609" s="89"/>
      <c r="C609" s="89"/>
      <c r="D609" s="18">
        <f t="shared" si="157"/>
        <v>0</v>
      </c>
      <c r="E609" s="18">
        <f>B609*A600</f>
        <v>0</v>
      </c>
      <c r="F609" s="18">
        <f t="shared" si="158"/>
        <v>0</v>
      </c>
      <c r="G609" s="148" t="s">
        <v>528</v>
      </c>
      <c r="H609" s="18"/>
      <c r="I609" s="89">
        <f t="shared" si="159"/>
        <v>0</v>
      </c>
      <c r="J609" s="116"/>
      <c r="K609" s="3">
        <f t="shared" si="160"/>
        <v>0</v>
      </c>
      <c r="L609" s="3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5.75" customHeight="1">
      <c r="A610" s="2"/>
      <c r="B610" s="89"/>
      <c r="C610" s="89"/>
      <c r="D610" s="18">
        <f t="shared" si="157"/>
        <v>0</v>
      </c>
      <c r="E610" s="18">
        <f>B610*A600</f>
        <v>0</v>
      </c>
      <c r="F610" s="18">
        <f t="shared" si="158"/>
        <v>0</v>
      </c>
      <c r="G610" s="142"/>
      <c r="H610" s="18"/>
      <c r="I610" s="89">
        <f t="shared" si="159"/>
        <v>0</v>
      </c>
      <c r="J610" s="116"/>
      <c r="K610" s="3">
        <f t="shared" si="160"/>
        <v>0</v>
      </c>
      <c r="L610" s="3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5.75" customHeight="1">
      <c r="A611" s="1"/>
      <c r="B611" s="89"/>
      <c r="C611" s="89"/>
      <c r="D611" s="18">
        <f t="shared" si="157"/>
        <v>0</v>
      </c>
      <c r="E611" s="18">
        <f>B611*A600</f>
        <v>0</v>
      </c>
      <c r="F611" s="18">
        <f t="shared" si="158"/>
        <v>0</v>
      </c>
      <c r="G611" s="142"/>
      <c r="H611" s="18"/>
      <c r="I611" s="89">
        <f t="shared" si="159"/>
        <v>0</v>
      </c>
      <c r="J611" s="116"/>
      <c r="K611" s="3">
        <f t="shared" si="160"/>
        <v>0</v>
      </c>
      <c r="L611" s="3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5.75" customHeight="1">
      <c r="A612" s="1"/>
      <c r="B612" s="89"/>
      <c r="C612" s="89"/>
      <c r="D612" s="18">
        <f t="shared" si="157"/>
        <v>0</v>
      </c>
      <c r="E612" s="18">
        <f>B612*A600</f>
        <v>0</v>
      </c>
      <c r="F612" s="18">
        <f t="shared" si="158"/>
        <v>0</v>
      </c>
      <c r="G612" s="142"/>
      <c r="H612" s="18"/>
      <c r="I612" s="89">
        <f t="shared" si="159"/>
        <v>0</v>
      </c>
      <c r="J612" s="116"/>
      <c r="K612" s="3">
        <f t="shared" si="160"/>
        <v>0</v>
      </c>
      <c r="L612" s="3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5.75" customHeight="1">
      <c r="A613" s="31"/>
      <c r="B613" s="89"/>
      <c r="C613" s="89"/>
      <c r="D613" s="95">
        <f t="shared" si="157"/>
        <v>0</v>
      </c>
      <c r="E613" s="95">
        <f>B613*A600</f>
        <v>0</v>
      </c>
      <c r="F613" s="18">
        <f t="shared" si="158"/>
        <v>0</v>
      </c>
      <c r="G613" s="87"/>
      <c r="H613" s="18"/>
      <c r="I613" s="89">
        <f t="shared" si="159"/>
        <v>0</v>
      </c>
      <c r="J613" s="118"/>
      <c r="K613" s="3">
        <f t="shared" si="160"/>
        <v>0</v>
      </c>
      <c r="L613" s="3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5.75" customHeight="1">
      <c r="A614" s="31"/>
      <c r="B614" s="89"/>
      <c r="C614" s="89"/>
      <c r="D614" s="18">
        <f t="shared" si="157"/>
        <v>0</v>
      </c>
      <c r="E614" s="18">
        <f>B614*A600</f>
        <v>0</v>
      </c>
      <c r="F614" s="18">
        <f t="shared" si="158"/>
        <v>0</v>
      </c>
      <c r="G614" s="143">
        <f>F616/A600</f>
        <v>0.2599</v>
      </c>
      <c r="H614" s="18"/>
      <c r="I614" s="89">
        <f t="shared" si="159"/>
        <v>0</v>
      </c>
      <c r="J614" s="3"/>
      <c r="K614" s="3">
        <f t="shared" si="160"/>
        <v>0</v>
      </c>
      <c r="L614" s="3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5.75" customHeight="1">
      <c r="A615" s="31"/>
      <c r="B615" s="89"/>
      <c r="C615" s="89"/>
      <c r="D615" s="18">
        <f t="shared" si="157"/>
        <v>0</v>
      </c>
      <c r="E615" s="18">
        <f>B615*A600</f>
        <v>0</v>
      </c>
      <c r="F615" s="18">
        <f t="shared" si="158"/>
        <v>0</v>
      </c>
      <c r="G615" s="142"/>
      <c r="H615" s="18"/>
      <c r="I615" s="89">
        <f t="shared" si="159"/>
        <v>0</v>
      </c>
      <c r="J615" s="3"/>
      <c r="K615" s="3">
        <f t="shared" si="160"/>
        <v>0</v>
      </c>
      <c r="L615" s="3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5.75" customHeight="1">
      <c r="A616" s="4" t="s">
        <v>495</v>
      </c>
      <c r="B616" s="97">
        <f>SUM(B602:B615)</f>
        <v>0.304</v>
      </c>
      <c r="C616" s="96"/>
      <c r="D616" s="97">
        <f t="shared" ref="D616:F616" si="161">SUM(D602:D615)</f>
        <v>0.2599</v>
      </c>
      <c r="E616" s="97">
        <f t="shared" si="161"/>
        <v>1.216</v>
      </c>
      <c r="F616" s="97">
        <f t="shared" si="161"/>
        <v>1.0396</v>
      </c>
      <c r="G616" s="87"/>
      <c r="H616" s="96"/>
      <c r="I616" s="97">
        <f t="shared" ref="I616:L616" si="162">SUM(I602:I615)</f>
        <v>1.304</v>
      </c>
      <c r="J616" s="98">
        <f t="shared" si="162"/>
        <v>231236</v>
      </c>
      <c r="K616" s="98">
        <f t="shared" si="162"/>
        <v>24352.976</v>
      </c>
      <c r="L616" s="98">
        <f t="shared" si="162"/>
        <v>0</v>
      </c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5.75" customHeight="1">
      <c r="A617" s="8"/>
      <c r="B617" s="100"/>
      <c r="C617" s="100"/>
      <c r="D617" s="100"/>
      <c r="E617" s="100"/>
      <c r="F617" s="100"/>
      <c r="G617" s="100"/>
      <c r="H617" s="100"/>
      <c r="I617" s="101" t="s">
        <v>496</v>
      </c>
      <c r="J617" s="100"/>
      <c r="K617" s="100"/>
      <c r="L617" s="101" t="s">
        <v>497</v>
      </c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5.75" customHeight="1">
      <c r="A618" s="8"/>
      <c r="B618" s="100"/>
      <c r="C618" s="100"/>
      <c r="D618" s="100"/>
      <c r="E618" s="100"/>
      <c r="F618" s="100"/>
      <c r="G618" s="100"/>
      <c r="H618" s="100"/>
      <c r="I618" s="104">
        <f>G614*A600</f>
        <v>1.0396</v>
      </c>
      <c r="J618" s="100"/>
      <c r="K618" s="100"/>
      <c r="L618" s="104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5.75" customHeight="1">
      <c r="A621" s="172" t="s">
        <v>390</v>
      </c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6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5.75" customHeight="1">
      <c r="A622" s="78" t="s">
        <v>478</v>
      </c>
      <c r="B622" s="79" t="s">
        <v>479</v>
      </c>
      <c r="C622" s="75"/>
      <c r="D622" s="76"/>
      <c r="E622" s="80" t="s">
        <v>480</v>
      </c>
      <c r="F622" s="75"/>
      <c r="G622" s="76"/>
      <c r="H622" s="79" t="s">
        <v>481</v>
      </c>
      <c r="I622" s="75"/>
      <c r="J622" s="75"/>
      <c r="K622" s="75"/>
      <c r="L622" s="76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5.75" customHeight="1">
      <c r="A623" s="81">
        <f>'Menu Cíclico'!BH6</f>
        <v>4</v>
      </c>
      <c r="B623" s="82" t="s">
        <v>482</v>
      </c>
      <c r="C623" s="82" t="s">
        <v>483</v>
      </c>
      <c r="D623" s="82" t="s">
        <v>484</v>
      </c>
      <c r="E623" s="82" t="s">
        <v>485</v>
      </c>
      <c r="F623" s="82" t="s">
        <v>484</v>
      </c>
      <c r="G623" s="82" t="s">
        <v>524</v>
      </c>
      <c r="H623" s="82" t="s">
        <v>486</v>
      </c>
      <c r="I623" s="82" t="s">
        <v>487</v>
      </c>
      <c r="J623" s="147" t="s">
        <v>488</v>
      </c>
      <c r="K623" s="85" t="s">
        <v>489</v>
      </c>
      <c r="L623" s="85" t="s">
        <v>490</v>
      </c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5.75" customHeight="1">
      <c r="A624" s="86" t="s">
        <v>491</v>
      </c>
      <c r="B624" s="87"/>
      <c r="C624" s="87"/>
      <c r="D624" s="87"/>
      <c r="E624" s="87"/>
      <c r="F624" s="87"/>
      <c r="G624" s="87"/>
      <c r="H624" s="87"/>
      <c r="I624" s="87"/>
      <c r="J624" s="115"/>
      <c r="K624" s="87"/>
      <c r="L624" s="8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5.75" customHeight="1">
      <c r="A625" s="37" t="s">
        <v>562</v>
      </c>
      <c r="B625" s="89">
        <v>0.03</v>
      </c>
      <c r="C625" s="89">
        <v>3.0</v>
      </c>
      <c r="D625" s="18">
        <f t="shared" ref="D625:D638" si="163">C625*B625</f>
        <v>0.09</v>
      </c>
      <c r="E625" s="18">
        <f>B625*A623</f>
        <v>0.12</v>
      </c>
      <c r="F625" s="18">
        <f t="shared" ref="F625:F638" si="164">E625*C625</f>
        <v>0.36</v>
      </c>
      <c r="G625" s="140">
        <v>0.0</v>
      </c>
      <c r="H625" s="18">
        <v>1.0</v>
      </c>
      <c r="I625" s="89">
        <f t="shared" ref="I625:I638" si="165">H625*E625</f>
        <v>0.12</v>
      </c>
      <c r="J625" s="116">
        <f>'Insumos Buffet'!D135</f>
        <v>1950</v>
      </c>
      <c r="K625" s="3">
        <f t="shared" ref="K625:K638" si="166">J625*I625</f>
        <v>234</v>
      </c>
      <c r="L625" s="3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5.75" customHeight="1">
      <c r="A626" s="31" t="s">
        <v>345</v>
      </c>
      <c r="B626" s="89">
        <v>0.01</v>
      </c>
      <c r="C626" s="89">
        <v>1.0</v>
      </c>
      <c r="D626" s="18">
        <f t="shared" si="163"/>
        <v>0.01</v>
      </c>
      <c r="E626" s="18">
        <f>B626*A623</f>
        <v>0.04</v>
      </c>
      <c r="F626" s="18">
        <f t="shared" si="164"/>
        <v>0.04</v>
      </c>
      <c r="G626" s="87"/>
      <c r="H626" s="18">
        <v>1.175</v>
      </c>
      <c r="I626" s="89">
        <f t="shared" si="165"/>
        <v>0.047</v>
      </c>
      <c r="J626" s="116">
        <f>'Insumos Buffet'!D21</f>
        <v>2990</v>
      </c>
      <c r="K626" s="3">
        <f t="shared" si="166"/>
        <v>140.53</v>
      </c>
      <c r="L626" s="3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5.75" customHeight="1">
      <c r="A627" s="31" t="s">
        <v>147</v>
      </c>
      <c r="B627" s="18">
        <v>0.001</v>
      </c>
      <c r="C627" s="18">
        <v>1.0</v>
      </c>
      <c r="D627" s="18">
        <f t="shared" si="163"/>
        <v>0.001</v>
      </c>
      <c r="E627" s="18">
        <f>B627*A623</f>
        <v>0.004</v>
      </c>
      <c r="F627" s="18">
        <f t="shared" si="164"/>
        <v>0.004</v>
      </c>
      <c r="G627" s="148" t="s">
        <v>527</v>
      </c>
      <c r="H627" s="18">
        <v>1.175</v>
      </c>
      <c r="I627" s="89">
        <f t="shared" si="165"/>
        <v>0.0047</v>
      </c>
      <c r="J627" s="116">
        <f>'Insumos Buffet'!D6</f>
        <v>16490</v>
      </c>
      <c r="K627" s="3">
        <f t="shared" si="166"/>
        <v>77.503</v>
      </c>
      <c r="L627" s="3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5.75" customHeight="1">
      <c r="A628" s="31" t="s">
        <v>563</v>
      </c>
      <c r="B628" s="18">
        <v>0.02</v>
      </c>
      <c r="C628" s="18">
        <v>1.0</v>
      </c>
      <c r="D628" s="18">
        <f t="shared" si="163"/>
        <v>0.02</v>
      </c>
      <c r="E628" s="18">
        <f>B628*A623</f>
        <v>0.08</v>
      </c>
      <c r="F628" s="18">
        <f t="shared" si="164"/>
        <v>0.08</v>
      </c>
      <c r="G628" s="142"/>
      <c r="H628" s="18">
        <v>1.1</v>
      </c>
      <c r="I628" s="89">
        <f t="shared" si="165"/>
        <v>0.088</v>
      </c>
      <c r="J628" s="116">
        <f>'Insumos Buffet'!D136</f>
        <v>2459</v>
      </c>
      <c r="K628" s="3">
        <f t="shared" si="166"/>
        <v>216.392</v>
      </c>
      <c r="L628" s="3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5.75" customHeight="1">
      <c r="A629" s="31" t="s">
        <v>564</v>
      </c>
      <c r="B629" s="18">
        <v>0.02</v>
      </c>
      <c r="C629" s="18">
        <v>1.0</v>
      </c>
      <c r="D629" s="18">
        <f t="shared" si="163"/>
        <v>0.02</v>
      </c>
      <c r="E629" s="18">
        <f>B629*A623</f>
        <v>0.08</v>
      </c>
      <c r="F629" s="18">
        <f t="shared" si="164"/>
        <v>0.08</v>
      </c>
      <c r="G629" s="142"/>
      <c r="H629" s="18">
        <v>1.1</v>
      </c>
      <c r="I629" s="89">
        <f t="shared" si="165"/>
        <v>0.088</v>
      </c>
      <c r="J629" s="116">
        <f>'Insumos Buffet'!D137</f>
        <v>2459</v>
      </c>
      <c r="K629" s="3">
        <f t="shared" si="166"/>
        <v>216.392</v>
      </c>
      <c r="L629" s="3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5.75" customHeight="1">
      <c r="A630" s="31" t="s">
        <v>469</v>
      </c>
      <c r="B630" s="18">
        <v>0.005</v>
      </c>
      <c r="C630" s="18">
        <v>1.0</v>
      </c>
      <c r="D630" s="18">
        <f t="shared" si="163"/>
        <v>0.005</v>
      </c>
      <c r="E630" s="18">
        <f>B630*A623</f>
        <v>0.02</v>
      </c>
      <c r="F630" s="18">
        <f t="shared" si="164"/>
        <v>0.02</v>
      </c>
      <c r="G630" s="87"/>
      <c r="H630" s="18">
        <v>1.2</v>
      </c>
      <c r="I630" s="89">
        <f t="shared" si="165"/>
        <v>0.024</v>
      </c>
      <c r="J630" s="116">
        <f>'Insumos Buffet'!D60</f>
        <v>32018</v>
      </c>
      <c r="K630" s="3">
        <f t="shared" si="166"/>
        <v>768.432</v>
      </c>
      <c r="L630" s="3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5.75" customHeight="1">
      <c r="A631" s="31" t="s">
        <v>557</v>
      </c>
      <c r="B631" s="18">
        <v>0.12</v>
      </c>
      <c r="C631" s="18">
        <v>1.0</v>
      </c>
      <c r="D631" s="18">
        <f t="shared" si="163"/>
        <v>0.12</v>
      </c>
      <c r="E631" s="18">
        <f>B631*A623</f>
        <v>0.48</v>
      </c>
      <c r="F631" s="18">
        <f t="shared" si="164"/>
        <v>0.48</v>
      </c>
      <c r="G631" s="59"/>
      <c r="H631" s="18">
        <v>1.0</v>
      </c>
      <c r="I631" s="89">
        <f t="shared" si="165"/>
        <v>0.48</v>
      </c>
      <c r="J631" s="116"/>
      <c r="K631" s="3">
        <f t="shared" si="166"/>
        <v>0</v>
      </c>
      <c r="L631" s="3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5.75" customHeight="1">
      <c r="A632" s="31" t="s">
        <v>505</v>
      </c>
      <c r="B632" s="89">
        <v>0.002</v>
      </c>
      <c r="C632" s="89">
        <v>1.0</v>
      </c>
      <c r="D632" s="18">
        <f t="shared" si="163"/>
        <v>0.002</v>
      </c>
      <c r="E632" s="18">
        <f>B632*A623</f>
        <v>0.008</v>
      </c>
      <c r="F632" s="18">
        <f t="shared" si="164"/>
        <v>0.008</v>
      </c>
      <c r="G632" s="148" t="s">
        <v>528</v>
      </c>
      <c r="H632" s="18">
        <v>1.0</v>
      </c>
      <c r="I632" s="89">
        <f t="shared" si="165"/>
        <v>0.008</v>
      </c>
      <c r="J632" s="116">
        <f>'Insumos Buffet'!D82</f>
        <v>3200</v>
      </c>
      <c r="K632" s="3">
        <f t="shared" si="166"/>
        <v>25.6</v>
      </c>
      <c r="L632" s="3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5.75" customHeight="1">
      <c r="A633" s="31" t="s">
        <v>494</v>
      </c>
      <c r="B633" s="89">
        <v>1.0E-4</v>
      </c>
      <c r="C633" s="89">
        <v>1.0</v>
      </c>
      <c r="D633" s="18">
        <f t="shared" si="163"/>
        <v>0.0001</v>
      </c>
      <c r="E633" s="18">
        <f>B633*A623</f>
        <v>0.0004</v>
      </c>
      <c r="F633" s="18">
        <f t="shared" si="164"/>
        <v>0.0004</v>
      </c>
      <c r="G633" s="142"/>
      <c r="H633" s="18">
        <v>1.0</v>
      </c>
      <c r="I633" s="89">
        <f t="shared" si="165"/>
        <v>0.0004</v>
      </c>
      <c r="J633" s="116">
        <f>'Insumos Buffet'!D70</f>
        <v>145000</v>
      </c>
      <c r="K633" s="3">
        <f t="shared" si="166"/>
        <v>58</v>
      </c>
      <c r="L633" s="3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5.75" customHeight="1">
      <c r="A634" s="31"/>
      <c r="B634" s="89"/>
      <c r="C634" s="89"/>
      <c r="D634" s="18">
        <f t="shared" si="163"/>
        <v>0</v>
      </c>
      <c r="E634" s="18">
        <f>B634*A623</f>
        <v>0</v>
      </c>
      <c r="F634" s="18">
        <f t="shared" si="164"/>
        <v>0</v>
      </c>
      <c r="G634" s="142"/>
      <c r="H634" s="18"/>
      <c r="I634" s="89">
        <f t="shared" si="165"/>
        <v>0</v>
      </c>
      <c r="J634" s="116"/>
      <c r="K634" s="3">
        <f t="shared" si="166"/>
        <v>0</v>
      </c>
      <c r="L634" s="3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5.75" customHeight="1">
      <c r="A635" s="1"/>
      <c r="B635" s="89"/>
      <c r="C635" s="89"/>
      <c r="D635" s="18">
        <f t="shared" si="163"/>
        <v>0</v>
      </c>
      <c r="E635" s="18">
        <f>B635*A623</f>
        <v>0</v>
      </c>
      <c r="F635" s="18">
        <f t="shared" si="164"/>
        <v>0</v>
      </c>
      <c r="G635" s="142"/>
      <c r="H635" s="18"/>
      <c r="I635" s="89">
        <f t="shared" si="165"/>
        <v>0</v>
      </c>
      <c r="J635" s="116"/>
      <c r="K635" s="3">
        <f t="shared" si="166"/>
        <v>0</v>
      </c>
      <c r="L635" s="3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5.75" customHeight="1">
      <c r="A636" s="31"/>
      <c r="B636" s="89"/>
      <c r="C636" s="89"/>
      <c r="D636" s="95">
        <f t="shared" si="163"/>
        <v>0</v>
      </c>
      <c r="E636" s="95">
        <f>B636*A623</f>
        <v>0</v>
      </c>
      <c r="F636" s="18">
        <f t="shared" si="164"/>
        <v>0</v>
      </c>
      <c r="G636" s="87"/>
      <c r="H636" s="18"/>
      <c r="I636" s="89">
        <f t="shared" si="165"/>
        <v>0</v>
      </c>
      <c r="J636" s="118"/>
      <c r="K636" s="3">
        <f t="shared" si="166"/>
        <v>0</v>
      </c>
      <c r="L636" s="3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5.75" customHeight="1">
      <c r="A637" s="31"/>
      <c r="B637" s="89"/>
      <c r="C637" s="89"/>
      <c r="D637" s="18">
        <f t="shared" si="163"/>
        <v>0</v>
      </c>
      <c r="E637" s="18">
        <f>B637*A623</f>
        <v>0</v>
      </c>
      <c r="F637" s="18">
        <f t="shared" si="164"/>
        <v>0</v>
      </c>
      <c r="G637" s="143">
        <f>F639/A623</f>
        <v>0.2681</v>
      </c>
      <c r="H637" s="18"/>
      <c r="I637" s="89">
        <f t="shared" si="165"/>
        <v>0</v>
      </c>
      <c r="J637" s="3"/>
      <c r="K637" s="3">
        <f t="shared" si="166"/>
        <v>0</v>
      </c>
      <c r="L637" s="3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5.75" customHeight="1">
      <c r="A638" s="31"/>
      <c r="B638" s="89"/>
      <c r="C638" s="89"/>
      <c r="D638" s="18">
        <f t="shared" si="163"/>
        <v>0</v>
      </c>
      <c r="E638" s="18">
        <f>B638*A623</f>
        <v>0</v>
      </c>
      <c r="F638" s="18">
        <f t="shared" si="164"/>
        <v>0</v>
      </c>
      <c r="G638" s="142"/>
      <c r="H638" s="18"/>
      <c r="I638" s="89">
        <f t="shared" si="165"/>
        <v>0</v>
      </c>
      <c r="J638" s="3"/>
      <c r="K638" s="3">
        <f t="shared" si="166"/>
        <v>0</v>
      </c>
      <c r="L638" s="3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5.75" customHeight="1">
      <c r="A639" s="4" t="s">
        <v>495</v>
      </c>
      <c r="B639" s="97">
        <f>SUM(B625:B638)</f>
        <v>0.2081</v>
      </c>
      <c r="C639" s="96"/>
      <c r="D639" s="97">
        <f t="shared" ref="D639:F639" si="167">SUM(D625:D638)</f>
        <v>0.2681</v>
      </c>
      <c r="E639" s="97">
        <f t="shared" si="167"/>
        <v>0.8324</v>
      </c>
      <c r="F639" s="97">
        <f t="shared" si="167"/>
        <v>1.0724</v>
      </c>
      <c r="G639" s="87"/>
      <c r="H639" s="96"/>
      <c r="I639" s="97">
        <f t="shared" ref="I639:L639" si="168">SUM(I625:I638)</f>
        <v>0.8601</v>
      </c>
      <c r="J639" s="98">
        <f t="shared" si="168"/>
        <v>206566</v>
      </c>
      <c r="K639" s="98">
        <f t="shared" si="168"/>
        <v>1736.849</v>
      </c>
      <c r="L639" s="98">
        <f t="shared" si="168"/>
        <v>0</v>
      </c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5.75" customHeight="1">
      <c r="A640" s="8"/>
      <c r="B640" s="100"/>
      <c r="C640" s="100"/>
      <c r="D640" s="100"/>
      <c r="E640" s="100"/>
      <c r="F640" s="100"/>
      <c r="G640" s="100"/>
      <c r="H640" s="100"/>
      <c r="I640" s="101" t="s">
        <v>496</v>
      </c>
      <c r="J640" s="100"/>
      <c r="K640" s="100"/>
      <c r="L640" s="101" t="s">
        <v>497</v>
      </c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5.75" customHeight="1">
      <c r="A641" s="8"/>
      <c r="B641" s="100"/>
      <c r="C641" s="100"/>
      <c r="D641" s="100"/>
      <c r="E641" s="100"/>
      <c r="F641" s="100"/>
      <c r="G641" s="100"/>
      <c r="H641" s="100"/>
      <c r="I641" s="104">
        <f>G637*A623</f>
        <v>1.0724</v>
      </c>
      <c r="J641" s="100"/>
      <c r="K641" s="100"/>
      <c r="L641" s="104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5.75" customHeight="1">
      <c r="A644" s="66" t="s">
        <v>222</v>
      </c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6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5.75" customHeight="1">
      <c r="A645" s="78" t="s">
        <v>478</v>
      </c>
      <c r="B645" s="79" t="s">
        <v>479</v>
      </c>
      <c r="C645" s="75"/>
      <c r="D645" s="76"/>
      <c r="E645" s="80" t="s">
        <v>480</v>
      </c>
      <c r="F645" s="75"/>
      <c r="G645" s="76"/>
      <c r="H645" s="79" t="s">
        <v>481</v>
      </c>
      <c r="I645" s="75"/>
      <c r="J645" s="75"/>
      <c r="K645" s="75"/>
      <c r="L645" s="76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5.75" customHeight="1">
      <c r="A646" s="81">
        <f>'Menu Cíclico'!AR6</f>
        <v>4</v>
      </c>
      <c r="B646" s="82" t="s">
        <v>482</v>
      </c>
      <c r="C646" s="82" t="s">
        <v>483</v>
      </c>
      <c r="D646" s="82" t="s">
        <v>484</v>
      </c>
      <c r="E646" s="82" t="s">
        <v>485</v>
      </c>
      <c r="F646" s="82" t="s">
        <v>484</v>
      </c>
      <c r="G646" s="82" t="s">
        <v>524</v>
      </c>
      <c r="H646" s="82" t="s">
        <v>486</v>
      </c>
      <c r="I646" s="82" t="s">
        <v>487</v>
      </c>
      <c r="J646" s="147" t="s">
        <v>488</v>
      </c>
      <c r="K646" s="85" t="s">
        <v>489</v>
      </c>
      <c r="L646" s="85" t="s">
        <v>490</v>
      </c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5.75" customHeight="1">
      <c r="A647" s="86" t="s">
        <v>491</v>
      </c>
      <c r="B647" s="87"/>
      <c r="C647" s="87"/>
      <c r="D647" s="87"/>
      <c r="E647" s="87"/>
      <c r="F647" s="87"/>
      <c r="G647" s="87"/>
      <c r="H647" s="87"/>
      <c r="I647" s="87"/>
      <c r="J647" s="115"/>
      <c r="K647" s="87"/>
      <c r="L647" s="8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5.75" customHeight="1">
      <c r="A648" s="175" t="s">
        <v>464</v>
      </c>
      <c r="B648" s="89">
        <v>0.15</v>
      </c>
      <c r="C648" s="89">
        <v>0.8</v>
      </c>
      <c r="D648" s="18">
        <f t="shared" ref="D648:D661" si="169">C648*B648</f>
        <v>0.12</v>
      </c>
      <c r="E648" s="18">
        <f>B648*A646</f>
        <v>0.6</v>
      </c>
      <c r="F648" s="18">
        <f t="shared" ref="F648:F661" si="170">E648*C648</f>
        <v>0.48</v>
      </c>
      <c r="G648" s="140">
        <v>0.0</v>
      </c>
      <c r="H648" s="18">
        <v>1.1</v>
      </c>
      <c r="I648" s="89">
        <f t="shared" ref="I648:I661" si="171">H648*E648</f>
        <v>0.66</v>
      </c>
      <c r="J648" s="116">
        <f>'Insumos Buffet'!D56</f>
        <v>12656</v>
      </c>
      <c r="K648" s="3">
        <f t="shared" ref="K648:K661" si="172">J648*I648</f>
        <v>8352.96</v>
      </c>
      <c r="L648" s="3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5.75" customHeight="1">
      <c r="A649" s="175" t="s">
        <v>434</v>
      </c>
      <c r="B649" s="89">
        <v>0.03</v>
      </c>
      <c r="C649" s="89">
        <v>1.0</v>
      </c>
      <c r="D649" s="18">
        <f t="shared" si="169"/>
        <v>0.03</v>
      </c>
      <c r="E649" s="18">
        <f>B649*A646</f>
        <v>0.12</v>
      </c>
      <c r="F649" s="18">
        <f t="shared" si="170"/>
        <v>0.12</v>
      </c>
      <c r="G649" s="87"/>
      <c r="H649" s="18">
        <v>1.125</v>
      </c>
      <c r="I649" s="89">
        <f t="shared" si="171"/>
        <v>0.135</v>
      </c>
      <c r="J649" s="116">
        <f>'Insumos Buffet'!D50</f>
        <v>5280</v>
      </c>
      <c r="K649" s="3">
        <f t="shared" si="172"/>
        <v>712.8</v>
      </c>
      <c r="L649" s="3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5.75" customHeight="1">
      <c r="A650" s="175" t="s">
        <v>433</v>
      </c>
      <c r="B650" s="18">
        <v>0.03</v>
      </c>
      <c r="C650" s="18">
        <v>1.0</v>
      </c>
      <c r="D650" s="18">
        <f t="shared" si="169"/>
        <v>0.03</v>
      </c>
      <c r="E650" s="18">
        <f>B650*A646</f>
        <v>0.12</v>
      </c>
      <c r="F650" s="18">
        <f t="shared" si="170"/>
        <v>0.12</v>
      </c>
      <c r="G650" s="148" t="s">
        <v>527</v>
      </c>
      <c r="H650" s="18">
        <v>1.125</v>
      </c>
      <c r="I650" s="89">
        <f t="shared" si="171"/>
        <v>0.135</v>
      </c>
      <c r="J650" s="116">
        <f>'Insumos Buffet'!D49</f>
        <v>18397</v>
      </c>
      <c r="K650" s="3">
        <f t="shared" si="172"/>
        <v>2483.595</v>
      </c>
      <c r="L650" s="3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5.75" customHeight="1">
      <c r="A651" s="175" t="s">
        <v>345</v>
      </c>
      <c r="B651" s="18">
        <v>0.03</v>
      </c>
      <c r="C651" s="18">
        <v>1.0</v>
      </c>
      <c r="D651" s="18">
        <f t="shared" si="169"/>
        <v>0.03</v>
      </c>
      <c r="E651" s="18">
        <f>B651*A646</f>
        <v>0.12</v>
      </c>
      <c r="F651" s="18">
        <f t="shared" si="170"/>
        <v>0.12</v>
      </c>
      <c r="G651" s="142"/>
      <c r="H651" s="18">
        <v>1.175</v>
      </c>
      <c r="I651" s="89">
        <f t="shared" si="171"/>
        <v>0.141</v>
      </c>
      <c r="J651" s="116">
        <f>'Insumos Buffet'!D21</f>
        <v>2990</v>
      </c>
      <c r="K651" s="3">
        <f t="shared" si="172"/>
        <v>421.59</v>
      </c>
      <c r="L651" s="3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5.75" customHeight="1">
      <c r="A652" s="175" t="s">
        <v>456</v>
      </c>
      <c r="B652" s="18">
        <v>0.02</v>
      </c>
      <c r="C652" s="18">
        <v>1.0</v>
      </c>
      <c r="D652" s="18">
        <f t="shared" si="169"/>
        <v>0.02</v>
      </c>
      <c r="E652" s="18">
        <f>B652*A646</f>
        <v>0.08</v>
      </c>
      <c r="F652" s="18">
        <f t="shared" si="170"/>
        <v>0.08</v>
      </c>
      <c r="G652" s="142"/>
      <c r="H652" s="18">
        <v>1.0</v>
      </c>
      <c r="I652" s="89">
        <f t="shared" si="171"/>
        <v>0.08</v>
      </c>
      <c r="J652" s="116">
        <f>'Insumos Buffet'!D55</f>
        <v>11582</v>
      </c>
      <c r="K652" s="3">
        <f t="shared" si="172"/>
        <v>926.56</v>
      </c>
      <c r="L652" s="3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5.75" customHeight="1">
      <c r="A653" s="175" t="s">
        <v>525</v>
      </c>
      <c r="B653" s="18">
        <v>0.01</v>
      </c>
      <c r="C653" s="18">
        <v>1.0</v>
      </c>
      <c r="D653" s="18">
        <f t="shared" si="169"/>
        <v>0.01</v>
      </c>
      <c r="E653" s="18">
        <f>B653*A646</f>
        <v>0.04</v>
      </c>
      <c r="F653" s="18">
        <f t="shared" si="170"/>
        <v>0.04</v>
      </c>
      <c r="G653" s="87"/>
      <c r="H653" s="18">
        <v>1.0</v>
      </c>
      <c r="I653" s="89">
        <f t="shared" si="171"/>
        <v>0.04</v>
      </c>
      <c r="J653" s="116">
        <f>'Insumos Buffet'!D94</f>
        <v>8175</v>
      </c>
      <c r="K653" s="3">
        <f t="shared" si="172"/>
        <v>327</v>
      </c>
      <c r="L653" s="3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5.75" customHeight="1">
      <c r="A654" s="175" t="s">
        <v>542</v>
      </c>
      <c r="B654" s="18">
        <v>3.0E-4</v>
      </c>
      <c r="C654" s="18">
        <v>1.0</v>
      </c>
      <c r="D654" s="18">
        <f t="shared" si="169"/>
        <v>0.0003</v>
      </c>
      <c r="E654" s="18">
        <f>B654*A646</f>
        <v>0.0012</v>
      </c>
      <c r="F654" s="18">
        <f t="shared" si="170"/>
        <v>0.0012</v>
      </c>
      <c r="G654" s="59"/>
      <c r="H654" s="18">
        <v>1.0</v>
      </c>
      <c r="I654" s="89">
        <f t="shared" si="171"/>
        <v>0.0012</v>
      </c>
      <c r="J654" s="116">
        <f>'Insumos Buffet'!D108</f>
        <v>40000</v>
      </c>
      <c r="K654" s="3">
        <f t="shared" si="172"/>
        <v>48</v>
      </c>
      <c r="L654" s="3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5.75" customHeight="1">
      <c r="A655" s="175" t="s">
        <v>505</v>
      </c>
      <c r="B655" s="89">
        <v>0.002</v>
      </c>
      <c r="C655" s="89">
        <v>1.0</v>
      </c>
      <c r="D655" s="18">
        <f t="shared" si="169"/>
        <v>0.002</v>
      </c>
      <c r="E655" s="18">
        <f>B655*A646</f>
        <v>0.008</v>
      </c>
      <c r="F655" s="18">
        <f t="shared" si="170"/>
        <v>0.008</v>
      </c>
      <c r="G655" s="148" t="s">
        <v>528</v>
      </c>
      <c r="H655" s="18">
        <v>1.0</v>
      </c>
      <c r="I655" s="89">
        <f t="shared" si="171"/>
        <v>0.008</v>
      </c>
      <c r="J655" s="116">
        <f>'Insumos Buffet'!D82</f>
        <v>3200</v>
      </c>
      <c r="K655" s="3">
        <f t="shared" si="172"/>
        <v>25.6</v>
      </c>
      <c r="L655" s="3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5.75" customHeight="1">
      <c r="A656" s="31" t="s">
        <v>494</v>
      </c>
      <c r="B656" s="89">
        <v>1.0E-4</v>
      </c>
      <c r="C656" s="89">
        <v>1.0</v>
      </c>
      <c r="D656" s="18">
        <f t="shared" si="169"/>
        <v>0.0001</v>
      </c>
      <c r="E656" s="18">
        <f>B656*A646</f>
        <v>0.0004</v>
      </c>
      <c r="F656" s="18">
        <f t="shared" si="170"/>
        <v>0.0004</v>
      </c>
      <c r="G656" s="142"/>
      <c r="H656" s="18">
        <v>1.0</v>
      </c>
      <c r="I656" s="89">
        <f t="shared" si="171"/>
        <v>0.0004</v>
      </c>
      <c r="J656" s="116">
        <f>'Insumos Buffet'!D70</f>
        <v>145000</v>
      </c>
      <c r="K656" s="3">
        <f t="shared" si="172"/>
        <v>58</v>
      </c>
      <c r="L656" s="3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5.75" customHeight="1">
      <c r="A657" s="175" t="s">
        <v>147</v>
      </c>
      <c r="B657" s="89">
        <v>5.0E-4</v>
      </c>
      <c r="C657" s="89">
        <v>1.0</v>
      </c>
      <c r="D657" s="18">
        <f t="shared" si="169"/>
        <v>0.0005</v>
      </c>
      <c r="E657" s="18">
        <f>B657*A646</f>
        <v>0.002</v>
      </c>
      <c r="F657" s="18">
        <f t="shared" si="170"/>
        <v>0.002</v>
      </c>
      <c r="G657" s="142"/>
      <c r="H657" s="18">
        <v>1.2</v>
      </c>
      <c r="I657" s="89">
        <f t="shared" si="171"/>
        <v>0.0024</v>
      </c>
      <c r="J657" s="116">
        <f>'Insumos Buffet'!D6</f>
        <v>16490</v>
      </c>
      <c r="K657" s="3">
        <f t="shared" si="172"/>
        <v>39.576</v>
      </c>
      <c r="L657" s="3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5.75" customHeight="1">
      <c r="A658" s="1"/>
      <c r="B658" s="89"/>
      <c r="C658" s="89"/>
      <c r="D658" s="18">
        <f t="shared" si="169"/>
        <v>0</v>
      </c>
      <c r="E658" s="18">
        <f>B658*A646</f>
        <v>0</v>
      </c>
      <c r="F658" s="18">
        <f t="shared" si="170"/>
        <v>0</v>
      </c>
      <c r="G658" s="142"/>
      <c r="H658" s="18"/>
      <c r="I658" s="89">
        <f t="shared" si="171"/>
        <v>0</v>
      </c>
      <c r="J658" s="116"/>
      <c r="K658" s="3">
        <f t="shared" si="172"/>
        <v>0</v>
      </c>
      <c r="L658" s="3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5.75" customHeight="1">
      <c r="A659" s="31"/>
      <c r="B659" s="89"/>
      <c r="C659" s="89"/>
      <c r="D659" s="95">
        <f t="shared" si="169"/>
        <v>0</v>
      </c>
      <c r="E659" s="95">
        <f>B659*A646</f>
        <v>0</v>
      </c>
      <c r="F659" s="18">
        <f t="shared" si="170"/>
        <v>0</v>
      </c>
      <c r="G659" s="87"/>
      <c r="H659" s="18"/>
      <c r="I659" s="89">
        <f t="shared" si="171"/>
        <v>0</v>
      </c>
      <c r="J659" s="118"/>
      <c r="K659" s="3">
        <f t="shared" si="172"/>
        <v>0</v>
      </c>
      <c r="L659" s="3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5.75" customHeight="1">
      <c r="A660" s="31"/>
      <c r="B660" s="89"/>
      <c r="C660" s="89"/>
      <c r="D660" s="18">
        <f t="shared" si="169"/>
        <v>0</v>
      </c>
      <c r="E660" s="18">
        <f>B660*A646</f>
        <v>0</v>
      </c>
      <c r="F660" s="18">
        <f t="shared" si="170"/>
        <v>0</v>
      </c>
      <c r="G660" s="143">
        <f>F662/A646</f>
        <v>0.2429</v>
      </c>
      <c r="H660" s="18"/>
      <c r="I660" s="89">
        <f t="shared" si="171"/>
        <v>0</v>
      </c>
      <c r="J660" s="3"/>
      <c r="K660" s="3">
        <f t="shared" si="172"/>
        <v>0</v>
      </c>
      <c r="L660" s="3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5.75" customHeight="1">
      <c r="A661" s="31"/>
      <c r="B661" s="89"/>
      <c r="C661" s="89"/>
      <c r="D661" s="18">
        <f t="shared" si="169"/>
        <v>0</v>
      </c>
      <c r="E661" s="18">
        <f>B661*A646</f>
        <v>0</v>
      </c>
      <c r="F661" s="18">
        <f t="shared" si="170"/>
        <v>0</v>
      </c>
      <c r="G661" s="142"/>
      <c r="H661" s="18"/>
      <c r="I661" s="89">
        <f t="shared" si="171"/>
        <v>0</v>
      </c>
      <c r="J661" s="3"/>
      <c r="K661" s="3">
        <f t="shared" si="172"/>
        <v>0</v>
      </c>
      <c r="L661" s="3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5.75" customHeight="1">
      <c r="A662" s="4" t="s">
        <v>495</v>
      </c>
      <c r="B662" s="97">
        <f>SUM(B648:B661)</f>
        <v>0.2729</v>
      </c>
      <c r="C662" s="96"/>
      <c r="D662" s="97">
        <f t="shared" ref="D662:F662" si="173">SUM(D648:D661)</f>
        <v>0.2429</v>
      </c>
      <c r="E662" s="97">
        <f t="shared" si="173"/>
        <v>1.0916</v>
      </c>
      <c r="F662" s="97">
        <f t="shared" si="173"/>
        <v>0.9716</v>
      </c>
      <c r="G662" s="87"/>
      <c r="H662" s="96"/>
      <c r="I662" s="97">
        <f t="shared" ref="I662:L662" si="174">SUM(I648:I661)</f>
        <v>1.203</v>
      </c>
      <c r="J662" s="98">
        <f t="shared" si="174"/>
        <v>263770</v>
      </c>
      <c r="K662" s="98">
        <f t="shared" si="174"/>
        <v>13395.681</v>
      </c>
      <c r="L662" s="98">
        <f t="shared" si="174"/>
        <v>0</v>
      </c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5.75" customHeight="1">
      <c r="A663" s="8"/>
      <c r="B663" s="100"/>
      <c r="C663" s="100"/>
      <c r="D663" s="100"/>
      <c r="E663" s="100"/>
      <c r="F663" s="100"/>
      <c r="G663" s="100"/>
      <c r="H663" s="100"/>
      <c r="I663" s="101" t="s">
        <v>496</v>
      </c>
      <c r="J663" s="100"/>
      <c r="K663" s="100"/>
      <c r="L663" s="101" t="s">
        <v>497</v>
      </c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5.75" customHeight="1">
      <c r="A664" s="8"/>
      <c r="B664" s="100"/>
      <c r="C664" s="100"/>
      <c r="D664" s="100"/>
      <c r="E664" s="100"/>
      <c r="F664" s="100"/>
      <c r="G664" s="100"/>
      <c r="H664" s="100"/>
      <c r="I664" s="104">
        <f>G660*A646</f>
        <v>0.9716</v>
      </c>
      <c r="J664" s="100"/>
      <c r="K664" s="100"/>
      <c r="L664" s="104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5.75" customHeight="1">
      <c r="A667" s="66" t="s">
        <v>262</v>
      </c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6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5.75" customHeight="1">
      <c r="A668" s="78" t="s">
        <v>478</v>
      </c>
      <c r="B668" s="79" t="s">
        <v>479</v>
      </c>
      <c r="C668" s="75"/>
      <c r="D668" s="76"/>
      <c r="E668" s="80" t="s">
        <v>480</v>
      </c>
      <c r="F668" s="75"/>
      <c r="G668" s="76"/>
      <c r="H668" s="79" t="s">
        <v>481</v>
      </c>
      <c r="I668" s="75"/>
      <c r="J668" s="75"/>
      <c r="K668" s="75"/>
      <c r="L668" s="76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5.75" customHeight="1">
      <c r="A669" s="81">
        <f>'Menu Cíclico'!AR7</f>
        <v>4</v>
      </c>
      <c r="B669" s="82" t="s">
        <v>482</v>
      </c>
      <c r="C669" s="82" t="s">
        <v>483</v>
      </c>
      <c r="D669" s="82" t="s">
        <v>484</v>
      </c>
      <c r="E669" s="82" t="s">
        <v>485</v>
      </c>
      <c r="F669" s="82" t="s">
        <v>484</v>
      </c>
      <c r="G669" s="82" t="s">
        <v>524</v>
      </c>
      <c r="H669" s="82" t="s">
        <v>486</v>
      </c>
      <c r="I669" s="82" t="s">
        <v>487</v>
      </c>
      <c r="J669" s="147" t="s">
        <v>488</v>
      </c>
      <c r="K669" s="85" t="s">
        <v>489</v>
      </c>
      <c r="L669" s="85" t="s">
        <v>490</v>
      </c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5.75" customHeight="1">
      <c r="A670" s="86" t="s">
        <v>491</v>
      </c>
      <c r="B670" s="87"/>
      <c r="C670" s="87"/>
      <c r="D670" s="87"/>
      <c r="E670" s="87"/>
      <c r="F670" s="87"/>
      <c r="G670" s="87"/>
      <c r="H670" s="87"/>
      <c r="I670" s="87"/>
      <c r="J670" s="115"/>
      <c r="K670" s="87"/>
      <c r="L670" s="8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5.75" customHeight="1">
      <c r="A671" s="169" t="s">
        <v>474</v>
      </c>
      <c r="B671" s="89">
        <v>0.15</v>
      </c>
      <c r="C671" s="89">
        <v>0.8</v>
      </c>
      <c r="D671" s="18">
        <f t="shared" ref="D671:D684" si="175">C671*B671</f>
        <v>0.12</v>
      </c>
      <c r="E671" s="18">
        <f>B671*A669</f>
        <v>0.6</v>
      </c>
      <c r="F671" s="18">
        <f t="shared" ref="F671:F684" si="176">E671*C671</f>
        <v>0.48</v>
      </c>
      <c r="G671" s="140">
        <v>0.0</v>
      </c>
      <c r="H671" s="18">
        <v>1.1</v>
      </c>
      <c r="I671" s="89">
        <f t="shared" ref="I671:I684" si="177">H671*E671</f>
        <v>0.66</v>
      </c>
      <c r="J671" s="116">
        <f>'Insumos Buffet'!D66</f>
        <v>23210</v>
      </c>
      <c r="K671" s="3">
        <f t="shared" ref="K671:K684" si="178">J671*I671</f>
        <v>15318.6</v>
      </c>
      <c r="L671" s="3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5.75" customHeight="1">
      <c r="A672" s="169" t="s">
        <v>387</v>
      </c>
      <c r="B672" s="89">
        <v>0.09</v>
      </c>
      <c r="C672" s="89">
        <v>1.0</v>
      </c>
      <c r="D672" s="18">
        <f t="shared" si="175"/>
        <v>0.09</v>
      </c>
      <c r="E672" s="18">
        <f>B672*A669</f>
        <v>0.36</v>
      </c>
      <c r="F672" s="18">
        <f t="shared" si="176"/>
        <v>0.36</v>
      </c>
      <c r="G672" s="87"/>
      <c r="H672" s="18">
        <v>1.0</v>
      </c>
      <c r="I672" s="89">
        <f t="shared" si="177"/>
        <v>0.36</v>
      </c>
      <c r="J672" s="116">
        <f>'Insumos Buffet'!D29</f>
        <v>7700</v>
      </c>
      <c r="K672" s="3">
        <f t="shared" si="178"/>
        <v>2772</v>
      </c>
      <c r="L672" s="3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5.75" customHeight="1">
      <c r="A673" s="169" t="s">
        <v>460</v>
      </c>
      <c r="B673" s="18">
        <v>0.01</v>
      </c>
      <c r="C673" s="18">
        <v>1.0</v>
      </c>
      <c r="D673" s="18">
        <f t="shared" si="175"/>
        <v>0.01</v>
      </c>
      <c r="E673" s="18">
        <f>B673*A669</f>
        <v>0.04</v>
      </c>
      <c r="F673" s="18">
        <f t="shared" si="176"/>
        <v>0.04</v>
      </c>
      <c r="G673" s="148" t="s">
        <v>527</v>
      </c>
      <c r="H673" s="18">
        <v>1.0</v>
      </c>
      <c r="I673" s="89">
        <f t="shared" si="177"/>
        <v>0.04</v>
      </c>
      <c r="J673" s="116">
        <f>'Insumos Buffet'!D100</f>
        <v>4600</v>
      </c>
      <c r="K673" s="3">
        <f t="shared" si="178"/>
        <v>184</v>
      </c>
      <c r="L673" s="3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5.75" customHeight="1">
      <c r="A674" s="169" t="s">
        <v>426</v>
      </c>
      <c r="B674" s="18">
        <v>0.05</v>
      </c>
      <c r="C674" s="18">
        <v>1.0</v>
      </c>
      <c r="D674" s="18">
        <f t="shared" si="175"/>
        <v>0.05</v>
      </c>
      <c r="E674" s="18">
        <f>B674*A669</f>
        <v>0.2</v>
      </c>
      <c r="F674" s="18">
        <f t="shared" si="176"/>
        <v>0.2</v>
      </c>
      <c r="G674" s="142"/>
      <c r="H674" s="18">
        <v>1.0</v>
      </c>
      <c r="I674" s="89">
        <f t="shared" si="177"/>
        <v>0.2</v>
      </c>
      <c r="J674" s="116">
        <f>'Insumos Buffet'!D43</f>
        <v>13703</v>
      </c>
      <c r="K674" s="3">
        <f t="shared" si="178"/>
        <v>2740.6</v>
      </c>
      <c r="L674" s="3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5.75" customHeight="1">
      <c r="A675" s="169" t="s">
        <v>505</v>
      </c>
      <c r="B675" s="18">
        <v>0.002</v>
      </c>
      <c r="C675" s="18">
        <v>1.0</v>
      </c>
      <c r="D675" s="18">
        <f t="shared" si="175"/>
        <v>0.002</v>
      </c>
      <c r="E675" s="18">
        <f>B675*A669</f>
        <v>0.008</v>
      </c>
      <c r="F675" s="18">
        <f t="shared" si="176"/>
        <v>0.008</v>
      </c>
      <c r="G675" s="142"/>
      <c r="H675" s="18">
        <v>1.0</v>
      </c>
      <c r="I675" s="89">
        <f t="shared" si="177"/>
        <v>0.008</v>
      </c>
      <c r="J675" s="116">
        <f>'Insumos Buffet'!D82</f>
        <v>3200</v>
      </c>
      <c r="K675" s="3">
        <f t="shared" si="178"/>
        <v>25.6</v>
      </c>
      <c r="L675" s="3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5.75" customHeight="1">
      <c r="A676" s="2"/>
      <c r="B676" s="18"/>
      <c r="C676" s="18"/>
      <c r="D676" s="18">
        <f t="shared" si="175"/>
        <v>0</v>
      </c>
      <c r="E676" s="18">
        <f>B676*A669</f>
        <v>0</v>
      </c>
      <c r="F676" s="18">
        <f t="shared" si="176"/>
        <v>0</v>
      </c>
      <c r="G676" s="87"/>
      <c r="H676" s="18"/>
      <c r="I676" s="89">
        <f t="shared" si="177"/>
        <v>0</v>
      </c>
      <c r="J676" s="116"/>
      <c r="K676" s="3">
        <f t="shared" si="178"/>
        <v>0</v>
      </c>
      <c r="L676" s="3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5.75" customHeight="1">
      <c r="A677" s="2"/>
      <c r="B677" s="18"/>
      <c r="C677" s="18"/>
      <c r="D677" s="18">
        <f t="shared" si="175"/>
        <v>0</v>
      </c>
      <c r="E677" s="18">
        <f>B677*A669</f>
        <v>0</v>
      </c>
      <c r="F677" s="18">
        <f t="shared" si="176"/>
        <v>0</v>
      </c>
      <c r="G677" s="59"/>
      <c r="H677" s="18"/>
      <c r="I677" s="89">
        <f t="shared" si="177"/>
        <v>0</v>
      </c>
      <c r="J677" s="116"/>
      <c r="K677" s="3">
        <f t="shared" si="178"/>
        <v>0</v>
      </c>
      <c r="L677" s="3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5.75" customHeight="1">
      <c r="A678" s="2"/>
      <c r="B678" s="89"/>
      <c r="C678" s="89"/>
      <c r="D678" s="18">
        <f t="shared" si="175"/>
        <v>0</v>
      </c>
      <c r="E678" s="18">
        <f>B678*A669</f>
        <v>0</v>
      </c>
      <c r="F678" s="18">
        <f t="shared" si="176"/>
        <v>0</v>
      </c>
      <c r="G678" s="148" t="s">
        <v>528</v>
      </c>
      <c r="H678" s="18"/>
      <c r="I678" s="89">
        <f t="shared" si="177"/>
        <v>0</v>
      </c>
      <c r="J678" s="116"/>
      <c r="K678" s="3">
        <f t="shared" si="178"/>
        <v>0</v>
      </c>
      <c r="L678" s="3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5.75" customHeight="1">
      <c r="A679" s="2"/>
      <c r="B679" s="89"/>
      <c r="C679" s="89"/>
      <c r="D679" s="18">
        <f t="shared" si="175"/>
        <v>0</v>
      </c>
      <c r="E679" s="18">
        <f>B679*A669</f>
        <v>0</v>
      </c>
      <c r="F679" s="18">
        <f t="shared" si="176"/>
        <v>0</v>
      </c>
      <c r="G679" s="142"/>
      <c r="H679" s="18"/>
      <c r="I679" s="89">
        <f t="shared" si="177"/>
        <v>0</v>
      </c>
      <c r="J679" s="116"/>
      <c r="K679" s="3">
        <f t="shared" si="178"/>
        <v>0</v>
      </c>
      <c r="L679" s="3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5.75" customHeight="1">
      <c r="A680" s="1"/>
      <c r="B680" s="89"/>
      <c r="C680" s="89"/>
      <c r="D680" s="18">
        <f t="shared" si="175"/>
        <v>0</v>
      </c>
      <c r="E680" s="18">
        <f>B680*A669</f>
        <v>0</v>
      </c>
      <c r="F680" s="18">
        <f t="shared" si="176"/>
        <v>0</v>
      </c>
      <c r="G680" s="142"/>
      <c r="H680" s="18"/>
      <c r="I680" s="89">
        <f t="shared" si="177"/>
        <v>0</v>
      </c>
      <c r="J680" s="116"/>
      <c r="K680" s="3">
        <f t="shared" si="178"/>
        <v>0</v>
      </c>
      <c r="L680" s="3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5.75" customHeight="1">
      <c r="A681" s="1"/>
      <c r="B681" s="89"/>
      <c r="C681" s="89"/>
      <c r="D681" s="18">
        <f t="shared" si="175"/>
        <v>0</v>
      </c>
      <c r="E681" s="18">
        <f>B681*A669</f>
        <v>0</v>
      </c>
      <c r="F681" s="18">
        <f t="shared" si="176"/>
        <v>0</v>
      </c>
      <c r="G681" s="142"/>
      <c r="H681" s="18"/>
      <c r="I681" s="89">
        <f t="shared" si="177"/>
        <v>0</v>
      </c>
      <c r="J681" s="116"/>
      <c r="K681" s="3">
        <f t="shared" si="178"/>
        <v>0</v>
      </c>
      <c r="L681" s="3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5.75" customHeight="1">
      <c r="A682" s="31"/>
      <c r="B682" s="89"/>
      <c r="C682" s="89"/>
      <c r="D682" s="95">
        <f t="shared" si="175"/>
        <v>0</v>
      </c>
      <c r="E682" s="95">
        <f>B682*A669</f>
        <v>0</v>
      </c>
      <c r="F682" s="18">
        <f t="shared" si="176"/>
        <v>0</v>
      </c>
      <c r="G682" s="87"/>
      <c r="H682" s="18"/>
      <c r="I682" s="89">
        <f t="shared" si="177"/>
        <v>0</v>
      </c>
      <c r="J682" s="118"/>
      <c r="K682" s="3">
        <f t="shared" si="178"/>
        <v>0</v>
      </c>
      <c r="L682" s="3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5.75" customHeight="1">
      <c r="A683" s="31"/>
      <c r="B683" s="89"/>
      <c r="C683" s="89"/>
      <c r="D683" s="18">
        <f t="shared" si="175"/>
        <v>0</v>
      </c>
      <c r="E683" s="18">
        <f>B683*A669</f>
        <v>0</v>
      </c>
      <c r="F683" s="18">
        <f t="shared" si="176"/>
        <v>0</v>
      </c>
      <c r="G683" s="143">
        <f>F685/A669</f>
        <v>0.272</v>
      </c>
      <c r="H683" s="18"/>
      <c r="I683" s="89">
        <f t="shared" si="177"/>
        <v>0</v>
      </c>
      <c r="J683" s="3"/>
      <c r="K683" s="3">
        <f t="shared" si="178"/>
        <v>0</v>
      </c>
      <c r="L683" s="3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5.75" customHeight="1">
      <c r="A684" s="31"/>
      <c r="B684" s="89"/>
      <c r="C684" s="89"/>
      <c r="D684" s="18">
        <f t="shared" si="175"/>
        <v>0</v>
      </c>
      <c r="E684" s="18">
        <f>B684*A669</f>
        <v>0</v>
      </c>
      <c r="F684" s="18">
        <f t="shared" si="176"/>
        <v>0</v>
      </c>
      <c r="G684" s="142"/>
      <c r="H684" s="18"/>
      <c r="I684" s="89">
        <f t="shared" si="177"/>
        <v>0</v>
      </c>
      <c r="J684" s="3"/>
      <c r="K684" s="3">
        <f t="shared" si="178"/>
        <v>0</v>
      </c>
      <c r="L684" s="3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5.75" customHeight="1">
      <c r="A685" s="4" t="s">
        <v>495</v>
      </c>
      <c r="B685" s="97">
        <f>SUM(B671:B684)</f>
        <v>0.302</v>
      </c>
      <c r="C685" s="96"/>
      <c r="D685" s="97">
        <f t="shared" ref="D685:F685" si="179">SUM(D671:D684)</f>
        <v>0.272</v>
      </c>
      <c r="E685" s="97">
        <f t="shared" si="179"/>
        <v>1.208</v>
      </c>
      <c r="F685" s="97">
        <f t="shared" si="179"/>
        <v>1.088</v>
      </c>
      <c r="G685" s="87"/>
      <c r="H685" s="96"/>
      <c r="I685" s="97">
        <f t="shared" ref="I685:L685" si="180">SUM(I671:I684)</f>
        <v>1.268</v>
      </c>
      <c r="J685" s="98">
        <f t="shared" si="180"/>
        <v>52413</v>
      </c>
      <c r="K685" s="98">
        <f t="shared" si="180"/>
        <v>21040.8</v>
      </c>
      <c r="L685" s="98">
        <f t="shared" si="180"/>
        <v>0</v>
      </c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5.75" customHeight="1">
      <c r="A686" s="8"/>
      <c r="B686" s="100"/>
      <c r="C686" s="100"/>
      <c r="D686" s="100"/>
      <c r="E686" s="100"/>
      <c r="F686" s="100"/>
      <c r="G686" s="100"/>
      <c r="H686" s="100"/>
      <c r="I686" s="101" t="s">
        <v>496</v>
      </c>
      <c r="J686" s="100"/>
      <c r="K686" s="100"/>
      <c r="L686" s="101" t="s">
        <v>497</v>
      </c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5.75" customHeight="1">
      <c r="A687" s="8"/>
      <c r="B687" s="100"/>
      <c r="C687" s="100"/>
      <c r="D687" s="100"/>
      <c r="E687" s="100"/>
      <c r="F687" s="100"/>
      <c r="G687" s="100"/>
      <c r="H687" s="100"/>
      <c r="I687" s="104">
        <f>G683*A669</f>
        <v>1.088</v>
      </c>
      <c r="J687" s="100"/>
      <c r="K687" s="100"/>
      <c r="L687" s="104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5.75" customHeight="1">
      <c r="A690" s="66" t="s">
        <v>98</v>
      </c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6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5.75" customHeight="1">
      <c r="A691" s="78" t="s">
        <v>478</v>
      </c>
      <c r="B691" s="79" t="s">
        <v>479</v>
      </c>
      <c r="C691" s="75"/>
      <c r="D691" s="76"/>
      <c r="E691" s="80" t="s">
        <v>480</v>
      </c>
      <c r="F691" s="75"/>
      <c r="G691" s="76"/>
      <c r="H691" s="79" t="s">
        <v>481</v>
      </c>
      <c r="I691" s="75"/>
      <c r="J691" s="75"/>
      <c r="K691" s="75"/>
      <c r="L691" s="76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5.75" customHeight="1">
      <c r="A692" s="81">
        <f>'Menu Cíclico'!D8</f>
        <v>4</v>
      </c>
      <c r="B692" s="82" t="s">
        <v>482</v>
      </c>
      <c r="C692" s="82" t="s">
        <v>483</v>
      </c>
      <c r="D692" s="82" t="s">
        <v>484</v>
      </c>
      <c r="E692" s="82" t="s">
        <v>485</v>
      </c>
      <c r="F692" s="82" t="s">
        <v>484</v>
      </c>
      <c r="G692" s="82" t="s">
        <v>524</v>
      </c>
      <c r="H692" s="82" t="s">
        <v>486</v>
      </c>
      <c r="I692" s="82" t="s">
        <v>487</v>
      </c>
      <c r="J692" s="147" t="s">
        <v>488</v>
      </c>
      <c r="K692" s="85" t="s">
        <v>489</v>
      </c>
      <c r="L692" s="85" t="s">
        <v>490</v>
      </c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5.75" customHeight="1">
      <c r="A693" s="86" t="s">
        <v>491</v>
      </c>
      <c r="B693" s="87"/>
      <c r="C693" s="87"/>
      <c r="D693" s="87"/>
      <c r="E693" s="87"/>
      <c r="F693" s="87"/>
      <c r="G693" s="87"/>
      <c r="H693" s="87"/>
      <c r="I693" s="87"/>
      <c r="J693" s="115"/>
      <c r="K693" s="87"/>
      <c r="L693" s="8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5.75" customHeight="1">
      <c r="A694" s="37" t="s">
        <v>474</v>
      </c>
      <c r="B694" s="89">
        <v>0.12</v>
      </c>
      <c r="C694" s="89">
        <v>0.8</v>
      </c>
      <c r="D694" s="18">
        <f t="shared" ref="D694:D707" si="181">C694*B694</f>
        <v>0.096</v>
      </c>
      <c r="E694" s="18">
        <f>B694*A692</f>
        <v>0.48</v>
      </c>
      <c r="F694" s="18">
        <f t="shared" ref="F694:F707" si="182">E694*C694</f>
        <v>0.384</v>
      </c>
      <c r="G694" s="140">
        <v>0.0</v>
      </c>
      <c r="H694" s="18">
        <v>1.2</v>
      </c>
      <c r="I694" s="89">
        <f t="shared" ref="I694:I707" si="183">H694*E694</f>
        <v>0.576</v>
      </c>
      <c r="J694" s="116">
        <f>'Insumos Buffet'!D66</f>
        <v>23210</v>
      </c>
      <c r="K694" s="3">
        <f t="shared" ref="K694:K707" si="184">J694*I694</f>
        <v>13368.96</v>
      </c>
      <c r="L694" s="3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5.75" customHeight="1">
      <c r="A695" s="31" t="s">
        <v>441</v>
      </c>
      <c r="B695" s="89">
        <v>0.07</v>
      </c>
      <c r="C695" s="89">
        <v>1.0</v>
      </c>
      <c r="D695" s="18">
        <f t="shared" si="181"/>
        <v>0.07</v>
      </c>
      <c r="E695" s="18">
        <f>B695*A692</f>
        <v>0.28</v>
      </c>
      <c r="F695" s="18">
        <f t="shared" si="182"/>
        <v>0.28</v>
      </c>
      <c r="G695" s="87"/>
      <c r="H695" s="18">
        <v>1.0</v>
      </c>
      <c r="I695" s="89">
        <f t="shared" si="183"/>
        <v>0.28</v>
      </c>
      <c r="J695" s="116">
        <f>'Insumos Buffet'!D88</f>
        <v>49781.722</v>
      </c>
      <c r="K695" s="3">
        <f t="shared" si="184"/>
        <v>13938.88216</v>
      </c>
      <c r="L695" s="3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5.75" customHeight="1">
      <c r="A696" s="31" t="s">
        <v>378</v>
      </c>
      <c r="B696" s="18">
        <v>0.03</v>
      </c>
      <c r="C696" s="18">
        <v>1.0</v>
      </c>
      <c r="D696" s="18">
        <f t="shared" si="181"/>
        <v>0.03</v>
      </c>
      <c r="E696" s="18">
        <f>B696*A692</f>
        <v>0.12</v>
      </c>
      <c r="F696" s="18">
        <f t="shared" si="182"/>
        <v>0.12</v>
      </c>
      <c r="G696" s="148" t="s">
        <v>527</v>
      </c>
      <c r="H696" s="18">
        <v>1.0</v>
      </c>
      <c r="I696" s="89">
        <f t="shared" si="183"/>
        <v>0.12</v>
      </c>
      <c r="J696" s="116">
        <f>'Insumos Buffet'!D25</f>
        <v>12732</v>
      </c>
      <c r="K696" s="3">
        <f t="shared" si="184"/>
        <v>1527.84</v>
      </c>
      <c r="L696" s="3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5.75" customHeight="1">
      <c r="A697" s="31" t="s">
        <v>502</v>
      </c>
      <c r="B697" s="18">
        <v>0.01</v>
      </c>
      <c r="C697" s="18">
        <v>1.0</v>
      </c>
      <c r="D697" s="18">
        <f t="shared" si="181"/>
        <v>0.01</v>
      </c>
      <c r="E697" s="18">
        <f>B697*A692</f>
        <v>0.04</v>
      </c>
      <c r="F697" s="18">
        <f t="shared" si="182"/>
        <v>0.04</v>
      </c>
      <c r="G697" s="142"/>
      <c r="H697" s="18">
        <v>1.0</v>
      </c>
      <c r="I697" s="89">
        <f t="shared" si="183"/>
        <v>0.04</v>
      </c>
      <c r="J697" s="116">
        <f>'Insumos Buffet'!D73</f>
        <v>20363</v>
      </c>
      <c r="K697" s="3">
        <f t="shared" si="184"/>
        <v>814.52</v>
      </c>
      <c r="L697" s="3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5.75" customHeight="1">
      <c r="A698" s="31" t="s">
        <v>345</v>
      </c>
      <c r="B698" s="18">
        <v>0.01</v>
      </c>
      <c r="C698" s="18">
        <v>1.0</v>
      </c>
      <c r="D698" s="18">
        <f t="shared" si="181"/>
        <v>0.01</v>
      </c>
      <c r="E698" s="18">
        <f>B698*A692</f>
        <v>0.04</v>
      </c>
      <c r="F698" s="18">
        <f t="shared" si="182"/>
        <v>0.04</v>
      </c>
      <c r="G698" s="142"/>
      <c r="H698" s="18">
        <v>1.175</v>
      </c>
      <c r="I698" s="89">
        <f t="shared" si="183"/>
        <v>0.047</v>
      </c>
      <c r="J698" s="116">
        <f>'Insumos Buffet'!D21</f>
        <v>2990</v>
      </c>
      <c r="K698" s="3">
        <f t="shared" si="184"/>
        <v>140.53</v>
      </c>
      <c r="L698" s="3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5.75" customHeight="1">
      <c r="A699" s="31" t="s">
        <v>505</v>
      </c>
      <c r="B699" s="18">
        <v>0.002</v>
      </c>
      <c r="C699" s="18">
        <v>1.0</v>
      </c>
      <c r="D699" s="18">
        <f t="shared" si="181"/>
        <v>0.002</v>
      </c>
      <c r="E699" s="18">
        <f>B699*A692</f>
        <v>0.008</v>
      </c>
      <c r="F699" s="18">
        <f t="shared" si="182"/>
        <v>0.008</v>
      </c>
      <c r="G699" s="87"/>
      <c r="H699" s="18">
        <v>1.0</v>
      </c>
      <c r="I699" s="89">
        <f t="shared" si="183"/>
        <v>0.008</v>
      </c>
      <c r="J699" s="116">
        <f>'Insumos Buffet'!D82</f>
        <v>3200</v>
      </c>
      <c r="K699" s="3">
        <f t="shared" si="184"/>
        <v>25.6</v>
      </c>
      <c r="L699" s="3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5.75" customHeight="1">
      <c r="A700" s="31" t="s">
        <v>494</v>
      </c>
      <c r="B700" s="18">
        <v>1.0E-4</v>
      </c>
      <c r="C700" s="18">
        <v>1.0</v>
      </c>
      <c r="D700" s="18">
        <f t="shared" si="181"/>
        <v>0.0001</v>
      </c>
      <c r="E700" s="18">
        <f>B700*A692</f>
        <v>0.0004</v>
      </c>
      <c r="F700" s="18">
        <f t="shared" si="182"/>
        <v>0.0004</v>
      </c>
      <c r="G700" s="59"/>
      <c r="H700" s="18">
        <v>1.0</v>
      </c>
      <c r="I700" s="89">
        <f t="shared" si="183"/>
        <v>0.0004</v>
      </c>
      <c r="J700" s="116">
        <f>'Insumos Buffet'!D70</f>
        <v>145000</v>
      </c>
      <c r="K700" s="3">
        <f t="shared" si="184"/>
        <v>58</v>
      </c>
      <c r="L700" s="3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5.75" customHeight="1">
      <c r="A701" s="31" t="s">
        <v>47</v>
      </c>
      <c r="B701" s="89">
        <v>0.01</v>
      </c>
      <c r="C701" s="89">
        <v>1.0</v>
      </c>
      <c r="D701" s="18">
        <f t="shared" si="181"/>
        <v>0.01</v>
      </c>
      <c r="E701" s="18">
        <f>B701*A692</f>
        <v>0.04</v>
      </c>
      <c r="F701" s="18">
        <f t="shared" si="182"/>
        <v>0.04</v>
      </c>
      <c r="G701" s="148" t="s">
        <v>528</v>
      </c>
      <c r="H701" s="18">
        <v>1.0</v>
      </c>
      <c r="I701" s="89">
        <f t="shared" si="183"/>
        <v>0.04</v>
      </c>
      <c r="J701" s="116">
        <f>'Insumos Buffet'!D2</f>
        <v>6820</v>
      </c>
      <c r="K701" s="3">
        <f t="shared" si="184"/>
        <v>272.8</v>
      </c>
      <c r="L701" s="3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5.75" customHeight="1">
      <c r="A702" s="2"/>
      <c r="B702" s="89"/>
      <c r="C702" s="89"/>
      <c r="D702" s="18">
        <f t="shared" si="181"/>
        <v>0</v>
      </c>
      <c r="E702" s="18">
        <f>B702*A692</f>
        <v>0</v>
      </c>
      <c r="F702" s="18">
        <f t="shared" si="182"/>
        <v>0</v>
      </c>
      <c r="G702" s="142"/>
      <c r="H702" s="18"/>
      <c r="I702" s="89">
        <f t="shared" si="183"/>
        <v>0</v>
      </c>
      <c r="J702" s="116"/>
      <c r="K702" s="3">
        <f t="shared" si="184"/>
        <v>0</v>
      </c>
      <c r="L702" s="3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5.75" customHeight="1">
      <c r="A703" s="1"/>
      <c r="B703" s="89"/>
      <c r="C703" s="89"/>
      <c r="D703" s="18">
        <f t="shared" si="181"/>
        <v>0</v>
      </c>
      <c r="E703" s="18">
        <f>B703*A692</f>
        <v>0</v>
      </c>
      <c r="F703" s="18">
        <f t="shared" si="182"/>
        <v>0</v>
      </c>
      <c r="G703" s="142"/>
      <c r="H703" s="18"/>
      <c r="I703" s="89">
        <f t="shared" si="183"/>
        <v>0</v>
      </c>
      <c r="J703" s="116"/>
      <c r="K703" s="3">
        <f t="shared" si="184"/>
        <v>0</v>
      </c>
      <c r="L703" s="3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5.75" customHeight="1">
      <c r="A704" s="1"/>
      <c r="B704" s="89"/>
      <c r="C704" s="89"/>
      <c r="D704" s="18">
        <f t="shared" si="181"/>
        <v>0</v>
      </c>
      <c r="E704" s="18">
        <f>B704*A692</f>
        <v>0</v>
      </c>
      <c r="F704" s="18">
        <f t="shared" si="182"/>
        <v>0</v>
      </c>
      <c r="G704" s="142"/>
      <c r="H704" s="18"/>
      <c r="I704" s="89">
        <f t="shared" si="183"/>
        <v>0</v>
      </c>
      <c r="J704" s="116"/>
      <c r="K704" s="3">
        <f t="shared" si="184"/>
        <v>0</v>
      </c>
      <c r="L704" s="3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5.75" customHeight="1">
      <c r="A705" s="31"/>
      <c r="B705" s="89"/>
      <c r="C705" s="89"/>
      <c r="D705" s="95">
        <f t="shared" si="181"/>
        <v>0</v>
      </c>
      <c r="E705" s="95">
        <f>B705*A692</f>
        <v>0</v>
      </c>
      <c r="F705" s="18">
        <f t="shared" si="182"/>
        <v>0</v>
      </c>
      <c r="G705" s="87"/>
      <c r="H705" s="18"/>
      <c r="I705" s="89">
        <f t="shared" si="183"/>
        <v>0</v>
      </c>
      <c r="J705" s="118"/>
      <c r="K705" s="3">
        <f t="shared" si="184"/>
        <v>0</v>
      </c>
      <c r="L705" s="3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5.75" customHeight="1">
      <c r="A706" s="31"/>
      <c r="B706" s="89"/>
      <c r="C706" s="89"/>
      <c r="D706" s="18">
        <f t="shared" si="181"/>
        <v>0</v>
      </c>
      <c r="E706" s="18">
        <f>B706*A692</f>
        <v>0</v>
      </c>
      <c r="F706" s="18">
        <f t="shared" si="182"/>
        <v>0</v>
      </c>
      <c r="G706" s="143">
        <f>F708/A692</f>
        <v>0.2281</v>
      </c>
      <c r="H706" s="18"/>
      <c r="I706" s="89">
        <f t="shared" si="183"/>
        <v>0</v>
      </c>
      <c r="J706" s="3"/>
      <c r="K706" s="3">
        <f t="shared" si="184"/>
        <v>0</v>
      </c>
      <c r="L706" s="3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5.75" customHeight="1">
      <c r="A707" s="31"/>
      <c r="B707" s="89"/>
      <c r="C707" s="89"/>
      <c r="D707" s="18">
        <f t="shared" si="181"/>
        <v>0</v>
      </c>
      <c r="E707" s="18">
        <f>B707*A692</f>
        <v>0</v>
      </c>
      <c r="F707" s="18">
        <f t="shared" si="182"/>
        <v>0</v>
      </c>
      <c r="G707" s="142"/>
      <c r="H707" s="18"/>
      <c r="I707" s="89">
        <f t="shared" si="183"/>
        <v>0</v>
      </c>
      <c r="J707" s="3"/>
      <c r="K707" s="3">
        <f t="shared" si="184"/>
        <v>0</v>
      </c>
      <c r="L707" s="3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5.75" customHeight="1">
      <c r="A708" s="4" t="s">
        <v>495</v>
      </c>
      <c r="B708" s="97">
        <f>SUM(B694:B707)</f>
        <v>0.2521</v>
      </c>
      <c r="C708" s="96"/>
      <c r="D708" s="97">
        <f t="shared" ref="D708:F708" si="185">SUM(D694:D707)</f>
        <v>0.2281</v>
      </c>
      <c r="E708" s="97">
        <f t="shared" si="185"/>
        <v>1.0084</v>
      </c>
      <c r="F708" s="97">
        <f t="shared" si="185"/>
        <v>0.9124</v>
      </c>
      <c r="G708" s="87"/>
      <c r="H708" s="96"/>
      <c r="I708" s="97">
        <f t="shared" ref="I708:L708" si="186">SUM(I694:I707)</f>
        <v>1.1114</v>
      </c>
      <c r="J708" s="98">
        <f t="shared" si="186"/>
        <v>264096.722</v>
      </c>
      <c r="K708" s="98">
        <f t="shared" si="186"/>
        <v>30147.13216</v>
      </c>
      <c r="L708" s="98">
        <f t="shared" si="186"/>
        <v>0</v>
      </c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5.75" customHeight="1">
      <c r="A709" s="8"/>
      <c r="B709" s="100"/>
      <c r="C709" s="100"/>
      <c r="D709" s="100"/>
      <c r="E709" s="100"/>
      <c r="F709" s="100"/>
      <c r="G709" s="100"/>
      <c r="H709" s="100"/>
      <c r="I709" s="101" t="s">
        <v>496</v>
      </c>
      <c r="J709" s="100"/>
      <c r="K709" s="100"/>
      <c r="L709" s="101" t="s">
        <v>497</v>
      </c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5.75" customHeight="1">
      <c r="A710" s="8"/>
      <c r="B710" s="100"/>
      <c r="C710" s="100"/>
      <c r="D710" s="100"/>
      <c r="E710" s="100"/>
      <c r="F710" s="100"/>
      <c r="G710" s="100"/>
      <c r="H710" s="100"/>
      <c r="I710" s="104">
        <f>G706*A692</f>
        <v>0.9124</v>
      </c>
      <c r="J710" s="100"/>
      <c r="K710" s="100"/>
      <c r="L710" s="104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5.75" customHeight="1">
      <c r="A711" s="146"/>
      <c r="B711" s="146"/>
      <c r="C711" s="146"/>
      <c r="D711" s="146"/>
      <c r="E711" s="146"/>
      <c r="F711" s="146"/>
      <c r="G711" s="146"/>
      <c r="H711" s="146"/>
      <c r="I711" s="146"/>
      <c r="J711" s="105"/>
      <c r="K711" s="105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5.75" customHeight="1">
      <c r="A712" s="146"/>
      <c r="B712" s="146"/>
      <c r="C712" s="146"/>
      <c r="D712" s="146"/>
      <c r="E712" s="146"/>
      <c r="F712" s="146"/>
      <c r="G712" s="146"/>
      <c r="H712" s="146"/>
      <c r="I712" s="146"/>
      <c r="J712" s="105"/>
      <c r="K712" s="105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5.75" customHeight="1">
      <c r="A713" s="66" t="s">
        <v>632</v>
      </c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6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5.75" customHeight="1">
      <c r="A714" s="78" t="s">
        <v>478</v>
      </c>
      <c r="B714" s="79" t="s">
        <v>479</v>
      </c>
      <c r="C714" s="75"/>
      <c r="D714" s="76"/>
      <c r="E714" s="80" t="s">
        <v>480</v>
      </c>
      <c r="F714" s="75"/>
      <c r="G714" s="76"/>
      <c r="H714" s="79" t="s">
        <v>481</v>
      </c>
      <c r="I714" s="75"/>
      <c r="J714" s="75"/>
      <c r="K714" s="75"/>
      <c r="L714" s="76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5.75" customHeight="1">
      <c r="A715" s="170"/>
      <c r="B715" s="82" t="s">
        <v>482</v>
      </c>
      <c r="C715" s="82" t="s">
        <v>483</v>
      </c>
      <c r="D715" s="82" t="s">
        <v>484</v>
      </c>
      <c r="E715" s="82" t="s">
        <v>485</v>
      </c>
      <c r="F715" s="82" t="s">
        <v>484</v>
      </c>
      <c r="G715" s="82" t="s">
        <v>524</v>
      </c>
      <c r="H715" s="82" t="s">
        <v>486</v>
      </c>
      <c r="I715" s="82" t="s">
        <v>487</v>
      </c>
      <c r="J715" s="147" t="s">
        <v>488</v>
      </c>
      <c r="K715" s="85" t="s">
        <v>489</v>
      </c>
      <c r="L715" s="85" t="s">
        <v>490</v>
      </c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5.75" customHeight="1">
      <c r="A716" s="86" t="s">
        <v>491</v>
      </c>
      <c r="B716" s="87"/>
      <c r="C716" s="87"/>
      <c r="D716" s="87"/>
      <c r="E716" s="87"/>
      <c r="F716" s="87"/>
      <c r="G716" s="87"/>
      <c r="H716" s="87"/>
      <c r="I716" s="87"/>
      <c r="J716" s="115"/>
      <c r="K716" s="87"/>
      <c r="L716" s="8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5.75" customHeight="1">
      <c r="A717" s="37" t="s">
        <v>554</v>
      </c>
      <c r="B717" s="89">
        <v>0.23</v>
      </c>
      <c r="C717" s="89">
        <v>0.8</v>
      </c>
      <c r="D717" s="18">
        <f t="shared" ref="D717:D730" si="187">C717*B717</f>
        <v>0.184</v>
      </c>
      <c r="E717" s="18">
        <f>B717*A715</f>
        <v>0</v>
      </c>
      <c r="F717" s="18">
        <f t="shared" ref="F717:F730" si="188">E717*C717</f>
        <v>0</v>
      </c>
      <c r="G717" s="140">
        <v>0.0</v>
      </c>
      <c r="H717" s="18">
        <v>1.2</v>
      </c>
      <c r="I717" s="89">
        <f t="shared" ref="I717:I730" si="189">H717*E717</f>
        <v>0</v>
      </c>
      <c r="J717" s="116"/>
      <c r="K717" s="3">
        <f t="shared" ref="K717:K730" si="190">J717*I717</f>
        <v>0</v>
      </c>
      <c r="L717" s="3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5.75" customHeight="1">
      <c r="A718" s="31" t="s">
        <v>514</v>
      </c>
      <c r="B718" s="89">
        <v>0.02</v>
      </c>
      <c r="C718" s="89">
        <v>1.0</v>
      </c>
      <c r="D718" s="18">
        <f t="shared" si="187"/>
        <v>0.02</v>
      </c>
      <c r="E718" s="18">
        <f>B718*A715</f>
        <v>0</v>
      </c>
      <c r="F718" s="18">
        <f t="shared" si="188"/>
        <v>0</v>
      </c>
      <c r="G718" s="87"/>
      <c r="H718" s="18">
        <v>1.0</v>
      </c>
      <c r="I718" s="89">
        <f t="shared" si="189"/>
        <v>0</v>
      </c>
      <c r="J718" s="116"/>
      <c r="K718" s="3">
        <f t="shared" si="190"/>
        <v>0</v>
      </c>
      <c r="L718" s="3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5.75" customHeight="1">
      <c r="A719" s="31" t="s">
        <v>147</v>
      </c>
      <c r="B719" s="18">
        <v>0.001</v>
      </c>
      <c r="C719" s="18">
        <v>1.0</v>
      </c>
      <c r="D719" s="18">
        <f t="shared" si="187"/>
        <v>0.001</v>
      </c>
      <c r="E719" s="18">
        <f>B719*A715</f>
        <v>0</v>
      </c>
      <c r="F719" s="18">
        <f t="shared" si="188"/>
        <v>0</v>
      </c>
      <c r="G719" s="148" t="s">
        <v>527</v>
      </c>
      <c r="H719" s="18">
        <v>1.2</v>
      </c>
      <c r="I719" s="89">
        <f t="shared" si="189"/>
        <v>0</v>
      </c>
      <c r="J719" s="116"/>
      <c r="K719" s="3">
        <f t="shared" si="190"/>
        <v>0</v>
      </c>
      <c r="L719" s="3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5.75" customHeight="1">
      <c r="A720" s="31" t="s">
        <v>469</v>
      </c>
      <c r="B720" s="18">
        <v>0.02</v>
      </c>
      <c r="C720" s="18">
        <v>1.0</v>
      </c>
      <c r="D720" s="18">
        <f t="shared" si="187"/>
        <v>0.02</v>
      </c>
      <c r="E720" s="18">
        <f>B720*A715</f>
        <v>0</v>
      </c>
      <c r="F720" s="18">
        <f t="shared" si="188"/>
        <v>0</v>
      </c>
      <c r="G720" s="142"/>
      <c r="H720" s="18">
        <v>1.0</v>
      </c>
      <c r="I720" s="89">
        <f t="shared" si="189"/>
        <v>0</v>
      </c>
      <c r="J720" s="116"/>
      <c r="K720" s="3">
        <f t="shared" si="190"/>
        <v>0</v>
      </c>
      <c r="L720" s="3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5.75" customHeight="1">
      <c r="A721" s="31" t="s">
        <v>505</v>
      </c>
      <c r="B721" s="18">
        <v>0.002</v>
      </c>
      <c r="C721" s="18">
        <v>1.0</v>
      </c>
      <c r="D721" s="18">
        <f t="shared" si="187"/>
        <v>0.002</v>
      </c>
      <c r="E721" s="18">
        <f>B721*A715</f>
        <v>0</v>
      </c>
      <c r="F721" s="18">
        <f t="shared" si="188"/>
        <v>0</v>
      </c>
      <c r="G721" s="142"/>
      <c r="H721" s="18">
        <v>1.0</v>
      </c>
      <c r="I721" s="89">
        <f t="shared" si="189"/>
        <v>0</v>
      </c>
      <c r="J721" s="116"/>
      <c r="K721" s="3">
        <f t="shared" si="190"/>
        <v>0</v>
      </c>
      <c r="L721" s="3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5.75" customHeight="1">
      <c r="A722" s="31" t="s">
        <v>494</v>
      </c>
      <c r="B722" s="18">
        <v>5.0E-4</v>
      </c>
      <c r="C722" s="18">
        <v>1.0</v>
      </c>
      <c r="D722" s="18">
        <f t="shared" si="187"/>
        <v>0.0005</v>
      </c>
      <c r="E722" s="18">
        <f>B722*A715</f>
        <v>0</v>
      </c>
      <c r="F722" s="18">
        <f t="shared" si="188"/>
        <v>0</v>
      </c>
      <c r="G722" s="87"/>
      <c r="H722" s="18">
        <v>1.0</v>
      </c>
      <c r="I722" s="89">
        <f t="shared" si="189"/>
        <v>0</v>
      </c>
      <c r="J722" s="116"/>
      <c r="K722" s="3">
        <f t="shared" si="190"/>
        <v>0</v>
      </c>
      <c r="L722" s="3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5.75" customHeight="1">
      <c r="A723" s="31" t="s">
        <v>633</v>
      </c>
      <c r="B723" s="18">
        <v>0.03</v>
      </c>
      <c r="C723" s="18">
        <v>1.0</v>
      </c>
      <c r="D723" s="18">
        <f t="shared" si="187"/>
        <v>0.03</v>
      </c>
      <c r="E723" s="18">
        <f>B723*A715</f>
        <v>0</v>
      </c>
      <c r="F723" s="18">
        <f t="shared" si="188"/>
        <v>0</v>
      </c>
      <c r="G723" s="59"/>
      <c r="H723" s="18">
        <v>1.0</v>
      </c>
      <c r="I723" s="89">
        <f t="shared" si="189"/>
        <v>0</v>
      </c>
      <c r="J723" s="116"/>
      <c r="K723" s="3">
        <f t="shared" si="190"/>
        <v>0</v>
      </c>
      <c r="L723" s="3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5.75" customHeight="1">
      <c r="A724" s="2"/>
      <c r="B724" s="89"/>
      <c r="C724" s="89"/>
      <c r="D724" s="18">
        <f t="shared" si="187"/>
        <v>0</v>
      </c>
      <c r="E724" s="18">
        <f>B724*A715</f>
        <v>0</v>
      </c>
      <c r="F724" s="18">
        <f t="shared" si="188"/>
        <v>0</v>
      </c>
      <c r="G724" s="148" t="s">
        <v>528</v>
      </c>
      <c r="H724" s="18"/>
      <c r="I724" s="89">
        <f t="shared" si="189"/>
        <v>0</v>
      </c>
      <c r="J724" s="116"/>
      <c r="K724" s="3">
        <f t="shared" si="190"/>
        <v>0</v>
      </c>
      <c r="L724" s="3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5.75" customHeight="1">
      <c r="A725" s="2"/>
      <c r="B725" s="89"/>
      <c r="C725" s="89"/>
      <c r="D725" s="18">
        <f t="shared" si="187"/>
        <v>0</v>
      </c>
      <c r="E725" s="18">
        <f>B725*A715</f>
        <v>0</v>
      </c>
      <c r="F725" s="18">
        <f t="shared" si="188"/>
        <v>0</v>
      </c>
      <c r="G725" s="142"/>
      <c r="H725" s="18"/>
      <c r="I725" s="89">
        <f t="shared" si="189"/>
        <v>0</v>
      </c>
      <c r="J725" s="116"/>
      <c r="K725" s="3">
        <f t="shared" si="190"/>
        <v>0</v>
      </c>
      <c r="L725" s="3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5.75" customHeight="1">
      <c r="A726" s="1"/>
      <c r="B726" s="89"/>
      <c r="C726" s="89"/>
      <c r="D726" s="18">
        <f t="shared" si="187"/>
        <v>0</v>
      </c>
      <c r="E726" s="18">
        <f>B726*A715</f>
        <v>0</v>
      </c>
      <c r="F726" s="18">
        <f t="shared" si="188"/>
        <v>0</v>
      </c>
      <c r="G726" s="142"/>
      <c r="H726" s="18"/>
      <c r="I726" s="89">
        <f t="shared" si="189"/>
        <v>0</v>
      </c>
      <c r="J726" s="116"/>
      <c r="K726" s="3">
        <f t="shared" si="190"/>
        <v>0</v>
      </c>
      <c r="L726" s="3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5.75" customHeight="1">
      <c r="A727" s="1"/>
      <c r="B727" s="89"/>
      <c r="C727" s="89"/>
      <c r="D727" s="18">
        <f t="shared" si="187"/>
        <v>0</v>
      </c>
      <c r="E727" s="18">
        <f>B727*A715</f>
        <v>0</v>
      </c>
      <c r="F727" s="18">
        <f t="shared" si="188"/>
        <v>0</v>
      </c>
      <c r="G727" s="142"/>
      <c r="H727" s="18"/>
      <c r="I727" s="89">
        <f t="shared" si="189"/>
        <v>0</v>
      </c>
      <c r="J727" s="116"/>
      <c r="K727" s="3">
        <f t="shared" si="190"/>
        <v>0</v>
      </c>
      <c r="L727" s="3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5.75" customHeight="1">
      <c r="A728" s="31"/>
      <c r="B728" s="89"/>
      <c r="C728" s="89"/>
      <c r="D728" s="95">
        <f t="shared" si="187"/>
        <v>0</v>
      </c>
      <c r="E728" s="95">
        <f>B728*A715</f>
        <v>0</v>
      </c>
      <c r="F728" s="18">
        <f t="shared" si="188"/>
        <v>0</v>
      </c>
      <c r="G728" s="87"/>
      <c r="H728" s="18"/>
      <c r="I728" s="89">
        <f t="shared" si="189"/>
        <v>0</v>
      </c>
      <c r="J728" s="118"/>
      <c r="K728" s="3">
        <f t="shared" si="190"/>
        <v>0</v>
      </c>
      <c r="L728" s="3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5.75" customHeight="1">
      <c r="A729" s="31"/>
      <c r="B729" s="89"/>
      <c r="C729" s="89"/>
      <c r="D729" s="18">
        <f t="shared" si="187"/>
        <v>0</v>
      </c>
      <c r="E729" s="18">
        <f>B729*A715</f>
        <v>0</v>
      </c>
      <c r="F729" s="18">
        <f t="shared" si="188"/>
        <v>0</v>
      </c>
      <c r="G729" s="143" t="str">
        <f>F731/A715</f>
        <v>#DIV/0!</v>
      </c>
      <c r="H729" s="18"/>
      <c r="I729" s="89">
        <f t="shared" si="189"/>
        <v>0</v>
      </c>
      <c r="J729" s="3"/>
      <c r="K729" s="3">
        <f t="shared" si="190"/>
        <v>0</v>
      </c>
      <c r="L729" s="3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5.75" customHeight="1">
      <c r="A730" s="31"/>
      <c r="B730" s="89"/>
      <c r="C730" s="89"/>
      <c r="D730" s="18">
        <f t="shared" si="187"/>
        <v>0</v>
      </c>
      <c r="E730" s="18">
        <f>B730*A715</f>
        <v>0</v>
      </c>
      <c r="F730" s="18">
        <f t="shared" si="188"/>
        <v>0</v>
      </c>
      <c r="G730" s="142"/>
      <c r="H730" s="18"/>
      <c r="I730" s="89">
        <f t="shared" si="189"/>
        <v>0</v>
      </c>
      <c r="J730" s="3"/>
      <c r="K730" s="3">
        <f t="shared" si="190"/>
        <v>0</v>
      </c>
      <c r="L730" s="3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5.75" customHeight="1">
      <c r="A731" s="4" t="s">
        <v>495</v>
      </c>
      <c r="B731" s="97">
        <f>SUM(B717:B730)</f>
        <v>0.3035</v>
      </c>
      <c r="C731" s="96"/>
      <c r="D731" s="97">
        <f t="shared" ref="D731:F731" si="191">SUM(D717:D730)</f>
        <v>0.2575</v>
      </c>
      <c r="E731" s="97">
        <f t="shared" si="191"/>
        <v>0</v>
      </c>
      <c r="F731" s="97">
        <f t="shared" si="191"/>
        <v>0</v>
      </c>
      <c r="G731" s="87"/>
      <c r="H731" s="96"/>
      <c r="I731" s="97">
        <f t="shared" ref="I731:L731" si="192">SUM(I717:I730)</f>
        <v>0</v>
      </c>
      <c r="J731" s="98">
        <f t="shared" si="192"/>
        <v>0</v>
      </c>
      <c r="K731" s="98">
        <f t="shared" si="192"/>
        <v>0</v>
      </c>
      <c r="L731" s="98">
        <f t="shared" si="192"/>
        <v>0</v>
      </c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5.75" customHeight="1">
      <c r="A732" s="8"/>
      <c r="B732" s="100"/>
      <c r="C732" s="100"/>
      <c r="D732" s="100"/>
      <c r="E732" s="100"/>
      <c r="F732" s="100"/>
      <c r="G732" s="100"/>
      <c r="H732" s="100"/>
      <c r="I732" s="101" t="s">
        <v>496</v>
      </c>
      <c r="J732" s="100"/>
      <c r="K732" s="100"/>
      <c r="L732" s="101" t="s">
        <v>497</v>
      </c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5.75" customHeight="1">
      <c r="A733" s="8"/>
      <c r="B733" s="100"/>
      <c r="C733" s="100"/>
      <c r="D733" s="100"/>
      <c r="E733" s="100"/>
      <c r="F733" s="100"/>
      <c r="G733" s="100"/>
      <c r="H733" s="100"/>
      <c r="I733" s="104" t="str">
        <f>G729*A715</f>
        <v>#DIV/0!</v>
      </c>
      <c r="J733" s="100"/>
      <c r="K733" s="100"/>
      <c r="L733" s="104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5.75" customHeight="1">
      <c r="A734" s="146"/>
      <c r="B734" s="146"/>
      <c r="C734" s="146"/>
      <c r="D734" s="146"/>
      <c r="E734" s="146"/>
      <c r="F734" s="146"/>
      <c r="G734" s="146"/>
      <c r="H734" s="146"/>
      <c r="I734" s="146"/>
      <c r="J734" s="105"/>
      <c r="K734" s="105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5.75" customHeight="1">
      <c r="A735" s="146"/>
      <c r="B735" s="146"/>
      <c r="C735" s="146"/>
      <c r="D735" s="146"/>
      <c r="E735" s="146"/>
      <c r="F735" s="146"/>
      <c r="G735" s="146"/>
      <c r="H735" s="146"/>
      <c r="I735" s="146"/>
      <c r="J735" s="105"/>
      <c r="K735" s="105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5.75" customHeight="1">
      <c r="A736" s="66" t="s">
        <v>115</v>
      </c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6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5.75" customHeight="1">
      <c r="A737" s="78" t="s">
        <v>478</v>
      </c>
      <c r="B737" s="79" t="s">
        <v>479</v>
      </c>
      <c r="C737" s="75"/>
      <c r="D737" s="76"/>
      <c r="E737" s="80" t="s">
        <v>480</v>
      </c>
      <c r="F737" s="75"/>
      <c r="G737" s="76"/>
      <c r="H737" s="79" t="s">
        <v>481</v>
      </c>
      <c r="I737" s="75"/>
      <c r="J737" s="75"/>
      <c r="K737" s="75"/>
      <c r="L737" s="76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5.75" customHeight="1">
      <c r="A738" s="81">
        <f>'Menu Cíclico'!H8</f>
        <v>4</v>
      </c>
      <c r="B738" s="82" t="s">
        <v>482</v>
      </c>
      <c r="C738" s="82" t="s">
        <v>483</v>
      </c>
      <c r="D738" s="82" t="s">
        <v>484</v>
      </c>
      <c r="E738" s="82" t="s">
        <v>485</v>
      </c>
      <c r="F738" s="82" t="s">
        <v>484</v>
      </c>
      <c r="G738" s="82" t="s">
        <v>524</v>
      </c>
      <c r="H738" s="82" t="s">
        <v>486</v>
      </c>
      <c r="I738" s="82" t="s">
        <v>487</v>
      </c>
      <c r="J738" s="147" t="s">
        <v>488</v>
      </c>
      <c r="K738" s="85" t="s">
        <v>489</v>
      </c>
      <c r="L738" s="85" t="s">
        <v>490</v>
      </c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5.75" customHeight="1">
      <c r="A739" s="86" t="s">
        <v>491</v>
      </c>
      <c r="B739" s="87"/>
      <c r="C739" s="87"/>
      <c r="D739" s="87"/>
      <c r="E739" s="87"/>
      <c r="F739" s="87"/>
      <c r="G739" s="87"/>
      <c r="H739" s="87"/>
      <c r="I739" s="87"/>
      <c r="J739" s="115"/>
      <c r="K739" s="87"/>
      <c r="L739" s="8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5.75" customHeight="1">
      <c r="A740" s="37" t="s">
        <v>474</v>
      </c>
      <c r="B740" s="89">
        <v>0.1</v>
      </c>
      <c r="C740" s="89">
        <v>0.8</v>
      </c>
      <c r="D740" s="18">
        <f t="shared" ref="D740:D753" si="193">C740*B740</f>
        <v>0.08</v>
      </c>
      <c r="E740" s="18">
        <f>B740*A738</f>
        <v>0.4</v>
      </c>
      <c r="F740" s="18">
        <f t="shared" ref="F740:F753" si="194">E740*C740</f>
        <v>0.32</v>
      </c>
      <c r="G740" s="140">
        <v>0.0</v>
      </c>
      <c r="H740" s="18">
        <v>1.1</v>
      </c>
      <c r="I740" s="89">
        <f t="shared" ref="I740:I753" si="195">H740*E740</f>
        <v>0.44</v>
      </c>
      <c r="J740" s="116">
        <f>'Insumos Buffet'!D66</f>
        <v>23210</v>
      </c>
      <c r="K740" s="3">
        <f t="shared" ref="K740:K753" si="196">J740*I740</f>
        <v>10212.4</v>
      </c>
      <c r="L740" s="3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5.75" customHeight="1">
      <c r="A741" s="31" t="s">
        <v>525</v>
      </c>
      <c r="B741" s="89">
        <v>0.05</v>
      </c>
      <c r="C741" s="89">
        <v>1.0</v>
      </c>
      <c r="D741" s="18">
        <f t="shared" si="193"/>
        <v>0.05</v>
      </c>
      <c r="E741" s="18">
        <f>B741*A738</f>
        <v>0.2</v>
      </c>
      <c r="F741" s="18">
        <f t="shared" si="194"/>
        <v>0.2</v>
      </c>
      <c r="G741" s="87"/>
      <c r="H741" s="18">
        <v>1.0</v>
      </c>
      <c r="I741" s="89">
        <f t="shared" si="195"/>
        <v>0.2</v>
      </c>
      <c r="J741" s="116">
        <f>'Insumos Buffet'!D94</f>
        <v>8175</v>
      </c>
      <c r="K741" s="3">
        <f t="shared" si="196"/>
        <v>1635</v>
      </c>
      <c r="L741" s="3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5.75" customHeight="1">
      <c r="A742" s="31" t="s">
        <v>345</v>
      </c>
      <c r="B742" s="18">
        <v>0.03</v>
      </c>
      <c r="C742" s="18">
        <v>1.0</v>
      </c>
      <c r="D742" s="18">
        <f t="shared" si="193"/>
        <v>0.03</v>
      </c>
      <c r="E742" s="18">
        <f>B742*A738</f>
        <v>0.12</v>
      </c>
      <c r="F742" s="18">
        <f t="shared" si="194"/>
        <v>0.12</v>
      </c>
      <c r="G742" s="148" t="s">
        <v>527</v>
      </c>
      <c r="H742" s="18">
        <v>1.275</v>
      </c>
      <c r="I742" s="89">
        <f t="shared" si="195"/>
        <v>0.153</v>
      </c>
      <c r="J742" s="116">
        <f>'Insumos Buffet'!D21</f>
        <v>2990</v>
      </c>
      <c r="K742" s="3">
        <f t="shared" si="196"/>
        <v>457.47</v>
      </c>
      <c r="L742" s="3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5.75" customHeight="1">
      <c r="A743" s="31" t="s">
        <v>588</v>
      </c>
      <c r="B743" s="18">
        <v>0.005</v>
      </c>
      <c r="C743" s="18">
        <v>1.0</v>
      </c>
      <c r="D743" s="18">
        <f t="shared" si="193"/>
        <v>0.005</v>
      </c>
      <c r="E743" s="18">
        <f>B743*A738</f>
        <v>0.02</v>
      </c>
      <c r="F743" s="18">
        <f t="shared" si="194"/>
        <v>0.02</v>
      </c>
      <c r="G743" s="142"/>
      <c r="H743" s="18">
        <v>1.0</v>
      </c>
      <c r="I743" s="89">
        <f t="shared" si="195"/>
        <v>0.02</v>
      </c>
      <c r="J743" s="116">
        <f>'Insumos Buffet'!D3</f>
        <v>21370</v>
      </c>
      <c r="K743" s="3">
        <f t="shared" si="196"/>
        <v>427.4</v>
      </c>
      <c r="L743" s="3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5.75" customHeight="1">
      <c r="A744" s="31" t="s">
        <v>441</v>
      </c>
      <c r="B744" s="18">
        <v>0.08</v>
      </c>
      <c r="C744" s="18">
        <v>1.0</v>
      </c>
      <c r="D744" s="18">
        <f t="shared" si="193"/>
        <v>0.08</v>
      </c>
      <c r="E744" s="18">
        <f>B744*A738</f>
        <v>0.32</v>
      </c>
      <c r="F744" s="18">
        <f t="shared" si="194"/>
        <v>0.32</v>
      </c>
      <c r="G744" s="142"/>
      <c r="H744" s="18">
        <v>1.0</v>
      </c>
      <c r="I744" s="89">
        <f t="shared" si="195"/>
        <v>0.32</v>
      </c>
      <c r="J744" s="116">
        <f>'Insumos Buffet'!D88</f>
        <v>49781.722</v>
      </c>
      <c r="K744" s="3">
        <f t="shared" si="196"/>
        <v>15930.15104</v>
      </c>
      <c r="L744" s="3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5.75" customHeight="1">
      <c r="A745" s="31" t="s">
        <v>505</v>
      </c>
      <c r="B745" s="18">
        <v>0.002</v>
      </c>
      <c r="C745" s="18">
        <v>1.0</v>
      </c>
      <c r="D745" s="18">
        <f t="shared" si="193"/>
        <v>0.002</v>
      </c>
      <c r="E745" s="18">
        <f>B745*A738</f>
        <v>0.008</v>
      </c>
      <c r="F745" s="18">
        <f t="shared" si="194"/>
        <v>0.008</v>
      </c>
      <c r="G745" s="87"/>
      <c r="H745" s="18">
        <v>1.0</v>
      </c>
      <c r="I745" s="89">
        <f t="shared" si="195"/>
        <v>0.008</v>
      </c>
      <c r="J745" s="116">
        <f>'Insumos Buffet'!D82</f>
        <v>3200</v>
      </c>
      <c r="K745" s="3">
        <f t="shared" si="196"/>
        <v>25.6</v>
      </c>
      <c r="L745" s="3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5.75" customHeight="1">
      <c r="A746" s="31" t="s">
        <v>494</v>
      </c>
      <c r="B746" s="18">
        <v>1.0E-4</v>
      </c>
      <c r="C746" s="18">
        <v>1.0</v>
      </c>
      <c r="D746" s="18">
        <f t="shared" si="193"/>
        <v>0.0001</v>
      </c>
      <c r="E746" s="18">
        <f>B746*A738</f>
        <v>0.0004</v>
      </c>
      <c r="F746" s="18">
        <f t="shared" si="194"/>
        <v>0.0004</v>
      </c>
      <c r="G746" s="59"/>
      <c r="H746" s="18">
        <v>1.0</v>
      </c>
      <c r="I746" s="89">
        <f t="shared" si="195"/>
        <v>0.0004</v>
      </c>
      <c r="J746" s="116">
        <f>'Insumos Buffet'!D70</f>
        <v>145000</v>
      </c>
      <c r="K746" s="3">
        <f t="shared" si="196"/>
        <v>58</v>
      </c>
      <c r="L746" s="3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5.75" customHeight="1">
      <c r="A747" s="31" t="s">
        <v>47</v>
      </c>
      <c r="B747" s="89">
        <v>0.01</v>
      </c>
      <c r="C747" s="89">
        <v>1.0</v>
      </c>
      <c r="D747" s="18">
        <f t="shared" si="193"/>
        <v>0.01</v>
      </c>
      <c r="E747" s="18">
        <f>B747*A738</f>
        <v>0.04</v>
      </c>
      <c r="F747" s="18">
        <f t="shared" si="194"/>
        <v>0.04</v>
      </c>
      <c r="G747" s="148" t="s">
        <v>528</v>
      </c>
      <c r="H747" s="18">
        <v>1.0</v>
      </c>
      <c r="I747" s="89">
        <f t="shared" si="195"/>
        <v>0.04</v>
      </c>
      <c r="J747" s="116">
        <f>'Insumos Buffet'!D2</f>
        <v>6820</v>
      </c>
      <c r="K747" s="3">
        <f t="shared" si="196"/>
        <v>272.8</v>
      </c>
      <c r="L747" s="3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5.75" customHeight="1">
      <c r="A748" s="2"/>
      <c r="B748" s="89"/>
      <c r="C748" s="89"/>
      <c r="D748" s="18">
        <f t="shared" si="193"/>
        <v>0</v>
      </c>
      <c r="E748" s="18">
        <f>B748*A738</f>
        <v>0</v>
      </c>
      <c r="F748" s="18">
        <f t="shared" si="194"/>
        <v>0</v>
      </c>
      <c r="G748" s="142"/>
      <c r="H748" s="18"/>
      <c r="I748" s="89">
        <f t="shared" si="195"/>
        <v>0</v>
      </c>
      <c r="J748" s="116"/>
      <c r="K748" s="3">
        <f t="shared" si="196"/>
        <v>0</v>
      </c>
      <c r="L748" s="3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5.75" customHeight="1">
      <c r="A749" s="1"/>
      <c r="B749" s="89"/>
      <c r="C749" s="89"/>
      <c r="D749" s="18">
        <f t="shared" si="193"/>
        <v>0</v>
      </c>
      <c r="E749" s="18">
        <f>B749*A738</f>
        <v>0</v>
      </c>
      <c r="F749" s="18">
        <f t="shared" si="194"/>
        <v>0</v>
      </c>
      <c r="G749" s="142"/>
      <c r="H749" s="18"/>
      <c r="I749" s="89">
        <f t="shared" si="195"/>
        <v>0</v>
      </c>
      <c r="J749" s="116"/>
      <c r="K749" s="3">
        <f t="shared" si="196"/>
        <v>0</v>
      </c>
      <c r="L749" s="3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5.75" customHeight="1">
      <c r="A750" s="1"/>
      <c r="B750" s="89"/>
      <c r="C750" s="89"/>
      <c r="D750" s="18">
        <f t="shared" si="193"/>
        <v>0</v>
      </c>
      <c r="E750" s="18">
        <f>B750*A738</f>
        <v>0</v>
      </c>
      <c r="F750" s="18">
        <f t="shared" si="194"/>
        <v>0</v>
      </c>
      <c r="G750" s="142"/>
      <c r="H750" s="18"/>
      <c r="I750" s="89">
        <f t="shared" si="195"/>
        <v>0</v>
      </c>
      <c r="J750" s="116"/>
      <c r="K750" s="3">
        <f t="shared" si="196"/>
        <v>0</v>
      </c>
      <c r="L750" s="3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5.75" customHeight="1">
      <c r="A751" s="31"/>
      <c r="B751" s="89"/>
      <c r="C751" s="89"/>
      <c r="D751" s="95">
        <f t="shared" si="193"/>
        <v>0</v>
      </c>
      <c r="E751" s="95">
        <f>B751*A738</f>
        <v>0</v>
      </c>
      <c r="F751" s="18">
        <f t="shared" si="194"/>
        <v>0</v>
      </c>
      <c r="G751" s="87"/>
      <c r="H751" s="18"/>
      <c r="I751" s="89">
        <f t="shared" si="195"/>
        <v>0</v>
      </c>
      <c r="J751" s="118"/>
      <c r="K751" s="3">
        <f t="shared" si="196"/>
        <v>0</v>
      </c>
      <c r="L751" s="3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5.75" customHeight="1">
      <c r="A752" s="31"/>
      <c r="B752" s="89"/>
      <c r="C752" s="89"/>
      <c r="D752" s="18">
        <f t="shared" si="193"/>
        <v>0</v>
      </c>
      <c r="E752" s="18">
        <f>B752*A738</f>
        <v>0</v>
      </c>
      <c r="F752" s="18">
        <f t="shared" si="194"/>
        <v>0</v>
      </c>
      <c r="G752" s="143">
        <f>F754/A738</f>
        <v>0.2571</v>
      </c>
      <c r="H752" s="18"/>
      <c r="I752" s="89">
        <f t="shared" si="195"/>
        <v>0</v>
      </c>
      <c r="J752" s="3"/>
      <c r="K752" s="3">
        <f t="shared" si="196"/>
        <v>0</v>
      </c>
      <c r="L752" s="3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5.75" customHeight="1">
      <c r="A753" s="31"/>
      <c r="B753" s="89"/>
      <c r="C753" s="89"/>
      <c r="D753" s="18">
        <f t="shared" si="193"/>
        <v>0</v>
      </c>
      <c r="E753" s="18">
        <f>B753*A738</f>
        <v>0</v>
      </c>
      <c r="F753" s="18">
        <f t="shared" si="194"/>
        <v>0</v>
      </c>
      <c r="G753" s="142"/>
      <c r="H753" s="18"/>
      <c r="I753" s="89">
        <f t="shared" si="195"/>
        <v>0</v>
      </c>
      <c r="J753" s="3"/>
      <c r="K753" s="3">
        <f t="shared" si="196"/>
        <v>0</v>
      </c>
      <c r="L753" s="3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5.75" customHeight="1">
      <c r="A754" s="4" t="s">
        <v>495</v>
      </c>
      <c r="B754" s="97">
        <f>SUM(B740:B753)</f>
        <v>0.2771</v>
      </c>
      <c r="C754" s="96"/>
      <c r="D754" s="97">
        <f t="shared" ref="D754:F754" si="197">SUM(D740:D753)</f>
        <v>0.2571</v>
      </c>
      <c r="E754" s="97">
        <f t="shared" si="197"/>
        <v>1.1084</v>
      </c>
      <c r="F754" s="97">
        <f t="shared" si="197"/>
        <v>1.0284</v>
      </c>
      <c r="G754" s="87"/>
      <c r="H754" s="96"/>
      <c r="I754" s="97">
        <f t="shared" ref="I754:L754" si="198">SUM(I740:I753)</f>
        <v>1.1814</v>
      </c>
      <c r="J754" s="98">
        <f t="shared" si="198"/>
        <v>260546.722</v>
      </c>
      <c r="K754" s="98">
        <f t="shared" si="198"/>
        <v>29018.82104</v>
      </c>
      <c r="L754" s="98">
        <f t="shared" si="198"/>
        <v>0</v>
      </c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5.75" customHeight="1">
      <c r="A755" s="8"/>
      <c r="B755" s="100"/>
      <c r="C755" s="100"/>
      <c r="D755" s="100"/>
      <c r="E755" s="100"/>
      <c r="F755" s="100"/>
      <c r="G755" s="100"/>
      <c r="H755" s="100"/>
      <c r="I755" s="101" t="s">
        <v>496</v>
      </c>
      <c r="J755" s="100"/>
      <c r="K755" s="100"/>
      <c r="L755" s="101" t="s">
        <v>497</v>
      </c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5.75" customHeight="1">
      <c r="A756" s="8"/>
      <c r="B756" s="100"/>
      <c r="C756" s="100"/>
      <c r="D756" s="100"/>
      <c r="E756" s="100"/>
      <c r="F756" s="100"/>
      <c r="G756" s="100"/>
      <c r="H756" s="100"/>
      <c r="I756" s="104">
        <f>G752*A738</f>
        <v>1.0284</v>
      </c>
      <c r="J756" s="100"/>
      <c r="K756" s="100"/>
      <c r="L756" s="104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5.75" customHeight="1">
      <c r="A759" s="66" t="s">
        <v>49</v>
      </c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6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5.75" customHeight="1">
      <c r="A760" s="78" t="s">
        <v>478</v>
      </c>
      <c r="B760" s="79" t="s">
        <v>479</v>
      </c>
      <c r="C760" s="75"/>
      <c r="D760" s="76"/>
      <c r="E760" s="80" t="s">
        <v>480</v>
      </c>
      <c r="F760" s="75"/>
      <c r="G760" s="76"/>
      <c r="H760" s="79" t="s">
        <v>481</v>
      </c>
      <c r="I760" s="75"/>
      <c r="J760" s="75"/>
      <c r="K760" s="75"/>
      <c r="L760" s="76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5.75" customHeight="1">
      <c r="A761" s="81">
        <f>'Menu Cíclico'!L8</f>
        <v>4</v>
      </c>
      <c r="B761" s="82" t="s">
        <v>482</v>
      </c>
      <c r="C761" s="82" t="s">
        <v>483</v>
      </c>
      <c r="D761" s="82" t="s">
        <v>484</v>
      </c>
      <c r="E761" s="82" t="s">
        <v>485</v>
      </c>
      <c r="F761" s="82" t="s">
        <v>484</v>
      </c>
      <c r="G761" s="82" t="s">
        <v>524</v>
      </c>
      <c r="H761" s="82" t="s">
        <v>486</v>
      </c>
      <c r="I761" s="82" t="s">
        <v>487</v>
      </c>
      <c r="J761" s="147" t="s">
        <v>488</v>
      </c>
      <c r="K761" s="85" t="s">
        <v>489</v>
      </c>
      <c r="L761" s="85" t="s">
        <v>490</v>
      </c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5.75" customHeight="1">
      <c r="A762" s="86" t="s">
        <v>491</v>
      </c>
      <c r="B762" s="87"/>
      <c r="C762" s="87"/>
      <c r="D762" s="87"/>
      <c r="E762" s="87"/>
      <c r="F762" s="87"/>
      <c r="G762" s="87"/>
      <c r="H762" s="87"/>
      <c r="I762" s="87"/>
      <c r="J762" s="115"/>
      <c r="K762" s="87"/>
      <c r="L762" s="8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5.75" customHeight="1">
      <c r="A763" s="37" t="s">
        <v>474</v>
      </c>
      <c r="B763" s="89">
        <v>0.12</v>
      </c>
      <c r="C763" s="89">
        <v>0.8</v>
      </c>
      <c r="D763" s="18">
        <f t="shared" ref="D763:D776" si="199">C763*B763</f>
        <v>0.096</v>
      </c>
      <c r="E763" s="18">
        <f>B763*A761</f>
        <v>0.48</v>
      </c>
      <c r="F763" s="18">
        <f t="shared" ref="F763:F776" si="200">E763*C763</f>
        <v>0.384</v>
      </c>
      <c r="G763" s="140">
        <v>0.0</v>
      </c>
      <c r="H763" s="18">
        <v>1.1</v>
      </c>
      <c r="I763" s="89">
        <f t="shared" ref="I763:I776" si="201">H763*E763</f>
        <v>0.528</v>
      </c>
      <c r="J763" s="116">
        <f>'Insumos Buffet'!D66</f>
        <v>23210</v>
      </c>
      <c r="K763" s="3">
        <f t="shared" ref="K763:K776" si="202">J763*I763</f>
        <v>12254.88</v>
      </c>
      <c r="L763" s="3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5.75" customHeight="1">
      <c r="A764" s="31" t="s">
        <v>433</v>
      </c>
      <c r="B764" s="89">
        <v>0.01</v>
      </c>
      <c r="C764" s="89">
        <v>1.0</v>
      </c>
      <c r="D764" s="18">
        <f t="shared" si="199"/>
        <v>0.01</v>
      </c>
      <c r="E764" s="18">
        <f>B764*A761</f>
        <v>0.04</v>
      </c>
      <c r="F764" s="18">
        <f t="shared" si="200"/>
        <v>0.04</v>
      </c>
      <c r="G764" s="87"/>
      <c r="H764" s="18">
        <v>1.175</v>
      </c>
      <c r="I764" s="89">
        <f t="shared" si="201"/>
        <v>0.047</v>
      </c>
      <c r="J764" s="116">
        <f>'Insumos Buffet'!D49</f>
        <v>18397</v>
      </c>
      <c r="K764" s="3">
        <f t="shared" si="202"/>
        <v>864.659</v>
      </c>
      <c r="L764" s="3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5.75" customHeight="1">
      <c r="A765" s="31" t="s">
        <v>345</v>
      </c>
      <c r="B765" s="89">
        <v>0.02</v>
      </c>
      <c r="C765" s="18">
        <v>1.0</v>
      </c>
      <c r="D765" s="18">
        <f t="shared" si="199"/>
        <v>0.02</v>
      </c>
      <c r="E765" s="18">
        <f>B765*A761</f>
        <v>0.08</v>
      </c>
      <c r="F765" s="18">
        <f t="shared" si="200"/>
        <v>0.08</v>
      </c>
      <c r="G765" s="148" t="s">
        <v>527</v>
      </c>
      <c r="H765" s="18">
        <v>1.175</v>
      </c>
      <c r="I765" s="89">
        <f t="shared" si="201"/>
        <v>0.094</v>
      </c>
      <c r="J765" s="116">
        <f>'Insumos Buffet'!D21</f>
        <v>2990</v>
      </c>
      <c r="K765" s="3">
        <f t="shared" si="202"/>
        <v>281.06</v>
      </c>
      <c r="L765" s="3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5.75" customHeight="1">
      <c r="A766" s="31" t="s">
        <v>441</v>
      </c>
      <c r="B766" s="18">
        <v>0.1</v>
      </c>
      <c r="C766" s="18">
        <v>1.0</v>
      </c>
      <c r="D766" s="18">
        <f t="shared" si="199"/>
        <v>0.1</v>
      </c>
      <c r="E766" s="18">
        <f>B766*A761</f>
        <v>0.4</v>
      </c>
      <c r="F766" s="18">
        <f t="shared" si="200"/>
        <v>0.4</v>
      </c>
      <c r="G766" s="142"/>
      <c r="H766" s="18">
        <v>1.0</v>
      </c>
      <c r="I766" s="89">
        <f t="shared" si="201"/>
        <v>0.4</v>
      </c>
      <c r="J766" s="116">
        <f>'Insumos Buffet'!D88</f>
        <v>49781.722</v>
      </c>
      <c r="K766" s="3">
        <f t="shared" si="202"/>
        <v>19912.6888</v>
      </c>
      <c r="L766" s="3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5.75" customHeight="1">
      <c r="A767" s="31" t="s">
        <v>505</v>
      </c>
      <c r="B767" s="18">
        <v>0.005</v>
      </c>
      <c r="C767" s="18">
        <v>1.0</v>
      </c>
      <c r="D767" s="18">
        <f t="shared" si="199"/>
        <v>0.005</v>
      </c>
      <c r="E767" s="18">
        <f>B767*A761</f>
        <v>0.02</v>
      </c>
      <c r="F767" s="18">
        <f t="shared" si="200"/>
        <v>0.02</v>
      </c>
      <c r="G767" s="142"/>
      <c r="H767" s="18">
        <v>1.0</v>
      </c>
      <c r="I767" s="89">
        <f t="shared" si="201"/>
        <v>0.02</v>
      </c>
      <c r="J767" s="116">
        <f>'Insumos Buffet'!D82</f>
        <v>3200</v>
      </c>
      <c r="K767" s="3">
        <f t="shared" si="202"/>
        <v>64</v>
      </c>
      <c r="L767" s="3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5.75" customHeight="1">
      <c r="A768" s="31" t="s">
        <v>494</v>
      </c>
      <c r="B768" s="18">
        <v>5.0E-4</v>
      </c>
      <c r="C768" s="18">
        <v>1.0</v>
      </c>
      <c r="D768" s="18">
        <f t="shared" si="199"/>
        <v>0.0005</v>
      </c>
      <c r="E768" s="18">
        <f>B768*A761</f>
        <v>0.002</v>
      </c>
      <c r="F768" s="18">
        <f t="shared" si="200"/>
        <v>0.002</v>
      </c>
      <c r="G768" s="87"/>
      <c r="H768" s="18">
        <v>1.0</v>
      </c>
      <c r="I768" s="89">
        <f t="shared" si="201"/>
        <v>0.002</v>
      </c>
      <c r="J768" s="116">
        <f>'Insumos Buffet'!D70</f>
        <v>145000</v>
      </c>
      <c r="K768" s="3">
        <f t="shared" si="202"/>
        <v>290</v>
      </c>
      <c r="L768" s="3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5.75" customHeight="1">
      <c r="A769" s="31" t="s">
        <v>47</v>
      </c>
      <c r="B769" s="18">
        <v>0.02</v>
      </c>
      <c r="C769" s="18">
        <v>1.0</v>
      </c>
      <c r="D769" s="18">
        <f t="shared" si="199"/>
        <v>0.02</v>
      </c>
      <c r="E769" s="18">
        <f>B769*A761</f>
        <v>0.08</v>
      </c>
      <c r="F769" s="18">
        <f t="shared" si="200"/>
        <v>0.08</v>
      </c>
      <c r="G769" s="59"/>
      <c r="H769" s="18">
        <v>1.0</v>
      </c>
      <c r="I769" s="89">
        <f t="shared" si="201"/>
        <v>0.08</v>
      </c>
      <c r="J769" s="116">
        <f>'Insumos Buffet'!D2</f>
        <v>6820</v>
      </c>
      <c r="K769" s="3">
        <f t="shared" si="202"/>
        <v>545.6</v>
      </c>
      <c r="L769" s="3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5.75" customHeight="1">
      <c r="A770" s="31" t="s">
        <v>453</v>
      </c>
      <c r="B770" s="89">
        <v>0.01</v>
      </c>
      <c r="C770" s="89">
        <v>1.0</v>
      </c>
      <c r="D770" s="18">
        <f t="shared" si="199"/>
        <v>0.01</v>
      </c>
      <c r="E770" s="18">
        <f>B770*A761</f>
        <v>0.04</v>
      </c>
      <c r="F770" s="18">
        <f t="shared" si="200"/>
        <v>0.04</v>
      </c>
      <c r="G770" s="148" t="s">
        <v>528</v>
      </c>
      <c r="H770" s="18">
        <v>1.0</v>
      </c>
      <c r="I770" s="89">
        <f t="shared" si="201"/>
        <v>0.04</v>
      </c>
      <c r="J770" s="116">
        <f>'Insumos Buffet'!D75</f>
        <v>76300</v>
      </c>
      <c r="K770" s="3">
        <f t="shared" si="202"/>
        <v>3052</v>
      </c>
      <c r="L770" s="3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5.75" customHeight="1">
      <c r="A771" s="2"/>
      <c r="B771" s="89"/>
      <c r="C771" s="89"/>
      <c r="D771" s="18">
        <f t="shared" si="199"/>
        <v>0</v>
      </c>
      <c r="E771" s="18">
        <f>B771*A761</f>
        <v>0</v>
      </c>
      <c r="F771" s="18">
        <f t="shared" si="200"/>
        <v>0</v>
      </c>
      <c r="G771" s="142"/>
      <c r="H771" s="18"/>
      <c r="I771" s="89">
        <f t="shared" si="201"/>
        <v>0</v>
      </c>
      <c r="J771" s="116"/>
      <c r="K771" s="3">
        <f t="shared" si="202"/>
        <v>0</v>
      </c>
      <c r="L771" s="3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5.75" customHeight="1">
      <c r="A772" s="1"/>
      <c r="B772" s="89"/>
      <c r="C772" s="89"/>
      <c r="D772" s="18">
        <f t="shared" si="199"/>
        <v>0</v>
      </c>
      <c r="E772" s="18">
        <f>B772*A761</f>
        <v>0</v>
      </c>
      <c r="F772" s="18">
        <f t="shared" si="200"/>
        <v>0</v>
      </c>
      <c r="G772" s="142"/>
      <c r="H772" s="18"/>
      <c r="I772" s="89">
        <f t="shared" si="201"/>
        <v>0</v>
      </c>
      <c r="J772" s="116"/>
      <c r="K772" s="3">
        <f t="shared" si="202"/>
        <v>0</v>
      </c>
      <c r="L772" s="3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5.75" customHeight="1">
      <c r="A773" s="1"/>
      <c r="B773" s="89"/>
      <c r="C773" s="89"/>
      <c r="D773" s="18">
        <f t="shared" si="199"/>
        <v>0</v>
      </c>
      <c r="E773" s="18">
        <f>B773*A761</f>
        <v>0</v>
      </c>
      <c r="F773" s="18">
        <f t="shared" si="200"/>
        <v>0</v>
      </c>
      <c r="G773" s="142"/>
      <c r="H773" s="18"/>
      <c r="I773" s="89">
        <f t="shared" si="201"/>
        <v>0</v>
      </c>
      <c r="J773" s="116"/>
      <c r="K773" s="3">
        <f t="shared" si="202"/>
        <v>0</v>
      </c>
      <c r="L773" s="3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5.75" customHeight="1">
      <c r="A774" s="31"/>
      <c r="B774" s="89"/>
      <c r="C774" s="89"/>
      <c r="D774" s="95">
        <f t="shared" si="199"/>
        <v>0</v>
      </c>
      <c r="E774" s="95">
        <f>B774*A761</f>
        <v>0</v>
      </c>
      <c r="F774" s="18">
        <f t="shared" si="200"/>
        <v>0</v>
      </c>
      <c r="G774" s="87"/>
      <c r="H774" s="18"/>
      <c r="I774" s="89">
        <f t="shared" si="201"/>
        <v>0</v>
      </c>
      <c r="J774" s="118"/>
      <c r="K774" s="3">
        <f t="shared" si="202"/>
        <v>0</v>
      </c>
      <c r="L774" s="3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5.75" customHeight="1">
      <c r="A775" s="31"/>
      <c r="B775" s="89"/>
      <c r="C775" s="89"/>
      <c r="D775" s="18">
        <f t="shared" si="199"/>
        <v>0</v>
      </c>
      <c r="E775" s="18">
        <f>B775*A761</f>
        <v>0</v>
      </c>
      <c r="F775" s="18">
        <f t="shared" si="200"/>
        <v>0</v>
      </c>
      <c r="G775" s="143">
        <f>F777/A761</f>
        <v>0.2615</v>
      </c>
      <c r="H775" s="18"/>
      <c r="I775" s="89">
        <f t="shared" si="201"/>
        <v>0</v>
      </c>
      <c r="J775" s="3"/>
      <c r="K775" s="3">
        <f t="shared" si="202"/>
        <v>0</v>
      </c>
      <c r="L775" s="3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5.75" customHeight="1">
      <c r="A776" s="31"/>
      <c r="B776" s="89"/>
      <c r="C776" s="89"/>
      <c r="D776" s="18">
        <f t="shared" si="199"/>
        <v>0</v>
      </c>
      <c r="E776" s="18">
        <f>B776*A761</f>
        <v>0</v>
      </c>
      <c r="F776" s="18">
        <f t="shared" si="200"/>
        <v>0</v>
      </c>
      <c r="G776" s="142"/>
      <c r="H776" s="18"/>
      <c r="I776" s="89">
        <f t="shared" si="201"/>
        <v>0</v>
      </c>
      <c r="J776" s="3"/>
      <c r="K776" s="3">
        <f t="shared" si="202"/>
        <v>0</v>
      </c>
      <c r="L776" s="3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5.75" customHeight="1">
      <c r="A777" s="4" t="s">
        <v>495</v>
      </c>
      <c r="B777" s="97">
        <f>SUM(B763:B776)</f>
        <v>0.2855</v>
      </c>
      <c r="C777" s="96"/>
      <c r="D777" s="97">
        <f t="shared" ref="D777:F777" si="203">SUM(D763:D776)</f>
        <v>0.2615</v>
      </c>
      <c r="E777" s="97">
        <f t="shared" si="203"/>
        <v>1.142</v>
      </c>
      <c r="F777" s="97">
        <f t="shared" si="203"/>
        <v>1.046</v>
      </c>
      <c r="G777" s="87"/>
      <c r="H777" s="96"/>
      <c r="I777" s="97">
        <f t="shared" ref="I777:L777" si="204">SUM(I763:I776)</f>
        <v>1.211</v>
      </c>
      <c r="J777" s="98">
        <f t="shared" si="204"/>
        <v>325698.722</v>
      </c>
      <c r="K777" s="98">
        <f t="shared" si="204"/>
        <v>37264.8878</v>
      </c>
      <c r="L777" s="98">
        <f t="shared" si="204"/>
        <v>0</v>
      </c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5.75" customHeight="1">
      <c r="A778" s="8"/>
      <c r="B778" s="100"/>
      <c r="C778" s="100"/>
      <c r="D778" s="100"/>
      <c r="E778" s="100"/>
      <c r="F778" s="100"/>
      <c r="G778" s="100"/>
      <c r="H778" s="100"/>
      <c r="I778" s="101" t="s">
        <v>496</v>
      </c>
      <c r="J778" s="100"/>
      <c r="K778" s="100"/>
      <c r="L778" s="101" t="s">
        <v>497</v>
      </c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5.75" customHeight="1">
      <c r="A779" s="8"/>
      <c r="B779" s="100"/>
      <c r="C779" s="100"/>
      <c r="D779" s="100"/>
      <c r="E779" s="100"/>
      <c r="F779" s="100"/>
      <c r="G779" s="100"/>
      <c r="H779" s="100"/>
      <c r="I779" s="104">
        <f>G775*A761</f>
        <v>1.046</v>
      </c>
      <c r="J779" s="100"/>
      <c r="K779" s="100"/>
      <c r="L779" s="104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5.75" customHeight="1">
      <c r="A782" s="66" t="s">
        <v>280</v>
      </c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6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5.75" customHeight="1">
      <c r="A783" s="78" t="s">
        <v>478</v>
      </c>
      <c r="B783" s="79" t="s">
        <v>479</v>
      </c>
      <c r="C783" s="75"/>
      <c r="D783" s="76"/>
      <c r="E783" s="80" t="s">
        <v>480</v>
      </c>
      <c r="F783" s="75"/>
      <c r="G783" s="76"/>
      <c r="H783" s="79" t="s">
        <v>481</v>
      </c>
      <c r="I783" s="75"/>
      <c r="J783" s="75"/>
      <c r="K783" s="75"/>
      <c r="L783" s="76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5.75" customHeight="1">
      <c r="A784" s="81">
        <f>'Menu Cíclico'!P8</f>
        <v>4</v>
      </c>
      <c r="B784" s="82" t="s">
        <v>482</v>
      </c>
      <c r="C784" s="82" t="s">
        <v>483</v>
      </c>
      <c r="D784" s="82" t="s">
        <v>484</v>
      </c>
      <c r="E784" s="82" t="s">
        <v>485</v>
      </c>
      <c r="F784" s="82" t="s">
        <v>484</v>
      </c>
      <c r="G784" s="82" t="s">
        <v>524</v>
      </c>
      <c r="H784" s="82" t="s">
        <v>486</v>
      </c>
      <c r="I784" s="82" t="s">
        <v>487</v>
      </c>
      <c r="J784" s="147" t="s">
        <v>488</v>
      </c>
      <c r="K784" s="85" t="s">
        <v>489</v>
      </c>
      <c r="L784" s="85" t="s">
        <v>490</v>
      </c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5.75" customHeight="1">
      <c r="A785" s="86" t="s">
        <v>491</v>
      </c>
      <c r="B785" s="87"/>
      <c r="C785" s="87"/>
      <c r="D785" s="87"/>
      <c r="E785" s="87"/>
      <c r="F785" s="87"/>
      <c r="G785" s="87"/>
      <c r="H785" s="87"/>
      <c r="I785" s="87"/>
      <c r="J785" s="115"/>
      <c r="K785" s="87"/>
      <c r="L785" s="8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5.75" customHeight="1">
      <c r="A786" s="37" t="s">
        <v>566</v>
      </c>
      <c r="B786" s="89">
        <v>0.19</v>
      </c>
      <c r="C786" s="89">
        <v>0.8</v>
      </c>
      <c r="D786" s="18">
        <f t="shared" ref="D786:D799" si="205">C786*B786</f>
        <v>0.152</v>
      </c>
      <c r="E786" s="18">
        <f>B786*A784</f>
        <v>0.76</v>
      </c>
      <c r="F786" s="18">
        <f t="shared" ref="F786:F799" si="206">E786*C786</f>
        <v>0.608</v>
      </c>
      <c r="G786" s="140">
        <v>0.0</v>
      </c>
      <c r="H786" s="18">
        <v>1.2</v>
      </c>
      <c r="I786" s="89">
        <f t="shared" ref="I786:I799" si="207">H786*E786</f>
        <v>0.912</v>
      </c>
      <c r="J786" s="116">
        <f>'Insumos Buffet'!D139</f>
        <v>37120</v>
      </c>
      <c r="K786" s="3">
        <f t="shared" ref="K786:K799" si="208">J786*I786</f>
        <v>33853.44</v>
      </c>
      <c r="L786" s="3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5.75" customHeight="1">
      <c r="A787" s="31" t="s">
        <v>593</v>
      </c>
      <c r="B787" s="89">
        <v>0.02</v>
      </c>
      <c r="C787" s="89">
        <v>1.0</v>
      </c>
      <c r="D787" s="18">
        <f t="shared" si="205"/>
        <v>0.02</v>
      </c>
      <c r="E787" s="18">
        <f>B787*A784</f>
        <v>0.08</v>
      </c>
      <c r="F787" s="18">
        <f t="shared" si="206"/>
        <v>0.08</v>
      </c>
      <c r="G787" s="87"/>
      <c r="H787" s="18">
        <v>1.2</v>
      </c>
      <c r="I787" s="89">
        <f t="shared" si="207"/>
        <v>0.096</v>
      </c>
      <c r="J787" s="116">
        <f>'Insumos Buffet'!D47</f>
        <v>3007</v>
      </c>
      <c r="K787" s="3">
        <f t="shared" si="208"/>
        <v>288.672</v>
      </c>
      <c r="L787" s="3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5.75" customHeight="1">
      <c r="A788" s="31" t="s">
        <v>409</v>
      </c>
      <c r="B788" s="18">
        <v>0.005</v>
      </c>
      <c r="C788" s="18">
        <v>1.0</v>
      </c>
      <c r="D788" s="18">
        <f t="shared" si="205"/>
        <v>0.005</v>
      </c>
      <c r="E788" s="18">
        <f>B788*A784</f>
        <v>0.02</v>
      </c>
      <c r="F788" s="18">
        <f t="shared" si="206"/>
        <v>0.02</v>
      </c>
      <c r="G788" s="148" t="s">
        <v>527</v>
      </c>
      <c r="H788" s="18">
        <v>1.0</v>
      </c>
      <c r="I788" s="89">
        <f t="shared" si="207"/>
        <v>0.02</v>
      </c>
      <c r="J788" s="116">
        <f>'Insumos Buffet'!D34</f>
        <v>400000</v>
      </c>
      <c r="K788" s="3">
        <f t="shared" si="208"/>
        <v>8000</v>
      </c>
      <c r="L788" s="3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5.75" customHeight="1">
      <c r="A789" s="31" t="s">
        <v>476</v>
      </c>
      <c r="B789" s="18">
        <v>0.005</v>
      </c>
      <c r="C789" s="18">
        <v>1.0</v>
      </c>
      <c r="D789" s="18">
        <f t="shared" si="205"/>
        <v>0.005</v>
      </c>
      <c r="E789" s="18">
        <f>B789*A784</f>
        <v>0.02</v>
      </c>
      <c r="F789" s="18">
        <f t="shared" si="206"/>
        <v>0.02</v>
      </c>
      <c r="G789" s="142"/>
      <c r="H789" s="18">
        <v>1.2</v>
      </c>
      <c r="I789" s="89">
        <f t="shared" si="207"/>
        <v>0.024</v>
      </c>
      <c r="J789" s="116">
        <f>'Insumos Buffet'!D68</f>
        <v>48684</v>
      </c>
      <c r="K789" s="3">
        <f t="shared" si="208"/>
        <v>1168.416</v>
      </c>
      <c r="L789" s="3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5.75" customHeight="1">
      <c r="A790" s="31" t="s">
        <v>147</v>
      </c>
      <c r="B790" s="18">
        <v>0.005</v>
      </c>
      <c r="C790" s="18">
        <v>1.0</v>
      </c>
      <c r="D790" s="18">
        <f t="shared" si="205"/>
        <v>0.005</v>
      </c>
      <c r="E790" s="18">
        <f>B790*A784</f>
        <v>0.02</v>
      </c>
      <c r="F790" s="18">
        <f t="shared" si="206"/>
        <v>0.02</v>
      </c>
      <c r="G790" s="142"/>
      <c r="H790" s="18">
        <v>1.125</v>
      </c>
      <c r="I790" s="89">
        <f t="shared" si="207"/>
        <v>0.0225</v>
      </c>
      <c r="J790" s="116">
        <f>'Insumos Buffet'!D6</f>
        <v>16490</v>
      </c>
      <c r="K790" s="3">
        <f t="shared" si="208"/>
        <v>371.025</v>
      </c>
      <c r="L790" s="3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5.75" customHeight="1">
      <c r="A791" s="31" t="s">
        <v>47</v>
      </c>
      <c r="B791" s="18">
        <v>0.01</v>
      </c>
      <c r="C791" s="18">
        <v>1.0</v>
      </c>
      <c r="D791" s="18">
        <f t="shared" si="205"/>
        <v>0.01</v>
      </c>
      <c r="E791" s="18">
        <f>B791*A784</f>
        <v>0.04</v>
      </c>
      <c r="F791" s="18">
        <f t="shared" si="206"/>
        <v>0.04</v>
      </c>
      <c r="G791" s="87"/>
      <c r="H791" s="18">
        <v>1.0</v>
      </c>
      <c r="I791" s="89">
        <f t="shared" si="207"/>
        <v>0.04</v>
      </c>
      <c r="J791" s="116">
        <f>'Insumos Buffet'!D2</f>
        <v>6820</v>
      </c>
      <c r="K791" s="3">
        <f t="shared" si="208"/>
        <v>272.8</v>
      </c>
      <c r="L791" s="3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5.75" customHeight="1">
      <c r="A792" s="31" t="s">
        <v>457</v>
      </c>
      <c r="B792" s="18">
        <v>0.005</v>
      </c>
      <c r="C792" s="18">
        <v>1.0</v>
      </c>
      <c r="D792" s="18">
        <f t="shared" si="205"/>
        <v>0.005</v>
      </c>
      <c r="E792" s="18">
        <f>B792*A784</f>
        <v>0.02</v>
      </c>
      <c r="F792" s="18">
        <f t="shared" si="206"/>
        <v>0.02</v>
      </c>
      <c r="G792" s="59"/>
      <c r="H792" s="18">
        <v>1.0</v>
      </c>
      <c r="I792" s="89">
        <f t="shared" si="207"/>
        <v>0.02</v>
      </c>
      <c r="J792" s="116">
        <f>'Insumos Buffet'!D85</f>
        <v>4367</v>
      </c>
      <c r="K792" s="3">
        <f t="shared" si="208"/>
        <v>87.34</v>
      </c>
      <c r="L792" s="3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5.75" customHeight="1">
      <c r="A793" s="31" t="s">
        <v>505</v>
      </c>
      <c r="B793" s="89">
        <v>0.002</v>
      </c>
      <c r="C793" s="89">
        <v>1.0</v>
      </c>
      <c r="D793" s="18">
        <f t="shared" si="205"/>
        <v>0.002</v>
      </c>
      <c r="E793" s="18">
        <f>B793*A784</f>
        <v>0.008</v>
      </c>
      <c r="F793" s="18">
        <f t="shared" si="206"/>
        <v>0.008</v>
      </c>
      <c r="G793" s="148" t="s">
        <v>528</v>
      </c>
      <c r="H793" s="18">
        <v>1.0</v>
      </c>
      <c r="I793" s="89">
        <f t="shared" si="207"/>
        <v>0.008</v>
      </c>
      <c r="J793" s="116">
        <f>'Insumos Buffet'!D82</f>
        <v>3200</v>
      </c>
      <c r="K793" s="3">
        <f t="shared" si="208"/>
        <v>25.6</v>
      </c>
      <c r="L793" s="3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5.75" customHeight="1">
      <c r="A794" s="31" t="s">
        <v>494</v>
      </c>
      <c r="B794" s="89">
        <v>5.0E-4</v>
      </c>
      <c r="C794" s="89">
        <v>1.0</v>
      </c>
      <c r="D794" s="18">
        <f t="shared" si="205"/>
        <v>0.0005</v>
      </c>
      <c r="E794" s="18">
        <f>B794*A784</f>
        <v>0.002</v>
      </c>
      <c r="F794" s="18">
        <f t="shared" si="206"/>
        <v>0.002</v>
      </c>
      <c r="G794" s="142"/>
      <c r="H794" s="18">
        <v>1.0</v>
      </c>
      <c r="I794" s="89">
        <f t="shared" si="207"/>
        <v>0.002</v>
      </c>
      <c r="J794" s="116">
        <f>'Insumos Buffet'!D70</f>
        <v>145000</v>
      </c>
      <c r="K794" s="3">
        <f t="shared" si="208"/>
        <v>290</v>
      </c>
      <c r="L794" s="3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5.75" customHeight="1">
      <c r="A795" s="31" t="s">
        <v>440</v>
      </c>
      <c r="B795" s="89">
        <v>0.05</v>
      </c>
      <c r="C795" s="89">
        <v>1.0</v>
      </c>
      <c r="D795" s="18">
        <f t="shared" si="205"/>
        <v>0.05</v>
      </c>
      <c r="E795" s="18">
        <f>B795*A784</f>
        <v>0.2</v>
      </c>
      <c r="F795" s="18">
        <f t="shared" si="206"/>
        <v>0.2</v>
      </c>
      <c r="G795" s="142"/>
      <c r="H795" s="18">
        <v>1.0</v>
      </c>
      <c r="I795" s="89">
        <f t="shared" si="207"/>
        <v>0.2</v>
      </c>
      <c r="J795" s="116">
        <f>'Insumos Buffet'!D87</f>
        <v>10184.70142</v>
      </c>
      <c r="K795" s="3">
        <f t="shared" si="208"/>
        <v>2036.940284</v>
      </c>
      <c r="L795" s="3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5.75" customHeight="1">
      <c r="A796" s="1"/>
      <c r="B796" s="89"/>
      <c r="C796" s="89"/>
      <c r="D796" s="18">
        <f t="shared" si="205"/>
        <v>0</v>
      </c>
      <c r="E796" s="18">
        <f>B796*A784</f>
        <v>0</v>
      </c>
      <c r="F796" s="18">
        <f t="shared" si="206"/>
        <v>0</v>
      </c>
      <c r="G796" s="142"/>
      <c r="H796" s="18"/>
      <c r="I796" s="89">
        <f t="shared" si="207"/>
        <v>0</v>
      </c>
      <c r="J796" s="116"/>
      <c r="K796" s="3">
        <f t="shared" si="208"/>
        <v>0</v>
      </c>
      <c r="L796" s="3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5.75" customHeight="1">
      <c r="A797" s="31"/>
      <c r="B797" s="89"/>
      <c r="C797" s="89"/>
      <c r="D797" s="95">
        <f t="shared" si="205"/>
        <v>0</v>
      </c>
      <c r="E797" s="95">
        <f>B797*A784</f>
        <v>0</v>
      </c>
      <c r="F797" s="18">
        <f t="shared" si="206"/>
        <v>0</v>
      </c>
      <c r="G797" s="87"/>
      <c r="H797" s="18"/>
      <c r="I797" s="89">
        <f t="shared" si="207"/>
        <v>0</v>
      </c>
      <c r="J797" s="118"/>
      <c r="K797" s="3">
        <f t="shared" si="208"/>
        <v>0</v>
      </c>
      <c r="L797" s="3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5.75" customHeight="1">
      <c r="A798" s="31"/>
      <c r="B798" s="89"/>
      <c r="C798" s="89"/>
      <c r="D798" s="18">
        <f t="shared" si="205"/>
        <v>0</v>
      </c>
      <c r="E798" s="18">
        <f>B798*A784</f>
        <v>0</v>
      </c>
      <c r="F798" s="18">
        <f t="shared" si="206"/>
        <v>0</v>
      </c>
      <c r="G798" s="143">
        <f>F800/A784</f>
        <v>0.2545</v>
      </c>
      <c r="H798" s="18"/>
      <c r="I798" s="89">
        <f t="shared" si="207"/>
        <v>0</v>
      </c>
      <c r="J798" s="3"/>
      <c r="K798" s="3">
        <f t="shared" si="208"/>
        <v>0</v>
      </c>
      <c r="L798" s="3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5.75" customHeight="1">
      <c r="A799" s="31"/>
      <c r="B799" s="89"/>
      <c r="C799" s="89"/>
      <c r="D799" s="18">
        <f t="shared" si="205"/>
        <v>0</v>
      </c>
      <c r="E799" s="18">
        <f>B799*A784</f>
        <v>0</v>
      </c>
      <c r="F799" s="18">
        <f t="shared" si="206"/>
        <v>0</v>
      </c>
      <c r="G799" s="142"/>
      <c r="H799" s="18"/>
      <c r="I799" s="89">
        <f t="shared" si="207"/>
        <v>0</v>
      </c>
      <c r="J799" s="3"/>
      <c r="K799" s="3">
        <f t="shared" si="208"/>
        <v>0</v>
      </c>
      <c r="L799" s="3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5.75" customHeight="1">
      <c r="A800" s="4" t="s">
        <v>495</v>
      </c>
      <c r="B800" s="97">
        <f>SUM(B786:B799)</f>
        <v>0.2925</v>
      </c>
      <c r="C800" s="96"/>
      <c r="D800" s="97">
        <f t="shared" ref="D800:F800" si="209">SUM(D786:D799)</f>
        <v>0.2545</v>
      </c>
      <c r="E800" s="97">
        <f t="shared" si="209"/>
        <v>1.17</v>
      </c>
      <c r="F800" s="97">
        <f t="shared" si="209"/>
        <v>1.018</v>
      </c>
      <c r="G800" s="87"/>
      <c r="H800" s="96"/>
      <c r="I800" s="97">
        <f t="shared" ref="I800:L800" si="210">SUM(I786:I799)</f>
        <v>1.3445</v>
      </c>
      <c r="J800" s="98">
        <f t="shared" si="210"/>
        <v>674872.7014</v>
      </c>
      <c r="K800" s="98">
        <f t="shared" si="210"/>
        <v>46394.23328</v>
      </c>
      <c r="L800" s="98">
        <f t="shared" si="210"/>
        <v>0</v>
      </c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5.75" customHeight="1">
      <c r="A801" s="8"/>
      <c r="B801" s="100"/>
      <c r="C801" s="100"/>
      <c r="D801" s="100"/>
      <c r="E801" s="100"/>
      <c r="F801" s="100"/>
      <c r="G801" s="100"/>
      <c r="H801" s="100"/>
      <c r="I801" s="101" t="s">
        <v>496</v>
      </c>
      <c r="J801" s="100"/>
      <c r="K801" s="100"/>
      <c r="L801" s="101" t="s">
        <v>497</v>
      </c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5.75" customHeight="1">
      <c r="A802" s="8"/>
      <c r="B802" s="100"/>
      <c r="C802" s="100"/>
      <c r="D802" s="100"/>
      <c r="E802" s="100"/>
      <c r="F802" s="100"/>
      <c r="G802" s="100"/>
      <c r="H802" s="100"/>
      <c r="I802" s="104">
        <f>G798*A784</f>
        <v>1.018</v>
      </c>
      <c r="J802" s="100"/>
      <c r="K802" s="100"/>
      <c r="L802" s="104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5.75" customHeight="1">
      <c r="A805" s="66" t="s">
        <v>264</v>
      </c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6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5.75" customHeight="1">
      <c r="A806" s="78" t="s">
        <v>478</v>
      </c>
      <c r="B806" s="79" t="s">
        <v>479</v>
      </c>
      <c r="C806" s="75"/>
      <c r="D806" s="76"/>
      <c r="E806" s="80" t="s">
        <v>480</v>
      </c>
      <c r="F806" s="75"/>
      <c r="G806" s="76"/>
      <c r="H806" s="79" t="s">
        <v>481</v>
      </c>
      <c r="I806" s="75"/>
      <c r="J806" s="75"/>
      <c r="K806" s="75"/>
      <c r="L806" s="76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5.75" customHeight="1">
      <c r="A807" s="81">
        <f>'Menu Cíclico'!T8</f>
        <v>4</v>
      </c>
      <c r="B807" s="82" t="s">
        <v>482</v>
      </c>
      <c r="C807" s="82" t="s">
        <v>483</v>
      </c>
      <c r="D807" s="82" t="s">
        <v>484</v>
      </c>
      <c r="E807" s="82" t="s">
        <v>485</v>
      </c>
      <c r="F807" s="82" t="s">
        <v>484</v>
      </c>
      <c r="G807" s="82" t="s">
        <v>524</v>
      </c>
      <c r="H807" s="82" t="s">
        <v>486</v>
      </c>
      <c r="I807" s="82" t="s">
        <v>487</v>
      </c>
      <c r="J807" s="147" t="s">
        <v>488</v>
      </c>
      <c r="K807" s="85" t="s">
        <v>489</v>
      </c>
      <c r="L807" s="85" t="s">
        <v>490</v>
      </c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5.75" customHeight="1">
      <c r="A808" s="86" t="s">
        <v>491</v>
      </c>
      <c r="B808" s="87"/>
      <c r="C808" s="87"/>
      <c r="D808" s="87"/>
      <c r="E808" s="87"/>
      <c r="F808" s="87"/>
      <c r="G808" s="87"/>
      <c r="H808" s="87"/>
      <c r="I808" s="87"/>
      <c r="J808" s="115"/>
      <c r="K808" s="87"/>
      <c r="L808" s="8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5.75" customHeight="1">
      <c r="A809" s="37" t="s">
        <v>540</v>
      </c>
      <c r="B809" s="89">
        <v>0.15</v>
      </c>
      <c r="C809" s="89">
        <v>0.8</v>
      </c>
      <c r="D809" s="18">
        <f t="shared" ref="D809:D822" si="211">C809*B809</f>
        <v>0.12</v>
      </c>
      <c r="E809" s="18">
        <f>B809*A807</f>
        <v>0.6</v>
      </c>
      <c r="F809" s="18">
        <f t="shared" ref="F809:F822" si="212">E809*C809</f>
        <v>0.48</v>
      </c>
      <c r="G809" s="140">
        <v>0.0</v>
      </c>
      <c r="H809" s="18">
        <v>1.1</v>
      </c>
      <c r="I809" s="89">
        <f t="shared" ref="I809:I822" si="213">H809*E809</f>
        <v>0.66</v>
      </c>
      <c r="J809" s="116">
        <f>'Insumos Buffet'!D56</f>
        <v>12656</v>
      </c>
      <c r="K809" s="3">
        <f t="shared" ref="K809:K822" si="214">J809*I809</f>
        <v>8352.96</v>
      </c>
      <c r="L809" s="3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5.75" customHeight="1">
      <c r="A810" s="31" t="s">
        <v>441</v>
      </c>
      <c r="B810" s="89">
        <v>0.05</v>
      </c>
      <c r="C810" s="89">
        <v>1.0</v>
      </c>
      <c r="D810" s="18">
        <f t="shared" si="211"/>
        <v>0.05</v>
      </c>
      <c r="E810" s="18">
        <f>B810*A807</f>
        <v>0.2</v>
      </c>
      <c r="F810" s="18">
        <f t="shared" si="212"/>
        <v>0.2</v>
      </c>
      <c r="G810" s="87"/>
      <c r="H810" s="18">
        <v>1.0</v>
      </c>
      <c r="I810" s="89">
        <f t="shared" si="213"/>
        <v>0.2</v>
      </c>
      <c r="J810" s="116">
        <f>'Insumos Buffet'!D88</f>
        <v>49781.722</v>
      </c>
      <c r="K810" s="3">
        <f t="shared" si="214"/>
        <v>9956.3444</v>
      </c>
      <c r="L810" s="3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5.75" customHeight="1">
      <c r="A811" s="31" t="s">
        <v>387</v>
      </c>
      <c r="B811" s="18">
        <v>0.02</v>
      </c>
      <c r="C811" s="18">
        <v>1.0</v>
      </c>
      <c r="D811" s="18">
        <f t="shared" si="211"/>
        <v>0.02</v>
      </c>
      <c r="E811" s="18">
        <f>B811*A807</f>
        <v>0.08</v>
      </c>
      <c r="F811" s="18">
        <f t="shared" si="212"/>
        <v>0.08</v>
      </c>
      <c r="G811" s="148" t="s">
        <v>527</v>
      </c>
      <c r="H811" s="18">
        <v>1.0</v>
      </c>
      <c r="I811" s="89">
        <f t="shared" si="213"/>
        <v>0.08</v>
      </c>
      <c r="J811" s="116">
        <f>'Insumos Buffet'!D29</f>
        <v>7700</v>
      </c>
      <c r="K811" s="3">
        <f t="shared" si="214"/>
        <v>616</v>
      </c>
      <c r="L811" s="3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5.75" customHeight="1">
      <c r="A812" s="31" t="s">
        <v>502</v>
      </c>
      <c r="B812" s="18">
        <v>0.02</v>
      </c>
      <c r="C812" s="18">
        <v>1.0</v>
      </c>
      <c r="D812" s="18">
        <f t="shared" si="211"/>
        <v>0.02</v>
      </c>
      <c r="E812" s="18">
        <f>B812*A807</f>
        <v>0.08</v>
      </c>
      <c r="F812" s="18">
        <f t="shared" si="212"/>
        <v>0.08</v>
      </c>
      <c r="G812" s="142"/>
      <c r="H812" s="18">
        <v>1.0</v>
      </c>
      <c r="I812" s="89">
        <f t="shared" si="213"/>
        <v>0.08</v>
      </c>
      <c r="J812" s="116">
        <f>'Insumos Buffet'!D73</f>
        <v>20363</v>
      </c>
      <c r="K812" s="3">
        <f t="shared" si="214"/>
        <v>1629.04</v>
      </c>
      <c r="L812" s="3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5.75" customHeight="1">
      <c r="A813" s="31" t="s">
        <v>567</v>
      </c>
      <c r="B813" s="18">
        <v>0.005</v>
      </c>
      <c r="C813" s="18">
        <v>1.0</v>
      </c>
      <c r="D813" s="18">
        <f t="shared" si="211"/>
        <v>0.005</v>
      </c>
      <c r="E813" s="18">
        <f>B813*A807</f>
        <v>0.02</v>
      </c>
      <c r="F813" s="18">
        <f t="shared" si="212"/>
        <v>0.02</v>
      </c>
      <c r="G813" s="142"/>
      <c r="H813" s="18">
        <v>1.3</v>
      </c>
      <c r="I813" s="89">
        <f t="shared" si="213"/>
        <v>0.026</v>
      </c>
      <c r="J813" s="116">
        <f>'Insumos Buffet'!D140</f>
        <v>17000</v>
      </c>
      <c r="K813" s="3">
        <f t="shared" si="214"/>
        <v>442</v>
      </c>
      <c r="L813" s="3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5.75" customHeight="1">
      <c r="A814" s="31" t="s">
        <v>525</v>
      </c>
      <c r="B814" s="18">
        <v>0.01</v>
      </c>
      <c r="C814" s="18">
        <v>1.0</v>
      </c>
      <c r="D814" s="18">
        <f t="shared" si="211"/>
        <v>0.01</v>
      </c>
      <c r="E814" s="18">
        <f>B814*A807</f>
        <v>0.04</v>
      </c>
      <c r="F814" s="18">
        <f t="shared" si="212"/>
        <v>0.04</v>
      </c>
      <c r="G814" s="87"/>
      <c r="H814" s="18">
        <v>1.0</v>
      </c>
      <c r="I814" s="89">
        <f t="shared" si="213"/>
        <v>0.04</v>
      </c>
      <c r="J814" s="116">
        <f>'Insumos Buffet'!D94</f>
        <v>8175</v>
      </c>
      <c r="K814" s="3">
        <f t="shared" si="214"/>
        <v>327</v>
      </c>
      <c r="L814" s="3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5.75" customHeight="1">
      <c r="A815" s="31" t="s">
        <v>345</v>
      </c>
      <c r="B815" s="18">
        <v>0.01</v>
      </c>
      <c r="C815" s="18">
        <v>1.0</v>
      </c>
      <c r="D815" s="18">
        <f t="shared" si="211"/>
        <v>0.01</v>
      </c>
      <c r="E815" s="18">
        <f>B815*A807</f>
        <v>0.04</v>
      </c>
      <c r="F815" s="18">
        <f t="shared" si="212"/>
        <v>0.04</v>
      </c>
      <c r="G815" s="59"/>
      <c r="H815" s="18">
        <v>1.175</v>
      </c>
      <c r="I815" s="89">
        <f t="shared" si="213"/>
        <v>0.047</v>
      </c>
      <c r="J815" s="116">
        <f>'Insumos Buffet'!D21</f>
        <v>2990</v>
      </c>
      <c r="K815" s="3">
        <f t="shared" si="214"/>
        <v>140.53</v>
      </c>
      <c r="L815" s="3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5.75" customHeight="1">
      <c r="A816" s="31" t="s">
        <v>505</v>
      </c>
      <c r="B816" s="89">
        <v>0.002</v>
      </c>
      <c r="C816" s="89">
        <v>1.0</v>
      </c>
      <c r="D816" s="18">
        <f t="shared" si="211"/>
        <v>0.002</v>
      </c>
      <c r="E816" s="18">
        <f>B816*A807</f>
        <v>0.008</v>
      </c>
      <c r="F816" s="18">
        <f t="shared" si="212"/>
        <v>0.008</v>
      </c>
      <c r="G816" s="148" t="s">
        <v>528</v>
      </c>
      <c r="H816" s="18">
        <v>1.0</v>
      </c>
      <c r="I816" s="89">
        <f t="shared" si="213"/>
        <v>0.008</v>
      </c>
      <c r="J816" s="116">
        <f>'Insumos Buffet'!D82</f>
        <v>3200</v>
      </c>
      <c r="K816" s="3">
        <f t="shared" si="214"/>
        <v>25.6</v>
      </c>
      <c r="L816" s="3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5.75" customHeight="1">
      <c r="A817" s="31" t="s">
        <v>494</v>
      </c>
      <c r="B817" s="89">
        <v>3.0E-4</v>
      </c>
      <c r="C817" s="89">
        <v>1.0</v>
      </c>
      <c r="D817" s="18">
        <f t="shared" si="211"/>
        <v>0.0003</v>
      </c>
      <c r="E817" s="18">
        <f>B817*A807</f>
        <v>0.0012</v>
      </c>
      <c r="F817" s="18">
        <f t="shared" si="212"/>
        <v>0.0012</v>
      </c>
      <c r="G817" s="142"/>
      <c r="H817" s="18">
        <v>1.0</v>
      </c>
      <c r="I817" s="89">
        <f t="shared" si="213"/>
        <v>0.0012</v>
      </c>
      <c r="J817" s="116">
        <f>'Insumos Buffet'!D70</f>
        <v>145000</v>
      </c>
      <c r="K817" s="3">
        <f t="shared" si="214"/>
        <v>174</v>
      </c>
      <c r="L817" s="3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5.75" customHeight="1">
      <c r="A818" s="1"/>
      <c r="B818" s="89"/>
      <c r="C818" s="89"/>
      <c r="D818" s="18">
        <f t="shared" si="211"/>
        <v>0</v>
      </c>
      <c r="E818" s="18">
        <f>B818*A807</f>
        <v>0</v>
      </c>
      <c r="F818" s="18">
        <f t="shared" si="212"/>
        <v>0</v>
      </c>
      <c r="G818" s="142"/>
      <c r="H818" s="18"/>
      <c r="I818" s="89">
        <f t="shared" si="213"/>
        <v>0</v>
      </c>
      <c r="J818" s="116"/>
      <c r="K818" s="3">
        <f t="shared" si="214"/>
        <v>0</v>
      </c>
      <c r="L818" s="3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5.75" customHeight="1">
      <c r="A819" s="1"/>
      <c r="B819" s="89"/>
      <c r="C819" s="89"/>
      <c r="D819" s="18">
        <f t="shared" si="211"/>
        <v>0</v>
      </c>
      <c r="E819" s="18">
        <f>B819*A807</f>
        <v>0</v>
      </c>
      <c r="F819" s="18">
        <f t="shared" si="212"/>
        <v>0</v>
      </c>
      <c r="G819" s="142"/>
      <c r="H819" s="18"/>
      <c r="I819" s="89">
        <f t="shared" si="213"/>
        <v>0</v>
      </c>
      <c r="J819" s="116"/>
      <c r="K819" s="3">
        <f t="shared" si="214"/>
        <v>0</v>
      </c>
      <c r="L819" s="3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5.75" customHeight="1">
      <c r="A820" s="31"/>
      <c r="B820" s="89"/>
      <c r="C820" s="89"/>
      <c r="D820" s="95">
        <f t="shared" si="211"/>
        <v>0</v>
      </c>
      <c r="E820" s="95">
        <f>B820*A807</f>
        <v>0</v>
      </c>
      <c r="F820" s="18">
        <f t="shared" si="212"/>
        <v>0</v>
      </c>
      <c r="G820" s="87"/>
      <c r="H820" s="18"/>
      <c r="I820" s="89">
        <f t="shared" si="213"/>
        <v>0</v>
      </c>
      <c r="J820" s="118"/>
      <c r="K820" s="3">
        <f t="shared" si="214"/>
        <v>0</v>
      </c>
      <c r="L820" s="3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5.75" customHeight="1">
      <c r="A821" s="31"/>
      <c r="B821" s="89"/>
      <c r="C821" s="89"/>
      <c r="D821" s="18">
        <f t="shared" si="211"/>
        <v>0</v>
      </c>
      <c r="E821" s="18">
        <f>B821*A807</f>
        <v>0</v>
      </c>
      <c r="F821" s="18">
        <f t="shared" si="212"/>
        <v>0</v>
      </c>
      <c r="G821" s="143">
        <f>F823/A807</f>
        <v>0.2373</v>
      </c>
      <c r="H821" s="18"/>
      <c r="I821" s="89">
        <f t="shared" si="213"/>
        <v>0</v>
      </c>
      <c r="J821" s="3"/>
      <c r="K821" s="3">
        <f t="shared" si="214"/>
        <v>0</v>
      </c>
      <c r="L821" s="3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5.75" customHeight="1">
      <c r="A822" s="31"/>
      <c r="B822" s="89"/>
      <c r="C822" s="89"/>
      <c r="D822" s="18">
        <f t="shared" si="211"/>
        <v>0</v>
      </c>
      <c r="E822" s="18">
        <f>B822*A807</f>
        <v>0</v>
      </c>
      <c r="F822" s="18">
        <f t="shared" si="212"/>
        <v>0</v>
      </c>
      <c r="G822" s="142"/>
      <c r="H822" s="18"/>
      <c r="I822" s="89">
        <f t="shared" si="213"/>
        <v>0</v>
      </c>
      <c r="J822" s="3"/>
      <c r="K822" s="3">
        <f t="shared" si="214"/>
        <v>0</v>
      </c>
      <c r="L822" s="3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5.75" customHeight="1">
      <c r="A823" s="4" t="s">
        <v>495</v>
      </c>
      <c r="B823" s="97">
        <f>SUM(B809:B822)</f>
        <v>0.2673</v>
      </c>
      <c r="C823" s="96"/>
      <c r="D823" s="97">
        <f t="shared" ref="D823:F823" si="215">SUM(D809:D822)</f>
        <v>0.2373</v>
      </c>
      <c r="E823" s="97">
        <f t="shared" si="215"/>
        <v>1.0692</v>
      </c>
      <c r="F823" s="97">
        <f t="shared" si="215"/>
        <v>0.9492</v>
      </c>
      <c r="G823" s="87"/>
      <c r="H823" s="96"/>
      <c r="I823" s="97">
        <f t="shared" ref="I823:L823" si="216">SUM(I809:I822)</f>
        <v>1.1422</v>
      </c>
      <c r="J823" s="98">
        <f t="shared" si="216"/>
        <v>266865.722</v>
      </c>
      <c r="K823" s="98">
        <f t="shared" si="216"/>
        <v>21663.4744</v>
      </c>
      <c r="L823" s="98">
        <f t="shared" si="216"/>
        <v>0</v>
      </c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5.75" customHeight="1">
      <c r="A824" s="8"/>
      <c r="B824" s="100"/>
      <c r="C824" s="100"/>
      <c r="D824" s="100"/>
      <c r="E824" s="100"/>
      <c r="F824" s="100"/>
      <c r="G824" s="100"/>
      <c r="H824" s="100"/>
      <c r="I824" s="101" t="s">
        <v>496</v>
      </c>
      <c r="J824" s="100"/>
      <c r="K824" s="100"/>
      <c r="L824" s="101" t="s">
        <v>497</v>
      </c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5.75" customHeight="1">
      <c r="A825" s="8"/>
      <c r="B825" s="100"/>
      <c r="C825" s="100"/>
      <c r="D825" s="100"/>
      <c r="E825" s="100"/>
      <c r="F825" s="100"/>
      <c r="G825" s="100"/>
      <c r="H825" s="100"/>
      <c r="I825" s="104">
        <f>G821*A807</f>
        <v>0.9492</v>
      </c>
      <c r="J825" s="100"/>
      <c r="K825" s="100"/>
      <c r="L825" s="104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5.75" customHeight="1">
      <c r="A828" s="66" t="s">
        <v>284</v>
      </c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6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5.75" customHeight="1">
      <c r="A829" s="78" t="s">
        <v>478</v>
      </c>
      <c r="B829" s="79" t="s">
        <v>479</v>
      </c>
      <c r="C829" s="75"/>
      <c r="D829" s="76"/>
      <c r="E829" s="80" t="s">
        <v>480</v>
      </c>
      <c r="F829" s="75"/>
      <c r="G829" s="76"/>
      <c r="H829" s="79" t="s">
        <v>481</v>
      </c>
      <c r="I829" s="75"/>
      <c r="J829" s="75"/>
      <c r="K829" s="75"/>
      <c r="L829" s="76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5.75" customHeight="1">
      <c r="A830" s="81">
        <f>'Menu Cíclico'!X8</f>
        <v>4</v>
      </c>
      <c r="B830" s="82" t="s">
        <v>482</v>
      </c>
      <c r="C830" s="82" t="s">
        <v>483</v>
      </c>
      <c r="D830" s="82" t="s">
        <v>484</v>
      </c>
      <c r="E830" s="82" t="s">
        <v>485</v>
      </c>
      <c r="F830" s="82" t="s">
        <v>484</v>
      </c>
      <c r="G830" s="82" t="s">
        <v>524</v>
      </c>
      <c r="H830" s="82" t="s">
        <v>486</v>
      </c>
      <c r="I830" s="82" t="s">
        <v>487</v>
      </c>
      <c r="J830" s="147" t="s">
        <v>488</v>
      </c>
      <c r="K830" s="85" t="s">
        <v>489</v>
      </c>
      <c r="L830" s="85" t="s">
        <v>490</v>
      </c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5.75" customHeight="1">
      <c r="A831" s="86" t="s">
        <v>491</v>
      </c>
      <c r="B831" s="87"/>
      <c r="C831" s="87"/>
      <c r="D831" s="87"/>
      <c r="E831" s="87"/>
      <c r="F831" s="87"/>
      <c r="G831" s="87"/>
      <c r="H831" s="87"/>
      <c r="I831" s="87"/>
      <c r="J831" s="115"/>
      <c r="K831" s="87"/>
      <c r="L831" s="8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5.75" customHeight="1">
      <c r="A832" s="37" t="s">
        <v>540</v>
      </c>
      <c r="B832" s="89">
        <v>0.1</v>
      </c>
      <c r="C832" s="89">
        <v>0.8</v>
      </c>
      <c r="D832" s="18">
        <f t="shared" ref="D832:D845" si="217">C832*B832</f>
        <v>0.08</v>
      </c>
      <c r="E832" s="18">
        <f>B832*A830</f>
        <v>0.4</v>
      </c>
      <c r="F832" s="18">
        <f t="shared" ref="F832:F845" si="218">E832*C832</f>
        <v>0.32</v>
      </c>
      <c r="G832" s="140">
        <v>0.0</v>
      </c>
      <c r="H832" s="18">
        <v>1.1</v>
      </c>
      <c r="I832" s="89">
        <f t="shared" ref="I832:I845" si="219">H832*E832</f>
        <v>0.44</v>
      </c>
      <c r="J832" s="116">
        <f>'Insumos Buffet'!D56</f>
        <v>12656</v>
      </c>
      <c r="K832" s="3">
        <f t="shared" ref="K832:K845" si="220">J832*I832</f>
        <v>5568.64</v>
      </c>
      <c r="L832" s="3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5.75" customHeight="1">
      <c r="A833" s="31" t="s">
        <v>434</v>
      </c>
      <c r="B833" s="89">
        <v>0.005</v>
      </c>
      <c r="C833" s="89">
        <v>1.0</v>
      </c>
      <c r="D833" s="18">
        <f t="shared" si="217"/>
        <v>0.005</v>
      </c>
      <c r="E833" s="18">
        <f>B833*A830</f>
        <v>0.02</v>
      </c>
      <c r="F833" s="18">
        <f t="shared" si="218"/>
        <v>0.02</v>
      </c>
      <c r="G833" s="87"/>
      <c r="H833" s="18">
        <v>1.125</v>
      </c>
      <c r="I833" s="89">
        <f t="shared" si="219"/>
        <v>0.0225</v>
      </c>
      <c r="J833" s="116">
        <f>'Insumos Buffet'!D50</f>
        <v>5280</v>
      </c>
      <c r="K833" s="3">
        <f t="shared" si="220"/>
        <v>118.8</v>
      </c>
      <c r="L833" s="3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5.75" customHeight="1">
      <c r="A834" s="31" t="s">
        <v>433</v>
      </c>
      <c r="B834" s="18">
        <v>0.005</v>
      </c>
      <c r="C834" s="18">
        <v>1.0</v>
      </c>
      <c r="D834" s="18">
        <f t="shared" si="217"/>
        <v>0.005</v>
      </c>
      <c r="E834" s="18">
        <f>B834*A830</f>
        <v>0.02</v>
      </c>
      <c r="F834" s="18">
        <f t="shared" si="218"/>
        <v>0.02</v>
      </c>
      <c r="G834" s="148" t="s">
        <v>527</v>
      </c>
      <c r="H834" s="18">
        <v>1.125</v>
      </c>
      <c r="I834" s="89">
        <f t="shared" si="219"/>
        <v>0.0225</v>
      </c>
      <c r="J834" s="116">
        <f>'Insumos Buffet'!D49</f>
        <v>18397</v>
      </c>
      <c r="K834" s="3">
        <f t="shared" si="220"/>
        <v>413.9325</v>
      </c>
      <c r="L834" s="3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5.75" customHeight="1">
      <c r="A835" s="31" t="s">
        <v>345</v>
      </c>
      <c r="B835" s="18">
        <v>0.01</v>
      </c>
      <c r="C835" s="18">
        <v>1.0</v>
      </c>
      <c r="D835" s="18">
        <f t="shared" si="217"/>
        <v>0.01</v>
      </c>
      <c r="E835" s="18">
        <f>B835*A830</f>
        <v>0.04</v>
      </c>
      <c r="F835" s="18">
        <f t="shared" si="218"/>
        <v>0.04</v>
      </c>
      <c r="G835" s="142"/>
      <c r="H835" s="18">
        <v>1.175</v>
      </c>
      <c r="I835" s="89">
        <f t="shared" si="219"/>
        <v>0.047</v>
      </c>
      <c r="J835" s="116">
        <f>'Insumos Buffet'!D21</f>
        <v>2990</v>
      </c>
      <c r="K835" s="3">
        <f t="shared" si="220"/>
        <v>140.53</v>
      </c>
      <c r="L835" s="3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5.75" customHeight="1">
      <c r="A836" s="31" t="s">
        <v>459</v>
      </c>
      <c r="B836" s="18">
        <v>0.03</v>
      </c>
      <c r="C836" s="18">
        <v>1.0</v>
      </c>
      <c r="D836" s="18">
        <f t="shared" si="217"/>
        <v>0.03</v>
      </c>
      <c r="E836" s="18">
        <f>B836*A830</f>
        <v>0.12</v>
      </c>
      <c r="F836" s="18">
        <f t="shared" si="218"/>
        <v>0.12</v>
      </c>
      <c r="G836" s="142"/>
      <c r="H836" s="18">
        <v>1.175</v>
      </c>
      <c r="I836" s="89">
        <f t="shared" si="219"/>
        <v>0.141</v>
      </c>
      <c r="J836" s="116">
        <f>'Insumos Buffet'!D96</f>
        <v>2328</v>
      </c>
      <c r="K836" s="3">
        <f t="shared" si="220"/>
        <v>328.248</v>
      </c>
      <c r="L836" s="3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5.75" customHeight="1">
      <c r="A837" s="31" t="s">
        <v>260</v>
      </c>
      <c r="B837" s="18">
        <v>0.01</v>
      </c>
      <c r="C837" s="18">
        <v>1.0</v>
      </c>
      <c r="D837" s="18">
        <f t="shared" si="217"/>
        <v>0.01</v>
      </c>
      <c r="E837" s="18">
        <f>B837*A830</f>
        <v>0.04</v>
      </c>
      <c r="F837" s="18">
        <f t="shared" si="218"/>
        <v>0.04</v>
      </c>
      <c r="G837" s="87"/>
      <c r="H837" s="18">
        <v>1.0</v>
      </c>
      <c r="I837" s="89">
        <f t="shared" si="219"/>
        <v>0.04</v>
      </c>
      <c r="J837" s="116">
        <f>'Insumos Buffet'!D10</f>
        <v>9535</v>
      </c>
      <c r="K837" s="3">
        <f t="shared" si="220"/>
        <v>381.4</v>
      </c>
      <c r="L837" s="3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5.75" customHeight="1">
      <c r="A838" s="31" t="s">
        <v>373</v>
      </c>
      <c r="B838" s="18">
        <v>0.02</v>
      </c>
      <c r="C838" s="18">
        <v>1.0</v>
      </c>
      <c r="D838" s="18">
        <f t="shared" si="217"/>
        <v>0.02</v>
      </c>
      <c r="E838" s="18">
        <f>B838*A830</f>
        <v>0.08</v>
      </c>
      <c r="F838" s="18">
        <f t="shared" si="218"/>
        <v>0.08</v>
      </c>
      <c r="G838" s="59"/>
      <c r="H838" s="18">
        <v>1.0</v>
      </c>
      <c r="I838" s="89">
        <f t="shared" si="219"/>
        <v>0.08</v>
      </c>
      <c r="J838" s="116">
        <f>'Insumos Buffet'!D24</f>
        <v>11000</v>
      </c>
      <c r="K838" s="3">
        <f t="shared" si="220"/>
        <v>880</v>
      </c>
      <c r="L838" s="3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5.75" customHeight="1">
      <c r="A839" s="31" t="s">
        <v>450</v>
      </c>
      <c r="B839" s="89">
        <v>0.05</v>
      </c>
      <c r="C839" s="89">
        <v>1.2</v>
      </c>
      <c r="D839" s="18">
        <f t="shared" si="217"/>
        <v>0.06</v>
      </c>
      <c r="E839" s="18">
        <f>B839*A830</f>
        <v>0.2</v>
      </c>
      <c r="F839" s="18">
        <f t="shared" si="218"/>
        <v>0.24</v>
      </c>
      <c r="G839" s="148" t="s">
        <v>528</v>
      </c>
      <c r="H839" s="18">
        <v>1.175</v>
      </c>
      <c r="I839" s="89">
        <f t="shared" si="219"/>
        <v>0.235</v>
      </c>
      <c r="J839" s="116">
        <f>'Insumos Buffet'!D62</f>
        <v>3756</v>
      </c>
      <c r="K839" s="3">
        <f t="shared" si="220"/>
        <v>882.66</v>
      </c>
      <c r="L839" s="3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5.75" customHeight="1">
      <c r="A840" s="31" t="s">
        <v>47</v>
      </c>
      <c r="B840" s="89">
        <v>0.01</v>
      </c>
      <c r="C840" s="89">
        <v>1.0</v>
      </c>
      <c r="D840" s="18">
        <f t="shared" si="217"/>
        <v>0.01</v>
      </c>
      <c r="E840" s="18">
        <f>B840*A830</f>
        <v>0.04</v>
      </c>
      <c r="F840" s="18">
        <f t="shared" si="218"/>
        <v>0.04</v>
      </c>
      <c r="G840" s="142"/>
      <c r="H840" s="18">
        <v>1.0</v>
      </c>
      <c r="I840" s="89">
        <f t="shared" si="219"/>
        <v>0.04</v>
      </c>
      <c r="J840" s="116">
        <f>'Insumos Buffet'!D2</f>
        <v>6820</v>
      </c>
      <c r="K840" s="3">
        <f t="shared" si="220"/>
        <v>272.8</v>
      </c>
      <c r="L840" s="3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5.75" customHeight="1">
      <c r="A841" s="31" t="s">
        <v>505</v>
      </c>
      <c r="B841" s="89">
        <v>0.002</v>
      </c>
      <c r="C841" s="89">
        <v>1.0</v>
      </c>
      <c r="D841" s="18">
        <f t="shared" si="217"/>
        <v>0.002</v>
      </c>
      <c r="E841" s="18">
        <f>B841*A830</f>
        <v>0.008</v>
      </c>
      <c r="F841" s="18">
        <f t="shared" si="218"/>
        <v>0.008</v>
      </c>
      <c r="G841" s="142"/>
      <c r="H841" s="18">
        <v>1.0</v>
      </c>
      <c r="I841" s="89">
        <f t="shared" si="219"/>
        <v>0.008</v>
      </c>
      <c r="J841" s="116">
        <f>'Insumos Buffet'!D82</f>
        <v>3200</v>
      </c>
      <c r="K841" s="3">
        <f t="shared" si="220"/>
        <v>25.6</v>
      </c>
      <c r="L841" s="3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5.75" customHeight="1">
      <c r="A842" s="31" t="s">
        <v>494</v>
      </c>
      <c r="B842" s="89">
        <v>1.0E-4</v>
      </c>
      <c r="C842" s="89">
        <v>1.0</v>
      </c>
      <c r="D842" s="18">
        <f t="shared" si="217"/>
        <v>0.0001</v>
      </c>
      <c r="E842" s="18">
        <f>B842*A830</f>
        <v>0.0004</v>
      </c>
      <c r="F842" s="18">
        <f t="shared" si="218"/>
        <v>0.0004</v>
      </c>
      <c r="G842" s="142"/>
      <c r="H842" s="18">
        <v>1.0</v>
      </c>
      <c r="I842" s="89">
        <f t="shared" si="219"/>
        <v>0.0004</v>
      </c>
      <c r="J842" s="116">
        <f>'Insumos Buffet'!D70</f>
        <v>145000</v>
      </c>
      <c r="K842" s="3">
        <f t="shared" si="220"/>
        <v>58</v>
      </c>
      <c r="L842" s="3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5.75" customHeight="1">
      <c r="A843" s="31"/>
      <c r="B843" s="89"/>
      <c r="C843" s="89"/>
      <c r="D843" s="95">
        <f t="shared" si="217"/>
        <v>0</v>
      </c>
      <c r="E843" s="95">
        <f>B843*A830</f>
        <v>0</v>
      </c>
      <c r="F843" s="18">
        <f t="shared" si="218"/>
        <v>0</v>
      </c>
      <c r="G843" s="87"/>
      <c r="H843" s="18"/>
      <c r="I843" s="89">
        <f t="shared" si="219"/>
        <v>0</v>
      </c>
      <c r="J843" s="118"/>
      <c r="K843" s="3">
        <f t="shared" si="220"/>
        <v>0</v>
      </c>
      <c r="L843" s="3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5.75" customHeight="1">
      <c r="A844" s="31"/>
      <c r="B844" s="89"/>
      <c r="C844" s="89"/>
      <c r="D844" s="18">
        <f t="shared" si="217"/>
        <v>0</v>
      </c>
      <c r="E844" s="18">
        <f>B844*A830</f>
        <v>0</v>
      </c>
      <c r="F844" s="18">
        <f t="shared" si="218"/>
        <v>0</v>
      </c>
      <c r="G844" s="143">
        <f>F846/A830</f>
        <v>0.2321</v>
      </c>
      <c r="H844" s="18"/>
      <c r="I844" s="89">
        <f t="shared" si="219"/>
        <v>0</v>
      </c>
      <c r="J844" s="3"/>
      <c r="K844" s="3">
        <f t="shared" si="220"/>
        <v>0</v>
      </c>
      <c r="L844" s="3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5.75" customHeight="1">
      <c r="A845" s="31"/>
      <c r="B845" s="89"/>
      <c r="C845" s="89"/>
      <c r="D845" s="18">
        <f t="shared" si="217"/>
        <v>0</v>
      </c>
      <c r="E845" s="18">
        <f>B845*A830</f>
        <v>0</v>
      </c>
      <c r="F845" s="18">
        <f t="shared" si="218"/>
        <v>0</v>
      </c>
      <c r="G845" s="142"/>
      <c r="H845" s="18"/>
      <c r="I845" s="89">
        <f t="shared" si="219"/>
        <v>0</v>
      </c>
      <c r="J845" s="3"/>
      <c r="K845" s="3">
        <f t="shared" si="220"/>
        <v>0</v>
      </c>
      <c r="L845" s="3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5.75" customHeight="1">
      <c r="A846" s="4" t="s">
        <v>495</v>
      </c>
      <c r="B846" s="97">
        <f>SUM(B832:B845)</f>
        <v>0.2421</v>
      </c>
      <c r="C846" s="96"/>
      <c r="D846" s="97">
        <f t="shared" ref="D846:F846" si="221">SUM(D832:D845)</f>
        <v>0.2321</v>
      </c>
      <c r="E846" s="97">
        <f t="shared" si="221"/>
        <v>0.9684</v>
      </c>
      <c r="F846" s="97">
        <f t="shared" si="221"/>
        <v>0.9284</v>
      </c>
      <c r="G846" s="87"/>
      <c r="H846" s="96"/>
      <c r="I846" s="97">
        <f t="shared" ref="I846:L846" si="222">SUM(I832:I845)</f>
        <v>1.0764</v>
      </c>
      <c r="J846" s="98">
        <f t="shared" si="222"/>
        <v>220962</v>
      </c>
      <c r="K846" s="98">
        <f t="shared" si="222"/>
        <v>9070.6105</v>
      </c>
      <c r="L846" s="98">
        <f t="shared" si="222"/>
        <v>0</v>
      </c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5.75" customHeight="1">
      <c r="A847" s="8"/>
      <c r="B847" s="100"/>
      <c r="C847" s="100"/>
      <c r="D847" s="100"/>
      <c r="E847" s="100"/>
      <c r="F847" s="100"/>
      <c r="G847" s="100"/>
      <c r="H847" s="100"/>
      <c r="I847" s="101" t="s">
        <v>496</v>
      </c>
      <c r="J847" s="100"/>
      <c r="K847" s="100"/>
      <c r="L847" s="101" t="s">
        <v>497</v>
      </c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5.75" customHeight="1">
      <c r="A848" s="8"/>
      <c r="B848" s="100"/>
      <c r="C848" s="100"/>
      <c r="D848" s="100"/>
      <c r="E848" s="100"/>
      <c r="F848" s="100"/>
      <c r="G848" s="100"/>
      <c r="H848" s="100"/>
      <c r="I848" s="104">
        <f>G844*A830</f>
        <v>0.9284</v>
      </c>
      <c r="J848" s="100"/>
      <c r="K848" s="100"/>
      <c r="L848" s="104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5.75" customHeight="1">
      <c r="A851" s="66" t="s">
        <v>289</v>
      </c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6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5.75" customHeight="1">
      <c r="A852" s="78" t="s">
        <v>478</v>
      </c>
      <c r="B852" s="79" t="s">
        <v>479</v>
      </c>
      <c r="C852" s="75"/>
      <c r="D852" s="76"/>
      <c r="E852" s="80" t="s">
        <v>480</v>
      </c>
      <c r="F852" s="75"/>
      <c r="G852" s="76"/>
      <c r="H852" s="79" t="s">
        <v>481</v>
      </c>
      <c r="I852" s="75"/>
      <c r="J852" s="75"/>
      <c r="K852" s="75"/>
      <c r="L852" s="76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5.75" customHeight="1">
      <c r="A853" s="81">
        <f>'Menu Cíclico'!AB8</f>
        <v>4</v>
      </c>
      <c r="B853" s="82" t="s">
        <v>482</v>
      </c>
      <c r="C853" s="82" t="s">
        <v>483</v>
      </c>
      <c r="D853" s="82" t="s">
        <v>484</v>
      </c>
      <c r="E853" s="82" t="s">
        <v>485</v>
      </c>
      <c r="F853" s="82" t="s">
        <v>484</v>
      </c>
      <c r="G853" s="82" t="s">
        <v>524</v>
      </c>
      <c r="H853" s="82" t="s">
        <v>486</v>
      </c>
      <c r="I853" s="82" t="s">
        <v>487</v>
      </c>
      <c r="J853" s="147" t="s">
        <v>488</v>
      </c>
      <c r="K853" s="85" t="s">
        <v>489</v>
      </c>
      <c r="L853" s="85" t="s">
        <v>490</v>
      </c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5.75" customHeight="1">
      <c r="A854" s="86" t="s">
        <v>491</v>
      </c>
      <c r="B854" s="87"/>
      <c r="C854" s="87"/>
      <c r="D854" s="87"/>
      <c r="E854" s="87"/>
      <c r="F854" s="87"/>
      <c r="G854" s="87"/>
      <c r="H854" s="87"/>
      <c r="I854" s="87"/>
      <c r="J854" s="115"/>
      <c r="K854" s="87"/>
      <c r="L854" s="8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5.75" customHeight="1">
      <c r="A855" s="37" t="s">
        <v>540</v>
      </c>
      <c r="B855" s="89">
        <v>0.22</v>
      </c>
      <c r="C855" s="89">
        <v>0.7</v>
      </c>
      <c r="D855" s="18">
        <f t="shared" ref="D855:D868" si="223">C855*B855</f>
        <v>0.154</v>
      </c>
      <c r="E855" s="18">
        <f>B855*A853</f>
        <v>0.88</v>
      </c>
      <c r="F855" s="18">
        <f t="shared" ref="F855:F868" si="224">E855*C855</f>
        <v>0.616</v>
      </c>
      <c r="G855" s="140">
        <v>0.0</v>
      </c>
      <c r="H855" s="18">
        <v>1.2</v>
      </c>
      <c r="I855" s="89">
        <f t="shared" ref="I855:I868" si="225">H855*E855</f>
        <v>1.056</v>
      </c>
      <c r="J855" s="116">
        <f>'Insumos Buffet'!D56</f>
        <v>12656</v>
      </c>
      <c r="K855" s="3">
        <f t="shared" ref="K855:K868" si="226">J855*I855</f>
        <v>13364.736</v>
      </c>
      <c r="L855" s="3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5.75" customHeight="1">
      <c r="A856" s="31" t="s">
        <v>423</v>
      </c>
      <c r="B856" s="89">
        <v>0.05</v>
      </c>
      <c r="C856" s="89">
        <v>1.0</v>
      </c>
      <c r="D856" s="18">
        <f t="shared" si="223"/>
        <v>0.05</v>
      </c>
      <c r="E856" s="18">
        <f>B856*A853</f>
        <v>0.2</v>
      </c>
      <c r="F856" s="18">
        <f t="shared" si="224"/>
        <v>0.2</v>
      </c>
      <c r="G856" s="87"/>
      <c r="H856" s="18">
        <v>1.0</v>
      </c>
      <c r="I856" s="89">
        <f t="shared" si="225"/>
        <v>0.2</v>
      </c>
      <c r="J856" s="116">
        <f>'Insumos Buffet'!D41</f>
        <v>432</v>
      </c>
      <c r="K856" s="3">
        <f t="shared" si="226"/>
        <v>86.4</v>
      </c>
      <c r="L856" s="3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5.75" customHeight="1">
      <c r="A857" s="31" t="s">
        <v>422</v>
      </c>
      <c r="B857" s="18">
        <v>0.02</v>
      </c>
      <c r="C857" s="18">
        <v>1.0</v>
      </c>
      <c r="D857" s="18">
        <f t="shared" si="223"/>
        <v>0.02</v>
      </c>
      <c r="E857" s="18">
        <f>B857*A853</f>
        <v>0.08</v>
      </c>
      <c r="F857" s="18">
        <f t="shared" si="224"/>
        <v>0.08</v>
      </c>
      <c r="G857" s="148" t="s">
        <v>527</v>
      </c>
      <c r="H857" s="18">
        <v>1.0</v>
      </c>
      <c r="I857" s="89">
        <f t="shared" si="225"/>
        <v>0.08</v>
      </c>
      <c r="J857" s="116">
        <f>'Insumos Buffet'!D40</f>
        <v>3890</v>
      </c>
      <c r="K857" s="3">
        <f t="shared" si="226"/>
        <v>311.2</v>
      </c>
      <c r="L857" s="3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5.75" customHeight="1">
      <c r="A858" s="31" t="s">
        <v>470</v>
      </c>
      <c r="B858" s="18">
        <v>0.02</v>
      </c>
      <c r="C858" s="18">
        <v>1.0</v>
      </c>
      <c r="D858" s="18">
        <f t="shared" si="223"/>
        <v>0.02</v>
      </c>
      <c r="E858" s="18">
        <f>B858*A853</f>
        <v>0.08</v>
      </c>
      <c r="F858" s="18">
        <f t="shared" si="224"/>
        <v>0.08</v>
      </c>
      <c r="G858" s="142"/>
      <c r="H858" s="18">
        <v>1.0</v>
      </c>
      <c r="I858" s="89">
        <f t="shared" si="225"/>
        <v>0.08</v>
      </c>
      <c r="J858" s="116" t="str">
        <f>'Insumos Buffet'!D61</f>
        <v/>
      </c>
      <c r="K858" s="3">
        <f t="shared" si="226"/>
        <v>0</v>
      </c>
      <c r="L858" s="3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5.75" customHeight="1">
      <c r="A859" s="31" t="s">
        <v>47</v>
      </c>
      <c r="B859" s="18">
        <v>0.01</v>
      </c>
      <c r="C859" s="18">
        <v>1.0</v>
      </c>
      <c r="D859" s="18">
        <f t="shared" si="223"/>
        <v>0.01</v>
      </c>
      <c r="E859" s="18">
        <f>B859*A853</f>
        <v>0.04</v>
      </c>
      <c r="F859" s="18">
        <f t="shared" si="224"/>
        <v>0.04</v>
      </c>
      <c r="G859" s="142"/>
      <c r="H859" s="18">
        <v>1.0</v>
      </c>
      <c r="I859" s="89">
        <f t="shared" si="225"/>
        <v>0.04</v>
      </c>
      <c r="J859" s="116">
        <f>'Insumos Buffet'!D2</f>
        <v>6820</v>
      </c>
      <c r="K859" s="3">
        <f t="shared" si="226"/>
        <v>272.8</v>
      </c>
      <c r="L859" s="3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5.75" customHeight="1">
      <c r="A860" s="31" t="s">
        <v>505</v>
      </c>
      <c r="B860" s="18">
        <v>0.002</v>
      </c>
      <c r="C860" s="18">
        <v>1.0</v>
      </c>
      <c r="D860" s="18">
        <f t="shared" si="223"/>
        <v>0.002</v>
      </c>
      <c r="E860" s="18">
        <f>B860*A853</f>
        <v>0.008</v>
      </c>
      <c r="F860" s="18">
        <f t="shared" si="224"/>
        <v>0.008</v>
      </c>
      <c r="G860" s="87"/>
      <c r="H860" s="18">
        <v>1.0</v>
      </c>
      <c r="I860" s="89">
        <f t="shared" si="225"/>
        <v>0.008</v>
      </c>
      <c r="J860" s="116">
        <f>'Insumos Buffet'!D82</f>
        <v>3200</v>
      </c>
      <c r="K860" s="3">
        <f t="shared" si="226"/>
        <v>25.6</v>
      </c>
      <c r="L860" s="3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5.75" customHeight="1">
      <c r="A861" s="31" t="s">
        <v>494</v>
      </c>
      <c r="B861" s="18">
        <v>1.0E-4</v>
      </c>
      <c r="C861" s="18">
        <v>1.0</v>
      </c>
      <c r="D861" s="18">
        <f t="shared" si="223"/>
        <v>0.0001</v>
      </c>
      <c r="E861" s="18">
        <f>B861*A853</f>
        <v>0.0004</v>
      </c>
      <c r="F861" s="18">
        <f t="shared" si="224"/>
        <v>0.0004</v>
      </c>
      <c r="G861" s="59"/>
      <c r="H861" s="18">
        <v>1.0</v>
      </c>
      <c r="I861" s="89">
        <f t="shared" si="225"/>
        <v>0.0004</v>
      </c>
      <c r="J861" s="116">
        <f>'Insumos Buffet'!D70</f>
        <v>145000</v>
      </c>
      <c r="K861" s="3">
        <f t="shared" si="226"/>
        <v>58</v>
      </c>
      <c r="L861" s="3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5.75" customHeight="1">
      <c r="A862" s="2"/>
      <c r="B862" s="89"/>
      <c r="C862" s="89"/>
      <c r="D862" s="18">
        <f t="shared" si="223"/>
        <v>0</v>
      </c>
      <c r="E862" s="18">
        <f>B862*A853</f>
        <v>0</v>
      </c>
      <c r="F862" s="18">
        <f t="shared" si="224"/>
        <v>0</v>
      </c>
      <c r="G862" s="148" t="s">
        <v>528</v>
      </c>
      <c r="H862" s="18"/>
      <c r="I862" s="89">
        <f t="shared" si="225"/>
        <v>0</v>
      </c>
      <c r="J862" s="116"/>
      <c r="K862" s="3">
        <f t="shared" si="226"/>
        <v>0</v>
      </c>
      <c r="L862" s="3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5.75" customHeight="1">
      <c r="A863" s="2"/>
      <c r="B863" s="89"/>
      <c r="C863" s="89"/>
      <c r="D863" s="18">
        <f t="shared" si="223"/>
        <v>0</v>
      </c>
      <c r="E863" s="18">
        <f>B863*A853</f>
        <v>0</v>
      </c>
      <c r="F863" s="18">
        <f t="shared" si="224"/>
        <v>0</v>
      </c>
      <c r="G863" s="142"/>
      <c r="H863" s="18"/>
      <c r="I863" s="89">
        <f t="shared" si="225"/>
        <v>0</v>
      </c>
      <c r="J863" s="116"/>
      <c r="K863" s="3">
        <f t="shared" si="226"/>
        <v>0</v>
      </c>
      <c r="L863" s="3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5.75" customHeight="1">
      <c r="A864" s="1"/>
      <c r="B864" s="89"/>
      <c r="C864" s="89"/>
      <c r="D864" s="18">
        <f t="shared" si="223"/>
        <v>0</v>
      </c>
      <c r="E864" s="18">
        <f>B864*A853</f>
        <v>0</v>
      </c>
      <c r="F864" s="18">
        <f t="shared" si="224"/>
        <v>0</v>
      </c>
      <c r="G864" s="142"/>
      <c r="H864" s="18"/>
      <c r="I864" s="89">
        <f t="shared" si="225"/>
        <v>0</v>
      </c>
      <c r="J864" s="116"/>
      <c r="K864" s="3">
        <f t="shared" si="226"/>
        <v>0</v>
      </c>
      <c r="L864" s="3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5.75" customHeight="1">
      <c r="A865" s="1"/>
      <c r="B865" s="89"/>
      <c r="C865" s="89"/>
      <c r="D865" s="18">
        <f t="shared" si="223"/>
        <v>0</v>
      </c>
      <c r="E865" s="18">
        <f>B865*A853</f>
        <v>0</v>
      </c>
      <c r="F865" s="18">
        <f t="shared" si="224"/>
        <v>0</v>
      </c>
      <c r="G865" s="142"/>
      <c r="H865" s="18"/>
      <c r="I865" s="89">
        <f t="shared" si="225"/>
        <v>0</v>
      </c>
      <c r="J865" s="116"/>
      <c r="K865" s="3">
        <f t="shared" si="226"/>
        <v>0</v>
      </c>
      <c r="L865" s="3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5.75" customHeight="1">
      <c r="A866" s="31"/>
      <c r="B866" s="89"/>
      <c r="C866" s="89"/>
      <c r="D866" s="95">
        <f t="shared" si="223"/>
        <v>0</v>
      </c>
      <c r="E866" s="95">
        <f>B866*A853</f>
        <v>0</v>
      </c>
      <c r="F866" s="18">
        <f t="shared" si="224"/>
        <v>0</v>
      </c>
      <c r="G866" s="87"/>
      <c r="H866" s="18"/>
      <c r="I866" s="89">
        <f t="shared" si="225"/>
        <v>0</v>
      </c>
      <c r="J866" s="118"/>
      <c r="K866" s="3">
        <f t="shared" si="226"/>
        <v>0</v>
      </c>
      <c r="L866" s="3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5.75" customHeight="1">
      <c r="A867" s="31"/>
      <c r="B867" s="89"/>
      <c r="C867" s="89"/>
      <c r="D867" s="18">
        <f t="shared" si="223"/>
        <v>0</v>
      </c>
      <c r="E867" s="18">
        <f>B867*A853</f>
        <v>0</v>
      </c>
      <c r="F867" s="18">
        <f t="shared" si="224"/>
        <v>0</v>
      </c>
      <c r="G867" s="143">
        <f>F869/A853</f>
        <v>0.2561</v>
      </c>
      <c r="H867" s="18"/>
      <c r="I867" s="89">
        <f t="shared" si="225"/>
        <v>0</v>
      </c>
      <c r="J867" s="3"/>
      <c r="K867" s="3">
        <f t="shared" si="226"/>
        <v>0</v>
      </c>
      <c r="L867" s="3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5.75" customHeight="1">
      <c r="A868" s="31"/>
      <c r="B868" s="89"/>
      <c r="C868" s="89"/>
      <c r="D868" s="18">
        <f t="shared" si="223"/>
        <v>0</v>
      </c>
      <c r="E868" s="18">
        <f>B868*A853</f>
        <v>0</v>
      </c>
      <c r="F868" s="18">
        <f t="shared" si="224"/>
        <v>0</v>
      </c>
      <c r="G868" s="142"/>
      <c r="H868" s="18"/>
      <c r="I868" s="89">
        <f t="shared" si="225"/>
        <v>0</v>
      </c>
      <c r="J868" s="3"/>
      <c r="K868" s="3">
        <f t="shared" si="226"/>
        <v>0</v>
      </c>
      <c r="L868" s="3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5.75" customHeight="1">
      <c r="A869" s="4" t="s">
        <v>495</v>
      </c>
      <c r="B869" s="97">
        <f>SUM(B855:B868)</f>
        <v>0.3221</v>
      </c>
      <c r="C869" s="96"/>
      <c r="D869" s="97">
        <f t="shared" ref="D869:F869" si="227">SUM(D855:D868)</f>
        <v>0.2561</v>
      </c>
      <c r="E869" s="97">
        <f t="shared" si="227"/>
        <v>1.2884</v>
      </c>
      <c r="F869" s="97">
        <f t="shared" si="227"/>
        <v>1.0244</v>
      </c>
      <c r="G869" s="87"/>
      <c r="H869" s="96"/>
      <c r="I869" s="97">
        <f t="shared" ref="I869:L869" si="228">SUM(I855:I868)</f>
        <v>1.4644</v>
      </c>
      <c r="J869" s="98">
        <f t="shared" si="228"/>
        <v>171998</v>
      </c>
      <c r="K869" s="98">
        <f t="shared" si="228"/>
        <v>14118.736</v>
      </c>
      <c r="L869" s="98">
        <f t="shared" si="228"/>
        <v>0</v>
      </c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5.75" customHeight="1">
      <c r="A870" s="8"/>
      <c r="B870" s="100"/>
      <c r="C870" s="100"/>
      <c r="D870" s="100"/>
      <c r="E870" s="100"/>
      <c r="F870" s="100"/>
      <c r="G870" s="100"/>
      <c r="H870" s="100"/>
      <c r="I870" s="101" t="s">
        <v>496</v>
      </c>
      <c r="J870" s="100"/>
      <c r="K870" s="100"/>
      <c r="L870" s="101" t="s">
        <v>497</v>
      </c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5.75" customHeight="1">
      <c r="A871" s="8"/>
      <c r="B871" s="100"/>
      <c r="C871" s="100"/>
      <c r="D871" s="100"/>
      <c r="E871" s="100"/>
      <c r="F871" s="100"/>
      <c r="G871" s="100"/>
      <c r="H871" s="100"/>
      <c r="I871" s="104">
        <f>G867*A853</f>
        <v>1.0244</v>
      </c>
      <c r="J871" s="100"/>
      <c r="K871" s="100"/>
      <c r="L871" s="104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5.75" customHeight="1">
      <c r="A872" s="8"/>
      <c r="B872" s="100"/>
      <c r="C872" s="100"/>
      <c r="D872" s="100"/>
      <c r="E872" s="100"/>
      <c r="F872" s="100"/>
      <c r="G872" s="100"/>
      <c r="H872" s="100"/>
      <c r="I872" s="107"/>
      <c r="J872" s="100"/>
      <c r="K872" s="100"/>
      <c r="L872" s="10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5.75" customHeight="1">
      <c r="A874" s="66" t="s">
        <v>293</v>
      </c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6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5.75" customHeight="1">
      <c r="A875" s="78" t="s">
        <v>478</v>
      </c>
      <c r="B875" s="79" t="s">
        <v>479</v>
      </c>
      <c r="C875" s="75"/>
      <c r="D875" s="76"/>
      <c r="E875" s="80" t="s">
        <v>480</v>
      </c>
      <c r="F875" s="75"/>
      <c r="G875" s="76"/>
      <c r="H875" s="79" t="s">
        <v>481</v>
      </c>
      <c r="I875" s="75"/>
      <c r="J875" s="75"/>
      <c r="K875" s="75"/>
      <c r="L875" s="76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5.75" customHeight="1">
      <c r="A876" s="81">
        <f>'Menu Cíclico'!AF8</f>
        <v>4</v>
      </c>
      <c r="B876" s="82" t="s">
        <v>482</v>
      </c>
      <c r="C876" s="82" t="s">
        <v>483</v>
      </c>
      <c r="D876" s="82" t="s">
        <v>484</v>
      </c>
      <c r="E876" s="82" t="s">
        <v>485</v>
      </c>
      <c r="F876" s="82" t="s">
        <v>484</v>
      </c>
      <c r="G876" s="82" t="s">
        <v>524</v>
      </c>
      <c r="H876" s="82" t="s">
        <v>486</v>
      </c>
      <c r="I876" s="82" t="s">
        <v>487</v>
      </c>
      <c r="J876" s="147" t="s">
        <v>488</v>
      </c>
      <c r="K876" s="85" t="s">
        <v>489</v>
      </c>
      <c r="L876" s="85" t="s">
        <v>490</v>
      </c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5.75" customHeight="1">
      <c r="A877" s="86" t="s">
        <v>491</v>
      </c>
      <c r="B877" s="87"/>
      <c r="C877" s="87"/>
      <c r="D877" s="87"/>
      <c r="E877" s="87"/>
      <c r="F877" s="87"/>
      <c r="G877" s="87"/>
      <c r="H877" s="87"/>
      <c r="I877" s="87"/>
      <c r="J877" s="115"/>
      <c r="K877" s="87"/>
      <c r="L877" s="8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5.75" customHeight="1">
      <c r="A878" s="37" t="s">
        <v>474</v>
      </c>
      <c r="B878" s="89">
        <v>0.12</v>
      </c>
      <c r="C878" s="89">
        <v>0.8</v>
      </c>
      <c r="D878" s="18">
        <f t="shared" ref="D878:D891" si="229">C878*B878</f>
        <v>0.096</v>
      </c>
      <c r="E878" s="18">
        <f>B878*A876</f>
        <v>0.48</v>
      </c>
      <c r="F878" s="18">
        <f t="shared" ref="F878:F891" si="230">E878*C878</f>
        <v>0.384</v>
      </c>
      <c r="G878" s="140">
        <v>0.0</v>
      </c>
      <c r="H878" s="18">
        <v>1.5</v>
      </c>
      <c r="I878" s="89">
        <f t="shared" ref="I878:I891" si="231">H878*E878</f>
        <v>0.72</v>
      </c>
      <c r="J878" s="116">
        <f>'Insumos Buffet'!D66</f>
        <v>23210</v>
      </c>
      <c r="K878" s="3">
        <f t="shared" ref="K878:K891" si="232">J878*I878</f>
        <v>16711.2</v>
      </c>
      <c r="L878" s="3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5.75" customHeight="1">
      <c r="A879" s="31" t="s">
        <v>539</v>
      </c>
      <c r="B879" s="89">
        <v>0.02</v>
      </c>
      <c r="C879" s="89">
        <v>1.0</v>
      </c>
      <c r="D879" s="18">
        <f t="shared" si="229"/>
        <v>0.02</v>
      </c>
      <c r="E879" s="18">
        <f>B879*A876</f>
        <v>0.08</v>
      </c>
      <c r="F879" s="18">
        <f t="shared" si="230"/>
        <v>0.08</v>
      </c>
      <c r="G879" s="87"/>
      <c r="H879" s="18">
        <v>1.0</v>
      </c>
      <c r="I879" s="89">
        <f t="shared" si="231"/>
        <v>0.08</v>
      </c>
      <c r="J879" s="116">
        <f>'Insumos Buffet'!D106</f>
        <v>7947</v>
      </c>
      <c r="K879" s="3">
        <f t="shared" si="232"/>
        <v>635.76</v>
      </c>
      <c r="L879" s="3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5.75" customHeight="1">
      <c r="A880" s="31" t="s">
        <v>505</v>
      </c>
      <c r="B880" s="18">
        <v>0.003</v>
      </c>
      <c r="C880" s="18">
        <v>1.0</v>
      </c>
      <c r="D880" s="18">
        <f t="shared" si="229"/>
        <v>0.003</v>
      </c>
      <c r="E880" s="18">
        <f>B880*A876</f>
        <v>0.012</v>
      </c>
      <c r="F880" s="18">
        <f t="shared" si="230"/>
        <v>0.012</v>
      </c>
      <c r="G880" s="148" t="s">
        <v>527</v>
      </c>
      <c r="H880" s="18">
        <v>1.0</v>
      </c>
      <c r="I880" s="89">
        <f t="shared" si="231"/>
        <v>0.012</v>
      </c>
      <c r="J880" s="116">
        <f>'Insumos Buffet'!D82</f>
        <v>3200</v>
      </c>
      <c r="K880" s="3">
        <f t="shared" si="232"/>
        <v>38.4</v>
      </c>
      <c r="L880" s="3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5.75" customHeight="1">
      <c r="A881" s="31" t="s">
        <v>494</v>
      </c>
      <c r="B881" s="18">
        <v>0.001</v>
      </c>
      <c r="C881" s="18">
        <v>1.0</v>
      </c>
      <c r="D881" s="18">
        <f t="shared" si="229"/>
        <v>0.001</v>
      </c>
      <c r="E881" s="18">
        <f>B881*A876</f>
        <v>0.004</v>
      </c>
      <c r="F881" s="18">
        <f t="shared" si="230"/>
        <v>0.004</v>
      </c>
      <c r="G881" s="142"/>
      <c r="H881" s="18">
        <v>1.0</v>
      </c>
      <c r="I881" s="89">
        <f t="shared" si="231"/>
        <v>0.004</v>
      </c>
      <c r="J881" s="116">
        <f>'Insumos Buffet'!D70</f>
        <v>145000</v>
      </c>
      <c r="K881" s="3">
        <f t="shared" si="232"/>
        <v>580</v>
      </c>
      <c r="L881" s="3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5.75" customHeight="1">
      <c r="A882" s="31" t="s">
        <v>423</v>
      </c>
      <c r="B882" s="18">
        <v>0.01</v>
      </c>
      <c r="C882" s="18">
        <v>1.0</v>
      </c>
      <c r="D882" s="18">
        <f t="shared" si="229"/>
        <v>0.01</v>
      </c>
      <c r="E882" s="18">
        <f>B882*A876</f>
        <v>0.04</v>
      </c>
      <c r="F882" s="18">
        <f t="shared" si="230"/>
        <v>0.04</v>
      </c>
      <c r="G882" s="142"/>
      <c r="H882" s="18">
        <v>1.0</v>
      </c>
      <c r="I882" s="89">
        <f t="shared" si="231"/>
        <v>0.04</v>
      </c>
      <c r="J882" s="116">
        <f>'Insumos Buffet'!D41</f>
        <v>432</v>
      </c>
      <c r="K882" s="3">
        <f t="shared" si="232"/>
        <v>17.28</v>
      </c>
      <c r="L882" s="3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5.75" customHeight="1">
      <c r="A883" s="31" t="s">
        <v>440</v>
      </c>
      <c r="B883" s="18">
        <v>0.06</v>
      </c>
      <c r="C883" s="18">
        <v>1.0</v>
      </c>
      <c r="D883" s="18">
        <f t="shared" si="229"/>
        <v>0.06</v>
      </c>
      <c r="E883" s="18">
        <f>B883*A876</f>
        <v>0.24</v>
      </c>
      <c r="F883" s="18">
        <f t="shared" si="230"/>
        <v>0.24</v>
      </c>
      <c r="G883" s="87"/>
      <c r="H883" s="18">
        <v>1.0</v>
      </c>
      <c r="I883" s="89">
        <f t="shared" si="231"/>
        <v>0.24</v>
      </c>
      <c r="J883" s="116">
        <f>'Insumos Buffet'!D87</f>
        <v>10184.70142</v>
      </c>
      <c r="K883" s="3">
        <f t="shared" si="232"/>
        <v>2444.328341</v>
      </c>
      <c r="L883" s="3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5.75" customHeight="1">
      <c r="A884" s="31" t="s">
        <v>505</v>
      </c>
      <c r="B884" s="18">
        <v>0.002</v>
      </c>
      <c r="C884" s="18">
        <v>1.0</v>
      </c>
      <c r="D884" s="18">
        <f t="shared" si="229"/>
        <v>0.002</v>
      </c>
      <c r="E884" s="18">
        <f>B884*A876</f>
        <v>0.008</v>
      </c>
      <c r="F884" s="18">
        <f t="shared" si="230"/>
        <v>0.008</v>
      </c>
      <c r="G884" s="59"/>
      <c r="H884" s="18">
        <v>1.0</v>
      </c>
      <c r="I884" s="89">
        <f t="shared" si="231"/>
        <v>0.008</v>
      </c>
      <c r="J884" s="116">
        <f>'Insumos Buffet'!D82</f>
        <v>3200</v>
      </c>
      <c r="K884" s="3">
        <f t="shared" si="232"/>
        <v>25.6</v>
      </c>
      <c r="L884" s="3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5.75" customHeight="1">
      <c r="A885" s="31" t="s">
        <v>494</v>
      </c>
      <c r="B885" s="89">
        <v>1.0E-4</v>
      </c>
      <c r="C885" s="89">
        <v>1.0</v>
      </c>
      <c r="D885" s="18">
        <f t="shared" si="229"/>
        <v>0.0001</v>
      </c>
      <c r="E885" s="18">
        <f>B885*A876</f>
        <v>0.0004</v>
      </c>
      <c r="F885" s="18">
        <f t="shared" si="230"/>
        <v>0.0004</v>
      </c>
      <c r="G885" s="148" t="s">
        <v>528</v>
      </c>
      <c r="H885" s="18">
        <v>1.0</v>
      </c>
      <c r="I885" s="89">
        <f t="shared" si="231"/>
        <v>0.0004</v>
      </c>
      <c r="J885" s="116">
        <f>'Insumos Buffet'!D70</f>
        <v>145000</v>
      </c>
      <c r="K885" s="3">
        <f t="shared" si="232"/>
        <v>58</v>
      </c>
      <c r="L885" s="3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5.75" customHeight="1">
      <c r="A886" s="2"/>
      <c r="B886" s="89"/>
      <c r="C886" s="89"/>
      <c r="D886" s="18">
        <f t="shared" si="229"/>
        <v>0</v>
      </c>
      <c r="E886" s="18">
        <f>B886*A876</f>
        <v>0</v>
      </c>
      <c r="F886" s="18">
        <f t="shared" si="230"/>
        <v>0</v>
      </c>
      <c r="G886" s="142"/>
      <c r="H886" s="18"/>
      <c r="I886" s="89">
        <f t="shared" si="231"/>
        <v>0</v>
      </c>
      <c r="J886" s="116"/>
      <c r="K886" s="3">
        <f t="shared" si="232"/>
        <v>0</v>
      </c>
      <c r="L886" s="3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5.75" customHeight="1">
      <c r="A887" s="1"/>
      <c r="B887" s="89"/>
      <c r="C887" s="89"/>
      <c r="D887" s="18">
        <f t="shared" si="229"/>
        <v>0</v>
      </c>
      <c r="E887" s="18">
        <f>B887*A876</f>
        <v>0</v>
      </c>
      <c r="F887" s="18">
        <f t="shared" si="230"/>
        <v>0</v>
      </c>
      <c r="G887" s="142"/>
      <c r="H887" s="18"/>
      <c r="I887" s="89">
        <f t="shared" si="231"/>
        <v>0</v>
      </c>
      <c r="J887" s="116"/>
      <c r="K887" s="3">
        <f t="shared" si="232"/>
        <v>0</v>
      </c>
      <c r="L887" s="3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5.75" customHeight="1">
      <c r="A888" s="1"/>
      <c r="B888" s="89"/>
      <c r="C888" s="89"/>
      <c r="D888" s="18">
        <f t="shared" si="229"/>
        <v>0</v>
      </c>
      <c r="E888" s="18">
        <f>B888*A876</f>
        <v>0</v>
      </c>
      <c r="F888" s="18">
        <f t="shared" si="230"/>
        <v>0</v>
      </c>
      <c r="G888" s="142"/>
      <c r="H888" s="18"/>
      <c r="I888" s="89">
        <f t="shared" si="231"/>
        <v>0</v>
      </c>
      <c r="J888" s="116"/>
      <c r="K888" s="3">
        <f t="shared" si="232"/>
        <v>0</v>
      </c>
      <c r="L888" s="3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5.75" customHeight="1">
      <c r="A889" s="31"/>
      <c r="B889" s="89"/>
      <c r="C889" s="89"/>
      <c r="D889" s="95">
        <f t="shared" si="229"/>
        <v>0</v>
      </c>
      <c r="E889" s="95">
        <f>B889*A876</f>
        <v>0</v>
      </c>
      <c r="F889" s="18">
        <f t="shared" si="230"/>
        <v>0</v>
      </c>
      <c r="G889" s="87"/>
      <c r="H889" s="18"/>
      <c r="I889" s="89">
        <f t="shared" si="231"/>
        <v>0</v>
      </c>
      <c r="J889" s="118"/>
      <c r="K889" s="3">
        <f t="shared" si="232"/>
        <v>0</v>
      </c>
      <c r="L889" s="3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5.75" customHeight="1">
      <c r="A890" s="31"/>
      <c r="B890" s="89"/>
      <c r="C890" s="89"/>
      <c r="D890" s="18">
        <f t="shared" si="229"/>
        <v>0</v>
      </c>
      <c r="E890" s="18">
        <f>B890*A876</f>
        <v>0</v>
      </c>
      <c r="F890" s="18">
        <f t="shared" si="230"/>
        <v>0</v>
      </c>
      <c r="G890" s="143">
        <f>F892/A876</f>
        <v>0.1921</v>
      </c>
      <c r="H890" s="18"/>
      <c r="I890" s="89">
        <f t="shared" si="231"/>
        <v>0</v>
      </c>
      <c r="J890" s="3"/>
      <c r="K890" s="3">
        <f t="shared" si="232"/>
        <v>0</v>
      </c>
      <c r="L890" s="3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5.75" customHeight="1">
      <c r="A891" s="31"/>
      <c r="B891" s="89"/>
      <c r="C891" s="89"/>
      <c r="D891" s="18">
        <f t="shared" si="229"/>
        <v>0</v>
      </c>
      <c r="E891" s="18">
        <f>B891*A876</f>
        <v>0</v>
      </c>
      <c r="F891" s="18">
        <f t="shared" si="230"/>
        <v>0</v>
      </c>
      <c r="G891" s="142"/>
      <c r="H891" s="18"/>
      <c r="I891" s="89">
        <f t="shared" si="231"/>
        <v>0</v>
      </c>
      <c r="J891" s="3"/>
      <c r="K891" s="3">
        <f t="shared" si="232"/>
        <v>0</v>
      </c>
      <c r="L891" s="3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5.75" customHeight="1">
      <c r="A892" s="4" t="s">
        <v>495</v>
      </c>
      <c r="B892" s="97">
        <f>SUM(B878:B891)</f>
        <v>0.2161</v>
      </c>
      <c r="C892" s="96"/>
      <c r="D892" s="97">
        <f t="shared" ref="D892:F892" si="233">SUM(D878:D891)</f>
        <v>0.1921</v>
      </c>
      <c r="E892" s="97">
        <f t="shared" si="233"/>
        <v>0.8644</v>
      </c>
      <c r="F892" s="97">
        <f t="shared" si="233"/>
        <v>0.7684</v>
      </c>
      <c r="G892" s="87"/>
      <c r="H892" s="96"/>
      <c r="I892" s="97">
        <f t="shared" ref="I892:L892" si="234">SUM(I878:I891)</f>
        <v>1.1044</v>
      </c>
      <c r="J892" s="98">
        <f t="shared" si="234"/>
        <v>338173.7014</v>
      </c>
      <c r="K892" s="98">
        <f t="shared" si="234"/>
        <v>20510.56834</v>
      </c>
      <c r="L892" s="98">
        <f t="shared" si="234"/>
        <v>0</v>
      </c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5.75" customHeight="1">
      <c r="A893" s="8"/>
      <c r="B893" s="100"/>
      <c r="C893" s="100"/>
      <c r="D893" s="100"/>
      <c r="E893" s="100"/>
      <c r="F893" s="100"/>
      <c r="G893" s="100"/>
      <c r="H893" s="100"/>
      <c r="I893" s="101" t="s">
        <v>496</v>
      </c>
      <c r="J893" s="100"/>
      <c r="K893" s="100"/>
      <c r="L893" s="101" t="s">
        <v>497</v>
      </c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5.75" customHeight="1">
      <c r="A894" s="8"/>
      <c r="B894" s="100"/>
      <c r="C894" s="100"/>
      <c r="D894" s="100"/>
      <c r="E894" s="100"/>
      <c r="F894" s="100"/>
      <c r="G894" s="100"/>
      <c r="H894" s="100"/>
      <c r="I894" s="104">
        <f>G890*A876</f>
        <v>0.7684</v>
      </c>
      <c r="J894" s="100"/>
      <c r="K894" s="100"/>
      <c r="L894" s="104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5.75" customHeight="1">
      <c r="A897" s="66" t="s">
        <v>297</v>
      </c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6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5.75" customHeight="1">
      <c r="A898" s="78" t="s">
        <v>478</v>
      </c>
      <c r="B898" s="79" t="s">
        <v>479</v>
      </c>
      <c r="C898" s="75"/>
      <c r="D898" s="76"/>
      <c r="E898" s="80" t="s">
        <v>480</v>
      </c>
      <c r="F898" s="75"/>
      <c r="G898" s="76"/>
      <c r="H898" s="79" t="s">
        <v>481</v>
      </c>
      <c r="I898" s="75"/>
      <c r="J898" s="75"/>
      <c r="K898" s="75"/>
      <c r="L898" s="76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5.75" customHeight="1">
      <c r="A899" s="81">
        <f>'Menu Cíclico'!AJ8</f>
        <v>4</v>
      </c>
      <c r="B899" s="82" t="s">
        <v>482</v>
      </c>
      <c r="C899" s="82" t="s">
        <v>483</v>
      </c>
      <c r="D899" s="82" t="s">
        <v>484</v>
      </c>
      <c r="E899" s="82" t="s">
        <v>485</v>
      </c>
      <c r="F899" s="82" t="s">
        <v>484</v>
      </c>
      <c r="G899" s="82" t="s">
        <v>524</v>
      </c>
      <c r="H899" s="82" t="s">
        <v>486</v>
      </c>
      <c r="I899" s="82" t="s">
        <v>487</v>
      </c>
      <c r="J899" s="147" t="s">
        <v>488</v>
      </c>
      <c r="K899" s="85" t="s">
        <v>489</v>
      </c>
      <c r="L899" s="85" t="s">
        <v>490</v>
      </c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5.75" customHeight="1">
      <c r="A900" s="86" t="s">
        <v>491</v>
      </c>
      <c r="B900" s="87"/>
      <c r="C900" s="87"/>
      <c r="D900" s="87"/>
      <c r="E900" s="87"/>
      <c r="F900" s="87"/>
      <c r="G900" s="87"/>
      <c r="H900" s="87"/>
      <c r="I900" s="87"/>
      <c r="J900" s="115"/>
      <c r="K900" s="87"/>
      <c r="L900" s="8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5.75" customHeight="1">
      <c r="A901" s="37" t="s">
        <v>474</v>
      </c>
      <c r="B901" s="89">
        <v>0.1</v>
      </c>
      <c r="C901" s="89">
        <v>0.8</v>
      </c>
      <c r="D901" s="18">
        <f t="shared" ref="D901:D914" si="235">C901*B901</f>
        <v>0.08</v>
      </c>
      <c r="E901" s="18">
        <f>B901*A899</f>
        <v>0.4</v>
      </c>
      <c r="F901" s="18">
        <f t="shared" ref="F901:F914" si="236">E901*C901</f>
        <v>0.32</v>
      </c>
      <c r="G901" s="140">
        <v>0.0</v>
      </c>
      <c r="H901" s="18">
        <v>1.1</v>
      </c>
      <c r="I901" s="89">
        <f t="shared" ref="I901:I914" si="237">H901*E901</f>
        <v>0.44</v>
      </c>
      <c r="J901" s="116">
        <f>'Insumos Buffet'!D66</f>
        <v>23210</v>
      </c>
      <c r="K901" s="3">
        <f t="shared" ref="K901:K914" si="238">J901*I901</f>
        <v>10212.4</v>
      </c>
      <c r="L901" s="3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5.75" customHeight="1">
      <c r="A902" s="31" t="s">
        <v>450</v>
      </c>
      <c r="B902" s="89">
        <v>0.08</v>
      </c>
      <c r="C902" s="89">
        <v>1.1</v>
      </c>
      <c r="D902" s="18">
        <f t="shared" si="235"/>
        <v>0.088</v>
      </c>
      <c r="E902" s="18">
        <f>B902*A899</f>
        <v>0.32</v>
      </c>
      <c r="F902" s="18">
        <f t="shared" si="236"/>
        <v>0.352</v>
      </c>
      <c r="G902" s="87"/>
      <c r="H902" s="18">
        <v>1.125</v>
      </c>
      <c r="I902" s="89">
        <f t="shared" si="237"/>
        <v>0.36</v>
      </c>
      <c r="J902" s="116">
        <f>'Insumos Buffet'!D62</f>
        <v>3756</v>
      </c>
      <c r="K902" s="3">
        <f t="shared" si="238"/>
        <v>1352.16</v>
      </c>
      <c r="L902" s="3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5.75" customHeight="1">
      <c r="A903" s="31" t="s">
        <v>260</v>
      </c>
      <c r="B903" s="18">
        <v>0.02</v>
      </c>
      <c r="C903" s="18">
        <v>1.0</v>
      </c>
      <c r="D903" s="18">
        <f t="shared" si="235"/>
        <v>0.02</v>
      </c>
      <c r="E903" s="18">
        <f>B903*A899</f>
        <v>0.08</v>
      </c>
      <c r="F903" s="18">
        <f t="shared" si="236"/>
        <v>0.08</v>
      </c>
      <c r="G903" s="148" t="s">
        <v>527</v>
      </c>
      <c r="H903" s="18">
        <v>1.0</v>
      </c>
      <c r="I903" s="89">
        <f t="shared" si="237"/>
        <v>0.08</v>
      </c>
      <c r="J903" s="116">
        <f>'Insumos Buffet'!D10</f>
        <v>9535</v>
      </c>
      <c r="K903" s="3">
        <f t="shared" si="238"/>
        <v>762.8</v>
      </c>
      <c r="L903" s="3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5.75" customHeight="1">
      <c r="A904" s="31" t="s">
        <v>459</v>
      </c>
      <c r="B904" s="18">
        <v>0.05</v>
      </c>
      <c r="C904" s="18">
        <v>1.0</v>
      </c>
      <c r="D904" s="18">
        <f t="shared" si="235"/>
        <v>0.05</v>
      </c>
      <c r="E904" s="18">
        <f>B904*A899</f>
        <v>0.2</v>
      </c>
      <c r="F904" s="18">
        <f t="shared" si="236"/>
        <v>0.2</v>
      </c>
      <c r="G904" s="142"/>
      <c r="H904" s="18">
        <v>1.125</v>
      </c>
      <c r="I904" s="89">
        <f t="shared" si="237"/>
        <v>0.225</v>
      </c>
      <c r="J904" s="116">
        <f>'Insumos Buffet'!D96</f>
        <v>2328</v>
      </c>
      <c r="K904" s="3">
        <f t="shared" si="238"/>
        <v>523.8</v>
      </c>
      <c r="L904" s="3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5.75" customHeight="1">
      <c r="A905" s="31" t="s">
        <v>476</v>
      </c>
      <c r="B905" s="18">
        <v>1.0E-4</v>
      </c>
      <c r="C905" s="18">
        <v>1.0</v>
      </c>
      <c r="D905" s="18">
        <f t="shared" si="235"/>
        <v>0.0001</v>
      </c>
      <c r="E905" s="18">
        <f>B905*A899</f>
        <v>0.0004</v>
      </c>
      <c r="F905" s="18">
        <f t="shared" si="236"/>
        <v>0.0004</v>
      </c>
      <c r="G905" s="142"/>
      <c r="H905" s="18">
        <v>1.25</v>
      </c>
      <c r="I905" s="89">
        <f t="shared" si="237"/>
        <v>0.0005</v>
      </c>
      <c r="J905" s="116">
        <f>'Insumos Buffet'!D68</f>
        <v>48684</v>
      </c>
      <c r="K905" s="3">
        <f t="shared" si="238"/>
        <v>24.342</v>
      </c>
      <c r="L905" s="3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5.75" customHeight="1">
      <c r="A906" s="31" t="s">
        <v>492</v>
      </c>
      <c r="B906" s="18">
        <v>0.002</v>
      </c>
      <c r="C906" s="18">
        <v>1.0</v>
      </c>
      <c r="D906" s="18">
        <f t="shared" si="235"/>
        <v>0.002</v>
      </c>
      <c r="E906" s="18">
        <f>B906*A899</f>
        <v>0.008</v>
      </c>
      <c r="F906" s="18">
        <f t="shared" si="236"/>
        <v>0.008</v>
      </c>
      <c r="G906" s="87"/>
      <c r="H906" s="18">
        <v>1.0</v>
      </c>
      <c r="I906" s="89">
        <f t="shared" si="237"/>
        <v>0.008</v>
      </c>
      <c r="J906" s="116">
        <f>'Insumos Buffet'!D82</f>
        <v>3200</v>
      </c>
      <c r="K906" s="3">
        <f t="shared" si="238"/>
        <v>25.6</v>
      </c>
      <c r="L906" s="3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5.75" customHeight="1">
      <c r="A907" s="31" t="s">
        <v>494</v>
      </c>
      <c r="B907" s="18">
        <v>1.0E-4</v>
      </c>
      <c r="C907" s="18">
        <v>1.0</v>
      </c>
      <c r="D907" s="18">
        <f t="shared" si="235"/>
        <v>0.0001</v>
      </c>
      <c r="E907" s="18">
        <f>B907*A899</f>
        <v>0.0004</v>
      </c>
      <c r="F907" s="18">
        <f t="shared" si="236"/>
        <v>0.0004</v>
      </c>
      <c r="G907" s="59"/>
      <c r="H907" s="18">
        <v>1.0</v>
      </c>
      <c r="I907" s="89">
        <f t="shared" si="237"/>
        <v>0.0004</v>
      </c>
      <c r="J907" s="116">
        <f>'Insumos Buffet'!D70</f>
        <v>145000</v>
      </c>
      <c r="K907" s="3">
        <f t="shared" si="238"/>
        <v>58</v>
      </c>
      <c r="L907" s="3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5.75" customHeight="1">
      <c r="A908" s="2"/>
      <c r="B908" s="89"/>
      <c r="C908" s="89"/>
      <c r="D908" s="18">
        <f t="shared" si="235"/>
        <v>0</v>
      </c>
      <c r="E908" s="18">
        <f>B908*A899</f>
        <v>0</v>
      </c>
      <c r="F908" s="18">
        <f t="shared" si="236"/>
        <v>0</v>
      </c>
      <c r="G908" s="148" t="s">
        <v>528</v>
      </c>
      <c r="H908" s="18"/>
      <c r="I908" s="89">
        <f t="shared" si="237"/>
        <v>0</v>
      </c>
      <c r="J908" s="116"/>
      <c r="K908" s="3">
        <f t="shared" si="238"/>
        <v>0</v>
      </c>
      <c r="L908" s="3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5.75" customHeight="1">
      <c r="A909" s="2"/>
      <c r="B909" s="89"/>
      <c r="C909" s="89"/>
      <c r="D909" s="18">
        <f t="shared" si="235"/>
        <v>0</v>
      </c>
      <c r="E909" s="18">
        <f>B909*A899</f>
        <v>0</v>
      </c>
      <c r="F909" s="18">
        <f t="shared" si="236"/>
        <v>0</v>
      </c>
      <c r="G909" s="142"/>
      <c r="H909" s="18"/>
      <c r="I909" s="89">
        <f t="shared" si="237"/>
        <v>0</v>
      </c>
      <c r="J909" s="116"/>
      <c r="K909" s="3">
        <f t="shared" si="238"/>
        <v>0</v>
      </c>
      <c r="L909" s="3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5.75" customHeight="1">
      <c r="A910" s="1"/>
      <c r="B910" s="89"/>
      <c r="C910" s="89"/>
      <c r="D910" s="18">
        <f t="shared" si="235"/>
        <v>0</v>
      </c>
      <c r="E910" s="18">
        <f>B910*A899</f>
        <v>0</v>
      </c>
      <c r="F910" s="18">
        <f t="shared" si="236"/>
        <v>0</v>
      </c>
      <c r="G910" s="142"/>
      <c r="H910" s="18"/>
      <c r="I910" s="89">
        <f t="shared" si="237"/>
        <v>0</v>
      </c>
      <c r="J910" s="116"/>
      <c r="K910" s="3">
        <f t="shared" si="238"/>
        <v>0</v>
      </c>
      <c r="L910" s="3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5.75" customHeight="1">
      <c r="A911" s="1"/>
      <c r="B911" s="89"/>
      <c r="C911" s="89"/>
      <c r="D911" s="18">
        <f t="shared" si="235"/>
        <v>0</v>
      </c>
      <c r="E911" s="18">
        <f>B911*A899</f>
        <v>0</v>
      </c>
      <c r="F911" s="18">
        <f t="shared" si="236"/>
        <v>0</v>
      </c>
      <c r="G911" s="142"/>
      <c r="H911" s="18"/>
      <c r="I911" s="89">
        <f t="shared" si="237"/>
        <v>0</v>
      </c>
      <c r="J911" s="116"/>
      <c r="K911" s="3">
        <f t="shared" si="238"/>
        <v>0</v>
      </c>
      <c r="L911" s="3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5.75" customHeight="1">
      <c r="A912" s="31"/>
      <c r="B912" s="89"/>
      <c r="C912" s="89"/>
      <c r="D912" s="95">
        <f t="shared" si="235"/>
        <v>0</v>
      </c>
      <c r="E912" s="95">
        <f>B912*A899</f>
        <v>0</v>
      </c>
      <c r="F912" s="18">
        <f t="shared" si="236"/>
        <v>0</v>
      </c>
      <c r="G912" s="87"/>
      <c r="H912" s="18"/>
      <c r="I912" s="89">
        <f t="shared" si="237"/>
        <v>0</v>
      </c>
      <c r="J912" s="118"/>
      <c r="K912" s="3">
        <f t="shared" si="238"/>
        <v>0</v>
      </c>
      <c r="L912" s="3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5.75" customHeight="1">
      <c r="A913" s="31"/>
      <c r="B913" s="89"/>
      <c r="C913" s="89"/>
      <c r="D913" s="18">
        <f t="shared" si="235"/>
        <v>0</v>
      </c>
      <c r="E913" s="18">
        <f>B913*A899</f>
        <v>0</v>
      </c>
      <c r="F913" s="18">
        <f t="shared" si="236"/>
        <v>0</v>
      </c>
      <c r="G913" s="143">
        <f>F915/A899</f>
        <v>0.2402</v>
      </c>
      <c r="H913" s="18"/>
      <c r="I913" s="89">
        <f t="shared" si="237"/>
        <v>0</v>
      </c>
      <c r="J913" s="3"/>
      <c r="K913" s="3">
        <f t="shared" si="238"/>
        <v>0</v>
      </c>
      <c r="L913" s="3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5.75" customHeight="1">
      <c r="A914" s="31"/>
      <c r="B914" s="89"/>
      <c r="C914" s="89"/>
      <c r="D914" s="18">
        <f t="shared" si="235"/>
        <v>0</v>
      </c>
      <c r="E914" s="18">
        <f>B914*A899</f>
        <v>0</v>
      </c>
      <c r="F914" s="18">
        <f t="shared" si="236"/>
        <v>0</v>
      </c>
      <c r="G914" s="142"/>
      <c r="H914" s="18"/>
      <c r="I914" s="89">
        <f t="shared" si="237"/>
        <v>0</v>
      </c>
      <c r="J914" s="3"/>
      <c r="K914" s="3">
        <f t="shared" si="238"/>
        <v>0</v>
      </c>
      <c r="L914" s="3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5.75" customHeight="1">
      <c r="A915" s="4" t="s">
        <v>495</v>
      </c>
      <c r="B915" s="97">
        <f>SUM(B901:B914)</f>
        <v>0.2522</v>
      </c>
      <c r="C915" s="96"/>
      <c r="D915" s="97">
        <f t="shared" ref="D915:F915" si="239">SUM(D901:D914)</f>
        <v>0.2402</v>
      </c>
      <c r="E915" s="97">
        <f t="shared" si="239"/>
        <v>1.0088</v>
      </c>
      <c r="F915" s="97">
        <f t="shared" si="239"/>
        <v>0.9608</v>
      </c>
      <c r="G915" s="87"/>
      <c r="H915" s="96"/>
      <c r="I915" s="97">
        <f t="shared" ref="I915:L915" si="240">SUM(I901:I914)</f>
        <v>1.1139</v>
      </c>
      <c r="J915" s="98">
        <f t="shared" si="240"/>
        <v>235713</v>
      </c>
      <c r="K915" s="98">
        <f t="shared" si="240"/>
        <v>12959.102</v>
      </c>
      <c r="L915" s="98">
        <f t="shared" si="240"/>
        <v>0</v>
      </c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5.75" customHeight="1">
      <c r="A916" s="8"/>
      <c r="B916" s="100"/>
      <c r="C916" s="100"/>
      <c r="D916" s="100"/>
      <c r="E916" s="100"/>
      <c r="F916" s="100"/>
      <c r="G916" s="100"/>
      <c r="H916" s="100"/>
      <c r="I916" s="101" t="s">
        <v>496</v>
      </c>
      <c r="J916" s="100"/>
      <c r="K916" s="100"/>
      <c r="L916" s="101" t="s">
        <v>497</v>
      </c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5.75" customHeight="1">
      <c r="A917" s="8"/>
      <c r="B917" s="100"/>
      <c r="C917" s="100"/>
      <c r="D917" s="100"/>
      <c r="E917" s="100"/>
      <c r="F917" s="100"/>
      <c r="G917" s="100"/>
      <c r="H917" s="100"/>
      <c r="I917" s="104">
        <f>G913*A899</f>
        <v>0.9608</v>
      </c>
      <c r="J917" s="100"/>
      <c r="K917" s="100"/>
      <c r="L917" s="104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5.75" customHeight="1">
      <c r="A920" s="66" t="s">
        <v>291</v>
      </c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6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5.75" customHeight="1">
      <c r="A921" s="78" t="s">
        <v>478</v>
      </c>
      <c r="B921" s="79" t="s">
        <v>479</v>
      </c>
      <c r="C921" s="75"/>
      <c r="D921" s="76"/>
      <c r="E921" s="80" t="s">
        <v>480</v>
      </c>
      <c r="F921" s="75"/>
      <c r="G921" s="76"/>
      <c r="H921" s="79" t="s">
        <v>481</v>
      </c>
      <c r="I921" s="75"/>
      <c r="J921" s="75"/>
      <c r="K921" s="75"/>
      <c r="L921" s="76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5.75" customHeight="1">
      <c r="A922" s="81">
        <f>'Menu Cíclico'!AN8</f>
        <v>4</v>
      </c>
      <c r="B922" s="82" t="s">
        <v>482</v>
      </c>
      <c r="C922" s="82" t="s">
        <v>483</v>
      </c>
      <c r="D922" s="82" t="s">
        <v>484</v>
      </c>
      <c r="E922" s="82" t="s">
        <v>485</v>
      </c>
      <c r="F922" s="82" t="s">
        <v>484</v>
      </c>
      <c r="G922" s="82" t="s">
        <v>524</v>
      </c>
      <c r="H922" s="82" t="s">
        <v>486</v>
      </c>
      <c r="I922" s="82" t="s">
        <v>487</v>
      </c>
      <c r="J922" s="147" t="s">
        <v>488</v>
      </c>
      <c r="K922" s="85" t="s">
        <v>489</v>
      </c>
      <c r="L922" s="85" t="s">
        <v>490</v>
      </c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5.75" customHeight="1">
      <c r="A923" s="86" t="s">
        <v>491</v>
      </c>
      <c r="B923" s="87"/>
      <c r="C923" s="87"/>
      <c r="D923" s="87"/>
      <c r="E923" s="87"/>
      <c r="F923" s="87"/>
      <c r="G923" s="87"/>
      <c r="H923" s="87"/>
      <c r="I923" s="87"/>
      <c r="J923" s="115"/>
      <c r="K923" s="87"/>
      <c r="L923" s="8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5.75" customHeight="1">
      <c r="A924" s="37" t="s">
        <v>474</v>
      </c>
      <c r="B924" s="89">
        <v>0.16</v>
      </c>
      <c r="C924" s="89">
        <v>0.8</v>
      </c>
      <c r="D924" s="18">
        <f t="shared" ref="D924:D937" si="241">C924*B924</f>
        <v>0.128</v>
      </c>
      <c r="E924" s="18">
        <f>B924*A922</f>
        <v>0.64</v>
      </c>
      <c r="F924" s="18">
        <f t="shared" ref="F924:F937" si="242">E924*C924</f>
        <v>0.512</v>
      </c>
      <c r="G924" s="140">
        <v>0.0</v>
      </c>
      <c r="H924" s="18">
        <v>1.2</v>
      </c>
      <c r="I924" s="89">
        <f t="shared" ref="I924:I937" si="243">H924*E924</f>
        <v>0.768</v>
      </c>
      <c r="J924" s="116">
        <f>'Insumos Buffet'!D66</f>
        <v>23210</v>
      </c>
      <c r="K924" s="3">
        <f t="shared" ref="K924:K937" si="244">J924*I924</f>
        <v>17825.28</v>
      </c>
      <c r="L924" s="3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5.75" customHeight="1">
      <c r="A925" s="31" t="s">
        <v>288</v>
      </c>
      <c r="B925" s="89">
        <v>0.08</v>
      </c>
      <c r="C925" s="89">
        <v>1.0</v>
      </c>
      <c r="D925" s="18">
        <f t="shared" si="241"/>
        <v>0.08</v>
      </c>
      <c r="E925" s="18">
        <f>B925*A922</f>
        <v>0.32</v>
      </c>
      <c r="F925" s="18">
        <f t="shared" si="242"/>
        <v>0.32</v>
      </c>
      <c r="G925" s="87"/>
      <c r="H925" s="18">
        <v>1.1</v>
      </c>
      <c r="I925" s="89">
        <f t="shared" si="243"/>
        <v>0.352</v>
      </c>
      <c r="J925" s="116">
        <f>'Insumos Buffet'!D13</f>
        <v>2790</v>
      </c>
      <c r="K925" s="3">
        <f t="shared" si="244"/>
        <v>982.08</v>
      </c>
      <c r="L925" s="3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5.75" customHeight="1">
      <c r="A926" s="31" t="s">
        <v>440</v>
      </c>
      <c r="B926" s="18">
        <v>0.04</v>
      </c>
      <c r="C926" s="18">
        <v>1.0</v>
      </c>
      <c r="D926" s="18">
        <f t="shared" si="241"/>
        <v>0.04</v>
      </c>
      <c r="E926" s="18">
        <f>B926*A922</f>
        <v>0.16</v>
      </c>
      <c r="F926" s="18">
        <f t="shared" si="242"/>
        <v>0.16</v>
      </c>
      <c r="G926" s="148" t="s">
        <v>527</v>
      </c>
      <c r="H926" s="18">
        <v>1.0</v>
      </c>
      <c r="I926" s="89">
        <f t="shared" si="243"/>
        <v>0.16</v>
      </c>
      <c r="J926" s="116">
        <f>'Insumos Buffet'!D87</f>
        <v>10184.70142</v>
      </c>
      <c r="K926" s="3">
        <f t="shared" si="244"/>
        <v>1629.552228</v>
      </c>
      <c r="L926" s="3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5.75" customHeight="1">
      <c r="A927" s="31" t="s">
        <v>505</v>
      </c>
      <c r="B927" s="18">
        <v>0.002</v>
      </c>
      <c r="C927" s="18">
        <v>1.0</v>
      </c>
      <c r="D927" s="18">
        <f t="shared" si="241"/>
        <v>0.002</v>
      </c>
      <c r="E927" s="18">
        <f>B927*A922</f>
        <v>0.008</v>
      </c>
      <c r="F927" s="18">
        <f t="shared" si="242"/>
        <v>0.008</v>
      </c>
      <c r="G927" s="142"/>
      <c r="H927" s="18">
        <v>1.0</v>
      </c>
      <c r="I927" s="89">
        <f t="shared" si="243"/>
        <v>0.008</v>
      </c>
      <c r="J927" s="116">
        <f>'Insumos Buffet'!D82</f>
        <v>3200</v>
      </c>
      <c r="K927" s="3">
        <f t="shared" si="244"/>
        <v>25.6</v>
      </c>
      <c r="L927" s="3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5.75" customHeight="1">
      <c r="A928" s="2"/>
      <c r="B928" s="18"/>
      <c r="C928" s="18"/>
      <c r="D928" s="18">
        <f t="shared" si="241"/>
        <v>0</v>
      </c>
      <c r="E928" s="18">
        <f>B928*A922</f>
        <v>0</v>
      </c>
      <c r="F928" s="18">
        <f t="shared" si="242"/>
        <v>0</v>
      </c>
      <c r="G928" s="142"/>
      <c r="H928" s="18"/>
      <c r="I928" s="89">
        <f t="shared" si="243"/>
        <v>0</v>
      </c>
      <c r="J928" s="116"/>
      <c r="K928" s="3">
        <f t="shared" si="244"/>
        <v>0</v>
      </c>
      <c r="L928" s="3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5.75" customHeight="1">
      <c r="A929" s="2"/>
      <c r="B929" s="18"/>
      <c r="C929" s="18"/>
      <c r="D929" s="18">
        <f t="shared" si="241"/>
        <v>0</v>
      </c>
      <c r="E929" s="18">
        <f>B929*A922</f>
        <v>0</v>
      </c>
      <c r="F929" s="18">
        <f t="shared" si="242"/>
        <v>0</v>
      </c>
      <c r="G929" s="87"/>
      <c r="H929" s="18"/>
      <c r="I929" s="89">
        <f t="shared" si="243"/>
        <v>0</v>
      </c>
      <c r="J929" s="116"/>
      <c r="K929" s="3">
        <f t="shared" si="244"/>
        <v>0</v>
      </c>
      <c r="L929" s="3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5.75" customHeight="1">
      <c r="A930" s="2"/>
      <c r="B930" s="18"/>
      <c r="C930" s="18"/>
      <c r="D930" s="18">
        <f t="shared" si="241"/>
        <v>0</v>
      </c>
      <c r="E930" s="18">
        <f>B930*A922</f>
        <v>0</v>
      </c>
      <c r="F930" s="18">
        <f t="shared" si="242"/>
        <v>0</v>
      </c>
      <c r="G930" s="59"/>
      <c r="H930" s="18"/>
      <c r="I930" s="89">
        <f t="shared" si="243"/>
        <v>0</v>
      </c>
      <c r="J930" s="116"/>
      <c r="K930" s="3">
        <f t="shared" si="244"/>
        <v>0</v>
      </c>
      <c r="L930" s="3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5.75" customHeight="1">
      <c r="A931" s="2"/>
      <c r="B931" s="89"/>
      <c r="C931" s="89"/>
      <c r="D931" s="18">
        <f t="shared" si="241"/>
        <v>0</v>
      </c>
      <c r="E931" s="18">
        <f>B931*A922</f>
        <v>0</v>
      </c>
      <c r="F931" s="18">
        <f t="shared" si="242"/>
        <v>0</v>
      </c>
      <c r="G931" s="148" t="s">
        <v>528</v>
      </c>
      <c r="H931" s="18"/>
      <c r="I931" s="89">
        <f t="shared" si="243"/>
        <v>0</v>
      </c>
      <c r="J931" s="116"/>
      <c r="K931" s="3">
        <f t="shared" si="244"/>
        <v>0</v>
      </c>
      <c r="L931" s="3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5.75" customHeight="1">
      <c r="A932" s="2"/>
      <c r="B932" s="89"/>
      <c r="C932" s="89"/>
      <c r="D932" s="18">
        <f t="shared" si="241"/>
        <v>0</v>
      </c>
      <c r="E932" s="18">
        <f>B932*A922</f>
        <v>0</v>
      </c>
      <c r="F932" s="18">
        <f t="shared" si="242"/>
        <v>0</v>
      </c>
      <c r="G932" s="142"/>
      <c r="H932" s="18"/>
      <c r="I932" s="89">
        <f t="shared" si="243"/>
        <v>0</v>
      </c>
      <c r="J932" s="116"/>
      <c r="K932" s="3">
        <f t="shared" si="244"/>
        <v>0</v>
      </c>
      <c r="L932" s="3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5.75" customHeight="1">
      <c r="A933" s="1"/>
      <c r="B933" s="89"/>
      <c r="C933" s="89"/>
      <c r="D933" s="18">
        <f t="shared" si="241"/>
        <v>0</v>
      </c>
      <c r="E933" s="18">
        <f>B933*A922</f>
        <v>0</v>
      </c>
      <c r="F933" s="18">
        <f t="shared" si="242"/>
        <v>0</v>
      </c>
      <c r="G933" s="142"/>
      <c r="H933" s="18"/>
      <c r="I933" s="89">
        <f t="shared" si="243"/>
        <v>0</v>
      </c>
      <c r="J933" s="116"/>
      <c r="K933" s="3">
        <f t="shared" si="244"/>
        <v>0</v>
      </c>
      <c r="L933" s="3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5.75" customHeight="1">
      <c r="A934" s="1"/>
      <c r="B934" s="89"/>
      <c r="C934" s="89"/>
      <c r="D934" s="18">
        <f t="shared" si="241"/>
        <v>0</v>
      </c>
      <c r="E934" s="18">
        <f>B934*A922</f>
        <v>0</v>
      </c>
      <c r="F934" s="18">
        <f t="shared" si="242"/>
        <v>0</v>
      </c>
      <c r="G934" s="142"/>
      <c r="H934" s="18"/>
      <c r="I934" s="89">
        <f t="shared" si="243"/>
        <v>0</v>
      </c>
      <c r="J934" s="116"/>
      <c r="K934" s="3">
        <f t="shared" si="244"/>
        <v>0</v>
      </c>
      <c r="L934" s="3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5.75" customHeight="1">
      <c r="A935" s="31"/>
      <c r="B935" s="89"/>
      <c r="C935" s="89"/>
      <c r="D935" s="95">
        <f t="shared" si="241"/>
        <v>0</v>
      </c>
      <c r="E935" s="95">
        <f>B935*A922</f>
        <v>0</v>
      </c>
      <c r="F935" s="18">
        <f t="shared" si="242"/>
        <v>0</v>
      </c>
      <c r="G935" s="87"/>
      <c r="H935" s="18"/>
      <c r="I935" s="89">
        <f t="shared" si="243"/>
        <v>0</v>
      </c>
      <c r="J935" s="118"/>
      <c r="K935" s="3">
        <f t="shared" si="244"/>
        <v>0</v>
      </c>
      <c r="L935" s="3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5.75" customHeight="1">
      <c r="A936" s="31"/>
      <c r="B936" s="89"/>
      <c r="C936" s="89"/>
      <c r="D936" s="18">
        <f t="shared" si="241"/>
        <v>0</v>
      </c>
      <c r="E936" s="18">
        <f>B936*A922</f>
        <v>0</v>
      </c>
      <c r="F936" s="18">
        <f t="shared" si="242"/>
        <v>0</v>
      </c>
      <c r="G936" s="143">
        <f>F938/A922</f>
        <v>0.25</v>
      </c>
      <c r="H936" s="18"/>
      <c r="I936" s="89">
        <f t="shared" si="243"/>
        <v>0</v>
      </c>
      <c r="J936" s="3"/>
      <c r="K936" s="3">
        <f t="shared" si="244"/>
        <v>0</v>
      </c>
      <c r="L936" s="3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5.75" customHeight="1">
      <c r="A937" s="31"/>
      <c r="B937" s="89"/>
      <c r="C937" s="89"/>
      <c r="D937" s="18">
        <f t="shared" si="241"/>
        <v>0</v>
      </c>
      <c r="E937" s="18">
        <f>B937*A922</f>
        <v>0</v>
      </c>
      <c r="F937" s="18">
        <f t="shared" si="242"/>
        <v>0</v>
      </c>
      <c r="G937" s="142"/>
      <c r="H937" s="18"/>
      <c r="I937" s="89">
        <f t="shared" si="243"/>
        <v>0</v>
      </c>
      <c r="J937" s="3"/>
      <c r="K937" s="3">
        <f t="shared" si="244"/>
        <v>0</v>
      </c>
      <c r="L937" s="3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5.75" customHeight="1">
      <c r="A938" s="4" t="s">
        <v>495</v>
      </c>
      <c r="B938" s="97">
        <f>SUM(B924:B937)</f>
        <v>0.282</v>
      </c>
      <c r="C938" s="96"/>
      <c r="D938" s="97">
        <f t="shared" ref="D938:F938" si="245">SUM(D924:D937)</f>
        <v>0.25</v>
      </c>
      <c r="E938" s="97">
        <f t="shared" si="245"/>
        <v>1.128</v>
      </c>
      <c r="F938" s="97">
        <f t="shared" si="245"/>
        <v>1</v>
      </c>
      <c r="G938" s="87"/>
      <c r="H938" s="96"/>
      <c r="I938" s="97">
        <f t="shared" ref="I938:L938" si="246">SUM(I924:I937)</f>
        <v>1.288</v>
      </c>
      <c r="J938" s="98">
        <f t="shared" si="246"/>
        <v>39384.70142</v>
      </c>
      <c r="K938" s="98">
        <f t="shared" si="246"/>
        <v>20462.51223</v>
      </c>
      <c r="L938" s="98">
        <f t="shared" si="246"/>
        <v>0</v>
      </c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5.75" customHeight="1">
      <c r="A939" s="8"/>
      <c r="B939" s="100"/>
      <c r="C939" s="100"/>
      <c r="D939" s="100"/>
      <c r="E939" s="100"/>
      <c r="F939" s="100"/>
      <c r="G939" s="100"/>
      <c r="H939" s="100"/>
      <c r="I939" s="101" t="s">
        <v>496</v>
      </c>
      <c r="J939" s="100"/>
      <c r="K939" s="100"/>
      <c r="L939" s="101" t="s">
        <v>497</v>
      </c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5.75" customHeight="1">
      <c r="A940" s="8"/>
      <c r="B940" s="100"/>
      <c r="C940" s="100"/>
      <c r="D940" s="100"/>
      <c r="E940" s="100"/>
      <c r="F940" s="100"/>
      <c r="G940" s="100"/>
      <c r="H940" s="100"/>
      <c r="I940" s="104">
        <f>G936*A922</f>
        <v>1</v>
      </c>
      <c r="J940" s="100"/>
      <c r="K940" s="100"/>
      <c r="L940" s="104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5.75" customHeight="1">
      <c r="A943" s="66" t="s">
        <v>300</v>
      </c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6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5.75" customHeight="1">
      <c r="A944" s="78" t="s">
        <v>478</v>
      </c>
      <c r="B944" s="79" t="s">
        <v>479</v>
      </c>
      <c r="C944" s="75"/>
      <c r="D944" s="76"/>
      <c r="E944" s="80" t="s">
        <v>480</v>
      </c>
      <c r="F944" s="75"/>
      <c r="G944" s="76"/>
      <c r="H944" s="79" t="s">
        <v>481</v>
      </c>
      <c r="I944" s="75"/>
      <c r="J944" s="75"/>
      <c r="K944" s="75"/>
      <c r="L944" s="76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5.75" customHeight="1">
      <c r="A945" s="81">
        <f>'Menu Cíclico'!AR8</f>
        <v>4</v>
      </c>
      <c r="B945" s="82" t="s">
        <v>482</v>
      </c>
      <c r="C945" s="82" t="s">
        <v>483</v>
      </c>
      <c r="D945" s="82" t="s">
        <v>484</v>
      </c>
      <c r="E945" s="82" t="s">
        <v>485</v>
      </c>
      <c r="F945" s="82" t="s">
        <v>484</v>
      </c>
      <c r="G945" s="82" t="s">
        <v>524</v>
      </c>
      <c r="H945" s="82" t="s">
        <v>486</v>
      </c>
      <c r="I945" s="82" t="s">
        <v>487</v>
      </c>
      <c r="J945" s="147" t="s">
        <v>488</v>
      </c>
      <c r="K945" s="85" t="s">
        <v>489</v>
      </c>
      <c r="L945" s="85" t="s">
        <v>490</v>
      </c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5.75" customHeight="1">
      <c r="A946" s="86" t="s">
        <v>491</v>
      </c>
      <c r="B946" s="87"/>
      <c r="C946" s="87"/>
      <c r="D946" s="87"/>
      <c r="E946" s="87"/>
      <c r="F946" s="87"/>
      <c r="G946" s="87"/>
      <c r="H946" s="87"/>
      <c r="I946" s="87"/>
      <c r="J946" s="115"/>
      <c r="K946" s="87"/>
      <c r="L946" s="8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5.75" customHeight="1">
      <c r="A947" s="37" t="s">
        <v>572</v>
      </c>
      <c r="B947" s="89">
        <v>0.12</v>
      </c>
      <c r="C947" s="89">
        <v>0.8</v>
      </c>
      <c r="D947" s="18">
        <f t="shared" ref="D947:D960" si="247">C947*B947</f>
        <v>0.096</v>
      </c>
      <c r="E947" s="18">
        <f>B947*A945</f>
        <v>0.48</v>
      </c>
      <c r="F947" s="18">
        <f t="shared" ref="F947:F960" si="248">E947*C947</f>
        <v>0.384</v>
      </c>
      <c r="G947" s="140">
        <v>0.0</v>
      </c>
      <c r="H947" s="18">
        <v>1.1</v>
      </c>
      <c r="I947" s="89">
        <f t="shared" ref="I947:I960" si="249">H947*E947</f>
        <v>0.528</v>
      </c>
      <c r="J947" s="116">
        <f>'Insumos Buffet'!D145</f>
        <v>22990</v>
      </c>
      <c r="K947" s="3">
        <f t="shared" ref="K947:K960" si="250">J947*I947</f>
        <v>12138.72</v>
      </c>
      <c r="L947" s="3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5.75" customHeight="1">
      <c r="A948" s="31" t="s">
        <v>440</v>
      </c>
      <c r="B948" s="89">
        <v>0.1</v>
      </c>
      <c r="C948" s="89">
        <v>1.0</v>
      </c>
      <c r="D948" s="18">
        <f t="shared" si="247"/>
        <v>0.1</v>
      </c>
      <c r="E948" s="18">
        <f>B948*A945</f>
        <v>0.4</v>
      </c>
      <c r="F948" s="18">
        <f t="shared" si="248"/>
        <v>0.4</v>
      </c>
      <c r="G948" s="87"/>
      <c r="H948" s="18">
        <v>1.0</v>
      </c>
      <c r="I948" s="89">
        <f t="shared" si="249"/>
        <v>0.4</v>
      </c>
      <c r="J948" s="116">
        <f>'Insumos Buffet'!D87</f>
        <v>10184.70142</v>
      </c>
      <c r="K948" s="3">
        <f t="shared" si="250"/>
        <v>4073.880569</v>
      </c>
      <c r="L948" s="3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5.75" customHeight="1">
      <c r="A949" s="31" t="s">
        <v>558</v>
      </c>
      <c r="B949" s="18">
        <v>0.05</v>
      </c>
      <c r="C949" s="18">
        <v>1.0</v>
      </c>
      <c r="D949" s="18">
        <f t="shared" si="247"/>
        <v>0.05</v>
      </c>
      <c r="E949" s="18">
        <f>B949*A945</f>
        <v>0.2</v>
      </c>
      <c r="F949" s="18">
        <f t="shared" si="248"/>
        <v>0.2</v>
      </c>
      <c r="G949" s="148" t="s">
        <v>527</v>
      </c>
      <c r="H949" s="18">
        <v>1.0</v>
      </c>
      <c r="I949" s="89">
        <f t="shared" si="249"/>
        <v>0.2</v>
      </c>
      <c r="J949" s="116">
        <f>'Insumos Buffet'!D129</f>
        <v>980</v>
      </c>
      <c r="K949" s="3">
        <f t="shared" si="250"/>
        <v>196</v>
      </c>
      <c r="L949" s="3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5.75" customHeight="1">
      <c r="A950" s="31" t="s">
        <v>47</v>
      </c>
      <c r="B950" s="18">
        <v>0.005</v>
      </c>
      <c r="C950" s="18">
        <v>1.0</v>
      </c>
      <c r="D950" s="18">
        <f t="shared" si="247"/>
        <v>0.005</v>
      </c>
      <c r="E950" s="18">
        <f>B950*A945</f>
        <v>0.02</v>
      </c>
      <c r="F950" s="18">
        <f t="shared" si="248"/>
        <v>0.02</v>
      </c>
      <c r="G950" s="142"/>
      <c r="H950" s="18">
        <v>1.0</v>
      </c>
      <c r="I950" s="89">
        <f t="shared" si="249"/>
        <v>0.02</v>
      </c>
      <c r="J950" s="116">
        <f>'Insumos Buffet'!D2</f>
        <v>6820</v>
      </c>
      <c r="K950" s="3">
        <f t="shared" si="250"/>
        <v>136.4</v>
      </c>
      <c r="L950" s="3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5.75" customHeight="1">
      <c r="A951" s="31" t="s">
        <v>456</v>
      </c>
      <c r="B951" s="18">
        <v>0.005</v>
      </c>
      <c r="C951" s="18">
        <v>1.0</v>
      </c>
      <c r="D951" s="18">
        <f t="shared" si="247"/>
        <v>0.005</v>
      </c>
      <c r="E951" s="18">
        <f>B951*A945</f>
        <v>0.02</v>
      </c>
      <c r="F951" s="18">
        <f t="shared" si="248"/>
        <v>0.02</v>
      </c>
      <c r="G951" s="142"/>
      <c r="H951" s="18">
        <v>1.0</v>
      </c>
      <c r="I951" s="89">
        <f t="shared" si="249"/>
        <v>0.02</v>
      </c>
      <c r="J951" s="116">
        <f>'Insumos Buffet'!D55</f>
        <v>11582</v>
      </c>
      <c r="K951" s="3">
        <f t="shared" si="250"/>
        <v>231.64</v>
      </c>
      <c r="L951" s="3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5.75" customHeight="1">
      <c r="A952" s="31" t="s">
        <v>505</v>
      </c>
      <c r="B952" s="18">
        <v>0.002</v>
      </c>
      <c r="C952" s="18">
        <v>1.0</v>
      </c>
      <c r="D952" s="18">
        <f t="shared" si="247"/>
        <v>0.002</v>
      </c>
      <c r="E952" s="18">
        <f>B952*A945</f>
        <v>0.008</v>
      </c>
      <c r="F952" s="18">
        <f t="shared" si="248"/>
        <v>0.008</v>
      </c>
      <c r="G952" s="87"/>
      <c r="H952" s="18">
        <v>1.0</v>
      </c>
      <c r="I952" s="89">
        <f t="shared" si="249"/>
        <v>0.008</v>
      </c>
      <c r="J952" s="116">
        <f>'Insumos Buffet'!D82</f>
        <v>3200</v>
      </c>
      <c r="K952" s="3">
        <f t="shared" si="250"/>
        <v>25.6</v>
      </c>
      <c r="L952" s="3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5.75" customHeight="1">
      <c r="A953" s="31" t="s">
        <v>494</v>
      </c>
      <c r="B953" s="18">
        <v>0.001</v>
      </c>
      <c r="C953" s="18">
        <v>1.0</v>
      </c>
      <c r="D953" s="18">
        <f t="shared" si="247"/>
        <v>0.001</v>
      </c>
      <c r="E953" s="18">
        <f>B953*A945</f>
        <v>0.004</v>
      </c>
      <c r="F953" s="18">
        <f t="shared" si="248"/>
        <v>0.004</v>
      </c>
      <c r="G953" s="59"/>
      <c r="H953" s="18">
        <v>1.0</v>
      </c>
      <c r="I953" s="89">
        <f t="shared" si="249"/>
        <v>0.004</v>
      </c>
      <c r="J953" s="116">
        <f>'Insumos Buffet'!D70</f>
        <v>145000</v>
      </c>
      <c r="K953" s="3">
        <f t="shared" si="250"/>
        <v>580</v>
      </c>
      <c r="L953" s="3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5.75" customHeight="1">
      <c r="A954" s="31" t="s">
        <v>457</v>
      </c>
      <c r="B954" s="89">
        <v>0.005</v>
      </c>
      <c r="C954" s="89">
        <v>1.0</v>
      </c>
      <c r="D954" s="18">
        <f t="shared" si="247"/>
        <v>0.005</v>
      </c>
      <c r="E954" s="18">
        <f>B954*A945</f>
        <v>0.02</v>
      </c>
      <c r="F954" s="18">
        <f t="shared" si="248"/>
        <v>0.02</v>
      </c>
      <c r="G954" s="148" t="s">
        <v>528</v>
      </c>
      <c r="H954" s="18">
        <v>1.0</v>
      </c>
      <c r="I954" s="89">
        <f t="shared" si="249"/>
        <v>0.02</v>
      </c>
      <c r="J954" s="116">
        <f>'Insumos Buffet'!D85</f>
        <v>4367</v>
      </c>
      <c r="K954" s="3">
        <f t="shared" si="250"/>
        <v>87.34</v>
      </c>
      <c r="L954" s="3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5.75" customHeight="1">
      <c r="A955" s="31" t="s">
        <v>430</v>
      </c>
      <c r="B955" s="89">
        <v>0.005</v>
      </c>
      <c r="C955" s="89">
        <v>1.0</v>
      </c>
      <c r="D955" s="18">
        <f t="shared" si="247"/>
        <v>0.005</v>
      </c>
      <c r="E955" s="18">
        <f>B955*A945</f>
        <v>0.02</v>
      </c>
      <c r="F955" s="18">
        <f t="shared" si="248"/>
        <v>0.02</v>
      </c>
      <c r="G955" s="142"/>
      <c r="H955" s="18">
        <v>1.0</v>
      </c>
      <c r="I955" s="89">
        <f t="shared" si="249"/>
        <v>0.02</v>
      </c>
      <c r="J955" s="116">
        <f>'Insumos Buffet'!D47</f>
        <v>3007</v>
      </c>
      <c r="K955" s="3">
        <f t="shared" si="250"/>
        <v>60.14</v>
      </c>
      <c r="L955" s="3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5.75" customHeight="1">
      <c r="A956" s="1"/>
      <c r="B956" s="89"/>
      <c r="C956" s="89"/>
      <c r="D956" s="18">
        <f t="shared" si="247"/>
        <v>0</v>
      </c>
      <c r="E956" s="18">
        <f>B956*A945</f>
        <v>0</v>
      </c>
      <c r="F956" s="18">
        <f t="shared" si="248"/>
        <v>0</v>
      </c>
      <c r="G956" s="142"/>
      <c r="H956" s="18"/>
      <c r="I956" s="89">
        <f t="shared" si="249"/>
        <v>0</v>
      </c>
      <c r="J956" s="116"/>
      <c r="K956" s="3">
        <f t="shared" si="250"/>
        <v>0</v>
      </c>
      <c r="L956" s="3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5.75" customHeight="1">
      <c r="A957" s="1"/>
      <c r="B957" s="89"/>
      <c r="C957" s="89"/>
      <c r="D957" s="18">
        <f t="shared" si="247"/>
        <v>0</v>
      </c>
      <c r="E957" s="18">
        <f>B957*A945</f>
        <v>0</v>
      </c>
      <c r="F957" s="18">
        <f t="shared" si="248"/>
        <v>0</v>
      </c>
      <c r="G957" s="142"/>
      <c r="H957" s="18"/>
      <c r="I957" s="89">
        <f t="shared" si="249"/>
        <v>0</v>
      </c>
      <c r="J957" s="116"/>
      <c r="K957" s="3">
        <f t="shared" si="250"/>
        <v>0</v>
      </c>
      <c r="L957" s="3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5.75" customHeight="1">
      <c r="A958" s="31"/>
      <c r="B958" s="89"/>
      <c r="C958" s="89"/>
      <c r="D958" s="95">
        <f t="shared" si="247"/>
        <v>0</v>
      </c>
      <c r="E958" s="95">
        <f>B958*A945</f>
        <v>0</v>
      </c>
      <c r="F958" s="18">
        <f t="shared" si="248"/>
        <v>0</v>
      </c>
      <c r="G958" s="87"/>
      <c r="H958" s="18"/>
      <c r="I958" s="89">
        <f t="shared" si="249"/>
        <v>0</v>
      </c>
      <c r="J958" s="118"/>
      <c r="K958" s="3">
        <f t="shared" si="250"/>
        <v>0</v>
      </c>
      <c r="L958" s="3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5.75" customHeight="1">
      <c r="A959" s="31"/>
      <c r="B959" s="89"/>
      <c r="C959" s="89"/>
      <c r="D959" s="18">
        <f t="shared" si="247"/>
        <v>0</v>
      </c>
      <c r="E959" s="18">
        <f>B959*A945</f>
        <v>0</v>
      </c>
      <c r="F959" s="18">
        <f t="shared" si="248"/>
        <v>0</v>
      </c>
      <c r="G959" s="143">
        <f>F961/A945</f>
        <v>0.269</v>
      </c>
      <c r="H959" s="18"/>
      <c r="I959" s="89">
        <f t="shared" si="249"/>
        <v>0</v>
      </c>
      <c r="J959" s="3"/>
      <c r="K959" s="3">
        <f t="shared" si="250"/>
        <v>0</v>
      </c>
      <c r="L959" s="3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5.75" customHeight="1">
      <c r="A960" s="31"/>
      <c r="B960" s="89"/>
      <c r="C960" s="89"/>
      <c r="D960" s="18">
        <f t="shared" si="247"/>
        <v>0</v>
      </c>
      <c r="E960" s="18">
        <f>B960*A945</f>
        <v>0</v>
      </c>
      <c r="F960" s="18">
        <f t="shared" si="248"/>
        <v>0</v>
      </c>
      <c r="G960" s="142"/>
      <c r="H960" s="18"/>
      <c r="I960" s="89">
        <f t="shared" si="249"/>
        <v>0</v>
      </c>
      <c r="J960" s="3"/>
      <c r="K960" s="3">
        <f t="shared" si="250"/>
        <v>0</v>
      </c>
      <c r="L960" s="3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5.75" customHeight="1">
      <c r="A961" s="4" t="s">
        <v>495</v>
      </c>
      <c r="B961" s="97">
        <f>SUM(B947:B960)</f>
        <v>0.293</v>
      </c>
      <c r="C961" s="96"/>
      <c r="D961" s="97">
        <f t="shared" ref="D961:F961" si="251">SUM(D947:D960)</f>
        <v>0.269</v>
      </c>
      <c r="E961" s="97">
        <f t="shared" si="251"/>
        <v>1.172</v>
      </c>
      <c r="F961" s="97">
        <f t="shared" si="251"/>
        <v>1.076</v>
      </c>
      <c r="G961" s="87"/>
      <c r="H961" s="96"/>
      <c r="I961" s="97">
        <f t="shared" ref="I961:L961" si="252">SUM(I947:I960)</f>
        <v>1.22</v>
      </c>
      <c r="J961" s="98">
        <f t="shared" si="252"/>
        <v>208130.7014</v>
      </c>
      <c r="K961" s="98">
        <f t="shared" si="252"/>
        <v>17529.72057</v>
      </c>
      <c r="L961" s="98">
        <f t="shared" si="252"/>
        <v>0</v>
      </c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5.75" customHeight="1">
      <c r="A962" s="8"/>
      <c r="B962" s="100"/>
      <c r="C962" s="100"/>
      <c r="D962" s="100"/>
      <c r="E962" s="100"/>
      <c r="F962" s="100"/>
      <c r="G962" s="100"/>
      <c r="H962" s="100"/>
      <c r="I962" s="101" t="s">
        <v>496</v>
      </c>
      <c r="J962" s="100"/>
      <c r="K962" s="100"/>
      <c r="L962" s="101" t="s">
        <v>497</v>
      </c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5.75" customHeight="1">
      <c r="A963" s="8"/>
      <c r="B963" s="100"/>
      <c r="C963" s="100"/>
      <c r="D963" s="100"/>
      <c r="E963" s="100"/>
      <c r="F963" s="100"/>
      <c r="G963" s="100"/>
      <c r="H963" s="100"/>
      <c r="I963" s="104">
        <f>G959*A945</f>
        <v>1.076</v>
      </c>
      <c r="J963" s="100"/>
      <c r="K963" s="100"/>
      <c r="L963" s="104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5.75" customHeight="1">
      <c r="A964" s="8"/>
      <c r="B964" s="100"/>
      <c r="C964" s="100"/>
      <c r="D964" s="100"/>
      <c r="E964" s="100"/>
      <c r="F964" s="100"/>
      <c r="G964" s="100"/>
      <c r="H964" s="100"/>
      <c r="I964" s="107"/>
      <c r="J964" s="100"/>
      <c r="K964" s="100"/>
      <c r="L964" s="10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5.75" customHeight="1">
      <c r="A966" s="66" t="s">
        <v>638</v>
      </c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6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5.75" customHeight="1">
      <c r="A967" s="78" t="s">
        <v>478</v>
      </c>
      <c r="B967" s="79" t="s">
        <v>479</v>
      </c>
      <c r="C967" s="75"/>
      <c r="D967" s="76"/>
      <c r="E967" s="80" t="s">
        <v>480</v>
      </c>
      <c r="F967" s="75"/>
      <c r="G967" s="76"/>
      <c r="H967" s="79" t="s">
        <v>481</v>
      </c>
      <c r="I967" s="75"/>
      <c r="J967" s="75"/>
      <c r="K967" s="75"/>
      <c r="L967" s="76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5.75" customHeight="1">
      <c r="A968" s="81">
        <f>'Menu Cíclico'!AV8</f>
        <v>4</v>
      </c>
      <c r="B968" s="82" t="s">
        <v>482</v>
      </c>
      <c r="C968" s="82" t="s">
        <v>483</v>
      </c>
      <c r="D968" s="82" t="s">
        <v>484</v>
      </c>
      <c r="E968" s="82" t="s">
        <v>485</v>
      </c>
      <c r="F968" s="82" t="s">
        <v>484</v>
      </c>
      <c r="G968" s="82" t="s">
        <v>524</v>
      </c>
      <c r="H968" s="82" t="s">
        <v>486</v>
      </c>
      <c r="I968" s="82" t="s">
        <v>487</v>
      </c>
      <c r="J968" s="147" t="s">
        <v>488</v>
      </c>
      <c r="K968" s="85" t="s">
        <v>489</v>
      </c>
      <c r="L968" s="85" t="s">
        <v>490</v>
      </c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5.75" customHeight="1">
      <c r="A969" s="86" t="s">
        <v>491</v>
      </c>
      <c r="B969" s="87"/>
      <c r="C969" s="87"/>
      <c r="D969" s="87"/>
      <c r="E969" s="87"/>
      <c r="F969" s="87"/>
      <c r="G969" s="87"/>
      <c r="H969" s="87"/>
      <c r="I969" s="87"/>
      <c r="J969" s="115"/>
      <c r="K969" s="87"/>
      <c r="L969" s="8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5.75" customHeight="1">
      <c r="A970" s="37" t="s">
        <v>572</v>
      </c>
      <c r="B970" s="89">
        <v>0.1</v>
      </c>
      <c r="C970" s="89">
        <v>0.9</v>
      </c>
      <c r="D970" s="18">
        <f t="shared" ref="D970:D983" si="253">C970*B970</f>
        <v>0.09</v>
      </c>
      <c r="E970" s="18">
        <f>B970*A968</f>
        <v>0.4</v>
      </c>
      <c r="F970" s="18">
        <f t="shared" ref="F970:F983" si="254">E970*C970</f>
        <v>0.36</v>
      </c>
      <c r="G970" s="140">
        <v>0.0</v>
      </c>
      <c r="H970" s="18">
        <v>1.2</v>
      </c>
      <c r="I970" s="89">
        <f t="shared" ref="I970:I983" si="255">H970*E970</f>
        <v>0.48</v>
      </c>
      <c r="J970" s="116">
        <f>'Insumos Buffet'!D145</f>
        <v>22990</v>
      </c>
      <c r="K970" s="3">
        <f t="shared" ref="K970:K983" si="256">J970*I970</f>
        <v>11035.2</v>
      </c>
      <c r="L970" s="3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5.75" customHeight="1">
      <c r="A971" s="31" t="s">
        <v>474</v>
      </c>
      <c r="B971" s="89">
        <v>0.1</v>
      </c>
      <c r="C971" s="89">
        <v>0.8</v>
      </c>
      <c r="D971" s="18">
        <f t="shared" si="253"/>
        <v>0.08</v>
      </c>
      <c r="E971" s="18">
        <f>B971*A968</f>
        <v>0.4</v>
      </c>
      <c r="F971" s="18">
        <f t="shared" si="254"/>
        <v>0.32</v>
      </c>
      <c r="G971" s="87"/>
      <c r="H971" s="18">
        <v>1.1</v>
      </c>
      <c r="I971" s="89">
        <f t="shared" si="255"/>
        <v>0.44</v>
      </c>
      <c r="J971" s="116">
        <f>'Insumos Buffet'!D66</f>
        <v>23210</v>
      </c>
      <c r="K971" s="3">
        <f t="shared" si="256"/>
        <v>10212.4</v>
      </c>
      <c r="L971" s="3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5.75" customHeight="1">
      <c r="A972" s="31" t="s">
        <v>434</v>
      </c>
      <c r="B972" s="18">
        <v>0.02</v>
      </c>
      <c r="C972" s="18">
        <v>1.0</v>
      </c>
      <c r="D972" s="18">
        <f t="shared" si="253"/>
        <v>0.02</v>
      </c>
      <c r="E972" s="18">
        <f>B972*A968</f>
        <v>0.08</v>
      </c>
      <c r="F972" s="18">
        <f t="shared" si="254"/>
        <v>0.08</v>
      </c>
      <c r="G972" s="148" t="s">
        <v>527</v>
      </c>
      <c r="H972" s="18">
        <v>1.125</v>
      </c>
      <c r="I972" s="89">
        <f t="shared" si="255"/>
        <v>0.09</v>
      </c>
      <c r="J972" s="116">
        <f>'Insumos Buffet'!D50</f>
        <v>5280</v>
      </c>
      <c r="K972" s="3">
        <f t="shared" si="256"/>
        <v>475.2</v>
      </c>
      <c r="L972" s="3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5.75" customHeight="1">
      <c r="A973" s="31" t="s">
        <v>433</v>
      </c>
      <c r="B973" s="18">
        <v>0.02</v>
      </c>
      <c r="C973" s="18">
        <v>1.0</v>
      </c>
      <c r="D973" s="18">
        <f t="shared" si="253"/>
        <v>0.02</v>
      </c>
      <c r="E973" s="18">
        <f>B973*A968</f>
        <v>0.08</v>
      </c>
      <c r="F973" s="18">
        <f t="shared" si="254"/>
        <v>0.08</v>
      </c>
      <c r="G973" s="142"/>
      <c r="H973" s="18">
        <v>1.125</v>
      </c>
      <c r="I973" s="89">
        <f t="shared" si="255"/>
        <v>0.09</v>
      </c>
      <c r="J973" s="116">
        <f>'Insumos Buffet'!D49</f>
        <v>18397</v>
      </c>
      <c r="K973" s="3">
        <f t="shared" si="256"/>
        <v>1655.73</v>
      </c>
      <c r="L973" s="3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5.75" customHeight="1">
      <c r="A974" s="31" t="s">
        <v>345</v>
      </c>
      <c r="B974" s="18">
        <v>0.02</v>
      </c>
      <c r="C974" s="18">
        <v>1.0</v>
      </c>
      <c r="D974" s="18">
        <f t="shared" si="253"/>
        <v>0.02</v>
      </c>
      <c r="E974" s="18">
        <f>B974*A968</f>
        <v>0.08</v>
      </c>
      <c r="F974" s="18">
        <f t="shared" si="254"/>
        <v>0.08</v>
      </c>
      <c r="G974" s="142"/>
      <c r="H974" s="18">
        <v>1.175</v>
      </c>
      <c r="I974" s="89">
        <f t="shared" si="255"/>
        <v>0.094</v>
      </c>
      <c r="J974" s="116">
        <f>'Insumos Buffet'!D21</f>
        <v>2990</v>
      </c>
      <c r="K974" s="3">
        <f t="shared" si="256"/>
        <v>281.06</v>
      </c>
      <c r="L974" s="3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5.75" customHeight="1">
      <c r="A975" s="31" t="s">
        <v>469</v>
      </c>
      <c r="B975" s="18">
        <v>0.01</v>
      </c>
      <c r="C975" s="18">
        <v>1.0</v>
      </c>
      <c r="D975" s="18">
        <f t="shared" si="253"/>
        <v>0.01</v>
      </c>
      <c r="E975" s="18">
        <f>B975*A968</f>
        <v>0.04</v>
      </c>
      <c r="F975" s="18">
        <f t="shared" si="254"/>
        <v>0.04</v>
      </c>
      <c r="G975" s="87"/>
      <c r="H975" s="18">
        <v>1.3</v>
      </c>
      <c r="I975" s="89">
        <f t="shared" si="255"/>
        <v>0.052</v>
      </c>
      <c r="J975" s="116">
        <f>'Insumos Buffet'!D60</f>
        <v>32018</v>
      </c>
      <c r="K975" s="3">
        <f t="shared" si="256"/>
        <v>1664.936</v>
      </c>
      <c r="L975" s="3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5.75" customHeight="1">
      <c r="A976" s="31" t="s">
        <v>492</v>
      </c>
      <c r="B976" s="18">
        <v>0.002</v>
      </c>
      <c r="C976" s="18">
        <v>1.0</v>
      </c>
      <c r="D976" s="18">
        <f t="shared" si="253"/>
        <v>0.002</v>
      </c>
      <c r="E976" s="18">
        <f>B976*A968</f>
        <v>0.008</v>
      </c>
      <c r="F976" s="18">
        <f t="shared" si="254"/>
        <v>0.008</v>
      </c>
      <c r="G976" s="59"/>
      <c r="H976" s="18">
        <v>1.0</v>
      </c>
      <c r="I976" s="89">
        <f t="shared" si="255"/>
        <v>0.008</v>
      </c>
      <c r="J976" s="116">
        <f>'Insumos Buffet'!D82</f>
        <v>3200</v>
      </c>
      <c r="K976" s="3">
        <f t="shared" si="256"/>
        <v>25.6</v>
      </c>
      <c r="L976" s="3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5.75" customHeight="1">
      <c r="A977" s="31" t="s">
        <v>494</v>
      </c>
      <c r="B977" s="89">
        <v>5.0E-4</v>
      </c>
      <c r="C977" s="89">
        <v>1.0</v>
      </c>
      <c r="D977" s="18">
        <f t="shared" si="253"/>
        <v>0.0005</v>
      </c>
      <c r="E977" s="18">
        <f>B977*A968</f>
        <v>0.002</v>
      </c>
      <c r="F977" s="18">
        <f t="shared" si="254"/>
        <v>0.002</v>
      </c>
      <c r="G977" s="148" t="s">
        <v>528</v>
      </c>
      <c r="H977" s="18">
        <v>1.0</v>
      </c>
      <c r="I977" s="89">
        <f t="shared" si="255"/>
        <v>0.002</v>
      </c>
      <c r="J977" s="116">
        <f>'Insumos Buffet'!D70</f>
        <v>145000</v>
      </c>
      <c r="K977" s="3">
        <f t="shared" si="256"/>
        <v>290</v>
      </c>
      <c r="L977" s="3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5.75" customHeight="1">
      <c r="A978" s="31"/>
      <c r="B978" s="89"/>
      <c r="C978" s="89"/>
      <c r="D978" s="18">
        <f t="shared" si="253"/>
        <v>0</v>
      </c>
      <c r="E978" s="18">
        <f>B978*A968</f>
        <v>0</v>
      </c>
      <c r="F978" s="18">
        <f t="shared" si="254"/>
        <v>0</v>
      </c>
      <c r="G978" s="142"/>
      <c r="H978" s="18"/>
      <c r="I978" s="89">
        <f t="shared" si="255"/>
        <v>0</v>
      </c>
      <c r="J978" s="116"/>
      <c r="K978" s="3">
        <f t="shared" si="256"/>
        <v>0</v>
      </c>
      <c r="L978" s="3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5.75" customHeight="1">
      <c r="A979" s="1"/>
      <c r="B979" s="89"/>
      <c r="C979" s="89"/>
      <c r="D979" s="18">
        <f t="shared" si="253"/>
        <v>0</v>
      </c>
      <c r="E979" s="18">
        <f>B979*A968</f>
        <v>0</v>
      </c>
      <c r="F979" s="18">
        <f t="shared" si="254"/>
        <v>0</v>
      </c>
      <c r="G979" s="142"/>
      <c r="H979" s="18"/>
      <c r="I979" s="89">
        <f t="shared" si="255"/>
        <v>0</v>
      </c>
      <c r="J979" s="116"/>
      <c r="K979" s="3">
        <f t="shared" si="256"/>
        <v>0</v>
      </c>
      <c r="L979" s="3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5.75" customHeight="1">
      <c r="A980" s="1"/>
      <c r="B980" s="89"/>
      <c r="C980" s="89"/>
      <c r="D980" s="18">
        <f t="shared" si="253"/>
        <v>0</v>
      </c>
      <c r="E980" s="18">
        <f>B980*A968</f>
        <v>0</v>
      </c>
      <c r="F980" s="18">
        <f t="shared" si="254"/>
        <v>0</v>
      </c>
      <c r="G980" s="142"/>
      <c r="H980" s="18"/>
      <c r="I980" s="89">
        <f t="shared" si="255"/>
        <v>0</v>
      </c>
      <c r="J980" s="116"/>
      <c r="K980" s="3">
        <f t="shared" si="256"/>
        <v>0</v>
      </c>
      <c r="L980" s="3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5.75" customHeight="1">
      <c r="A981" s="31"/>
      <c r="B981" s="89"/>
      <c r="C981" s="89"/>
      <c r="D981" s="95">
        <f t="shared" si="253"/>
        <v>0</v>
      </c>
      <c r="E981" s="95">
        <f>B981*A968</f>
        <v>0</v>
      </c>
      <c r="F981" s="18">
        <f t="shared" si="254"/>
        <v>0</v>
      </c>
      <c r="G981" s="87"/>
      <c r="H981" s="18"/>
      <c r="I981" s="89">
        <f t="shared" si="255"/>
        <v>0</v>
      </c>
      <c r="J981" s="118"/>
      <c r="K981" s="3">
        <f t="shared" si="256"/>
        <v>0</v>
      </c>
      <c r="L981" s="3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5.75" customHeight="1">
      <c r="A982" s="31"/>
      <c r="B982" s="89"/>
      <c r="C982" s="89"/>
      <c r="D982" s="18">
        <f t="shared" si="253"/>
        <v>0</v>
      </c>
      <c r="E982" s="18">
        <f>B982*A968</f>
        <v>0</v>
      </c>
      <c r="F982" s="18">
        <f t="shared" si="254"/>
        <v>0</v>
      </c>
      <c r="G982" s="143">
        <f>F984/A968</f>
        <v>0.2425</v>
      </c>
      <c r="H982" s="18"/>
      <c r="I982" s="89">
        <f t="shared" si="255"/>
        <v>0</v>
      </c>
      <c r="J982" s="3"/>
      <c r="K982" s="3">
        <f t="shared" si="256"/>
        <v>0</v>
      </c>
      <c r="L982" s="3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5.75" customHeight="1">
      <c r="A983" s="31"/>
      <c r="B983" s="89"/>
      <c r="C983" s="89"/>
      <c r="D983" s="18">
        <f t="shared" si="253"/>
        <v>0</v>
      </c>
      <c r="E983" s="18">
        <f>B983*A968</f>
        <v>0</v>
      </c>
      <c r="F983" s="18">
        <f t="shared" si="254"/>
        <v>0</v>
      </c>
      <c r="G983" s="142"/>
      <c r="H983" s="18"/>
      <c r="I983" s="89">
        <f t="shared" si="255"/>
        <v>0</v>
      </c>
      <c r="J983" s="3"/>
      <c r="K983" s="3">
        <f t="shared" si="256"/>
        <v>0</v>
      </c>
      <c r="L983" s="3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5.75" customHeight="1">
      <c r="A984" s="4" t="s">
        <v>495</v>
      </c>
      <c r="B984" s="97">
        <f>SUM(B970:B983)</f>
        <v>0.2725</v>
      </c>
      <c r="C984" s="96"/>
      <c r="D984" s="97">
        <f t="shared" ref="D984:F984" si="257">SUM(D970:D983)</f>
        <v>0.2425</v>
      </c>
      <c r="E984" s="97">
        <f t="shared" si="257"/>
        <v>1.09</v>
      </c>
      <c r="F984" s="97">
        <f t="shared" si="257"/>
        <v>0.97</v>
      </c>
      <c r="G984" s="87"/>
      <c r="H984" s="96"/>
      <c r="I984" s="97">
        <f t="shared" ref="I984:L984" si="258">SUM(I970:I983)</f>
        <v>1.256</v>
      </c>
      <c r="J984" s="98">
        <f t="shared" si="258"/>
        <v>253085</v>
      </c>
      <c r="K984" s="98">
        <f t="shared" si="258"/>
        <v>25640.126</v>
      </c>
      <c r="L984" s="98">
        <f t="shared" si="258"/>
        <v>0</v>
      </c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5.75" customHeight="1">
      <c r="A985" s="8"/>
      <c r="B985" s="100"/>
      <c r="C985" s="100"/>
      <c r="D985" s="100"/>
      <c r="E985" s="100"/>
      <c r="F985" s="100"/>
      <c r="G985" s="100"/>
      <c r="H985" s="100"/>
      <c r="I985" s="101" t="s">
        <v>496</v>
      </c>
      <c r="J985" s="100"/>
      <c r="K985" s="100"/>
      <c r="L985" s="101" t="s">
        <v>497</v>
      </c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5.75" customHeight="1">
      <c r="A986" s="8"/>
      <c r="B986" s="100"/>
      <c r="C986" s="100"/>
      <c r="D986" s="100"/>
      <c r="E986" s="100"/>
      <c r="F986" s="100"/>
      <c r="G986" s="100"/>
      <c r="H986" s="100"/>
      <c r="I986" s="104">
        <f>G982*A968</f>
        <v>0.97</v>
      </c>
      <c r="J986" s="100"/>
      <c r="K986" s="100"/>
      <c r="L986" s="104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5.75" customHeight="1">
      <c r="A989" s="66" t="s">
        <v>307</v>
      </c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6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5.75" customHeight="1">
      <c r="A990" s="78" t="s">
        <v>478</v>
      </c>
      <c r="B990" s="79" t="s">
        <v>479</v>
      </c>
      <c r="C990" s="75"/>
      <c r="D990" s="76"/>
      <c r="E990" s="80" t="s">
        <v>480</v>
      </c>
      <c r="F990" s="75"/>
      <c r="G990" s="76"/>
      <c r="H990" s="79" t="s">
        <v>481</v>
      </c>
      <c r="I990" s="75"/>
      <c r="J990" s="75"/>
      <c r="K990" s="75"/>
      <c r="L990" s="76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5.75" customHeight="1">
      <c r="A991" s="81">
        <f>'Menu Cíclico'!AZ8</f>
        <v>4</v>
      </c>
      <c r="B991" s="82" t="s">
        <v>482</v>
      </c>
      <c r="C991" s="82" t="s">
        <v>483</v>
      </c>
      <c r="D991" s="82" t="s">
        <v>484</v>
      </c>
      <c r="E991" s="82" t="s">
        <v>485</v>
      </c>
      <c r="F991" s="82" t="s">
        <v>484</v>
      </c>
      <c r="G991" s="82" t="s">
        <v>524</v>
      </c>
      <c r="H991" s="82" t="s">
        <v>486</v>
      </c>
      <c r="I991" s="82" t="s">
        <v>487</v>
      </c>
      <c r="J991" s="147" t="s">
        <v>488</v>
      </c>
      <c r="K991" s="85" t="s">
        <v>489</v>
      </c>
      <c r="L991" s="85" t="s">
        <v>490</v>
      </c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5.75" customHeight="1">
      <c r="A992" s="86" t="s">
        <v>491</v>
      </c>
      <c r="B992" s="87"/>
      <c r="C992" s="87"/>
      <c r="D992" s="87"/>
      <c r="E992" s="87"/>
      <c r="F992" s="87"/>
      <c r="G992" s="87"/>
      <c r="H992" s="87"/>
      <c r="I992" s="87"/>
      <c r="J992" s="115"/>
      <c r="K992" s="87"/>
      <c r="L992" s="8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5.75" customHeight="1">
      <c r="A993" s="37" t="s">
        <v>473</v>
      </c>
      <c r="B993" s="89">
        <v>0.15</v>
      </c>
      <c r="C993" s="89">
        <v>0.9</v>
      </c>
      <c r="D993" s="18">
        <f t="shared" ref="D993:D1006" si="259">C993*B993</f>
        <v>0.135</v>
      </c>
      <c r="E993" s="18">
        <f>B993*A991</f>
        <v>0.6</v>
      </c>
      <c r="F993" s="18">
        <f t="shared" ref="F993:F1006" si="260">E993*C993</f>
        <v>0.54</v>
      </c>
      <c r="G993" s="140">
        <v>0.0</v>
      </c>
      <c r="H993" s="18">
        <v>1.1</v>
      </c>
      <c r="I993" s="89">
        <f t="shared" ref="I993:I1006" si="261">H993*E993</f>
        <v>0.66</v>
      </c>
      <c r="J993" s="116">
        <f>'Insumos Buffet'!D65</f>
        <v>10940</v>
      </c>
      <c r="K993" s="3">
        <f t="shared" ref="K993:K1006" si="262">J993*I993</f>
        <v>7220.4</v>
      </c>
      <c r="L993" s="3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5.75" customHeight="1">
      <c r="A994" s="31" t="s">
        <v>440</v>
      </c>
      <c r="B994" s="89">
        <v>0.11</v>
      </c>
      <c r="C994" s="89">
        <v>1.0</v>
      </c>
      <c r="D994" s="18">
        <f t="shared" si="259"/>
        <v>0.11</v>
      </c>
      <c r="E994" s="18">
        <f>B994*A991</f>
        <v>0.44</v>
      </c>
      <c r="F994" s="18">
        <f t="shared" si="260"/>
        <v>0.44</v>
      </c>
      <c r="G994" s="87"/>
      <c r="H994" s="18">
        <v>1.0</v>
      </c>
      <c r="I994" s="89">
        <f t="shared" si="261"/>
        <v>0.44</v>
      </c>
      <c r="J994" s="116">
        <f>'Insumos Buffet'!D87</f>
        <v>10184.70142</v>
      </c>
      <c r="K994" s="3">
        <f t="shared" si="262"/>
        <v>4481.268626</v>
      </c>
      <c r="L994" s="3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5.75" customHeight="1">
      <c r="A995" s="31" t="s">
        <v>368</v>
      </c>
      <c r="B995" s="18">
        <v>0.001</v>
      </c>
      <c r="C995" s="18">
        <v>1.0</v>
      </c>
      <c r="D995" s="18">
        <f t="shared" si="259"/>
        <v>0.001</v>
      </c>
      <c r="E995" s="18">
        <f>B995*A991</f>
        <v>0.004</v>
      </c>
      <c r="F995" s="18">
        <f t="shared" si="260"/>
        <v>0.004</v>
      </c>
      <c r="G995" s="148" t="s">
        <v>527</v>
      </c>
      <c r="H995" s="18">
        <v>1.0</v>
      </c>
      <c r="I995" s="89">
        <f t="shared" si="261"/>
        <v>0.004</v>
      </c>
      <c r="J995" s="116">
        <f>'Insumos Buffet'!D22</f>
        <v>9024</v>
      </c>
      <c r="K995" s="3">
        <f t="shared" si="262"/>
        <v>36.096</v>
      </c>
      <c r="L995" s="3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5.75" customHeight="1">
      <c r="A996" s="31" t="s">
        <v>476</v>
      </c>
      <c r="B996" s="18">
        <v>0.001</v>
      </c>
      <c r="C996" s="18">
        <v>1.0</v>
      </c>
      <c r="D996" s="18">
        <f t="shared" si="259"/>
        <v>0.001</v>
      </c>
      <c r="E996" s="18">
        <f>B996*A991</f>
        <v>0.004</v>
      </c>
      <c r="F996" s="18">
        <f t="shared" si="260"/>
        <v>0.004</v>
      </c>
      <c r="G996" s="142"/>
      <c r="H996" s="18">
        <v>1.0</v>
      </c>
      <c r="I996" s="89">
        <f t="shared" si="261"/>
        <v>0.004</v>
      </c>
      <c r="J996" s="116">
        <f>'Insumos Buffet'!D68</f>
        <v>48684</v>
      </c>
      <c r="K996" s="3">
        <f t="shared" si="262"/>
        <v>194.736</v>
      </c>
      <c r="L996" s="3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5.75" customHeight="1">
      <c r="A997" s="31" t="s">
        <v>409</v>
      </c>
      <c r="B997" s="18">
        <v>0.002</v>
      </c>
      <c r="C997" s="18">
        <v>1.0</v>
      </c>
      <c r="D997" s="18">
        <f t="shared" si="259"/>
        <v>0.002</v>
      </c>
      <c r="E997" s="18">
        <f>B997*A991</f>
        <v>0.008</v>
      </c>
      <c r="F997" s="18">
        <f t="shared" si="260"/>
        <v>0.008</v>
      </c>
      <c r="G997" s="142"/>
      <c r="H997" s="18">
        <v>1.0</v>
      </c>
      <c r="I997" s="89">
        <f t="shared" si="261"/>
        <v>0.008</v>
      </c>
      <c r="J997" s="116">
        <f>'Insumos Buffet'!D34</f>
        <v>400000</v>
      </c>
      <c r="K997" s="3">
        <f t="shared" si="262"/>
        <v>3200</v>
      </c>
      <c r="L997" s="3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5.75" customHeight="1">
      <c r="A998" s="31" t="s">
        <v>639</v>
      </c>
      <c r="B998" s="18">
        <v>0.001</v>
      </c>
      <c r="C998" s="18">
        <v>1.0</v>
      </c>
      <c r="D998" s="18">
        <f t="shared" si="259"/>
        <v>0.001</v>
      </c>
      <c r="E998" s="18">
        <f>B998*A991</f>
        <v>0.004</v>
      </c>
      <c r="F998" s="18">
        <f t="shared" si="260"/>
        <v>0.004</v>
      </c>
      <c r="G998" s="87"/>
      <c r="H998" s="18">
        <v>1.0</v>
      </c>
      <c r="I998" s="89">
        <f t="shared" si="261"/>
        <v>0.004</v>
      </c>
      <c r="J998" s="116">
        <f>'Insumos Buffet'!D82</f>
        <v>3200</v>
      </c>
      <c r="K998" s="3">
        <f t="shared" si="262"/>
        <v>12.8</v>
      </c>
      <c r="L998" s="3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5.75" customHeight="1">
      <c r="A999" s="31" t="s">
        <v>494</v>
      </c>
      <c r="B999" s="18">
        <v>0.001</v>
      </c>
      <c r="C999" s="18">
        <v>1.0</v>
      </c>
      <c r="D999" s="18">
        <f t="shared" si="259"/>
        <v>0.001</v>
      </c>
      <c r="E999" s="18">
        <f>B999*A991</f>
        <v>0.004</v>
      </c>
      <c r="F999" s="18">
        <f t="shared" si="260"/>
        <v>0.004</v>
      </c>
      <c r="G999" s="59"/>
      <c r="H999" s="18">
        <v>1.0</v>
      </c>
      <c r="I999" s="89">
        <f t="shared" si="261"/>
        <v>0.004</v>
      </c>
      <c r="J999" s="116">
        <f>'Insumos Buffet'!D70</f>
        <v>145000</v>
      </c>
      <c r="K999" s="3">
        <f t="shared" si="262"/>
        <v>580</v>
      </c>
      <c r="L999" s="3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5.75" customHeight="1">
      <c r="A1000" s="2"/>
      <c r="B1000" s="89"/>
      <c r="C1000" s="89"/>
      <c r="D1000" s="18">
        <f t="shared" si="259"/>
        <v>0</v>
      </c>
      <c r="E1000" s="18">
        <f>B1000*A991</f>
        <v>0</v>
      </c>
      <c r="F1000" s="18">
        <f t="shared" si="260"/>
        <v>0</v>
      </c>
      <c r="G1000" s="148" t="s">
        <v>528</v>
      </c>
      <c r="H1000" s="18"/>
      <c r="I1000" s="89">
        <f t="shared" si="261"/>
        <v>0</v>
      </c>
      <c r="J1000" s="116"/>
      <c r="K1000" s="3">
        <f t="shared" si="262"/>
        <v>0</v>
      </c>
      <c r="L1000" s="3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5.75" customHeight="1">
      <c r="A1001" s="2"/>
      <c r="B1001" s="89"/>
      <c r="C1001" s="89"/>
      <c r="D1001" s="18">
        <f t="shared" si="259"/>
        <v>0</v>
      </c>
      <c r="E1001" s="18">
        <f>B1001*A991</f>
        <v>0</v>
      </c>
      <c r="F1001" s="18">
        <f t="shared" si="260"/>
        <v>0</v>
      </c>
      <c r="G1001" s="142"/>
      <c r="H1001" s="18"/>
      <c r="I1001" s="89">
        <f t="shared" si="261"/>
        <v>0</v>
      </c>
      <c r="J1001" s="116"/>
      <c r="K1001" s="3">
        <f t="shared" si="262"/>
        <v>0</v>
      </c>
      <c r="L1001" s="3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5.75" customHeight="1">
      <c r="A1002" s="1"/>
      <c r="B1002" s="89"/>
      <c r="C1002" s="89"/>
      <c r="D1002" s="18">
        <f t="shared" si="259"/>
        <v>0</v>
      </c>
      <c r="E1002" s="18">
        <f>B1002*A991</f>
        <v>0</v>
      </c>
      <c r="F1002" s="18">
        <f t="shared" si="260"/>
        <v>0</v>
      </c>
      <c r="G1002" s="142"/>
      <c r="H1002" s="18"/>
      <c r="I1002" s="89">
        <f t="shared" si="261"/>
        <v>0</v>
      </c>
      <c r="J1002" s="116"/>
      <c r="K1002" s="3">
        <f t="shared" si="262"/>
        <v>0</v>
      </c>
      <c r="L1002" s="3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5.75" customHeight="1">
      <c r="A1003" s="1"/>
      <c r="B1003" s="89"/>
      <c r="C1003" s="89"/>
      <c r="D1003" s="18">
        <f t="shared" si="259"/>
        <v>0</v>
      </c>
      <c r="E1003" s="18">
        <f>B1003*A991</f>
        <v>0</v>
      </c>
      <c r="F1003" s="18">
        <f t="shared" si="260"/>
        <v>0</v>
      </c>
      <c r="G1003" s="142"/>
      <c r="H1003" s="18"/>
      <c r="I1003" s="89">
        <f t="shared" si="261"/>
        <v>0</v>
      </c>
      <c r="J1003" s="116"/>
      <c r="K1003" s="3">
        <f t="shared" si="262"/>
        <v>0</v>
      </c>
      <c r="L1003" s="3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5.75" customHeight="1">
      <c r="A1004" s="31"/>
      <c r="B1004" s="89"/>
      <c r="C1004" s="89"/>
      <c r="D1004" s="95">
        <f t="shared" si="259"/>
        <v>0</v>
      </c>
      <c r="E1004" s="95">
        <f>B1004*A991</f>
        <v>0</v>
      </c>
      <c r="F1004" s="18">
        <f t="shared" si="260"/>
        <v>0</v>
      </c>
      <c r="G1004" s="87"/>
      <c r="H1004" s="18"/>
      <c r="I1004" s="89">
        <f t="shared" si="261"/>
        <v>0</v>
      </c>
      <c r="J1004" s="118"/>
      <c r="K1004" s="3">
        <f t="shared" si="262"/>
        <v>0</v>
      </c>
      <c r="L1004" s="3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5.75" customHeight="1">
      <c r="A1005" s="31"/>
      <c r="B1005" s="89"/>
      <c r="C1005" s="89"/>
      <c r="D1005" s="18">
        <f t="shared" si="259"/>
        <v>0</v>
      </c>
      <c r="E1005" s="18">
        <f>B1005*A991</f>
        <v>0</v>
      </c>
      <c r="F1005" s="18">
        <f t="shared" si="260"/>
        <v>0</v>
      </c>
      <c r="G1005" s="143">
        <f>F1007/A991</f>
        <v>0.251</v>
      </c>
      <c r="H1005" s="18"/>
      <c r="I1005" s="89">
        <f t="shared" si="261"/>
        <v>0</v>
      </c>
      <c r="J1005" s="3"/>
      <c r="K1005" s="3">
        <f t="shared" si="262"/>
        <v>0</v>
      </c>
      <c r="L1005" s="3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  <row r="1006" ht="15.75" customHeight="1">
      <c r="A1006" s="31"/>
      <c r="B1006" s="89"/>
      <c r="C1006" s="89"/>
      <c r="D1006" s="18">
        <f t="shared" si="259"/>
        <v>0</v>
      </c>
      <c r="E1006" s="18">
        <f>B1006*A991</f>
        <v>0</v>
      </c>
      <c r="F1006" s="18">
        <f t="shared" si="260"/>
        <v>0</v>
      </c>
      <c r="G1006" s="142"/>
      <c r="H1006" s="18"/>
      <c r="I1006" s="89">
        <f t="shared" si="261"/>
        <v>0</v>
      </c>
      <c r="J1006" s="3"/>
      <c r="K1006" s="3">
        <f t="shared" si="262"/>
        <v>0</v>
      </c>
      <c r="L1006" s="3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</row>
    <row r="1007" ht="15.75" customHeight="1">
      <c r="A1007" s="4" t="s">
        <v>495</v>
      </c>
      <c r="B1007" s="97">
        <f>SUM(B993:B1006)</f>
        <v>0.266</v>
      </c>
      <c r="C1007" s="96"/>
      <c r="D1007" s="97">
        <f t="shared" ref="D1007:F1007" si="263">SUM(D993:D1006)</f>
        <v>0.251</v>
      </c>
      <c r="E1007" s="97">
        <f t="shared" si="263"/>
        <v>1.064</v>
      </c>
      <c r="F1007" s="97">
        <f t="shared" si="263"/>
        <v>1.004</v>
      </c>
      <c r="G1007" s="87"/>
      <c r="H1007" s="96"/>
      <c r="I1007" s="97">
        <f t="shared" ref="I1007:L1007" si="264">SUM(I993:I1006)</f>
        <v>1.124</v>
      </c>
      <c r="J1007" s="98">
        <f t="shared" si="264"/>
        <v>627032.7014</v>
      </c>
      <c r="K1007" s="98">
        <f t="shared" si="264"/>
        <v>15725.30063</v>
      </c>
      <c r="L1007" s="98">
        <f t="shared" si="264"/>
        <v>0</v>
      </c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</row>
    <row r="1008" ht="15.75" customHeight="1">
      <c r="A1008" s="8"/>
      <c r="B1008" s="100"/>
      <c r="C1008" s="100"/>
      <c r="D1008" s="100"/>
      <c r="E1008" s="100"/>
      <c r="F1008" s="100"/>
      <c r="G1008" s="100"/>
      <c r="H1008" s="100"/>
      <c r="I1008" s="101" t="s">
        <v>496</v>
      </c>
      <c r="J1008" s="100"/>
      <c r="K1008" s="100"/>
      <c r="L1008" s="101" t="s">
        <v>497</v>
      </c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</row>
    <row r="1009" ht="15.75" customHeight="1">
      <c r="A1009" s="8"/>
      <c r="B1009" s="100"/>
      <c r="C1009" s="100"/>
      <c r="D1009" s="100"/>
      <c r="E1009" s="100"/>
      <c r="F1009" s="100"/>
      <c r="G1009" s="100"/>
      <c r="H1009" s="100"/>
      <c r="I1009" s="104">
        <f>G1005*A991</f>
        <v>1.004</v>
      </c>
      <c r="J1009" s="100"/>
      <c r="K1009" s="100"/>
      <c r="L1009" s="104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</row>
    <row r="1010" ht="15.75" customHeight="1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</row>
    <row r="1011" ht="15.75" customHeight="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</row>
    <row r="1012" ht="15.75" customHeight="1">
      <c r="A1012" s="66" t="s">
        <v>308</v>
      </c>
      <c r="B1012" s="75"/>
      <c r="C1012" s="75"/>
      <c r="D1012" s="75"/>
      <c r="E1012" s="75"/>
      <c r="F1012" s="75"/>
      <c r="G1012" s="75"/>
      <c r="H1012" s="75"/>
      <c r="I1012" s="75"/>
      <c r="J1012" s="75"/>
      <c r="K1012" s="75"/>
      <c r="L1012" s="76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</row>
    <row r="1013" ht="15.75" customHeight="1">
      <c r="A1013" s="78" t="s">
        <v>478</v>
      </c>
      <c r="B1013" s="79" t="s">
        <v>479</v>
      </c>
      <c r="C1013" s="75"/>
      <c r="D1013" s="76"/>
      <c r="E1013" s="80" t="s">
        <v>480</v>
      </c>
      <c r="F1013" s="75"/>
      <c r="G1013" s="76"/>
      <c r="H1013" s="79" t="s">
        <v>481</v>
      </c>
      <c r="I1013" s="75"/>
      <c r="J1013" s="75"/>
      <c r="K1013" s="75"/>
      <c r="L1013" s="76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</row>
    <row r="1014" ht="15.75" customHeight="1">
      <c r="A1014" s="81">
        <f>'Menu Cíclico'!BD8</f>
        <v>4</v>
      </c>
      <c r="B1014" s="82" t="s">
        <v>482</v>
      </c>
      <c r="C1014" s="82" t="s">
        <v>483</v>
      </c>
      <c r="D1014" s="82" t="s">
        <v>484</v>
      </c>
      <c r="E1014" s="82" t="s">
        <v>485</v>
      </c>
      <c r="F1014" s="82" t="s">
        <v>484</v>
      </c>
      <c r="G1014" s="82" t="s">
        <v>524</v>
      </c>
      <c r="H1014" s="82" t="s">
        <v>486</v>
      </c>
      <c r="I1014" s="82" t="s">
        <v>487</v>
      </c>
      <c r="J1014" s="147" t="s">
        <v>488</v>
      </c>
      <c r="K1014" s="85" t="s">
        <v>489</v>
      </c>
      <c r="L1014" s="85" t="s">
        <v>490</v>
      </c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</row>
    <row r="1015" ht="15.75" customHeight="1">
      <c r="A1015" s="86" t="s">
        <v>491</v>
      </c>
      <c r="B1015" s="87"/>
      <c r="C1015" s="87"/>
      <c r="D1015" s="87"/>
      <c r="E1015" s="87"/>
      <c r="F1015" s="87"/>
      <c r="G1015" s="87"/>
      <c r="H1015" s="87"/>
      <c r="I1015" s="87"/>
      <c r="J1015" s="115"/>
      <c r="K1015" s="87"/>
      <c r="L1015" s="87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</row>
    <row r="1016" ht="15.75" customHeight="1">
      <c r="A1016" s="37" t="s">
        <v>474</v>
      </c>
      <c r="B1016" s="89">
        <v>0.15</v>
      </c>
      <c r="C1016" s="89">
        <v>0.8</v>
      </c>
      <c r="D1016" s="18">
        <f t="shared" ref="D1016:D1029" si="265">C1016*B1016</f>
        <v>0.12</v>
      </c>
      <c r="E1016" s="18">
        <f>B1016*A1014</f>
        <v>0.6</v>
      </c>
      <c r="F1016" s="18">
        <f t="shared" ref="F1016:F1029" si="266">E1016*C1016</f>
        <v>0.48</v>
      </c>
      <c r="G1016" s="140">
        <v>0.0</v>
      </c>
      <c r="H1016" s="18">
        <v>1.1</v>
      </c>
      <c r="I1016" s="89">
        <f t="shared" ref="I1016:I1029" si="267">H1016*E1016</f>
        <v>0.66</v>
      </c>
      <c r="J1016" s="116">
        <f>'Insumos Buffet'!D66</f>
        <v>23210</v>
      </c>
      <c r="K1016" s="3">
        <f t="shared" ref="K1016:K1029" si="268">J1016*I1016</f>
        <v>15318.6</v>
      </c>
      <c r="L1016" s="3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</row>
    <row r="1017" ht="15.75" customHeight="1">
      <c r="A1017" s="31" t="s">
        <v>447</v>
      </c>
      <c r="B1017" s="89">
        <v>0.01</v>
      </c>
      <c r="C1017" s="89">
        <v>1.0</v>
      </c>
      <c r="D1017" s="18">
        <f t="shared" si="265"/>
        <v>0.01</v>
      </c>
      <c r="E1017" s="18">
        <f>B1017*A1014</f>
        <v>0.04</v>
      </c>
      <c r="F1017" s="18">
        <f t="shared" si="266"/>
        <v>0.04</v>
      </c>
      <c r="G1017" s="87"/>
      <c r="H1017" s="18">
        <v>1.0</v>
      </c>
      <c r="I1017" s="89">
        <f t="shared" si="267"/>
        <v>0.04</v>
      </c>
      <c r="J1017" s="116">
        <f>'Insumos Buffet'!D52</f>
        <v>10000</v>
      </c>
      <c r="K1017" s="3">
        <f t="shared" si="268"/>
        <v>400</v>
      </c>
      <c r="L1017" s="3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</row>
    <row r="1018" ht="15.75" customHeight="1">
      <c r="A1018" s="31" t="s">
        <v>456</v>
      </c>
      <c r="B1018" s="18">
        <v>0.005</v>
      </c>
      <c r="C1018" s="18">
        <v>1.0</v>
      </c>
      <c r="D1018" s="18">
        <f t="shared" si="265"/>
        <v>0.005</v>
      </c>
      <c r="E1018" s="18">
        <f>B1018*A1014</f>
        <v>0.02</v>
      </c>
      <c r="F1018" s="18">
        <f t="shared" si="266"/>
        <v>0.02</v>
      </c>
      <c r="G1018" s="148" t="s">
        <v>527</v>
      </c>
      <c r="H1018" s="18">
        <v>1.0</v>
      </c>
      <c r="I1018" s="89">
        <f t="shared" si="267"/>
        <v>0.02</v>
      </c>
      <c r="J1018" s="116">
        <f>'Insumos Buffet'!D55</f>
        <v>11582</v>
      </c>
      <c r="K1018" s="3">
        <f t="shared" si="268"/>
        <v>231.64</v>
      </c>
      <c r="L1018" s="3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</row>
    <row r="1019" ht="15.75" customHeight="1">
      <c r="A1019" s="31" t="s">
        <v>535</v>
      </c>
      <c r="B1019" s="18">
        <v>0.01</v>
      </c>
      <c r="C1019" s="18">
        <v>1.0</v>
      </c>
      <c r="D1019" s="18">
        <f t="shared" si="265"/>
        <v>0.01</v>
      </c>
      <c r="E1019" s="18">
        <f>B1019*A1014</f>
        <v>0.04</v>
      </c>
      <c r="F1019" s="18">
        <f t="shared" si="266"/>
        <v>0.04</v>
      </c>
      <c r="G1019" s="142"/>
      <c r="H1019" s="18">
        <v>1.0</v>
      </c>
      <c r="I1019" s="89">
        <f t="shared" si="267"/>
        <v>0.04</v>
      </c>
      <c r="J1019" s="116">
        <f>'Insumos Buffet'!D103</f>
        <v>5500</v>
      </c>
      <c r="K1019" s="3">
        <f t="shared" si="268"/>
        <v>220</v>
      </c>
      <c r="L1019" s="3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</row>
    <row r="1020" ht="15.75" customHeight="1">
      <c r="A1020" s="31" t="s">
        <v>453</v>
      </c>
      <c r="B1020" s="18">
        <v>0.005</v>
      </c>
      <c r="C1020" s="18">
        <v>1.0</v>
      </c>
      <c r="D1020" s="18">
        <f t="shared" si="265"/>
        <v>0.005</v>
      </c>
      <c r="E1020" s="18">
        <f>B1020*A1014</f>
        <v>0.02</v>
      </c>
      <c r="F1020" s="18">
        <f t="shared" si="266"/>
        <v>0.02</v>
      </c>
      <c r="G1020" s="142"/>
      <c r="H1020" s="18">
        <v>1.0</v>
      </c>
      <c r="I1020" s="89">
        <f t="shared" si="267"/>
        <v>0.02</v>
      </c>
      <c r="J1020" s="116">
        <f>'Insumos Buffet'!D75</f>
        <v>76300</v>
      </c>
      <c r="K1020" s="3">
        <f t="shared" si="268"/>
        <v>1526</v>
      </c>
      <c r="L1020" s="3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</row>
    <row r="1021" ht="15.75" customHeight="1">
      <c r="A1021" s="31" t="s">
        <v>505</v>
      </c>
      <c r="B1021" s="18">
        <v>0.002</v>
      </c>
      <c r="C1021" s="18">
        <v>1.0</v>
      </c>
      <c r="D1021" s="18">
        <f t="shared" si="265"/>
        <v>0.002</v>
      </c>
      <c r="E1021" s="18">
        <f>B1021*A1014</f>
        <v>0.008</v>
      </c>
      <c r="F1021" s="18">
        <f t="shared" si="266"/>
        <v>0.008</v>
      </c>
      <c r="G1021" s="87"/>
      <c r="H1021" s="18">
        <v>1.0</v>
      </c>
      <c r="I1021" s="89">
        <f t="shared" si="267"/>
        <v>0.008</v>
      </c>
      <c r="J1021" s="116">
        <f>'Insumos Buffet'!D82</f>
        <v>3200</v>
      </c>
      <c r="K1021" s="3">
        <f t="shared" si="268"/>
        <v>25.6</v>
      </c>
      <c r="L1021" s="3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</row>
    <row r="1022" ht="15.75" customHeight="1">
      <c r="A1022" s="31" t="s">
        <v>494</v>
      </c>
      <c r="B1022" s="18">
        <v>5.0E-4</v>
      </c>
      <c r="C1022" s="18">
        <v>1.0</v>
      </c>
      <c r="D1022" s="18">
        <f t="shared" si="265"/>
        <v>0.0005</v>
      </c>
      <c r="E1022" s="18">
        <f>B1022*A1014</f>
        <v>0.002</v>
      </c>
      <c r="F1022" s="18">
        <f t="shared" si="266"/>
        <v>0.002</v>
      </c>
      <c r="G1022" s="59"/>
      <c r="H1022" s="18">
        <v>1.0</v>
      </c>
      <c r="I1022" s="89">
        <f t="shared" si="267"/>
        <v>0.002</v>
      </c>
      <c r="J1022" s="116">
        <f>'Insumos Buffet'!D70</f>
        <v>145000</v>
      </c>
      <c r="K1022" s="3">
        <f t="shared" si="268"/>
        <v>290</v>
      </c>
      <c r="L1022" s="3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</row>
    <row r="1023" ht="15.75" customHeight="1">
      <c r="A1023" s="31" t="s">
        <v>577</v>
      </c>
      <c r="B1023" s="89">
        <v>0.1</v>
      </c>
      <c r="C1023" s="89">
        <v>1.0</v>
      </c>
      <c r="D1023" s="18">
        <f t="shared" si="265"/>
        <v>0.1</v>
      </c>
      <c r="E1023" s="18">
        <f>B1023*A1014</f>
        <v>0.4</v>
      </c>
      <c r="F1023" s="18">
        <f t="shared" si="266"/>
        <v>0.4</v>
      </c>
      <c r="G1023" s="148" t="s">
        <v>528</v>
      </c>
      <c r="H1023" s="18">
        <v>1.0</v>
      </c>
      <c r="I1023" s="89">
        <f t="shared" si="267"/>
        <v>0.4</v>
      </c>
      <c r="J1023" s="116">
        <f>'Insumos Buffet'!D150</f>
        <v>32125</v>
      </c>
      <c r="K1023" s="3">
        <f t="shared" si="268"/>
        <v>12850</v>
      </c>
      <c r="L1023" s="3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</row>
    <row r="1024" ht="15.75" customHeight="1">
      <c r="A1024" s="2"/>
      <c r="B1024" s="89"/>
      <c r="C1024" s="89"/>
      <c r="D1024" s="18">
        <f t="shared" si="265"/>
        <v>0</v>
      </c>
      <c r="E1024" s="18">
        <f>B1024*A1014</f>
        <v>0</v>
      </c>
      <c r="F1024" s="18">
        <f t="shared" si="266"/>
        <v>0</v>
      </c>
      <c r="G1024" s="142"/>
      <c r="H1024" s="18"/>
      <c r="I1024" s="89">
        <f t="shared" si="267"/>
        <v>0</v>
      </c>
      <c r="J1024" s="116"/>
      <c r="K1024" s="3">
        <f t="shared" si="268"/>
        <v>0</v>
      </c>
      <c r="L1024" s="3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</row>
    <row r="1025" ht="15.75" customHeight="1">
      <c r="A1025" s="1"/>
      <c r="B1025" s="89"/>
      <c r="C1025" s="89"/>
      <c r="D1025" s="18">
        <f t="shared" si="265"/>
        <v>0</v>
      </c>
      <c r="E1025" s="18">
        <f>B1025*A1014</f>
        <v>0</v>
      </c>
      <c r="F1025" s="18">
        <f t="shared" si="266"/>
        <v>0</v>
      </c>
      <c r="G1025" s="142"/>
      <c r="H1025" s="18"/>
      <c r="I1025" s="89">
        <f t="shared" si="267"/>
        <v>0</v>
      </c>
      <c r="J1025" s="116"/>
      <c r="K1025" s="3">
        <f t="shared" si="268"/>
        <v>0</v>
      </c>
      <c r="L1025" s="3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</row>
    <row r="1026" ht="15.75" customHeight="1">
      <c r="A1026" s="1"/>
      <c r="B1026" s="89"/>
      <c r="C1026" s="89"/>
      <c r="D1026" s="18">
        <f t="shared" si="265"/>
        <v>0</v>
      </c>
      <c r="E1026" s="18">
        <f>B1026*A1014</f>
        <v>0</v>
      </c>
      <c r="F1026" s="18">
        <f t="shared" si="266"/>
        <v>0</v>
      </c>
      <c r="G1026" s="142"/>
      <c r="H1026" s="18"/>
      <c r="I1026" s="89">
        <f t="shared" si="267"/>
        <v>0</v>
      </c>
      <c r="J1026" s="116"/>
      <c r="K1026" s="3">
        <f t="shared" si="268"/>
        <v>0</v>
      </c>
      <c r="L1026" s="3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</row>
    <row r="1027" ht="15.75" customHeight="1">
      <c r="A1027" s="31"/>
      <c r="B1027" s="89"/>
      <c r="C1027" s="89"/>
      <c r="D1027" s="95">
        <f t="shared" si="265"/>
        <v>0</v>
      </c>
      <c r="E1027" s="95">
        <f>B1027*A1014</f>
        <v>0</v>
      </c>
      <c r="F1027" s="18">
        <f t="shared" si="266"/>
        <v>0</v>
      </c>
      <c r="G1027" s="87"/>
      <c r="H1027" s="18"/>
      <c r="I1027" s="89">
        <f t="shared" si="267"/>
        <v>0</v>
      </c>
      <c r="J1027" s="118"/>
      <c r="K1027" s="3">
        <f t="shared" si="268"/>
        <v>0</v>
      </c>
      <c r="L1027" s="3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</row>
    <row r="1028" ht="15.75" customHeight="1">
      <c r="A1028" s="31"/>
      <c r="B1028" s="89"/>
      <c r="C1028" s="89"/>
      <c r="D1028" s="18">
        <f t="shared" si="265"/>
        <v>0</v>
      </c>
      <c r="E1028" s="18">
        <f>B1028*A1014</f>
        <v>0</v>
      </c>
      <c r="F1028" s="18">
        <f t="shared" si="266"/>
        <v>0</v>
      </c>
      <c r="G1028" s="143">
        <f>F1030/A1014</f>
        <v>0.2525</v>
      </c>
      <c r="H1028" s="18"/>
      <c r="I1028" s="89">
        <f t="shared" si="267"/>
        <v>0</v>
      </c>
      <c r="J1028" s="3"/>
      <c r="K1028" s="3">
        <f t="shared" si="268"/>
        <v>0</v>
      </c>
      <c r="L1028" s="3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</row>
    <row r="1029" ht="15.75" customHeight="1">
      <c r="A1029" s="31"/>
      <c r="B1029" s="89"/>
      <c r="C1029" s="89"/>
      <c r="D1029" s="18">
        <f t="shared" si="265"/>
        <v>0</v>
      </c>
      <c r="E1029" s="18">
        <f>B1029*A1014</f>
        <v>0</v>
      </c>
      <c r="F1029" s="18">
        <f t="shared" si="266"/>
        <v>0</v>
      </c>
      <c r="G1029" s="142"/>
      <c r="H1029" s="18"/>
      <c r="I1029" s="89">
        <f t="shared" si="267"/>
        <v>0</v>
      </c>
      <c r="J1029" s="3"/>
      <c r="K1029" s="3">
        <f t="shared" si="268"/>
        <v>0</v>
      </c>
      <c r="L1029" s="3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</row>
    <row r="1030" ht="15.75" customHeight="1">
      <c r="A1030" s="4" t="s">
        <v>495</v>
      </c>
      <c r="B1030" s="97">
        <f>SUM(B1016:B1029)</f>
        <v>0.2825</v>
      </c>
      <c r="C1030" s="96"/>
      <c r="D1030" s="97">
        <f t="shared" ref="D1030:F1030" si="269">SUM(D1016:D1029)</f>
        <v>0.2525</v>
      </c>
      <c r="E1030" s="97">
        <f t="shared" si="269"/>
        <v>1.13</v>
      </c>
      <c r="F1030" s="97">
        <f t="shared" si="269"/>
        <v>1.01</v>
      </c>
      <c r="G1030" s="87"/>
      <c r="H1030" s="96"/>
      <c r="I1030" s="97">
        <f t="shared" ref="I1030:L1030" si="270">SUM(I1016:I1029)</f>
        <v>1.19</v>
      </c>
      <c r="J1030" s="98">
        <f t="shared" si="270"/>
        <v>306917</v>
      </c>
      <c r="K1030" s="98">
        <f t="shared" si="270"/>
        <v>30861.84</v>
      </c>
      <c r="L1030" s="98">
        <f t="shared" si="270"/>
        <v>0</v>
      </c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</row>
    <row r="1031" ht="15.75" customHeight="1">
      <c r="A1031" s="8"/>
      <c r="B1031" s="100"/>
      <c r="C1031" s="100"/>
      <c r="D1031" s="100"/>
      <c r="E1031" s="100"/>
      <c r="F1031" s="100"/>
      <c r="G1031" s="100"/>
      <c r="H1031" s="100"/>
      <c r="I1031" s="101" t="s">
        <v>496</v>
      </c>
      <c r="J1031" s="100"/>
      <c r="K1031" s="100"/>
      <c r="L1031" s="101" t="s">
        <v>497</v>
      </c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</row>
    <row r="1032" ht="15.75" customHeight="1">
      <c r="A1032" s="8"/>
      <c r="B1032" s="100"/>
      <c r="C1032" s="100"/>
      <c r="D1032" s="100"/>
      <c r="E1032" s="100"/>
      <c r="F1032" s="100"/>
      <c r="G1032" s="100"/>
      <c r="H1032" s="100"/>
      <c r="I1032" s="104">
        <f>G1028*A1014</f>
        <v>1.01</v>
      </c>
      <c r="J1032" s="100"/>
      <c r="K1032" s="100"/>
      <c r="L1032" s="104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</row>
    <row r="1033" ht="15.75" customHeight="1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</row>
    <row r="1034" ht="15.75" customHeight="1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</row>
    <row r="1035" ht="15.75" customHeight="1">
      <c r="A1035" s="66" t="s">
        <v>312</v>
      </c>
      <c r="B1035" s="75"/>
      <c r="C1035" s="75"/>
      <c r="D1035" s="75"/>
      <c r="E1035" s="75"/>
      <c r="F1035" s="75"/>
      <c r="G1035" s="75"/>
      <c r="H1035" s="75"/>
      <c r="I1035" s="75"/>
      <c r="J1035" s="75"/>
      <c r="K1035" s="75"/>
      <c r="L1035" s="76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</row>
    <row r="1036" ht="15.75" customHeight="1">
      <c r="A1036" s="78" t="s">
        <v>478</v>
      </c>
      <c r="B1036" s="79" t="s">
        <v>479</v>
      </c>
      <c r="C1036" s="75"/>
      <c r="D1036" s="76"/>
      <c r="E1036" s="80" t="s">
        <v>480</v>
      </c>
      <c r="F1036" s="75"/>
      <c r="G1036" s="76"/>
      <c r="H1036" s="79" t="s">
        <v>481</v>
      </c>
      <c r="I1036" s="75"/>
      <c r="J1036" s="75"/>
      <c r="K1036" s="75"/>
      <c r="L1036" s="76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</row>
    <row r="1037" ht="15.75" customHeight="1">
      <c r="A1037" s="81">
        <f>'Menu Cíclico'!BH8</f>
        <v>4</v>
      </c>
      <c r="B1037" s="82" t="s">
        <v>482</v>
      </c>
      <c r="C1037" s="82" t="s">
        <v>483</v>
      </c>
      <c r="D1037" s="82" t="s">
        <v>484</v>
      </c>
      <c r="E1037" s="82" t="s">
        <v>485</v>
      </c>
      <c r="F1037" s="82" t="s">
        <v>484</v>
      </c>
      <c r="G1037" s="82" t="s">
        <v>524</v>
      </c>
      <c r="H1037" s="82" t="s">
        <v>486</v>
      </c>
      <c r="I1037" s="82" t="s">
        <v>487</v>
      </c>
      <c r="J1037" s="147" t="s">
        <v>488</v>
      </c>
      <c r="K1037" s="85" t="s">
        <v>489</v>
      </c>
      <c r="L1037" s="85" t="s">
        <v>490</v>
      </c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</row>
    <row r="1038" ht="15.75" customHeight="1">
      <c r="A1038" s="86" t="s">
        <v>491</v>
      </c>
      <c r="B1038" s="87"/>
      <c r="C1038" s="87"/>
      <c r="D1038" s="87"/>
      <c r="E1038" s="87"/>
      <c r="F1038" s="87"/>
      <c r="G1038" s="87"/>
      <c r="H1038" s="87"/>
      <c r="I1038" s="87"/>
      <c r="J1038" s="115"/>
      <c r="K1038" s="87"/>
      <c r="L1038" s="87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</row>
    <row r="1039" ht="15.75" customHeight="1">
      <c r="A1039" s="37" t="s">
        <v>473</v>
      </c>
      <c r="B1039" s="89">
        <v>0.12</v>
      </c>
      <c r="C1039" s="89">
        <v>0.8</v>
      </c>
      <c r="D1039" s="18">
        <f t="shared" ref="D1039:D1052" si="271">C1039*B1039</f>
        <v>0.096</v>
      </c>
      <c r="E1039" s="18">
        <f>B1039*A1037</f>
        <v>0.48</v>
      </c>
      <c r="F1039" s="18">
        <f t="shared" ref="F1039:F1052" si="272">E1039*C1039</f>
        <v>0.384</v>
      </c>
      <c r="G1039" s="140">
        <v>0.0</v>
      </c>
      <c r="H1039" s="18">
        <v>1.1</v>
      </c>
      <c r="I1039" s="89">
        <f t="shared" ref="I1039:I1052" si="273">H1039*E1039</f>
        <v>0.528</v>
      </c>
      <c r="J1039" s="116">
        <f>'Insumos Buffet'!D65</f>
        <v>10940</v>
      </c>
      <c r="K1039" s="3">
        <f t="shared" ref="K1039:K1052" si="274">J1039*I1039</f>
        <v>5776.32</v>
      </c>
      <c r="L1039" s="3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</row>
    <row r="1040" ht="15.75" customHeight="1">
      <c r="A1040" s="31" t="s">
        <v>433</v>
      </c>
      <c r="B1040" s="89">
        <v>0.01</v>
      </c>
      <c r="C1040" s="89">
        <v>1.0</v>
      </c>
      <c r="D1040" s="18">
        <f t="shared" si="271"/>
        <v>0.01</v>
      </c>
      <c r="E1040" s="18">
        <f>B1040*A1037</f>
        <v>0.04</v>
      </c>
      <c r="F1040" s="18">
        <f t="shared" si="272"/>
        <v>0.04</v>
      </c>
      <c r="G1040" s="87"/>
      <c r="H1040" s="18">
        <v>1.125</v>
      </c>
      <c r="I1040" s="89">
        <f t="shared" si="273"/>
        <v>0.045</v>
      </c>
      <c r="J1040" s="116">
        <f>'Insumos Buffet'!D49</f>
        <v>18397</v>
      </c>
      <c r="K1040" s="3">
        <f t="shared" si="274"/>
        <v>827.865</v>
      </c>
      <c r="L1040" s="3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</row>
    <row r="1041" ht="15.75" customHeight="1">
      <c r="A1041" s="31" t="s">
        <v>345</v>
      </c>
      <c r="B1041" s="18">
        <v>0.03</v>
      </c>
      <c r="C1041" s="18">
        <v>1.0</v>
      </c>
      <c r="D1041" s="18">
        <f t="shared" si="271"/>
        <v>0.03</v>
      </c>
      <c r="E1041" s="18">
        <f>B1041*A1037</f>
        <v>0.12</v>
      </c>
      <c r="F1041" s="18">
        <f t="shared" si="272"/>
        <v>0.12</v>
      </c>
      <c r="G1041" s="148" t="s">
        <v>527</v>
      </c>
      <c r="H1041" s="18">
        <v>1.175</v>
      </c>
      <c r="I1041" s="89">
        <f t="shared" si="273"/>
        <v>0.141</v>
      </c>
      <c r="J1041" s="116">
        <f>'Insumos Buffet'!D21</f>
        <v>2990</v>
      </c>
      <c r="K1041" s="3">
        <f t="shared" si="274"/>
        <v>421.59</v>
      </c>
      <c r="L1041" s="3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</row>
    <row r="1042" ht="15.75" customHeight="1">
      <c r="A1042" s="31" t="s">
        <v>260</v>
      </c>
      <c r="B1042" s="18">
        <v>0.01</v>
      </c>
      <c r="C1042" s="18">
        <v>1.0</v>
      </c>
      <c r="D1042" s="18">
        <f t="shared" si="271"/>
        <v>0.01</v>
      </c>
      <c r="E1042" s="18">
        <f>B1042*A1037</f>
        <v>0.04</v>
      </c>
      <c r="F1042" s="18">
        <f t="shared" si="272"/>
        <v>0.04</v>
      </c>
      <c r="G1042" s="142"/>
      <c r="H1042" s="18">
        <v>1.0</v>
      </c>
      <c r="I1042" s="89">
        <f t="shared" si="273"/>
        <v>0.04</v>
      </c>
      <c r="J1042" s="116">
        <f>'Insumos Buffet'!D10</f>
        <v>9535</v>
      </c>
      <c r="K1042" s="3">
        <f t="shared" si="274"/>
        <v>381.4</v>
      </c>
      <c r="L1042" s="3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</row>
    <row r="1043" ht="15.75" customHeight="1">
      <c r="A1043" s="31" t="s">
        <v>459</v>
      </c>
      <c r="B1043" s="18">
        <v>0.02</v>
      </c>
      <c r="C1043" s="18">
        <v>1.0</v>
      </c>
      <c r="D1043" s="18">
        <f t="shared" si="271"/>
        <v>0.02</v>
      </c>
      <c r="E1043" s="18">
        <f>B1043*A1037</f>
        <v>0.08</v>
      </c>
      <c r="F1043" s="18">
        <f t="shared" si="272"/>
        <v>0.08</v>
      </c>
      <c r="G1043" s="142"/>
      <c r="H1043" s="18">
        <v>1.125</v>
      </c>
      <c r="I1043" s="89">
        <f t="shared" si="273"/>
        <v>0.09</v>
      </c>
      <c r="J1043" s="116">
        <f>'Insumos Buffet'!D96</f>
        <v>2328</v>
      </c>
      <c r="K1043" s="3">
        <f t="shared" si="274"/>
        <v>209.52</v>
      </c>
      <c r="L1043" s="3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</row>
    <row r="1044" ht="15.75" customHeight="1">
      <c r="A1044" s="31" t="s">
        <v>450</v>
      </c>
      <c r="B1044" s="18">
        <v>0.04</v>
      </c>
      <c r="C1044" s="18">
        <v>1.0</v>
      </c>
      <c r="D1044" s="18">
        <f t="shared" si="271"/>
        <v>0.04</v>
      </c>
      <c r="E1044" s="18">
        <f>B1044*A1037</f>
        <v>0.16</v>
      </c>
      <c r="F1044" s="18">
        <f t="shared" si="272"/>
        <v>0.16</v>
      </c>
      <c r="G1044" s="87"/>
      <c r="H1044" s="18">
        <v>1.175</v>
      </c>
      <c r="I1044" s="89">
        <f t="shared" si="273"/>
        <v>0.188</v>
      </c>
      <c r="J1044" s="116">
        <f>'Insumos Buffet'!D62</f>
        <v>3756</v>
      </c>
      <c r="K1044" s="3">
        <f t="shared" si="274"/>
        <v>706.128</v>
      </c>
      <c r="L1044" s="3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</row>
    <row r="1045" ht="15.75" customHeight="1">
      <c r="A1045" s="31" t="s">
        <v>458</v>
      </c>
      <c r="B1045" s="18">
        <v>0.02</v>
      </c>
      <c r="C1045" s="18">
        <v>1.0</v>
      </c>
      <c r="D1045" s="18">
        <f t="shared" si="271"/>
        <v>0.02</v>
      </c>
      <c r="E1045" s="18">
        <f>B1045*A1037</f>
        <v>0.08</v>
      </c>
      <c r="F1045" s="18">
        <f t="shared" si="272"/>
        <v>0.08</v>
      </c>
      <c r="G1045" s="59"/>
      <c r="H1045" s="18">
        <v>1.175</v>
      </c>
      <c r="I1045" s="89">
        <f t="shared" si="273"/>
        <v>0.094</v>
      </c>
      <c r="J1045" s="116">
        <f>'Insumos Buffet'!D90</f>
        <v>4190</v>
      </c>
      <c r="K1045" s="3">
        <f t="shared" si="274"/>
        <v>393.86</v>
      </c>
      <c r="L1045" s="3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</row>
    <row r="1046" ht="15.75" customHeight="1">
      <c r="A1046" s="31" t="s">
        <v>505</v>
      </c>
      <c r="B1046" s="89">
        <v>0.002</v>
      </c>
      <c r="C1046" s="89">
        <v>1.0</v>
      </c>
      <c r="D1046" s="18">
        <f t="shared" si="271"/>
        <v>0.002</v>
      </c>
      <c r="E1046" s="18">
        <f>B1046*A1037</f>
        <v>0.008</v>
      </c>
      <c r="F1046" s="18">
        <f t="shared" si="272"/>
        <v>0.008</v>
      </c>
      <c r="G1046" s="148" t="s">
        <v>528</v>
      </c>
      <c r="H1046" s="18">
        <v>1.0</v>
      </c>
      <c r="I1046" s="89">
        <f t="shared" si="273"/>
        <v>0.008</v>
      </c>
      <c r="J1046" s="116">
        <f>'Insumos Buffet'!D82</f>
        <v>3200</v>
      </c>
      <c r="K1046" s="3">
        <f t="shared" si="274"/>
        <v>25.6</v>
      </c>
      <c r="L1046" s="3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</row>
    <row r="1047" ht="15.75" customHeight="1">
      <c r="A1047" s="31" t="s">
        <v>494</v>
      </c>
      <c r="B1047" s="89">
        <v>1.0E-4</v>
      </c>
      <c r="C1047" s="89">
        <v>1.0</v>
      </c>
      <c r="D1047" s="18">
        <f t="shared" si="271"/>
        <v>0.0001</v>
      </c>
      <c r="E1047" s="18">
        <f>B1047*A1037</f>
        <v>0.0004</v>
      </c>
      <c r="F1047" s="18">
        <f t="shared" si="272"/>
        <v>0.0004</v>
      </c>
      <c r="G1047" s="142"/>
      <c r="H1047" s="18">
        <v>1.0</v>
      </c>
      <c r="I1047" s="89">
        <f t="shared" si="273"/>
        <v>0.0004</v>
      </c>
      <c r="J1047" s="116">
        <f>'Insumos Buffet'!D70</f>
        <v>145000</v>
      </c>
      <c r="K1047" s="3">
        <f t="shared" si="274"/>
        <v>58</v>
      </c>
      <c r="L1047" s="3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</row>
    <row r="1048" ht="15.75" customHeight="1">
      <c r="A1048" s="31" t="s">
        <v>47</v>
      </c>
      <c r="B1048" s="89">
        <v>0.01</v>
      </c>
      <c r="C1048" s="89">
        <v>1.0</v>
      </c>
      <c r="D1048" s="18">
        <f t="shared" si="271"/>
        <v>0.01</v>
      </c>
      <c r="E1048" s="18">
        <f>B1048*A1037</f>
        <v>0.04</v>
      </c>
      <c r="F1048" s="18">
        <f t="shared" si="272"/>
        <v>0.04</v>
      </c>
      <c r="G1048" s="142"/>
      <c r="H1048" s="18">
        <v>1.0</v>
      </c>
      <c r="I1048" s="89">
        <f t="shared" si="273"/>
        <v>0.04</v>
      </c>
      <c r="J1048" s="116">
        <f>'Insumos Buffet'!D2</f>
        <v>6820</v>
      </c>
      <c r="K1048" s="3">
        <f t="shared" si="274"/>
        <v>272.8</v>
      </c>
      <c r="L1048" s="3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</row>
    <row r="1049" ht="15.75" customHeight="1">
      <c r="A1049" s="1"/>
      <c r="B1049" s="89"/>
      <c r="C1049" s="89"/>
      <c r="D1049" s="18">
        <f t="shared" si="271"/>
        <v>0</v>
      </c>
      <c r="E1049" s="18">
        <f>B1049*A1037</f>
        <v>0</v>
      </c>
      <c r="F1049" s="18">
        <f t="shared" si="272"/>
        <v>0</v>
      </c>
      <c r="G1049" s="142"/>
      <c r="H1049" s="18"/>
      <c r="I1049" s="89">
        <f t="shared" si="273"/>
        <v>0</v>
      </c>
      <c r="J1049" s="116"/>
      <c r="K1049" s="3">
        <f t="shared" si="274"/>
        <v>0</v>
      </c>
      <c r="L1049" s="3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</row>
    <row r="1050" ht="15.75" customHeight="1">
      <c r="A1050" s="31"/>
      <c r="B1050" s="89"/>
      <c r="C1050" s="89"/>
      <c r="D1050" s="95">
        <f t="shared" si="271"/>
        <v>0</v>
      </c>
      <c r="E1050" s="95">
        <f>B1050*A1037</f>
        <v>0</v>
      </c>
      <c r="F1050" s="18">
        <f t="shared" si="272"/>
        <v>0</v>
      </c>
      <c r="G1050" s="87"/>
      <c r="H1050" s="18"/>
      <c r="I1050" s="89">
        <f t="shared" si="273"/>
        <v>0</v>
      </c>
      <c r="J1050" s="118"/>
      <c r="K1050" s="3">
        <f t="shared" si="274"/>
        <v>0</v>
      </c>
      <c r="L1050" s="3"/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</row>
    <row r="1051" ht="15.75" customHeight="1">
      <c r="A1051" s="31"/>
      <c r="B1051" s="89"/>
      <c r="C1051" s="89"/>
      <c r="D1051" s="18">
        <f t="shared" si="271"/>
        <v>0</v>
      </c>
      <c r="E1051" s="18">
        <f>B1051*A1037</f>
        <v>0</v>
      </c>
      <c r="F1051" s="18">
        <f t="shared" si="272"/>
        <v>0</v>
      </c>
      <c r="G1051" s="143">
        <f>F1053/A1037</f>
        <v>0.2381</v>
      </c>
      <c r="H1051" s="18"/>
      <c r="I1051" s="89">
        <f t="shared" si="273"/>
        <v>0</v>
      </c>
      <c r="J1051" s="3"/>
      <c r="K1051" s="3">
        <f t="shared" si="274"/>
        <v>0</v>
      </c>
      <c r="L1051" s="3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</row>
    <row r="1052" ht="15.75" customHeight="1">
      <c r="A1052" s="31"/>
      <c r="B1052" s="89"/>
      <c r="C1052" s="89"/>
      <c r="D1052" s="18">
        <f t="shared" si="271"/>
        <v>0</v>
      </c>
      <c r="E1052" s="18">
        <f>B1052*A1037</f>
        <v>0</v>
      </c>
      <c r="F1052" s="18">
        <f t="shared" si="272"/>
        <v>0</v>
      </c>
      <c r="G1052" s="142"/>
      <c r="H1052" s="18"/>
      <c r="I1052" s="89">
        <f t="shared" si="273"/>
        <v>0</v>
      </c>
      <c r="J1052" s="3"/>
      <c r="K1052" s="3">
        <f t="shared" si="274"/>
        <v>0</v>
      </c>
      <c r="L1052" s="3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</row>
    <row r="1053" ht="15.75" customHeight="1">
      <c r="A1053" s="4" t="s">
        <v>495</v>
      </c>
      <c r="B1053" s="97">
        <f>SUM(B1039:B1052)</f>
        <v>0.2621</v>
      </c>
      <c r="C1053" s="96"/>
      <c r="D1053" s="97">
        <f t="shared" ref="D1053:F1053" si="275">SUM(D1039:D1052)</f>
        <v>0.2381</v>
      </c>
      <c r="E1053" s="97">
        <f t="shared" si="275"/>
        <v>1.0484</v>
      </c>
      <c r="F1053" s="97">
        <f t="shared" si="275"/>
        <v>0.9524</v>
      </c>
      <c r="G1053" s="87"/>
      <c r="H1053" s="96"/>
      <c r="I1053" s="97">
        <f t="shared" ref="I1053:L1053" si="276">SUM(I1039:I1052)</f>
        <v>1.1744</v>
      </c>
      <c r="J1053" s="98">
        <f t="shared" si="276"/>
        <v>207156</v>
      </c>
      <c r="K1053" s="98">
        <f t="shared" si="276"/>
        <v>9073.083</v>
      </c>
      <c r="L1053" s="98">
        <f t="shared" si="276"/>
        <v>0</v>
      </c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</row>
    <row r="1054" ht="15.75" customHeight="1">
      <c r="A1054" s="8"/>
      <c r="B1054" s="100"/>
      <c r="C1054" s="100"/>
      <c r="D1054" s="100"/>
      <c r="E1054" s="100"/>
      <c r="F1054" s="100"/>
      <c r="G1054" s="100"/>
      <c r="H1054" s="100"/>
      <c r="I1054" s="101" t="s">
        <v>496</v>
      </c>
      <c r="J1054" s="100"/>
      <c r="K1054" s="100"/>
      <c r="L1054" s="101" t="s">
        <v>497</v>
      </c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</row>
    <row r="1055" ht="15.75" customHeight="1">
      <c r="A1055" s="8"/>
      <c r="B1055" s="100"/>
      <c r="C1055" s="100"/>
      <c r="D1055" s="100"/>
      <c r="E1055" s="100"/>
      <c r="F1055" s="100"/>
      <c r="G1055" s="100"/>
      <c r="H1055" s="100"/>
      <c r="I1055" s="104">
        <f>G1051*A1037</f>
        <v>0.9524</v>
      </c>
      <c r="J1055" s="100"/>
      <c r="K1055" s="100"/>
      <c r="L1055" s="104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</row>
    <row r="1056" ht="15.75" customHeight="1">
      <c r="A1056" s="8"/>
      <c r="B1056" s="100"/>
      <c r="C1056" s="100"/>
      <c r="D1056" s="100"/>
      <c r="E1056" s="100"/>
      <c r="F1056" s="100"/>
      <c r="G1056" s="100"/>
      <c r="H1056" s="100"/>
      <c r="I1056" s="107"/>
      <c r="J1056" s="100"/>
      <c r="K1056" s="100"/>
      <c r="L1056" s="107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</row>
    <row r="1057" ht="15.75" customHeight="1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</row>
    <row r="1058" ht="15.75" customHeight="1">
      <c r="A1058" s="66"/>
      <c r="B1058" s="75"/>
      <c r="C1058" s="75"/>
      <c r="D1058" s="75"/>
      <c r="E1058" s="75"/>
      <c r="F1058" s="75"/>
      <c r="G1058" s="75"/>
      <c r="H1058" s="75"/>
      <c r="I1058" s="75"/>
      <c r="J1058" s="75"/>
      <c r="K1058" s="75"/>
      <c r="L1058" s="76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</row>
    <row r="1059" ht="15.75" customHeight="1">
      <c r="A1059" s="78" t="s">
        <v>478</v>
      </c>
      <c r="B1059" s="79" t="s">
        <v>479</v>
      </c>
      <c r="C1059" s="75"/>
      <c r="D1059" s="76"/>
      <c r="E1059" s="80" t="s">
        <v>480</v>
      </c>
      <c r="F1059" s="75"/>
      <c r="G1059" s="76"/>
      <c r="H1059" s="79" t="s">
        <v>481</v>
      </c>
      <c r="I1059" s="75"/>
      <c r="J1059" s="75"/>
      <c r="K1059" s="75"/>
      <c r="L1059" s="76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</row>
    <row r="1060" ht="15.75" customHeight="1">
      <c r="A1060" s="177">
        <v>4.0</v>
      </c>
      <c r="B1060" s="82" t="s">
        <v>482</v>
      </c>
      <c r="C1060" s="82" t="s">
        <v>483</v>
      </c>
      <c r="D1060" s="82" t="s">
        <v>484</v>
      </c>
      <c r="E1060" s="82" t="s">
        <v>485</v>
      </c>
      <c r="F1060" s="82" t="s">
        <v>484</v>
      </c>
      <c r="G1060" s="82" t="s">
        <v>524</v>
      </c>
      <c r="H1060" s="82" t="s">
        <v>486</v>
      </c>
      <c r="I1060" s="82" t="s">
        <v>487</v>
      </c>
      <c r="J1060" s="147" t="s">
        <v>488</v>
      </c>
      <c r="K1060" s="85" t="s">
        <v>489</v>
      </c>
      <c r="L1060" s="85" t="s">
        <v>490</v>
      </c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</row>
    <row r="1061" ht="15.75" customHeight="1">
      <c r="A1061" s="86" t="s">
        <v>491</v>
      </c>
      <c r="B1061" s="87"/>
      <c r="C1061" s="87"/>
      <c r="D1061" s="87"/>
      <c r="E1061" s="87"/>
      <c r="F1061" s="87"/>
      <c r="G1061" s="87"/>
      <c r="H1061" s="87"/>
      <c r="I1061" s="87"/>
      <c r="J1061" s="115"/>
      <c r="K1061" s="87"/>
      <c r="L1061" s="87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</row>
    <row r="1062" ht="15.75" customHeight="1">
      <c r="A1062" s="2"/>
      <c r="B1062" s="89"/>
      <c r="C1062" s="89"/>
      <c r="D1062" s="18">
        <f t="shared" ref="D1062:D1075" si="277">C1062*B1062</f>
        <v>0</v>
      </c>
      <c r="E1062" s="18">
        <f>B1062*A1060</f>
        <v>0</v>
      </c>
      <c r="F1062" s="18">
        <f t="shared" ref="F1062:F1075" si="278">E1062*C1062</f>
        <v>0</v>
      </c>
      <c r="G1062" s="140">
        <v>0.0</v>
      </c>
      <c r="H1062" s="18"/>
      <c r="I1062" s="89">
        <f t="shared" ref="I1062:I1075" si="279">H1062*E1062</f>
        <v>0</v>
      </c>
      <c r="J1062" s="116"/>
      <c r="K1062" s="3">
        <f t="shared" ref="K1062:K1075" si="280">J1062*I1062</f>
        <v>0</v>
      </c>
      <c r="L1062" s="3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</row>
    <row r="1063" ht="15.75" customHeight="1">
      <c r="A1063" s="2"/>
      <c r="B1063" s="89"/>
      <c r="C1063" s="89"/>
      <c r="D1063" s="18">
        <f t="shared" si="277"/>
        <v>0</v>
      </c>
      <c r="E1063" s="18">
        <f>B1063*A1060</f>
        <v>0</v>
      </c>
      <c r="F1063" s="18">
        <f t="shared" si="278"/>
        <v>0</v>
      </c>
      <c r="G1063" s="87"/>
      <c r="H1063" s="18"/>
      <c r="I1063" s="89">
        <f t="shared" si="279"/>
        <v>0</v>
      </c>
      <c r="J1063" s="116"/>
      <c r="K1063" s="3">
        <f t="shared" si="280"/>
        <v>0</v>
      </c>
      <c r="L1063" s="3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</row>
    <row r="1064" ht="15.75" customHeight="1">
      <c r="A1064" s="2"/>
      <c r="B1064" s="18"/>
      <c r="C1064" s="18"/>
      <c r="D1064" s="18">
        <f t="shared" si="277"/>
        <v>0</v>
      </c>
      <c r="E1064" s="18">
        <f>B1064*A1060</f>
        <v>0</v>
      </c>
      <c r="F1064" s="18">
        <f t="shared" si="278"/>
        <v>0</v>
      </c>
      <c r="G1064" s="148" t="s">
        <v>527</v>
      </c>
      <c r="H1064" s="18"/>
      <c r="I1064" s="89">
        <f t="shared" si="279"/>
        <v>0</v>
      </c>
      <c r="J1064" s="116"/>
      <c r="K1064" s="3">
        <f t="shared" si="280"/>
        <v>0</v>
      </c>
      <c r="L1064" s="3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</row>
    <row r="1065" ht="15.75" customHeight="1">
      <c r="A1065" s="2"/>
      <c r="B1065" s="18"/>
      <c r="C1065" s="18"/>
      <c r="D1065" s="18">
        <f t="shared" si="277"/>
        <v>0</v>
      </c>
      <c r="E1065" s="18">
        <f>B1065*A1060</f>
        <v>0</v>
      </c>
      <c r="F1065" s="18">
        <f t="shared" si="278"/>
        <v>0</v>
      </c>
      <c r="G1065" s="142"/>
      <c r="H1065" s="18"/>
      <c r="I1065" s="89">
        <f t="shared" si="279"/>
        <v>0</v>
      </c>
      <c r="J1065" s="116"/>
      <c r="K1065" s="3">
        <f t="shared" si="280"/>
        <v>0</v>
      </c>
      <c r="L1065" s="3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</row>
    <row r="1066" ht="15.75" customHeight="1">
      <c r="A1066" s="2"/>
      <c r="B1066" s="18"/>
      <c r="C1066" s="18"/>
      <c r="D1066" s="18">
        <f t="shared" si="277"/>
        <v>0</v>
      </c>
      <c r="E1066" s="18">
        <f>B1066*A1060</f>
        <v>0</v>
      </c>
      <c r="F1066" s="18">
        <f t="shared" si="278"/>
        <v>0</v>
      </c>
      <c r="G1066" s="142"/>
      <c r="H1066" s="18"/>
      <c r="I1066" s="89">
        <f t="shared" si="279"/>
        <v>0</v>
      </c>
      <c r="J1066" s="116"/>
      <c r="K1066" s="3">
        <f t="shared" si="280"/>
        <v>0</v>
      </c>
      <c r="L1066" s="3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</row>
    <row r="1067" ht="15.75" customHeight="1">
      <c r="A1067" s="2"/>
      <c r="B1067" s="18"/>
      <c r="C1067" s="18"/>
      <c r="D1067" s="18">
        <f t="shared" si="277"/>
        <v>0</v>
      </c>
      <c r="E1067" s="18">
        <f>B1067*A1060</f>
        <v>0</v>
      </c>
      <c r="F1067" s="18">
        <f t="shared" si="278"/>
        <v>0</v>
      </c>
      <c r="G1067" s="87"/>
      <c r="H1067" s="18"/>
      <c r="I1067" s="89">
        <f t="shared" si="279"/>
        <v>0</v>
      </c>
      <c r="J1067" s="116"/>
      <c r="K1067" s="3">
        <f t="shared" si="280"/>
        <v>0</v>
      </c>
      <c r="L1067" s="3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</row>
    <row r="1068" ht="15.75" customHeight="1">
      <c r="A1068" s="2"/>
      <c r="B1068" s="18"/>
      <c r="C1068" s="18"/>
      <c r="D1068" s="18">
        <f t="shared" si="277"/>
        <v>0</v>
      </c>
      <c r="E1068" s="18">
        <f>B1068*A1060</f>
        <v>0</v>
      </c>
      <c r="F1068" s="18">
        <f t="shared" si="278"/>
        <v>0</v>
      </c>
      <c r="G1068" s="59"/>
      <c r="H1068" s="18"/>
      <c r="I1068" s="89">
        <f t="shared" si="279"/>
        <v>0</v>
      </c>
      <c r="J1068" s="116"/>
      <c r="K1068" s="3">
        <f t="shared" si="280"/>
        <v>0</v>
      </c>
      <c r="L1068" s="3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</row>
    <row r="1069" ht="15.75" customHeight="1">
      <c r="A1069" s="2"/>
      <c r="B1069" s="89"/>
      <c r="C1069" s="89"/>
      <c r="D1069" s="18">
        <f t="shared" si="277"/>
        <v>0</v>
      </c>
      <c r="E1069" s="18">
        <f>B1069*A1060</f>
        <v>0</v>
      </c>
      <c r="F1069" s="18">
        <f t="shared" si="278"/>
        <v>0</v>
      </c>
      <c r="G1069" s="148" t="s">
        <v>528</v>
      </c>
      <c r="H1069" s="18"/>
      <c r="I1069" s="89">
        <f t="shared" si="279"/>
        <v>0</v>
      </c>
      <c r="J1069" s="116"/>
      <c r="K1069" s="3">
        <f t="shared" si="280"/>
        <v>0</v>
      </c>
      <c r="L1069" s="3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</row>
    <row r="1070" ht="15.75" customHeight="1">
      <c r="A1070" s="2"/>
      <c r="B1070" s="89"/>
      <c r="C1070" s="89"/>
      <c r="D1070" s="18">
        <f t="shared" si="277"/>
        <v>0</v>
      </c>
      <c r="E1070" s="18">
        <f>B1070*A1060</f>
        <v>0</v>
      </c>
      <c r="F1070" s="18">
        <f t="shared" si="278"/>
        <v>0</v>
      </c>
      <c r="G1070" s="142"/>
      <c r="H1070" s="18"/>
      <c r="I1070" s="89">
        <f t="shared" si="279"/>
        <v>0</v>
      </c>
      <c r="J1070" s="116"/>
      <c r="K1070" s="3">
        <f t="shared" si="280"/>
        <v>0</v>
      </c>
      <c r="L1070" s="3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</row>
    <row r="1071" ht="15.75" customHeight="1">
      <c r="A1071" s="1"/>
      <c r="B1071" s="89"/>
      <c r="C1071" s="89"/>
      <c r="D1071" s="18">
        <f t="shared" si="277"/>
        <v>0</v>
      </c>
      <c r="E1071" s="18">
        <f>B1071*A1060</f>
        <v>0</v>
      </c>
      <c r="F1071" s="18">
        <f t="shared" si="278"/>
        <v>0</v>
      </c>
      <c r="G1071" s="142"/>
      <c r="H1071" s="18"/>
      <c r="I1071" s="89">
        <f t="shared" si="279"/>
        <v>0</v>
      </c>
      <c r="J1071" s="116"/>
      <c r="K1071" s="3">
        <f t="shared" si="280"/>
        <v>0</v>
      </c>
      <c r="L1071" s="3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</row>
    <row r="1072" ht="15.75" customHeight="1">
      <c r="A1072" s="1"/>
      <c r="B1072" s="89"/>
      <c r="C1072" s="89"/>
      <c r="D1072" s="18">
        <f t="shared" si="277"/>
        <v>0</v>
      </c>
      <c r="E1072" s="18">
        <f>B1072*A1060</f>
        <v>0</v>
      </c>
      <c r="F1072" s="18">
        <f t="shared" si="278"/>
        <v>0</v>
      </c>
      <c r="G1072" s="142"/>
      <c r="H1072" s="18"/>
      <c r="I1072" s="89">
        <f t="shared" si="279"/>
        <v>0</v>
      </c>
      <c r="J1072" s="116"/>
      <c r="K1072" s="3">
        <f t="shared" si="280"/>
        <v>0</v>
      </c>
      <c r="L1072" s="3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</row>
    <row r="1073" ht="15.75" customHeight="1">
      <c r="A1073" s="31"/>
      <c r="B1073" s="89"/>
      <c r="C1073" s="89"/>
      <c r="D1073" s="95">
        <f t="shared" si="277"/>
        <v>0</v>
      </c>
      <c r="E1073" s="95">
        <f>B1073*A1060</f>
        <v>0</v>
      </c>
      <c r="F1073" s="18">
        <f t="shared" si="278"/>
        <v>0</v>
      </c>
      <c r="G1073" s="87"/>
      <c r="H1073" s="18"/>
      <c r="I1073" s="89">
        <f t="shared" si="279"/>
        <v>0</v>
      </c>
      <c r="J1073" s="118"/>
      <c r="K1073" s="3">
        <f t="shared" si="280"/>
        <v>0</v>
      </c>
      <c r="L1073" s="3"/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</row>
    <row r="1074" ht="15.75" customHeight="1">
      <c r="A1074" s="31"/>
      <c r="B1074" s="89"/>
      <c r="C1074" s="89"/>
      <c r="D1074" s="18">
        <f t="shared" si="277"/>
        <v>0</v>
      </c>
      <c r="E1074" s="18">
        <f>B1074*A1060</f>
        <v>0</v>
      </c>
      <c r="F1074" s="18">
        <f t="shared" si="278"/>
        <v>0</v>
      </c>
      <c r="G1074" s="143">
        <f>F1076/A1060</f>
        <v>0</v>
      </c>
      <c r="H1074" s="18"/>
      <c r="I1074" s="89">
        <f t="shared" si="279"/>
        <v>0</v>
      </c>
      <c r="J1074" s="3"/>
      <c r="K1074" s="3">
        <f t="shared" si="280"/>
        <v>0</v>
      </c>
      <c r="L1074" s="3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</row>
    <row r="1075" ht="15.75" customHeight="1">
      <c r="A1075" s="31"/>
      <c r="B1075" s="89"/>
      <c r="C1075" s="89"/>
      <c r="D1075" s="18">
        <f t="shared" si="277"/>
        <v>0</v>
      </c>
      <c r="E1075" s="18">
        <f>B1075*A1060</f>
        <v>0</v>
      </c>
      <c r="F1075" s="18">
        <f t="shared" si="278"/>
        <v>0</v>
      </c>
      <c r="G1075" s="142"/>
      <c r="H1075" s="18"/>
      <c r="I1075" s="89">
        <f t="shared" si="279"/>
        <v>0</v>
      </c>
      <c r="J1075" s="3"/>
      <c r="K1075" s="3">
        <f t="shared" si="280"/>
        <v>0</v>
      </c>
      <c r="L1075" s="3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</row>
    <row r="1076" ht="15.75" customHeight="1">
      <c r="A1076" s="4" t="s">
        <v>495</v>
      </c>
      <c r="B1076" s="97">
        <f>SUM(B1062:B1075)</f>
        <v>0</v>
      </c>
      <c r="C1076" s="96"/>
      <c r="D1076" s="97">
        <f t="shared" ref="D1076:F1076" si="281">SUM(D1062:D1075)</f>
        <v>0</v>
      </c>
      <c r="E1076" s="97">
        <f t="shared" si="281"/>
        <v>0</v>
      </c>
      <c r="F1076" s="97">
        <f t="shared" si="281"/>
        <v>0</v>
      </c>
      <c r="G1076" s="87"/>
      <c r="H1076" s="96"/>
      <c r="I1076" s="97">
        <f t="shared" ref="I1076:L1076" si="282">SUM(I1062:I1075)</f>
        <v>0</v>
      </c>
      <c r="J1076" s="98">
        <f t="shared" si="282"/>
        <v>0</v>
      </c>
      <c r="K1076" s="98">
        <f t="shared" si="282"/>
        <v>0</v>
      </c>
      <c r="L1076" s="98">
        <f t="shared" si="282"/>
        <v>0</v>
      </c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</row>
    <row r="1077" ht="15.75" customHeight="1">
      <c r="A1077" s="8"/>
      <c r="B1077" s="100"/>
      <c r="C1077" s="100"/>
      <c r="D1077" s="100"/>
      <c r="E1077" s="100"/>
      <c r="F1077" s="100"/>
      <c r="G1077" s="100"/>
      <c r="H1077" s="100"/>
      <c r="I1077" s="101" t="s">
        <v>496</v>
      </c>
      <c r="J1077" s="100"/>
      <c r="K1077" s="100"/>
      <c r="L1077" s="101" t="s">
        <v>497</v>
      </c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</row>
    <row r="1078" ht="15.75" customHeight="1">
      <c r="A1078" s="8"/>
      <c r="B1078" s="100"/>
      <c r="C1078" s="100"/>
      <c r="D1078" s="100"/>
      <c r="E1078" s="100"/>
      <c r="F1078" s="100"/>
      <c r="G1078" s="100"/>
      <c r="H1078" s="100"/>
      <c r="I1078" s="104">
        <f>G1074*A1060</f>
        <v>0</v>
      </c>
      <c r="J1078" s="100"/>
      <c r="K1078" s="100"/>
      <c r="L1078" s="104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</row>
    <row r="1079" ht="15.75" customHeight="1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</row>
    <row r="1080" ht="15.75" customHeight="1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</row>
    <row r="1081" ht="15.75" customHeight="1">
      <c r="A1081" s="66"/>
      <c r="B1081" s="75"/>
      <c r="C1081" s="75"/>
      <c r="D1081" s="75"/>
      <c r="E1081" s="75"/>
      <c r="F1081" s="75"/>
      <c r="G1081" s="75"/>
      <c r="H1081" s="75"/>
      <c r="I1081" s="75"/>
      <c r="J1081" s="75"/>
      <c r="K1081" s="75"/>
      <c r="L1081" s="76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</row>
    <row r="1082" ht="15.75" customHeight="1">
      <c r="A1082" s="78" t="s">
        <v>478</v>
      </c>
      <c r="B1082" s="79" t="s">
        <v>479</v>
      </c>
      <c r="C1082" s="75"/>
      <c r="D1082" s="76"/>
      <c r="E1082" s="80" t="s">
        <v>480</v>
      </c>
      <c r="F1082" s="75"/>
      <c r="G1082" s="76"/>
      <c r="H1082" s="79" t="s">
        <v>481</v>
      </c>
      <c r="I1082" s="75"/>
      <c r="J1082" s="75"/>
      <c r="K1082" s="75"/>
      <c r="L1082" s="76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</row>
    <row r="1083" ht="15.75" customHeight="1">
      <c r="A1083" s="177">
        <v>4.0</v>
      </c>
      <c r="B1083" s="82" t="s">
        <v>482</v>
      </c>
      <c r="C1083" s="82" t="s">
        <v>483</v>
      </c>
      <c r="D1083" s="82" t="s">
        <v>484</v>
      </c>
      <c r="E1083" s="82" t="s">
        <v>485</v>
      </c>
      <c r="F1083" s="82" t="s">
        <v>484</v>
      </c>
      <c r="G1083" s="82" t="s">
        <v>524</v>
      </c>
      <c r="H1083" s="82" t="s">
        <v>486</v>
      </c>
      <c r="I1083" s="82" t="s">
        <v>487</v>
      </c>
      <c r="J1083" s="147" t="s">
        <v>488</v>
      </c>
      <c r="K1083" s="85" t="s">
        <v>489</v>
      </c>
      <c r="L1083" s="85" t="s">
        <v>490</v>
      </c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</row>
    <row r="1084" ht="15.75" customHeight="1">
      <c r="A1084" s="86" t="s">
        <v>491</v>
      </c>
      <c r="B1084" s="87"/>
      <c r="C1084" s="87"/>
      <c r="D1084" s="87"/>
      <c r="E1084" s="87"/>
      <c r="F1084" s="87"/>
      <c r="G1084" s="87"/>
      <c r="H1084" s="87"/>
      <c r="I1084" s="87"/>
      <c r="J1084" s="115"/>
      <c r="K1084" s="87"/>
      <c r="L1084" s="87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</row>
    <row r="1085" ht="15.75" customHeight="1">
      <c r="A1085" s="2"/>
      <c r="B1085" s="89"/>
      <c r="C1085" s="89"/>
      <c r="D1085" s="18">
        <f t="shared" ref="D1085:D1098" si="283">C1085*B1085</f>
        <v>0</v>
      </c>
      <c r="E1085" s="18">
        <f>B1085*A1083</f>
        <v>0</v>
      </c>
      <c r="F1085" s="18">
        <f t="shared" ref="F1085:F1098" si="284">E1085*C1085</f>
        <v>0</v>
      </c>
      <c r="G1085" s="140">
        <v>0.0</v>
      </c>
      <c r="H1085" s="18"/>
      <c r="I1085" s="89">
        <f t="shared" ref="I1085:I1098" si="285">H1085*E1085</f>
        <v>0</v>
      </c>
      <c r="J1085" s="116"/>
      <c r="K1085" s="3">
        <f t="shared" ref="K1085:K1098" si="286">J1085*I1085</f>
        <v>0</v>
      </c>
      <c r="L1085" s="3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</row>
    <row r="1086" ht="15.75" customHeight="1">
      <c r="A1086" s="2"/>
      <c r="B1086" s="89"/>
      <c r="C1086" s="89"/>
      <c r="D1086" s="18">
        <f t="shared" si="283"/>
        <v>0</v>
      </c>
      <c r="E1086" s="18">
        <f>B1086*A1083</f>
        <v>0</v>
      </c>
      <c r="F1086" s="18">
        <f t="shared" si="284"/>
        <v>0</v>
      </c>
      <c r="G1086" s="87"/>
      <c r="H1086" s="18"/>
      <c r="I1086" s="89">
        <f t="shared" si="285"/>
        <v>0</v>
      </c>
      <c r="J1086" s="116"/>
      <c r="K1086" s="3">
        <f t="shared" si="286"/>
        <v>0</v>
      </c>
      <c r="L1086" s="3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</row>
    <row r="1087" ht="15.75" customHeight="1">
      <c r="A1087" s="2"/>
      <c r="B1087" s="18"/>
      <c r="C1087" s="18"/>
      <c r="D1087" s="18">
        <f t="shared" si="283"/>
        <v>0</v>
      </c>
      <c r="E1087" s="18">
        <f>B1087*A1083</f>
        <v>0</v>
      </c>
      <c r="F1087" s="18">
        <f t="shared" si="284"/>
        <v>0</v>
      </c>
      <c r="G1087" s="148" t="s">
        <v>527</v>
      </c>
      <c r="H1087" s="18"/>
      <c r="I1087" s="89">
        <f t="shared" si="285"/>
        <v>0</v>
      </c>
      <c r="J1087" s="116"/>
      <c r="K1087" s="3">
        <f t="shared" si="286"/>
        <v>0</v>
      </c>
      <c r="L1087" s="3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</row>
    <row r="1088" ht="15.75" customHeight="1">
      <c r="A1088" s="2"/>
      <c r="B1088" s="18"/>
      <c r="C1088" s="18"/>
      <c r="D1088" s="18">
        <f t="shared" si="283"/>
        <v>0</v>
      </c>
      <c r="E1088" s="18">
        <f>B1088*A1083</f>
        <v>0</v>
      </c>
      <c r="F1088" s="18">
        <f t="shared" si="284"/>
        <v>0</v>
      </c>
      <c r="G1088" s="142"/>
      <c r="H1088" s="18"/>
      <c r="I1088" s="89">
        <f t="shared" si="285"/>
        <v>0</v>
      </c>
      <c r="J1088" s="116"/>
      <c r="K1088" s="3">
        <f t="shared" si="286"/>
        <v>0</v>
      </c>
      <c r="L1088" s="3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</row>
    <row r="1089" ht="15.75" customHeight="1">
      <c r="A1089" s="2"/>
      <c r="B1089" s="18"/>
      <c r="C1089" s="18"/>
      <c r="D1089" s="18">
        <f t="shared" si="283"/>
        <v>0</v>
      </c>
      <c r="E1089" s="18">
        <f>B1089*A1083</f>
        <v>0</v>
      </c>
      <c r="F1089" s="18">
        <f t="shared" si="284"/>
        <v>0</v>
      </c>
      <c r="G1089" s="142"/>
      <c r="H1089" s="18"/>
      <c r="I1089" s="89">
        <f t="shared" si="285"/>
        <v>0</v>
      </c>
      <c r="J1089" s="116"/>
      <c r="K1089" s="3">
        <f t="shared" si="286"/>
        <v>0</v>
      </c>
      <c r="L1089" s="3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</row>
    <row r="1090" ht="15.75" customHeight="1">
      <c r="A1090" s="2"/>
      <c r="B1090" s="18"/>
      <c r="C1090" s="18"/>
      <c r="D1090" s="18">
        <f t="shared" si="283"/>
        <v>0</v>
      </c>
      <c r="E1090" s="18">
        <f>B1090*A1083</f>
        <v>0</v>
      </c>
      <c r="F1090" s="18">
        <f t="shared" si="284"/>
        <v>0</v>
      </c>
      <c r="G1090" s="87"/>
      <c r="H1090" s="18"/>
      <c r="I1090" s="89">
        <f t="shared" si="285"/>
        <v>0</v>
      </c>
      <c r="J1090" s="116"/>
      <c r="K1090" s="3">
        <f t="shared" si="286"/>
        <v>0</v>
      </c>
      <c r="L1090" s="3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</row>
    <row r="1091" ht="15.75" customHeight="1">
      <c r="A1091" s="2"/>
      <c r="B1091" s="18"/>
      <c r="C1091" s="18"/>
      <c r="D1091" s="18">
        <f t="shared" si="283"/>
        <v>0</v>
      </c>
      <c r="E1091" s="18">
        <f>B1091*A1083</f>
        <v>0</v>
      </c>
      <c r="F1091" s="18">
        <f t="shared" si="284"/>
        <v>0</v>
      </c>
      <c r="G1091" s="59"/>
      <c r="H1091" s="18"/>
      <c r="I1091" s="89">
        <f t="shared" si="285"/>
        <v>0</v>
      </c>
      <c r="J1091" s="116"/>
      <c r="K1091" s="3">
        <f t="shared" si="286"/>
        <v>0</v>
      </c>
      <c r="L1091" s="3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</row>
    <row r="1092" ht="15.75" customHeight="1">
      <c r="A1092" s="2"/>
      <c r="B1092" s="89"/>
      <c r="C1092" s="89"/>
      <c r="D1092" s="18">
        <f t="shared" si="283"/>
        <v>0</v>
      </c>
      <c r="E1092" s="18">
        <f>B1092*A1083</f>
        <v>0</v>
      </c>
      <c r="F1092" s="18">
        <f t="shared" si="284"/>
        <v>0</v>
      </c>
      <c r="G1092" s="148" t="s">
        <v>528</v>
      </c>
      <c r="H1092" s="18"/>
      <c r="I1092" s="89">
        <f t="shared" si="285"/>
        <v>0</v>
      </c>
      <c r="J1092" s="116"/>
      <c r="K1092" s="3">
        <f t="shared" si="286"/>
        <v>0</v>
      </c>
      <c r="L1092" s="3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</row>
    <row r="1093" ht="15.75" customHeight="1">
      <c r="A1093" s="2"/>
      <c r="B1093" s="89"/>
      <c r="C1093" s="89"/>
      <c r="D1093" s="18">
        <f t="shared" si="283"/>
        <v>0</v>
      </c>
      <c r="E1093" s="18">
        <f>B1093*A1083</f>
        <v>0</v>
      </c>
      <c r="F1093" s="18">
        <f t="shared" si="284"/>
        <v>0</v>
      </c>
      <c r="G1093" s="142"/>
      <c r="H1093" s="18"/>
      <c r="I1093" s="89">
        <f t="shared" si="285"/>
        <v>0</v>
      </c>
      <c r="J1093" s="116"/>
      <c r="K1093" s="3">
        <f t="shared" si="286"/>
        <v>0</v>
      </c>
      <c r="L1093" s="3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</row>
    <row r="1094" ht="15.75" customHeight="1">
      <c r="A1094" s="1"/>
      <c r="B1094" s="89"/>
      <c r="C1094" s="89"/>
      <c r="D1094" s="18">
        <f t="shared" si="283"/>
        <v>0</v>
      </c>
      <c r="E1094" s="18">
        <f>B1094*A1083</f>
        <v>0</v>
      </c>
      <c r="F1094" s="18">
        <f t="shared" si="284"/>
        <v>0</v>
      </c>
      <c r="G1094" s="142"/>
      <c r="H1094" s="18"/>
      <c r="I1094" s="89">
        <f t="shared" si="285"/>
        <v>0</v>
      </c>
      <c r="J1094" s="116"/>
      <c r="K1094" s="3">
        <f t="shared" si="286"/>
        <v>0</v>
      </c>
      <c r="L1094" s="3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</row>
    <row r="1095" ht="15.75" customHeight="1">
      <c r="A1095" s="1"/>
      <c r="B1095" s="89"/>
      <c r="C1095" s="89"/>
      <c r="D1095" s="18">
        <f t="shared" si="283"/>
        <v>0</v>
      </c>
      <c r="E1095" s="18">
        <f>B1095*A1083</f>
        <v>0</v>
      </c>
      <c r="F1095" s="18">
        <f t="shared" si="284"/>
        <v>0</v>
      </c>
      <c r="G1095" s="142"/>
      <c r="H1095" s="18"/>
      <c r="I1095" s="89">
        <f t="shared" si="285"/>
        <v>0</v>
      </c>
      <c r="J1095" s="116"/>
      <c r="K1095" s="3">
        <f t="shared" si="286"/>
        <v>0</v>
      </c>
      <c r="L1095" s="3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</row>
    <row r="1096" ht="15.75" customHeight="1">
      <c r="A1096" s="31"/>
      <c r="B1096" s="89"/>
      <c r="C1096" s="89"/>
      <c r="D1096" s="95">
        <f t="shared" si="283"/>
        <v>0</v>
      </c>
      <c r="E1096" s="95">
        <f>B1096*A1083</f>
        <v>0</v>
      </c>
      <c r="F1096" s="18">
        <f t="shared" si="284"/>
        <v>0</v>
      </c>
      <c r="G1096" s="87"/>
      <c r="H1096" s="18"/>
      <c r="I1096" s="89">
        <f t="shared" si="285"/>
        <v>0</v>
      </c>
      <c r="J1096" s="118"/>
      <c r="K1096" s="3">
        <f t="shared" si="286"/>
        <v>0</v>
      </c>
      <c r="L1096" s="3"/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</row>
    <row r="1097" ht="15.75" customHeight="1">
      <c r="A1097" s="31"/>
      <c r="B1097" s="89"/>
      <c r="C1097" s="89"/>
      <c r="D1097" s="18">
        <f t="shared" si="283"/>
        <v>0</v>
      </c>
      <c r="E1097" s="18">
        <f>B1097*A1083</f>
        <v>0</v>
      </c>
      <c r="F1097" s="18">
        <f t="shared" si="284"/>
        <v>0</v>
      </c>
      <c r="G1097" s="143">
        <f>F1099/A1083</f>
        <v>0</v>
      </c>
      <c r="H1097" s="18"/>
      <c r="I1097" s="89">
        <f t="shared" si="285"/>
        <v>0</v>
      </c>
      <c r="J1097" s="3"/>
      <c r="K1097" s="3">
        <f t="shared" si="286"/>
        <v>0</v>
      </c>
      <c r="L1097" s="3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</row>
    <row r="1098" ht="15.75" customHeight="1">
      <c r="A1098" s="31"/>
      <c r="B1098" s="89"/>
      <c r="C1098" s="89"/>
      <c r="D1098" s="18">
        <f t="shared" si="283"/>
        <v>0</v>
      </c>
      <c r="E1098" s="18">
        <f>B1098*A1083</f>
        <v>0</v>
      </c>
      <c r="F1098" s="18">
        <f t="shared" si="284"/>
        <v>0</v>
      </c>
      <c r="G1098" s="142"/>
      <c r="H1098" s="18"/>
      <c r="I1098" s="89">
        <f t="shared" si="285"/>
        <v>0</v>
      </c>
      <c r="J1098" s="3"/>
      <c r="K1098" s="3">
        <f t="shared" si="286"/>
        <v>0</v>
      </c>
      <c r="L1098" s="3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</row>
    <row r="1099" ht="15.75" customHeight="1">
      <c r="A1099" s="4" t="s">
        <v>495</v>
      </c>
      <c r="B1099" s="97">
        <f>SUM(B1085:B1098)</f>
        <v>0</v>
      </c>
      <c r="C1099" s="96"/>
      <c r="D1099" s="97">
        <f t="shared" ref="D1099:F1099" si="287">SUM(D1085:D1098)</f>
        <v>0</v>
      </c>
      <c r="E1099" s="97">
        <f t="shared" si="287"/>
        <v>0</v>
      </c>
      <c r="F1099" s="97">
        <f t="shared" si="287"/>
        <v>0</v>
      </c>
      <c r="G1099" s="87"/>
      <c r="H1099" s="96"/>
      <c r="I1099" s="97">
        <f t="shared" ref="I1099:L1099" si="288">SUM(I1085:I1098)</f>
        <v>0</v>
      </c>
      <c r="J1099" s="98">
        <f t="shared" si="288"/>
        <v>0</v>
      </c>
      <c r="K1099" s="98">
        <f t="shared" si="288"/>
        <v>0</v>
      </c>
      <c r="L1099" s="98">
        <f t="shared" si="288"/>
        <v>0</v>
      </c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</row>
    <row r="1100" ht="15.75" customHeight="1">
      <c r="A1100" s="8"/>
      <c r="B1100" s="100"/>
      <c r="C1100" s="100"/>
      <c r="D1100" s="100"/>
      <c r="E1100" s="100"/>
      <c r="F1100" s="100"/>
      <c r="G1100" s="100"/>
      <c r="H1100" s="100"/>
      <c r="I1100" s="101" t="s">
        <v>496</v>
      </c>
      <c r="J1100" s="100"/>
      <c r="K1100" s="100"/>
      <c r="L1100" s="101" t="s">
        <v>497</v>
      </c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</row>
    <row r="1101" ht="15.75" customHeight="1">
      <c r="A1101" s="8"/>
      <c r="B1101" s="100"/>
      <c r="C1101" s="100"/>
      <c r="D1101" s="100"/>
      <c r="E1101" s="100"/>
      <c r="F1101" s="100"/>
      <c r="G1101" s="100"/>
      <c r="H1101" s="100"/>
      <c r="I1101" s="104">
        <f>G1097*A1083</f>
        <v>0</v>
      </c>
      <c r="J1101" s="100"/>
      <c r="K1101" s="100"/>
      <c r="L1101" s="104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</row>
    <row r="1102" ht="15.75" customHeight="1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</row>
    <row r="1103" ht="15.75" customHeight="1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</row>
    <row r="1104" ht="15.75" customHeight="1">
      <c r="A1104" s="78" t="s">
        <v>478</v>
      </c>
      <c r="B1104" s="79" t="s">
        <v>479</v>
      </c>
      <c r="C1104" s="75"/>
      <c r="D1104" s="76"/>
      <c r="E1104" s="80" t="s">
        <v>480</v>
      </c>
      <c r="F1104" s="75"/>
      <c r="G1104" s="76"/>
      <c r="H1104" s="79" t="s">
        <v>481</v>
      </c>
      <c r="I1104" s="75"/>
      <c r="J1104" s="75"/>
      <c r="K1104" s="75"/>
      <c r="L1104" s="76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</row>
    <row r="1105" ht="15.75" customHeight="1">
      <c r="A1105" s="177">
        <v>4.0</v>
      </c>
      <c r="B1105" s="82" t="s">
        <v>482</v>
      </c>
      <c r="C1105" s="82" t="s">
        <v>483</v>
      </c>
      <c r="D1105" s="82" t="s">
        <v>484</v>
      </c>
      <c r="E1105" s="82" t="s">
        <v>485</v>
      </c>
      <c r="F1105" s="82" t="s">
        <v>484</v>
      </c>
      <c r="G1105" s="82" t="s">
        <v>524</v>
      </c>
      <c r="H1105" s="82" t="s">
        <v>486</v>
      </c>
      <c r="I1105" s="82" t="s">
        <v>487</v>
      </c>
      <c r="J1105" s="147" t="s">
        <v>488</v>
      </c>
      <c r="K1105" s="85" t="s">
        <v>489</v>
      </c>
      <c r="L1105" s="85" t="s">
        <v>490</v>
      </c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</row>
    <row r="1106" ht="15.75" customHeight="1">
      <c r="A1106" s="86" t="s">
        <v>491</v>
      </c>
      <c r="B1106" s="87"/>
      <c r="C1106" s="87"/>
      <c r="D1106" s="87"/>
      <c r="E1106" s="87"/>
      <c r="F1106" s="87"/>
      <c r="G1106" s="87"/>
      <c r="H1106" s="87"/>
      <c r="I1106" s="87"/>
      <c r="J1106" s="115"/>
      <c r="K1106" s="87"/>
      <c r="L1106" s="87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</row>
    <row r="1107" ht="15.75" customHeight="1">
      <c r="A1107" s="2"/>
      <c r="B1107" s="89"/>
      <c r="C1107" s="89"/>
      <c r="D1107" s="18">
        <f t="shared" ref="D1107:D1120" si="289">C1107*B1107</f>
        <v>0</v>
      </c>
      <c r="E1107" s="18">
        <f>B1107*A1105</f>
        <v>0</v>
      </c>
      <c r="F1107" s="18">
        <f t="shared" ref="F1107:F1120" si="290">E1107*C1107</f>
        <v>0</v>
      </c>
      <c r="G1107" s="140">
        <v>0.0</v>
      </c>
      <c r="H1107" s="18"/>
      <c r="I1107" s="89">
        <f t="shared" ref="I1107:I1120" si="291">H1107*E1107</f>
        <v>0</v>
      </c>
      <c r="J1107" s="116"/>
      <c r="K1107" s="3">
        <f t="shared" ref="K1107:K1120" si="292">J1107*I1107</f>
        <v>0</v>
      </c>
      <c r="L1107" s="3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</row>
    <row r="1108" ht="15.75" customHeight="1">
      <c r="A1108" s="2"/>
      <c r="B1108" s="89"/>
      <c r="C1108" s="89"/>
      <c r="D1108" s="18">
        <f t="shared" si="289"/>
        <v>0</v>
      </c>
      <c r="E1108" s="18">
        <f>B1108*A1105</f>
        <v>0</v>
      </c>
      <c r="F1108" s="18">
        <f t="shared" si="290"/>
        <v>0</v>
      </c>
      <c r="G1108" s="87"/>
      <c r="H1108" s="18"/>
      <c r="I1108" s="89">
        <f t="shared" si="291"/>
        <v>0</v>
      </c>
      <c r="J1108" s="116"/>
      <c r="K1108" s="3">
        <f t="shared" si="292"/>
        <v>0</v>
      </c>
      <c r="L1108" s="3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</row>
    <row r="1109" ht="15.75" customHeight="1">
      <c r="A1109" s="2"/>
      <c r="B1109" s="18"/>
      <c r="C1109" s="18"/>
      <c r="D1109" s="18">
        <f t="shared" si="289"/>
        <v>0</v>
      </c>
      <c r="E1109" s="18">
        <f>B1109*A1105</f>
        <v>0</v>
      </c>
      <c r="F1109" s="18">
        <f t="shared" si="290"/>
        <v>0</v>
      </c>
      <c r="G1109" s="148" t="s">
        <v>527</v>
      </c>
      <c r="H1109" s="18"/>
      <c r="I1109" s="89">
        <f t="shared" si="291"/>
        <v>0</v>
      </c>
      <c r="J1109" s="116"/>
      <c r="K1109" s="3">
        <f t="shared" si="292"/>
        <v>0</v>
      </c>
      <c r="L1109" s="3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</row>
    <row r="1110" ht="15.75" customHeight="1">
      <c r="A1110" s="2"/>
      <c r="B1110" s="18"/>
      <c r="C1110" s="18"/>
      <c r="D1110" s="18">
        <f t="shared" si="289"/>
        <v>0</v>
      </c>
      <c r="E1110" s="18">
        <f>B1110*A1105</f>
        <v>0</v>
      </c>
      <c r="F1110" s="18">
        <f t="shared" si="290"/>
        <v>0</v>
      </c>
      <c r="G1110" s="142"/>
      <c r="H1110" s="18"/>
      <c r="I1110" s="89">
        <f t="shared" si="291"/>
        <v>0</v>
      </c>
      <c r="J1110" s="116"/>
      <c r="K1110" s="3">
        <f t="shared" si="292"/>
        <v>0</v>
      </c>
      <c r="L1110" s="3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</row>
    <row r="1111" ht="15.75" customHeight="1">
      <c r="A1111" s="2"/>
      <c r="B1111" s="18"/>
      <c r="C1111" s="18"/>
      <c r="D1111" s="18">
        <f t="shared" si="289"/>
        <v>0</v>
      </c>
      <c r="E1111" s="18">
        <f>B1111*A1105</f>
        <v>0</v>
      </c>
      <c r="F1111" s="18">
        <f t="shared" si="290"/>
        <v>0</v>
      </c>
      <c r="G1111" s="142"/>
      <c r="H1111" s="18"/>
      <c r="I1111" s="89">
        <f t="shared" si="291"/>
        <v>0</v>
      </c>
      <c r="J1111" s="116"/>
      <c r="K1111" s="3">
        <f t="shared" si="292"/>
        <v>0</v>
      </c>
      <c r="L1111" s="3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</row>
    <row r="1112" ht="15.75" customHeight="1">
      <c r="A1112" s="2"/>
      <c r="B1112" s="18"/>
      <c r="C1112" s="18"/>
      <c r="D1112" s="18">
        <f t="shared" si="289"/>
        <v>0</v>
      </c>
      <c r="E1112" s="18">
        <f>B1112*A1105</f>
        <v>0</v>
      </c>
      <c r="F1112" s="18">
        <f t="shared" si="290"/>
        <v>0</v>
      </c>
      <c r="G1112" s="87"/>
      <c r="H1112" s="18"/>
      <c r="I1112" s="89">
        <f t="shared" si="291"/>
        <v>0</v>
      </c>
      <c r="J1112" s="116"/>
      <c r="K1112" s="3">
        <f t="shared" si="292"/>
        <v>0</v>
      </c>
      <c r="L1112" s="3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</row>
    <row r="1113" ht="15.75" customHeight="1">
      <c r="A1113" s="2"/>
      <c r="B1113" s="18"/>
      <c r="C1113" s="18"/>
      <c r="D1113" s="18">
        <f t="shared" si="289"/>
        <v>0</v>
      </c>
      <c r="E1113" s="18">
        <f>B1113*A1105</f>
        <v>0</v>
      </c>
      <c r="F1113" s="18">
        <f t="shared" si="290"/>
        <v>0</v>
      </c>
      <c r="G1113" s="59"/>
      <c r="H1113" s="18"/>
      <c r="I1113" s="89">
        <f t="shared" si="291"/>
        <v>0</v>
      </c>
      <c r="J1113" s="116"/>
      <c r="K1113" s="3">
        <f t="shared" si="292"/>
        <v>0</v>
      </c>
      <c r="L1113" s="3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</row>
    <row r="1114" ht="15.75" customHeight="1">
      <c r="A1114" s="2"/>
      <c r="B1114" s="89"/>
      <c r="C1114" s="89"/>
      <c r="D1114" s="18">
        <f t="shared" si="289"/>
        <v>0</v>
      </c>
      <c r="E1114" s="18">
        <f>B1114*A1105</f>
        <v>0</v>
      </c>
      <c r="F1114" s="18">
        <f t="shared" si="290"/>
        <v>0</v>
      </c>
      <c r="G1114" s="148" t="s">
        <v>528</v>
      </c>
      <c r="H1114" s="18"/>
      <c r="I1114" s="89">
        <f t="shared" si="291"/>
        <v>0</v>
      </c>
      <c r="J1114" s="116"/>
      <c r="K1114" s="3">
        <f t="shared" si="292"/>
        <v>0</v>
      </c>
      <c r="L1114" s="3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</row>
    <row r="1115" ht="15.75" customHeight="1">
      <c r="A1115" s="2"/>
      <c r="B1115" s="89"/>
      <c r="C1115" s="89"/>
      <c r="D1115" s="18">
        <f t="shared" si="289"/>
        <v>0</v>
      </c>
      <c r="E1115" s="18">
        <f>B1115*A1105</f>
        <v>0</v>
      </c>
      <c r="F1115" s="18">
        <f t="shared" si="290"/>
        <v>0</v>
      </c>
      <c r="G1115" s="142"/>
      <c r="H1115" s="18"/>
      <c r="I1115" s="89">
        <f t="shared" si="291"/>
        <v>0</v>
      </c>
      <c r="J1115" s="116"/>
      <c r="K1115" s="3">
        <f t="shared" si="292"/>
        <v>0</v>
      </c>
      <c r="L1115" s="3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</row>
    <row r="1116" ht="15.75" customHeight="1">
      <c r="A1116" s="1"/>
      <c r="B1116" s="89"/>
      <c r="C1116" s="89"/>
      <c r="D1116" s="18">
        <f t="shared" si="289"/>
        <v>0</v>
      </c>
      <c r="E1116" s="18">
        <f>B1116*A1105</f>
        <v>0</v>
      </c>
      <c r="F1116" s="18">
        <f t="shared" si="290"/>
        <v>0</v>
      </c>
      <c r="G1116" s="142"/>
      <c r="H1116" s="18"/>
      <c r="I1116" s="89">
        <f t="shared" si="291"/>
        <v>0</v>
      </c>
      <c r="J1116" s="116"/>
      <c r="K1116" s="3">
        <f t="shared" si="292"/>
        <v>0</v>
      </c>
      <c r="L1116" s="3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</row>
    <row r="1117" ht="15.75" customHeight="1">
      <c r="A1117" s="1"/>
      <c r="B1117" s="89"/>
      <c r="C1117" s="89"/>
      <c r="D1117" s="18">
        <f t="shared" si="289"/>
        <v>0</v>
      </c>
      <c r="E1117" s="18">
        <f>B1117*A1105</f>
        <v>0</v>
      </c>
      <c r="F1117" s="18">
        <f t="shared" si="290"/>
        <v>0</v>
      </c>
      <c r="G1117" s="142"/>
      <c r="H1117" s="18"/>
      <c r="I1117" s="89">
        <f t="shared" si="291"/>
        <v>0</v>
      </c>
      <c r="J1117" s="116"/>
      <c r="K1117" s="3">
        <f t="shared" si="292"/>
        <v>0</v>
      </c>
      <c r="L1117" s="3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</row>
    <row r="1118" ht="15.75" customHeight="1">
      <c r="A1118" s="31"/>
      <c r="B1118" s="89"/>
      <c r="C1118" s="89"/>
      <c r="D1118" s="95">
        <f t="shared" si="289"/>
        <v>0</v>
      </c>
      <c r="E1118" s="95">
        <f>B1118*A1105</f>
        <v>0</v>
      </c>
      <c r="F1118" s="18">
        <f t="shared" si="290"/>
        <v>0</v>
      </c>
      <c r="G1118" s="87"/>
      <c r="H1118" s="18"/>
      <c r="I1118" s="89">
        <f t="shared" si="291"/>
        <v>0</v>
      </c>
      <c r="J1118" s="118"/>
      <c r="K1118" s="3">
        <f t="shared" si="292"/>
        <v>0</v>
      </c>
      <c r="L1118" s="3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</row>
    <row r="1119" ht="15.75" customHeight="1">
      <c r="A1119" s="31"/>
      <c r="B1119" s="89"/>
      <c r="C1119" s="89"/>
      <c r="D1119" s="18">
        <f t="shared" si="289"/>
        <v>0</v>
      </c>
      <c r="E1119" s="18">
        <f>B1119*A1105</f>
        <v>0</v>
      </c>
      <c r="F1119" s="18">
        <f t="shared" si="290"/>
        <v>0</v>
      </c>
      <c r="G1119" s="143">
        <f>F1121/A1105</f>
        <v>0</v>
      </c>
      <c r="H1119" s="18"/>
      <c r="I1119" s="89">
        <f t="shared" si="291"/>
        <v>0</v>
      </c>
      <c r="J1119" s="3"/>
      <c r="K1119" s="3">
        <f t="shared" si="292"/>
        <v>0</v>
      </c>
      <c r="L1119" s="3"/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</row>
    <row r="1120" ht="15.75" customHeight="1">
      <c r="A1120" s="31"/>
      <c r="B1120" s="89"/>
      <c r="C1120" s="89"/>
      <c r="D1120" s="18">
        <f t="shared" si="289"/>
        <v>0</v>
      </c>
      <c r="E1120" s="18">
        <f>B1120*A1105</f>
        <v>0</v>
      </c>
      <c r="F1120" s="18">
        <f t="shared" si="290"/>
        <v>0</v>
      </c>
      <c r="G1120" s="142"/>
      <c r="H1120" s="18"/>
      <c r="I1120" s="89">
        <f t="shared" si="291"/>
        <v>0</v>
      </c>
      <c r="J1120" s="3"/>
      <c r="K1120" s="3">
        <f t="shared" si="292"/>
        <v>0</v>
      </c>
      <c r="L1120" s="3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</row>
    <row r="1121" ht="15.75" customHeight="1">
      <c r="A1121" s="4" t="s">
        <v>495</v>
      </c>
      <c r="B1121" s="97">
        <f>SUM(B1107:B1120)</f>
        <v>0</v>
      </c>
      <c r="C1121" s="96"/>
      <c r="D1121" s="97">
        <f t="shared" ref="D1121:F1121" si="293">SUM(D1107:D1120)</f>
        <v>0</v>
      </c>
      <c r="E1121" s="97">
        <f t="shared" si="293"/>
        <v>0</v>
      </c>
      <c r="F1121" s="97">
        <f t="shared" si="293"/>
        <v>0</v>
      </c>
      <c r="G1121" s="87"/>
      <c r="H1121" s="96"/>
      <c r="I1121" s="97">
        <f t="shared" ref="I1121:L1121" si="294">SUM(I1107:I1120)</f>
        <v>0</v>
      </c>
      <c r="J1121" s="98">
        <f t="shared" si="294"/>
        <v>0</v>
      </c>
      <c r="K1121" s="98">
        <f t="shared" si="294"/>
        <v>0</v>
      </c>
      <c r="L1121" s="98">
        <f t="shared" si="294"/>
        <v>0</v>
      </c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</row>
    <row r="1122" ht="15.75" customHeight="1">
      <c r="A1122" s="8"/>
      <c r="B1122" s="100"/>
      <c r="C1122" s="100"/>
      <c r="D1122" s="100"/>
      <c r="E1122" s="100"/>
      <c r="F1122" s="100"/>
      <c r="G1122" s="100"/>
      <c r="H1122" s="100"/>
      <c r="I1122" s="101" t="s">
        <v>496</v>
      </c>
      <c r="J1122" s="100"/>
      <c r="K1122" s="100"/>
      <c r="L1122" s="101" t="s">
        <v>497</v>
      </c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</row>
    <row r="1123" ht="15.75" customHeight="1">
      <c r="A1123" s="8"/>
      <c r="B1123" s="100"/>
      <c r="C1123" s="100"/>
      <c r="D1123" s="100"/>
      <c r="E1123" s="100"/>
      <c r="F1123" s="100"/>
      <c r="G1123" s="100"/>
      <c r="H1123" s="100"/>
      <c r="I1123" s="104">
        <f>G1119*A1105</f>
        <v>0</v>
      </c>
      <c r="J1123" s="100"/>
      <c r="K1123" s="100"/>
      <c r="L1123" s="104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</row>
    <row r="1124" ht="15.75" customHeight="1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</row>
    <row r="1125" ht="15.75" customHeight="1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</row>
    <row r="1126" ht="15.75" customHeight="1">
      <c r="A1126" s="66"/>
      <c r="B1126" s="75"/>
      <c r="C1126" s="75"/>
      <c r="D1126" s="75"/>
      <c r="E1126" s="75"/>
      <c r="F1126" s="75"/>
      <c r="G1126" s="75"/>
      <c r="H1126" s="75"/>
      <c r="I1126" s="75"/>
      <c r="J1126" s="75"/>
      <c r="K1126" s="75"/>
      <c r="L1126" s="76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</row>
    <row r="1127" ht="15.75" customHeight="1">
      <c r="A1127" s="78" t="s">
        <v>478</v>
      </c>
      <c r="B1127" s="79" t="s">
        <v>479</v>
      </c>
      <c r="C1127" s="75"/>
      <c r="D1127" s="76"/>
      <c r="E1127" s="80" t="s">
        <v>480</v>
      </c>
      <c r="F1127" s="75"/>
      <c r="G1127" s="76"/>
      <c r="H1127" s="79" t="s">
        <v>481</v>
      </c>
      <c r="I1127" s="75"/>
      <c r="J1127" s="75"/>
      <c r="K1127" s="75"/>
      <c r="L1127" s="76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</row>
    <row r="1128" ht="15.75" customHeight="1">
      <c r="A1128" s="177">
        <v>4.0</v>
      </c>
      <c r="B1128" s="82" t="s">
        <v>482</v>
      </c>
      <c r="C1128" s="82" t="s">
        <v>483</v>
      </c>
      <c r="D1128" s="82" t="s">
        <v>484</v>
      </c>
      <c r="E1128" s="82" t="s">
        <v>485</v>
      </c>
      <c r="F1128" s="82" t="s">
        <v>484</v>
      </c>
      <c r="G1128" s="82" t="s">
        <v>524</v>
      </c>
      <c r="H1128" s="82" t="s">
        <v>486</v>
      </c>
      <c r="I1128" s="82" t="s">
        <v>487</v>
      </c>
      <c r="J1128" s="147" t="s">
        <v>488</v>
      </c>
      <c r="K1128" s="85" t="s">
        <v>489</v>
      </c>
      <c r="L1128" s="85" t="s">
        <v>490</v>
      </c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</row>
    <row r="1129" ht="15.75" customHeight="1">
      <c r="A1129" s="86" t="s">
        <v>491</v>
      </c>
      <c r="B1129" s="87"/>
      <c r="C1129" s="87"/>
      <c r="D1129" s="87"/>
      <c r="E1129" s="87"/>
      <c r="F1129" s="87"/>
      <c r="G1129" s="87"/>
      <c r="H1129" s="87"/>
      <c r="I1129" s="87"/>
      <c r="J1129" s="115"/>
      <c r="K1129" s="87"/>
      <c r="L1129" s="87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</row>
    <row r="1130" ht="15.75" customHeight="1">
      <c r="A1130" s="2"/>
      <c r="B1130" s="89"/>
      <c r="C1130" s="89"/>
      <c r="D1130" s="18">
        <f t="shared" ref="D1130:D1143" si="295">C1130*B1130</f>
        <v>0</v>
      </c>
      <c r="E1130" s="18">
        <f>B1130*A1128</f>
        <v>0</v>
      </c>
      <c r="F1130" s="18">
        <f t="shared" ref="F1130:F1143" si="296">E1130*C1130</f>
        <v>0</v>
      </c>
      <c r="G1130" s="140">
        <v>0.0</v>
      </c>
      <c r="H1130" s="18"/>
      <c r="I1130" s="89">
        <f t="shared" ref="I1130:I1143" si="297">H1130*E1130</f>
        <v>0</v>
      </c>
      <c r="J1130" s="116"/>
      <c r="K1130" s="3">
        <f t="shared" ref="K1130:K1143" si="298">J1130*I1130</f>
        <v>0</v>
      </c>
      <c r="L1130" s="3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</row>
    <row r="1131" ht="15.75" customHeight="1">
      <c r="A1131" s="2"/>
      <c r="B1131" s="89"/>
      <c r="C1131" s="89"/>
      <c r="D1131" s="18">
        <f t="shared" si="295"/>
        <v>0</v>
      </c>
      <c r="E1131" s="18">
        <f>B1131*A1128</f>
        <v>0</v>
      </c>
      <c r="F1131" s="18">
        <f t="shared" si="296"/>
        <v>0</v>
      </c>
      <c r="G1131" s="87"/>
      <c r="H1131" s="18"/>
      <c r="I1131" s="89">
        <f t="shared" si="297"/>
        <v>0</v>
      </c>
      <c r="J1131" s="116"/>
      <c r="K1131" s="3">
        <f t="shared" si="298"/>
        <v>0</v>
      </c>
      <c r="L1131" s="3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</row>
    <row r="1132" ht="15.75" customHeight="1">
      <c r="A1132" s="2"/>
      <c r="B1132" s="18"/>
      <c r="C1132" s="18"/>
      <c r="D1132" s="18">
        <f t="shared" si="295"/>
        <v>0</v>
      </c>
      <c r="E1132" s="18">
        <f>B1132*A1128</f>
        <v>0</v>
      </c>
      <c r="F1132" s="18">
        <f t="shared" si="296"/>
        <v>0</v>
      </c>
      <c r="G1132" s="148" t="s">
        <v>527</v>
      </c>
      <c r="H1132" s="18"/>
      <c r="I1132" s="89">
        <f t="shared" si="297"/>
        <v>0</v>
      </c>
      <c r="J1132" s="116"/>
      <c r="K1132" s="3">
        <f t="shared" si="298"/>
        <v>0</v>
      </c>
      <c r="L1132" s="3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</row>
    <row r="1133" ht="15.75" customHeight="1">
      <c r="A1133" s="2"/>
      <c r="B1133" s="18"/>
      <c r="C1133" s="18"/>
      <c r="D1133" s="18">
        <f t="shared" si="295"/>
        <v>0</v>
      </c>
      <c r="E1133" s="18">
        <f>B1133*A1128</f>
        <v>0</v>
      </c>
      <c r="F1133" s="18">
        <f t="shared" si="296"/>
        <v>0</v>
      </c>
      <c r="G1133" s="142"/>
      <c r="H1133" s="18"/>
      <c r="I1133" s="89">
        <f t="shared" si="297"/>
        <v>0</v>
      </c>
      <c r="J1133" s="116"/>
      <c r="K1133" s="3">
        <f t="shared" si="298"/>
        <v>0</v>
      </c>
      <c r="L1133" s="3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</row>
    <row r="1134" ht="15.75" customHeight="1">
      <c r="A1134" s="2"/>
      <c r="B1134" s="18"/>
      <c r="C1134" s="18"/>
      <c r="D1134" s="18">
        <f t="shared" si="295"/>
        <v>0</v>
      </c>
      <c r="E1134" s="18">
        <f>B1134*A1128</f>
        <v>0</v>
      </c>
      <c r="F1134" s="18">
        <f t="shared" si="296"/>
        <v>0</v>
      </c>
      <c r="G1134" s="142"/>
      <c r="H1134" s="18"/>
      <c r="I1134" s="89">
        <f t="shared" si="297"/>
        <v>0</v>
      </c>
      <c r="J1134" s="116"/>
      <c r="K1134" s="3">
        <f t="shared" si="298"/>
        <v>0</v>
      </c>
      <c r="L1134" s="3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</row>
    <row r="1135" ht="15.75" customHeight="1">
      <c r="A1135" s="2"/>
      <c r="B1135" s="18"/>
      <c r="C1135" s="18"/>
      <c r="D1135" s="18">
        <f t="shared" si="295"/>
        <v>0</v>
      </c>
      <c r="E1135" s="18">
        <f>B1135*A1128</f>
        <v>0</v>
      </c>
      <c r="F1135" s="18">
        <f t="shared" si="296"/>
        <v>0</v>
      </c>
      <c r="G1135" s="87"/>
      <c r="H1135" s="18"/>
      <c r="I1135" s="89">
        <f t="shared" si="297"/>
        <v>0</v>
      </c>
      <c r="J1135" s="116"/>
      <c r="K1135" s="3">
        <f t="shared" si="298"/>
        <v>0</v>
      </c>
      <c r="L1135" s="3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</row>
    <row r="1136" ht="15.75" customHeight="1">
      <c r="A1136" s="2"/>
      <c r="B1136" s="18"/>
      <c r="C1136" s="18"/>
      <c r="D1136" s="18">
        <f t="shared" si="295"/>
        <v>0</v>
      </c>
      <c r="E1136" s="18">
        <f>B1136*A1128</f>
        <v>0</v>
      </c>
      <c r="F1136" s="18">
        <f t="shared" si="296"/>
        <v>0</v>
      </c>
      <c r="G1136" s="59"/>
      <c r="H1136" s="18"/>
      <c r="I1136" s="89">
        <f t="shared" si="297"/>
        <v>0</v>
      </c>
      <c r="J1136" s="116"/>
      <c r="K1136" s="3">
        <f t="shared" si="298"/>
        <v>0</v>
      </c>
      <c r="L1136" s="3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</row>
    <row r="1137" ht="15.75" customHeight="1">
      <c r="A1137" s="2"/>
      <c r="B1137" s="89"/>
      <c r="C1137" s="89"/>
      <c r="D1137" s="18">
        <f t="shared" si="295"/>
        <v>0</v>
      </c>
      <c r="E1137" s="18">
        <f>B1137*A1128</f>
        <v>0</v>
      </c>
      <c r="F1137" s="18">
        <f t="shared" si="296"/>
        <v>0</v>
      </c>
      <c r="G1137" s="148" t="s">
        <v>528</v>
      </c>
      <c r="H1137" s="18"/>
      <c r="I1137" s="89">
        <f t="shared" si="297"/>
        <v>0</v>
      </c>
      <c r="J1137" s="116"/>
      <c r="K1137" s="3">
        <f t="shared" si="298"/>
        <v>0</v>
      </c>
      <c r="L1137" s="3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</row>
    <row r="1138" ht="15.75" customHeight="1">
      <c r="A1138" s="2"/>
      <c r="B1138" s="89"/>
      <c r="C1138" s="89"/>
      <c r="D1138" s="18">
        <f t="shared" si="295"/>
        <v>0</v>
      </c>
      <c r="E1138" s="18">
        <f>B1138*A1128</f>
        <v>0</v>
      </c>
      <c r="F1138" s="18">
        <f t="shared" si="296"/>
        <v>0</v>
      </c>
      <c r="G1138" s="142"/>
      <c r="H1138" s="18"/>
      <c r="I1138" s="89">
        <f t="shared" si="297"/>
        <v>0</v>
      </c>
      <c r="J1138" s="116"/>
      <c r="K1138" s="3">
        <f t="shared" si="298"/>
        <v>0</v>
      </c>
      <c r="L1138" s="3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</row>
    <row r="1139" ht="15.75" customHeight="1">
      <c r="A1139" s="1"/>
      <c r="B1139" s="89"/>
      <c r="C1139" s="89"/>
      <c r="D1139" s="18">
        <f t="shared" si="295"/>
        <v>0</v>
      </c>
      <c r="E1139" s="18">
        <f>B1139*A1128</f>
        <v>0</v>
      </c>
      <c r="F1139" s="18">
        <f t="shared" si="296"/>
        <v>0</v>
      </c>
      <c r="G1139" s="142"/>
      <c r="H1139" s="18"/>
      <c r="I1139" s="89">
        <f t="shared" si="297"/>
        <v>0</v>
      </c>
      <c r="J1139" s="116"/>
      <c r="K1139" s="3">
        <f t="shared" si="298"/>
        <v>0</v>
      </c>
      <c r="L1139" s="3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</row>
    <row r="1140" ht="15.75" customHeight="1">
      <c r="A1140" s="1"/>
      <c r="B1140" s="89"/>
      <c r="C1140" s="89"/>
      <c r="D1140" s="18">
        <f t="shared" si="295"/>
        <v>0</v>
      </c>
      <c r="E1140" s="18">
        <f>B1140*A1128</f>
        <v>0</v>
      </c>
      <c r="F1140" s="18">
        <f t="shared" si="296"/>
        <v>0</v>
      </c>
      <c r="G1140" s="142"/>
      <c r="H1140" s="18"/>
      <c r="I1140" s="89">
        <f t="shared" si="297"/>
        <v>0</v>
      </c>
      <c r="J1140" s="116"/>
      <c r="K1140" s="3">
        <f t="shared" si="298"/>
        <v>0</v>
      </c>
      <c r="L1140" s="3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</row>
    <row r="1141" ht="15.75" customHeight="1">
      <c r="A1141" s="31"/>
      <c r="B1141" s="89"/>
      <c r="C1141" s="89"/>
      <c r="D1141" s="95">
        <f t="shared" si="295"/>
        <v>0</v>
      </c>
      <c r="E1141" s="95">
        <f>B1141*A1128</f>
        <v>0</v>
      </c>
      <c r="F1141" s="18">
        <f t="shared" si="296"/>
        <v>0</v>
      </c>
      <c r="G1141" s="87"/>
      <c r="H1141" s="18"/>
      <c r="I1141" s="89">
        <f t="shared" si="297"/>
        <v>0</v>
      </c>
      <c r="J1141" s="118"/>
      <c r="K1141" s="3">
        <f t="shared" si="298"/>
        <v>0</v>
      </c>
      <c r="L1141" s="3"/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</row>
    <row r="1142" ht="15.75" customHeight="1">
      <c r="A1142" s="31"/>
      <c r="B1142" s="89"/>
      <c r="C1142" s="89"/>
      <c r="D1142" s="18">
        <f t="shared" si="295"/>
        <v>0</v>
      </c>
      <c r="E1142" s="18">
        <f>B1142*A1128</f>
        <v>0</v>
      </c>
      <c r="F1142" s="18">
        <f t="shared" si="296"/>
        <v>0</v>
      </c>
      <c r="G1142" s="143">
        <f>F1144/A1128</f>
        <v>0</v>
      </c>
      <c r="H1142" s="18"/>
      <c r="I1142" s="89">
        <f t="shared" si="297"/>
        <v>0</v>
      </c>
      <c r="J1142" s="3"/>
      <c r="K1142" s="3">
        <f t="shared" si="298"/>
        <v>0</v>
      </c>
      <c r="L1142" s="3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</row>
    <row r="1143" ht="15.75" customHeight="1">
      <c r="A1143" s="31"/>
      <c r="B1143" s="89"/>
      <c r="C1143" s="89"/>
      <c r="D1143" s="18">
        <f t="shared" si="295"/>
        <v>0</v>
      </c>
      <c r="E1143" s="18">
        <f>B1143*A1128</f>
        <v>0</v>
      </c>
      <c r="F1143" s="18">
        <f t="shared" si="296"/>
        <v>0</v>
      </c>
      <c r="G1143" s="142"/>
      <c r="H1143" s="18"/>
      <c r="I1143" s="89">
        <f t="shared" si="297"/>
        <v>0</v>
      </c>
      <c r="J1143" s="3"/>
      <c r="K1143" s="3">
        <f t="shared" si="298"/>
        <v>0</v>
      </c>
      <c r="L1143" s="3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</row>
    <row r="1144" ht="15.75" customHeight="1">
      <c r="A1144" s="4" t="s">
        <v>495</v>
      </c>
      <c r="B1144" s="97">
        <f>SUM(B1130:B1143)</f>
        <v>0</v>
      </c>
      <c r="C1144" s="96"/>
      <c r="D1144" s="97">
        <f t="shared" ref="D1144:F1144" si="299">SUM(D1130:D1143)</f>
        <v>0</v>
      </c>
      <c r="E1144" s="97">
        <f t="shared" si="299"/>
        <v>0</v>
      </c>
      <c r="F1144" s="97">
        <f t="shared" si="299"/>
        <v>0</v>
      </c>
      <c r="G1144" s="87"/>
      <c r="H1144" s="96"/>
      <c r="I1144" s="97">
        <f t="shared" ref="I1144:L1144" si="300">SUM(I1130:I1143)</f>
        <v>0</v>
      </c>
      <c r="J1144" s="98">
        <f t="shared" si="300"/>
        <v>0</v>
      </c>
      <c r="K1144" s="98">
        <f t="shared" si="300"/>
        <v>0</v>
      </c>
      <c r="L1144" s="98">
        <f t="shared" si="300"/>
        <v>0</v>
      </c>
      <c r="M1144" s="77"/>
      <c r="N1144" s="77"/>
      <c r="O1144" s="77"/>
      <c r="P1144" s="77"/>
      <c r="Q1144" s="77"/>
      <c r="R1144" s="77"/>
      <c r="S1144" s="77"/>
      <c r="T1144" s="77"/>
      <c r="U1144" s="77"/>
      <c r="V1144" s="77"/>
      <c r="W1144" s="77"/>
      <c r="X1144" s="77"/>
      <c r="Y1144" s="77"/>
      <c r="Z1144" s="77"/>
    </row>
    <row r="1145" ht="15.75" customHeight="1">
      <c r="A1145" s="8"/>
      <c r="B1145" s="100"/>
      <c r="C1145" s="100"/>
      <c r="D1145" s="100"/>
      <c r="E1145" s="100"/>
      <c r="F1145" s="100"/>
      <c r="G1145" s="100"/>
      <c r="H1145" s="100"/>
      <c r="I1145" s="101" t="s">
        <v>496</v>
      </c>
      <c r="J1145" s="100"/>
      <c r="K1145" s="100"/>
      <c r="L1145" s="101" t="s">
        <v>497</v>
      </c>
      <c r="M1145" s="77"/>
      <c r="N1145" s="77"/>
      <c r="O1145" s="77"/>
      <c r="P1145" s="77"/>
      <c r="Q1145" s="77"/>
      <c r="R1145" s="77"/>
      <c r="S1145" s="77"/>
      <c r="T1145" s="77"/>
      <c r="U1145" s="77"/>
      <c r="V1145" s="77"/>
      <c r="W1145" s="77"/>
      <c r="X1145" s="77"/>
      <c r="Y1145" s="77"/>
      <c r="Z1145" s="77"/>
    </row>
    <row r="1146" ht="15.75" customHeight="1">
      <c r="A1146" s="8"/>
      <c r="B1146" s="100"/>
      <c r="C1146" s="100"/>
      <c r="D1146" s="100"/>
      <c r="E1146" s="100"/>
      <c r="F1146" s="100"/>
      <c r="G1146" s="100"/>
      <c r="H1146" s="100"/>
      <c r="I1146" s="104">
        <f>G1142*A1128</f>
        <v>0</v>
      </c>
      <c r="J1146" s="100"/>
      <c r="K1146" s="100"/>
      <c r="L1146" s="104"/>
      <c r="M1146" s="77"/>
      <c r="N1146" s="77"/>
      <c r="O1146" s="77"/>
      <c r="P1146" s="77"/>
      <c r="Q1146" s="77"/>
      <c r="R1146" s="77"/>
      <c r="S1146" s="77"/>
      <c r="T1146" s="77"/>
      <c r="U1146" s="77"/>
      <c r="V1146" s="77"/>
      <c r="W1146" s="77"/>
      <c r="X1146" s="77"/>
      <c r="Y1146" s="77"/>
      <c r="Z1146" s="77"/>
    </row>
    <row r="1147" ht="15.75" customHeight="1">
      <c r="A1147" s="8"/>
      <c r="B1147" s="100"/>
      <c r="C1147" s="100"/>
      <c r="D1147" s="100"/>
      <c r="E1147" s="100"/>
      <c r="F1147" s="100"/>
      <c r="G1147" s="100"/>
      <c r="H1147" s="100"/>
      <c r="I1147" s="107"/>
      <c r="J1147" s="100"/>
      <c r="K1147" s="100"/>
      <c r="L1147" s="107"/>
      <c r="M1147" s="77"/>
      <c r="N1147" s="77"/>
      <c r="O1147" s="77"/>
      <c r="P1147" s="77"/>
      <c r="Q1147" s="77"/>
      <c r="R1147" s="77"/>
      <c r="S1147" s="77"/>
      <c r="T1147" s="77"/>
      <c r="U1147" s="77"/>
      <c r="V1147" s="77"/>
      <c r="W1147" s="77"/>
      <c r="X1147" s="77"/>
      <c r="Y1147" s="77"/>
      <c r="Z1147" s="77"/>
    </row>
    <row r="1148" ht="15.75" customHeight="1">
      <c r="A1148" s="8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77"/>
      <c r="N1148" s="77"/>
      <c r="O1148" s="77"/>
      <c r="P1148" s="77"/>
      <c r="Q1148" s="77"/>
      <c r="R1148" s="77"/>
      <c r="S1148" s="77"/>
      <c r="T1148" s="77"/>
      <c r="U1148" s="77"/>
      <c r="V1148" s="77"/>
      <c r="W1148" s="77"/>
      <c r="X1148" s="77"/>
      <c r="Y1148" s="77"/>
      <c r="Z1148" s="77"/>
    </row>
    <row r="1149" ht="15.75" customHeight="1">
      <c r="A1149" s="66"/>
      <c r="B1149" s="75"/>
      <c r="C1149" s="75"/>
      <c r="D1149" s="75"/>
      <c r="E1149" s="75"/>
      <c r="F1149" s="75"/>
      <c r="G1149" s="75"/>
      <c r="H1149" s="75"/>
      <c r="I1149" s="75"/>
      <c r="J1149" s="75"/>
      <c r="K1149" s="75"/>
      <c r="L1149" s="76"/>
      <c r="M1149" s="77"/>
      <c r="N1149" s="77"/>
      <c r="O1149" s="77"/>
      <c r="P1149" s="77"/>
      <c r="Q1149" s="77"/>
      <c r="R1149" s="77"/>
      <c r="S1149" s="77"/>
      <c r="T1149" s="77"/>
      <c r="U1149" s="77"/>
      <c r="V1149" s="77"/>
      <c r="W1149" s="77"/>
      <c r="X1149" s="77"/>
      <c r="Y1149" s="77"/>
      <c r="Z1149" s="77"/>
    </row>
    <row r="1150" ht="15.75" customHeight="1">
      <c r="A1150" s="78" t="s">
        <v>478</v>
      </c>
      <c r="B1150" s="79" t="s">
        <v>479</v>
      </c>
      <c r="C1150" s="75"/>
      <c r="D1150" s="76"/>
      <c r="E1150" s="80" t="s">
        <v>480</v>
      </c>
      <c r="F1150" s="75"/>
      <c r="G1150" s="76"/>
      <c r="H1150" s="79" t="s">
        <v>481</v>
      </c>
      <c r="I1150" s="75"/>
      <c r="J1150" s="75"/>
      <c r="K1150" s="75"/>
      <c r="L1150" s="76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  <c r="Z1150" s="77"/>
    </row>
    <row r="1151" ht="15.75" customHeight="1">
      <c r="A1151" s="177">
        <v>4.0</v>
      </c>
      <c r="B1151" s="82" t="s">
        <v>482</v>
      </c>
      <c r="C1151" s="82" t="s">
        <v>483</v>
      </c>
      <c r="D1151" s="82" t="s">
        <v>484</v>
      </c>
      <c r="E1151" s="82" t="s">
        <v>485</v>
      </c>
      <c r="F1151" s="82" t="s">
        <v>484</v>
      </c>
      <c r="G1151" s="82" t="s">
        <v>524</v>
      </c>
      <c r="H1151" s="82" t="s">
        <v>486</v>
      </c>
      <c r="I1151" s="82" t="s">
        <v>487</v>
      </c>
      <c r="J1151" s="147" t="s">
        <v>488</v>
      </c>
      <c r="K1151" s="85" t="s">
        <v>489</v>
      </c>
      <c r="L1151" s="85" t="s">
        <v>490</v>
      </c>
      <c r="M1151" s="77"/>
      <c r="N1151" s="77"/>
      <c r="O1151" s="77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  <c r="Z1151" s="77"/>
    </row>
    <row r="1152" ht="15.75" customHeight="1">
      <c r="A1152" s="86" t="s">
        <v>491</v>
      </c>
      <c r="B1152" s="87"/>
      <c r="C1152" s="87"/>
      <c r="D1152" s="87"/>
      <c r="E1152" s="87"/>
      <c r="F1152" s="87"/>
      <c r="G1152" s="87"/>
      <c r="H1152" s="87"/>
      <c r="I1152" s="87"/>
      <c r="J1152" s="115"/>
      <c r="K1152" s="87"/>
      <c r="L1152" s="87"/>
      <c r="M1152" s="77"/>
      <c r="N1152" s="77"/>
      <c r="O1152" s="77"/>
      <c r="P1152" s="77"/>
      <c r="Q1152" s="77"/>
      <c r="R1152" s="77"/>
      <c r="S1152" s="77"/>
      <c r="T1152" s="77"/>
      <c r="U1152" s="77"/>
      <c r="V1152" s="77"/>
      <c r="W1152" s="77"/>
      <c r="X1152" s="77"/>
      <c r="Y1152" s="77"/>
      <c r="Z1152" s="77"/>
    </row>
    <row r="1153" ht="15.75" customHeight="1">
      <c r="A1153" s="2"/>
      <c r="B1153" s="89"/>
      <c r="C1153" s="89"/>
      <c r="D1153" s="18">
        <f t="shared" ref="D1153:D1166" si="301">C1153*B1153</f>
        <v>0</v>
      </c>
      <c r="E1153" s="18">
        <f>B1153*A1151</f>
        <v>0</v>
      </c>
      <c r="F1153" s="18">
        <f t="shared" ref="F1153:F1166" si="302">E1153*C1153</f>
        <v>0</v>
      </c>
      <c r="G1153" s="140">
        <v>0.0</v>
      </c>
      <c r="H1153" s="18"/>
      <c r="I1153" s="89">
        <f t="shared" ref="I1153:I1166" si="303">H1153*E1153</f>
        <v>0</v>
      </c>
      <c r="J1153" s="116"/>
      <c r="K1153" s="3">
        <f t="shared" ref="K1153:K1166" si="304">J1153*I1153</f>
        <v>0</v>
      </c>
      <c r="L1153" s="3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  <c r="Z1153" s="77"/>
    </row>
    <row r="1154" ht="15.75" customHeight="1">
      <c r="A1154" s="2"/>
      <c r="B1154" s="89"/>
      <c r="C1154" s="89"/>
      <c r="D1154" s="18">
        <f t="shared" si="301"/>
        <v>0</v>
      </c>
      <c r="E1154" s="18">
        <f>B1154*A1151</f>
        <v>0</v>
      </c>
      <c r="F1154" s="18">
        <f t="shared" si="302"/>
        <v>0</v>
      </c>
      <c r="G1154" s="87"/>
      <c r="H1154" s="18"/>
      <c r="I1154" s="89">
        <f t="shared" si="303"/>
        <v>0</v>
      </c>
      <c r="J1154" s="116"/>
      <c r="K1154" s="3">
        <f t="shared" si="304"/>
        <v>0</v>
      </c>
      <c r="L1154" s="3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  <c r="Z1154" s="77"/>
    </row>
    <row r="1155" ht="15.75" customHeight="1">
      <c r="A1155" s="2"/>
      <c r="B1155" s="18"/>
      <c r="C1155" s="18"/>
      <c r="D1155" s="18">
        <f t="shared" si="301"/>
        <v>0</v>
      </c>
      <c r="E1155" s="18">
        <f>B1155*A1151</f>
        <v>0</v>
      </c>
      <c r="F1155" s="18">
        <f t="shared" si="302"/>
        <v>0</v>
      </c>
      <c r="G1155" s="148" t="s">
        <v>527</v>
      </c>
      <c r="H1155" s="18"/>
      <c r="I1155" s="89">
        <f t="shared" si="303"/>
        <v>0</v>
      </c>
      <c r="J1155" s="116"/>
      <c r="K1155" s="3">
        <f t="shared" si="304"/>
        <v>0</v>
      </c>
      <c r="L1155" s="3"/>
      <c r="M1155" s="77"/>
      <c r="N1155" s="77"/>
      <c r="O1155" s="77"/>
      <c r="P1155" s="77"/>
      <c r="Q1155" s="77"/>
      <c r="R1155" s="77"/>
      <c r="S1155" s="77"/>
      <c r="T1155" s="77"/>
      <c r="U1155" s="77"/>
      <c r="V1155" s="77"/>
      <c r="W1155" s="77"/>
      <c r="X1155" s="77"/>
      <c r="Y1155" s="77"/>
      <c r="Z1155" s="77"/>
    </row>
    <row r="1156" ht="15.75" customHeight="1">
      <c r="A1156" s="2"/>
      <c r="B1156" s="18"/>
      <c r="C1156" s="18"/>
      <c r="D1156" s="18">
        <f t="shared" si="301"/>
        <v>0</v>
      </c>
      <c r="E1156" s="18">
        <f>B1156*A1151</f>
        <v>0</v>
      </c>
      <c r="F1156" s="18">
        <f t="shared" si="302"/>
        <v>0</v>
      </c>
      <c r="G1156" s="142"/>
      <c r="H1156" s="18"/>
      <c r="I1156" s="89">
        <f t="shared" si="303"/>
        <v>0</v>
      </c>
      <c r="J1156" s="116"/>
      <c r="K1156" s="3">
        <f t="shared" si="304"/>
        <v>0</v>
      </c>
      <c r="L1156" s="3"/>
      <c r="M1156" s="77"/>
      <c r="N1156" s="77"/>
      <c r="O1156" s="77"/>
      <c r="P1156" s="77"/>
      <c r="Q1156" s="77"/>
      <c r="R1156" s="77"/>
      <c r="S1156" s="77"/>
      <c r="T1156" s="77"/>
      <c r="U1156" s="77"/>
      <c r="V1156" s="77"/>
      <c r="W1156" s="77"/>
      <c r="X1156" s="77"/>
      <c r="Y1156" s="77"/>
      <c r="Z1156" s="77"/>
    </row>
    <row r="1157" ht="15.75" customHeight="1">
      <c r="A1157" s="2"/>
      <c r="B1157" s="18"/>
      <c r="C1157" s="18"/>
      <c r="D1157" s="18">
        <f t="shared" si="301"/>
        <v>0</v>
      </c>
      <c r="E1157" s="18">
        <f>B1157*A1151</f>
        <v>0</v>
      </c>
      <c r="F1157" s="18">
        <f t="shared" si="302"/>
        <v>0</v>
      </c>
      <c r="G1157" s="142"/>
      <c r="H1157" s="18"/>
      <c r="I1157" s="89">
        <f t="shared" si="303"/>
        <v>0</v>
      </c>
      <c r="J1157" s="116"/>
      <c r="K1157" s="3">
        <f t="shared" si="304"/>
        <v>0</v>
      </c>
      <c r="L1157" s="3"/>
      <c r="M1157" s="77"/>
      <c r="N1157" s="77"/>
      <c r="O1157" s="77"/>
      <c r="P1157" s="77"/>
      <c r="Q1157" s="77"/>
      <c r="R1157" s="77"/>
      <c r="S1157" s="77"/>
      <c r="T1157" s="77"/>
      <c r="U1157" s="77"/>
      <c r="V1157" s="77"/>
      <c r="W1157" s="77"/>
      <c r="X1157" s="77"/>
      <c r="Y1157" s="77"/>
      <c r="Z1157" s="77"/>
    </row>
    <row r="1158" ht="15.75" customHeight="1">
      <c r="A1158" s="2"/>
      <c r="B1158" s="18"/>
      <c r="C1158" s="18"/>
      <c r="D1158" s="18">
        <f t="shared" si="301"/>
        <v>0</v>
      </c>
      <c r="E1158" s="18">
        <f>B1158*A1151</f>
        <v>0</v>
      </c>
      <c r="F1158" s="18">
        <f t="shared" si="302"/>
        <v>0</v>
      </c>
      <c r="G1158" s="87"/>
      <c r="H1158" s="18"/>
      <c r="I1158" s="89">
        <f t="shared" si="303"/>
        <v>0</v>
      </c>
      <c r="J1158" s="116"/>
      <c r="K1158" s="3">
        <f t="shared" si="304"/>
        <v>0</v>
      </c>
      <c r="L1158" s="3"/>
      <c r="M1158" s="77"/>
      <c r="N1158" s="77"/>
      <c r="O1158" s="77"/>
      <c r="P1158" s="77"/>
      <c r="Q1158" s="77"/>
      <c r="R1158" s="77"/>
      <c r="S1158" s="77"/>
      <c r="T1158" s="77"/>
      <c r="U1158" s="77"/>
      <c r="V1158" s="77"/>
      <c r="W1158" s="77"/>
      <c r="X1158" s="77"/>
      <c r="Y1158" s="77"/>
      <c r="Z1158" s="77"/>
    </row>
    <row r="1159" ht="15.75" customHeight="1">
      <c r="A1159" s="2"/>
      <c r="B1159" s="18"/>
      <c r="C1159" s="18"/>
      <c r="D1159" s="18">
        <f t="shared" si="301"/>
        <v>0</v>
      </c>
      <c r="E1159" s="18">
        <f>B1159*A1151</f>
        <v>0</v>
      </c>
      <c r="F1159" s="18">
        <f t="shared" si="302"/>
        <v>0</v>
      </c>
      <c r="G1159" s="59"/>
      <c r="H1159" s="18"/>
      <c r="I1159" s="89">
        <f t="shared" si="303"/>
        <v>0</v>
      </c>
      <c r="J1159" s="116"/>
      <c r="K1159" s="3">
        <f t="shared" si="304"/>
        <v>0</v>
      </c>
      <c r="L1159" s="3"/>
      <c r="M1159" s="77"/>
      <c r="N1159" s="77"/>
      <c r="O1159" s="77"/>
      <c r="P1159" s="77"/>
      <c r="Q1159" s="77"/>
      <c r="R1159" s="77"/>
      <c r="S1159" s="77"/>
      <c r="T1159" s="77"/>
      <c r="U1159" s="77"/>
      <c r="V1159" s="77"/>
      <c r="W1159" s="77"/>
      <c r="X1159" s="77"/>
      <c r="Y1159" s="77"/>
      <c r="Z1159" s="77"/>
    </row>
    <row r="1160" ht="15.75" customHeight="1">
      <c r="A1160" s="2"/>
      <c r="B1160" s="89"/>
      <c r="C1160" s="89"/>
      <c r="D1160" s="18">
        <f t="shared" si="301"/>
        <v>0</v>
      </c>
      <c r="E1160" s="18">
        <f>B1160*A1151</f>
        <v>0</v>
      </c>
      <c r="F1160" s="18">
        <f t="shared" si="302"/>
        <v>0</v>
      </c>
      <c r="G1160" s="148" t="s">
        <v>528</v>
      </c>
      <c r="H1160" s="18"/>
      <c r="I1160" s="89">
        <f t="shared" si="303"/>
        <v>0</v>
      </c>
      <c r="J1160" s="116"/>
      <c r="K1160" s="3">
        <f t="shared" si="304"/>
        <v>0</v>
      </c>
      <c r="L1160" s="3"/>
      <c r="M1160" s="77"/>
      <c r="N1160" s="77"/>
      <c r="O1160" s="77"/>
      <c r="P1160" s="77"/>
      <c r="Q1160" s="77"/>
      <c r="R1160" s="77"/>
      <c r="S1160" s="77"/>
      <c r="T1160" s="77"/>
      <c r="U1160" s="77"/>
      <c r="V1160" s="77"/>
      <c r="W1160" s="77"/>
      <c r="X1160" s="77"/>
      <c r="Y1160" s="77"/>
      <c r="Z1160" s="77"/>
    </row>
    <row r="1161" ht="15.75" customHeight="1">
      <c r="A1161" s="2"/>
      <c r="B1161" s="89"/>
      <c r="C1161" s="89"/>
      <c r="D1161" s="18">
        <f t="shared" si="301"/>
        <v>0</v>
      </c>
      <c r="E1161" s="18">
        <f>B1161*A1151</f>
        <v>0</v>
      </c>
      <c r="F1161" s="18">
        <f t="shared" si="302"/>
        <v>0</v>
      </c>
      <c r="G1161" s="142"/>
      <c r="H1161" s="18"/>
      <c r="I1161" s="89">
        <f t="shared" si="303"/>
        <v>0</v>
      </c>
      <c r="J1161" s="116"/>
      <c r="K1161" s="3">
        <f t="shared" si="304"/>
        <v>0</v>
      </c>
      <c r="L1161" s="3"/>
      <c r="M1161" s="77"/>
      <c r="N1161" s="77"/>
      <c r="O1161" s="77"/>
      <c r="P1161" s="77"/>
      <c r="Q1161" s="77"/>
      <c r="R1161" s="77"/>
      <c r="S1161" s="77"/>
      <c r="T1161" s="77"/>
      <c r="U1161" s="77"/>
      <c r="V1161" s="77"/>
      <c r="W1161" s="77"/>
      <c r="X1161" s="77"/>
      <c r="Y1161" s="77"/>
      <c r="Z1161" s="77"/>
    </row>
    <row r="1162" ht="15.75" customHeight="1">
      <c r="A1162" s="1"/>
      <c r="B1162" s="89"/>
      <c r="C1162" s="89"/>
      <c r="D1162" s="18">
        <f t="shared" si="301"/>
        <v>0</v>
      </c>
      <c r="E1162" s="18">
        <f>B1162*A1151</f>
        <v>0</v>
      </c>
      <c r="F1162" s="18">
        <f t="shared" si="302"/>
        <v>0</v>
      </c>
      <c r="G1162" s="142"/>
      <c r="H1162" s="18"/>
      <c r="I1162" s="89">
        <f t="shared" si="303"/>
        <v>0</v>
      </c>
      <c r="J1162" s="116"/>
      <c r="K1162" s="3">
        <f t="shared" si="304"/>
        <v>0</v>
      </c>
      <c r="L1162" s="3"/>
      <c r="M1162" s="77"/>
      <c r="N1162" s="77"/>
      <c r="O1162" s="77"/>
      <c r="P1162" s="77"/>
      <c r="Q1162" s="77"/>
      <c r="R1162" s="77"/>
      <c r="S1162" s="77"/>
      <c r="T1162" s="77"/>
      <c r="U1162" s="77"/>
      <c r="V1162" s="77"/>
      <c r="W1162" s="77"/>
      <c r="X1162" s="77"/>
      <c r="Y1162" s="77"/>
      <c r="Z1162" s="77"/>
    </row>
    <row r="1163" ht="15.75" customHeight="1">
      <c r="A1163" s="1"/>
      <c r="B1163" s="89"/>
      <c r="C1163" s="89"/>
      <c r="D1163" s="18">
        <f t="shared" si="301"/>
        <v>0</v>
      </c>
      <c r="E1163" s="18">
        <f>B1163*A1151</f>
        <v>0</v>
      </c>
      <c r="F1163" s="18">
        <f t="shared" si="302"/>
        <v>0</v>
      </c>
      <c r="G1163" s="142"/>
      <c r="H1163" s="18"/>
      <c r="I1163" s="89">
        <f t="shared" si="303"/>
        <v>0</v>
      </c>
      <c r="J1163" s="116"/>
      <c r="K1163" s="3">
        <f t="shared" si="304"/>
        <v>0</v>
      </c>
      <c r="L1163" s="3"/>
      <c r="M1163" s="77"/>
      <c r="N1163" s="77"/>
      <c r="O1163" s="77"/>
      <c r="P1163" s="77"/>
      <c r="Q1163" s="77"/>
      <c r="R1163" s="77"/>
      <c r="S1163" s="77"/>
      <c r="T1163" s="77"/>
      <c r="U1163" s="77"/>
      <c r="V1163" s="77"/>
      <c r="W1163" s="77"/>
      <c r="X1163" s="77"/>
      <c r="Y1163" s="77"/>
      <c r="Z1163" s="77"/>
    </row>
    <row r="1164" ht="15.75" customHeight="1">
      <c r="A1164" s="31"/>
      <c r="B1164" s="89"/>
      <c r="C1164" s="89"/>
      <c r="D1164" s="95">
        <f t="shared" si="301"/>
        <v>0</v>
      </c>
      <c r="E1164" s="95">
        <f>B1164*A1151</f>
        <v>0</v>
      </c>
      <c r="F1164" s="18">
        <f t="shared" si="302"/>
        <v>0</v>
      </c>
      <c r="G1164" s="87"/>
      <c r="H1164" s="18"/>
      <c r="I1164" s="89">
        <f t="shared" si="303"/>
        <v>0</v>
      </c>
      <c r="J1164" s="118"/>
      <c r="K1164" s="3">
        <f t="shared" si="304"/>
        <v>0</v>
      </c>
      <c r="L1164" s="3"/>
      <c r="M1164" s="77"/>
      <c r="N1164" s="77"/>
      <c r="O1164" s="77"/>
      <c r="P1164" s="77"/>
      <c r="Q1164" s="77"/>
      <c r="R1164" s="77"/>
      <c r="S1164" s="77"/>
      <c r="T1164" s="77"/>
      <c r="U1164" s="77"/>
      <c r="V1164" s="77"/>
      <c r="W1164" s="77"/>
      <c r="X1164" s="77"/>
      <c r="Y1164" s="77"/>
      <c r="Z1164" s="77"/>
    </row>
    <row r="1165" ht="15.75" customHeight="1">
      <c r="A1165" s="31"/>
      <c r="B1165" s="89"/>
      <c r="C1165" s="89"/>
      <c r="D1165" s="18">
        <f t="shared" si="301"/>
        <v>0</v>
      </c>
      <c r="E1165" s="18">
        <f>B1165*A1151</f>
        <v>0</v>
      </c>
      <c r="F1165" s="18">
        <f t="shared" si="302"/>
        <v>0</v>
      </c>
      <c r="G1165" s="143">
        <f>F1167/A1151</f>
        <v>0</v>
      </c>
      <c r="H1165" s="18"/>
      <c r="I1165" s="89">
        <f t="shared" si="303"/>
        <v>0</v>
      </c>
      <c r="J1165" s="3"/>
      <c r="K1165" s="3">
        <f t="shared" si="304"/>
        <v>0</v>
      </c>
      <c r="L1165" s="3"/>
      <c r="M1165" s="77"/>
      <c r="N1165" s="77"/>
      <c r="O1165" s="77"/>
      <c r="P1165" s="77"/>
      <c r="Q1165" s="77"/>
      <c r="R1165" s="77"/>
      <c r="S1165" s="77"/>
      <c r="T1165" s="77"/>
      <c r="U1165" s="77"/>
      <c r="V1165" s="77"/>
      <c r="W1165" s="77"/>
      <c r="X1165" s="77"/>
      <c r="Y1165" s="77"/>
      <c r="Z1165" s="77"/>
    </row>
    <row r="1166" ht="15.75" customHeight="1">
      <c r="A1166" s="31"/>
      <c r="B1166" s="89"/>
      <c r="C1166" s="89"/>
      <c r="D1166" s="18">
        <f t="shared" si="301"/>
        <v>0</v>
      </c>
      <c r="E1166" s="18">
        <f>B1166*A1151</f>
        <v>0</v>
      </c>
      <c r="F1166" s="18">
        <f t="shared" si="302"/>
        <v>0</v>
      </c>
      <c r="G1166" s="142"/>
      <c r="H1166" s="18"/>
      <c r="I1166" s="89">
        <f t="shared" si="303"/>
        <v>0</v>
      </c>
      <c r="J1166" s="3"/>
      <c r="K1166" s="3">
        <f t="shared" si="304"/>
        <v>0</v>
      </c>
      <c r="L1166" s="3"/>
      <c r="M1166" s="77"/>
      <c r="N1166" s="77"/>
      <c r="O1166" s="77"/>
      <c r="P1166" s="77"/>
      <c r="Q1166" s="77"/>
      <c r="R1166" s="77"/>
      <c r="S1166" s="77"/>
      <c r="T1166" s="77"/>
      <c r="U1166" s="77"/>
      <c r="V1166" s="77"/>
      <c r="W1166" s="77"/>
      <c r="X1166" s="77"/>
      <c r="Y1166" s="77"/>
      <c r="Z1166" s="77"/>
    </row>
    <row r="1167" ht="15.75" customHeight="1">
      <c r="A1167" s="4" t="s">
        <v>495</v>
      </c>
      <c r="B1167" s="97">
        <f>SUM(B1153:B1166)</f>
        <v>0</v>
      </c>
      <c r="C1167" s="96"/>
      <c r="D1167" s="97">
        <f t="shared" ref="D1167:F1167" si="305">SUM(D1153:D1166)</f>
        <v>0</v>
      </c>
      <c r="E1167" s="97">
        <f t="shared" si="305"/>
        <v>0</v>
      </c>
      <c r="F1167" s="97">
        <f t="shared" si="305"/>
        <v>0</v>
      </c>
      <c r="G1167" s="87"/>
      <c r="H1167" s="96"/>
      <c r="I1167" s="97">
        <f t="shared" ref="I1167:L1167" si="306">SUM(I1153:I1166)</f>
        <v>0</v>
      </c>
      <c r="J1167" s="98">
        <f t="shared" si="306"/>
        <v>0</v>
      </c>
      <c r="K1167" s="98">
        <f t="shared" si="306"/>
        <v>0</v>
      </c>
      <c r="L1167" s="98">
        <f t="shared" si="306"/>
        <v>0</v>
      </c>
      <c r="M1167" s="77"/>
      <c r="N1167" s="77"/>
      <c r="O1167" s="77"/>
      <c r="P1167" s="77"/>
      <c r="Q1167" s="77"/>
      <c r="R1167" s="77"/>
      <c r="S1167" s="77"/>
      <c r="T1167" s="77"/>
      <c r="U1167" s="77"/>
      <c r="V1167" s="77"/>
      <c r="W1167" s="77"/>
      <c r="X1167" s="77"/>
      <c r="Y1167" s="77"/>
      <c r="Z1167" s="77"/>
    </row>
    <row r="1168" ht="15.75" customHeight="1">
      <c r="A1168" s="8"/>
      <c r="B1168" s="100"/>
      <c r="C1168" s="100"/>
      <c r="D1168" s="100"/>
      <c r="E1168" s="100"/>
      <c r="F1168" s="100"/>
      <c r="G1168" s="100"/>
      <c r="H1168" s="100"/>
      <c r="I1168" s="101" t="s">
        <v>496</v>
      </c>
      <c r="J1168" s="100"/>
      <c r="K1168" s="100"/>
      <c r="L1168" s="101" t="s">
        <v>497</v>
      </c>
      <c r="M1168" s="77"/>
      <c r="N1168" s="77"/>
      <c r="O1168" s="77"/>
      <c r="P1168" s="77"/>
      <c r="Q1168" s="77"/>
      <c r="R1168" s="77"/>
      <c r="S1168" s="77"/>
      <c r="T1168" s="77"/>
      <c r="U1168" s="77"/>
      <c r="V1168" s="77"/>
      <c r="W1168" s="77"/>
      <c r="X1168" s="77"/>
      <c r="Y1168" s="77"/>
      <c r="Z1168" s="77"/>
    </row>
    <row r="1169" ht="15.75" customHeight="1">
      <c r="A1169" s="8"/>
      <c r="B1169" s="100"/>
      <c r="C1169" s="100"/>
      <c r="D1169" s="100"/>
      <c r="E1169" s="100"/>
      <c r="F1169" s="100"/>
      <c r="G1169" s="100"/>
      <c r="H1169" s="100"/>
      <c r="I1169" s="104">
        <f>G1165*A1151</f>
        <v>0</v>
      </c>
      <c r="J1169" s="100"/>
      <c r="K1169" s="100"/>
      <c r="L1169" s="104"/>
      <c r="M1169" s="77"/>
      <c r="N1169" s="77"/>
      <c r="O1169" s="77"/>
      <c r="P1169" s="77"/>
      <c r="Q1169" s="77"/>
      <c r="R1169" s="77"/>
      <c r="S1169" s="77"/>
      <c r="T1169" s="77"/>
      <c r="U1169" s="77"/>
      <c r="V1169" s="77"/>
      <c r="W1169" s="77"/>
      <c r="X1169" s="77"/>
      <c r="Y1169" s="77"/>
      <c r="Z1169" s="77"/>
    </row>
    <row r="1170" ht="15.75" customHeight="1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77"/>
      <c r="N1170" s="77"/>
      <c r="O1170" s="77"/>
      <c r="P1170" s="77"/>
      <c r="Q1170" s="77"/>
      <c r="R1170" s="77"/>
      <c r="S1170" s="77"/>
      <c r="T1170" s="77"/>
      <c r="U1170" s="77"/>
      <c r="V1170" s="77"/>
      <c r="W1170" s="77"/>
      <c r="X1170" s="77"/>
      <c r="Y1170" s="77"/>
      <c r="Z1170" s="77"/>
    </row>
    <row r="1171" ht="15.75" customHeight="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77"/>
      <c r="N1171" s="77"/>
      <c r="O1171" s="77"/>
      <c r="P1171" s="77"/>
      <c r="Q1171" s="77"/>
      <c r="R1171" s="77"/>
      <c r="S1171" s="77"/>
      <c r="T1171" s="77"/>
      <c r="U1171" s="77"/>
      <c r="V1171" s="77"/>
      <c r="W1171" s="77"/>
      <c r="X1171" s="77"/>
      <c r="Y1171" s="77"/>
      <c r="Z1171" s="77"/>
    </row>
    <row r="1172" ht="15.75" customHeight="1">
      <c r="A1172" s="66"/>
      <c r="B1172" s="75"/>
      <c r="C1172" s="75"/>
      <c r="D1172" s="75"/>
      <c r="E1172" s="75"/>
      <c r="F1172" s="75"/>
      <c r="G1172" s="75"/>
      <c r="H1172" s="75"/>
      <c r="I1172" s="75"/>
      <c r="J1172" s="75"/>
      <c r="K1172" s="75"/>
      <c r="L1172" s="76"/>
      <c r="M1172" s="77"/>
      <c r="N1172" s="77"/>
      <c r="O1172" s="77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  <c r="Z1172" s="77"/>
    </row>
    <row r="1173" ht="15.75" customHeight="1">
      <c r="A1173" s="78" t="s">
        <v>478</v>
      </c>
      <c r="B1173" s="79" t="s">
        <v>479</v>
      </c>
      <c r="C1173" s="75"/>
      <c r="D1173" s="76"/>
      <c r="E1173" s="80" t="s">
        <v>480</v>
      </c>
      <c r="F1173" s="75"/>
      <c r="G1173" s="76"/>
      <c r="H1173" s="79" t="s">
        <v>481</v>
      </c>
      <c r="I1173" s="75"/>
      <c r="J1173" s="75"/>
      <c r="K1173" s="75"/>
      <c r="L1173" s="76"/>
      <c r="M1173" s="77"/>
      <c r="N1173" s="77"/>
      <c r="O1173" s="77"/>
      <c r="P1173" s="77"/>
      <c r="Q1173" s="77"/>
      <c r="R1173" s="77"/>
      <c r="S1173" s="77"/>
      <c r="T1173" s="77"/>
      <c r="U1173" s="77"/>
      <c r="V1173" s="77"/>
      <c r="W1173" s="77"/>
      <c r="X1173" s="77"/>
      <c r="Y1173" s="77"/>
      <c r="Z1173" s="77"/>
    </row>
    <row r="1174" ht="15.75" customHeight="1">
      <c r="A1174" s="177">
        <v>4.0</v>
      </c>
      <c r="B1174" s="82" t="s">
        <v>482</v>
      </c>
      <c r="C1174" s="82" t="s">
        <v>483</v>
      </c>
      <c r="D1174" s="82" t="s">
        <v>484</v>
      </c>
      <c r="E1174" s="82" t="s">
        <v>485</v>
      </c>
      <c r="F1174" s="82" t="s">
        <v>484</v>
      </c>
      <c r="G1174" s="82" t="s">
        <v>524</v>
      </c>
      <c r="H1174" s="82" t="s">
        <v>486</v>
      </c>
      <c r="I1174" s="82" t="s">
        <v>487</v>
      </c>
      <c r="J1174" s="147" t="s">
        <v>488</v>
      </c>
      <c r="K1174" s="85" t="s">
        <v>489</v>
      </c>
      <c r="L1174" s="85" t="s">
        <v>490</v>
      </c>
      <c r="M1174" s="77"/>
      <c r="N1174" s="77"/>
      <c r="O1174" s="77"/>
      <c r="P1174" s="77"/>
      <c r="Q1174" s="77"/>
      <c r="R1174" s="77"/>
      <c r="S1174" s="77"/>
      <c r="T1174" s="77"/>
      <c r="U1174" s="77"/>
      <c r="V1174" s="77"/>
      <c r="W1174" s="77"/>
      <c r="X1174" s="77"/>
      <c r="Y1174" s="77"/>
      <c r="Z1174" s="77"/>
    </row>
    <row r="1175" ht="15.75" customHeight="1">
      <c r="A1175" s="86" t="s">
        <v>491</v>
      </c>
      <c r="B1175" s="87"/>
      <c r="C1175" s="87"/>
      <c r="D1175" s="87"/>
      <c r="E1175" s="87"/>
      <c r="F1175" s="87"/>
      <c r="G1175" s="87"/>
      <c r="H1175" s="87"/>
      <c r="I1175" s="87"/>
      <c r="J1175" s="115"/>
      <c r="K1175" s="87"/>
      <c r="L1175" s="87"/>
      <c r="M1175" s="77"/>
      <c r="N1175" s="77"/>
      <c r="O1175" s="77"/>
      <c r="P1175" s="77"/>
      <c r="Q1175" s="77"/>
      <c r="R1175" s="77"/>
      <c r="S1175" s="77"/>
      <c r="T1175" s="77"/>
      <c r="U1175" s="77"/>
      <c r="V1175" s="77"/>
      <c r="W1175" s="77"/>
      <c r="X1175" s="77"/>
      <c r="Y1175" s="77"/>
      <c r="Z1175" s="77"/>
    </row>
    <row r="1176" ht="15.75" customHeight="1">
      <c r="A1176" s="2"/>
      <c r="B1176" s="89"/>
      <c r="C1176" s="89"/>
      <c r="D1176" s="18">
        <f t="shared" ref="D1176:D1189" si="307">C1176*B1176</f>
        <v>0</v>
      </c>
      <c r="E1176" s="18">
        <f>B1176*A1174</f>
        <v>0</v>
      </c>
      <c r="F1176" s="18">
        <f t="shared" ref="F1176:F1189" si="308">E1176*C1176</f>
        <v>0</v>
      </c>
      <c r="G1176" s="140">
        <v>0.0</v>
      </c>
      <c r="H1176" s="18"/>
      <c r="I1176" s="89">
        <f t="shared" ref="I1176:I1189" si="309">H1176*E1176</f>
        <v>0</v>
      </c>
      <c r="J1176" s="116"/>
      <c r="K1176" s="3">
        <f t="shared" ref="K1176:K1189" si="310">J1176*I1176</f>
        <v>0</v>
      </c>
      <c r="L1176" s="3"/>
      <c r="M1176" s="77"/>
      <c r="N1176" s="77"/>
      <c r="O1176" s="77"/>
      <c r="P1176" s="77"/>
      <c r="Q1176" s="77"/>
      <c r="R1176" s="77"/>
      <c r="S1176" s="77"/>
      <c r="T1176" s="77"/>
      <c r="U1176" s="77"/>
      <c r="V1176" s="77"/>
      <c r="W1176" s="77"/>
      <c r="X1176" s="77"/>
      <c r="Y1176" s="77"/>
      <c r="Z1176" s="77"/>
    </row>
    <row r="1177" ht="15.75" customHeight="1">
      <c r="A1177" s="2"/>
      <c r="B1177" s="89"/>
      <c r="C1177" s="89"/>
      <c r="D1177" s="18">
        <f t="shared" si="307"/>
        <v>0</v>
      </c>
      <c r="E1177" s="18">
        <f>B1177*A1174</f>
        <v>0</v>
      </c>
      <c r="F1177" s="18">
        <f t="shared" si="308"/>
        <v>0</v>
      </c>
      <c r="G1177" s="87"/>
      <c r="H1177" s="18"/>
      <c r="I1177" s="89">
        <f t="shared" si="309"/>
        <v>0</v>
      </c>
      <c r="J1177" s="116"/>
      <c r="K1177" s="3">
        <f t="shared" si="310"/>
        <v>0</v>
      </c>
      <c r="L1177" s="3"/>
      <c r="M1177" s="77"/>
      <c r="N1177" s="77"/>
      <c r="O1177" s="77"/>
      <c r="P1177" s="77"/>
      <c r="Q1177" s="77"/>
      <c r="R1177" s="77"/>
      <c r="S1177" s="77"/>
      <c r="T1177" s="77"/>
      <c r="U1177" s="77"/>
      <c r="V1177" s="77"/>
      <c r="W1177" s="77"/>
      <c r="X1177" s="77"/>
      <c r="Y1177" s="77"/>
      <c r="Z1177" s="77"/>
    </row>
    <row r="1178" ht="15.75" customHeight="1">
      <c r="A1178" s="2"/>
      <c r="B1178" s="18"/>
      <c r="C1178" s="18"/>
      <c r="D1178" s="18">
        <f t="shared" si="307"/>
        <v>0</v>
      </c>
      <c r="E1178" s="18">
        <f>B1178*A1174</f>
        <v>0</v>
      </c>
      <c r="F1178" s="18">
        <f t="shared" si="308"/>
        <v>0</v>
      </c>
      <c r="G1178" s="148" t="s">
        <v>527</v>
      </c>
      <c r="H1178" s="18"/>
      <c r="I1178" s="89">
        <f t="shared" si="309"/>
        <v>0</v>
      </c>
      <c r="J1178" s="116"/>
      <c r="K1178" s="3">
        <f t="shared" si="310"/>
        <v>0</v>
      </c>
      <c r="L1178" s="3"/>
      <c r="M1178" s="77"/>
      <c r="N1178" s="77"/>
      <c r="O1178" s="77"/>
      <c r="P1178" s="77"/>
      <c r="Q1178" s="77"/>
      <c r="R1178" s="77"/>
      <c r="S1178" s="77"/>
      <c r="T1178" s="77"/>
      <c r="U1178" s="77"/>
      <c r="V1178" s="77"/>
      <c r="W1178" s="77"/>
      <c r="X1178" s="77"/>
      <c r="Y1178" s="77"/>
      <c r="Z1178" s="77"/>
    </row>
    <row r="1179" ht="15.75" customHeight="1">
      <c r="A1179" s="2"/>
      <c r="B1179" s="18"/>
      <c r="C1179" s="18"/>
      <c r="D1179" s="18">
        <f t="shared" si="307"/>
        <v>0</v>
      </c>
      <c r="E1179" s="18">
        <f>B1179*A1174</f>
        <v>0</v>
      </c>
      <c r="F1179" s="18">
        <f t="shared" si="308"/>
        <v>0</v>
      </c>
      <c r="G1179" s="142"/>
      <c r="H1179" s="18"/>
      <c r="I1179" s="89">
        <f t="shared" si="309"/>
        <v>0</v>
      </c>
      <c r="J1179" s="116"/>
      <c r="K1179" s="3">
        <f t="shared" si="310"/>
        <v>0</v>
      </c>
      <c r="L1179" s="3"/>
      <c r="M1179" s="77"/>
      <c r="N1179" s="77"/>
      <c r="O1179" s="77"/>
      <c r="P1179" s="77"/>
      <c r="Q1179" s="77"/>
      <c r="R1179" s="77"/>
      <c r="S1179" s="77"/>
      <c r="T1179" s="77"/>
      <c r="U1179" s="77"/>
      <c r="V1179" s="77"/>
      <c r="W1179" s="77"/>
      <c r="X1179" s="77"/>
      <c r="Y1179" s="77"/>
      <c r="Z1179" s="77"/>
    </row>
    <row r="1180" ht="15.75" customHeight="1">
      <c r="A1180" s="2"/>
      <c r="B1180" s="18"/>
      <c r="C1180" s="18"/>
      <c r="D1180" s="18">
        <f t="shared" si="307"/>
        <v>0</v>
      </c>
      <c r="E1180" s="18">
        <f>B1180*A1174</f>
        <v>0</v>
      </c>
      <c r="F1180" s="18">
        <f t="shared" si="308"/>
        <v>0</v>
      </c>
      <c r="G1180" s="142"/>
      <c r="H1180" s="18"/>
      <c r="I1180" s="89">
        <f t="shared" si="309"/>
        <v>0</v>
      </c>
      <c r="J1180" s="116"/>
      <c r="K1180" s="3">
        <f t="shared" si="310"/>
        <v>0</v>
      </c>
      <c r="L1180" s="3"/>
      <c r="M1180" s="77"/>
      <c r="N1180" s="77"/>
      <c r="O1180" s="77"/>
      <c r="P1180" s="77"/>
      <c r="Q1180" s="77"/>
      <c r="R1180" s="77"/>
      <c r="S1180" s="77"/>
      <c r="T1180" s="77"/>
      <c r="U1180" s="77"/>
      <c r="V1180" s="77"/>
      <c r="W1180" s="77"/>
      <c r="X1180" s="77"/>
      <c r="Y1180" s="77"/>
      <c r="Z1180" s="77"/>
    </row>
    <row r="1181" ht="15.75" customHeight="1">
      <c r="A1181" s="2"/>
      <c r="B1181" s="18"/>
      <c r="C1181" s="18"/>
      <c r="D1181" s="18">
        <f t="shared" si="307"/>
        <v>0</v>
      </c>
      <c r="E1181" s="18">
        <f>B1181*A1174</f>
        <v>0</v>
      </c>
      <c r="F1181" s="18">
        <f t="shared" si="308"/>
        <v>0</v>
      </c>
      <c r="G1181" s="87"/>
      <c r="H1181" s="18"/>
      <c r="I1181" s="89">
        <f t="shared" si="309"/>
        <v>0</v>
      </c>
      <c r="J1181" s="116"/>
      <c r="K1181" s="3">
        <f t="shared" si="310"/>
        <v>0</v>
      </c>
      <c r="L1181" s="3"/>
      <c r="M1181" s="77"/>
      <c r="N1181" s="77"/>
      <c r="O1181" s="77"/>
      <c r="P1181" s="77"/>
      <c r="Q1181" s="77"/>
      <c r="R1181" s="77"/>
      <c r="S1181" s="77"/>
      <c r="T1181" s="77"/>
      <c r="U1181" s="77"/>
      <c r="V1181" s="77"/>
      <c r="W1181" s="77"/>
      <c r="X1181" s="77"/>
      <c r="Y1181" s="77"/>
      <c r="Z1181" s="77"/>
    </row>
    <row r="1182" ht="15.75" customHeight="1">
      <c r="A1182" s="2"/>
      <c r="B1182" s="18"/>
      <c r="C1182" s="18"/>
      <c r="D1182" s="18">
        <f t="shared" si="307"/>
        <v>0</v>
      </c>
      <c r="E1182" s="18">
        <f>B1182*A1174</f>
        <v>0</v>
      </c>
      <c r="F1182" s="18">
        <f t="shared" si="308"/>
        <v>0</v>
      </c>
      <c r="G1182" s="59"/>
      <c r="H1182" s="18"/>
      <c r="I1182" s="89">
        <f t="shared" si="309"/>
        <v>0</v>
      </c>
      <c r="J1182" s="116"/>
      <c r="K1182" s="3">
        <f t="shared" si="310"/>
        <v>0</v>
      </c>
      <c r="L1182" s="3"/>
      <c r="M1182" s="77"/>
      <c r="N1182" s="77"/>
      <c r="O1182" s="77"/>
      <c r="P1182" s="77"/>
      <c r="Q1182" s="77"/>
      <c r="R1182" s="77"/>
      <c r="S1182" s="77"/>
      <c r="T1182" s="77"/>
      <c r="U1182" s="77"/>
      <c r="V1182" s="77"/>
      <c r="W1182" s="77"/>
      <c r="X1182" s="77"/>
      <c r="Y1182" s="77"/>
      <c r="Z1182" s="77"/>
    </row>
    <row r="1183" ht="15.75" customHeight="1">
      <c r="A1183" s="2"/>
      <c r="B1183" s="89"/>
      <c r="C1183" s="89"/>
      <c r="D1183" s="18">
        <f t="shared" si="307"/>
        <v>0</v>
      </c>
      <c r="E1183" s="18">
        <f>B1183*A1174</f>
        <v>0</v>
      </c>
      <c r="F1183" s="18">
        <f t="shared" si="308"/>
        <v>0</v>
      </c>
      <c r="G1183" s="148" t="s">
        <v>528</v>
      </c>
      <c r="H1183" s="18"/>
      <c r="I1183" s="89">
        <f t="shared" si="309"/>
        <v>0</v>
      </c>
      <c r="J1183" s="116"/>
      <c r="K1183" s="3">
        <f t="shared" si="310"/>
        <v>0</v>
      </c>
      <c r="L1183" s="3"/>
      <c r="M1183" s="77"/>
      <c r="N1183" s="77"/>
      <c r="O1183" s="77"/>
      <c r="P1183" s="77"/>
      <c r="Q1183" s="77"/>
      <c r="R1183" s="77"/>
      <c r="S1183" s="77"/>
      <c r="T1183" s="77"/>
      <c r="U1183" s="77"/>
      <c r="V1183" s="77"/>
      <c r="W1183" s="77"/>
      <c r="X1183" s="77"/>
      <c r="Y1183" s="77"/>
      <c r="Z1183" s="77"/>
    </row>
    <row r="1184" ht="15.75" customHeight="1">
      <c r="A1184" s="2"/>
      <c r="B1184" s="89"/>
      <c r="C1184" s="89"/>
      <c r="D1184" s="18">
        <f t="shared" si="307"/>
        <v>0</v>
      </c>
      <c r="E1184" s="18">
        <f>B1184*A1174</f>
        <v>0</v>
      </c>
      <c r="F1184" s="18">
        <f t="shared" si="308"/>
        <v>0</v>
      </c>
      <c r="G1184" s="142"/>
      <c r="H1184" s="18"/>
      <c r="I1184" s="89">
        <f t="shared" si="309"/>
        <v>0</v>
      </c>
      <c r="J1184" s="116"/>
      <c r="K1184" s="3">
        <f t="shared" si="310"/>
        <v>0</v>
      </c>
      <c r="L1184" s="3"/>
      <c r="M1184" s="77"/>
      <c r="N1184" s="77"/>
      <c r="O1184" s="77"/>
      <c r="P1184" s="77"/>
      <c r="Q1184" s="77"/>
      <c r="R1184" s="77"/>
      <c r="S1184" s="77"/>
      <c r="T1184" s="77"/>
      <c r="U1184" s="77"/>
      <c r="V1184" s="77"/>
      <c r="W1184" s="77"/>
      <c r="X1184" s="77"/>
      <c r="Y1184" s="77"/>
      <c r="Z1184" s="77"/>
    </row>
    <row r="1185" ht="15.75" customHeight="1">
      <c r="A1185" s="1"/>
      <c r="B1185" s="89"/>
      <c r="C1185" s="89"/>
      <c r="D1185" s="18">
        <f t="shared" si="307"/>
        <v>0</v>
      </c>
      <c r="E1185" s="18">
        <f>B1185*A1174</f>
        <v>0</v>
      </c>
      <c r="F1185" s="18">
        <f t="shared" si="308"/>
        <v>0</v>
      </c>
      <c r="G1185" s="142"/>
      <c r="H1185" s="18"/>
      <c r="I1185" s="89">
        <f t="shared" si="309"/>
        <v>0</v>
      </c>
      <c r="J1185" s="116"/>
      <c r="K1185" s="3">
        <f t="shared" si="310"/>
        <v>0</v>
      </c>
      <c r="L1185" s="3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  <c r="Z1185" s="77"/>
    </row>
    <row r="1186" ht="15.75" customHeight="1">
      <c r="A1186" s="1"/>
      <c r="B1186" s="89"/>
      <c r="C1186" s="89"/>
      <c r="D1186" s="18">
        <f t="shared" si="307"/>
        <v>0</v>
      </c>
      <c r="E1186" s="18">
        <f>B1186*A1174</f>
        <v>0</v>
      </c>
      <c r="F1186" s="18">
        <f t="shared" si="308"/>
        <v>0</v>
      </c>
      <c r="G1186" s="142"/>
      <c r="H1186" s="18"/>
      <c r="I1186" s="89">
        <f t="shared" si="309"/>
        <v>0</v>
      </c>
      <c r="J1186" s="116"/>
      <c r="K1186" s="3">
        <f t="shared" si="310"/>
        <v>0</v>
      </c>
      <c r="L1186" s="3"/>
      <c r="M1186" s="77"/>
      <c r="N1186" s="77"/>
      <c r="O1186" s="77"/>
      <c r="P1186" s="77"/>
      <c r="Q1186" s="77"/>
      <c r="R1186" s="77"/>
      <c r="S1186" s="77"/>
      <c r="T1186" s="77"/>
      <c r="U1186" s="77"/>
      <c r="V1186" s="77"/>
      <c r="W1186" s="77"/>
      <c r="X1186" s="77"/>
      <c r="Y1186" s="77"/>
      <c r="Z1186" s="77"/>
    </row>
    <row r="1187" ht="15.75" customHeight="1">
      <c r="A1187" s="31"/>
      <c r="B1187" s="89"/>
      <c r="C1187" s="89"/>
      <c r="D1187" s="95">
        <f t="shared" si="307"/>
        <v>0</v>
      </c>
      <c r="E1187" s="95">
        <f>B1187*A1174</f>
        <v>0</v>
      </c>
      <c r="F1187" s="18">
        <f t="shared" si="308"/>
        <v>0</v>
      </c>
      <c r="G1187" s="87"/>
      <c r="H1187" s="18"/>
      <c r="I1187" s="89">
        <f t="shared" si="309"/>
        <v>0</v>
      </c>
      <c r="J1187" s="118"/>
      <c r="K1187" s="3">
        <f t="shared" si="310"/>
        <v>0</v>
      </c>
      <c r="L1187" s="3"/>
      <c r="M1187" s="77"/>
      <c r="N1187" s="77"/>
      <c r="O1187" s="77"/>
      <c r="P1187" s="77"/>
      <c r="Q1187" s="77"/>
      <c r="R1187" s="77"/>
      <c r="S1187" s="77"/>
      <c r="T1187" s="77"/>
      <c r="U1187" s="77"/>
      <c r="V1187" s="77"/>
      <c r="W1187" s="77"/>
      <c r="X1187" s="77"/>
      <c r="Y1187" s="77"/>
      <c r="Z1187" s="77"/>
    </row>
    <row r="1188" ht="15.75" customHeight="1">
      <c r="A1188" s="31"/>
      <c r="B1188" s="89"/>
      <c r="C1188" s="89"/>
      <c r="D1188" s="18">
        <f t="shared" si="307"/>
        <v>0</v>
      </c>
      <c r="E1188" s="18">
        <f>B1188*A1174</f>
        <v>0</v>
      </c>
      <c r="F1188" s="18">
        <f t="shared" si="308"/>
        <v>0</v>
      </c>
      <c r="G1188" s="143">
        <f>F1190/A1174</f>
        <v>0</v>
      </c>
      <c r="H1188" s="18"/>
      <c r="I1188" s="89">
        <f t="shared" si="309"/>
        <v>0</v>
      </c>
      <c r="J1188" s="3"/>
      <c r="K1188" s="3">
        <f t="shared" si="310"/>
        <v>0</v>
      </c>
      <c r="L1188" s="3"/>
      <c r="M1188" s="77"/>
      <c r="N1188" s="77"/>
      <c r="O1188" s="77"/>
      <c r="P1188" s="77"/>
      <c r="Q1188" s="77"/>
      <c r="R1188" s="77"/>
      <c r="S1188" s="77"/>
      <c r="T1188" s="77"/>
      <c r="U1188" s="77"/>
      <c r="V1188" s="77"/>
      <c r="W1188" s="77"/>
      <c r="X1188" s="77"/>
      <c r="Y1188" s="77"/>
      <c r="Z1188" s="77"/>
    </row>
    <row r="1189" ht="15.75" customHeight="1">
      <c r="A1189" s="31"/>
      <c r="B1189" s="89"/>
      <c r="C1189" s="89"/>
      <c r="D1189" s="18">
        <f t="shared" si="307"/>
        <v>0</v>
      </c>
      <c r="E1189" s="18">
        <f>B1189*A1174</f>
        <v>0</v>
      </c>
      <c r="F1189" s="18">
        <f t="shared" si="308"/>
        <v>0</v>
      </c>
      <c r="G1189" s="142"/>
      <c r="H1189" s="18"/>
      <c r="I1189" s="89">
        <f t="shared" si="309"/>
        <v>0</v>
      </c>
      <c r="J1189" s="3"/>
      <c r="K1189" s="3">
        <f t="shared" si="310"/>
        <v>0</v>
      </c>
      <c r="L1189" s="3"/>
      <c r="M1189" s="77"/>
      <c r="N1189" s="77"/>
      <c r="O1189" s="77"/>
      <c r="P1189" s="77"/>
      <c r="Q1189" s="77"/>
      <c r="R1189" s="77"/>
      <c r="S1189" s="77"/>
      <c r="T1189" s="77"/>
      <c r="U1189" s="77"/>
      <c r="V1189" s="77"/>
      <c r="W1189" s="77"/>
      <c r="X1189" s="77"/>
      <c r="Y1189" s="77"/>
      <c r="Z1189" s="77"/>
    </row>
    <row r="1190" ht="15.75" customHeight="1">
      <c r="A1190" s="4" t="s">
        <v>495</v>
      </c>
      <c r="B1190" s="97">
        <f>SUM(B1176:B1189)</f>
        <v>0</v>
      </c>
      <c r="C1190" s="96"/>
      <c r="D1190" s="97">
        <f t="shared" ref="D1190:F1190" si="311">SUM(D1176:D1189)</f>
        <v>0</v>
      </c>
      <c r="E1190" s="97">
        <f t="shared" si="311"/>
        <v>0</v>
      </c>
      <c r="F1190" s="97">
        <f t="shared" si="311"/>
        <v>0</v>
      </c>
      <c r="G1190" s="87"/>
      <c r="H1190" s="96"/>
      <c r="I1190" s="97">
        <f t="shared" ref="I1190:L1190" si="312">SUM(I1176:I1189)</f>
        <v>0</v>
      </c>
      <c r="J1190" s="98">
        <f t="shared" si="312"/>
        <v>0</v>
      </c>
      <c r="K1190" s="98">
        <f t="shared" si="312"/>
        <v>0</v>
      </c>
      <c r="L1190" s="98">
        <f t="shared" si="312"/>
        <v>0</v>
      </c>
      <c r="M1190" s="77"/>
      <c r="N1190" s="77"/>
      <c r="O1190" s="77"/>
      <c r="P1190" s="77"/>
      <c r="Q1190" s="77"/>
      <c r="R1190" s="77"/>
      <c r="S1190" s="77"/>
      <c r="T1190" s="77"/>
      <c r="U1190" s="77"/>
      <c r="V1190" s="77"/>
      <c r="W1190" s="77"/>
      <c r="X1190" s="77"/>
      <c r="Y1190" s="77"/>
      <c r="Z1190" s="77"/>
    </row>
    <row r="1191" ht="15.75" customHeight="1">
      <c r="A1191" s="8"/>
      <c r="B1191" s="100"/>
      <c r="C1191" s="100"/>
      <c r="D1191" s="100"/>
      <c r="E1191" s="100"/>
      <c r="F1191" s="100"/>
      <c r="G1191" s="100"/>
      <c r="H1191" s="100"/>
      <c r="I1191" s="101" t="s">
        <v>496</v>
      </c>
      <c r="J1191" s="100"/>
      <c r="K1191" s="100"/>
      <c r="L1191" s="101" t="s">
        <v>497</v>
      </c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  <c r="Z1191" s="77"/>
    </row>
    <row r="1192" ht="15.75" customHeight="1">
      <c r="A1192" s="8"/>
      <c r="B1192" s="100"/>
      <c r="C1192" s="100"/>
      <c r="D1192" s="100"/>
      <c r="E1192" s="100"/>
      <c r="F1192" s="100"/>
      <c r="G1192" s="100"/>
      <c r="H1192" s="100"/>
      <c r="I1192" s="104">
        <f>G1188*A1174</f>
        <v>0</v>
      </c>
      <c r="J1192" s="100"/>
      <c r="K1192" s="100"/>
      <c r="L1192" s="104"/>
      <c r="M1192" s="77"/>
      <c r="N1192" s="77"/>
      <c r="O1192" s="77"/>
      <c r="P1192" s="77"/>
      <c r="Q1192" s="77"/>
      <c r="R1192" s="77"/>
      <c r="S1192" s="77"/>
      <c r="T1192" s="77"/>
      <c r="U1192" s="77"/>
      <c r="V1192" s="77"/>
      <c r="W1192" s="77"/>
      <c r="X1192" s="77"/>
      <c r="Y1192" s="77"/>
      <c r="Z1192" s="77"/>
    </row>
    <row r="1193" ht="15.75" customHeight="1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77"/>
      <c r="N1193" s="77"/>
      <c r="O1193" s="77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  <c r="Z1193" s="77"/>
    </row>
    <row r="1194" ht="15.75" customHeight="1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  <c r="Z1194" s="77"/>
    </row>
    <row r="1195" ht="15.75" customHeight="1">
      <c r="A1195" s="78" t="s">
        <v>478</v>
      </c>
      <c r="B1195" s="79" t="s">
        <v>479</v>
      </c>
      <c r="C1195" s="75"/>
      <c r="D1195" s="76"/>
      <c r="E1195" s="80" t="s">
        <v>480</v>
      </c>
      <c r="F1195" s="75"/>
      <c r="G1195" s="76"/>
      <c r="H1195" s="79" t="s">
        <v>481</v>
      </c>
      <c r="I1195" s="75"/>
      <c r="J1195" s="75"/>
      <c r="K1195" s="75"/>
      <c r="L1195" s="76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  <c r="Z1195" s="77"/>
    </row>
    <row r="1196" ht="15.75" customHeight="1">
      <c r="A1196" s="177">
        <v>4.0</v>
      </c>
      <c r="B1196" s="82" t="s">
        <v>482</v>
      </c>
      <c r="C1196" s="82" t="s">
        <v>483</v>
      </c>
      <c r="D1196" s="82" t="s">
        <v>484</v>
      </c>
      <c r="E1196" s="82" t="s">
        <v>485</v>
      </c>
      <c r="F1196" s="82" t="s">
        <v>484</v>
      </c>
      <c r="G1196" s="82" t="s">
        <v>524</v>
      </c>
      <c r="H1196" s="82" t="s">
        <v>486</v>
      </c>
      <c r="I1196" s="82" t="s">
        <v>487</v>
      </c>
      <c r="J1196" s="147" t="s">
        <v>488</v>
      </c>
      <c r="K1196" s="85" t="s">
        <v>489</v>
      </c>
      <c r="L1196" s="85" t="s">
        <v>490</v>
      </c>
      <c r="M1196" s="77"/>
      <c r="N1196" s="77"/>
      <c r="O1196" s="77"/>
      <c r="P1196" s="77"/>
      <c r="Q1196" s="77"/>
      <c r="R1196" s="77"/>
      <c r="S1196" s="77"/>
      <c r="T1196" s="77"/>
      <c r="U1196" s="77"/>
      <c r="V1196" s="77"/>
      <c r="W1196" s="77"/>
      <c r="X1196" s="77"/>
      <c r="Y1196" s="77"/>
      <c r="Z1196" s="77"/>
    </row>
    <row r="1197" ht="15.75" customHeight="1">
      <c r="A1197" s="86" t="s">
        <v>491</v>
      </c>
      <c r="B1197" s="87"/>
      <c r="C1197" s="87"/>
      <c r="D1197" s="87"/>
      <c r="E1197" s="87"/>
      <c r="F1197" s="87"/>
      <c r="G1197" s="87"/>
      <c r="H1197" s="87"/>
      <c r="I1197" s="87"/>
      <c r="J1197" s="115"/>
      <c r="K1197" s="87"/>
      <c r="L1197" s="87"/>
      <c r="M1197" s="77"/>
      <c r="N1197" s="77"/>
      <c r="O1197" s="77"/>
      <c r="P1197" s="77"/>
      <c r="Q1197" s="77"/>
      <c r="R1197" s="77"/>
      <c r="S1197" s="77"/>
      <c r="T1197" s="77"/>
      <c r="U1197" s="77"/>
      <c r="V1197" s="77"/>
      <c r="W1197" s="77"/>
      <c r="X1197" s="77"/>
      <c r="Y1197" s="77"/>
      <c r="Z1197" s="77"/>
    </row>
    <row r="1198" ht="15.75" customHeight="1">
      <c r="A1198" s="2"/>
      <c r="B1198" s="89"/>
      <c r="C1198" s="89"/>
      <c r="D1198" s="18">
        <f t="shared" ref="D1198:D1211" si="313">C1198*B1198</f>
        <v>0</v>
      </c>
      <c r="E1198" s="18">
        <f>B1198*A1196</f>
        <v>0</v>
      </c>
      <c r="F1198" s="18">
        <f t="shared" ref="F1198:F1211" si="314">E1198*C1198</f>
        <v>0</v>
      </c>
      <c r="G1198" s="140">
        <v>0.0</v>
      </c>
      <c r="H1198" s="18"/>
      <c r="I1198" s="89">
        <f t="shared" ref="I1198:I1211" si="315">H1198*E1198</f>
        <v>0</v>
      </c>
      <c r="J1198" s="116"/>
      <c r="K1198" s="3">
        <f t="shared" ref="K1198:K1211" si="316">J1198*I1198</f>
        <v>0</v>
      </c>
      <c r="L1198" s="3"/>
      <c r="M1198" s="77"/>
      <c r="N1198" s="77"/>
      <c r="O1198" s="77"/>
      <c r="P1198" s="77"/>
      <c r="Q1198" s="77"/>
      <c r="R1198" s="77"/>
      <c r="S1198" s="77"/>
      <c r="T1198" s="77"/>
      <c r="U1198" s="77"/>
      <c r="V1198" s="77"/>
      <c r="W1198" s="77"/>
      <c r="X1198" s="77"/>
      <c r="Y1198" s="77"/>
      <c r="Z1198" s="77"/>
    </row>
    <row r="1199" ht="15.75" customHeight="1">
      <c r="A1199" s="2"/>
      <c r="B1199" s="89"/>
      <c r="C1199" s="89"/>
      <c r="D1199" s="18">
        <f t="shared" si="313"/>
        <v>0</v>
      </c>
      <c r="E1199" s="18">
        <f>B1199*A1196</f>
        <v>0</v>
      </c>
      <c r="F1199" s="18">
        <f t="shared" si="314"/>
        <v>0</v>
      </c>
      <c r="G1199" s="87"/>
      <c r="H1199" s="18"/>
      <c r="I1199" s="89">
        <f t="shared" si="315"/>
        <v>0</v>
      </c>
      <c r="J1199" s="116"/>
      <c r="K1199" s="3">
        <f t="shared" si="316"/>
        <v>0</v>
      </c>
      <c r="L1199" s="3"/>
      <c r="M1199" s="77"/>
      <c r="N1199" s="77"/>
      <c r="O1199" s="77"/>
      <c r="P1199" s="77"/>
      <c r="Q1199" s="77"/>
      <c r="R1199" s="77"/>
      <c r="S1199" s="77"/>
      <c r="T1199" s="77"/>
      <c r="U1199" s="77"/>
      <c r="V1199" s="77"/>
      <c r="W1199" s="77"/>
      <c r="X1199" s="77"/>
      <c r="Y1199" s="77"/>
      <c r="Z1199" s="77"/>
    </row>
    <row r="1200" ht="15.75" customHeight="1">
      <c r="A1200" s="2"/>
      <c r="B1200" s="18"/>
      <c r="C1200" s="18"/>
      <c r="D1200" s="18">
        <f t="shared" si="313"/>
        <v>0</v>
      </c>
      <c r="E1200" s="18">
        <f>B1200*A1196</f>
        <v>0</v>
      </c>
      <c r="F1200" s="18">
        <f t="shared" si="314"/>
        <v>0</v>
      </c>
      <c r="G1200" s="148" t="s">
        <v>527</v>
      </c>
      <c r="H1200" s="18"/>
      <c r="I1200" s="89">
        <f t="shared" si="315"/>
        <v>0</v>
      </c>
      <c r="J1200" s="116"/>
      <c r="K1200" s="3">
        <f t="shared" si="316"/>
        <v>0</v>
      </c>
      <c r="L1200" s="3"/>
      <c r="M1200" s="77"/>
      <c r="N1200" s="77"/>
      <c r="O1200" s="77"/>
      <c r="P1200" s="77"/>
      <c r="Q1200" s="77"/>
      <c r="R1200" s="77"/>
      <c r="S1200" s="77"/>
      <c r="T1200" s="77"/>
      <c r="U1200" s="77"/>
      <c r="V1200" s="77"/>
      <c r="W1200" s="77"/>
      <c r="X1200" s="77"/>
      <c r="Y1200" s="77"/>
      <c r="Z1200" s="77"/>
    </row>
    <row r="1201" ht="15.75" customHeight="1">
      <c r="A1201" s="2"/>
      <c r="B1201" s="18"/>
      <c r="C1201" s="18"/>
      <c r="D1201" s="18">
        <f t="shared" si="313"/>
        <v>0</v>
      </c>
      <c r="E1201" s="18">
        <f>B1201*A1196</f>
        <v>0</v>
      </c>
      <c r="F1201" s="18">
        <f t="shared" si="314"/>
        <v>0</v>
      </c>
      <c r="G1201" s="142"/>
      <c r="H1201" s="18"/>
      <c r="I1201" s="89">
        <f t="shared" si="315"/>
        <v>0</v>
      </c>
      <c r="J1201" s="116"/>
      <c r="K1201" s="3">
        <f t="shared" si="316"/>
        <v>0</v>
      </c>
      <c r="L1201" s="3"/>
      <c r="M1201" s="77"/>
      <c r="N1201" s="77"/>
      <c r="O1201" s="77"/>
      <c r="P1201" s="77"/>
      <c r="Q1201" s="77"/>
      <c r="R1201" s="77"/>
      <c r="S1201" s="77"/>
      <c r="T1201" s="77"/>
      <c r="U1201" s="77"/>
      <c r="V1201" s="77"/>
      <c r="W1201" s="77"/>
      <c r="X1201" s="77"/>
      <c r="Y1201" s="77"/>
      <c r="Z1201" s="77"/>
    </row>
    <row r="1202" ht="15.75" customHeight="1">
      <c r="A1202" s="2"/>
      <c r="B1202" s="18"/>
      <c r="C1202" s="18"/>
      <c r="D1202" s="18">
        <f t="shared" si="313"/>
        <v>0</v>
      </c>
      <c r="E1202" s="18">
        <f>B1202*A1196</f>
        <v>0</v>
      </c>
      <c r="F1202" s="18">
        <f t="shared" si="314"/>
        <v>0</v>
      </c>
      <c r="G1202" s="142"/>
      <c r="H1202" s="18"/>
      <c r="I1202" s="89">
        <f t="shared" si="315"/>
        <v>0</v>
      </c>
      <c r="J1202" s="116"/>
      <c r="K1202" s="3">
        <f t="shared" si="316"/>
        <v>0</v>
      </c>
      <c r="L1202" s="3"/>
      <c r="M1202" s="77"/>
      <c r="N1202" s="77"/>
      <c r="O1202" s="77"/>
      <c r="P1202" s="77"/>
      <c r="Q1202" s="77"/>
      <c r="R1202" s="77"/>
      <c r="S1202" s="77"/>
      <c r="T1202" s="77"/>
      <c r="U1202" s="77"/>
      <c r="V1202" s="77"/>
      <c r="W1202" s="77"/>
      <c r="X1202" s="77"/>
      <c r="Y1202" s="77"/>
      <c r="Z1202" s="77"/>
    </row>
    <row r="1203" ht="15.75" customHeight="1">
      <c r="A1203" s="2"/>
      <c r="B1203" s="18"/>
      <c r="C1203" s="18"/>
      <c r="D1203" s="18">
        <f t="shared" si="313"/>
        <v>0</v>
      </c>
      <c r="E1203" s="18">
        <f>B1203*A1196</f>
        <v>0</v>
      </c>
      <c r="F1203" s="18">
        <f t="shared" si="314"/>
        <v>0</v>
      </c>
      <c r="G1203" s="87"/>
      <c r="H1203" s="18"/>
      <c r="I1203" s="89">
        <f t="shared" si="315"/>
        <v>0</v>
      </c>
      <c r="J1203" s="116"/>
      <c r="K1203" s="3">
        <f t="shared" si="316"/>
        <v>0</v>
      </c>
      <c r="L1203" s="3"/>
      <c r="M1203" s="77"/>
      <c r="N1203" s="77"/>
      <c r="O1203" s="77"/>
      <c r="P1203" s="77"/>
      <c r="Q1203" s="77"/>
      <c r="R1203" s="77"/>
      <c r="S1203" s="77"/>
      <c r="T1203" s="77"/>
      <c r="U1203" s="77"/>
      <c r="V1203" s="77"/>
      <c r="W1203" s="77"/>
      <c r="X1203" s="77"/>
      <c r="Y1203" s="77"/>
      <c r="Z1203" s="77"/>
    </row>
    <row r="1204" ht="15.75" customHeight="1">
      <c r="A1204" s="2"/>
      <c r="B1204" s="18"/>
      <c r="C1204" s="18"/>
      <c r="D1204" s="18">
        <f t="shared" si="313"/>
        <v>0</v>
      </c>
      <c r="E1204" s="18">
        <f>B1204*A1196</f>
        <v>0</v>
      </c>
      <c r="F1204" s="18">
        <f t="shared" si="314"/>
        <v>0</v>
      </c>
      <c r="G1204" s="59"/>
      <c r="H1204" s="18"/>
      <c r="I1204" s="89">
        <f t="shared" si="315"/>
        <v>0</v>
      </c>
      <c r="J1204" s="116"/>
      <c r="K1204" s="3">
        <f t="shared" si="316"/>
        <v>0</v>
      </c>
      <c r="L1204" s="3"/>
      <c r="M1204" s="77"/>
      <c r="N1204" s="77"/>
      <c r="O1204" s="77"/>
      <c r="P1204" s="77"/>
      <c r="Q1204" s="77"/>
      <c r="R1204" s="77"/>
      <c r="S1204" s="77"/>
      <c r="T1204" s="77"/>
      <c r="U1204" s="77"/>
      <c r="V1204" s="77"/>
      <c r="W1204" s="77"/>
      <c r="X1204" s="77"/>
      <c r="Y1204" s="77"/>
      <c r="Z1204" s="77"/>
    </row>
    <row r="1205" ht="15.75" customHeight="1">
      <c r="A1205" s="2"/>
      <c r="B1205" s="89"/>
      <c r="C1205" s="89"/>
      <c r="D1205" s="18">
        <f t="shared" si="313"/>
        <v>0</v>
      </c>
      <c r="E1205" s="18">
        <f>B1205*A1196</f>
        <v>0</v>
      </c>
      <c r="F1205" s="18">
        <f t="shared" si="314"/>
        <v>0</v>
      </c>
      <c r="G1205" s="148" t="s">
        <v>528</v>
      </c>
      <c r="H1205" s="18"/>
      <c r="I1205" s="89">
        <f t="shared" si="315"/>
        <v>0</v>
      </c>
      <c r="J1205" s="116"/>
      <c r="K1205" s="3">
        <f t="shared" si="316"/>
        <v>0</v>
      </c>
      <c r="L1205" s="3"/>
      <c r="M1205" s="77"/>
      <c r="N1205" s="77"/>
      <c r="O1205" s="77"/>
      <c r="P1205" s="77"/>
      <c r="Q1205" s="77"/>
      <c r="R1205" s="77"/>
      <c r="S1205" s="77"/>
      <c r="T1205" s="77"/>
      <c r="U1205" s="77"/>
      <c r="V1205" s="77"/>
      <c r="W1205" s="77"/>
      <c r="X1205" s="77"/>
      <c r="Y1205" s="77"/>
      <c r="Z1205" s="77"/>
    </row>
    <row r="1206" ht="15.75" customHeight="1">
      <c r="A1206" s="2"/>
      <c r="B1206" s="89"/>
      <c r="C1206" s="89"/>
      <c r="D1206" s="18">
        <f t="shared" si="313"/>
        <v>0</v>
      </c>
      <c r="E1206" s="18">
        <f>B1206*A1196</f>
        <v>0</v>
      </c>
      <c r="F1206" s="18">
        <f t="shared" si="314"/>
        <v>0</v>
      </c>
      <c r="G1206" s="142"/>
      <c r="H1206" s="18"/>
      <c r="I1206" s="89">
        <f t="shared" si="315"/>
        <v>0</v>
      </c>
      <c r="J1206" s="116"/>
      <c r="K1206" s="3">
        <f t="shared" si="316"/>
        <v>0</v>
      </c>
      <c r="L1206" s="3"/>
      <c r="M1206" s="77"/>
      <c r="N1206" s="77"/>
      <c r="O1206" s="77"/>
      <c r="P1206" s="77"/>
      <c r="Q1206" s="77"/>
      <c r="R1206" s="77"/>
      <c r="S1206" s="77"/>
      <c r="T1206" s="77"/>
      <c r="U1206" s="77"/>
      <c r="V1206" s="77"/>
      <c r="W1206" s="77"/>
      <c r="X1206" s="77"/>
      <c r="Y1206" s="77"/>
      <c r="Z1206" s="77"/>
    </row>
    <row r="1207" ht="15.75" customHeight="1">
      <c r="A1207" s="1"/>
      <c r="B1207" s="89"/>
      <c r="C1207" s="89"/>
      <c r="D1207" s="18">
        <f t="shared" si="313"/>
        <v>0</v>
      </c>
      <c r="E1207" s="18">
        <f>B1207*A1196</f>
        <v>0</v>
      </c>
      <c r="F1207" s="18">
        <f t="shared" si="314"/>
        <v>0</v>
      </c>
      <c r="G1207" s="142"/>
      <c r="H1207" s="18"/>
      <c r="I1207" s="89">
        <f t="shared" si="315"/>
        <v>0</v>
      </c>
      <c r="J1207" s="116"/>
      <c r="K1207" s="3">
        <f t="shared" si="316"/>
        <v>0</v>
      </c>
      <c r="L1207" s="3"/>
      <c r="M1207" s="77"/>
      <c r="N1207" s="77"/>
      <c r="O1207" s="77"/>
      <c r="P1207" s="77"/>
      <c r="Q1207" s="77"/>
      <c r="R1207" s="77"/>
      <c r="S1207" s="77"/>
      <c r="T1207" s="77"/>
      <c r="U1207" s="77"/>
      <c r="V1207" s="77"/>
      <c r="W1207" s="77"/>
      <c r="X1207" s="77"/>
      <c r="Y1207" s="77"/>
      <c r="Z1207" s="77"/>
    </row>
    <row r="1208" ht="15.75" customHeight="1">
      <c r="A1208" s="1"/>
      <c r="B1208" s="89"/>
      <c r="C1208" s="89"/>
      <c r="D1208" s="18">
        <f t="shared" si="313"/>
        <v>0</v>
      </c>
      <c r="E1208" s="18">
        <f>B1208*A1196</f>
        <v>0</v>
      </c>
      <c r="F1208" s="18">
        <f t="shared" si="314"/>
        <v>0</v>
      </c>
      <c r="G1208" s="142"/>
      <c r="H1208" s="18"/>
      <c r="I1208" s="89">
        <f t="shared" si="315"/>
        <v>0</v>
      </c>
      <c r="J1208" s="116"/>
      <c r="K1208" s="3">
        <f t="shared" si="316"/>
        <v>0</v>
      </c>
      <c r="L1208" s="3"/>
      <c r="M1208" s="77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/>
      <c r="X1208" s="77"/>
      <c r="Y1208" s="77"/>
      <c r="Z1208" s="77"/>
    </row>
    <row r="1209" ht="15.75" customHeight="1">
      <c r="A1209" s="31"/>
      <c r="B1209" s="89"/>
      <c r="C1209" s="89"/>
      <c r="D1209" s="95">
        <f t="shared" si="313"/>
        <v>0</v>
      </c>
      <c r="E1209" s="95">
        <f>B1209*A1196</f>
        <v>0</v>
      </c>
      <c r="F1209" s="18">
        <f t="shared" si="314"/>
        <v>0</v>
      </c>
      <c r="G1209" s="87"/>
      <c r="H1209" s="18"/>
      <c r="I1209" s="89">
        <f t="shared" si="315"/>
        <v>0</v>
      </c>
      <c r="J1209" s="118"/>
      <c r="K1209" s="3">
        <f t="shared" si="316"/>
        <v>0</v>
      </c>
      <c r="L1209" s="3"/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  <c r="Z1209" s="77"/>
    </row>
    <row r="1210" ht="15.75" customHeight="1">
      <c r="A1210" s="31"/>
      <c r="B1210" s="89"/>
      <c r="C1210" s="89"/>
      <c r="D1210" s="18">
        <f t="shared" si="313"/>
        <v>0</v>
      </c>
      <c r="E1210" s="18">
        <f>B1210*A1196</f>
        <v>0</v>
      </c>
      <c r="F1210" s="18">
        <f t="shared" si="314"/>
        <v>0</v>
      </c>
      <c r="G1210" s="143">
        <f>F1212/A1196</f>
        <v>0</v>
      </c>
      <c r="H1210" s="18"/>
      <c r="I1210" s="89">
        <f t="shared" si="315"/>
        <v>0</v>
      </c>
      <c r="J1210" s="3"/>
      <c r="K1210" s="3">
        <f t="shared" si="316"/>
        <v>0</v>
      </c>
      <c r="L1210" s="3"/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  <c r="Z1210" s="77"/>
    </row>
    <row r="1211" ht="15.75" customHeight="1">
      <c r="A1211" s="31"/>
      <c r="B1211" s="89"/>
      <c r="C1211" s="89"/>
      <c r="D1211" s="18">
        <f t="shared" si="313"/>
        <v>0</v>
      </c>
      <c r="E1211" s="18">
        <f>B1211*A1196</f>
        <v>0</v>
      </c>
      <c r="F1211" s="18">
        <f t="shared" si="314"/>
        <v>0</v>
      </c>
      <c r="G1211" s="142"/>
      <c r="H1211" s="18"/>
      <c r="I1211" s="89">
        <f t="shared" si="315"/>
        <v>0</v>
      </c>
      <c r="J1211" s="3"/>
      <c r="K1211" s="3">
        <f t="shared" si="316"/>
        <v>0</v>
      </c>
      <c r="L1211" s="3"/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  <c r="Z1211" s="77"/>
    </row>
    <row r="1212" ht="15.75" customHeight="1">
      <c r="A1212" s="4" t="s">
        <v>495</v>
      </c>
      <c r="B1212" s="97">
        <f>SUM(B1198:B1211)</f>
        <v>0</v>
      </c>
      <c r="C1212" s="96"/>
      <c r="D1212" s="97">
        <f t="shared" ref="D1212:F1212" si="317">SUM(D1198:D1211)</f>
        <v>0</v>
      </c>
      <c r="E1212" s="97">
        <f t="shared" si="317"/>
        <v>0</v>
      </c>
      <c r="F1212" s="97">
        <f t="shared" si="317"/>
        <v>0</v>
      </c>
      <c r="G1212" s="87"/>
      <c r="H1212" s="96"/>
      <c r="I1212" s="97">
        <f t="shared" ref="I1212:L1212" si="318">SUM(I1198:I1211)</f>
        <v>0</v>
      </c>
      <c r="J1212" s="98">
        <f t="shared" si="318"/>
        <v>0</v>
      </c>
      <c r="K1212" s="98">
        <f t="shared" si="318"/>
        <v>0</v>
      </c>
      <c r="L1212" s="98">
        <f t="shared" si="318"/>
        <v>0</v>
      </c>
      <c r="M1212" s="77"/>
      <c r="N1212" s="77"/>
      <c r="O1212" s="77"/>
      <c r="P1212" s="77"/>
      <c r="Q1212" s="77"/>
      <c r="R1212" s="77"/>
      <c r="S1212" s="77"/>
      <c r="T1212" s="77"/>
      <c r="U1212" s="77"/>
      <c r="V1212" s="77"/>
      <c r="W1212" s="77"/>
      <c r="X1212" s="77"/>
      <c r="Y1212" s="77"/>
      <c r="Z1212" s="77"/>
    </row>
    <row r="1213" ht="15.75" customHeight="1">
      <c r="A1213" s="8"/>
      <c r="B1213" s="100"/>
      <c r="C1213" s="100"/>
      <c r="D1213" s="100"/>
      <c r="E1213" s="100"/>
      <c r="F1213" s="100"/>
      <c r="G1213" s="100"/>
      <c r="H1213" s="100"/>
      <c r="I1213" s="101" t="s">
        <v>496</v>
      </c>
      <c r="J1213" s="100"/>
      <c r="K1213" s="100"/>
      <c r="L1213" s="101" t="s">
        <v>497</v>
      </c>
      <c r="M1213" s="77"/>
      <c r="N1213" s="77"/>
      <c r="O1213" s="77"/>
      <c r="P1213" s="77"/>
      <c r="Q1213" s="77"/>
      <c r="R1213" s="77"/>
      <c r="S1213" s="77"/>
      <c r="T1213" s="77"/>
      <c r="U1213" s="77"/>
      <c r="V1213" s="77"/>
      <c r="W1213" s="77"/>
      <c r="X1213" s="77"/>
      <c r="Y1213" s="77"/>
      <c r="Z1213" s="77"/>
    </row>
    <row r="1214" ht="15.75" customHeight="1">
      <c r="A1214" s="8"/>
      <c r="B1214" s="100"/>
      <c r="C1214" s="100"/>
      <c r="D1214" s="100"/>
      <c r="E1214" s="100"/>
      <c r="F1214" s="100"/>
      <c r="G1214" s="100"/>
      <c r="H1214" s="100"/>
      <c r="I1214" s="104">
        <f>G1210*A1196</f>
        <v>0</v>
      </c>
      <c r="J1214" s="100"/>
      <c r="K1214" s="100"/>
      <c r="L1214" s="104"/>
      <c r="M1214" s="77"/>
      <c r="N1214" s="77"/>
      <c r="O1214" s="77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  <c r="Z1214" s="77"/>
    </row>
    <row r="1215" ht="15.75" customHeight="1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77"/>
      <c r="N1215" s="77"/>
      <c r="O1215" s="77"/>
      <c r="P1215" s="77"/>
      <c r="Q1215" s="77"/>
      <c r="R1215" s="77"/>
      <c r="S1215" s="77"/>
      <c r="T1215" s="77"/>
      <c r="U1215" s="77"/>
      <c r="V1215" s="77"/>
      <c r="W1215" s="77"/>
      <c r="X1215" s="77"/>
      <c r="Y1215" s="77"/>
      <c r="Z1215" s="77"/>
    </row>
    <row r="1216" ht="15.75" customHeight="1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77"/>
      <c r="N1216" s="77"/>
      <c r="O1216" s="77"/>
      <c r="P1216" s="77"/>
      <c r="Q1216" s="77"/>
      <c r="R1216" s="77"/>
      <c r="S1216" s="77"/>
      <c r="T1216" s="77"/>
      <c r="U1216" s="77"/>
      <c r="V1216" s="77"/>
      <c r="W1216" s="77"/>
      <c r="X1216" s="77"/>
      <c r="Y1216" s="77"/>
      <c r="Z1216" s="77"/>
    </row>
    <row r="1217" ht="15.75" customHeight="1">
      <c r="A1217" s="66"/>
      <c r="B1217" s="75"/>
      <c r="C1217" s="75"/>
      <c r="D1217" s="75"/>
      <c r="E1217" s="75"/>
      <c r="F1217" s="75"/>
      <c r="G1217" s="75"/>
      <c r="H1217" s="75"/>
      <c r="I1217" s="75"/>
      <c r="J1217" s="75"/>
      <c r="K1217" s="75"/>
      <c r="L1217" s="76"/>
      <c r="M1217" s="77"/>
      <c r="N1217" s="77"/>
      <c r="O1217" s="77"/>
      <c r="P1217" s="77"/>
      <c r="Q1217" s="77"/>
      <c r="R1217" s="77"/>
      <c r="S1217" s="77"/>
      <c r="T1217" s="77"/>
      <c r="U1217" s="77"/>
      <c r="V1217" s="77"/>
      <c r="W1217" s="77"/>
      <c r="X1217" s="77"/>
      <c r="Y1217" s="77"/>
      <c r="Z1217" s="77"/>
    </row>
    <row r="1218" ht="15.75" customHeight="1">
      <c r="A1218" s="78" t="s">
        <v>478</v>
      </c>
      <c r="B1218" s="79" t="s">
        <v>479</v>
      </c>
      <c r="C1218" s="75"/>
      <c r="D1218" s="76"/>
      <c r="E1218" s="80" t="s">
        <v>480</v>
      </c>
      <c r="F1218" s="75"/>
      <c r="G1218" s="76"/>
      <c r="H1218" s="79" t="s">
        <v>481</v>
      </c>
      <c r="I1218" s="75"/>
      <c r="J1218" s="75"/>
      <c r="K1218" s="75"/>
      <c r="L1218" s="76"/>
      <c r="M1218" s="77"/>
      <c r="N1218" s="77"/>
      <c r="O1218" s="77"/>
      <c r="P1218" s="77"/>
      <c r="Q1218" s="77"/>
      <c r="R1218" s="77"/>
      <c r="S1218" s="77"/>
      <c r="T1218" s="77"/>
      <c r="U1218" s="77"/>
      <c r="V1218" s="77"/>
      <c r="W1218" s="77"/>
      <c r="X1218" s="77"/>
      <c r="Y1218" s="77"/>
      <c r="Z1218" s="77"/>
    </row>
    <row r="1219" ht="15.75" customHeight="1">
      <c r="A1219" s="177">
        <v>4.0</v>
      </c>
      <c r="B1219" s="82" t="s">
        <v>482</v>
      </c>
      <c r="C1219" s="82" t="s">
        <v>483</v>
      </c>
      <c r="D1219" s="82" t="s">
        <v>484</v>
      </c>
      <c r="E1219" s="82" t="s">
        <v>485</v>
      </c>
      <c r="F1219" s="82" t="s">
        <v>484</v>
      </c>
      <c r="G1219" s="82" t="s">
        <v>524</v>
      </c>
      <c r="H1219" s="82" t="s">
        <v>486</v>
      </c>
      <c r="I1219" s="82" t="s">
        <v>487</v>
      </c>
      <c r="J1219" s="147" t="s">
        <v>488</v>
      </c>
      <c r="K1219" s="85" t="s">
        <v>489</v>
      </c>
      <c r="L1219" s="85" t="s">
        <v>490</v>
      </c>
      <c r="M1219" s="77"/>
      <c r="N1219" s="77"/>
      <c r="O1219" s="77"/>
      <c r="P1219" s="77"/>
      <c r="Q1219" s="77"/>
      <c r="R1219" s="77"/>
      <c r="S1219" s="77"/>
      <c r="T1219" s="77"/>
      <c r="U1219" s="77"/>
      <c r="V1219" s="77"/>
      <c r="W1219" s="77"/>
      <c r="X1219" s="77"/>
      <c r="Y1219" s="77"/>
      <c r="Z1219" s="77"/>
    </row>
    <row r="1220" ht="15.75" customHeight="1">
      <c r="A1220" s="86" t="s">
        <v>491</v>
      </c>
      <c r="B1220" s="87"/>
      <c r="C1220" s="87"/>
      <c r="D1220" s="87"/>
      <c r="E1220" s="87"/>
      <c r="F1220" s="87"/>
      <c r="G1220" s="87"/>
      <c r="H1220" s="87"/>
      <c r="I1220" s="87"/>
      <c r="J1220" s="115"/>
      <c r="K1220" s="87"/>
      <c r="L1220" s="87"/>
      <c r="M1220" s="77"/>
      <c r="N1220" s="77"/>
      <c r="O1220" s="77"/>
      <c r="P1220" s="77"/>
      <c r="Q1220" s="77"/>
      <c r="R1220" s="77"/>
      <c r="S1220" s="77"/>
      <c r="T1220" s="77"/>
      <c r="U1220" s="77"/>
      <c r="V1220" s="77"/>
      <c r="W1220" s="77"/>
      <c r="X1220" s="77"/>
      <c r="Y1220" s="77"/>
      <c r="Z1220" s="77"/>
    </row>
    <row r="1221" ht="15.75" customHeight="1">
      <c r="A1221" s="2"/>
      <c r="B1221" s="89"/>
      <c r="C1221" s="89"/>
      <c r="D1221" s="18">
        <f t="shared" ref="D1221:D1234" si="319">C1221*B1221</f>
        <v>0</v>
      </c>
      <c r="E1221" s="18">
        <f>B1221*A1219</f>
        <v>0</v>
      </c>
      <c r="F1221" s="18">
        <f t="shared" ref="F1221:F1234" si="320">E1221*C1221</f>
        <v>0</v>
      </c>
      <c r="G1221" s="140">
        <v>0.0</v>
      </c>
      <c r="H1221" s="18"/>
      <c r="I1221" s="89">
        <f t="shared" ref="I1221:I1234" si="321">H1221*E1221</f>
        <v>0</v>
      </c>
      <c r="J1221" s="116"/>
      <c r="K1221" s="3">
        <f t="shared" ref="K1221:K1234" si="322">J1221*I1221</f>
        <v>0</v>
      </c>
      <c r="L1221" s="3"/>
      <c r="M1221" s="77"/>
      <c r="N1221" s="77"/>
      <c r="O1221" s="77"/>
      <c r="P1221" s="77"/>
      <c r="Q1221" s="77"/>
      <c r="R1221" s="77"/>
      <c r="S1221" s="77"/>
      <c r="T1221" s="77"/>
      <c r="U1221" s="77"/>
      <c r="V1221" s="77"/>
      <c r="W1221" s="77"/>
      <c r="X1221" s="77"/>
      <c r="Y1221" s="77"/>
      <c r="Z1221" s="77"/>
    </row>
    <row r="1222" ht="15.75" customHeight="1">
      <c r="A1222" s="2"/>
      <c r="B1222" s="89"/>
      <c r="C1222" s="89"/>
      <c r="D1222" s="18">
        <f t="shared" si="319"/>
        <v>0</v>
      </c>
      <c r="E1222" s="18">
        <f>B1222*A1219</f>
        <v>0</v>
      </c>
      <c r="F1222" s="18">
        <f t="shared" si="320"/>
        <v>0</v>
      </c>
      <c r="G1222" s="87"/>
      <c r="H1222" s="18"/>
      <c r="I1222" s="89">
        <f t="shared" si="321"/>
        <v>0</v>
      </c>
      <c r="J1222" s="116"/>
      <c r="K1222" s="3">
        <f t="shared" si="322"/>
        <v>0</v>
      </c>
      <c r="L1222" s="3"/>
      <c r="M1222" s="77"/>
      <c r="N1222" s="77"/>
      <c r="O1222" s="77"/>
      <c r="P1222" s="77"/>
      <c r="Q1222" s="77"/>
      <c r="R1222" s="77"/>
      <c r="S1222" s="77"/>
      <c r="T1222" s="77"/>
      <c r="U1222" s="77"/>
      <c r="V1222" s="77"/>
      <c r="W1222" s="77"/>
      <c r="X1222" s="77"/>
      <c r="Y1222" s="77"/>
      <c r="Z1222" s="77"/>
    </row>
    <row r="1223" ht="15.75" customHeight="1">
      <c r="A1223" s="2"/>
      <c r="B1223" s="18"/>
      <c r="C1223" s="18"/>
      <c r="D1223" s="18">
        <f t="shared" si="319"/>
        <v>0</v>
      </c>
      <c r="E1223" s="18">
        <f>B1223*A1219</f>
        <v>0</v>
      </c>
      <c r="F1223" s="18">
        <f t="shared" si="320"/>
        <v>0</v>
      </c>
      <c r="G1223" s="148" t="s">
        <v>527</v>
      </c>
      <c r="H1223" s="18"/>
      <c r="I1223" s="89">
        <f t="shared" si="321"/>
        <v>0</v>
      </c>
      <c r="J1223" s="116"/>
      <c r="K1223" s="3">
        <f t="shared" si="322"/>
        <v>0</v>
      </c>
      <c r="L1223" s="3"/>
      <c r="M1223" s="77"/>
      <c r="N1223" s="77"/>
      <c r="O1223" s="77"/>
      <c r="P1223" s="77"/>
      <c r="Q1223" s="77"/>
      <c r="R1223" s="77"/>
      <c r="S1223" s="77"/>
      <c r="T1223" s="77"/>
      <c r="U1223" s="77"/>
      <c r="V1223" s="77"/>
      <c r="W1223" s="77"/>
      <c r="X1223" s="77"/>
      <c r="Y1223" s="77"/>
      <c r="Z1223" s="77"/>
    </row>
    <row r="1224" ht="15.75" customHeight="1">
      <c r="A1224" s="2"/>
      <c r="B1224" s="18"/>
      <c r="C1224" s="18"/>
      <c r="D1224" s="18">
        <f t="shared" si="319"/>
        <v>0</v>
      </c>
      <c r="E1224" s="18">
        <f>B1224*A1219</f>
        <v>0</v>
      </c>
      <c r="F1224" s="18">
        <f t="shared" si="320"/>
        <v>0</v>
      </c>
      <c r="G1224" s="142"/>
      <c r="H1224" s="18"/>
      <c r="I1224" s="89">
        <f t="shared" si="321"/>
        <v>0</v>
      </c>
      <c r="J1224" s="116"/>
      <c r="K1224" s="3">
        <f t="shared" si="322"/>
        <v>0</v>
      </c>
      <c r="L1224" s="3"/>
      <c r="M1224" s="77"/>
      <c r="N1224" s="77"/>
      <c r="O1224" s="77"/>
      <c r="P1224" s="77"/>
      <c r="Q1224" s="77"/>
      <c r="R1224" s="77"/>
      <c r="S1224" s="77"/>
      <c r="T1224" s="77"/>
      <c r="U1224" s="77"/>
      <c r="V1224" s="77"/>
      <c r="W1224" s="77"/>
      <c r="X1224" s="77"/>
      <c r="Y1224" s="77"/>
      <c r="Z1224" s="77"/>
    </row>
    <row r="1225" ht="15.75" customHeight="1">
      <c r="A1225" s="2"/>
      <c r="B1225" s="18"/>
      <c r="C1225" s="18"/>
      <c r="D1225" s="18">
        <f t="shared" si="319"/>
        <v>0</v>
      </c>
      <c r="E1225" s="18">
        <f>B1225*A1219</f>
        <v>0</v>
      </c>
      <c r="F1225" s="18">
        <f t="shared" si="320"/>
        <v>0</v>
      </c>
      <c r="G1225" s="142"/>
      <c r="H1225" s="18"/>
      <c r="I1225" s="89">
        <f t="shared" si="321"/>
        <v>0</v>
      </c>
      <c r="J1225" s="116"/>
      <c r="K1225" s="3">
        <f t="shared" si="322"/>
        <v>0</v>
      </c>
      <c r="L1225" s="3"/>
      <c r="M1225" s="77"/>
      <c r="N1225" s="77"/>
      <c r="O1225" s="77"/>
      <c r="P1225" s="77"/>
      <c r="Q1225" s="77"/>
      <c r="R1225" s="77"/>
      <c r="S1225" s="77"/>
      <c r="T1225" s="77"/>
      <c r="U1225" s="77"/>
      <c r="V1225" s="77"/>
      <c r="W1225" s="77"/>
      <c r="X1225" s="77"/>
      <c r="Y1225" s="77"/>
      <c r="Z1225" s="77"/>
    </row>
    <row r="1226" ht="15.75" customHeight="1">
      <c r="A1226" s="2"/>
      <c r="B1226" s="18"/>
      <c r="C1226" s="18"/>
      <c r="D1226" s="18">
        <f t="shared" si="319"/>
        <v>0</v>
      </c>
      <c r="E1226" s="18">
        <f>B1226*A1219</f>
        <v>0</v>
      </c>
      <c r="F1226" s="18">
        <f t="shared" si="320"/>
        <v>0</v>
      </c>
      <c r="G1226" s="87"/>
      <c r="H1226" s="18"/>
      <c r="I1226" s="89">
        <f t="shared" si="321"/>
        <v>0</v>
      </c>
      <c r="J1226" s="116"/>
      <c r="K1226" s="3">
        <f t="shared" si="322"/>
        <v>0</v>
      </c>
      <c r="L1226" s="3"/>
      <c r="M1226" s="77"/>
      <c r="N1226" s="77"/>
      <c r="O1226" s="77"/>
      <c r="P1226" s="77"/>
      <c r="Q1226" s="77"/>
      <c r="R1226" s="77"/>
      <c r="S1226" s="77"/>
      <c r="T1226" s="77"/>
      <c r="U1226" s="77"/>
      <c r="V1226" s="77"/>
      <c r="W1226" s="77"/>
      <c r="X1226" s="77"/>
      <c r="Y1226" s="77"/>
      <c r="Z1226" s="77"/>
    </row>
    <row r="1227" ht="15.75" customHeight="1">
      <c r="A1227" s="2"/>
      <c r="B1227" s="18"/>
      <c r="C1227" s="18"/>
      <c r="D1227" s="18">
        <f t="shared" si="319"/>
        <v>0</v>
      </c>
      <c r="E1227" s="18">
        <f>B1227*A1219</f>
        <v>0</v>
      </c>
      <c r="F1227" s="18">
        <f t="shared" si="320"/>
        <v>0</v>
      </c>
      <c r="G1227" s="59"/>
      <c r="H1227" s="18"/>
      <c r="I1227" s="89">
        <f t="shared" si="321"/>
        <v>0</v>
      </c>
      <c r="J1227" s="116"/>
      <c r="K1227" s="3">
        <f t="shared" si="322"/>
        <v>0</v>
      </c>
      <c r="L1227" s="3"/>
      <c r="M1227" s="77"/>
      <c r="N1227" s="77"/>
      <c r="O1227" s="77"/>
      <c r="P1227" s="77"/>
      <c r="Q1227" s="77"/>
      <c r="R1227" s="77"/>
      <c r="S1227" s="77"/>
      <c r="T1227" s="77"/>
      <c r="U1227" s="77"/>
      <c r="V1227" s="77"/>
      <c r="W1227" s="77"/>
      <c r="X1227" s="77"/>
      <c r="Y1227" s="77"/>
      <c r="Z1227" s="77"/>
    </row>
    <row r="1228" ht="15.75" customHeight="1">
      <c r="A1228" s="2"/>
      <c r="B1228" s="89"/>
      <c r="C1228" s="89"/>
      <c r="D1228" s="18">
        <f t="shared" si="319"/>
        <v>0</v>
      </c>
      <c r="E1228" s="18">
        <f>B1228*A1219</f>
        <v>0</v>
      </c>
      <c r="F1228" s="18">
        <f t="shared" si="320"/>
        <v>0</v>
      </c>
      <c r="G1228" s="148" t="s">
        <v>528</v>
      </c>
      <c r="H1228" s="18"/>
      <c r="I1228" s="89">
        <f t="shared" si="321"/>
        <v>0</v>
      </c>
      <c r="J1228" s="116"/>
      <c r="K1228" s="3">
        <f t="shared" si="322"/>
        <v>0</v>
      </c>
      <c r="L1228" s="3"/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  <c r="Z1228" s="77"/>
    </row>
    <row r="1229" ht="15.75" customHeight="1">
      <c r="A1229" s="2"/>
      <c r="B1229" s="89"/>
      <c r="C1229" s="89"/>
      <c r="D1229" s="18">
        <f t="shared" si="319"/>
        <v>0</v>
      </c>
      <c r="E1229" s="18">
        <f>B1229*A1219</f>
        <v>0</v>
      </c>
      <c r="F1229" s="18">
        <f t="shared" si="320"/>
        <v>0</v>
      </c>
      <c r="G1229" s="142"/>
      <c r="H1229" s="18"/>
      <c r="I1229" s="89">
        <f t="shared" si="321"/>
        <v>0</v>
      </c>
      <c r="J1229" s="116"/>
      <c r="K1229" s="3">
        <f t="shared" si="322"/>
        <v>0</v>
      </c>
      <c r="L1229" s="3"/>
      <c r="M1229" s="77"/>
      <c r="N1229" s="77"/>
      <c r="O1229" s="77"/>
      <c r="P1229" s="77"/>
      <c r="Q1229" s="77"/>
      <c r="R1229" s="77"/>
      <c r="S1229" s="77"/>
      <c r="T1229" s="77"/>
      <c r="U1229" s="77"/>
      <c r="V1229" s="77"/>
      <c r="W1229" s="77"/>
      <c r="X1229" s="77"/>
      <c r="Y1229" s="77"/>
      <c r="Z1229" s="77"/>
    </row>
    <row r="1230" ht="15.75" customHeight="1">
      <c r="A1230" s="1"/>
      <c r="B1230" s="89"/>
      <c r="C1230" s="89"/>
      <c r="D1230" s="18">
        <f t="shared" si="319"/>
        <v>0</v>
      </c>
      <c r="E1230" s="18">
        <f>B1230*A1219</f>
        <v>0</v>
      </c>
      <c r="F1230" s="18">
        <f t="shared" si="320"/>
        <v>0</v>
      </c>
      <c r="G1230" s="142"/>
      <c r="H1230" s="18"/>
      <c r="I1230" s="89">
        <f t="shared" si="321"/>
        <v>0</v>
      </c>
      <c r="J1230" s="116"/>
      <c r="K1230" s="3">
        <f t="shared" si="322"/>
        <v>0</v>
      </c>
      <c r="L1230" s="3"/>
      <c r="M1230" s="77"/>
      <c r="N1230" s="77"/>
      <c r="O1230" s="77"/>
      <c r="P1230" s="77"/>
      <c r="Q1230" s="77"/>
      <c r="R1230" s="77"/>
      <c r="S1230" s="77"/>
      <c r="T1230" s="77"/>
      <c r="U1230" s="77"/>
      <c r="V1230" s="77"/>
      <c r="W1230" s="77"/>
      <c r="X1230" s="77"/>
      <c r="Y1230" s="77"/>
      <c r="Z1230" s="77"/>
    </row>
    <row r="1231" ht="15.75" customHeight="1">
      <c r="A1231" s="1"/>
      <c r="B1231" s="89"/>
      <c r="C1231" s="89"/>
      <c r="D1231" s="18">
        <f t="shared" si="319"/>
        <v>0</v>
      </c>
      <c r="E1231" s="18">
        <f>B1231*A1219</f>
        <v>0</v>
      </c>
      <c r="F1231" s="18">
        <f t="shared" si="320"/>
        <v>0</v>
      </c>
      <c r="G1231" s="142"/>
      <c r="H1231" s="18"/>
      <c r="I1231" s="89">
        <f t="shared" si="321"/>
        <v>0</v>
      </c>
      <c r="J1231" s="116"/>
      <c r="K1231" s="3">
        <f t="shared" si="322"/>
        <v>0</v>
      </c>
      <c r="L1231" s="3"/>
      <c r="M1231" s="77"/>
      <c r="N1231" s="77"/>
      <c r="O1231" s="77"/>
      <c r="P1231" s="77"/>
      <c r="Q1231" s="77"/>
      <c r="R1231" s="77"/>
      <c r="S1231" s="77"/>
      <c r="T1231" s="77"/>
      <c r="U1231" s="77"/>
      <c r="V1231" s="77"/>
      <c r="W1231" s="77"/>
      <c r="X1231" s="77"/>
      <c r="Y1231" s="77"/>
      <c r="Z1231" s="77"/>
    </row>
    <row r="1232" ht="15.75" customHeight="1">
      <c r="A1232" s="31"/>
      <c r="B1232" s="89"/>
      <c r="C1232" s="89"/>
      <c r="D1232" s="95">
        <f t="shared" si="319"/>
        <v>0</v>
      </c>
      <c r="E1232" s="95">
        <f>B1232*A1219</f>
        <v>0</v>
      </c>
      <c r="F1232" s="18">
        <f t="shared" si="320"/>
        <v>0</v>
      </c>
      <c r="G1232" s="87"/>
      <c r="H1232" s="18"/>
      <c r="I1232" s="89">
        <f t="shared" si="321"/>
        <v>0</v>
      </c>
      <c r="J1232" s="118"/>
      <c r="K1232" s="3">
        <f t="shared" si="322"/>
        <v>0</v>
      </c>
      <c r="L1232" s="3"/>
      <c r="M1232" s="77"/>
      <c r="N1232" s="77"/>
      <c r="O1232" s="77"/>
      <c r="P1232" s="77"/>
      <c r="Q1232" s="77"/>
      <c r="R1232" s="77"/>
      <c r="S1232" s="77"/>
      <c r="T1232" s="77"/>
      <c r="U1232" s="77"/>
      <c r="V1232" s="77"/>
      <c r="W1232" s="77"/>
      <c r="X1232" s="77"/>
      <c r="Y1232" s="77"/>
      <c r="Z1232" s="77"/>
    </row>
    <row r="1233" ht="15.75" customHeight="1">
      <c r="A1233" s="31"/>
      <c r="B1233" s="89"/>
      <c r="C1233" s="89"/>
      <c r="D1233" s="18">
        <f t="shared" si="319"/>
        <v>0</v>
      </c>
      <c r="E1233" s="18">
        <f>B1233*A1219</f>
        <v>0</v>
      </c>
      <c r="F1233" s="18">
        <f t="shared" si="320"/>
        <v>0</v>
      </c>
      <c r="G1233" s="143">
        <f>F1235/A1219</f>
        <v>0</v>
      </c>
      <c r="H1233" s="18"/>
      <c r="I1233" s="89">
        <f t="shared" si="321"/>
        <v>0</v>
      </c>
      <c r="J1233" s="3"/>
      <c r="K1233" s="3">
        <f t="shared" si="322"/>
        <v>0</v>
      </c>
      <c r="L1233" s="3"/>
      <c r="M1233" s="77"/>
      <c r="N1233" s="77"/>
      <c r="O1233" s="77"/>
      <c r="P1233" s="77"/>
      <c r="Q1233" s="77"/>
      <c r="R1233" s="77"/>
      <c r="S1233" s="77"/>
      <c r="T1233" s="77"/>
      <c r="U1233" s="77"/>
      <c r="V1233" s="77"/>
      <c r="W1233" s="77"/>
      <c r="X1233" s="77"/>
      <c r="Y1233" s="77"/>
      <c r="Z1233" s="77"/>
    </row>
    <row r="1234" ht="15.75" customHeight="1">
      <c r="A1234" s="31"/>
      <c r="B1234" s="89"/>
      <c r="C1234" s="89"/>
      <c r="D1234" s="18">
        <f t="shared" si="319"/>
        <v>0</v>
      </c>
      <c r="E1234" s="18">
        <f>B1234*A1219</f>
        <v>0</v>
      </c>
      <c r="F1234" s="18">
        <f t="shared" si="320"/>
        <v>0</v>
      </c>
      <c r="G1234" s="142"/>
      <c r="H1234" s="18"/>
      <c r="I1234" s="89">
        <f t="shared" si="321"/>
        <v>0</v>
      </c>
      <c r="J1234" s="3"/>
      <c r="K1234" s="3">
        <f t="shared" si="322"/>
        <v>0</v>
      </c>
      <c r="L1234" s="3"/>
      <c r="M1234" s="77"/>
      <c r="N1234" s="77"/>
      <c r="O1234" s="77"/>
      <c r="P1234" s="77"/>
      <c r="Q1234" s="77"/>
      <c r="R1234" s="77"/>
      <c r="S1234" s="77"/>
      <c r="T1234" s="77"/>
      <c r="U1234" s="77"/>
      <c r="V1234" s="77"/>
      <c r="W1234" s="77"/>
      <c r="X1234" s="77"/>
      <c r="Y1234" s="77"/>
      <c r="Z1234" s="77"/>
    </row>
    <row r="1235" ht="15.75" customHeight="1">
      <c r="A1235" s="4" t="s">
        <v>495</v>
      </c>
      <c r="B1235" s="97">
        <f>SUM(B1221:B1234)</f>
        <v>0</v>
      </c>
      <c r="C1235" s="96"/>
      <c r="D1235" s="97">
        <f t="shared" ref="D1235:F1235" si="323">SUM(D1221:D1234)</f>
        <v>0</v>
      </c>
      <c r="E1235" s="97">
        <f t="shared" si="323"/>
        <v>0</v>
      </c>
      <c r="F1235" s="97">
        <f t="shared" si="323"/>
        <v>0</v>
      </c>
      <c r="G1235" s="87"/>
      <c r="H1235" s="96"/>
      <c r="I1235" s="97">
        <f t="shared" ref="I1235:L1235" si="324">SUM(I1221:I1234)</f>
        <v>0</v>
      </c>
      <c r="J1235" s="98">
        <f t="shared" si="324"/>
        <v>0</v>
      </c>
      <c r="K1235" s="98">
        <f t="shared" si="324"/>
        <v>0</v>
      </c>
      <c r="L1235" s="98">
        <f t="shared" si="324"/>
        <v>0</v>
      </c>
      <c r="M1235" s="77"/>
      <c r="N1235" s="77"/>
      <c r="O1235" s="77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  <c r="Z1235" s="77"/>
    </row>
    <row r="1236" ht="15.75" customHeight="1">
      <c r="A1236" s="8"/>
      <c r="B1236" s="100"/>
      <c r="C1236" s="100"/>
      <c r="D1236" s="100"/>
      <c r="E1236" s="100"/>
      <c r="F1236" s="100"/>
      <c r="G1236" s="100"/>
      <c r="H1236" s="100"/>
      <c r="I1236" s="101" t="s">
        <v>496</v>
      </c>
      <c r="J1236" s="100"/>
      <c r="K1236" s="100"/>
      <c r="L1236" s="101" t="s">
        <v>497</v>
      </c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  <c r="Z1236" s="77"/>
    </row>
    <row r="1237" ht="15.75" customHeight="1">
      <c r="A1237" s="8"/>
      <c r="B1237" s="100"/>
      <c r="C1237" s="100"/>
      <c r="D1237" s="100"/>
      <c r="E1237" s="100"/>
      <c r="F1237" s="100"/>
      <c r="G1237" s="100"/>
      <c r="H1237" s="100"/>
      <c r="I1237" s="104">
        <f>G1233*A1219</f>
        <v>0</v>
      </c>
      <c r="J1237" s="100"/>
      <c r="K1237" s="100"/>
      <c r="L1237" s="104"/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  <c r="Z1237" s="77"/>
    </row>
    <row r="1238" ht="15.75" customHeight="1">
      <c r="A1238" s="8"/>
      <c r="B1238" s="100"/>
      <c r="C1238" s="100"/>
      <c r="D1238" s="100"/>
      <c r="E1238" s="100"/>
      <c r="F1238" s="100"/>
      <c r="G1238" s="100"/>
      <c r="H1238" s="100"/>
      <c r="I1238" s="107"/>
      <c r="J1238" s="100"/>
      <c r="K1238" s="100"/>
      <c r="L1238" s="107"/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  <c r="Z1238" s="77"/>
    </row>
    <row r="1239" ht="15.75" customHeight="1">
      <c r="A1239" s="8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77"/>
      <c r="N1239" s="77"/>
      <c r="O1239" s="77"/>
      <c r="P1239" s="77"/>
      <c r="Q1239" s="77"/>
      <c r="R1239" s="77"/>
      <c r="S1239" s="77"/>
      <c r="T1239" s="77"/>
      <c r="U1239" s="77"/>
      <c r="V1239" s="77"/>
      <c r="W1239" s="77"/>
      <c r="X1239" s="77"/>
      <c r="Y1239" s="77"/>
      <c r="Z1239" s="77"/>
    </row>
    <row r="1240" ht="15.75" customHeight="1">
      <c r="A1240" s="66"/>
      <c r="B1240" s="75"/>
      <c r="C1240" s="75"/>
      <c r="D1240" s="75"/>
      <c r="E1240" s="75"/>
      <c r="F1240" s="75"/>
      <c r="G1240" s="75"/>
      <c r="H1240" s="75"/>
      <c r="I1240" s="75"/>
      <c r="J1240" s="75"/>
      <c r="K1240" s="75"/>
      <c r="L1240" s="76"/>
      <c r="M1240" s="77"/>
      <c r="N1240" s="77"/>
      <c r="O1240" s="77"/>
      <c r="P1240" s="77"/>
      <c r="Q1240" s="77"/>
      <c r="R1240" s="77"/>
      <c r="S1240" s="77"/>
      <c r="T1240" s="77"/>
      <c r="U1240" s="77"/>
      <c r="V1240" s="77"/>
      <c r="W1240" s="77"/>
      <c r="X1240" s="77"/>
      <c r="Y1240" s="77"/>
      <c r="Z1240" s="77"/>
    </row>
    <row r="1241" ht="15.75" customHeight="1">
      <c r="A1241" s="78" t="s">
        <v>478</v>
      </c>
      <c r="B1241" s="79" t="s">
        <v>479</v>
      </c>
      <c r="C1241" s="75"/>
      <c r="D1241" s="76"/>
      <c r="E1241" s="80" t="s">
        <v>480</v>
      </c>
      <c r="F1241" s="75"/>
      <c r="G1241" s="76"/>
      <c r="H1241" s="79" t="s">
        <v>481</v>
      </c>
      <c r="I1241" s="75"/>
      <c r="J1241" s="75"/>
      <c r="K1241" s="75"/>
      <c r="L1241" s="76"/>
      <c r="M1241" s="77"/>
      <c r="N1241" s="77"/>
      <c r="O1241" s="77"/>
      <c r="P1241" s="77"/>
      <c r="Q1241" s="77"/>
      <c r="R1241" s="77"/>
      <c r="S1241" s="77"/>
      <c r="T1241" s="77"/>
      <c r="U1241" s="77"/>
      <c r="V1241" s="77"/>
      <c r="W1241" s="77"/>
      <c r="X1241" s="77"/>
      <c r="Y1241" s="77"/>
      <c r="Z1241" s="77"/>
    </row>
    <row r="1242" ht="15.75" customHeight="1">
      <c r="A1242" s="177">
        <v>4.0</v>
      </c>
      <c r="B1242" s="82" t="s">
        <v>482</v>
      </c>
      <c r="C1242" s="82" t="s">
        <v>483</v>
      </c>
      <c r="D1242" s="82" t="s">
        <v>484</v>
      </c>
      <c r="E1242" s="82" t="s">
        <v>485</v>
      </c>
      <c r="F1242" s="82" t="s">
        <v>484</v>
      </c>
      <c r="G1242" s="82" t="s">
        <v>524</v>
      </c>
      <c r="H1242" s="82" t="s">
        <v>486</v>
      </c>
      <c r="I1242" s="82" t="s">
        <v>487</v>
      </c>
      <c r="J1242" s="147" t="s">
        <v>488</v>
      </c>
      <c r="K1242" s="85" t="s">
        <v>489</v>
      </c>
      <c r="L1242" s="85" t="s">
        <v>490</v>
      </c>
      <c r="M1242" s="77"/>
      <c r="N1242" s="77"/>
      <c r="O1242" s="77"/>
      <c r="P1242" s="77"/>
      <c r="Q1242" s="77"/>
      <c r="R1242" s="77"/>
      <c r="S1242" s="77"/>
      <c r="T1242" s="77"/>
      <c r="U1242" s="77"/>
      <c r="V1242" s="77"/>
      <c r="W1242" s="77"/>
      <c r="X1242" s="77"/>
      <c r="Y1242" s="77"/>
      <c r="Z1242" s="77"/>
    </row>
    <row r="1243" ht="15.75" customHeight="1">
      <c r="A1243" s="86" t="s">
        <v>491</v>
      </c>
      <c r="B1243" s="87"/>
      <c r="C1243" s="87"/>
      <c r="D1243" s="87"/>
      <c r="E1243" s="87"/>
      <c r="F1243" s="87"/>
      <c r="G1243" s="87"/>
      <c r="H1243" s="87"/>
      <c r="I1243" s="87"/>
      <c r="J1243" s="115"/>
      <c r="K1243" s="87"/>
      <c r="L1243" s="87"/>
      <c r="M1243" s="77"/>
      <c r="N1243" s="77"/>
      <c r="O1243" s="77"/>
      <c r="P1243" s="77"/>
      <c r="Q1243" s="77"/>
      <c r="R1243" s="77"/>
      <c r="S1243" s="77"/>
      <c r="T1243" s="77"/>
      <c r="U1243" s="77"/>
      <c r="V1243" s="77"/>
      <c r="W1243" s="77"/>
      <c r="X1243" s="77"/>
      <c r="Y1243" s="77"/>
      <c r="Z1243" s="77"/>
    </row>
    <row r="1244" ht="15.75" customHeight="1">
      <c r="A1244" s="2"/>
      <c r="B1244" s="89"/>
      <c r="C1244" s="89"/>
      <c r="D1244" s="18">
        <f t="shared" ref="D1244:D1257" si="325">C1244*B1244</f>
        <v>0</v>
      </c>
      <c r="E1244" s="18">
        <f>B1244*A1242</f>
        <v>0</v>
      </c>
      <c r="F1244" s="18">
        <f t="shared" ref="F1244:F1257" si="326">E1244*C1244</f>
        <v>0</v>
      </c>
      <c r="G1244" s="140">
        <v>0.0</v>
      </c>
      <c r="H1244" s="18"/>
      <c r="I1244" s="89">
        <f t="shared" ref="I1244:I1257" si="327">H1244*E1244</f>
        <v>0</v>
      </c>
      <c r="J1244" s="116"/>
      <c r="K1244" s="3">
        <f t="shared" ref="K1244:K1257" si="328">J1244*I1244</f>
        <v>0</v>
      </c>
      <c r="L1244" s="3"/>
      <c r="M1244" s="77"/>
      <c r="N1244" s="77"/>
      <c r="O1244" s="77"/>
      <c r="P1244" s="77"/>
      <c r="Q1244" s="77"/>
      <c r="R1244" s="77"/>
      <c r="S1244" s="77"/>
      <c r="T1244" s="77"/>
      <c r="U1244" s="77"/>
      <c r="V1244" s="77"/>
      <c r="W1244" s="77"/>
      <c r="X1244" s="77"/>
      <c r="Y1244" s="77"/>
      <c r="Z1244" s="77"/>
    </row>
    <row r="1245" ht="15.75" customHeight="1">
      <c r="A1245" s="2"/>
      <c r="B1245" s="89"/>
      <c r="C1245" s="89"/>
      <c r="D1245" s="18">
        <f t="shared" si="325"/>
        <v>0</v>
      </c>
      <c r="E1245" s="18">
        <f>B1245*A1242</f>
        <v>0</v>
      </c>
      <c r="F1245" s="18">
        <f t="shared" si="326"/>
        <v>0</v>
      </c>
      <c r="G1245" s="87"/>
      <c r="H1245" s="18"/>
      <c r="I1245" s="89">
        <f t="shared" si="327"/>
        <v>0</v>
      </c>
      <c r="J1245" s="116"/>
      <c r="K1245" s="3">
        <f t="shared" si="328"/>
        <v>0</v>
      </c>
      <c r="L1245" s="3"/>
      <c r="M1245" s="77"/>
      <c r="N1245" s="77"/>
      <c r="O1245" s="77"/>
      <c r="P1245" s="77"/>
      <c r="Q1245" s="77"/>
      <c r="R1245" s="77"/>
      <c r="S1245" s="77"/>
      <c r="T1245" s="77"/>
      <c r="U1245" s="77"/>
      <c r="V1245" s="77"/>
      <c r="W1245" s="77"/>
      <c r="X1245" s="77"/>
      <c r="Y1245" s="77"/>
      <c r="Z1245" s="77"/>
    </row>
    <row r="1246" ht="15.75" customHeight="1">
      <c r="A1246" s="2"/>
      <c r="B1246" s="18"/>
      <c r="C1246" s="18"/>
      <c r="D1246" s="18">
        <f t="shared" si="325"/>
        <v>0</v>
      </c>
      <c r="E1246" s="18">
        <f>B1246*A1242</f>
        <v>0</v>
      </c>
      <c r="F1246" s="18">
        <f t="shared" si="326"/>
        <v>0</v>
      </c>
      <c r="G1246" s="148" t="s">
        <v>527</v>
      </c>
      <c r="H1246" s="18"/>
      <c r="I1246" s="89">
        <f t="shared" si="327"/>
        <v>0</v>
      </c>
      <c r="J1246" s="116"/>
      <c r="K1246" s="3">
        <f t="shared" si="328"/>
        <v>0</v>
      </c>
      <c r="L1246" s="3"/>
      <c r="M1246" s="77"/>
      <c r="N1246" s="77"/>
      <c r="O1246" s="77"/>
      <c r="P1246" s="77"/>
      <c r="Q1246" s="77"/>
      <c r="R1246" s="77"/>
      <c r="S1246" s="77"/>
      <c r="T1246" s="77"/>
      <c r="U1246" s="77"/>
      <c r="V1246" s="77"/>
      <c r="W1246" s="77"/>
      <c r="X1246" s="77"/>
      <c r="Y1246" s="77"/>
      <c r="Z1246" s="77"/>
    </row>
    <row r="1247" ht="15.75" customHeight="1">
      <c r="A1247" s="2"/>
      <c r="B1247" s="18"/>
      <c r="C1247" s="18"/>
      <c r="D1247" s="18">
        <f t="shared" si="325"/>
        <v>0</v>
      </c>
      <c r="E1247" s="18">
        <f>B1247*A1242</f>
        <v>0</v>
      </c>
      <c r="F1247" s="18">
        <f t="shared" si="326"/>
        <v>0</v>
      </c>
      <c r="G1247" s="142"/>
      <c r="H1247" s="18"/>
      <c r="I1247" s="89">
        <f t="shared" si="327"/>
        <v>0</v>
      </c>
      <c r="J1247" s="116"/>
      <c r="K1247" s="3">
        <f t="shared" si="328"/>
        <v>0</v>
      </c>
      <c r="L1247" s="3"/>
      <c r="M1247" s="77"/>
      <c r="N1247" s="77"/>
      <c r="O1247" s="77"/>
      <c r="P1247" s="77"/>
      <c r="Q1247" s="77"/>
      <c r="R1247" s="77"/>
      <c r="S1247" s="77"/>
      <c r="T1247" s="77"/>
      <c r="U1247" s="77"/>
      <c r="V1247" s="77"/>
      <c r="W1247" s="77"/>
      <c r="X1247" s="77"/>
      <c r="Y1247" s="77"/>
      <c r="Z1247" s="77"/>
    </row>
    <row r="1248" ht="15.75" customHeight="1">
      <c r="A1248" s="2"/>
      <c r="B1248" s="18"/>
      <c r="C1248" s="18"/>
      <c r="D1248" s="18">
        <f t="shared" si="325"/>
        <v>0</v>
      </c>
      <c r="E1248" s="18">
        <f>B1248*A1242</f>
        <v>0</v>
      </c>
      <c r="F1248" s="18">
        <f t="shared" si="326"/>
        <v>0</v>
      </c>
      <c r="G1248" s="142"/>
      <c r="H1248" s="18"/>
      <c r="I1248" s="89">
        <f t="shared" si="327"/>
        <v>0</v>
      </c>
      <c r="J1248" s="116"/>
      <c r="K1248" s="3">
        <f t="shared" si="328"/>
        <v>0</v>
      </c>
      <c r="L1248" s="3"/>
      <c r="M1248" s="77"/>
      <c r="N1248" s="77"/>
      <c r="O1248" s="77"/>
      <c r="P1248" s="77"/>
      <c r="Q1248" s="77"/>
      <c r="R1248" s="77"/>
      <c r="S1248" s="77"/>
      <c r="T1248" s="77"/>
      <c r="U1248" s="77"/>
      <c r="V1248" s="77"/>
      <c r="W1248" s="77"/>
      <c r="X1248" s="77"/>
      <c r="Y1248" s="77"/>
      <c r="Z1248" s="77"/>
    </row>
    <row r="1249" ht="15.75" customHeight="1">
      <c r="A1249" s="2"/>
      <c r="B1249" s="18"/>
      <c r="C1249" s="18"/>
      <c r="D1249" s="18">
        <f t="shared" si="325"/>
        <v>0</v>
      </c>
      <c r="E1249" s="18">
        <f>B1249*A1242</f>
        <v>0</v>
      </c>
      <c r="F1249" s="18">
        <f t="shared" si="326"/>
        <v>0</v>
      </c>
      <c r="G1249" s="87"/>
      <c r="H1249" s="18"/>
      <c r="I1249" s="89">
        <f t="shared" si="327"/>
        <v>0</v>
      </c>
      <c r="J1249" s="116"/>
      <c r="K1249" s="3">
        <f t="shared" si="328"/>
        <v>0</v>
      </c>
      <c r="L1249" s="3"/>
      <c r="M1249" s="77"/>
      <c r="N1249" s="77"/>
      <c r="O1249" s="77"/>
      <c r="P1249" s="77"/>
      <c r="Q1249" s="77"/>
      <c r="R1249" s="77"/>
      <c r="S1249" s="77"/>
      <c r="T1249" s="77"/>
      <c r="U1249" s="77"/>
      <c r="V1249" s="77"/>
      <c r="W1249" s="77"/>
      <c r="X1249" s="77"/>
      <c r="Y1249" s="77"/>
      <c r="Z1249" s="77"/>
    </row>
    <row r="1250" ht="15.75" customHeight="1">
      <c r="A1250" s="2"/>
      <c r="B1250" s="18"/>
      <c r="C1250" s="18"/>
      <c r="D1250" s="18">
        <f t="shared" si="325"/>
        <v>0</v>
      </c>
      <c r="E1250" s="18">
        <f>B1250*A1242</f>
        <v>0</v>
      </c>
      <c r="F1250" s="18">
        <f t="shared" si="326"/>
        <v>0</v>
      </c>
      <c r="G1250" s="59"/>
      <c r="H1250" s="18"/>
      <c r="I1250" s="89">
        <f t="shared" si="327"/>
        <v>0</v>
      </c>
      <c r="J1250" s="116"/>
      <c r="K1250" s="3">
        <f t="shared" si="328"/>
        <v>0</v>
      </c>
      <c r="L1250" s="3"/>
      <c r="M1250" s="77"/>
      <c r="N1250" s="77"/>
      <c r="O1250" s="77"/>
      <c r="P1250" s="77"/>
      <c r="Q1250" s="77"/>
      <c r="R1250" s="77"/>
      <c r="S1250" s="77"/>
      <c r="T1250" s="77"/>
      <c r="U1250" s="77"/>
      <c r="V1250" s="77"/>
      <c r="W1250" s="77"/>
      <c r="X1250" s="77"/>
      <c r="Y1250" s="77"/>
      <c r="Z1250" s="77"/>
    </row>
    <row r="1251" ht="15.75" customHeight="1">
      <c r="A1251" s="2"/>
      <c r="B1251" s="89"/>
      <c r="C1251" s="89"/>
      <c r="D1251" s="18">
        <f t="shared" si="325"/>
        <v>0</v>
      </c>
      <c r="E1251" s="18">
        <f>B1251*A1242</f>
        <v>0</v>
      </c>
      <c r="F1251" s="18">
        <f t="shared" si="326"/>
        <v>0</v>
      </c>
      <c r="G1251" s="148" t="s">
        <v>528</v>
      </c>
      <c r="H1251" s="18"/>
      <c r="I1251" s="89">
        <f t="shared" si="327"/>
        <v>0</v>
      </c>
      <c r="J1251" s="116"/>
      <c r="K1251" s="3">
        <f t="shared" si="328"/>
        <v>0</v>
      </c>
      <c r="L1251" s="3"/>
      <c r="M1251" s="77"/>
      <c r="N1251" s="77"/>
      <c r="O1251" s="77"/>
      <c r="P1251" s="77"/>
      <c r="Q1251" s="77"/>
      <c r="R1251" s="77"/>
      <c r="S1251" s="77"/>
      <c r="T1251" s="77"/>
      <c r="U1251" s="77"/>
      <c r="V1251" s="77"/>
      <c r="W1251" s="77"/>
      <c r="X1251" s="77"/>
      <c r="Y1251" s="77"/>
      <c r="Z1251" s="77"/>
    </row>
    <row r="1252" ht="15.75" customHeight="1">
      <c r="A1252" s="2"/>
      <c r="B1252" s="89"/>
      <c r="C1252" s="89"/>
      <c r="D1252" s="18">
        <f t="shared" si="325"/>
        <v>0</v>
      </c>
      <c r="E1252" s="18">
        <f>B1252*A1242</f>
        <v>0</v>
      </c>
      <c r="F1252" s="18">
        <f t="shared" si="326"/>
        <v>0</v>
      </c>
      <c r="G1252" s="142"/>
      <c r="H1252" s="18"/>
      <c r="I1252" s="89">
        <f t="shared" si="327"/>
        <v>0</v>
      </c>
      <c r="J1252" s="116"/>
      <c r="K1252" s="3">
        <f t="shared" si="328"/>
        <v>0</v>
      </c>
      <c r="L1252" s="3"/>
      <c r="M1252" s="77"/>
      <c r="N1252" s="77"/>
      <c r="O1252" s="77"/>
      <c r="P1252" s="77"/>
      <c r="Q1252" s="77"/>
      <c r="R1252" s="77"/>
      <c r="S1252" s="77"/>
      <c r="T1252" s="77"/>
      <c r="U1252" s="77"/>
      <c r="V1252" s="77"/>
      <c r="W1252" s="77"/>
      <c r="X1252" s="77"/>
      <c r="Y1252" s="77"/>
      <c r="Z1252" s="77"/>
    </row>
    <row r="1253" ht="15.75" customHeight="1">
      <c r="A1253" s="1"/>
      <c r="B1253" s="89"/>
      <c r="C1253" s="89"/>
      <c r="D1253" s="18">
        <f t="shared" si="325"/>
        <v>0</v>
      </c>
      <c r="E1253" s="18">
        <f>B1253*A1242</f>
        <v>0</v>
      </c>
      <c r="F1253" s="18">
        <f t="shared" si="326"/>
        <v>0</v>
      </c>
      <c r="G1253" s="142"/>
      <c r="H1253" s="18"/>
      <c r="I1253" s="89">
        <f t="shared" si="327"/>
        <v>0</v>
      </c>
      <c r="J1253" s="116"/>
      <c r="K1253" s="3">
        <f t="shared" si="328"/>
        <v>0</v>
      </c>
      <c r="L1253" s="3"/>
      <c r="M1253" s="77"/>
      <c r="N1253" s="77"/>
      <c r="O1253" s="77"/>
      <c r="P1253" s="77"/>
      <c r="Q1253" s="77"/>
      <c r="R1253" s="77"/>
      <c r="S1253" s="77"/>
      <c r="T1253" s="77"/>
      <c r="U1253" s="77"/>
      <c r="V1253" s="77"/>
      <c r="W1253" s="77"/>
      <c r="X1253" s="77"/>
      <c r="Y1253" s="77"/>
      <c r="Z1253" s="77"/>
    </row>
    <row r="1254" ht="15.75" customHeight="1">
      <c r="A1254" s="1"/>
      <c r="B1254" s="89"/>
      <c r="C1254" s="89"/>
      <c r="D1254" s="18">
        <f t="shared" si="325"/>
        <v>0</v>
      </c>
      <c r="E1254" s="18">
        <f>B1254*A1242</f>
        <v>0</v>
      </c>
      <c r="F1254" s="18">
        <f t="shared" si="326"/>
        <v>0</v>
      </c>
      <c r="G1254" s="142"/>
      <c r="H1254" s="18"/>
      <c r="I1254" s="89">
        <f t="shared" si="327"/>
        <v>0</v>
      </c>
      <c r="J1254" s="116"/>
      <c r="K1254" s="3">
        <f t="shared" si="328"/>
        <v>0</v>
      </c>
      <c r="L1254" s="3"/>
      <c r="M1254" s="77"/>
      <c r="N1254" s="77"/>
      <c r="O1254" s="77"/>
      <c r="P1254" s="77"/>
      <c r="Q1254" s="77"/>
      <c r="R1254" s="77"/>
      <c r="S1254" s="77"/>
      <c r="T1254" s="77"/>
      <c r="U1254" s="77"/>
      <c r="V1254" s="77"/>
      <c r="W1254" s="77"/>
      <c r="X1254" s="77"/>
      <c r="Y1254" s="77"/>
      <c r="Z1254" s="77"/>
    </row>
    <row r="1255" ht="15.75" customHeight="1">
      <c r="A1255" s="31"/>
      <c r="B1255" s="89"/>
      <c r="C1255" s="89"/>
      <c r="D1255" s="95">
        <f t="shared" si="325"/>
        <v>0</v>
      </c>
      <c r="E1255" s="95">
        <f>B1255*A1242</f>
        <v>0</v>
      </c>
      <c r="F1255" s="18">
        <f t="shared" si="326"/>
        <v>0</v>
      </c>
      <c r="G1255" s="87"/>
      <c r="H1255" s="18"/>
      <c r="I1255" s="89">
        <f t="shared" si="327"/>
        <v>0</v>
      </c>
      <c r="J1255" s="118"/>
      <c r="K1255" s="3">
        <f t="shared" si="328"/>
        <v>0</v>
      </c>
      <c r="L1255" s="3"/>
      <c r="M1255" s="77"/>
      <c r="N1255" s="77"/>
      <c r="O1255" s="77"/>
      <c r="P1255" s="77"/>
      <c r="Q1255" s="77"/>
      <c r="R1255" s="77"/>
      <c r="S1255" s="77"/>
      <c r="T1255" s="77"/>
      <c r="U1255" s="77"/>
      <c r="V1255" s="77"/>
      <c r="W1255" s="77"/>
      <c r="X1255" s="77"/>
      <c r="Y1255" s="77"/>
      <c r="Z1255" s="77"/>
    </row>
    <row r="1256" ht="15.75" customHeight="1">
      <c r="A1256" s="31"/>
      <c r="B1256" s="89"/>
      <c r="C1256" s="89"/>
      <c r="D1256" s="18">
        <f t="shared" si="325"/>
        <v>0</v>
      </c>
      <c r="E1256" s="18">
        <f>B1256*A1242</f>
        <v>0</v>
      </c>
      <c r="F1256" s="18">
        <f t="shared" si="326"/>
        <v>0</v>
      </c>
      <c r="G1256" s="143">
        <f>F1258/A1242</f>
        <v>0</v>
      </c>
      <c r="H1256" s="18"/>
      <c r="I1256" s="89">
        <f t="shared" si="327"/>
        <v>0</v>
      </c>
      <c r="J1256" s="3"/>
      <c r="K1256" s="3">
        <f t="shared" si="328"/>
        <v>0</v>
      </c>
      <c r="L1256" s="3"/>
      <c r="M1256" s="77"/>
      <c r="N1256" s="77"/>
      <c r="O1256" s="77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  <c r="Z1256" s="77"/>
    </row>
    <row r="1257" ht="15.75" customHeight="1">
      <c r="A1257" s="31"/>
      <c r="B1257" s="89"/>
      <c r="C1257" s="89"/>
      <c r="D1257" s="18">
        <f t="shared" si="325"/>
        <v>0</v>
      </c>
      <c r="E1257" s="18">
        <f>B1257*A1242</f>
        <v>0</v>
      </c>
      <c r="F1257" s="18">
        <f t="shared" si="326"/>
        <v>0</v>
      </c>
      <c r="G1257" s="142"/>
      <c r="H1257" s="18"/>
      <c r="I1257" s="89">
        <f t="shared" si="327"/>
        <v>0</v>
      </c>
      <c r="J1257" s="3"/>
      <c r="K1257" s="3">
        <f t="shared" si="328"/>
        <v>0</v>
      </c>
      <c r="L1257" s="3"/>
      <c r="M1257" s="77"/>
      <c r="N1257" s="77"/>
      <c r="O1257" s="77"/>
      <c r="P1257" s="77"/>
      <c r="Q1257" s="77"/>
      <c r="R1257" s="77"/>
      <c r="S1257" s="77"/>
      <c r="T1257" s="77"/>
      <c r="U1257" s="77"/>
      <c r="V1257" s="77"/>
      <c r="W1257" s="77"/>
      <c r="X1257" s="77"/>
      <c r="Y1257" s="77"/>
      <c r="Z1257" s="77"/>
    </row>
    <row r="1258" ht="15.75" customHeight="1">
      <c r="A1258" s="4" t="s">
        <v>495</v>
      </c>
      <c r="B1258" s="97">
        <f>SUM(B1244:B1257)</f>
        <v>0</v>
      </c>
      <c r="C1258" s="96"/>
      <c r="D1258" s="97">
        <f t="shared" ref="D1258:F1258" si="329">SUM(D1244:D1257)</f>
        <v>0</v>
      </c>
      <c r="E1258" s="97">
        <f t="shared" si="329"/>
        <v>0</v>
      </c>
      <c r="F1258" s="97">
        <f t="shared" si="329"/>
        <v>0</v>
      </c>
      <c r="G1258" s="87"/>
      <c r="H1258" s="96"/>
      <c r="I1258" s="97">
        <f t="shared" ref="I1258:L1258" si="330">SUM(I1244:I1257)</f>
        <v>0</v>
      </c>
      <c r="J1258" s="98">
        <f t="shared" si="330"/>
        <v>0</v>
      </c>
      <c r="K1258" s="98">
        <f t="shared" si="330"/>
        <v>0</v>
      </c>
      <c r="L1258" s="98">
        <f t="shared" si="330"/>
        <v>0</v>
      </c>
      <c r="M1258" s="77"/>
      <c r="N1258" s="77"/>
      <c r="O1258" s="77"/>
      <c r="P1258" s="77"/>
      <c r="Q1258" s="77"/>
      <c r="R1258" s="77"/>
      <c r="S1258" s="77"/>
      <c r="T1258" s="77"/>
      <c r="U1258" s="77"/>
      <c r="V1258" s="77"/>
      <c r="W1258" s="77"/>
      <c r="X1258" s="77"/>
      <c r="Y1258" s="77"/>
      <c r="Z1258" s="77"/>
    </row>
    <row r="1259" ht="15.75" customHeight="1">
      <c r="A1259" s="8"/>
      <c r="B1259" s="100"/>
      <c r="C1259" s="100"/>
      <c r="D1259" s="100"/>
      <c r="E1259" s="100"/>
      <c r="F1259" s="100"/>
      <c r="G1259" s="100"/>
      <c r="H1259" s="100"/>
      <c r="I1259" s="101" t="s">
        <v>496</v>
      </c>
      <c r="J1259" s="100"/>
      <c r="K1259" s="100"/>
      <c r="L1259" s="101" t="s">
        <v>497</v>
      </c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  <c r="Z1259" s="77"/>
    </row>
    <row r="1260" ht="15.75" customHeight="1">
      <c r="A1260" s="8"/>
      <c r="B1260" s="100"/>
      <c r="C1260" s="100"/>
      <c r="D1260" s="100"/>
      <c r="E1260" s="100"/>
      <c r="F1260" s="100"/>
      <c r="G1260" s="100"/>
      <c r="H1260" s="100"/>
      <c r="I1260" s="104">
        <f>G1256*A1242</f>
        <v>0</v>
      </c>
      <c r="J1260" s="100"/>
      <c r="K1260" s="100"/>
      <c r="L1260" s="104"/>
      <c r="M1260" s="77"/>
      <c r="N1260" s="77"/>
      <c r="O1260" s="77"/>
      <c r="P1260" s="77"/>
      <c r="Q1260" s="77"/>
      <c r="R1260" s="77"/>
      <c r="S1260" s="77"/>
      <c r="T1260" s="77"/>
      <c r="U1260" s="77"/>
      <c r="V1260" s="77"/>
      <c r="W1260" s="77"/>
      <c r="X1260" s="77"/>
      <c r="Y1260" s="77"/>
      <c r="Z1260" s="77"/>
    </row>
    <row r="1261" ht="15.75" customHeight="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77"/>
      <c r="N1261" s="77"/>
      <c r="O1261" s="77"/>
      <c r="P1261" s="77"/>
      <c r="Q1261" s="77"/>
      <c r="R1261" s="77"/>
      <c r="S1261" s="77"/>
      <c r="T1261" s="77"/>
      <c r="U1261" s="77"/>
      <c r="V1261" s="77"/>
      <c r="W1261" s="77"/>
      <c r="X1261" s="77"/>
      <c r="Y1261" s="77"/>
      <c r="Z1261" s="77"/>
    </row>
    <row r="1262" ht="15.75" customHeight="1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77"/>
      <c r="N1262" s="77"/>
      <c r="O1262" s="77"/>
      <c r="P1262" s="77"/>
      <c r="Q1262" s="77"/>
      <c r="R1262" s="77"/>
      <c r="S1262" s="77"/>
      <c r="T1262" s="77"/>
      <c r="U1262" s="77"/>
      <c r="V1262" s="77"/>
      <c r="W1262" s="77"/>
      <c r="X1262" s="77"/>
      <c r="Y1262" s="77"/>
      <c r="Z1262" s="77"/>
    </row>
    <row r="1263" ht="15.75" customHeight="1">
      <c r="A1263" s="66"/>
      <c r="B1263" s="75"/>
      <c r="C1263" s="75"/>
      <c r="D1263" s="75"/>
      <c r="E1263" s="75"/>
      <c r="F1263" s="75"/>
      <c r="G1263" s="75"/>
      <c r="H1263" s="75"/>
      <c r="I1263" s="75"/>
      <c r="J1263" s="75"/>
      <c r="K1263" s="75"/>
      <c r="L1263" s="76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  <c r="Z1263" s="77"/>
    </row>
    <row r="1264" ht="15.75" customHeight="1">
      <c r="A1264" s="78" t="s">
        <v>478</v>
      </c>
      <c r="B1264" s="79" t="s">
        <v>479</v>
      </c>
      <c r="C1264" s="75"/>
      <c r="D1264" s="76"/>
      <c r="E1264" s="80" t="s">
        <v>480</v>
      </c>
      <c r="F1264" s="75"/>
      <c r="G1264" s="76"/>
      <c r="H1264" s="79" t="s">
        <v>481</v>
      </c>
      <c r="I1264" s="75"/>
      <c r="J1264" s="75"/>
      <c r="K1264" s="75"/>
      <c r="L1264" s="76"/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  <c r="Z1264" s="77"/>
    </row>
    <row r="1265" ht="15.75" customHeight="1">
      <c r="A1265" s="177">
        <v>4.0</v>
      </c>
      <c r="B1265" s="82" t="s">
        <v>482</v>
      </c>
      <c r="C1265" s="82" t="s">
        <v>483</v>
      </c>
      <c r="D1265" s="82" t="s">
        <v>484</v>
      </c>
      <c r="E1265" s="82" t="s">
        <v>485</v>
      </c>
      <c r="F1265" s="82" t="s">
        <v>484</v>
      </c>
      <c r="G1265" s="82" t="s">
        <v>524</v>
      </c>
      <c r="H1265" s="82" t="s">
        <v>486</v>
      </c>
      <c r="I1265" s="82" t="s">
        <v>487</v>
      </c>
      <c r="J1265" s="147" t="s">
        <v>488</v>
      </c>
      <c r="K1265" s="85" t="s">
        <v>489</v>
      </c>
      <c r="L1265" s="85" t="s">
        <v>490</v>
      </c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  <c r="Z1265" s="77"/>
    </row>
    <row r="1266" ht="15.75" customHeight="1">
      <c r="A1266" s="86" t="s">
        <v>491</v>
      </c>
      <c r="B1266" s="87"/>
      <c r="C1266" s="87"/>
      <c r="D1266" s="87"/>
      <c r="E1266" s="87"/>
      <c r="F1266" s="87"/>
      <c r="G1266" s="87"/>
      <c r="H1266" s="87"/>
      <c r="I1266" s="87"/>
      <c r="J1266" s="115"/>
      <c r="K1266" s="87"/>
      <c r="L1266" s="87"/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  <c r="Z1266" s="77"/>
    </row>
    <row r="1267" ht="15.75" customHeight="1">
      <c r="A1267" s="2"/>
      <c r="B1267" s="89"/>
      <c r="C1267" s="89"/>
      <c r="D1267" s="18">
        <f t="shared" ref="D1267:D1280" si="331">C1267*B1267</f>
        <v>0</v>
      </c>
      <c r="E1267" s="18">
        <f>B1267*A1265</f>
        <v>0</v>
      </c>
      <c r="F1267" s="18">
        <f t="shared" ref="F1267:F1280" si="332">E1267*C1267</f>
        <v>0</v>
      </c>
      <c r="G1267" s="140">
        <v>0.0</v>
      </c>
      <c r="H1267" s="18"/>
      <c r="I1267" s="89">
        <f t="shared" ref="I1267:I1280" si="333">H1267*E1267</f>
        <v>0</v>
      </c>
      <c r="J1267" s="116"/>
      <c r="K1267" s="3">
        <f t="shared" ref="K1267:K1280" si="334">J1267*I1267</f>
        <v>0</v>
      </c>
      <c r="L1267" s="3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  <c r="Z1267" s="77"/>
    </row>
    <row r="1268" ht="15.75" customHeight="1">
      <c r="A1268" s="2"/>
      <c r="B1268" s="89"/>
      <c r="C1268" s="89"/>
      <c r="D1268" s="18">
        <f t="shared" si="331"/>
        <v>0</v>
      </c>
      <c r="E1268" s="18">
        <f>B1268*A1265</f>
        <v>0</v>
      </c>
      <c r="F1268" s="18">
        <f t="shared" si="332"/>
        <v>0</v>
      </c>
      <c r="G1268" s="87"/>
      <c r="H1268" s="18"/>
      <c r="I1268" s="89">
        <f t="shared" si="333"/>
        <v>0</v>
      </c>
      <c r="J1268" s="116"/>
      <c r="K1268" s="3">
        <f t="shared" si="334"/>
        <v>0</v>
      </c>
      <c r="L1268" s="3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  <c r="Z1268" s="77"/>
    </row>
    <row r="1269" ht="15.75" customHeight="1">
      <c r="A1269" s="2"/>
      <c r="B1269" s="18"/>
      <c r="C1269" s="18"/>
      <c r="D1269" s="18">
        <f t="shared" si="331"/>
        <v>0</v>
      </c>
      <c r="E1269" s="18">
        <f>B1269*A1265</f>
        <v>0</v>
      </c>
      <c r="F1269" s="18">
        <f t="shared" si="332"/>
        <v>0</v>
      </c>
      <c r="G1269" s="148" t="s">
        <v>527</v>
      </c>
      <c r="H1269" s="18"/>
      <c r="I1269" s="89">
        <f t="shared" si="333"/>
        <v>0</v>
      </c>
      <c r="J1269" s="116"/>
      <c r="K1269" s="3">
        <f t="shared" si="334"/>
        <v>0</v>
      </c>
      <c r="L1269" s="3"/>
      <c r="M1269" s="77"/>
      <c r="N1269" s="77"/>
      <c r="O1269" s="77"/>
      <c r="P1269" s="77"/>
      <c r="Q1269" s="77"/>
      <c r="R1269" s="77"/>
      <c r="S1269" s="77"/>
      <c r="T1269" s="77"/>
      <c r="U1269" s="77"/>
      <c r="V1269" s="77"/>
      <c r="W1269" s="77"/>
      <c r="X1269" s="77"/>
      <c r="Y1269" s="77"/>
      <c r="Z1269" s="77"/>
    </row>
    <row r="1270" ht="15.75" customHeight="1">
      <c r="A1270" s="2"/>
      <c r="B1270" s="18"/>
      <c r="C1270" s="18"/>
      <c r="D1270" s="18">
        <f t="shared" si="331"/>
        <v>0</v>
      </c>
      <c r="E1270" s="18">
        <f>B1270*A1265</f>
        <v>0</v>
      </c>
      <c r="F1270" s="18">
        <f t="shared" si="332"/>
        <v>0</v>
      </c>
      <c r="G1270" s="142"/>
      <c r="H1270" s="18"/>
      <c r="I1270" s="89">
        <f t="shared" si="333"/>
        <v>0</v>
      </c>
      <c r="J1270" s="116"/>
      <c r="K1270" s="3">
        <f t="shared" si="334"/>
        <v>0</v>
      </c>
      <c r="L1270" s="3"/>
      <c r="M1270" s="77"/>
      <c r="N1270" s="77"/>
      <c r="O1270" s="77"/>
      <c r="P1270" s="77"/>
      <c r="Q1270" s="77"/>
      <c r="R1270" s="77"/>
      <c r="S1270" s="77"/>
      <c r="T1270" s="77"/>
      <c r="U1270" s="77"/>
      <c r="V1270" s="77"/>
      <c r="W1270" s="77"/>
      <c r="X1270" s="77"/>
      <c r="Y1270" s="77"/>
      <c r="Z1270" s="77"/>
    </row>
    <row r="1271" ht="15.75" customHeight="1">
      <c r="A1271" s="2"/>
      <c r="B1271" s="18"/>
      <c r="C1271" s="18"/>
      <c r="D1271" s="18">
        <f t="shared" si="331"/>
        <v>0</v>
      </c>
      <c r="E1271" s="18">
        <f>B1271*A1265</f>
        <v>0</v>
      </c>
      <c r="F1271" s="18">
        <f t="shared" si="332"/>
        <v>0</v>
      </c>
      <c r="G1271" s="142"/>
      <c r="H1271" s="18"/>
      <c r="I1271" s="89">
        <f t="shared" si="333"/>
        <v>0</v>
      </c>
      <c r="J1271" s="116"/>
      <c r="K1271" s="3">
        <f t="shared" si="334"/>
        <v>0</v>
      </c>
      <c r="L1271" s="3"/>
      <c r="M1271" s="77"/>
      <c r="N1271" s="77"/>
      <c r="O1271" s="77"/>
      <c r="P1271" s="77"/>
      <c r="Q1271" s="77"/>
      <c r="R1271" s="77"/>
      <c r="S1271" s="77"/>
      <c r="T1271" s="77"/>
      <c r="U1271" s="77"/>
      <c r="V1271" s="77"/>
      <c r="W1271" s="77"/>
      <c r="X1271" s="77"/>
      <c r="Y1271" s="77"/>
      <c r="Z1271" s="77"/>
    </row>
    <row r="1272" ht="15.75" customHeight="1">
      <c r="A1272" s="2"/>
      <c r="B1272" s="18"/>
      <c r="C1272" s="18"/>
      <c r="D1272" s="18">
        <f t="shared" si="331"/>
        <v>0</v>
      </c>
      <c r="E1272" s="18">
        <f>B1272*A1265</f>
        <v>0</v>
      </c>
      <c r="F1272" s="18">
        <f t="shared" si="332"/>
        <v>0</v>
      </c>
      <c r="G1272" s="87"/>
      <c r="H1272" s="18"/>
      <c r="I1272" s="89">
        <f t="shared" si="333"/>
        <v>0</v>
      </c>
      <c r="J1272" s="116"/>
      <c r="K1272" s="3">
        <f t="shared" si="334"/>
        <v>0</v>
      </c>
      <c r="L1272" s="3"/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  <c r="Z1272" s="77"/>
    </row>
    <row r="1273" ht="15.75" customHeight="1">
      <c r="A1273" s="2"/>
      <c r="B1273" s="18"/>
      <c r="C1273" s="18"/>
      <c r="D1273" s="18">
        <f t="shared" si="331"/>
        <v>0</v>
      </c>
      <c r="E1273" s="18">
        <f>B1273*A1265</f>
        <v>0</v>
      </c>
      <c r="F1273" s="18">
        <f t="shared" si="332"/>
        <v>0</v>
      </c>
      <c r="G1273" s="59"/>
      <c r="H1273" s="18"/>
      <c r="I1273" s="89">
        <f t="shared" si="333"/>
        <v>0</v>
      </c>
      <c r="J1273" s="116"/>
      <c r="K1273" s="3">
        <f t="shared" si="334"/>
        <v>0</v>
      </c>
      <c r="L1273" s="3"/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  <c r="Z1273" s="77"/>
    </row>
    <row r="1274" ht="15.75" customHeight="1">
      <c r="A1274" s="2"/>
      <c r="B1274" s="89"/>
      <c r="C1274" s="89"/>
      <c r="D1274" s="18">
        <f t="shared" si="331"/>
        <v>0</v>
      </c>
      <c r="E1274" s="18">
        <f>B1274*A1265</f>
        <v>0</v>
      </c>
      <c r="F1274" s="18">
        <f t="shared" si="332"/>
        <v>0</v>
      </c>
      <c r="G1274" s="148" t="s">
        <v>528</v>
      </c>
      <c r="H1274" s="18"/>
      <c r="I1274" s="89">
        <f t="shared" si="333"/>
        <v>0</v>
      </c>
      <c r="J1274" s="116"/>
      <c r="K1274" s="3">
        <f t="shared" si="334"/>
        <v>0</v>
      </c>
      <c r="L1274" s="3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</row>
    <row r="1275" ht="15.75" customHeight="1">
      <c r="A1275" s="2"/>
      <c r="B1275" s="89"/>
      <c r="C1275" s="89"/>
      <c r="D1275" s="18">
        <f t="shared" si="331"/>
        <v>0</v>
      </c>
      <c r="E1275" s="18">
        <f>B1275*A1265</f>
        <v>0</v>
      </c>
      <c r="F1275" s="18">
        <f t="shared" si="332"/>
        <v>0</v>
      </c>
      <c r="G1275" s="142"/>
      <c r="H1275" s="18"/>
      <c r="I1275" s="89">
        <f t="shared" si="333"/>
        <v>0</v>
      </c>
      <c r="J1275" s="116"/>
      <c r="K1275" s="3">
        <f t="shared" si="334"/>
        <v>0</v>
      </c>
      <c r="L1275" s="3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  <c r="Z1275" s="77"/>
    </row>
    <row r="1276" ht="15.75" customHeight="1">
      <c r="A1276" s="1"/>
      <c r="B1276" s="89"/>
      <c r="C1276" s="89"/>
      <c r="D1276" s="18">
        <f t="shared" si="331"/>
        <v>0</v>
      </c>
      <c r="E1276" s="18">
        <f>B1276*A1265</f>
        <v>0</v>
      </c>
      <c r="F1276" s="18">
        <f t="shared" si="332"/>
        <v>0</v>
      </c>
      <c r="G1276" s="142"/>
      <c r="H1276" s="18"/>
      <c r="I1276" s="89">
        <f t="shared" si="333"/>
        <v>0</v>
      </c>
      <c r="J1276" s="116"/>
      <c r="K1276" s="3">
        <f t="shared" si="334"/>
        <v>0</v>
      </c>
      <c r="L1276" s="3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  <c r="Z1276" s="77"/>
    </row>
    <row r="1277" ht="15.75" customHeight="1">
      <c r="A1277" s="1"/>
      <c r="B1277" s="89"/>
      <c r="C1277" s="89"/>
      <c r="D1277" s="18">
        <f t="shared" si="331"/>
        <v>0</v>
      </c>
      <c r="E1277" s="18">
        <f>B1277*A1265</f>
        <v>0</v>
      </c>
      <c r="F1277" s="18">
        <f t="shared" si="332"/>
        <v>0</v>
      </c>
      <c r="G1277" s="142"/>
      <c r="H1277" s="18"/>
      <c r="I1277" s="89">
        <f t="shared" si="333"/>
        <v>0</v>
      </c>
      <c r="J1277" s="116"/>
      <c r="K1277" s="3">
        <f t="shared" si="334"/>
        <v>0</v>
      </c>
      <c r="L1277" s="3"/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</row>
    <row r="1278" ht="15.75" customHeight="1">
      <c r="A1278" s="31"/>
      <c r="B1278" s="89"/>
      <c r="C1278" s="89"/>
      <c r="D1278" s="95">
        <f t="shared" si="331"/>
        <v>0</v>
      </c>
      <c r="E1278" s="95">
        <f>B1278*A1265</f>
        <v>0</v>
      </c>
      <c r="F1278" s="18">
        <f t="shared" si="332"/>
        <v>0</v>
      </c>
      <c r="G1278" s="87"/>
      <c r="H1278" s="18"/>
      <c r="I1278" s="89">
        <f t="shared" si="333"/>
        <v>0</v>
      </c>
      <c r="J1278" s="118"/>
      <c r="K1278" s="3">
        <f t="shared" si="334"/>
        <v>0</v>
      </c>
      <c r="L1278" s="3"/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  <c r="Z1278" s="77"/>
    </row>
    <row r="1279" ht="15.75" customHeight="1">
      <c r="A1279" s="31"/>
      <c r="B1279" s="89"/>
      <c r="C1279" s="89"/>
      <c r="D1279" s="18">
        <f t="shared" si="331"/>
        <v>0</v>
      </c>
      <c r="E1279" s="18">
        <f>B1279*A1265</f>
        <v>0</v>
      </c>
      <c r="F1279" s="18">
        <f t="shared" si="332"/>
        <v>0</v>
      </c>
      <c r="G1279" s="143">
        <f>F1281/A1265</f>
        <v>0</v>
      </c>
      <c r="H1279" s="18"/>
      <c r="I1279" s="89">
        <f t="shared" si="333"/>
        <v>0</v>
      </c>
      <c r="J1279" s="3"/>
      <c r="K1279" s="3">
        <f t="shared" si="334"/>
        <v>0</v>
      </c>
      <c r="L1279" s="3"/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  <c r="Z1279" s="77"/>
    </row>
    <row r="1280" ht="15.75" customHeight="1">
      <c r="A1280" s="31"/>
      <c r="B1280" s="89"/>
      <c r="C1280" s="89"/>
      <c r="D1280" s="18">
        <f t="shared" si="331"/>
        <v>0</v>
      </c>
      <c r="E1280" s="18">
        <f>B1280*A1265</f>
        <v>0</v>
      </c>
      <c r="F1280" s="18">
        <f t="shared" si="332"/>
        <v>0</v>
      </c>
      <c r="G1280" s="142"/>
      <c r="H1280" s="18"/>
      <c r="I1280" s="89">
        <f t="shared" si="333"/>
        <v>0</v>
      </c>
      <c r="J1280" s="3"/>
      <c r="K1280" s="3">
        <f t="shared" si="334"/>
        <v>0</v>
      </c>
      <c r="L1280" s="3"/>
      <c r="M1280" s="77"/>
      <c r="N1280" s="77"/>
      <c r="O1280" s="77"/>
      <c r="P1280" s="77"/>
      <c r="Q1280" s="77"/>
      <c r="R1280" s="77"/>
      <c r="S1280" s="77"/>
      <c r="T1280" s="77"/>
      <c r="U1280" s="77"/>
      <c r="V1280" s="77"/>
      <c r="W1280" s="77"/>
      <c r="X1280" s="77"/>
      <c r="Y1280" s="77"/>
      <c r="Z1280" s="77"/>
    </row>
    <row r="1281" ht="15.75" customHeight="1">
      <c r="A1281" s="4" t="s">
        <v>495</v>
      </c>
      <c r="B1281" s="97">
        <f>SUM(B1267:B1280)</f>
        <v>0</v>
      </c>
      <c r="C1281" s="96"/>
      <c r="D1281" s="97">
        <f t="shared" ref="D1281:F1281" si="335">SUM(D1267:D1280)</f>
        <v>0</v>
      </c>
      <c r="E1281" s="97">
        <f t="shared" si="335"/>
        <v>0</v>
      </c>
      <c r="F1281" s="97">
        <f t="shared" si="335"/>
        <v>0</v>
      </c>
      <c r="G1281" s="87"/>
      <c r="H1281" s="96"/>
      <c r="I1281" s="97">
        <f t="shared" ref="I1281:L1281" si="336">SUM(I1267:I1280)</f>
        <v>0</v>
      </c>
      <c r="J1281" s="98">
        <f t="shared" si="336"/>
        <v>0</v>
      </c>
      <c r="K1281" s="98">
        <f t="shared" si="336"/>
        <v>0</v>
      </c>
      <c r="L1281" s="98">
        <f t="shared" si="336"/>
        <v>0</v>
      </c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  <c r="Z1281" s="77"/>
    </row>
    <row r="1282" ht="15.75" customHeight="1">
      <c r="A1282" s="8"/>
      <c r="B1282" s="100"/>
      <c r="C1282" s="100"/>
      <c r="D1282" s="100"/>
      <c r="E1282" s="100"/>
      <c r="F1282" s="100"/>
      <c r="G1282" s="100"/>
      <c r="H1282" s="100"/>
      <c r="I1282" s="101" t="s">
        <v>496</v>
      </c>
      <c r="J1282" s="100"/>
      <c r="K1282" s="100"/>
      <c r="L1282" s="101" t="s">
        <v>497</v>
      </c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  <c r="Z1282" s="77"/>
    </row>
    <row r="1283" ht="15.75" customHeight="1">
      <c r="A1283" s="8"/>
      <c r="B1283" s="100"/>
      <c r="C1283" s="100"/>
      <c r="D1283" s="100"/>
      <c r="E1283" s="100"/>
      <c r="F1283" s="100"/>
      <c r="G1283" s="100"/>
      <c r="H1283" s="100"/>
      <c r="I1283" s="104">
        <f>G1279*A1265</f>
        <v>0</v>
      </c>
      <c r="J1283" s="100"/>
      <c r="K1283" s="100"/>
      <c r="L1283" s="104"/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  <c r="Z1283" s="77"/>
    </row>
    <row r="1284" ht="15.75" customHeight="1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  <c r="Z1284" s="77"/>
    </row>
    <row r="1285" ht="15.75" customHeight="1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  <c r="Z1285" s="77"/>
    </row>
    <row r="1286" ht="15.75" customHeight="1">
      <c r="A1286" s="78" t="s">
        <v>478</v>
      </c>
      <c r="B1286" s="79" t="s">
        <v>479</v>
      </c>
      <c r="C1286" s="75"/>
      <c r="D1286" s="76"/>
      <c r="E1286" s="80" t="s">
        <v>480</v>
      </c>
      <c r="F1286" s="75"/>
      <c r="G1286" s="76"/>
      <c r="H1286" s="79" t="s">
        <v>481</v>
      </c>
      <c r="I1286" s="75"/>
      <c r="J1286" s="75"/>
      <c r="K1286" s="75"/>
      <c r="L1286" s="76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  <c r="Z1286" s="77"/>
    </row>
    <row r="1287" ht="15.75" customHeight="1">
      <c r="A1287" s="177">
        <v>4.0</v>
      </c>
      <c r="B1287" s="82" t="s">
        <v>482</v>
      </c>
      <c r="C1287" s="82" t="s">
        <v>483</v>
      </c>
      <c r="D1287" s="82" t="s">
        <v>484</v>
      </c>
      <c r="E1287" s="82" t="s">
        <v>485</v>
      </c>
      <c r="F1287" s="82" t="s">
        <v>484</v>
      </c>
      <c r="G1287" s="82" t="s">
        <v>524</v>
      </c>
      <c r="H1287" s="82" t="s">
        <v>486</v>
      </c>
      <c r="I1287" s="82" t="s">
        <v>487</v>
      </c>
      <c r="J1287" s="147" t="s">
        <v>488</v>
      </c>
      <c r="K1287" s="85" t="s">
        <v>489</v>
      </c>
      <c r="L1287" s="85" t="s">
        <v>490</v>
      </c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  <c r="Z1287" s="77"/>
    </row>
    <row r="1288" ht="15.75" customHeight="1">
      <c r="A1288" s="86" t="s">
        <v>491</v>
      </c>
      <c r="B1288" s="87"/>
      <c r="C1288" s="87"/>
      <c r="D1288" s="87"/>
      <c r="E1288" s="87"/>
      <c r="F1288" s="87"/>
      <c r="G1288" s="87"/>
      <c r="H1288" s="87"/>
      <c r="I1288" s="87"/>
      <c r="J1288" s="115"/>
      <c r="K1288" s="87"/>
      <c r="L1288" s="87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</row>
    <row r="1289" ht="15.75" customHeight="1">
      <c r="A1289" s="2"/>
      <c r="B1289" s="89"/>
      <c r="C1289" s="89"/>
      <c r="D1289" s="18">
        <f t="shared" ref="D1289:D1302" si="337">C1289*B1289</f>
        <v>0</v>
      </c>
      <c r="E1289" s="18">
        <f>B1289*A1287</f>
        <v>0</v>
      </c>
      <c r="F1289" s="18">
        <f t="shared" ref="F1289:F1302" si="338">E1289*C1289</f>
        <v>0</v>
      </c>
      <c r="G1289" s="140">
        <v>0.0</v>
      </c>
      <c r="H1289" s="18"/>
      <c r="I1289" s="89">
        <f t="shared" ref="I1289:I1302" si="339">H1289*E1289</f>
        <v>0</v>
      </c>
      <c r="J1289" s="116"/>
      <c r="K1289" s="3">
        <f t="shared" ref="K1289:K1302" si="340">J1289*I1289</f>
        <v>0</v>
      </c>
      <c r="L1289" s="3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  <c r="Z1289" s="77"/>
    </row>
    <row r="1290" ht="15.75" customHeight="1">
      <c r="A1290" s="2"/>
      <c r="B1290" s="89"/>
      <c r="C1290" s="89"/>
      <c r="D1290" s="18">
        <f t="shared" si="337"/>
        <v>0</v>
      </c>
      <c r="E1290" s="18">
        <f>B1290*A1287</f>
        <v>0</v>
      </c>
      <c r="F1290" s="18">
        <f t="shared" si="338"/>
        <v>0</v>
      </c>
      <c r="G1290" s="87"/>
      <c r="H1290" s="18"/>
      <c r="I1290" s="89">
        <f t="shared" si="339"/>
        <v>0</v>
      </c>
      <c r="J1290" s="116"/>
      <c r="K1290" s="3">
        <f t="shared" si="340"/>
        <v>0</v>
      </c>
      <c r="L1290" s="3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</row>
    <row r="1291" ht="15.75" customHeight="1">
      <c r="A1291" s="2"/>
      <c r="B1291" s="18"/>
      <c r="C1291" s="18"/>
      <c r="D1291" s="18">
        <f t="shared" si="337"/>
        <v>0</v>
      </c>
      <c r="E1291" s="18">
        <f>B1291*A1287</f>
        <v>0</v>
      </c>
      <c r="F1291" s="18">
        <f t="shared" si="338"/>
        <v>0</v>
      </c>
      <c r="G1291" s="148" t="s">
        <v>527</v>
      </c>
      <c r="H1291" s="18"/>
      <c r="I1291" s="89">
        <f t="shared" si="339"/>
        <v>0</v>
      </c>
      <c r="J1291" s="116"/>
      <c r="K1291" s="3">
        <f t="shared" si="340"/>
        <v>0</v>
      </c>
      <c r="L1291" s="3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</row>
    <row r="1292" ht="15.75" customHeight="1">
      <c r="A1292" s="2"/>
      <c r="B1292" s="18"/>
      <c r="C1292" s="18"/>
      <c r="D1292" s="18">
        <f t="shared" si="337"/>
        <v>0</v>
      </c>
      <c r="E1292" s="18">
        <f>B1292*A1287</f>
        <v>0</v>
      </c>
      <c r="F1292" s="18">
        <f t="shared" si="338"/>
        <v>0</v>
      </c>
      <c r="G1292" s="142"/>
      <c r="H1292" s="18"/>
      <c r="I1292" s="89">
        <f t="shared" si="339"/>
        <v>0</v>
      </c>
      <c r="J1292" s="116"/>
      <c r="K1292" s="3">
        <f t="shared" si="340"/>
        <v>0</v>
      </c>
      <c r="L1292" s="3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</row>
    <row r="1293" ht="15.75" customHeight="1">
      <c r="A1293" s="2"/>
      <c r="B1293" s="18"/>
      <c r="C1293" s="18"/>
      <c r="D1293" s="18">
        <f t="shared" si="337"/>
        <v>0</v>
      </c>
      <c r="E1293" s="18">
        <f>B1293*A1287</f>
        <v>0</v>
      </c>
      <c r="F1293" s="18">
        <f t="shared" si="338"/>
        <v>0</v>
      </c>
      <c r="G1293" s="142"/>
      <c r="H1293" s="18"/>
      <c r="I1293" s="89">
        <f t="shared" si="339"/>
        <v>0</v>
      </c>
      <c r="J1293" s="116"/>
      <c r="K1293" s="3">
        <f t="shared" si="340"/>
        <v>0</v>
      </c>
      <c r="L1293" s="3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</row>
    <row r="1294" ht="15.75" customHeight="1">
      <c r="A1294" s="2"/>
      <c r="B1294" s="18"/>
      <c r="C1294" s="18"/>
      <c r="D1294" s="18">
        <f t="shared" si="337"/>
        <v>0</v>
      </c>
      <c r="E1294" s="18">
        <f>B1294*A1287</f>
        <v>0</v>
      </c>
      <c r="F1294" s="18">
        <f t="shared" si="338"/>
        <v>0</v>
      </c>
      <c r="G1294" s="87"/>
      <c r="H1294" s="18"/>
      <c r="I1294" s="89">
        <f t="shared" si="339"/>
        <v>0</v>
      </c>
      <c r="J1294" s="116"/>
      <c r="K1294" s="3">
        <f t="shared" si="340"/>
        <v>0</v>
      </c>
      <c r="L1294" s="3"/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  <c r="Z1294" s="77"/>
    </row>
    <row r="1295" ht="15.75" customHeight="1">
      <c r="A1295" s="2"/>
      <c r="B1295" s="18"/>
      <c r="C1295" s="18"/>
      <c r="D1295" s="18">
        <f t="shared" si="337"/>
        <v>0</v>
      </c>
      <c r="E1295" s="18">
        <f>B1295*A1287</f>
        <v>0</v>
      </c>
      <c r="F1295" s="18">
        <f t="shared" si="338"/>
        <v>0</v>
      </c>
      <c r="G1295" s="59"/>
      <c r="H1295" s="18"/>
      <c r="I1295" s="89">
        <f t="shared" si="339"/>
        <v>0</v>
      </c>
      <c r="J1295" s="116"/>
      <c r="K1295" s="3">
        <f t="shared" si="340"/>
        <v>0</v>
      </c>
      <c r="L1295" s="3"/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  <c r="Z1295" s="77"/>
    </row>
    <row r="1296" ht="15.75" customHeight="1">
      <c r="A1296" s="2"/>
      <c r="B1296" s="89"/>
      <c r="C1296" s="89"/>
      <c r="D1296" s="18">
        <f t="shared" si="337"/>
        <v>0</v>
      </c>
      <c r="E1296" s="18">
        <f>B1296*A1287</f>
        <v>0</v>
      </c>
      <c r="F1296" s="18">
        <f t="shared" si="338"/>
        <v>0</v>
      </c>
      <c r="G1296" s="148" t="s">
        <v>528</v>
      </c>
      <c r="H1296" s="18"/>
      <c r="I1296" s="89">
        <f t="shared" si="339"/>
        <v>0</v>
      </c>
      <c r="J1296" s="116"/>
      <c r="K1296" s="3">
        <f t="shared" si="340"/>
        <v>0</v>
      </c>
      <c r="L1296" s="3"/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  <c r="Z1296" s="77"/>
    </row>
    <row r="1297" ht="15.75" customHeight="1">
      <c r="A1297" s="2"/>
      <c r="B1297" s="89"/>
      <c r="C1297" s="89"/>
      <c r="D1297" s="18">
        <f t="shared" si="337"/>
        <v>0</v>
      </c>
      <c r="E1297" s="18">
        <f>B1297*A1287</f>
        <v>0</v>
      </c>
      <c r="F1297" s="18">
        <f t="shared" si="338"/>
        <v>0</v>
      </c>
      <c r="G1297" s="142"/>
      <c r="H1297" s="18"/>
      <c r="I1297" s="89">
        <f t="shared" si="339"/>
        <v>0</v>
      </c>
      <c r="J1297" s="116"/>
      <c r="K1297" s="3">
        <f t="shared" si="340"/>
        <v>0</v>
      </c>
      <c r="L1297" s="3"/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  <c r="Z1297" s="77"/>
    </row>
    <row r="1298" ht="15.75" customHeight="1">
      <c r="A1298" s="1"/>
      <c r="B1298" s="89"/>
      <c r="C1298" s="89"/>
      <c r="D1298" s="18">
        <f t="shared" si="337"/>
        <v>0</v>
      </c>
      <c r="E1298" s="18">
        <f>B1298*A1287</f>
        <v>0</v>
      </c>
      <c r="F1298" s="18">
        <f t="shared" si="338"/>
        <v>0</v>
      </c>
      <c r="G1298" s="142"/>
      <c r="H1298" s="18"/>
      <c r="I1298" s="89">
        <f t="shared" si="339"/>
        <v>0</v>
      </c>
      <c r="J1298" s="116"/>
      <c r="K1298" s="3">
        <f t="shared" si="340"/>
        <v>0</v>
      </c>
      <c r="L1298" s="3"/>
      <c r="M1298" s="77"/>
      <c r="N1298" s="77"/>
      <c r="O1298" s="77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  <c r="Z1298" s="77"/>
    </row>
    <row r="1299" ht="15.75" customHeight="1">
      <c r="A1299" s="1"/>
      <c r="B1299" s="89"/>
      <c r="C1299" s="89"/>
      <c r="D1299" s="18">
        <f t="shared" si="337"/>
        <v>0</v>
      </c>
      <c r="E1299" s="18">
        <f>B1299*A1287</f>
        <v>0</v>
      </c>
      <c r="F1299" s="18">
        <f t="shared" si="338"/>
        <v>0</v>
      </c>
      <c r="G1299" s="142"/>
      <c r="H1299" s="18"/>
      <c r="I1299" s="89">
        <f t="shared" si="339"/>
        <v>0</v>
      </c>
      <c r="J1299" s="116"/>
      <c r="K1299" s="3">
        <f t="shared" si="340"/>
        <v>0</v>
      </c>
      <c r="L1299" s="3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  <c r="Z1299" s="77"/>
    </row>
    <row r="1300" ht="15.75" customHeight="1">
      <c r="A1300" s="31"/>
      <c r="B1300" s="89"/>
      <c r="C1300" s="89"/>
      <c r="D1300" s="95">
        <f t="shared" si="337"/>
        <v>0</v>
      </c>
      <c r="E1300" s="95">
        <f>B1300*A1287</f>
        <v>0</v>
      </c>
      <c r="F1300" s="18">
        <f t="shared" si="338"/>
        <v>0</v>
      </c>
      <c r="G1300" s="87"/>
      <c r="H1300" s="18"/>
      <c r="I1300" s="89">
        <f t="shared" si="339"/>
        <v>0</v>
      </c>
      <c r="J1300" s="118"/>
      <c r="K1300" s="3">
        <f t="shared" si="340"/>
        <v>0</v>
      </c>
      <c r="L1300" s="3"/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  <c r="Z1300" s="77"/>
    </row>
    <row r="1301" ht="15.75" customHeight="1">
      <c r="A1301" s="31"/>
      <c r="B1301" s="89"/>
      <c r="C1301" s="89"/>
      <c r="D1301" s="18">
        <f t="shared" si="337"/>
        <v>0</v>
      </c>
      <c r="E1301" s="18">
        <f>B1301*A1287</f>
        <v>0</v>
      </c>
      <c r="F1301" s="18">
        <f t="shared" si="338"/>
        <v>0</v>
      </c>
      <c r="G1301" s="143">
        <f>F1303/A1287</f>
        <v>0</v>
      </c>
      <c r="H1301" s="18"/>
      <c r="I1301" s="89">
        <f t="shared" si="339"/>
        <v>0</v>
      </c>
      <c r="J1301" s="3"/>
      <c r="K1301" s="3">
        <f t="shared" si="340"/>
        <v>0</v>
      </c>
      <c r="L1301" s="3"/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  <c r="Z1301" s="77"/>
    </row>
    <row r="1302" ht="15.75" customHeight="1">
      <c r="A1302" s="31"/>
      <c r="B1302" s="89"/>
      <c r="C1302" s="89"/>
      <c r="D1302" s="18">
        <f t="shared" si="337"/>
        <v>0</v>
      </c>
      <c r="E1302" s="18">
        <f>B1302*A1287</f>
        <v>0</v>
      </c>
      <c r="F1302" s="18">
        <f t="shared" si="338"/>
        <v>0</v>
      </c>
      <c r="G1302" s="142"/>
      <c r="H1302" s="18"/>
      <c r="I1302" s="89">
        <f t="shared" si="339"/>
        <v>0</v>
      </c>
      <c r="J1302" s="3"/>
      <c r="K1302" s="3">
        <f t="shared" si="340"/>
        <v>0</v>
      </c>
      <c r="L1302" s="3"/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  <c r="Z1302" s="77"/>
    </row>
    <row r="1303" ht="15.75" customHeight="1">
      <c r="A1303" s="4" t="s">
        <v>495</v>
      </c>
      <c r="B1303" s="97">
        <f>SUM(B1289:B1302)</f>
        <v>0</v>
      </c>
      <c r="C1303" s="96"/>
      <c r="D1303" s="97">
        <f t="shared" ref="D1303:F1303" si="341">SUM(D1289:D1302)</f>
        <v>0</v>
      </c>
      <c r="E1303" s="97">
        <f t="shared" si="341"/>
        <v>0</v>
      </c>
      <c r="F1303" s="97">
        <f t="shared" si="341"/>
        <v>0</v>
      </c>
      <c r="G1303" s="87"/>
      <c r="H1303" s="96"/>
      <c r="I1303" s="97">
        <f t="shared" ref="I1303:L1303" si="342">SUM(I1289:I1302)</f>
        <v>0</v>
      </c>
      <c r="J1303" s="98">
        <f t="shared" si="342"/>
        <v>0</v>
      </c>
      <c r="K1303" s="98">
        <f t="shared" si="342"/>
        <v>0</v>
      </c>
      <c r="L1303" s="98">
        <f t="shared" si="342"/>
        <v>0</v>
      </c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</row>
    <row r="1304" ht="15.75" customHeight="1">
      <c r="A1304" s="8"/>
      <c r="B1304" s="100"/>
      <c r="C1304" s="100"/>
      <c r="D1304" s="100"/>
      <c r="E1304" s="100"/>
      <c r="F1304" s="100"/>
      <c r="G1304" s="100"/>
      <c r="H1304" s="100"/>
      <c r="I1304" s="101" t="s">
        <v>496</v>
      </c>
      <c r="J1304" s="100"/>
      <c r="K1304" s="100"/>
      <c r="L1304" s="101" t="s">
        <v>497</v>
      </c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</row>
    <row r="1305" ht="15.75" customHeight="1">
      <c r="A1305" s="8"/>
      <c r="B1305" s="100"/>
      <c r="C1305" s="100"/>
      <c r="D1305" s="100"/>
      <c r="E1305" s="100"/>
      <c r="F1305" s="100"/>
      <c r="G1305" s="100"/>
      <c r="H1305" s="100"/>
      <c r="I1305" s="104">
        <f>G1301*A1287</f>
        <v>0</v>
      </c>
      <c r="J1305" s="100"/>
      <c r="K1305" s="100"/>
      <c r="L1305" s="104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</row>
    <row r="1306" ht="15.75" customHeight="1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77"/>
      <c r="N1306" s="77"/>
      <c r="O1306" s="77"/>
      <c r="P1306" s="77"/>
      <c r="Q1306" s="77"/>
      <c r="R1306" s="77"/>
      <c r="S1306" s="77"/>
      <c r="T1306" s="77"/>
      <c r="U1306" s="77"/>
      <c r="V1306" s="77"/>
      <c r="W1306" s="77"/>
      <c r="X1306" s="77"/>
      <c r="Y1306" s="77"/>
      <c r="Z1306" s="77"/>
    </row>
    <row r="1307" ht="15.75" customHeight="1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  <c r="Z1307" s="77"/>
    </row>
    <row r="1308" ht="15.75" customHeight="1">
      <c r="A1308" s="66"/>
      <c r="B1308" s="75"/>
      <c r="C1308" s="75"/>
      <c r="D1308" s="75"/>
      <c r="E1308" s="75"/>
      <c r="F1308" s="75"/>
      <c r="G1308" s="75"/>
      <c r="H1308" s="75"/>
      <c r="I1308" s="75"/>
      <c r="J1308" s="75"/>
      <c r="K1308" s="75"/>
      <c r="L1308" s="76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  <c r="Z1308" s="77"/>
    </row>
    <row r="1309" ht="15.75" customHeight="1">
      <c r="A1309" s="78" t="s">
        <v>478</v>
      </c>
      <c r="B1309" s="79" t="s">
        <v>479</v>
      </c>
      <c r="C1309" s="75"/>
      <c r="D1309" s="76"/>
      <c r="E1309" s="80" t="s">
        <v>480</v>
      </c>
      <c r="F1309" s="75"/>
      <c r="G1309" s="76"/>
      <c r="H1309" s="79" t="s">
        <v>481</v>
      </c>
      <c r="I1309" s="75"/>
      <c r="J1309" s="75"/>
      <c r="K1309" s="75"/>
      <c r="L1309" s="76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  <c r="Z1309" s="77"/>
    </row>
    <row r="1310" ht="15.75" customHeight="1">
      <c r="A1310" s="177">
        <v>4.0</v>
      </c>
      <c r="B1310" s="82" t="s">
        <v>482</v>
      </c>
      <c r="C1310" s="82" t="s">
        <v>483</v>
      </c>
      <c r="D1310" s="82" t="s">
        <v>484</v>
      </c>
      <c r="E1310" s="82" t="s">
        <v>485</v>
      </c>
      <c r="F1310" s="82" t="s">
        <v>484</v>
      </c>
      <c r="G1310" s="82" t="s">
        <v>524</v>
      </c>
      <c r="H1310" s="82" t="s">
        <v>486</v>
      </c>
      <c r="I1310" s="82" t="s">
        <v>487</v>
      </c>
      <c r="J1310" s="147" t="s">
        <v>488</v>
      </c>
      <c r="K1310" s="85" t="s">
        <v>489</v>
      </c>
      <c r="L1310" s="85" t="s">
        <v>490</v>
      </c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</row>
    <row r="1311" ht="15.75" customHeight="1">
      <c r="A1311" s="86" t="s">
        <v>491</v>
      </c>
      <c r="B1311" s="87"/>
      <c r="C1311" s="87"/>
      <c r="D1311" s="87"/>
      <c r="E1311" s="87"/>
      <c r="F1311" s="87"/>
      <c r="G1311" s="87"/>
      <c r="H1311" s="87"/>
      <c r="I1311" s="87"/>
      <c r="J1311" s="115"/>
      <c r="K1311" s="87"/>
      <c r="L1311" s="87"/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  <c r="Z1311" s="77"/>
    </row>
    <row r="1312" ht="15.75" customHeight="1">
      <c r="A1312" s="2"/>
      <c r="B1312" s="89"/>
      <c r="C1312" s="89"/>
      <c r="D1312" s="18">
        <f t="shared" ref="D1312:D1325" si="343">C1312*B1312</f>
        <v>0</v>
      </c>
      <c r="E1312" s="18">
        <f>B1312*A1310</f>
        <v>0</v>
      </c>
      <c r="F1312" s="18">
        <f t="shared" ref="F1312:F1325" si="344">E1312*C1312</f>
        <v>0</v>
      </c>
      <c r="G1312" s="140">
        <v>0.0</v>
      </c>
      <c r="H1312" s="18"/>
      <c r="I1312" s="89">
        <f t="shared" ref="I1312:I1325" si="345">H1312*E1312</f>
        <v>0</v>
      </c>
      <c r="J1312" s="116"/>
      <c r="K1312" s="3">
        <f t="shared" ref="K1312:K1325" si="346">J1312*I1312</f>
        <v>0</v>
      </c>
      <c r="L1312" s="3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  <c r="Z1312" s="77"/>
    </row>
    <row r="1313" ht="15.75" customHeight="1">
      <c r="A1313" s="2"/>
      <c r="B1313" s="89"/>
      <c r="C1313" s="89"/>
      <c r="D1313" s="18">
        <f t="shared" si="343"/>
        <v>0</v>
      </c>
      <c r="E1313" s="18">
        <f>B1313*A1310</f>
        <v>0</v>
      </c>
      <c r="F1313" s="18">
        <f t="shared" si="344"/>
        <v>0</v>
      </c>
      <c r="G1313" s="87"/>
      <c r="H1313" s="18"/>
      <c r="I1313" s="89">
        <f t="shared" si="345"/>
        <v>0</v>
      </c>
      <c r="J1313" s="116"/>
      <c r="K1313" s="3">
        <f t="shared" si="346"/>
        <v>0</v>
      </c>
      <c r="L1313" s="3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  <c r="Z1313" s="77"/>
    </row>
    <row r="1314" ht="15.75" customHeight="1">
      <c r="A1314" s="2"/>
      <c r="B1314" s="18"/>
      <c r="C1314" s="18"/>
      <c r="D1314" s="18">
        <f t="shared" si="343"/>
        <v>0</v>
      </c>
      <c r="E1314" s="18">
        <f>B1314*A1310</f>
        <v>0</v>
      </c>
      <c r="F1314" s="18">
        <f t="shared" si="344"/>
        <v>0</v>
      </c>
      <c r="G1314" s="148" t="s">
        <v>527</v>
      </c>
      <c r="H1314" s="18"/>
      <c r="I1314" s="89">
        <f t="shared" si="345"/>
        <v>0</v>
      </c>
      <c r="J1314" s="116"/>
      <c r="K1314" s="3">
        <f t="shared" si="346"/>
        <v>0</v>
      </c>
      <c r="L1314" s="3"/>
      <c r="M1314" s="77"/>
      <c r="N1314" s="77"/>
      <c r="O1314" s="77"/>
      <c r="P1314" s="77"/>
      <c r="Q1314" s="77"/>
      <c r="R1314" s="77"/>
      <c r="S1314" s="77"/>
      <c r="T1314" s="77"/>
      <c r="U1314" s="77"/>
      <c r="V1314" s="77"/>
      <c r="W1314" s="77"/>
      <c r="X1314" s="77"/>
      <c r="Y1314" s="77"/>
      <c r="Z1314" s="77"/>
    </row>
    <row r="1315" ht="15.75" customHeight="1">
      <c r="A1315" s="2"/>
      <c r="B1315" s="18"/>
      <c r="C1315" s="18"/>
      <c r="D1315" s="18">
        <f t="shared" si="343"/>
        <v>0</v>
      </c>
      <c r="E1315" s="18">
        <f>B1315*A1310</f>
        <v>0</v>
      </c>
      <c r="F1315" s="18">
        <f t="shared" si="344"/>
        <v>0</v>
      </c>
      <c r="G1315" s="142"/>
      <c r="H1315" s="18"/>
      <c r="I1315" s="89">
        <f t="shared" si="345"/>
        <v>0</v>
      </c>
      <c r="J1315" s="116"/>
      <c r="K1315" s="3">
        <f t="shared" si="346"/>
        <v>0</v>
      </c>
      <c r="L1315" s="3"/>
      <c r="M1315" s="77"/>
      <c r="N1315" s="77"/>
      <c r="O1315" s="77"/>
      <c r="P1315" s="77"/>
      <c r="Q1315" s="77"/>
      <c r="R1315" s="77"/>
      <c r="S1315" s="77"/>
      <c r="T1315" s="77"/>
      <c r="U1315" s="77"/>
      <c r="V1315" s="77"/>
      <c r="W1315" s="77"/>
      <c r="X1315" s="77"/>
      <c r="Y1315" s="77"/>
      <c r="Z1315" s="77"/>
    </row>
    <row r="1316" ht="15.75" customHeight="1">
      <c r="A1316" s="2"/>
      <c r="B1316" s="18"/>
      <c r="C1316" s="18"/>
      <c r="D1316" s="18">
        <f t="shared" si="343"/>
        <v>0</v>
      </c>
      <c r="E1316" s="18">
        <f>B1316*A1310</f>
        <v>0</v>
      </c>
      <c r="F1316" s="18">
        <f t="shared" si="344"/>
        <v>0</v>
      </c>
      <c r="G1316" s="142"/>
      <c r="H1316" s="18"/>
      <c r="I1316" s="89">
        <f t="shared" si="345"/>
        <v>0</v>
      </c>
      <c r="J1316" s="116"/>
      <c r="K1316" s="3">
        <f t="shared" si="346"/>
        <v>0</v>
      </c>
      <c r="L1316" s="3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  <c r="Z1316" s="77"/>
    </row>
    <row r="1317" ht="15.75" customHeight="1">
      <c r="A1317" s="2"/>
      <c r="B1317" s="18"/>
      <c r="C1317" s="18"/>
      <c r="D1317" s="18">
        <f t="shared" si="343"/>
        <v>0</v>
      </c>
      <c r="E1317" s="18">
        <f>B1317*A1310</f>
        <v>0</v>
      </c>
      <c r="F1317" s="18">
        <f t="shared" si="344"/>
        <v>0</v>
      </c>
      <c r="G1317" s="87"/>
      <c r="H1317" s="18"/>
      <c r="I1317" s="89">
        <f t="shared" si="345"/>
        <v>0</v>
      </c>
      <c r="J1317" s="116"/>
      <c r="K1317" s="3">
        <f t="shared" si="346"/>
        <v>0</v>
      </c>
      <c r="L1317" s="3"/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  <c r="Z1317" s="77"/>
    </row>
    <row r="1318" ht="15.75" customHeight="1">
      <c r="A1318" s="2"/>
      <c r="B1318" s="18"/>
      <c r="C1318" s="18"/>
      <c r="D1318" s="18">
        <f t="shared" si="343"/>
        <v>0</v>
      </c>
      <c r="E1318" s="18">
        <f>B1318*A1310</f>
        <v>0</v>
      </c>
      <c r="F1318" s="18">
        <f t="shared" si="344"/>
        <v>0</v>
      </c>
      <c r="G1318" s="59"/>
      <c r="H1318" s="18"/>
      <c r="I1318" s="89">
        <f t="shared" si="345"/>
        <v>0</v>
      </c>
      <c r="J1318" s="116"/>
      <c r="K1318" s="3">
        <f t="shared" si="346"/>
        <v>0</v>
      </c>
      <c r="L1318" s="3"/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  <c r="Z1318" s="77"/>
    </row>
    <row r="1319" ht="15.75" customHeight="1">
      <c r="A1319" s="2"/>
      <c r="B1319" s="89"/>
      <c r="C1319" s="89"/>
      <c r="D1319" s="18">
        <f t="shared" si="343"/>
        <v>0</v>
      </c>
      <c r="E1319" s="18">
        <f>B1319*A1310</f>
        <v>0</v>
      </c>
      <c r="F1319" s="18">
        <f t="shared" si="344"/>
        <v>0</v>
      </c>
      <c r="G1319" s="148" t="s">
        <v>528</v>
      </c>
      <c r="H1319" s="18"/>
      <c r="I1319" s="89">
        <f t="shared" si="345"/>
        <v>0</v>
      </c>
      <c r="J1319" s="116"/>
      <c r="K1319" s="3">
        <f t="shared" si="346"/>
        <v>0</v>
      </c>
      <c r="L1319" s="3"/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</row>
    <row r="1320" ht="15.75" customHeight="1">
      <c r="A1320" s="2"/>
      <c r="B1320" s="89"/>
      <c r="C1320" s="89"/>
      <c r="D1320" s="18">
        <f t="shared" si="343"/>
        <v>0</v>
      </c>
      <c r="E1320" s="18">
        <f>B1320*A1310</f>
        <v>0</v>
      </c>
      <c r="F1320" s="18">
        <f t="shared" si="344"/>
        <v>0</v>
      </c>
      <c r="G1320" s="142"/>
      <c r="H1320" s="18"/>
      <c r="I1320" s="89">
        <f t="shared" si="345"/>
        <v>0</v>
      </c>
      <c r="J1320" s="116"/>
      <c r="K1320" s="3">
        <f t="shared" si="346"/>
        <v>0</v>
      </c>
      <c r="L1320" s="3"/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  <c r="Z1320" s="77"/>
    </row>
    <row r="1321" ht="15.75" customHeight="1">
      <c r="A1321" s="1"/>
      <c r="B1321" s="89"/>
      <c r="C1321" s="89"/>
      <c r="D1321" s="18">
        <f t="shared" si="343"/>
        <v>0</v>
      </c>
      <c r="E1321" s="18">
        <f>B1321*A1310</f>
        <v>0</v>
      </c>
      <c r="F1321" s="18">
        <f t="shared" si="344"/>
        <v>0</v>
      </c>
      <c r="G1321" s="142"/>
      <c r="H1321" s="18"/>
      <c r="I1321" s="89">
        <f t="shared" si="345"/>
        <v>0</v>
      </c>
      <c r="J1321" s="116"/>
      <c r="K1321" s="3">
        <f t="shared" si="346"/>
        <v>0</v>
      </c>
      <c r="L1321" s="3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  <c r="Z1321" s="77"/>
    </row>
    <row r="1322" ht="15.75" customHeight="1">
      <c r="A1322" s="1"/>
      <c r="B1322" s="89"/>
      <c r="C1322" s="89"/>
      <c r="D1322" s="18">
        <f t="shared" si="343"/>
        <v>0</v>
      </c>
      <c r="E1322" s="18">
        <f>B1322*A1310</f>
        <v>0</v>
      </c>
      <c r="F1322" s="18">
        <f t="shared" si="344"/>
        <v>0</v>
      </c>
      <c r="G1322" s="142"/>
      <c r="H1322" s="18"/>
      <c r="I1322" s="89">
        <f t="shared" si="345"/>
        <v>0</v>
      </c>
      <c r="J1322" s="116"/>
      <c r="K1322" s="3">
        <f t="shared" si="346"/>
        <v>0</v>
      </c>
      <c r="L1322" s="3"/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  <c r="Z1322" s="77"/>
    </row>
    <row r="1323" ht="15.75" customHeight="1">
      <c r="A1323" s="31"/>
      <c r="B1323" s="89"/>
      <c r="C1323" s="89"/>
      <c r="D1323" s="95">
        <f t="shared" si="343"/>
        <v>0</v>
      </c>
      <c r="E1323" s="95">
        <f>B1323*A1310</f>
        <v>0</v>
      </c>
      <c r="F1323" s="18">
        <f t="shared" si="344"/>
        <v>0</v>
      </c>
      <c r="G1323" s="87"/>
      <c r="H1323" s="18"/>
      <c r="I1323" s="89">
        <f t="shared" si="345"/>
        <v>0</v>
      </c>
      <c r="J1323" s="118"/>
      <c r="K1323" s="3">
        <f t="shared" si="346"/>
        <v>0</v>
      </c>
      <c r="L1323" s="3"/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</row>
    <row r="1324" ht="15.75" customHeight="1">
      <c r="A1324" s="31"/>
      <c r="B1324" s="89"/>
      <c r="C1324" s="89"/>
      <c r="D1324" s="18">
        <f t="shared" si="343"/>
        <v>0</v>
      </c>
      <c r="E1324" s="18">
        <f>B1324*A1310</f>
        <v>0</v>
      </c>
      <c r="F1324" s="18">
        <f t="shared" si="344"/>
        <v>0</v>
      </c>
      <c r="G1324" s="143">
        <f>F1326/A1310</f>
        <v>0</v>
      </c>
      <c r="H1324" s="18"/>
      <c r="I1324" s="89">
        <f t="shared" si="345"/>
        <v>0</v>
      </c>
      <c r="J1324" s="3"/>
      <c r="K1324" s="3">
        <f t="shared" si="346"/>
        <v>0</v>
      </c>
      <c r="L1324" s="3"/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  <c r="Z1324" s="77"/>
    </row>
    <row r="1325" ht="15.75" customHeight="1">
      <c r="A1325" s="31"/>
      <c r="B1325" s="89"/>
      <c r="C1325" s="89"/>
      <c r="D1325" s="18">
        <f t="shared" si="343"/>
        <v>0</v>
      </c>
      <c r="E1325" s="18">
        <f>B1325*A1310</f>
        <v>0</v>
      </c>
      <c r="F1325" s="18">
        <f t="shared" si="344"/>
        <v>0</v>
      </c>
      <c r="G1325" s="142"/>
      <c r="H1325" s="18"/>
      <c r="I1325" s="89">
        <f t="shared" si="345"/>
        <v>0</v>
      </c>
      <c r="J1325" s="3"/>
      <c r="K1325" s="3">
        <f t="shared" si="346"/>
        <v>0</v>
      </c>
      <c r="L1325" s="3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</row>
    <row r="1326" ht="15.75" customHeight="1">
      <c r="A1326" s="4" t="s">
        <v>495</v>
      </c>
      <c r="B1326" s="97">
        <f>SUM(B1312:B1325)</f>
        <v>0</v>
      </c>
      <c r="C1326" s="96"/>
      <c r="D1326" s="97">
        <f t="shared" ref="D1326:F1326" si="347">SUM(D1312:D1325)</f>
        <v>0</v>
      </c>
      <c r="E1326" s="97">
        <f t="shared" si="347"/>
        <v>0</v>
      </c>
      <c r="F1326" s="97">
        <f t="shared" si="347"/>
        <v>0</v>
      </c>
      <c r="G1326" s="87"/>
      <c r="H1326" s="96"/>
      <c r="I1326" s="97">
        <f t="shared" ref="I1326:L1326" si="348">SUM(I1312:I1325)</f>
        <v>0</v>
      </c>
      <c r="J1326" s="98">
        <f t="shared" si="348"/>
        <v>0</v>
      </c>
      <c r="K1326" s="98">
        <f t="shared" si="348"/>
        <v>0</v>
      </c>
      <c r="L1326" s="98">
        <f t="shared" si="348"/>
        <v>0</v>
      </c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  <c r="Z1326" s="77"/>
    </row>
    <row r="1327" ht="15.75" customHeight="1">
      <c r="A1327" s="8"/>
      <c r="B1327" s="100"/>
      <c r="C1327" s="100"/>
      <c r="D1327" s="100"/>
      <c r="E1327" s="100"/>
      <c r="F1327" s="100"/>
      <c r="G1327" s="100"/>
      <c r="H1327" s="100"/>
      <c r="I1327" s="101" t="s">
        <v>496</v>
      </c>
      <c r="J1327" s="100"/>
      <c r="K1327" s="100"/>
      <c r="L1327" s="101" t="s">
        <v>497</v>
      </c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  <c r="Z1327" s="77"/>
    </row>
    <row r="1328" ht="15.75" customHeight="1">
      <c r="A1328" s="8"/>
      <c r="B1328" s="100"/>
      <c r="C1328" s="100"/>
      <c r="D1328" s="100"/>
      <c r="E1328" s="100"/>
      <c r="F1328" s="100"/>
      <c r="G1328" s="100"/>
      <c r="H1328" s="100"/>
      <c r="I1328" s="104">
        <f>G1324*A1310</f>
        <v>0</v>
      </c>
      <c r="J1328" s="100"/>
      <c r="K1328" s="100"/>
      <c r="L1328" s="104"/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  <c r="Z1328" s="77"/>
    </row>
    <row r="1329" ht="15.75" customHeight="1">
      <c r="A1329" s="8"/>
      <c r="B1329" s="100"/>
      <c r="C1329" s="100"/>
      <c r="D1329" s="100"/>
      <c r="E1329" s="100"/>
      <c r="F1329" s="100"/>
      <c r="G1329" s="100"/>
      <c r="H1329" s="100"/>
      <c r="I1329" s="107"/>
      <c r="J1329" s="100"/>
      <c r="K1329" s="100"/>
      <c r="L1329" s="107"/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  <c r="Z1329" s="77"/>
    </row>
    <row r="1330" ht="15.75" customHeight="1">
      <c r="A1330" s="8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</row>
    <row r="1331" ht="15.75" customHeight="1">
      <c r="A1331" s="66"/>
      <c r="B1331" s="75"/>
      <c r="C1331" s="75"/>
      <c r="D1331" s="75"/>
      <c r="E1331" s="75"/>
      <c r="F1331" s="75"/>
      <c r="G1331" s="75"/>
      <c r="H1331" s="75"/>
      <c r="I1331" s="75"/>
      <c r="J1331" s="75"/>
      <c r="K1331" s="75"/>
      <c r="L1331" s="76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</row>
    <row r="1332" ht="15.75" customHeight="1">
      <c r="A1332" s="78" t="s">
        <v>478</v>
      </c>
      <c r="B1332" s="79" t="s">
        <v>479</v>
      </c>
      <c r="C1332" s="75"/>
      <c r="D1332" s="76"/>
      <c r="E1332" s="80" t="s">
        <v>480</v>
      </c>
      <c r="F1332" s="75"/>
      <c r="G1332" s="76"/>
      <c r="H1332" s="79" t="s">
        <v>481</v>
      </c>
      <c r="I1332" s="75"/>
      <c r="J1332" s="75"/>
      <c r="K1332" s="75"/>
      <c r="L1332" s="76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</row>
    <row r="1333" ht="15.75" customHeight="1">
      <c r="A1333" s="177">
        <v>4.0</v>
      </c>
      <c r="B1333" s="82" t="s">
        <v>482</v>
      </c>
      <c r="C1333" s="82" t="s">
        <v>483</v>
      </c>
      <c r="D1333" s="82" t="s">
        <v>484</v>
      </c>
      <c r="E1333" s="82" t="s">
        <v>485</v>
      </c>
      <c r="F1333" s="82" t="s">
        <v>484</v>
      </c>
      <c r="G1333" s="82" t="s">
        <v>524</v>
      </c>
      <c r="H1333" s="82" t="s">
        <v>486</v>
      </c>
      <c r="I1333" s="82" t="s">
        <v>487</v>
      </c>
      <c r="J1333" s="147" t="s">
        <v>488</v>
      </c>
      <c r="K1333" s="85" t="s">
        <v>489</v>
      </c>
      <c r="L1333" s="85" t="s">
        <v>490</v>
      </c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  <c r="Z1333" s="77"/>
    </row>
    <row r="1334" ht="15.75" customHeight="1">
      <c r="A1334" s="86" t="s">
        <v>491</v>
      </c>
      <c r="B1334" s="87"/>
      <c r="C1334" s="87"/>
      <c r="D1334" s="87"/>
      <c r="E1334" s="87"/>
      <c r="F1334" s="87"/>
      <c r="G1334" s="87"/>
      <c r="H1334" s="87"/>
      <c r="I1334" s="87"/>
      <c r="J1334" s="115"/>
      <c r="K1334" s="87"/>
      <c r="L1334" s="87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</row>
    <row r="1335" ht="15.75" customHeight="1">
      <c r="A1335" s="2"/>
      <c r="B1335" s="89"/>
      <c r="C1335" s="89"/>
      <c r="D1335" s="18">
        <f t="shared" ref="D1335:D1348" si="349">C1335*B1335</f>
        <v>0</v>
      </c>
      <c r="E1335" s="18">
        <f>B1335*A1333</f>
        <v>0</v>
      </c>
      <c r="F1335" s="18">
        <f t="shared" ref="F1335:F1348" si="350">E1335*C1335</f>
        <v>0</v>
      </c>
      <c r="G1335" s="140">
        <v>0.0</v>
      </c>
      <c r="H1335" s="18"/>
      <c r="I1335" s="89">
        <f t="shared" ref="I1335:I1348" si="351">H1335*E1335</f>
        <v>0</v>
      </c>
      <c r="J1335" s="116"/>
      <c r="K1335" s="3">
        <f t="shared" ref="K1335:K1348" si="352">J1335*I1335</f>
        <v>0</v>
      </c>
      <c r="L1335" s="3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  <c r="Z1335" s="77"/>
    </row>
    <row r="1336" ht="15.75" customHeight="1">
      <c r="A1336" s="2"/>
      <c r="B1336" s="89"/>
      <c r="C1336" s="89"/>
      <c r="D1336" s="18">
        <f t="shared" si="349"/>
        <v>0</v>
      </c>
      <c r="E1336" s="18">
        <f>B1336*A1333</f>
        <v>0</v>
      </c>
      <c r="F1336" s="18">
        <f t="shared" si="350"/>
        <v>0</v>
      </c>
      <c r="G1336" s="87"/>
      <c r="H1336" s="18"/>
      <c r="I1336" s="89">
        <f t="shared" si="351"/>
        <v>0</v>
      </c>
      <c r="J1336" s="116"/>
      <c r="K1336" s="3">
        <f t="shared" si="352"/>
        <v>0</v>
      </c>
      <c r="L1336" s="3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  <c r="Z1336" s="77"/>
    </row>
    <row r="1337" ht="15.75" customHeight="1">
      <c r="A1337" s="2"/>
      <c r="B1337" s="18"/>
      <c r="C1337" s="18"/>
      <c r="D1337" s="18">
        <f t="shared" si="349"/>
        <v>0</v>
      </c>
      <c r="E1337" s="18">
        <f>B1337*A1333</f>
        <v>0</v>
      </c>
      <c r="F1337" s="18">
        <f t="shared" si="350"/>
        <v>0</v>
      </c>
      <c r="G1337" s="148" t="s">
        <v>527</v>
      </c>
      <c r="H1337" s="18"/>
      <c r="I1337" s="89">
        <f t="shared" si="351"/>
        <v>0</v>
      </c>
      <c r="J1337" s="116"/>
      <c r="K1337" s="3">
        <f t="shared" si="352"/>
        <v>0</v>
      </c>
      <c r="L1337" s="3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  <c r="Z1337" s="77"/>
    </row>
    <row r="1338" ht="15.75" customHeight="1">
      <c r="A1338" s="2"/>
      <c r="B1338" s="18"/>
      <c r="C1338" s="18"/>
      <c r="D1338" s="18">
        <f t="shared" si="349"/>
        <v>0</v>
      </c>
      <c r="E1338" s="18">
        <f>B1338*A1333</f>
        <v>0</v>
      </c>
      <c r="F1338" s="18">
        <f t="shared" si="350"/>
        <v>0</v>
      </c>
      <c r="G1338" s="142"/>
      <c r="H1338" s="18"/>
      <c r="I1338" s="89">
        <f t="shared" si="351"/>
        <v>0</v>
      </c>
      <c r="J1338" s="116"/>
      <c r="K1338" s="3">
        <f t="shared" si="352"/>
        <v>0</v>
      </c>
      <c r="L1338" s="3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  <c r="Z1338" s="77"/>
    </row>
    <row r="1339" ht="15.75" customHeight="1">
      <c r="A1339" s="2"/>
      <c r="B1339" s="18"/>
      <c r="C1339" s="18"/>
      <c r="D1339" s="18">
        <f t="shared" si="349"/>
        <v>0</v>
      </c>
      <c r="E1339" s="18">
        <f>B1339*A1333</f>
        <v>0</v>
      </c>
      <c r="F1339" s="18">
        <f t="shared" si="350"/>
        <v>0</v>
      </c>
      <c r="G1339" s="142"/>
      <c r="H1339" s="18"/>
      <c r="I1339" s="89">
        <f t="shared" si="351"/>
        <v>0</v>
      </c>
      <c r="J1339" s="116"/>
      <c r="K1339" s="3">
        <f t="shared" si="352"/>
        <v>0</v>
      </c>
      <c r="L1339" s="3"/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  <c r="Z1339" s="77"/>
    </row>
    <row r="1340" ht="15.75" customHeight="1">
      <c r="A1340" s="2"/>
      <c r="B1340" s="18"/>
      <c r="C1340" s="18"/>
      <c r="D1340" s="18">
        <f t="shared" si="349"/>
        <v>0</v>
      </c>
      <c r="E1340" s="18">
        <f>B1340*A1333</f>
        <v>0</v>
      </c>
      <c r="F1340" s="18">
        <f t="shared" si="350"/>
        <v>0</v>
      </c>
      <c r="G1340" s="87"/>
      <c r="H1340" s="18"/>
      <c r="I1340" s="89">
        <f t="shared" si="351"/>
        <v>0</v>
      </c>
      <c r="J1340" s="116"/>
      <c r="K1340" s="3">
        <f t="shared" si="352"/>
        <v>0</v>
      </c>
      <c r="L1340" s="3"/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</row>
    <row r="1341" ht="15.75" customHeight="1">
      <c r="A1341" s="2"/>
      <c r="B1341" s="18"/>
      <c r="C1341" s="18"/>
      <c r="D1341" s="18">
        <f t="shared" si="349"/>
        <v>0</v>
      </c>
      <c r="E1341" s="18">
        <f>B1341*A1333</f>
        <v>0</v>
      </c>
      <c r="F1341" s="18">
        <f t="shared" si="350"/>
        <v>0</v>
      </c>
      <c r="G1341" s="59"/>
      <c r="H1341" s="18"/>
      <c r="I1341" s="89">
        <f t="shared" si="351"/>
        <v>0</v>
      </c>
      <c r="J1341" s="116"/>
      <c r="K1341" s="3">
        <f t="shared" si="352"/>
        <v>0</v>
      </c>
      <c r="L1341" s="3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  <c r="Z1341" s="77"/>
    </row>
    <row r="1342" ht="15.75" customHeight="1">
      <c r="A1342" s="2"/>
      <c r="B1342" s="89"/>
      <c r="C1342" s="89"/>
      <c r="D1342" s="18">
        <f t="shared" si="349"/>
        <v>0</v>
      </c>
      <c r="E1342" s="18">
        <f>B1342*A1333</f>
        <v>0</v>
      </c>
      <c r="F1342" s="18">
        <f t="shared" si="350"/>
        <v>0</v>
      </c>
      <c r="G1342" s="148" t="s">
        <v>528</v>
      </c>
      <c r="H1342" s="18"/>
      <c r="I1342" s="89">
        <f t="shared" si="351"/>
        <v>0</v>
      </c>
      <c r="J1342" s="116"/>
      <c r="K1342" s="3">
        <f t="shared" si="352"/>
        <v>0</v>
      </c>
      <c r="L1342" s="3"/>
      <c r="M1342" s="77"/>
      <c r="N1342" s="77"/>
      <c r="O1342" s="77"/>
      <c r="P1342" s="77"/>
      <c r="Q1342" s="77"/>
      <c r="R1342" s="77"/>
      <c r="S1342" s="77"/>
      <c r="T1342" s="77"/>
      <c r="U1342" s="77"/>
      <c r="V1342" s="77"/>
      <c r="W1342" s="77"/>
      <c r="X1342" s="77"/>
      <c r="Y1342" s="77"/>
      <c r="Z1342" s="77"/>
    </row>
    <row r="1343" ht="15.75" customHeight="1">
      <c r="A1343" s="2"/>
      <c r="B1343" s="89"/>
      <c r="C1343" s="89"/>
      <c r="D1343" s="18">
        <f t="shared" si="349"/>
        <v>0</v>
      </c>
      <c r="E1343" s="18">
        <f>B1343*A1333</f>
        <v>0</v>
      </c>
      <c r="F1343" s="18">
        <f t="shared" si="350"/>
        <v>0</v>
      </c>
      <c r="G1343" s="142"/>
      <c r="H1343" s="18"/>
      <c r="I1343" s="89">
        <f t="shared" si="351"/>
        <v>0</v>
      </c>
      <c r="J1343" s="116"/>
      <c r="K1343" s="3">
        <f t="shared" si="352"/>
        <v>0</v>
      </c>
      <c r="L1343" s="3"/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  <c r="Z1343" s="77"/>
    </row>
    <row r="1344" ht="15.75" customHeight="1">
      <c r="A1344" s="1"/>
      <c r="B1344" s="89"/>
      <c r="C1344" s="89"/>
      <c r="D1344" s="18">
        <f t="shared" si="349"/>
        <v>0</v>
      </c>
      <c r="E1344" s="18">
        <f>B1344*A1333</f>
        <v>0</v>
      </c>
      <c r="F1344" s="18">
        <f t="shared" si="350"/>
        <v>0</v>
      </c>
      <c r="G1344" s="142"/>
      <c r="H1344" s="18"/>
      <c r="I1344" s="89">
        <f t="shared" si="351"/>
        <v>0</v>
      </c>
      <c r="J1344" s="116"/>
      <c r="K1344" s="3">
        <f t="shared" si="352"/>
        <v>0</v>
      </c>
      <c r="L1344" s="3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  <c r="Z1344" s="77"/>
    </row>
    <row r="1345" ht="15.75" customHeight="1">
      <c r="A1345" s="1"/>
      <c r="B1345" s="89"/>
      <c r="C1345" s="89"/>
      <c r="D1345" s="18">
        <f t="shared" si="349"/>
        <v>0</v>
      </c>
      <c r="E1345" s="18">
        <f>B1345*A1333</f>
        <v>0</v>
      </c>
      <c r="F1345" s="18">
        <f t="shared" si="350"/>
        <v>0</v>
      </c>
      <c r="G1345" s="142"/>
      <c r="H1345" s="18"/>
      <c r="I1345" s="89">
        <f t="shared" si="351"/>
        <v>0</v>
      </c>
      <c r="J1345" s="116"/>
      <c r="K1345" s="3">
        <f t="shared" si="352"/>
        <v>0</v>
      </c>
      <c r="L1345" s="3"/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  <c r="Z1345" s="77"/>
    </row>
    <row r="1346" ht="15.75" customHeight="1">
      <c r="A1346" s="31"/>
      <c r="B1346" s="89"/>
      <c r="C1346" s="89"/>
      <c r="D1346" s="95">
        <f t="shared" si="349"/>
        <v>0</v>
      </c>
      <c r="E1346" s="95">
        <f>B1346*A1333</f>
        <v>0</v>
      </c>
      <c r="F1346" s="18">
        <f t="shared" si="350"/>
        <v>0</v>
      </c>
      <c r="G1346" s="87"/>
      <c r="H1346" s="18"/>
      <c r="I1346" s="89">
        <f t="shared" si="351"/>
        <v>0</v>
      </c>
      <c r="J1346" s="118"/>
      <c r="K1346" s="3">
        <f t="shared" si="352"/>
        <v>0</v>
      </c>
      <c r="L1346" s="3"/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  <c r="Z1346" s="77"/>
    </row>
    <row r="1347" ht="15.75" customHeight="1">
      <c r="A1347" s="31"/>
      <c r="B1347" s="89"/>
      <c r="C1347" s="89"/>
      <c r="D1347" s="18">
        <f t="shared" si="349"/>
        <v>0</v>
      </c>
      <c r="E1347" s="18">
        <f>B1347*A1333</f>
        <v>0</v>
      </c>
      <c r="F1347" s="18">
        <f t="shared" si="350"/>
        <v>0</v>
      </c>
      <c r="G1347" s="143">
        <f>F1349/A1333</f>
        <v>0</v>
      </c>
      <c r="H1347" s="18"/>
      <c r="I1347" s="89">
        <f t="shared" si="351"/>
        <v>0</v>
      </c>
      <c r="J1347" s="3"/>
      <c r="K1347" s="3">
        <f t="shared" si="352"/>
        <v>0</v>
      </c>
      <c r="L1347" s="3"/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  <c r="Z1347" s="77"/>
    </row>
    <row r="1348" ht="15.75" customHeight="1">
      <c r="A1348" s="31"/>
      <c r="B1348" s="89"/>
      <c r="C1348" s="89"/>
      <c r="D1348" s="18">
        <f t="shared" si="349"/>
        <v>0</v>
      </c>
      <c r="E1348" s="18">
        <f>B1348*A1333</f>
        <v>0</v>
      </c>
      <c r="F1348" s="18">
        <f t="shared" si="350"/>
        <v>0</v>
      </c>
      <c r="G1348" s="142"/>
      <c r="H1348" s="18"/>
      <c r="I1348" s="89">
        <f t="shared" si="351"/>
        <v>0</v>
      </c>
      <c r="J1348" s="3"/>
      <c r="K1348" s="3">
        <f t="shared" si="352"/>
        <v>0</v>
      </c>
      <c r="L1348" s="3"/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  <c r="Z1348" s="77"/>
    </row>
    <row r="1349" ht="15.75" customHeight="1">
      <c r="A1349" s="4" t="s">
        <v>495</v>
      </c>
      <c r="B1349" s="97">
        <f>SUM(B1335:B1348)</f>
        <v>0</v>
      </c>
      <c r="C1349" s="96"/>
      <c r="D1349" s="97">
        <f t="shared" ref="D1349:F1349" si="353">SUM(D1335:D1348)</f>
        <v>0</v>
      </c>
      <c r="E1349" s="97">
        <f t="shared" si="353"/>
        <v>0</v>
      </c>
      <c r="F1349" s="97">
        <f t="shared" si="353"/>
        <v>0</v>
      </c>
      <c r="G1349" s="87"/>
      <c r="H1349" s="96"/>
      <c r="I1349" s="97">
        <f t="shared" ref="I1349:L1349" si="354">SUM(I1335:I1348)</f>
        <v>0</v>
      </c>
      <c r="J1349" s="98">
        <f t="shared" si="354"/>
        <v>0</v>
      </c>
      <c r="K1349" s="98">
        <f t="shared" si="354"/>
        <v>0</v>
      </c>
      <c r="L1349" s="98">
        <f t="shared" si="354"/>
        <v>0</v>
      </c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  <c r="Z1349" s="77"/>
    </row>
    <row r="1350" ht="15.75" customHeight="1">
      <c r="A1350" s="8"/>
      <c r="B1350" s="100"/>
      <c r="C1350" s="100"/>
      <c r="D1350" s="100"/>
      <c r="E1350" s="100"/>
      <c r="F1350" s="100"/>
      <c r="G1350" s="100"/>
      <c r="H1350" s="100"/>
      <c r="I1350" s="101" t="s">
        <v>496</v>
      </c>
      <c r="J1350" s="100"/>
      <c r="K1350" s="100"/>
      <c r="L1350" s="101" t="s">
        <v>497</v>
      </c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  <c r="Z1350" s="77"/>
    </row>
    <row r="1351" ht="15.75" customHeight="1">
      <c r="A1351" s="8"/>
      <c r="B1351" s="100"/>
      <c r="C1351" s="100"/>
      <c r="D1351" s="100"/>
      <c r="E1351" s="100"/>
      <c r="F1351" s="100"/>
      <c r="G1351" s="100"/>
      <c r="H1351" s="100"/>
      <c r="I1351" s="104">
        <f>G1347*A1333</f>
        <v>0</v>
      </c>
      <c r="J1351" s="100"/>
      <c r="K1351" s="100"/>
      <c r="L1351" s="104"/>
      <c r="M1351" s="77"/>
      <c r="N1351" s="77"/>
      <c r="O1351" s="77"/>
      <c r="P1351" s="77"/>
      <c r="Q1351" s="77"/>
      <c r="R1351" s="77"/>
      <c r="S1351" s="77"/>
      <c r="T1351" s="77"/>
      <c r="U1351" s="77"/>
      <c r="V1351" s="77"/>
      <c r="W1351" s="77"/>
      <c r="X1351" s="77"/>
      <c r="Y1351" s="77"/>
      <c r="Z1351" s="77"/>
    </row>
    <row r="1352" ht="15.75" customHeight="1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77"/>
      <c r="N1352" s="77"/>
      <c r="O1352" s="77"/>
      <c r="P1352" s="77"/>
      <c r="Q1352" s="77"/>
      <c r="R1352" s="77"/>
      <c r="S1352" s="77"/>
      <c r="T1352" s="77"/>
      <c r="U1352" s="77"/>
      <c r="V1352" s="77"/>
      <c r="W1352" s="77"/>
      <c r="X1352" s="77"/>
      <c r="Y1352" s="77"/>
      <c r="Z1352" s="77"/>
    </row>
    <row r="1353" ht="15.75" customHeight="1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  <c r="Z1353" s="77"/>
    </row>
    <row r="1354" ht="15.75" customHeight="1">
      <c r="A1354" s="66"/>
      <c r="B1354" s="75"/>
      <c r="C1354" s="75"/>
      <c r="D1354" s="75"/>
      <c r="E1354" s="75"/>
      <c r="F1354" s="75"/>
      <c r="G1354" s="75"/>
      <c r="H1354" s="75"/>
      <c r="I1354" s="75"/>
      <c r="J1354" s="75"/>
      <c r="K1354" s="75"/>
      <c r="L1354" s="76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  <c r="Z1354" s="77"/>
    </row>
    <row r="1355" ht="15.75" customHeight="1">
      <c r="A1355" s="78" t="s">
        <v>478</v>
      </c>
      <c r="B1355" s="79" t="s">
        <v>479</v>
      </c>
      <c r="C1355" s="75"/>
      <c r="D1355" s="76"/>
      <c r="E1355" s="80" t="s">
        <v>480</v>
      </c>
      <c r="F1355" s="75"/>
      <c r="G1355" s="76"/>
      <c r="H1355" s="79" t="s">
        <v>481</v>
      </c>
      <c r="I1355" s="75"/>
      <c r="J1355" s="75"/>
      <c r="K1355" s="75"/>
      <c r="L1355" s="76"/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  <c r="Z1355" s="77"/>
    </row>
    <row r="1356" ht="15.75" customHeight="1">
      <c r="A1356" s="177">
        <v>4.0</v>
      </c>
      <c r="B1356" s="82" t="s">
        <v>482</v>
      </c>
      <c r="C1356" s="82" t="s">
        <v>483</v>
      </c>
      <c r="D1356" s="82" t="s">
        <v>484</v>
      </c>
      <c r="E1356" s="82" t="s">
        <v>485</v>
      </c>
      <c r="F1356" s="82" t="s">
        <v>484</v>
      </c>
      <c r="G1356" s="82" t="s">
        <v>524</v>
      </c>
      <c r="H1356" s="82" t="s">
        <v>486</v>
      </c>
      <c r="I1356" s="82" t="s">
        <v>487</v>
      </c>
      <c r="J1356" s="147" t="s">
        <v>488</v>
      </c>
      <c r="K1356" s="85" t="s">
        <v>489</v>
      </c>
      <c r="L1356" s="85" t="s">
        <v>490</v>
      </c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  <c r="Z1356" s="77"/>
    </row>
    <row r="1357" ht="15.75" customHeight="1">
      <c r="A1357" s="86" t="s">
        <v>491</v>
      </c>
      <c r="B1357" s="87"/>
      <c r="C1357" s="87"/>
      <c r="D1357" s="87"/>
      <c r="E1357" s="87"/>
      <c r="F1357" s="87"/>
      <c r="G1357" s="87"/>
      <c r="H1357" s="87"/>
      <c r="I1357" s="87"/>
      <c r="J1357" s="115"/>
      <c r="K1357" s="87"/>
      <c r="L1357" s="87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</row>
    <row r="1358" ht="15.75" customHeight="1">
      <c r="A1358" s="2"/>
      <c r="B1358" s="89"/>
      <c r="C1358" s="89"/>
      <c r="D1358" s="18">
        <f t="shared" ref="D1358:D1371" si="355">C1358*B1358</f>
        <v>0</v>
      </c>
      <c r="E1358" s="18">
        <f>B1358*A1356</f>
        <v>0</v>
      </c>
      <c r="F1358" s="18">
        <f t="shared" ref="F1358:F1371" si="356">E1358*C1358</f>
        <v>0</v>
      </c>
      <c r="G1358" s="140">
        <v>0.0</v>
      </c>
      <c r="H1358" s="18"/>
      <c r="I1358" s="89">
        <f t="shared" ref="I1358:I1371" si="357">H1358*E1358</f>
        <v>0</v>
      </c>
      <c r="J1358" s="116"/>
      <c r="K1358" s="3">
        <f t="shared" ref="K1358:K1371" si="358">J1358*I1358</f>
        <v>0</v>
      </c>
      <c r="L1358" s="3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  <c r="Z1358" s="77"/>
    </row>
    <row r="1359" ht="15.75" customHeight="1">
      <c r="A1359" s="2"/>
      <c r="B1359" s="89"/>
      <c r="C1359" s="89"/>
      <c r="D1359" s="18">
        <f t="shared" si="355"/>
        <v>0</v>
      </c>
      <c r="E1359" s="18">
        <f>B1359*A1356</f>
        <v>0</v>
      </c>
      <c r="F1359" s="18">
        <f t="shared" si="356"/>
        <v>0</v>
      </c>
      <c r="G1359" s="87"/>
      <c r="H1359" s="18"/>
      <c r="I1359" s="89">
        <f t="shared" si="357"/>
        <v>0</v>
      </c>
      <c r="J1359" s="116"/>
      <c r="K1359" s="3">
        <f t="shared" si="358"/>
        <v>0</v>
      </c>
      <c r="L1359" s="3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  <c r="Z1359" s="77"/>
    </row>
    <row r="1360" ht="15.75" customHeight="1">
      <c r="A1360" s="2"/>
      <c r="B1360" s="18"/>
      <c r="C1360" s="18"/>
      <c r="D1360" s="18">
        <f t="shared" si="355"/>
        <v>0</v>
      </c>
      <c r="E1360" s="18">
        <f>B1360*A1356</f>
        <v>0</v>
      </c>
      <c r="F1360" s="18">
        <f t="shared" si="356"/>
        <v>0</v>
      </c>
      <c r="G1360" s="148" t="s">
        <v>527</v>
      </c>
      <c r="H1360" s="18"/>
      <c r="I1360" s="89">
        <f t="shared" si="357"/>
        <v>0</v>
      </c>
      <c r="J1360" s="116"/>
      <c r="K1360" s="3">
        <f t="shared" si="358"/>
        <v>0</v>
      </c>
      <c r="L1360" s="3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  <c r="Z1360" s="77"/>
    </row>
    <row r="1361" ht="15.75" customHeight="1">
      <c r="A1361" s="2"/>
      <c r="B1361" s="18"/>
      <c r="C1361" s="18"/>
      <c r="D1361" s="18">
        <f t="shared" si="355"/>
        <v>0</v>
      </c>
      <c r="E1361" s="18">
        <f>B1361*A1356</f>
        <v>0</v>
      </c>
      <c r="F1361" s="18">
        <f t="shared" si="356"/>
        <v>0</v>
      </c>
      <c r="G1361" s="142"/>
      <c r="H1361" s="18"/>
      <c r="I1361" s="89">
        <f t="shared" si="357"/>
        <v>0</v>
      </c>
      <c r="J1361" s="116"/>
      <c r="K1361" s="3">
        <f t="shared" si="358"/>
        <v>0</v>
      </c>
      <c r="L1361" s="3"/>
      <c r="M1361" s="77"/>
      <c r="N1361" s="77"/>
      <c r="O1361" s="77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  <c r="Z1361" s="77"/>
    </row>
    <row r="1362" ht="15.75" customHeight="1">
      <c r="A1362" s="2"/>
      <c r="B1362" s="18"/>
      <c r="C1362" s="18"/>
      <c r="D1362" s="18">
        <f t="shared" si="355"/>
        <v>0</v>
      </c>
      <c r="E1362" s="18">
        <f>B1362*A1356</f>
        <v>0</v>
      </c>
      <c r="F1362" s="18">
        <f t="shared" si="356"/>
        <v>0</v>
      </c>
      <c r="G1362" s="142"/>
      <c r="H1362" s="18"/>
      <c r="I1362" s="89">
        <f t="shared" si="357"/>
        <v>0</v>
      </c>
      <c r="J1362" s="116"/>
      <c r="K1362" s="3">
        <f t="shared" si="358"/>
        <v>0</v>
      </c>
      <c r="L1362" s="3"/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  <c r="Z1362" s="77"/>
    </row>
    <row r="1363" ht="15.75" customHeight="1">
      <c r="A1363" s="2"/>
      <c r="B1363" s="18"/>
      <c r="C1363" s="18"/>
      <c r="D1363" s="18">
        <f t="shared" si="355"/>
        <v>0</v>
      </c>
      <c r="E1363" s="18">
        <f>B1363*A1356</f>
        <v>0</v>
      </c>
      <c r="F1363" s="18">
        <f t="shared" si="356"/>
        <v>0</v>
      </c>
      <c r="G1363" s="87"/>
      <c r="H1363" s="18"/>
      <c r="I1363" s="89">
        <f t="shared" si="357"/>
        <v>0</v>
      </c>
      <c r="J1363" s="116"/>
      <c r="K1363" s="3">
        <f t="shared" si="358"/>
        <v>0</v>
      </c>
      <c r="L1363" s="3"/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  <c r="Z1363" s="77"/>
    </row>
    <row r="1364" ht="15.75" customHeight="1">
      <c r="A1364" s="2"/>
      <c r="B1364" s="18"/>
      <c r="C1364" s="18"/>
      <c r="D1364" s="18">
        <f t="shared" si="355"/>
        <v>0</v>
      </c>
      <c r="E1364" s="18">
        <f>B1364*A1356</f>
        <v>0</v>
      </c>
      <c r="F1364" s="18">
        <f t="shared" si="356"/>
        <v>0</v>
      </c>
      <c r="G1364" s="59"/>
      <c r="H1364" s="18"/>
      <c r="I1364" s="89">
        <f t="shared" si="357"/>
        <v>0</v>
      </c>
      <c r="J1364" s="116"/>
      <c r="K1364" s="3">
        <f t="shared" si="358"/>
        <v>0</v>
      </c>
      <c r="L1364" s="3"/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  <c r="Z1364" s="77"/>
    </row>
    <row r="1365" ht="15.75" customHeight="1">
      <c r="A1365" s="2"/>
      <c r="B1365" s="89"/>
      <c r="C1365" s="89"/>
      <c r="D1365" s="18">
        <f t="shared" si="355"/>
        <v>0</v>
      </c>
      <c r="E1365" s="18">
        <f>B1365*A1356</f>
        <v>0</v>
      </c>
      <c r="F1365" s="18">
        <f t="shared" si="356"/>
        <v>0</v>
      </c>
      <c r="G1365" s="148" t="s">
        <v>528</v>
      </c>
      <c r="H1365" s="18"/>
      <c r="I1365" s="89">
        <f t="shared" si="357"/>
        <v>0</v>
      </c>
      <c r="J1365" s="116"/>
      <c r="K1365" s="3">
        <f t="shared" si="358"/>
        <v>0</v>
      </c>
      <c r="L1365" s="3"/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  <c r="Z1365" s="77"/>
    </row>
    <row r="1366" ht="15.75" customHeight="1">
      <c r="A1366" s="2"/>
      <c r="B1366" s="89"/>
      <c r="C1366" s="89"/>
      <c r="D1366" s="18">
        <f t="shared" si="355"/>
        <v>0</v>
      </c>
      <c r="E1366" s="18">
        <f>B1366*A1356</f>
        <v>0</v>
      </c>
      <c r="F1366" s="18">
        <f t="shared" si="356"/>
        <v>0</v>
      </c>
      <c r="G1366" s="142"/>
      <c r="H1366" s="18"/>
      <c r="I1366" s="89">
        <f t="shared" si="357"/>
        <v>0</v>
      </c>
      <c r="J1366" s="116"/>
      <c r="K1366" s="3">
        <f t="shared" si="358"/>
        <v>0</v>
      </c>
      <c r="L1366" s="3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  <c r="Z1366" s="77"/>
    </row>
    <row r="1367" ht="15.75" customHeight="1">
      <c r="A1367" s="1"/>
      <c r="B1367" s="89"/>
      <c r="C1367" s="89"/>
      <c r="D1367" s="18">
        <f t="shared" si="355"/>
        <v>0</v>
      </c>
      <c r="E1367" s="18">
        <f>B1367*A1356</f>
        <v>0</v>
      </c>
      <c r="F1367" s="18">
        <f t="shared" si="356"/>
        <v>0</v>
      </c>
      <c r="G1367" s="142"/>
      <c r="H1367" s="18"/>
      <c r="I1367" s="89">
        <f t="shared" si="357"/>
        <v>0</v>
      </c>
      <c r="J1367" s="116"/>
      <c r="K1367" s="3">
        <f t="shared" si="358"/>
        <v>0</v>
      </c>
      <c r="L1367" s="3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  <c r="Z1367" s="77"/>
    </row>
    <row r="1368" ht="15.75" customHeight="1">
      <c r="A1368" s="1"/>
      <c r="B1368" s="89"/>
      <c r="C1368" s="89"/>
      <c r="D1368" s="18">
        <f t="shared" si="355"/>
        <v>0</v>
      </c>
      <c r="E1368" s="18">
        <f>B1368*A1356</f>
        <v>0</v>
      </c>
      <c r="F1368" s="18">
        <f t="shared" si="356"/>
        <v>0</v>
      </c>
      <c r="G1368" s="142"/>
      <c r="H1368" s="18"/>
      <c r="I1368" s="89">
        <f t="shared" si="357"/>
        <v>0</v>
      </c>
      <c r="J1368" s="116"/>
      <c r="K1368" s="3">
        <f t="shared" si="358"/>
        <v>0</v>
      </c>
      <c r="L1368" s="3"/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  <c r="Z1368" s="77"/>
    </row>
    <row r="1369" ht="15.75" customHeight="1">
      <c r="A1369" s="31"/>
      <c r="B1369" s="89"/>
      <c r="C1369" s="89"/>
      <c r="D1369" s="95">
        <f t="shared" si="355"/>
        <v>0</v>
      </c>
      <c r="E1369" s="95">
        <f>B1369*A1356</f>
        <v>0</v>
      </c>
      <c r="F1369" s="18">
        <f t="shared" si="356"/>
        <v>0</v>
      </c>
      <c r="G1369" s="87"/>
      <c r="H1369" s="18"/>
      <c r="I1369" s="89">
        <f t="shared" si="357"/>
        <v>0</v>
      </c>
      <c r="J1369" s="118"/>
      <c r="K1369" s="3">
        <f t="shared" si="358"/>
        <v>0</v>
      </c>
      <c r="L1369" s="3"/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  <c r="Z1369" s="77"/>
    </row>
    <row r="1370" ht="15.75" customHeight="1">
      <c r="A1370" s="31"/>
      <c r="B1370" s="89"/>
      <c r="C1370" s="89"/>
      <c r="D1370" s="18">
        <f t="shared" si="355"/>
        <v>0</v>
      </c>
      <c r="E1370" s="18">
        <f>B1370*A1356</f>
        <v>0</v>
      </c>
      <c r="F1370" s="18">
        <f t="shared" si="356"/>
        <v>0</v>
      </c>
      <c r="G1370" s="143">
        <f>F1372/A1356</f>
        <v>0</v>
      </c>
      <c r="H1370" s="18"/>
      <c r="I1370" s="89">
        <f t="shared" si="357"/>
        <v>0</v>
      </c>
      <c r="J1370" s="3"/>
      <c r="K1370" s="3">
        <f t="shared" si="358"/>
        <v>0</v>
      </c>
      <c r="L1370" s="3"/>
      <c r="M1370" s="77"/>
      <c r="N1370" s="77"/>
      <c r="O1370" s="77"/>
      <c r="P1370" s="77"/>
      <c r="Q1370" s="77"/>
      <c r="R1370" s="77"/>
      <c r="S1370" s="77"/>
      <c r="T1370" s="77"/>
      <c r="U1370" s="77"/>
      <c r="V1370" s="77"/>
      <c r="W1370" s="77"/>
      <c r="X1370" s="77"/>
      <c r="Y1370" s="77"/>
      <c r="Z1370" s="77"/>
    </row>
    <row r="1371" ht="15.75" customHeight="1">
      <c r="A1371" s="31"/>
      <c r="B1371" s="89"/>
      <c r="C1371" s="89"/>
      <c r="D1371" s="18">
        <f t="shared" si="355"/>
        <v>0</v>
      </c>
      <c r="E1371" s="18">
        <f>B1371*A1356</f>
        <v>0</v>
      </c>
      <c r="F1371" s="18">
        <f t="shared" si="356"/>
        <v>0</v>
      </c>
      <c r="G1371" s="142"/>
      <c r="H1371" s="18"/>
      <c r="I1371" s="89">
        <f t="shared" si="357"/>
        <v>0</v>
      </c>
      <c r="J1371" s="3"/>
      <c r="K1371" s="3">
        <f t="shared" si="358"/>
        <v>0</v>
      </c>
      <c r="L1371" s="3"/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  <c r="Z1371" s="77"/>
    </row>
    <row r="1372" ht="15.75" customHeight="1">
      <c r="A1372" s="4" t="s">
        <v>495</v>
      </c>
      <c r="B1372" s="97">
        <f>SUM(B1358:B1371)</f>
        <v>0</v>
      </c>
      <c r="C1372" s="96"/>
      <c r="D1372" s="97">
        <f t="shared" ref="D1372:F1372" si="359">SUM(D1358:D1371)</f>
        <v>0</v>
      </c>
      <c r="E1372" s="97">
        <f t="shared" si="359"/>
        <v>0</v>
      </c>
      <c r="F1372" s="97">
        <f t="shared" si="359"/>
        <v>0</v>
      </c>
      <c r="G1372" s="87"/>
      <c r="H1372" s="96"/>
      <c r="I1372" s="97">
        <f t="shared" ref="I1372:L1372" si="360">SUM(I1358:I1371)</f>
        <v>0</v>
      </c>
      <c r="J1372" s="98">
        <f t="shared" si="360"/>
        <v>0</v>
      </c>
      <c r="K1372" s="98">
        <f t="shared" si="360"/>
        <v>0</v>
      </c>
      <c r="L1372" s="98">
        <f t="shared" si="360"/>
        <v>0</v>
      </c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  <c r="Z1372" s="77"/>
    </row>
    <row r="1373" ht="15.75" customHeight="1">
      <c r="A1373" s="8"/>
      <c r="B1373" s="100"/>
      <c r="C1373" s="100"/>
      <c r="D1373" s="100"/>
      <c r="E1373" s="100"/>
      <c r="F1373" s="100"/>
      <c r="G1373" s="100"/>
      <c r="H1373" s="100"/>
      <c r="I1373" s="101" t="s">
        <v>496</v>
      </c>
      <c r="J1373" s="100"/>
      <c r="K1373" s="100"/>
      <c r="L1373" s="101" t="s">
        <v>497</v>
      </c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  <c r="Z1373" s="77"/>
    </row>
    <row r="1374" ht="15.75" customHeight="1">
      <c r="A1374" s="8"/>
      <c r="B1374" s="100"/>
      <c r="C1374" s="100"/>
      <c r="D1374" s="100"/>
      <c r="E1374" s="100"/>
      <c r="F1374" s="100"/>
      <c r="G1374" s="100"/>
      <c r="H1374" s="100"/>
      <c r="I1374" s="104">
        <f>G1370*A1356</f>
        <v>0</v>
      </c>
      <c r="J1374" s="100"/>
      <c r="K1374" s="100"/>
      <c r="L1374" s="104"/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  <c r="Z1374" s="77"/>
    </row>
    <row r="1375" ht="15.75" customHeight="1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  <c r="Z1375" s="77"/>
    </row>
    <row r="1376" ht="15.75" customHeight="1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  <c r="Z1376" s="77"/>
    </row>
    <row r="1377" ht="15.75" customHeight="1">
      <c r="A1377" s="78" t="s">
        <v>478</v>
      </c>
      <c r="B1377" s="79" t="s">
        <v>479</v>
      </c>
      <c r="C1377" s="75"/>
      <c r="D1377" s="76"/>
      <c r="E1377" s="80" t="s">
        <v>480</v>
      </c>
      <c r="F1377" s="75"/>
      <c r="G1377" s="76"/>
      <c r="H1377" s="79" t="s">
        <v>481</v>
      </c>
      <c r="I1377" s="75"/>
      <c r="J1377" s="75"/>
      <c r="K1377" s="75"/>
      <c r="L1377" s="76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  <c r="Z1377" s="77"/>
    </row>
    <row r="1378" ht="15.75" customHeight="1">
      <c r="A1378" s="177">
        <v>4.0</v>
      </c>
      <c r="B1378" s="82" t="s">
        <v>482</v>
      </c>
      <c r="C1378" s="82" t="s">
        <v>483</v>
      </c>
      <c r="D1378" s="82" t="s">
        <v>484</v>
      </c>
      <c r="E1378" s="82" t="s">
        <v>485</v>
      </c>
      <c r="F1378" s="82" t="s">
        <v>484</v>
      </c>
      <c r="G1378" s="82" t="s">
        <v>524</v>
      </c>
      <c r="H1378" s="82" t="s">
        <v>486</v>
      </c>
      <c r="I1378" s="82" t="s">
        <v>487</v>
      </c>
      <c r="J1378" s="147" t="s">
        <v>488</v>
      </c>
      <c r="K1378" s="85" t="s">
        <v>489</v>
      </c>
      <c r="L1378" s="85" t="s">
        <v>490</v>
      </c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  <c r="Z1378" s="77"/>
    </row>
    <row r="1379" ht="15.75" customHeight="1">
      <c r="A1379" s="86" t="s">
        <v>491</v>
      </c>
      <c r="B1379" s="87"/>
      <c r="C1379" s="87"/>
      <c r="D1379" s="87"/>
      <c r="E1379" s="87"/>
      <c r="F1379" s="87"/>
      <c r="G1379" s="87"/>
      <c r="H1379" s="87"/>
      <c r="I1379" s="87"/>
      <c r="J1379" s="115"/>
      <c r="K1379" s="87"/>
      <c r="L1379" s="87"/>
      <c r="M1379" s="77"/>
      <c r="N1379" s="77"/>
      <c r="O1379" s="77"/>
      <c r="P1379" s="77"/>
      <c r="Q1379" s="77"/>
      <c r="R1379" s="77"/>
      <c r="S1379" s="77"/>
      <c r="T1379" s="77"/>
      <c r="U1379" s="77"/>
      <c r="V1379" s="77"/>
      <c r="W1379" s="77"/>
      <c r="X1379" s="77"/>
      <c r="Y1379" s="77"/>
      <c r="Z1379" s="77"/>
    </row>
    <row r="1380" ht="15.75" customHeight="1">
      <c r="A1380" s="2"/>
      <c r="B1380" s="89"/>
      <c r="C1380" s="89"/>
      <c r="D1380" s="18">
        <f t="shared" ref="D1380:D1393" si="361">C1380*B1380</f>
        <v>0</v>
      </c>
      <c r="E1380" s="18">
        <f>B1380*A1378</f>
        <v>0</v>
      </c>
      <c r="F1380" s="18">
        <f t="shared" ref="F1380:F1393" si="362">E1380*C1380</f>
        <v>0</v>
      </c>
      <c r="G1380" s="140">
        <v>0.0</v>
      </c>
      <c r="H1380" s="18"/>
      <c r="I1380" s="89">
        <f t="shared" ref="I1380:I1393" si="363">H1380*E1380</f>
        <v>0</v>
      </c>
      <c r="J1380" s="116"/>
      <c r="K1380" s="3">
        <f t="shared" ref="K1380:K1393" si="364">J1380*I1380</f>
        <v>0</v>
      </c>
      <c r="L1380" s="3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  <c r="Z1380" s="77"/>
    </row>
    <row r="1381" ht="15.75" customHeight="1">
      <c r="A1381" s="2"/>
      <c r="B1381" s="89"/>
      <c r="C1381" s="89"/>
      <c r="D1381" s="18">
        <f t="shared" si="361"/>
        <v>0</v>
      </c>
      <c r="E1381" s="18">
        <f>B1381*A1378</f>
        <v>0</v>
      </c>
      <c r="F1381" s="18">
        <f t="shared" si="362"/>
        <v>0</v>
      </c>
      <c r="G1381" s="87"/>
      <c r="H1381" s="18"/>
      <c r="I1381" s="89">
        <f t="shared" si="363"/>
        <v>0</v>
      </c>
      <c r="J1381" s="116"/>
      <c r="K1381" s="3">
        <f t="shared" si="364"/>
        <v>0</v>
      </c>
      <c r="L1381" s="3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  <c r="Z1381" s="77"/>
    </row>
    <row r="1382" ht="15.75" customHeight="1">
      <c r="A1382" s="2"/>
      <c r="B1382" s="18"/>
      <c r="C1382" s="18"/>
      <c r="D1382" s="18">
        <f t="shared" si="361"/>
        <v>0</v>
      </c>
      <c r="E1382" s="18">
        <f>B1382*A1378</f>
        <v>0</v>
      </c>
      <c r="F1382" s="18">
        <f t="shared" si="362"/>
        <v>0</v>
      </c>
      <c r="G1382" s="148" t="s">
        <v>527</v>
      </c>
      <c r="H1382" s="18"/>
      <c r="I1382" s="89">
        <f t="shared" si="363"/>
        <v>0</v>
      </c>
      <c r="J1382" s="116"/>
      <c r="K1382" s="3">
        <f t="shared" si="364"/>
        <v>0</v>
      </c>
      <c r="L1382" s="3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</row>
    <row r="1383" ht="15.75" customHeight="1">
      <c r="A1383" s="2"/>
      <c r="B1383" s="18"/>
      <c r="C1383" s="18"/>
      <c r="D1383" s="18">
        <f t="shared" si="361"/>
        <v>0</v>
      </c>
      <c r="E1383" s="18">
        <f>B1383*A1378</f>
        <v>0</v>
      </c>
      <c r="F1383" s="18">
        <f t="shared" si="362"/>
        <v>0</v>
      </c>
      <c r="G1383" s="142"/>
      <c r="H1383" s="18"/>
      <c r="I1383" s="89">
        <f t="shared" si="363"/>
        <v>0</v>
      </c>
      <c r="J1383" s="116"/>
      <c r="K1383" s="3">
        <f t="shared" si="364"/>
        <v>0</v>
      </c>
      <c r="L1383" s="3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  <c r="Z1383" s="77"/>
    </row>
    <row r="1384" ht="15.75" customHeight="1">
      <c r="A1384" s="2"/>
      <c r="B1384" s="18"/>
      <c r="C1384" s="18"/>
      <c r="D1384" s="18">
        <f t="shared" si="361"/>
        <v>0</v>
      </c>
      <c r="E1384" s="18">
        <f>B1384*A1378</f>
        <v>0</v>
      </c>
      <c r="F1384" s="18">
        <f t="shared" si="362"/>
        <v>0</v>
      </c>
      <c r="G1384" s="142"/>
      <c r="H1384" s="18"/>
      <c r="I1384" s="89">
        <f t="shared" si="363"/>
        <v>0</v>
      </c>
      <c r="J1384" s="116"/>
      <c r="K1384" s="3">
        <f t="shared" si="364"/>
        <v>0</v>
      </c>
      <c r="L1384" s="3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  <c r="Z1384" s="77"/>
    </row>
    <row r="1385" ht="15.75" customHeight="1">
      <c r="A1385" s="2"/>
      <c r="B1385" s="18"/>
      <c r="C1385" s="18"/>
      <c r="D1385" s="18">
        <f t="shared" si="361"/>
        <v>0</v>
      </c>
      <c r="E1385" s="18">
        <f>B1385*A1378</f>
        <v>0</v>
      </c>
      <c r="F1385" s="18">
        <f t="shared" si="362"/>
        <v>0</v>
      </c>
      <c r="G1385" s="87"/>
      <c r="H1385" s="18"/>
      <c r="I1385" s="89">
        <f t="shared" si="363"/>
        <v>0</v>
      </c>
      <c r="J1385" s="116"/>
      <c r="K1385" s="3">
        <f t="shared" si="364"/>
        <v>0</v>
      </c>
      <c r="L1385" s="3"/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  <c r="Z1385" s="77"/>
    </row>
    <row r="1386" ht="15.75" customHeight="1">
      <c r="A1386" s="2"/>
      <c r="B1386" s="18"/>
      <c r="C1386" s="18"/>
      <c r="D1386" s="18">
        <f t="shared" si="361"/>
        <v>0</v>
      </c>
      <c r="E1386" s="18">
        <f>B1386*A1378</f>
        <v>0</v>
      </c>
      <c r="F1386" s="18">
        <f t="shared" si="362"/>
        <v>0</v>
      </c>
      <c r="G1386" s="59"/>
      <c r="H1386" s="18"/>
      <c r="I1386" s="89">
        <f t="shared" si="363"/>
        <v>0</v>
      </c>
      <c r="J1386" s="116"/>
      <c r="K1386" s="3">
        <f t="shared" si="364"/>
        <v>0</v>
      </c>
      <c r="L1386" s="3"/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  <c r="Z1386" s="77"/>
    </row>
    <row r="1387" ht="15.75" customHeight="1">
      <c r="A1387" s="2"/>
      <c r="B1387" s="89"/>
      <c r="C1387" s="89"/>
      <c r="D1387" s="18">
        <f t="shared" si="361"/>
        <v>0</v>
      </c>
      <c r="E1387" s="18">
        <f>B1387*A1378</f>
        <v>0</v>
      </c>
      <c r="F1387" s="18">
        <f t="shared" si="362"/>
        <v>0</v>
      </c>
      <c r="G1387" s="148" t="s">
        <v>528</v>
      </c>
      <c r="H1387" s="18"/>
      <c r="I1387" s="89">
        <f t="shared" si="363"/>
        <v>0</v>
      </c>
      <c r="J1387" s="116"/>
      <c r="K1387" s="3">
        <f t="shared" si="364"/>
        <v>0</v>
      </c>
      <c r="L1387" s="3"/>
      <c r="M1387" s="77"/>
      <c r="N1387" s="77"/>
      <c r="O1387" s="77"/>
      <c r="P1387" s="77"/>
      <c r="Q1387" s="77"/>
      <c r="R1387" s="77"/>
      <c r="S1387" s="77"/>
      <c r="T1387" s="77"/>
      <c r="U1387" s="77"/>
      <c r="V1387" s="77"/>
      <c r="W1387" s="77"/>
      <c r="X1387" s="77"/>
      <c r="Y1387" s="77"/>
      <c r="Z1387" s="77"/>
    </row>
    <row r="1388" ht="15.75" customHeight="1">
      <c r="A1388" s="2"/>
      <c r="B1388" s="89"/>
      <c r="C1388" s="89"/>
      <c r="D1388" s="18">
        <f t="shared" si="361"/>
        <v>0</v>
      </c>
      <c r="E1388" s="18">
        <f>B1388*A1378</f>
        <v>0</v>
      </c>
      <c r="F1388" s="18">
        <f t="shared" si="362"/>
        <v>0</v>
      </c>
      <c r="G1388" s="142"/>
      <c r="H1388" s="18"/>
      <c r="I1388" s="89">
        <f t="shared" si="363"/>
        <v>0</v>
      </c>
      <c r="J1388" s="116"/>
      <c r="K1388" s="3">
        <f t="shared" si="364"/>
        <v>0</v>
      </c>
      <c r="L1388" s="3"/>
      <c r="M1388" s="77"/>
      <c r="N1388" s="77"/>
      <c r="O1388" s="77"/>
      <c r="P1388" s="77"/>
      <c r="Q1388" s="77"/>
      <c r="R1388" s="77"/>
      <c r="S1388" s="77"/>
      <c r="T1388" s="77"/>
      <c r="U1388" s="77"/>
      <c r="V1388" s="77"/>
      <c r="W1388" s="77"/>
      <c r="X1388" s="77"/>
      <c r="Y1388" s="77"/>
      <c r="Z1388" s="77"/>
    </row>
    <row r="1389" ht="15.75" customHeight="1">
      <c r="A1389" s="1"/>
      <c r="B1389" s="89"/>
      <c r="C1389" s="89"/>
      <c r="D1389" s="18">
        <f t="shared" si="361"/>
        <v>0</v>
      </c>
      <c r="E1389" s="18">
        <f>B1389*A1378</f>
        <v>0</v>
      </c>
      <c r="F1389" s="18">
        <f t="shared" si="362"/>
        <v>0</v>
      </c>
      <c r="G1389" s="142"/>
      <c r="H1389" s="18"/>
      <c r="I1389" s="89">
        <f t="shared" si="363"/>
        <v>0</v>
      </c>
      <c r="J1389" s="116"/>
      <c r="K1389" s="3">
        <f t="shared" si="364"/>
        <v>0</v>
      </c>
      <c r="L1389" s="3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  <c r="Z1389" s="77"/>
    </row>
    <row r="1390" ht="15.75" customHeight="1">
      <c r="A1390" s="1"/>
      <c r="B1390" s="89"/>
      <c r="C1390" s="89"/>
      <c r="D1390" s="18">
        <f t="shared" si="361"/>
        <v>0</v>
      </c>
      <c r="E1390" s="18">
        <f>B1390*A1378</f>
        <v>0</v>
      </c>
      <c r="F1390" s="18">
        <f t="shared" si="362"/>
        <v>0</v>
      </c>
      <c r="G1390" s="142"/>
      <c r="H1390" s="18"/>
      <c r="I1390" s="89">
        <f t="shared" si="363"/>
        <v>0</v>
      </c>
      <c r="J1390" s="116"/>
      <c r="K1390" s="3">
        <f t="shared" si="364"/>
        <v>0</v>
      </c>
      <c r="L1390" s="3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  <c r="Z1390" s="77"/>
    </row>
    <row r="1391" ht="15.75" customHeight="1">
      <c r="A1391" s="31"/>
      <c r="B1391" s="89"/>
      <c r="C1391" s="89"/>
      <c r="D1391" s="95">
        <f t="shared" si="361"/>
        <v>0</v>
      </c>
      <c r="E1391" s="95">
        <f>B1391*A1378</f>
        <v>0</v>
      </c>
      <c r="F1391" s="18">
        <f t="shared" si="362"/>
        <v>0</v>
      </c>
      <c r="G1391" s="87"/>
      <c r="H1391" s="18"/>
      <c r="I1391" s="89">
        <f t="shared" si="363"/>
        <v>0</v>
      </c>
      <c r="J1391" s="118"/>
      <c r="K1391" s="3">
        <f t="shared" si="364"/>
        <v>0</v>
      </c>
      <c r="L1391" s="3"/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  <c r="Z1391" s="77"/>
    </row>
    <row r="1392" ht="15.75" customHeight="1">
      <c r="A1392" s="31"/>
      <c r="B1392" s="89"/>
      <c r="C1392" s="89"/>
      <c r="D1392" s="18">
        <f t="shared" si="361"/>
        <v>0</v>
      </c>
      <c r="E1392" s="18">
        <f>B1392*A1378</f>
        <v>0</v>
      </c>
      <c r="F1392" s="18">
        <f t="shared" si="362"/>
        <v>0</v>
      </c>
      <c r="G1392" s="143">
        <f>F1394/A1378</f>
        <v>0</v>
      </c>
      <c r="H1392" s="18"/>
      <c r="I1392" s="89">
        <f t="shared" si="363"/>
        <v>0</v>
      </c>
      <c r="J1392" s="3"/>
      <c r="K1392" s="3">
        <f t="shared" si="364"/>
        <v>0</v>
      </c>
      <c r="L1392" s="3"/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  <c r="Z1392" s="77"/>
    </row>
    <row r="1393" ht="15.75" customHeight="1">
      <c r="A1393" s="31"/>
      <c r="B1393" s="89"/>
      <c r="C1393" s="89"/>
      <c r="D1393" s="18">
        <f t="shared" si="361"/>
        <v>0</v>
      </c>
      <c r="E1393" s="18">
        <f>B1393*A1378</f>
        <v>0</v>
      </c>
      <c r="F1393" s="18">
        <f t="shared" si="362"/>
        <v>0</v>
      </c>
      <c r="G1393" s="142"/>
      <c r="H1393" s="18"/>
      <c r="I1393" s="89">
        <f t="shared" si="363"/>
        <v>0</v>
      </c>
      <c r="J1393" s="3"/>
      <c r="K1393" s="3">
        <f t="shared" si="364"/>
        <v>0</v>
      </c>
      <c r="L1393" s="3"/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  <c r="Z1393" s="77"/>
    </row>
    <row r="1394" ht="15.75" customHeight="1">
      <c r="A1394" s="4" t="s">
        <v>495</v>
      </c>
      <c r="B1394" s="97">
        <f>SUM(B1380:B1393)</f>
        <v>0</v>
      </c>
      <c r="C1394" s="96"/>
      <c r="D1394" s="97">
        <f t="shared" ref="D1394:F1394" si="365">SUM(D1380:D1393)</f>
        <v>0</v>
      </c>
      <c r="E1394" s="97">
        <f t="shared" si="365"/>
        <v>0</v>
      </c>
      <c r="F1394" s="97">
        <f t="shared" si="365"/>
        <v>0</v>
      </c>
      <c r="G1394" s="87"/>
      <c r="H1394" s="96"/>
      <c r="I1394" s="97">
        <f t="shared" ref="I1394:L1394" si="366">SUM(I1380:I1393)</f>
        <v>0</v>
      </c>
      <c r="J1394" s="98">
        <f t="shared" si="366"/>
        <v>0</v>
      </c>
      <c r="K1394" s="98">
        <f t="shared" si="366"/>
        <v>0</v>
      </c>
      <c r="L1394" s="98">
        <f t="shared" si="366"/>
        <v>0</v>
      </c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  <c r="Z1394" s="77"/>
    </row>
    <row r="1395" ht="15.75" customHeight="1">
      <c r="A1395" s="8"/>
      <c r="B1395" s="100"/>
      <c r="C1395" s="100"/>
      <c r="D1395" s="100"/>
      <c r="E1395" s="100"/>
      <c r="F1395" s="100"/>
      <c r="G1395" s="100"/>
      <c r="H1395" s="100"/>
      <c r="I1395" s="101" t="s">
        <v>496</v>
      </c>
      <c r="J1395" s="100"/>
      <c r="K1395" s="100"/>
      <c r="L1395" s="101" t="s">
        <v>497</v>
      </c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  <c r="Z1395" s="77"/>
    </row>
    <row r="1396" ht="15.75" customHeight="1">
      <c r="A1396" s="8"/>
      <c r="B1396" s="100"/>
      <c r="C1396" s="100"/>
      <c r="D1396" s="100"/>
      <c r="E1396" s="100"/>
      <c r="F1396" s="100"/>
      <c r="G1396" s="100"/>
      <c r="H1396" s="100"/>
      <c r="I1396" s="104">
        <f>G1392*A1378</f>
        <v>0</v>
      </c>
      <c r="J1396" s="100"/>
      <c r="K1396" s="100"/>
      <c r="L1396" s="104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</row>
    <row r="1397" ht="15.75" customHeight="1">
      <c r="A1397" s="8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77"/>
      <c r="N1397" s="77"/>
      <c r="O1397" s="77"/>
      <c r="P1397" s="77"/>
      <c r="Q1397" s="77"/>
      <c r="R1397" s="77"/>
      <c r="S1397" s="77"/>
      <c r="T1397" s="77"/>
      <c r="U1397" s="77"/>
      <c r="V1397" s="77"/>
      <c r="W1397" s="77"/>
      <c r="X1397" s="77"/>
      <c r="Y1397" s="77"/>
      <c r="Z1397" s="77"/>
    </row>
    <row r="1398" ht="15.75" customHeight="1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  <c r="Z1398" s="77"/>
    </row>
    <row r="1399" ht="15.75" customHeight="1">
      <c r="A1399" s="66"/>
      <c r="B1399" s="75"/>
      <c r="C1399" s="75"/>
      <c r="D1399" s="75"/>
      <c r="E1399" s="75"/>
      <c r="F1399" s="75"/>
      <c r="G1399" s="75"/>
      <c r="H1399" s="75"/>
      <c r="I1399" s="75"/>
      <c r="J1399" s="75"/>
      <c r="K1399" s="75"/>
      <c r="L1399" s="76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  <c r="Z1399" s="77"/>
    </row>
    <row r="1400" ht="15.75" customHeight="1">
      <c r="A1400" s="78" t="s">
        <v>478</v>
      </c>
      <c r="B1400" s="79" t="s">
        <v>479</v>
      </c>
      <c r="C1400" s="75"/>
      <c r="D1400" s="76"/>
      <c r="E1400" s="80" t="s">
        <v>480</v>
      </c>
      <c r="F1400" s="75"/>
      <c r="G1400" s="76"/>
      <c r="H1400" s="79" t="s">
        <v>481</v>
      </c>
      <c r="I1400" s="75"/>
      <c r="J1400" s="75"/>
      <c r="K1400" s="75"/>
      <c r="L1400" s="76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  <c r="Z1400" s="77"/>
    </row>
    <row r="1401" ht="15.75" customHeight="1">
      <c r="A1401" s="177">
        <v>4.0</v>
      </c>
      <c r="B1401" s="82" t="s">
        <v>482</v>
      </c>
      <c r="C1401" s="82" t="s">
        <v>483</v>
      </c>
      <c r="D1401" s="82" t="s">
        <v>484</v>
      </c>
      <c r="E1401" s="82" t="s">
        <v>485</v>
      </c>
      <c r="F1401" s="82" t="s">
        <v>484</v>
      </c>
      <c r="G1401" s="82" t="s">
        <v>524</v>
      </c>
      <c r="H1401" s="82" t="s">
        <v>486</v>
      </c>
      <c r="I1401" s="82" t="s">
        <v>487</v>
      </c>
      <c r="J1401" s="147" t="s">
        <v>488</v>
      </c>
      <c r="K1401" s="85" t="s">
        <v>489</v>
      </c>
      <c r="L1401" s="85" t="s">
        <v>490</v>
      </c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  <c r="Z1401" s="77"/>
    </row>
    <row r="1402" ht="15.75" customHeight="1">
      <c r="A1402" s="86" t="s">
        <v>491</v>
      </c>
      <c r="B1402" s="87"/>
      <c r="C1402" s="87"/>
      <c r="D1402" s="87"/>
      <c r="E1402" s="87"/>
      <c r="F1402" s="87"/>
      <c r="G1402" s="87"/>
      <c r="H1402" s="87"/>
      <c r="I1402" s="87"/>
      <c r="J1402" s="115"/>
      <c r="K1402" s="87"/>
      <c r="L1402" s="87"/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  <c r="Z1402" s="77"/>
    </row>
    <row r="1403" ht="15.75" customHeight="1">
      <c r="A1403" s="2"/>
      <c r="B1403" s="89"/>
      <c r="C1403" s="89"/>
      <c r="D1403" s="18">
        <f t="shared" ref="D1403:D1416" si="367">C1403*B1403</f>
        <v>0</v>
      </c>
      <c r="E1403" s="18">
        <f>B1403*A1401</f>
        <v>0</v>
      </c>
      <c r="F1403" s="18">
        <f t="shared" ref="F1403:F1416" si="368">E1403*C1403</f>
        <v>0</v>
      </c>
      <c r="G1403" s="140">
        <v>0.0</v>
      </c>
      <c r="H1403" s="18"/>
      <c r="I1403" s="89">
        <f t="shared" ref="I1403:I1416" si="369">H1403*E1403</f>
        <v>0</v>
      </c>
      <c r="J1403" s="116"/>
      <c r="K1403" s="3">
        <f t="shared" ref="K1403:K1416" si="370">J1403*I1403</f>
        <v>0</v>
      </c>
      <c r="L1403" s="3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</row>
    <row r="1404" ht="15.75" customHeight="1">
      <c r="A1404" s="2"/>
      <c r="B1404" s="89"/>
      <c r="C1404" s="89"/>
      <c r="D1404" s="18">
        <f t="shared" si="367"/>
        <v>0</v>
      </c>
      <c r="E1404" s="18">
        <f>B1404*A1401</f>
        <v>0</v>
      </c>
      <c r="F1404" s="18">
        <f t="shared" si="368"/>
        <v>0</v>
      </c>
      <c r="G1404" s="87"/>
      <c r="H1404" s="18"/>
      <c r="I1404" s="89">
        <f t="shared" si="369"/>
        <v>0</v>
      </c>
      <c r="J1404" s="116"/>
      <c r="K1404" s="3">
        <f t="shared" si="370"/>
        <v>0</v>
      </c>
      <c r="L1404" s="3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  <c r="Z1404" s="77"/>
    </row>
    <row r="1405" ht="15.75" customHeight="1">
      <c r="A1405" s="2"/>
      <c r="B1405" s="18"/>
      <c r="C1405" s="18"/>
      <c r="D1405" s="18">
        <f t="shared" si="367"/>
        <v>0</v>
      </c>
      <c r="E1405" s="18">
        <f>B1405*A1401</f>
        <v>0</v>
      </c>
      <c r="F1405" s="18">
        <f t="shared" si="368"/>
        <v>0</v>
      </c>
      <c r="G1405" s="148" t="s">
        <v>527</v>
      </c>
      <c r="H1405" s="18"/>
      <c r="I1405" s="89">
        <f t="shared" si="369"/>
        <v>0</v>
      </c>
      <c r="J1405" s="116"/>
      <c r="K1405" s="3">
        <f t="shared" si="370"/>
        <v>0</v>
      </c>
      <c r="L1405" s="3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  <c r="Z1405" s="77"/>
    </row>
    <row r="1406" ht="15.75" customHeight="1">
      <c r="A1406" s="2"/>
      <c r="B1406" s="18"/>
      <c r="C1406" s="18"/>
      <c r="D1406" s="18">
        <f t="shared" si="367"/>
        <v>0</v>
      </c>
      <c r="E1406" s="18">
        <f>B1406*A1401</f>
        <v>0</v>
      </c>
      <c r="F1406" s="18">
        <f t="shared" si="368"/>
        <v>0</v>
      </c>
      <c r="G1406" s="142"/>
      <c r="H1406" s="18"/>
      <c r="I1406" s="89">
        <f t="shared" si="369"/>
        <v>0</v>
      </c>
      <c r="J1406" s="116"/>
      <c r="K1406" s="3">
        <f t="shared" si="370"/>
        <v>0</v>
      </c>
      <c r="L1406" s="3"/>
      <c r="M1406" s="77"/>
      <c r="N1406" s="77"/>
      <c r="O1406" s="77"/>
      <c r="P1406" s="77"/>
      <c r="Q1406" s="77"/>
      <c r="R1406" s="77"/>
      <c r="S1406" s="77"/>
      <c r="T1406" s="77"/>
      <c r="U1406" s="77"/>
      <c r="V1406" s="77"/>
      <c r="W1406" s="77"/>
      <c r="X1406" s="77"/>
      <c r="Y1406" s="77"/>
      <c r="Z1406" s="77"/>
    </row>
    <row r="1407" ht="15.75" customHeight="1">
      <c r="A1407" s="2"/>
      <c r="B1407" s="18"/>
      <c r="C1407" s="18"/>
      <c r="D1407" s="18">
        <f t="shared" si="367"/>
        <v>0</v>
      </c>
      <c r="E1407" s="18">
        <f>B1407*A1401</f>
        <v>0</v>
      </c>
      <c r="F1407" s="18">
        <f t="shared" si="368"/>
        <v>0</v>
      </c>
      <c r="G1407" s="142"/>
      <c r="H1407" s="18"/>
      <c r="I1407" s="89">
        <f t="shared" si="369"/>
        <v>0</v>
      </c>
      <c r="J1407" s="116"/>
      <c r="K1407" s="3">
        <f t="shared" si="370"/>
        <v>0</v>
      </c>
      <c r="L1407" s="3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  <c r="Z1407" s="77"/>
    </row>
    <row r="1408" ht="15.75" customHeight="1">
      <c r="A1408" s="2"/>
      <c r="B1408" s="18"/>
      <c r="C1408" s="18"/>
      <c r="D1408" s="18">
        <f t="shared" si="367"/>
        <v>0</v>
      </c>
      <c r="E1408" s="18">
        <f>B1408*A1401</f>
        <v>0</v>
      </c>
      <c r="F1408" s="18">
        <f t="shared" si="368"/>
        <v>0</v>
      </c>
      <c r="G1408" s="87"/>
      <c r="H1408" s="18"/>
      <c r="I1408" s="89">
        <f t="shared" si="369"/>
        <v>0</v>
      </c>
      <c r="J1408" s="116"/>
      <c r="K1408" s="3">
        <f t="shared" si="370"/>
        <v>0</v>
      </c>
      <c r="L1408" s="3"/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  <c r="Z1408" s="77"/>
    </row>
    <row r="1409" ht="15.75" customHeight="1">
      <c r="A1409" s="2"/>
      <c r="B1409" s="18"/>
      <c r="C1409" s="18"/>
      <c r="D1409" s="18">
        <f t="shared" si="367"/>
        <v>0</v>
      </c>
      <c r="E1409" s="18">
        <f>B1409*A1401</f>
        <v>0</v>
      </c>
      <c r="F1409" s="18">
        <f t="shared" si="368"/>
        <v>0</v>
      </c>
      <c r="G1409" s="59"/>
      <c r="H1409" s="18"/>
      <c r="I1409" s="89">
        <f t="shared" si="369"/>
        <v>0</v>
      </c>
      <c r="J1409" s="116"/>
      <c r="K1409" s="3">
        <f t="shared" si="370"/>
        <v>0</v>
      </c>
      <c r="L1409" s="3"/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  <c r="Z1409" s="77"/>
    </row>
    <row r="1410" ht="15.75" customHeight="1">
      <c r="A1410" s="2"/>
      <c r="B1410" s="89"/>
      <c r="C1410" s="89"/>
      <c r="D1410" s="18">
        <f t="shared" si="367"/>
        <v>0</v>
      </c>
      <c r="E1410" s="18">
        <f>B1410*A1401</f>
        <v>0</v>
      </c>
      <c r="F1410" s="18">
        <f t="shared" si="368"/>
        <v>0</v>
      </c>
      <c r="G1410" s="148" t="s">
        <v>528</v>
      </c>
      <c r="H1410" s="18"/>
      <c r="I1410" s="89">
        <f t="shared" si="369"/>
        <v>0</v>
      </c>
      <c r="J1410" s="116"/>
      <c r="K1410" s="3">
        <f t="shared" si="370"/>
        <v>0</v>
      </c>
      <c r="L1410" s="3"/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  <c r="Z1410" s="77"/>
    </row>
    <row r="1411" ht="15.75" customHeight="1">
      <c r="A1411" s="2"/>
      <c r="B1411" s="89"/>
      <c r="C1411" s="89"/>
      <c r="D1411" s="18">
        <f t="shared" si="367"/>
        <v>0</v>
      </c>
      <c r="E1411" s="18">
        <f>B1411*A1401</f>
        <v>0</v>
      </c>
      <c r="F1411" s="18">
        <f t="shared" si="368"/>
        <v>0</v>
      </c>
      <c r="G1411" s="142"/>
      <c r="H1411" s="18"/>
      <c r="I1411" s="89">
        <f t="shared" si="369"/>
        <v>0</v>
      </c>
      <c r="J1411" s="116"/>
      <c r="K1411" s="3">
        <f t="shared" si="370"/>
        <v>0</v>
      </c>
      <c r="L1411" s="3"/>
      <c r="M1411" s="77"/>
      <c r="N1411" s="77"/>
      <c r="O1411" s="77"/>
      <c r="P1411" s="77"/>
      <c r="Q1411" s="77"/>
      <c r="R1411" s="77"/>
      <c r="S1411" s="77"/>
      <c r="T1411" s="77"/>
      <c r="U1411" s="77"/>
      <c r="V1411" s="77"/>
      <c r="W1411" s="77"/>
      <c r="X1411" s="77"/>
      <c r="Y1411" s="77"/>
      <c r="Z1411" s="77"/>
    </row>
    <row r="1412" ht="15.75" customHeight="1">
      <c r="A1412" s="1"/>
      <c r="B1412" s="89"/>
      <c r="C1412" s="89"/>
      <c r="D1412" s="18">
        <f t="shared" si="367"/>
        <v>0</v>
      </c>
      <c r="E1412" s="18">
        <f>B1412*A1401</f>
        <v>0</v>
      </c>
      <c r="F1412" s="18">
        <f t="shared" si="368"/>
        <v>0</v>
      </c>
      <c r="G1412" s="142"/>
      <c r="H1412" s="18"/>
      <c r="I1412" s="89">
        <f t="shared" si="369"/>
        <v>0</v>
      </c>
      <c r="J1412" s="116"/>
      <c r="K1412" s="3">
        <f t="shared" si="370"/>
        <v>0</v>
      </c>
      <c r="L1412" s="3"/>
      <c r="M1412" s="77"/>
      <c r="N1412" s="77"/>
      <c r="O1412" s="77"/>
      <c r="P1412" s="77"/>
      <c r="Q1412" s="77"/>
      <c r="R1412" s="77"/>
      <c r="S1412" s="77"/>
      <c r="T1412" s="77"/>
      <c r="U1412" s="77"/>
      <c r="V1412" s="77"/>
      <c r="W1412" s="77"/>
      <c r="X1412" s="77"/>
      <c r="Y1412" s="77"/>
      <c r="Z1412" s="77"/>
    </row>
    <row r="1413" ht="15.75" customHeight="1">
      <c r="A1413" s="1"/>
      <c r="B1413" s="89"/>
      <c r="C1413" s="89"/>
      <c r="D1413" s="18">
        <f t="shared" si="367"/>
        <v>0</v>
      </c>
      <c r="E1413" s="18">
        <f>B1413*A1401</f>
        <v>0</v>
      </c>
      <c r="F1413" s="18">
        <f t="shared" si="368"/>
        <v>0</v>
      </c>
      <c r="G1413" s="142"/>
      <c r="H1413" s="18"/>
      <c r="I1413" s="89">
        <f t="shared" si="369"/>
        <v>0</v>
      </c>
      <c r="J1413" s="116"/>
      <c r="K1413" s="3">
        <f t="shared" si="370"/>
        <v>0</v>
      </c>
      <c r="L1413" s="3"/>
      <c r="M1413" s="77"/>
      <c r="N1413" s="77"/>
      <c r="O1413" s="77"/>
      <c r="P1413" s="77"/>
      <c r="Q1413" s="77"/>
      <c r="R1413" s="77"/>
      <c r="S1413" s="77"/>
      <c r="T1413" s="77"/>
      <c r="U1413" s="77"/>
      <c r="V1413" s="77"/>
      <c r="W1413" s="77"/>
      <c r="X1413" s="77"/>
      <c r="Y1413" s="77"/>
      <c r="Z1413" s="77"/>
    </row>
    <row r="1414" ht="15.75" customHeight="1">
      <c r="A1414" s="31"/>
      <c r="B1414" s="89"/>
      <c r="C1414" s="89"/>
      <c r="D1414" s="95">
        <f t="shared" si="367"/>
        <v>0</v>
      </c>
      <c r="E1414" s="95">
        <f>B1414*A1401</f>
        <v>0</v>
      </c>
      <c r="F1414" s="18">
        <f t="shared" si="368"/>
        <v>0</v>
      </c>
      <c r="G1414" s="87"/>
      <c r="H1414" s="18"/>
      <c r="I1414" s="89">
        <f t="shared" si="369"/>
        <v>0</v>
      </c>
      <c r="J1414" s="118"/>
      <c r="K1414" s="3">
        <f t="shared" si="370"/>
        <v>0</v>
      </c>
      <c r="L1414" s="3"/>
      <c r="M1414" s="77"/>
      <c r="N1414" s="77"/>
      <c r="O1414" s="77"/>
      <c r="P1414" s="77"/>
      <c r="Q1414" s="77"/>
      <c r="R1414" s="77"/>
      <c r="S1414" s="77"/>
      <c r="T1414" s="77"/>
      <c r="U1414" s="77"/>
      <c r="V1414" s="77"/>
      <c r="W1414" s="77"/>
      <c r="X1414" s="77"/>
      <c r="Y1414" s="77"/>
      <c r="Z1414" s="77"/>
    </row>
    <row r="1415" ht="15.75" customHeight="1">
      <c r="A1415" s="31"/>
      <c r="B1415" s="89"/>
      <c r="C1415" s="89"/>
      <c r="D1415" s="18">
        <f t="shared" si="367"/>
        <v>0</v>
      </c>
      <c r="E1415" s="18">
        <f>B1415*A1401</f>
        <v>0</v>
      </c>
      <c r="F1415" s="18">
        <f t="shared" si="368"/>
        <v>0</v>
      </c>
      <c r="G1415" s="143">
        <f>F1417/A1401</f>
        <v>0</v>
      </c>
      <c r="H1415" s="18"/>
      <c r="I1415" s="89">
        <f t="shared" si="369"/>
        <v>0</v>
      </c>
      <c r="J1415" s="3"/>
      <c r="K1415" s="3">
        <f t="shared" si="370"/>
        <v>0</v>
      </c>
      <c r="L1415" s="3"/>
      <c r="M1415" s="77"/>
      <c r="N1415" s="77"/>
      <c r="O1415" s="77"/>
      <c r="P1415" s="77"/>
      <c r="Q1415" s="77"/>
      <c r="R1415" s="77"/>
      <c r="S1415" s="77"/>
      <c r="T1415" s="77"/>
      <c r="U1415" s="77"/>
      <c r="V1415" s="77"/>
      <c r="W1415" s="77"/>
      <c r="X1415" s="77"/>
      <c r="Y1415" s="77"/>
      <c r="Z1415" s="77"/>
    </row>
    <row r="1416" ht="15.75" customHeight="1">
      <c r="A1416" s="31"/>
      <c r="B1416" s="89"/>
      <c r="C1416" s="89"/>
      <c r="D1416" s="18">
        <f t="shared" si="367"/>
        <v>0</v>
      </c>
      <c r="E1416" s="18">
        <f>B1416*A1401</f>
        <v>0</v>
      </c>
      <c r="F1416" s="18">
        <f t="shared" si="368"/>
        <v>0</v>
      </c>
      <c r="G1416" s="142"/>
      <c r="H1416" s="18"/>
      <c r="I1416" s="89">
        <f t="shared" si="369"/>
        <v>0</v>
      </c>
      <c r="J1416" s="3"/>
      <c r="K1416" s="3">
        <f t="shared" si="370"/>
        <v>0</v>
      </c>
      <c r="L1416" s="3"/>
      <c r="M1416" s="77"/>
      <c r="N1416" s="77"/>
      <c r="O1416" s="77"/>
      <c r="P1416" s="77"/>
      <c r="Q1416" s="77"/>
      <c r="R1416" s="77"/>
      <c r="S1416" s="77"/>
      <c r="T1416" s="77"/>
      <c r="U1416" s="77"/>
      <c r="V1416" s="77"/>
      <c r="W1416" s="77"/>
      <c r="X1416" s="77"/>
      <c r="Y1416" s="77"/>
      <c r="Z1416" s="77"/>
    </row>
    <row r="1417" ht="15.75" customHeight="1">
      <c r="A1417" s="4" t="s">
        <v>495</v>
      </c>
      <c r="B1417" s="97">
        <f>SUM(B1403:B1416)</f>
        <v>0</v>
      </c>
      <c r="C1417" s="96"/>
      <c r="D1417" s="97">
        <f t="shared" ref="D1417:F1417" si="371">SUM(D1403:D1416)</f>
        <v>0</v>
      </c>
      <c r="E1417" s="97">
        <f t="shared" si="371"/>
        <v>0</v>
      </c>
      <c r="F1417" s="97">
        <f t="shared" si="371"/>
        <v>0</v>
      </c>
      <c r="G1417" s="87"/>
      <c r="H1417" s="96"/>
      <c r="I1417" s="97">
        <f t="shared" ref="I1417:L1417" si="372">SUM(I1403:I1416)</f>
        <v>0</v>
      </c>
      <c r="J1417" s="98">
        <f t="shared" si="372"/>
        <v>0</v>
      </c>
      <c r="K1417" s="98">
        <f t="shared" si="372"/>
        <v>0</v>
      </c>
      <c r="L1417" s="98">
        <f t="shared" si="372"/>
        <v>0</v>
      </c>
      <c r="M1417" s="77"/>
      <c r="N1417" s="77"/>
      <c r="O1417" s="77"/>
      <c r="P1417" s="77"/>
      <c r="Q1417" s="77"/>
      <c r="R1417" s="77"/>
      <c r="S1417" s="77"/>
      <c r="T1417" s="77"/>
      <c r="U1417" s="77"/>
      <c r="V1417" s="77"/>
      <c r="W1417" s="77"/>
      <c r="X1417" s="77"/>
      <c r="Y1417" s="77"/>
      <c r="Z1417" s="77"/>
    </row>
    <row r="1418" ht="15.75" customHeight="1">
      <c r="A1418" s="8"/>
      <c r="B1418" s="100"/>
      <c r="C1418" s="100"/>
      <c r="D1418" s="100"/>
      <c r="E1418" s="100"/>
      <c r="F1418" s="100"/>
      <c r="G1418" s="100"/>
      <c r="H1418" s="100"/>
      <c r="I1418" s="101" t="s">
        <v>496</v>
      </c>
      <c r="J1418" s="100"/>
      <c r="K1418" s="100"/>
      <c r="L1418" s="101" t="s">
        <v>497</v>
      </c>
      <c r="M1418" s="77"/>
      <c r="N1418" s="77"/>
      <c r="O1418" s="77"/>
      <c r="P1418" s="77"/>
      <c r="Q1418" s="77"/>
      <c r="R1418" s="77"/>
      <c r="S1418" s="77"/>
      <c r="T1418" s="77"/>
      <c r="U1418" s="77"/>
      <c r="V1418" s="77"/>
      <c r="W1418" s="77"/>
      <c r="X1418" s="77"/>
      <c r="Y1418" s="77"/>
      <c r="Z1418" s="77"/>
    </row>
    <row r="1419" ht="15.75" customHeight="1">
      <c r="A1419" s="8"/>
      <c r="B1419" s="100"/>
      <c r="C1419" s="100"/>
      <c r="D1419" s="100"/>
      <c r="E1419" s="100"/>
      <c r="F1419" s="100"/>
      <c r="G1419" s="100"/>
      <c r="H1419" s="100"/>
      <c r="I1419" s="104">
        <f>G1415*A1401</f>
        <v>0</v>
      </c>
      <c r="J1419" s="100"/>
      <c r="K1419" s="100"/>
      <c r="L1419" s="104"/>
      <c r="M1419" s="77"/>
      <c r="N1419" s="77"/>
      <c r="O1419" s="77"/>
      <c r="P1419" s="77"/>
      <c r="Q1419" s="77"/>
      <c r="R1419" s="77"/>
      <c r="S1419" s="77"/>
      <c r="T1419" s="77"/>
      <c r="U1419" s="77"/>
      <c r="V1419" s="77"/>
      <c r="W1419" s="77"/>
      <c r="X1419" s="77"/>
      <c r="Y1419" s="77"/>
      <c r="Z1419" s="77"/>
    </row>
    <row r="1420" ht="15.75" customHeight="1">
      <c r="A1420" s="8"/>
      <c r="B1420" s="100"/>
      <c r="C1420" s="100"/>
      <c r="D1420" s="100"/>
      <c r="E1420" s="100"/>
      <c r="F1420" s="100"/>
      <c r="G1420" s="100"/>
      <c r="H1420" s="100"/>
      <c r="I1420" s="107"/>
      <c r="J1420" s="100"/>
      <c r="K1420" s="100"/>
      <c r="L1420" s="107"/>
      <c r="M1420" s="77"/>
      <c r="N1420" s="77"/>
      <c r="O1420" s="77"/>
      <c r="P1420" s="77"/>
      <c r="Q1420" s="77"/>
      <c r="R1420" s="77"/>
      <c r="S1420" s="77"/>
      <c r="T1420" s="77"/>
      <c r="U1420" s="77"/>
      <c r="V1420" s="77"/>
      <c r="W1420" s="77"/>
      <c r="X1420" s="77"/>
      <c r="Y1420" s="77"/>
      <c r="Z1420" s="77"/>
    </row>
    <row r="1421" ht="15.75" customHeight="1">
      <c r="A1421" s="8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77"/>
      <c r="N1421" s="77"/>
      <c r="O1421" s="77"/>
      <c r="P1421" s="77"/>
      <c r="Q1421" s="77"/>
      <c r="R1421" s="77"/>
      <c r="S1421" s="77"/>
      <c r="T1421" s="77"/>
      <c r="U1421" s="77"/>
      <c r="V1421" s="77"/>
      <c r="W1421" s="77"/>
      <c r="X1421" s="77"/>
      <c r="Y1421" s="77"/>
      <c r="Z1421" s="77"/>
    </row>
    <row r="1422" ht="15.75" customHeight="1">
      <c r="A1422" s="66"/>
      <c r="B1422" s="75"/>
      <c r="C1422" s="75"/>
      <c r="D1422" s="75"/>
      <c r="E1422" s="75"/>
      <c r="F1422" s="75"/>
      <c r="G1422" s="75"/>
      <c r="H1422" s="75"/>
      <c r="I1422" s="75"/>
      <c r="J1422" s="75"/>
      <c r="K1422" s="75"/>
      <c r="L1422" s="76"/>
      <c r="M1422" s="77"/>
      <c r="N1422" s="77"/>
      <c r="O1422" s="77"/>
      <c r="P1422" s="77"/>
      <c r="Q1422" s="77"/>
      <c r="R1422" s="77"/>
      <c r="S1422" s="77"/>
      <c r="T1422" s="77"/>
      <c r="U1422" s="77"/>
      <c r="V1422" s="77"/>
      <c r="W1422" s="77"/>
      <c r="X1422" s="77"/>
      <c r="Y1422" s="77"/>
      <c r="Z1422" s="77"/>
    </row>
    <row r="1423" ht="15.75" customHeight="1">
      <c r="A1423" s="78" t="s">
        <v>478</v>
      </c>
      <c r="B1423" s="79" t="s">
        <v>479</v>
      </c>
      <c r="C1423" s="75"/>
      <c r="D1423" s="76"/>
      <c r="E1423" s="80" t="s">
        <v>480</v>
      </c>
      <c r="F1423" s="75"/>
      <c r="G1423" s="76"/>
      <c r="H1423" s="79" t="s">
        <v>481</v>
      </c>
      <c r="I1423" s="75"/>
      <c r="J1423" s="75"/>
      <c r="K1423" s="75"/>
      <c r="L1423" s="76"/>
      <c r="M1423" s="77"/>
      <c r="N1423" s="77"/>
      <c r="O1423" s="77"/>
      <c r="P1423" s="77"/>
      <c r="Q1423" s="77"/>
      <c r="R1423" s="77"/>
      <c r="S1423" s="77"/>
      <c r="T1423" s="77"/>
      <c r="U1423" s="77"/>
      <c r="V1423" s="77"/>
      <c r="W1423" s="77"/>
      <c r="X1423" s="77"/>
      <c r="Y1423" s="77"/>
      <c r="Z1423" s="77"/>
    </row>
    <row r="1424" ht="15.75" customHeight="1">
      <c r="A1424" s="177">
        <v>4.0</v>
      </c>
      <c r="B1424" s="82" t="s">
        <v>482</v>
      </c>
      <c r="C1424" s="82" t="s">
        <v>483</v>
      </c>
      <c r="D1424" s="82" t="s">
        <v>484</v>
      </c>
      <c r="E1424" s="82" t="s">
        <v>485</v>
      </c>
      <c r="F1424" s="82" t="s">
        <v>484</v>
      </c>
      <c r="G1424" s="82" t="s">
        <v>524</v>
      </c>
      <c r="H1424" s="82" t="s">
        <v>486</v>
      </c>
      <c r="I1424" s="82" t="s">
        <v>487</v>
      </c>
      <c r="J1424" s="147" t="s">
        <v>488</v>
      </c>
      <c r="K1424" s="85" t="s">
        <v>489</v>
      </c>
      <c r="L1424" s="85" t="s">
        <v>490</v>
      </c>
      <c r="M1424" s="77"/>
      <c r="N1424" s="77"/>
      <c r="O1424" s="77"/>
      <c r="P1424" s="77"/>
      <c r="Q1424" s="77"/>
      <c r="R1424" s="77"/>
      <c r="S1424" s="77"/>
      <c r="T1424" s="77"/>
      <c r="U1424" s="77"/>
      <c r="V1424" s="77"/>
      <c r="W1424" s="77"/>
      <c r="X1424" s="77"/>
      <c r="Y1424" s="77"/>
      <c r="Z1424" s="77"/>
    </row>
    <row r="1425" ht="15.75" customHeight="1">
      <c r="A1425" s="86" t="s">
        <v>491</v>
      </c>
      <c r="B1425" s="87"/>
      <c r="C1425" s="87"/>
      <c r="D1425" s="87"/>
      <c r="E1425" s="87"/>
      <c r="F1425" s="87"/>
      <c r="G1425" s="87"/>
      <c r="H1425" s="87"/>
      <c r="I1425" s="87"/>
      <c r="J1425" s="115"/>
      <c r="K1425" s="87"/>
      <c r="L1425" s="87"/>
      <c r="M1425" s="77"/>
      <c r="N1425" s="77"/>
      <c r="O1425" s="77"/>
      <c r="P1425" s="77"/>
      <c r="Q1425" s="77"/>
      <c r="R1425" s="77"/>
      <c r="S1425" s="77"/>
      <c r="T1425" s="77"/>
      <c r="U1425" s="77"/>
      <c r="V1425" s="77"/>
      <c r="W1425" s="77"/>
      <c r="X1425" s="77"/>
      <c r="Y1425" s="77"/>
      <c r="Z1425" s="77"/>
    </row>
    <row r="1426" ht="15.75" customHeight="1">
      <c r="A1426" s="2"/>
      <c r="B1426" s="89"/>
      <c r="C1426" s="89"/>
      <c r="D1426" s="18">
        <f t="shared" ref="D1426:D1439" si="373">C1426*B1426</f>
        <v>0</v>
      </c>
      <c r="E1426" s="18">
        <f>B1426*A1424</f>
        <v>0</v>
      </c>
      <c r="F1426" s="18">
        <f t="shared" ref="F1426:F1439" si="374">E1426*C1426</f>
        <v>0</v>
      </c>
      <c r="G1426" s="140">
        <v>0.0</v>
      </c>
      <c r="H1426" s="18"/>
      <c r="I1426" s="89">
        <f t="shared" ref="I1426:I1439" si="375">H1426*E1426</f>
        <v>0</v>
      </c>
      <c r="J1426" s="116"/>
      <c r="K1426" s="3">
        <f t="shared" ref="K1426:K1439" si="376">J1426*I1426</f>
        <v>0</v>
      </c>
      <c r="L1426" s="3"/>
      <c r="M1426" s="77"/>
      <c r="N1426" s="77"/>
      <c r="O1426" s="77"/>
      <c r="P1426" s="77"/>
      <c r="Q1426" s="77"/>
      <c r="R1426" s="77"/>
      <c r="S1426" s="77"/>
      <c r="T1426" s="77"/>
      <c r="U1426" s="77"/>
      <c r="V1426" s="77"/>
      <c r="W1426" s="77"/>
      <c r="X1426" s="77"/>
      <c r="Y1426" s="77"/>
      <c r="Z1426" s="77"/>
    </row>
    <row r="1427" ht="15.75" customHeight="1">
      <c r="A1427" s="2"/>
      <c r="B1427" s="89"/>
      <c r="C1427" s="89"/>
      <c r="D1427" s="18">
        <f t="shared" si="373"/>
        <v>0</v>
      </c>
      <c r="E1427" s="18">
        <f>B1427*A1424</f>
        <v>0</v>
      </c>
      <c r="F1427" s="18">
        <f t="shared" si="374"/>
        <v>0</v>
      </c>
      <c r="G1427" s="87"/>
      <c r="H1427" s="18"/>
      <c r="I1427" s="89">
        <f t="shared" si="375"/>
        <v>0</v>
      </c>
      <c r="J1427" s="116"/>
      <c r="K1427" s="3">
        <f t="shared" si="376"/>
        <v>0</v>
      </c>
      <c r="L1427" s="3"/>
      <c r="M1427" s="77"/>
      <c r="N1427" s="77"/>
      <c r="O1427" s="77"/>
      <c r="P1427" s="77"/>
      <c r="Q1427" s="77"/>
      <c r="R1427" s="77"/>
      <c r="S1427" s="77"/>
      <c r="T1427" s="77"/>
      <c r="U1427" s="77"/>
      <c r="V1427" s="77"/>
      <c r="W1427" s="77"/>
      <c r="X1427" s="77"/>
      <c r="Y1427" s="77"/>
      <c r="Z1427" s="77"/>
    </row>
    <row r="1428" ht="15.75" customHeight="1">
      <c r="A1428" s="2"/>
      <c r="B1428" s="18"/>
      <c r="C1428" s="18"/>
      <c r="D1428" s="18">
        <f t="shared" si="373"/>
        <v>0</v>
      </c>
      <c r="E1428" s="18">
        <f>B1428*A1424</f>
        <v>0</v>
      </c>
      <c r="F1428" s="18">
        <f t="shared" si="374"/>
        <v>0</v>
      </c>
      <c r="G1428" s="148" t="s">
        <v>527</v>
      </c>
      <c r="H1428" s="18"/>
      <c r="I1428" s="89">
        <f t="shared" si="375"/>
        <v>0</v>
      </c>
      <c r="J1428" s="116"/>
      <c r="K1428" s="3">
        <f t="shared" si="376"/>
        <v>0</v>
      </c>
      <c r="L1428" s="3"/>
      <c r="M1428" s="77"/>
      <c r="N1428" s="77"/>
      <c r="O1428" s="77"/>
      <c r="P1428" s="77"/>
      <c r="Q1428" s="77"/>
      <c r="R1428" s="77"/>
      <c r="S1428" s="77"/>
      <c r="T1428" s="77"/>
      <c r="U1428" s="77"/>
      <c r="V1428" s="77"/>
      <c r="W1428" s="77"/>
      <c r="X1428" s="77"/>
      <c r="Y1428" s="77"/>
      <c r="Z1428" s="77"/>
    </row>
    <row r="1429" ht="15.75" customHeight="1">
      <c r="A1429" s="2"/>
      <c r="B1429" s="18"/>
      <c r="C1429" s="18"/>
      <c r="D1429" s="18">
        <f t="shared" si="373"/>
        <v>0</v>
      </c>
      <c r="E1429" s="18">
        <f>B1429*A1424</f>
        <v>0</v>
      </c>
      <c r="F1429" s="18">
        <f t="shared" si="374"/>
        <v>0</v>
      </c>
      <c r="G1429" s="142"/>
      <c r="H1429" s="18"/>
      <c r="I1429" s="89">
        <f t="shared" si="375"/>
        <v>0</v>
      </c>
      <c r="J1429" s="116"/>
      <c r="K1429" s="3">
        <f t="shared" si="376"/>
        <v>0</v>
      </c>
      <c r="L1429" s="3"/>
      <c r="M1429" s="77"/>
      <c r="N1429" s="77"/>
      <c r="O1429" s="77"/>
      <c r="P1429" s="77"/>
      <c r="Q1429" s="77"/>
      <c r="R1429" s="77"/>
      <c r="S1429" s="77"/>
      <c r="T1429" s="77"/>
      <c r="U1429" s="77"/>
      <c r="V1429" s="77"/>
      <c r="W1429" s="77"/>
      <c r="X1429" s="77"/>
      <c r="Y1429" s="77"/>
      <c r="Z1429" s="77"/>
    </row>
    <row r="1430" ht="15.75" customHeight="1">
      <c r="A1430" s="2"/>
      <c r="B1430" s="18"/>
      <c r="C1430" s="18"/>
      <c r="D1430" s="18">
        <f t="shared" si="373"/>
        <v>0</v>
      </c>
      <c r="E1430" s="18">
        <f>B1430*A1424</f>
        <v>0</v>
      </c>
      <c r="F1430" s="18">
        <f t="shared" si="374"/>
        <v>0</v>
      </c>
      <c r="G1430" s="142"/>
      <c r="H1430" s="18"/>
      <c r="I1430" s="89">
        <f t="shared" si="375"/>
        <v>0</v>
      </c>
      <c r="J1430" s="116"/>
      <c r="K1430" s="3">
        <f t="shared" si="376"/>
        <v>0</v>
      </c>
      <c r="L1430" s="3"/>
      <c r="M1430" s="77"/>
      <c r="N1430" s="77"/>
      <c r="O1430" s="77"/>
      <c r="P1430" s="77"/>
      <c r="Q1430" s="77"/>
      <c r="R1430" s="77"/>
      <c r="S1430" s="77"/>
      <c r="T1430" s="77"/>
      <c r="U1430" s="77"/>
      <c r="V1430" s="77"/>
      <c r="W1430" s="77"/>
      <c r="X1430" s="77"/>
      <c r="Y1430" s="77"/>
      <c r="Z1430" s="77"/>
    </row>
    <row r="1431" ht="15.75" customHeight="1">
      <c r="A1431" s="2"/>
      <c r="B1431" s="18"/>
      <c r="C1431" s="18"/>
      <c r="D1431" s="18">
        <f t="shared" si="373"/>
        <v>0</v>
      </c>
      <c r="E1431" s="18">
        <f>B1431*A1424</f>
        <v>0</v>
      </c>
      <c r="F1431" s="18">
        <f t="shared" si="374"/>
        <v>0</v>
      </c>
      <c r="G1431" s="87"/>
      <c r="H1431" s="18"/>
      <c r="I1431" s="89">
        <f t="shared" si="375"/>
        <v>0</v>
      </c>
      <c r="J1431" s="116"/>
      <c r="K1431" s="3">
        <f t="shared" si="376"/>
        <v>0</v>
      </c>
      <c r="L1431" s="3"/>
      <c r="M1431" s="77"/>
      <c r="N1431" s="77"/>
      <c r="O1431" s="77"/>
      <c r="P1431" s="77"/>
      <c r="Q1431" s="77"/>
      <c r="R1431" s="77"/>
      <c r="S1431" s="77"/>
      <c r="T1431" s="77"/>
      <c r="U1431" s="77"/>
      <c r="V1431" s="77"/>
      <c r="W1431" s="77"/>
      <c r="X1431" s="77"/>
      <c r="Y1431" s="77"/>
      <c r="Z1431" s="77"/>
    </row>
    <row r="1432" ht="15.75" customHeight="1">
      <c r="A1432" s="2"/>
      <c r="B1432" s="18"/>
      <c r="C1432" s="18"/>
      <c r="D1432" s="18">
        <f t="shared" si="373"/>
        <v>0</v>
      </c>
      <c r="E1432" s="18">
        <f>B1432*A1424</f>
        <v>0</v>
      </c>
      <c r="F1432" s="18">
        <f t="shared" si="374"/>
        <v>0</v>
      </c>
      <c r="G1432" s="59"/>
      <c r="H1432" s="18"/>
      <c r="I1432" s="89">
        <f t="shared" si="375"/>
        <v>0</v>
      </c>
      <c r="J1432" s="116"/>
      <c r="K1432" s="3">
        <f t="shared" si="376"/>
        <v>0</v>
      </c>
      <c r="L1432" s="3"/>
      <c r="M1432" s="77"/>
      <c r="N1432" s="77"/>
      <c r="O1432" s="77"/>
      <c r="P1432" s="77"/>
      <c r="Q1432" s="77"/>
      <c r="R1432" s="77"/>
      <c r="S1432" s="77"/>
      <c r="T1432" s="77"/>
      <c r="U1432" s="77"/>
      <c r="V1432" s="77"/>
      <c r="W1432" s="77"/>
      <c r="X1432" s="77"/>
      <c r="Y1432" s="77"/>
      <c r="Z1432" s="77"/>
    </row>
    <row r="1433" ht="15.75" customHeight="1">
      <c r="A1433" s="2"/>
      <c r="B1433" s="89"/>
      <c r="C1433" s="89"/>
      <c r="D1433" s="18">
        <f t="shared" si="373"/>
        <v>0</v>
      </c>
      <c r="E1433" s="18">
        <f>B1433*A1424</f>
        <v>0</v>
      </c>
      <c r="F1433" s="18">
        <f t="shared" si="374"/>
        <v>0</v>
      </c>
      <c r="G1433" s="148" t="s">
        <v>528</v>
      </c>
      <c r="H1433" s="18"/>
      <c r="I1433" s="89">
        <f t="shared" si="375"/>
        <v>0</v>
      </c>
      <c r="J1433" s="116"/>
      <c r="K1433" s="3">
        <f t="shared" si="376"/>
        <v>0</v>
      </c>
      <c r="L1433" s="3"/>
      <c r="M1433" s="77"/>
      <c r="N1433" s="77"/>
      <c r="O1433" s="77"/>
      <c r="P1433" s="77"/>
      <c r="Q1433" s="77"/>
      <c r="R1433" s="77"/>
      <c r="S1433" s="77"/>
      <c r="T1433" s="77"/>
      <c r="U1433" s="77"/>
      <c r="V1433" s="77"/>
      <c r="W1433" s="77"/>
      <c r="X1433" s="77"/>
      <c r="Y1433" s="77"/>
      <c r="Z1433" s="77"/>
    </row>
    <row r="1434" ht="15.75" customHeight="1">
      <c r="A1434" s="2"/>
      <c r="B1434" s="89"/>
      <c r="C1434" s="89"/>
      <c r="D1434" s="18">
        <f t="shared" si="373"/>
        <v>0</v>
      </c>
      <c r="E1434" s="18">
        <f>B1434*A1424</f>
        <v>0</v>
      </c>
      <c r="F1434" s="18">
        <f t="shared" si="374"/>
        <v>0</v>
      </c>
      <c r="G1434" s="142"/>
      <c r="H1434" s="18"/>
      <c r="I1434" s="89">
        <f t="shared" si="375"/>
        <v>0</v>
      </c>
      <c r="J1434" s="116"/>
      <c r="K1434" s="3">
        <f t="shared" si="376"/>
        <v>0</v>
      </c>
      <c r="L1434" s="3"/>
      <c r="M1434" s="77"/>
      <c r="N1434" s="77"/>
      <c r="O1434" s="77"/>
      <c r="P1434" s="77"/>
      <c r="Q1434" s="77"/>
      <c r="R1434" s="77"/>
      <c r="S1434" s="77"/>
      <c r="T1434" s="77"/>
      <c r="U1434" s="77"/>
      <c r="V1434" s="77"/>
      <c r="W1434" s="77"/>
      <c r="X1434" s="77"/>
      <c r="Y1434" s="77"/>
      <c r="Z1434" s="77"/>
    </row>
    <row r="1435" ht="15.75" customHeight="1">
      <c r="A1435" s="1"/>
      <c r="B1435" s="89"/>
      <c r="C1435" s="89"/>
      <c r="D1435" s="18">
        <f t="shared" si="373"/>
        <v>0</v>
      </c>
      <c r="E1435" s="18">
        <f>B1435*A1424</f>
        <v>0</v>
      </c>
      <c r="F1435" s="18">
        <f t="shared" si="374"/>
        <v>0</v>
      </c>
      <c r="G1435" s="142"/>
      <c r="H1435" s="18"/>
      <c r="I1435" s="89">
        <f t="shared" si="375"/>
        <v>0</v>
      </c>
      <c r="J1435" s="116"/>
      <c r="K1435" s="3">
        <f t="shared" si="376"/>
        <v>0</v>
      </c>
      <c r="L1435" s="3"/>
      <c r="M1435" s="77"/>
      <c r="N1435" s="77"/>
      <c r="O1435" s="77"/>
      <c r="P1435" s="77"/>
      <c r="Q1435" s="77"/>
      <c r="R1435" s="77"/>
      <c r="S1435" s="77"/>
      <c r="T1435" s="77"/>
      <c r="U1435" s="77"/>
      <c r="V1435" s="77"/>
      <c r="W1435" s="77"/>
      <c r="X1435" s="77"/>
      <c r="Y1435" s="77"/>
      <c r="Z1435" s="77"/>
    </row>
    <row r="1436" ht="15.75" customHeight="1">
      <c r="A1436" s="1"/>
      <c r="B1436" s="89"/>
      <c r="C1436" s="89"/>
      <c r="D1436" s="18">
        <f t="shared" si="373"/>
        <v>0</v>
      </c>
      <c r="E1436" s="18">
        <f>B1436*A1424</f>
        <v>0</v>
      </c>
      <c r="F1436" s="18">
        <f t="shared" si="374"/>
        <v>0</v>
      </c>
      <c r="G1436" s="142"/>
      <c r="H1436" s="18"/>
      <c r="I1436" s="89">
        <f t="shared" si="375"/>
        <v>0</v>
      </c>
      <c r="J1436" s="116"/>
      <c r="K1436" s="3">
        <f t="shared" si="376"/>
        <v>0</v>
      </c>
      <c r="L1436" s="3"/>
      <c r="M1436" s="77"/>
      <c r="N1436" s="77"/>
      <c r="O1436" s="77"/>
      <c r="P1436" s="77"/>
      <c r="Q1436" s="77"/>
      <c r="R1436" s="77"/>
      <c r="S1436" s="77"/>
      <c r="T1436" s="77"/>
      <c r="U1436" s="77"/>
      <c r="V1436" s="77"/>
      <c r="W1436" s="77"/>
      <c r="X1436" s="77"/>
      <c r="Y1436" s="77"/>
      <c r="Z1436" s="77"/>
    </row>
    <row r="1437" ht="15.75" customHeight="1">
      <c r="A1437" s="31"/>
      <c r="B1437" s="89"/>
      <c r="C1437" s="89"/>
      <c r="D1437" s="95">
        <f t="shared" si="373"/>
        <v>0</v>
      </c>
      <c r="E1437" s="95">
        <f>B1437*A1424</f>
        <v>0</v>
      </c>
      <c r="F1437" s="18">
        <f t="shared" si="374"/>
        <v>0</v>
      </c>
      <c r="G1437" s="87"/>
      <c r="H1437" s="18"/>
      <c r="I1437" s="89">
        <f t="shared" si="375"/>
        <v>0</v>
      </c>
      <c r="J1437" s="118"/>
      <c r="K1437" s="3">
        <f t="shared" si="376"/>
        <v>0</v>
      </c>
      <c r="L1437" s="3"/>
      <c r="M1437" s="77"/>
      <c r="N1437" s="77"/>
      <c r="O1437" s="77"/>
      <c r="P1437" s="77"/>
      <c r="Q1437" s="77"/>
      <c r="R1437" s="77"/>
      <c r="S1437" s="77"/>
      <c r="T1437" s="77"/>
      <c r="U1437" s="77"/>
      <c r="V1437" s="77"/>
      <c r="W1437" s="77"/>
      <c r="X1437" s="77"/>
      <c r="Y1437" s="77"/>
      <c r="Z1437" s="77"/>
    </row>
    <row r="1438" ht="15.75" customHeight="1">
      <c r="A1438" s="31"/>
      <c r="B1438" s="89"/>
      <c r="C1438" s="89"/>
      <c r="D1438" s="18">
        <f t="shared" si="373"/>
        <v>0</v>
      </c>
      <c r="E1438" s="18">
        <f>B1438*A1424</f>
        <v>0</v>
      </c>
      <c r="F1438" s="18">
        <f t="shared" si="374"/>
        <v>0</v>
      </c>
      <c r="G1438" s="143">
        <f>F1440/A1424</f>
        <v>0</v>
      </c>
      <c r="H1438" s="18"/>
      <c r="I1438" s="89">
        <f t="shared" si="375"/>
        <v>0</v>
      </c>
      <c r="J1438" s="3"/>
      <c r="K1438" s="3">
        <f t="shared" si="376"/>
        <v>0</v>
      </c>
      <c r="L1438" s="3"/>
      <c r="M1438" s="77"/>
      <c r="N1438" s="77"/>
      <c r="O1438" s="77"/>
      <c r="P1438" s="77"/>
      <c r="Q1438" s="77"/>
      <c r="R1438" s="77"/>
      <c r="S1438" s="77"/>
      <c r="T1438" s="77"/>
      <c r="U1438" s="77"/>
      <c r="V1438" s="77"/>
      <c r="W1438" s="77"/>
      <c r="X1438" s="77"/>
      <c r="Y1438" s="77"/>
      <c r="Z1438" s="77"/>
    </row>
    <row r="1439" ht="15.75" customHeight="1">
      <c r="A1439" s="31"/>
      <c r="B1439" s="89"/>
      <c r="C1439" s="89"/>
      <c r="D1439" s="18">
        <f t="shared" si="373"/>
        <v>0</v>
      </c>
      <c r="E1439" s="18">
        <f>B1439*A1424</f>
        <v>0</v>
      </c>
      <c r="F1439" s="18">
        <f t="shared" si="374"/>
        <v>0</v>
      </c>
      <c r="G1439" s="142"/>
      <c r="H1439" s="18"/>
      <c r="I1439" s="89">
        <f t="shared" si="375"/>
        <v>0</v>
      </c>
      <c r="J1439" s="3"/>
      <c r="K1439" s="3">
        <f t="shared" si="376"/>
        <v>0</v>
      </c>
      <c r="L1439" s="3"/>
      <c r="M1439" s="77"/>
      <c r="N1439" s="77"/>
      <c r="O1439" s="77"/>
      <c r="P1439" s="77"/>
      <c r="Q1439" s="77"/>
      <c r="R1439" s="77"/>
      <c r="S1439" s="77"/>
      <c r="T1439" s="77"/>
      <c r="U1439" s="77"/>
      <c r="V1439" s="77"/>
      <c r="W1439" s="77"/>
      <c r="X1439" s="77"/>
      <c r="Y1439" s="77"/>
      <c r="Z1439" s="77"/>
    </row>
    <row r="1440" ht="15.75" customHeight="1">
      <c r="A1440" s="4" t="s">
        <v>495</v>
      </c>
      <c r="B1440" s="97">
        <f>SUM(B1426:B1439)</f>
        <v>0</v>
      </c>
      <c r="C1440" s="96"/>
      <c r="D1440" s="97">
        <f t="shared" ref="D1440:F1440" si="377">SUM(D1426:D1439)</f>
        <v>0</v>
      </c>
      <c r="E1440" s="97">
        <f t="shared" si="377"/>
        <v>0</v>
      </c>
      <c r="F1440" s="97">
        <f t="shared" si="377"/>
        <v>0</v>
      </c>
      <c r="G1440" s="87"/>
      <c r="H1440" s="96"/>
      <c r="I1440" s="97">
        <f t="shared" ref="I1440:L1440" si="378">SUM(I1426:I1439)</f>
        <v>0</v>
      </c>
      <c r="J1440" s="98">
        <f t="shared" si="378"/>
        <v>0</v>
      </c>
      <c r="K1440" s="98">
        <f t="shared" si="378"/>
        <v>0</v>
      </c>
      <c r="L1440" s="98">
        <f t="shared" si="378"/>
        <v>0</v>
      </c>
      <c r="M1440" s="77"/>
      <c r="N1440" s="77"/>
      <c r="O1440" s="77"/>
      <c r="P1440" s="77"/>
      <c r="Q1440" s="77"/>
      <c r="R1440" s="77"/>
      <c r="S1440" s="77"/>
      <c r="T1440" s="77"/>
      <c r="U1440" s="77"/>
      <c r="V1440" s="77"/>
      <c r="W1440" s="77"/>
      <c r="X1440" s="77"/>
      <c r="Y1440" s="77"/>
      <c r="Z1440" s="77"/>
    </row>
    <row r="1441" ht="15.75" customHeight="1">
      <c r="A1441" s="8"/>
      <c r="B1441" s="100"/>
      <c r="C1441" s="100"/>
      <c r="D1441" s="100"/>
      <c r="E1441" s="100"/>
      <c r="F1441" s="100"/>
      <c r="G1441" s="100"/>
      <c r="H1441" s="100"/>
      <c r="I1441" s="101" t="s">
        <v>496</v>
      </c>
      <c r="J1441" s="100"/>
      <c r="K1441" s="100"/>
      <c r="L1441" s="101" t="s">
        <v>497</v>
      </c>
      <c r="M1441" s="77"/>
      <c r="N1441" s="77"/>
      <c r="O1441" s="77"/>
      <c r="P1441" s="77"/>
      <c r="Q1441" s="77"/>
      <c r="R1441" s="77"/>
      <c r="S1441" s="77"/>
      <c r="T1441" s="77"/>
      <c r="U1441" s="77"/>
      <c r="V1441" s="77"/>
      <c r="W1441" s="77"/>
      <c r="X1441" s="77"/>
      <c r="Y1441" s="77"/>
      <c r="Z1441" s="77"/>
    </row>
    <row r="1442" ht="15.75" customHeight="1">
      <c r="A1442" s="8"/>
      <c r="B1442" s="100"/>
      <c r="C1442" s="100"/>
      <c r="D1442" s="100"/>
      <c r="E1442" s="100"/>
      <c r="F1442" s="100"/>
      <c r="G1442" s="100"/>
      <c r="H1442" s="100"/>
      <c r="I1442" s="104">
        <f>G1438*A1424</f>
        <v>0</v>
      </c>
      <c r="J1442" s="100"/>
      <c r="K1442" s="100"/>
      <c r="L1442" s="104"/>
      <c r="M1442" s="77"/>
      <c r="N1442" s="77"/>
      <c r="O1442" s="77"/>
      <c r="P1442" s="77"/>
      <c r="Q1442" s="77"/>
      <c r="R1442" s="77"/>
      <c r="S1442" s="77"/>
      <c r="T1442" s="77"/>
      <c r="U1442" s="77"/>
      <c r="V1442" s="77"/>
      <c r="W1442" s="77"/>
      <c r="X1442" s="77"/>
      <c r="Y1442" s="77"/>
      <c r="Z1442" s="77"/>
    </row>
    <row r="1443" ht="15.75" customHeight="1">
      <c r="A1443" s="8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77"/>
      <c r="N1443" s="77"/>
      <c r="O1443" s="77"/>
      <c r="P1443" s="77"/>
      <c r="Q1443" s="77"/>
      <c r="R1443" s="77"/>
      <c r="S1443" s="77"/>
      <c r="T1443" s="77"/>
      <c r="U1443" s="77"/>
      <c r="V1443" s="77"/>
      <c r="W1443" s="77"/>
      <c r="X1443" s="77"/>
      <c r="Y1443" s="77"/>
      <c r="Z1443" s="77"/>
    </row>
    <row r="1444" ht="15.75" customHeight="1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77"/>
      <c r="N1444" s="77"/>
      <c r="O1444" s="77"/>
      <c r="P1444" s="77"/>
      <c r="Q1444" s="77"/>
      <c r="R1444" s="77"/>
      <c r="S1444" s="77"/>
      <c r="T1444" s="77"/>
      <c r="U1444" s="77"/>
      <c r="V1444" s="77"/>
      <c r="W1444" s="77"/>
      <c r="X1444" s="77"/>
      <c r="Y1444" s="77"/>
      <c r="Z1444" s="77"/>
    </row>
    <row r="1445" ht="15.75" customHeight="1">
      <c r="A1445" s="66"/>
      <c r="B1445" s="75"/>
      <c r="C1445" s="75"/>
      <c r="D1445" s="75"/>
      <c r="E1445" s="75"/>
      <c r="F1445" s="75"/>
      <c r="G1445" s="75"/>
      <c r="H1445" s="75"/>
      <c r="I1445" s="75"/>
      <c r="J1445" s="75"/>
      <c r="K1445" s="75"/>
      <c r="L1445" s="76"/>
      <c r="M1445" s="77"/>
      <c r="N1445" s="77"/>
      <c r="O1445" s="77"/>
      <c r="P1445" s="77"/>
      <c r="Q1445" s="77"/>
      <c r="R1445" s="77"/>
      <c r="S1445" s="77"/>
      <c r="T1445" s="77"/>
      <c r="U1445" s="77"/>
      <c r="V1445" s="77"/>
      <c r="W1445" s="77"/>
      <c r="X1445" s="77"/>
      <c r="Y1445" s="77"/>
      <c r="Z1445" s="77"/>
    </row>
    <row r="1446" ht="15.75" customHeight="1">
      <c r="A1446" s="78" t="s">
        <v>478</v>
      </c>
      <c r="B1446" s="79" t="s">
        <v>479</v>
      </c>
      <c r="C1446" s="75"/>
      <c r="D1446" s="76"/>
      <c r="E1446" s="80" t="s">
        <v>480</v>
      </c>
      <c r="F1446" s="75"/>
      <c r="G1446" s="76"/>
      <c r="H1446" s="79" t="s">
        <v>481</v>
      </c>
      <c r="I1446" s="75"/>
      <c r="J1446" s="75"/>
      <c r="K1446" s="75"/>
      <c r="L1446" s="76"/>
      <c r="M1446" s="77"/>
      <c r="N1446" s="77"/>
      <c r="O1446" s="77"/>
      <c r="P1446" s="77"/>
      <c r="Q1446" s="77"/>
      <c r="R1446" s="77"/>
      <c r="S1446" s="77"/>
      <c r="T1446" s="77"/>
      <c r="U1446" s="77"/>
      <c r="V1446" s="77"/>
      <c r="W1446" s="77"/>
      <c r="X1446" s="77"/>
      <c r="Y1446" s="77"/>
      <c r="Z1446" s="77"/>
    </row>
    <row r="1447" ht="15.75" customHeight="1">
      <c r="A1447" s="177">
        <v>4.0</v>
      </c>
      <c r="B1447" s="82" t="s">
        <v>482</v>
      </c>
      <c r="C1447" s="82" t="s">
        <v>483</v>
      </c>
      <c r="D1447" s="82" t="s">
        <v>484</v>
      </c>
      <c r="E1447" s="82" t="s">
        <v>485</v>
      </c>
      <c r="F1447" s="82" t="s">
        <v>484</v>
      </c>
      <c r="G1447" s="82" t="s">
        <v>524</v>
      </c>
      <c r="H1447" s="82" t="s">
        <v>486</v>
      </c>
      <c r="I1447" s="82" t="s">
        <v>487</v>
      </c>
      <c r="J1447" s="147" t="s">
        <v>488</v>
      </c>
      <c r="K1447" s="85" t="s">
        <v>489</v>
      </c>
      <c r="L1447" s="85" t="s">
        <v>490</v>
      </c>
      <c r="M1447" s="77"/>
      <c r="N1447" s="77"/>
      <c r="O1447" s="77"/>
      <c r="P1447" s="77"/>
      <c r="Q1447" s="77"/>
      <c r="R1447" s="77"/>
      <c r="S1447" s="77"/>
      <c r="T1447" s="77"/>
      <c r="U1447" s="77"/>
      <c r="V1447" s="77"/>
      <c r="W1447" s="77"/>
      <c r="X1447" s="77"/>
      <c r="Y1447" s="77"/>
      <c r="Z1447" s="77"/>
    </row>
    <row r="1448" ht="15.75" customHeight="1">
      <c r="A1448" s="86" t="s">
        <v>491</v>
      </c>
      <c r="B1448" s="87"/>
      <c r="C1448" s="87"/>
      <c r="D1448" s="87"/>
      <c r="E1448" s="87"/>
      <c r="F1448" s="87"/>
      <c r="G1448" s="87"/>
      <c r="H1448" s="87"/>
      <c r="I1448" s="87"/>
      <c r="J1448" s="115"/>
      <c r="K1448" s="87"/>
      <c r="L1448" s="87"/>
      <c r="M1448" s="77"/>
      <c r="N1448" s="77"/>
      <c r="O1448" s="77"/>
      <c r="P1448" s="77"/>
      <c r="Q1448" s="77"/>
      <c r="R1448" s="77"/>
      <c r="S1448" s="77"/>
      <c r="T1448" s="77"/>
      <c r="U1448" s="77"/>
      <c r="V1448" s="77"/>
      <c r="W1448" s="77"/>
      <c r="X1448" s="77"/>
      <c r="Y1448" s="77"/>
      <c r="Z1448" s="77"/>
    </row>
    <row r="1449" ht="15.75" customHeight="1">
      <c r="A1449" s="2"/>
      <c r="B1449" s="89"/>
      <c r="C1449" s="89"/>
      <c r="D1449" s="18">
        <f t="shared" ref="D1449:D1462" si="379">C1449*B1449</f>
        <v>0</v>
      </c>
      <c r="E1449" s="18">
        <f>B1449*A1447</f>
        <v>0</v>
      </c>
      <c r="F1449" s="18">
        <f t="shared" ref="F1449:F1462" si="380">E1449*C1449</f>
        <v>0</v>
      </c>
      <c r="G1449" s="140">
        <v>0.0</v>
      </c>
      <c r="H1449" s="18"/>
      <c r="I1449" s="89">
        <f t="shared" ref="I1449:I1462" si="381">H1449*E1449</f>
        <v>0</v>
      </c>
      <c r="J1449" s="116"/>
      <c r="K1449" s="3">
        <f t="shared" ref="K1449:K1462" si="382">J1449*I1449</f>
        <v>0</v>
      </c>
      <c r="L1449" s="3"/>
      <c r="M1449" s="77"/>
      <c r="N1449" s="77"/>
      <c r="O1449" s="77"/>
      <c r="P1449" s="77"/>
      <c r="Q1449" s="77"/>
      <c r="R1449" s="77"/>
      <c r="S1449" s="77"/>
      <c r="T1449" s="77"/>
      <c r="U1449" s="77"/>
      <c r="V1449" s="77"/>
      <c r="W1449" s="77"/>
      <c r="X1449" s="77"/>
      <c r="Y1449" s="77"/>
      <c r="Z1449" s="77"/>
    </row>
    <row r="1450" ht="15.75" customHeight="1">
      <c r="A1450" s="2"/>
      <c r="B1450" s="89"/>
      <c r="C1450" s="89"/>
      <c r="D1450" s="18">
        <f t="shared" si="379"/>
        <v>0</v>
      </c>
      <c r="E1450" s="18">
        <f>B1450*A1447</f>
        <v>0</v>
      </c>
      <c r="F1450" s="18">
        <f t="shared" si="380"/>
        <v>0</v>
      </c>
      <c r="G1450" s="87"/>
      <c r="H1450" s="18"/>
      <c r="I1450" s="89">
        <f t="shared" si="381"/>
        <v>0</v>
      </c>
      <c r="J1450" s="116"/>
      <c r="K1450" s="3">
        <f t="shared" si="382"/>
        <v>0</v>
      </c>
      <c r="L1450" s="3"/>
      <c r="M1450" s="77"/>
      <c r="N1450" s="77"/>
      <c r="O1450" s="77"/>
      <c r="P1450" s="77"/>
      <c r="Q1450" s="77"/>
      <c r="R1450" s="77"/>
      <c r="S1450" s="77"/>
      <c r="T1450" s="77"/>
      <c r="U1450" s="77"/>
      <c r="V1450" s="77"/>
      <c r="W1450" s="77"/>
      <c r="X1450" s="77"/>
      <c r="Y1450" s="77"/>
      <c r="Z1450" s="77"/>
    </row>
    <row r="1451" ht="15.75" customHeight="1">
      <c r="A1451" s="2"/>
      <c r="B1451" s="18"/>
      <c r="C1451" s="18"/>
      <c r="D1451" s="18">
        <f t="shared" si="379"/>
        <v>0</v>
      </c>
      <c r="E1451" s="18">
        <f>B1451*A1447</f>
        <v>0</v>
      </c>
      <c r="F1451" s="18">
        <f t="shared" si="380"/>
        <v>0</v>
      </c>
      <c r="G1451" s="148" t="s">
        <v>527</v>
      </c>
      <c r="H1451" s="18"/>
      <c r="I1451" s="89">
        <f t="shared" si="381"/>
        <v>0</v>
      </c>
      <c r="J1451" s="116"/>
      <c r="K1451" s="3">
        <f t="shared" si="382"/>
        <v>0</v>
      </c>
      <c r="L1451" s="3"/>
      <c r="M1451" s="77"/>
      <c r="N1451" s="77"/>
      <c r="O1451" s="77"/>
      <c r="P1451" s="77"/>
      <c r="Q1451" s="77"/>
      <c r="R1451" s="77"/>
      <c r="S1451" s="77"/>
      <c r="T1451" s="77"/>
      <c r="U1451" s="77"/>
      <c r="V1451" s="77"/>
      <c r="W1451" s="77"/>
      <c r="X1451" s="77"/>
      <c r="Y1451" s="77"/>
      <c r="Z1451" s="77"/>
    </row>
    <row r="1452" ht="15.75" customHeight="1">
      <c r="A1452" s="2"/>
      <c r="B1452" s="18"/>
      <c r="C1452" s="18"/>
      <c r="D1452" s="18">
        <f t="shared" si="379"/>
        <v>0</v>
      </c>
      <c r="E1452" s="18">
        <f>B1452*A1447</f>
        <v>0</v>
      </c>
      <c r="F1452" s="18">
        <f t="shared" si="380"/>
        <v>0</v>
      </c>
      <c r="G1452" s="142"/>
      <c r="H1452" s="18"/>
      <c r="I1452" s="89">
        <f t="shared" si="381"/>
        <v>0</v>
      </c>
      <c r="J1452" s="116"/>
      <c r="K1452" s="3">
        <f t="shared" si="382"/>
        <v>0</v>
      </c>
      <c r="L1452" s="3"/>
      <c r="M1452" s="77"/>
      <c r="N1452" s="77"/>
      <c r="O1452" s="77"/>
      <c r="P1452" s="77"/>
      <c r="Q1452" s="77"/>
      <c r="R1452" s="77"/>
      <c r="S1452" s="77"/>
      <c r="T1452" s="77"/>
      <c r="U1452" s="77"/>
      <c r="V1452" s="77"/>
      <c r="W1452" s="77"/>
      <c r="X1452" s="77"/>
      <c r="Y1452" s="77"/>
      <c r="Z1452" s="77"/>
    </row>
    <row r="1453" ht="15.75" customHeight="1">
      <c r="A1453" s="2"/>
      <c r="B1453" s="18"/>
      <c r="C1453" s="18"/>
      <c r="D1453" s="18">
        <f t="shared" si="379"/>
        <v>0</v>
      </c>
      <c r="E1453" s="18">
        <f>B1453*A1447</f>
        <v>0</v>
      </c>
      <c r="F1453" s="18">
        <f t="shared" si="380"/>
        <v>0</v>
      </c>
      <c r="G1453" s="142"/>
      <c r="H1453" s="18"/>
      <c r="I1453" s="89">
        <f t="shared" si="381"/>
        <v>0</v>
      </c>
      <c r="J1453" s="116"/>
      <c r="K1453" s="3">
        <f t="shared" si="382"/>
        <v>0</v>
      </c>
      <c r="L1453" s="3"/>
      <c r="M1453" s="77"/>
      <c r="N1453" s="77"/>
      <c r="O1453" s="77"/>
      <c r="P1453" s="77"/>
      <c r="Q1453" s="77"/>
      <c r="R1453" s="77"/>
      <c r="S1453" s="77"/>
      <c r="T1453" s="77"/>
      <c r="U1453" s="77"/>
      <c r="V1453" s="77"/>
      <c r="W1453" s="77"/>
      <c r="X1453" s="77"/>
      <c r="Y1453" s="77"/>
      <c r="Z1453" s="77"/>
    </row>
    <row r="1454" ht="15.75" customHeight="1">
      <c r="A1454" s="2"/>
      <c r="B1454" s="18"/>
      <c r="C1454" s="18"/>
      <c r="D1454" s="18">
        <f t="shared" si="379"/>
        <v>0</v>
      </c>
      <c r="E1454" s="18">
        <f>B1454*A1447</f>
        <v>0</v>
      </c>
      <c r="F1454" s="18">
        <f t="shared" si="380"/>
        <v>0</v>
      </c>
      <c r="G1454" s="87"/>
      <c r="H1454" s="18"/>
      <c r="I1454" s="89">
        <f t="shared" si="381"/>
        <v>0</v>
      </c>
      <c r="J1454" s="116"/>
      <c r="K1454" s="3">
        <f t="shared" si="382"/>
        <v>0</v>
      </c>
      <c r="L1454" s="3"/>
      <c r="M1454" s="77"/>
      <c r="N1454" s="77"/>
      <c r="O1454" s="77"/>
      <c r="P1454" s="77"/>
      <c r="Q1454" s="77"/>
      <c r="R1454" s="77"/>
      <c r="S1454" s="77"/>
      <c r="T1454" s="77"/>
      <c r="U1454" s="77"/>
      <c r="V1454" s="77"/>
      <c r="W1454" s="77"/>
      <c r="X1454" s="77"/>
      <c r="Y1454" s="77"/>
      <c r="Z1454" s="77"/>
    </row>
    <row r="1455" ht="15.75" customHeight="1">
      <c r="A1455" s="2"/>
      <c r="B1455" s="18"/>
      <c r="C1455" s="18"/>
      <c r="D1455" s="18">
        <f t="shared" si="379"/>
        <v>0</v>
      </c>
      <c r="E1455" s="18">
        <f>B1455*A1447</f>
        <v>0</v>
      </c>
      <c r="F1455" s="18">
        <f t="shared" si="380"/>
        <v>0</v>
      </c>
      <c r="G1455" s="59"/>
      <c r="H1455" s="18"/>
      <c r="I1455" s="89">
        <f t="shared" si="381"/>
        <v>0</v>
      </c>
      <c r="J1455" s="116"/>
      <c r="K1455" s="3">
        <f t="shared" si="382"/>
        <v>0</v>
      </c>
      <c r="L1455" s="3"/>
      <c r="M1455" s="77"/>
      <c r="N1455" s="77"/>
      <c r="O1455" s="77"/>
      <c r="P1455" s="77"/>
      <c r="Q1455" s="77"/>
      <c r="R1455" s="77"/>
      <c r="S1455" s="77"/>
      <c r="T1455" s="77"/>
      <c r="U1455" s="77"/>
      <c r="V1455" s="77"/>
      <c r="W1455" s="77"/>
      <c r="X1455" s="77"/>
      <c r="Y1455" s="77"/>
      <c r="Z1455" s="77"/>
    </row>
    <row r="1456" ht="15.75" customHeight="1">
      <c r="A1456" s="2"/>
      <c r="B1456" s="89"/>
      <c r="C1456" s="89"/>
      <c r="D1456" s="18">
        <f t="shared" si="379"/>
        <v>0</v>
      </c>
      <c r="E1456" s="18">
        <f>B1456*A1447</f>
        <v>0</v>
      </c>
      <c r="F1456" s="18">
        <f t="shared" si="380"/>
        <v>0</v>
      </c>
      <c r="G1456" s="148" t="s">
        <v>528</v>
      </c>
      <c r="H1456" s="18"/>
      <c r="I1456" s="89">
        <f t="shared" si="381"/>
        <v>0</v>
      </c>
      <c r="J1456" s="116"/>
      <c r="K1456" s="3">
        <f t="shared" si="382"/>
        <v>0</v>
      </c>
      <c r="L1456" s="3"/>
      <c r="M1456" s="77"/>
      <c r="N1456" s="77"/>
      <c r="O1456" s="77"/>
      <c r="P1456" s="77"/>
      <c r="Q1456" s="77"/>
      <c r="R1456" s="77"/>
      <c r="S1456" s="77"/>
      <c r="T1456" s="77"/>
      <c r="U1456" s="77"/>
      <c r="V1456" s="77"/>
      <c r="W1456" s="77"/>
      <c r="X1456" s="77"/>
      <c r="Y1456" s="77"/>
      <c r="Z1456" s="77"/>
    </row>
    <row r="1457" ht="15.75" customHeight="1">
      <c r="A1457" s="2"/>
      <c r="B1457" s="89"/>
      <c r="C1457" s="89"/>
      <c r="D1457" s="18">
        <f t="shared" si="379"/>
        <v>0</v>
      </c>
      <c r="E1457" s="18">
        <f>B1457*A1447</f>
        <v>0</v>
      </c>
      <c r="F1457" s="18">
        <f t="shared" si="380"/>
        <v>0</v>
      </c>
      <c r="G1457" s="142"/>
      <c r="H1457" s="18"/>
      <c r="I1457" s="89">
        <f t="shared" si="381"/>
        <v>0</v>
      </c>
      <c r="J1457" s="116"/>
      <c r="K1457" s="3">
        <f t="shared" si="382"/>
        <v>0</v>
      </c>
      <c r="L1457" s="3"/>
      <c r="M1457" s="77"/>
      <c r="N1457" s="77"/>
      <c r="O1457" s="77"/>
      <c r="P1457" s="77"/>
      <c r="Q1457" s="77"/>
      <c r="R1457" s="77"/>
      <c r="S1457" s="77"/>
      <c r="T1457" s="77"/>
      <c r="U1457" s="77"/>
      <c r="V1457" s="77"/>
      <c r="W1457" s="77"/>
      <c r="X1457" s="77"/>
      <c r="Y1457" s="77"/>
      <c r="Z1457" s="77"/>
    </row>
    <row r="1458" ht="15.75" customHeight="1">
      <c r="A1458" s="1"/>
      <c r="B1458" s="89"/>
      <c r="C1458" s="89"/>
      <c r="D1458" s="18">
        <f t="shared" si="379"/>
        <v>0</v>
      </c>
      <c r="E1458" s="18">
        <f>B1458*A1447</f>
        <v>0</v>
      </c>
      <c r="F1458" s="18">
        <f t="shared" si="380"/>
        <v>0</v>
      </c>
      <c r="G1458" s="142"/>
      <c r="H1458" s="18"/>
      <c r="I1458" s="89">
        <f t="shared" si="381"/>
        <v>0</v>
      </c>
      <c r="J1458" s="116"/>
      <c r="K1458" s="3">
        <f t="shared" si="382"/>
        <v>0</v>
      </c>
      <c r="L1458" s="3"/>
      <c r="M1458" s="77"/>
      <c r="N1458" s="77"/>
      <c r="O1458" s="77"/>
      <c r="P1458" s="77"/>
      <c r="Q1458" s="77"/>
      <c r="R1458" s="77"/>
      <c r="S1458" s="77"/>
      <c r="T1458" s="77"/>
      <c r="U1458" s="77"/>
      <c r="V1458" s="77"/>
      <c r="W1458" s="77"/>
      <c r="X1458" s="77"/>
      <c r="Y1458" s="77"/>
      <c r="Z1458" s="77"/>
    </row>
    <row r="1459" ht="15.75" customHeight="1">
      <c r="A1459" s="1"/>
      <c r="B1459" s="89"/>
      <c r="C1459" s="89"/>
      <c r="D1459" s="18">
        <f t="shared" si="379"/>
        <v>0</v>
      </c>
      <c r="E1459" s="18">
        <f>B1459*A1447</f>
        <v>0</v>
      </c>
      <c r="F1459" s="18">
        <f t="shared" si="380"/>
        <v>0</v>
      </c>
      <c r="G1459" s="142"/>
      <c r="H1459" s="18"/>
      <c r="I1459" s="89">
        <f t="shared" si="381"/>
        <v>0</v>
      </c>
      <c r="J1459" s="116"/>
      <c r="K1459" s="3">
        <f t="shared" si="382"/>
        <v>0</v>
      </c>
      <c r="L1459" s="3"/>
      <c r="M1459" s="77"/>
      <c r="N1459" s="77"/>
      <c r="O1459" s="77"/>
      <c r="P1459" s="77"/>
      <c r="Q1459" s="77"/>
      <c r="R1459" s="77"/>
      <c r="S1459" s="77"/>
      <c r="T1459" s="77"/>
      <c r="U1459" s="77"/>
      <c r="V1459" s="77"/>
      <c r="W1459" s="77"/>
      <c r="X1459" s="77"/>
      <c r="Y1459" s="77"/>
      <c r="Z1459" s="77"/>
    </row>
    <row r="1460" ht="15.75" customHeight="1">
      <c r="A1460" s="31"/>
      <c r="B1460" s="89"/>
      <c r="C1460" s="89"/>
      <c r="D1460" s="95">
        <f t="shared" si="379"/>
        <v>0</v>
      </c>
      <c r="E1460" s="95">
        <f>B1460*A1447</f>
        <v>0</v>
      </c>
      <c r="F1460" s="18">
        <f t="shared" si="380"/>
        <v>0</v>
      </c>
      <c r="G1460" s="87"/>
      <c r="H1460" s="18"/>
      <c r="I1460" s="89">
        <f t="shared" si="381"/>
        <v>0</v>
      </c>
      <c r="J1460" s="118"/>
      <c r="K1460" s="3">
        <f t="shared" si="382"/>
        <v>0</v>
      </c>
      <c r="L1460" s="3"/>
      <c r="M1460" s="77"/>
      <c r="N1460" s="77"/>
      <c r="O1460" s="77"/>
      <c r="P1460" s="77"/>
      <c r="Q1460" s="77"/>
      <c r="R1460" s="77"/>
      <c r="S1460" s="77"/>
      <c r="T1460" s="77"/>
      <c r="U1460" s="77"/>
      <c r="V1460" s="77"/>
      <c r="W1460" s="77"/>
      <c r="X1460" s="77"/>
      <c r="Y1460" s="77"/>
      <c r="Z1460" s="77"/>
    </row>
    <row r="1461" ht="15.75" customHeight="1">
      <c r="A1461" s="31"/>
      <c r="B1461" s="89"/>
      <c r="C1461" s="89"/>
      <c r="D1461" s="18">
        <f t="shared" si="379"/>
        <v>0</v>
      </c>
      <c r="E1461" s="18">
        <f>B1461*A1447</f>
        <v>0</v>
      </c>
      <c r="F1461" s="18">
        <f t="shared" si="380"/>
        <v>0</v>
      </c>
      <c r="G1461" s="143">
        <f>F1463/A1447</f>
        <v>0</v>
      </c>
      <c r="H1461" s="18"/>
      <c r="I1461" s="89">
        <f t="shared" si="381"/>
        <v>0</v>
      </c>
      <c r="J1461" s="3"/>
      <c r="K1461" s="3">
        <f t="shared" si="382"/>
        <v>0</v>
      </c>
      <c r="L1461" s="3"/>
      <c r="M1461" s="77"/>
      <c r="N1461" s="77"/>
      <c r="O1461" s="77"/>
      <c r="P1461" s="77"/>
      <c r="Q1461" s="77"/>
      <c r="R1461" s="77"/>
      <c r="S1461" s="77"/>
      <c r="T1461" s="77"/>
      <c r="U1461" s="77"/>
      <c r="V1461" s="77"/>
      <c r="W1461" s="77"/>
      <c r="X1461" s="77"/>
      <c r="Y1461" s="77"/>
      <c r="Z1461" s="77"/>
    </row>
    <row r="1462" ht="15.75" customHeight="1">
      <c r="A1462" s="31"/>
      <c r="B1462" s="89"/>
      <c r="C1462" s="89"/>
      <c r="D1462" s="18">
        <f t="shared" si="379"/>
        <v>0</v>
      </c>
      <c r="E1462" s="18">
        <f>B1462*A1447</f>
        <v>0</v>
      </c>
      <c r="F1462" s="18">
        <f t="shared" si="380"/>
        <v>0</v>
      </c>
      <c r="G1462" s="142"/>
      <c r="H1462" s="18"/>
      <c r="I1462" s="89">
        <f t="shared" si="381"/>
        <v>0</v>
      </c>
      <c r="J1462" s="3"/>
      <c r="K1462" s="3">
        <f t="shared" si="382"/>
        <v>0</v>
      </c>
      <c r="L1462" s="3"/>
      <c r="M1462" s="77"/>
      <c r="N1462" s="77"/>
      <c r="O1462" s="77"/>
      <c r="P1462" s="77"/>
      <c r="Q1462" s="77"/>
      <c r="R1462" s="77"/>
      <c r="S1462" s="77"/>
      <c r="T1462" s="77"/>
      <c r="U1462" s="77"/>
      <c r="V1462" s="77"/>
      <c r="W1462" s="77"/>
      <c r="X1462" s="77"/>
      <c r="Y1462" s="77"/>
      <c r="Z1462" s="77"/>
    </row>
    <row r="1463" ht="15.75" customHeight="1">
      <c r="A1463" s="4" t="s">
        <v>495</v>
      </c>
      <c r="B1463" s="97">
        <f>SUM(B1449:B1462)</f>
        <v>0</v>
      </c>
      <c r="C1463" s="96"/>
      <c r="D1463" s="97">
        <f t="shared" ref="D1463:F1463" si="383">SUM(D1449:D1462)</f>
        <v>0</v>
      </c>
      <c r="E1463" s="97">
        <f t="shared" si="383"/>
        <v>0</v>
      </c>
      <c r="F1463" s="97">
        <f t="shared" si="383"/>
        <v>0</v>
      </c>
      <c r="G1463" s="87"/>
      <c r="H1463" s="96"/>
      <c r="I1463" s="97">
        <f t="shared" ref="I1463:L1463" si="384">SUM(I1449:I1462)</f>
        <v>0</v>
      </c>
      <c r="J1463" s="98">
        <f t="shared" si="384"/>
        <v>0</v>
      </c>
      <c r="K1463" s="98">
        <f t="shared" si="384"/>
        <v>0</v>
      </c>
      <c r="L1463" s="98">
        <f t="shared" si="384"/>
        <v>0</v>
      </c>
      <c r="M1463" s="77"/>
      <c r="N1463" s="77"/>
      <c r="O1463" s="77"/>
      <c r="P1463" s="77"/>
      <c r="Q1463" s="77"/>
      <c r="R1463" s="77"/>
      <c r="S1463" s="77"/>
      <c r="T1463" s="77"/>
      <c r="U1463" s="77"/>
      <c r="V1463" s="77"/>
      <c r="W1463" s="77"/>
      <c r="X1463" s="77"/>
      <c r="Y1463" s="77"/>
      <c r="Z1463" s="77"/>
    </row>
    <row r="1464" ht="15.75" customHeight="1">
      <c r="A1464" s="8"/>
      <c r="B1464" s="100"/>
      <c r="C1464" s="100"/>
      <c r="D1464" s="100"/>
      <c r="E1464" s="100"/>
      <c r="F1464" s="100"/>
      <c r="G1464" s="100"/>
      <c r="H1464" s="100"/>
      <c r="I1464" s="101" t="s">
        <v>496</v>
      </c>
      <c r="J1464" s="100"/>
      <c r="K1464" s="100"/>
      <c r="L1464" s="101" t="s">
        <v>497</v>
      </c>
      <c r="M1464" s="77"/>
      <c r="N1464" s="77"/>
      <c r="O1464" s="77"/>
      <c r="P1464" s="77"/>
      <c r="Q1464" s="77"/>
      <c r="R1464" s="77"/>
      <c r="S1464" s="77"/>
      <c r="T1464" s="77"/>
      <c r="U1464" s="77"/>
      <c r="V1464" s="77"/>
      <c r="W1464" s="77"/>
      <c r="X1464" s="77"/>
      <c r="Y1464" s="77"/>
      <c r="Z1464" s="77"/>
    </row>
    <row r="1465" ht="15.75" customHeight="1">
      <c r="A1465" s="8"/>
      <c r="B1465" s="100"/>
      <c r="C1465" s="100"/>
      <c r="D1465" s="100"/>
      <c r="E1465" s="100"/>
      <c r="F1465" s="100"/>
      <c r="G1465" s="100"/>
      <c r="H1465" s="100"/>
      <c r="I1465" s="104">
        <f>G1461*A1447</f>
        <v>0</v>
      </c>
      <c r="J1465" s="100"/>
      <c r="K1465" s="100"/>
      <c r="L1465" s="104"/>
      <c r="M1465" s="77"/>
      <c r="N1465" s="77"/>
      <c r="O1465" s="77"/>
      <c r="P1465" s="77"/>
      <c r="Q1465" s="77"/>
      <c r="R1465" s="77"/>
      <c r="S1465" s="77"/>
      <c r="T1465" s="77"/>
      <c r="U1465" s="77"/>
      <c r="V1465" s="77"/>
      <c r="W1465" s="77"/>
      <c r="X1465" s="77"/>
      <c r="Y1465" s="77"/>
      <c r="Z1465" s="77"/>
    </row>
    <row r="1466" ht="15.75" customHeight="1">
      <c r="A1466" s="8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77"/>
      <c r="N1466" s="77"/>
      <c r="O1466" s="77"/>
      <c r="P1466" s="77"/>
      <c r="Q1466" s="77"/>
      <c r="R1466" s="77"/>
      <c r="S1466" s="77"/>
      <c r="T1466" s="77"/>
      <c r="U1466" s="77"/>
      <c r="V1466" s="77"/>
      <c r="W1466" s="77"/>
      <c r="X1466" s="77"/>
      <c r="Y1466" s="77"/>
      <c r="Z1466" s="77"/>
    </row>
    <row r="1467" ht="15.75" customHeight="1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77"/>
      <c r="N1467" s="77"/>
      <c r="O1467" s="77"/>
      <c r="P1467" s="77"/>
      <c r="Q1467" s="77"/>
      <c r="R1467" s="77"/>
      <c r="S1467" s="77"/>
      <c r="T1467" s="77"/>
      <c r="U1467" s="77"/>
      <c r="V1467" s="77"/>
      <c r="W1467" s="77"/>
      <c r="X1467" s="77"/>
      <c r="Y1467" s="77"/>
      <c r="Z1467" s="77"/>
    </row>
    <row r="1468" ht="15.75" customHeight="1">
      <c r="A1468" s="78" t="s">
        <v>478</v>
      </c>
      <c r="B1468" s="79" t="s">
        <v>479</v>
      </c>
      <c r="C1468" s="75"/>
      <c r="D1468" s="76"/>
      <c r="E1468" s="80" t="s">
        <v>480</v>
      </c>
      <c r="F1468" s="75"/>
      <c r="G1468" s="76"/>
      <c r="H1468" s="79" t="s">
        <v>481</v>
      </c>
      <c r="I1468" s="75"/>
      <c r="J1468" s="75"/>
      <c r="K1468" s="75"/>
      <c r="L1468" s="76"/>
      <c r="M1468" s="77"/>
      <c r="N1468" s="77"/>
      <c r="O1468" s="77"/>
      <c r="P1468" s="77"/>
      <c r="Q1468" s="77"/>
      <c r="R1468" s="77"/>
      <c r="S1468" s="77"/>
      <c r="T1468" s="77"/>
      <c r="U1468" s="77"/>
      <c r="V1468" s="77"/>
      <c r="W1468" s="77"/>
      <c r="X1468" s="77"/>
      <c r="Y1468" s="77"/>
      <c r="Z1468" s="77"/>
    </row>
    <row r="1469" ht="15.75" customHeight="1">
      <c r="A1469" s="177">
        <v>4.0</v>
      </c>
      <c r="B1469" s="82" t="s">
        <v>482</v>
      </c>
      <c r="C1469" s="82" t="s">
        <v>483</v>
      </c>
      <c r="D1469" s="82" t="s">
        <v>484</v>
      </c>
      <c r="E1469" s="82" t="s">
        <v>485</v>
      </c>
      <c r="F1469" s="82" t="s">
        <v>484</v>
      </c>
      <c r="G1469" s="82" t="s">
        <v>524</v>
      </c>
      <c r="H1469" s="82" t="s">
        <v>486</v>
      </c>
      <c r="I1469" s="82" t="s">
        <v>487</v>
      </c>
      <c r="J1469" s="147" t="s">
        <v>488</v>
      </c>
      <c r="K1469" s="85" t="s">
        <v>489</v>
      </c>
      <c r="L1469" s="85" t="s">
        <v>490</v>
      </c>
      <c r="M1469" s="77"/>
      <c r="N1469" s="77"/>
      <c r="O1469" s="77"/>
      <c r="P1469" s="77"/>
      <c r="Q1469" s="77"/>
      <c r="R1469" s="77"/>
      <c r="S1469" s="77"/>
      <c r="T1469" s="77"/>
      <c r="U1469" s="77"/>
      <c r="V1469" s="77"/>
      <c r="W1469" s="77"/>
      <c r="X1469" s="77"/>
      <c r="Y1469" s="77"/>
      <c r="Z1469" s="77"/>
    </row>
    <row r="1470" ht="15.75" customHeight="1">
      <c r="A1470" s="86" t="s">
        <v>491</v>
      </c>
      <c r="B1470" s="87"/>
      <c r="C1470" s="87"/>
      <c r="D1470" s="87"/>
      <c r="E1470" s="87"/>
      <c r="F1470" s="87"/>
      <c r="G1470" s="87"/>
      <c r="H1470" s="87"/>
      <c r="I1470" s="87"/>
      <c r="J1470" s="115"/>
      <c r="K1470" s="87"/>
      <c r="L1470" s="87"/>
      <c r="M1470" s="77"/>
      <c r="N1470" s="77"/>
      <c r="O1470" s="77"/>
      <c r="P1470" s="77"/>
      <c r="Q1470" s="77"/>
      <c r="R1470" s="77"/>
      <c r="S1470" s="77"/>
      <c r="T1470" s="77"/>
      <c r="U1470" s="77"/>
      <c r="V1470" s="77"/>
      <c r="W1470" s="77"/>
      <c r="X1470" s="77"/>
      <c r="Y1470" s="77"/>
      <c r="Z1470" s="77"/>
    </row>
    <row r="1471" ht="15.75" customHeight="1">
      <c r="A1471" s="2"/>
      <c r="B1471" s="89"/>
      <c r="C1471" s="89"/>
      <c r="D1471" s="18">
        <f t="shared" ref="D1471:D1484" si="385">C1471*B1471</f>
        <v>0</v>
      </c>
      <c r="E1471" s="18">
        <f>B1471*A1469</f>
        <v>0</v>
      </c>
      <c r="F1471" s="18">
        <f t="shared" ref="F1471:F1484" si="386">E1471*C1471</f>
        <v>0</v>
      </c>
      <c r="G1471" s="140">
        <v>0.0</v>
      </c>
      <c r="H1471" s="18"/>
      <c r="I1471" s="89">
        <f t="shared" ref="I1471:I1484" si="387">H1471*E1471</f>
        <v>0</v>
      </c>
      <c r="J1471" s="116"/>
      <c r="K1471" s="3">
        <f t="shared" ref="K1471:K1484" si="388">J1471*I1471</f>
        <v>0</v>
      </c>
      <c r="L1471" s="3"/>
      <c r="M1471" s="77"/>
      <c r="N1471" s="77"/>
      <c r="O1471" s="77"/>
      <c r="P1471" s="77"/>
      <c r="Q1471" s="77"/>
      <c r="R1471" s="77"/>
      <c r="S1471" s="77"/>
      <c r="T1471" s="77"/>
      <c r="U1471" s="77"/>
      <c r="V1471" s="77"/>
      <c r="W1471" s="77"/>
      <c r="X1471" s="77"/>
      <c r="Y1471" s="77"/>
      <c r="Z1471" s="77"/>
    </row>
    <row r="1472" ht="15.75" customHeight="1">
      <c r="A1472" s="2"/>
      <c r="B1472" s="89"/>
      <c r="C1472" s="89"/>
      <c r="D1472" s="18">
        <f t="shared" si="385"/>
        <v>0</v>
      </c>
      <c r="E1472" s="18">
        <f>B1472*A1469</f>
        <v>0</v>
      </c>
      <c r="F1472" s="18">
        <f t="shared" si="386"/>
        <v>0</v>
      </c>
      <c r="G1472" s="87"/>
      <c r="H1472" s="18"/>
      <c r="I1472" s="89">
        <f t="shared" si="387"/>
        <v>0</v>
      </c>
      <c r="J1472" s="116"/>
      <c r="K1472" s="3">
        <f t="shared" si="388"/>
        <v>0</v>
      </c>
      <c r="L1472" s="3"/>
      <c r="M1472" s="77"/>
      <c r="N1472" s="77"/>
      <c r="O1472" s="77"/>
      <c r="P1472" s="77"/>
      <c r="Q1472" s="77"/>
      <c r="R1472" s="77"/>
      <c r="S1472" s="77"/>
      <c r="T1472" s="77"/>
      <c r="U1472" s="77"/>
      <c r="V1472" s="77"/>
      <c r="W1472" s="77"/>
      <c r="X1472" s="77"/>
      <c r="Y1472" s="77"/>
      <c r="Z1472" s="77"/>
    </row>
    <row r="1473" ht="15.75" customHeight="1">
      <c r="A1473" s="2"/>
      <c r="B1473" s="18"/>
      <c r="C1473" s="18"/>
      <c r="D1473" s="18">
        <f t="shared" si="385"/>
        <v>0</v>
      </c>
      <c r="E1473" s="18">
        <f>B1473*A1469</f>
        <v>0</v>
      </c>
      <c r="F1473" s="18">
        <f t="shared" si="386"/>
        <v>0</v>
      </c>
      <c r="G1473" s="148" t="s">
        <v>527</v>
      </c>
      <c r="H1473" s="18"/>
      <c r="I1473" s="89">
        <f t="shared" si="387"/>
        <v>0</v>
      </c>
      <c r="J1473" s="116"/>
      <c r="K1473" s="3">
        <f t="shared" si="388"/>
        <v>0</v>
      </c>
      <c r="L1473" s="3"/>
      <c r="M1473" s="77"/>
      <c r="N1473" s="77"/>
      <c r="O1473" s="77"/>
      <c r="P1473" s="77"/>
      <c r="Q1473" s="77"/>
      <c r="R1473" s="77"/>
      <c r="S1473" s="77"/>
      <c r="T1473" s="77"/>
      <c r="U1473" s="77"/>
      <c r="V1473" s="77"/>
      <c r="W1473" s="77"/>
      <c r="X1473" s="77"/>
      <c r="Y1473" s="77"/>
      <c r="Z1473" s="77"/>
    </row>
    <row r="1474" ht="15.75" customHeight="1">
      <c r="A1474" s="2"/>
      <c r="B1474" s="18"/>
      <c r="C1474" s="18"/>
      <c r="D1474" s="18">
        <f t="shared" si="385"/>
        <v>0</v>
      </c>
      <c r="E1474" s="18">
        <f>B1474*A1469</f>
        <v>0</v>
      </c>
      <c r="F1474" s="18">
        <f t="shared" si="386"/>
        <v>0</v>
      </c>
      <c r="G1474" s="142"/>
      <c r="H1474" s="18"/>
      <c r="I1474" s="89">
        <f t="shared" si="387"/>
        <v>0</v>
      </c>
      <c r="J1474" s="116"/>
      <c r="K1474" s="3">
        <f t="shared" si="388"/>
        <v>0</v>
      </c>
      <c r="L1474" s="3"/>
      <c r="M1474" s="77"/>
      <c r="N1474" s="77"/>
      <c r="O1474" s="77"/>
      <c r="P1474" s="77"/>
      <c r="Q1474" s="77"/>
      <c r="R1474" s="77"/>
      <c r="S1474" s="77"/>
      <c r="T1474" s="77"/>
      <c r="U1474" s="77"/>
      <c r="V1474" s="77"/>
      <c r="W1474" s="77"/>
      <c r="X1474" s="77"/>
      <c r="Y1474" s="77"/>
      <c r="Z1474" s="77"/>
    </row>
    <row r="1475" ht="15.75" customHeight="1">
      <c r="A1475" s="2"/>
      <c r="B1475" s="18"/>
      <c r="C1475" s="18"/>
      <c r="D1475" s="18">
        <f t="shared" si="385"/>
        <v>0</v>
      </c>
      <c r="E1475" s="18">
        <f>B1475*A1469</f>
        <v>0</v>
      </c>
      <c r="F1475" s="18">
        <f t="shared" si="386"/>
        <v>0</v>
      </c>
      <c r="G1475" s="142"/>
      <c r="H1475" s="18"/>
      <c r="I1475" s="89">
        <f t="shared" si="387"/>
        <v>0</v>
      </c>
      <c r="J1475" s="116"/>
      <c r="K1475" s="3">
        <f t="shared" si="388"/>
        <v>0</v>
      </c>
      <c r="L1475" s="3"/>
      <c r="M1475" s="77"/>
      <c r="N1475" s="77"/>
      <c r="O1475" s="77"/>
      <c r="P1475" s="77"/>
      <c r="Q1475" s="77"/>
      <c r="R1475" s="77"/>
      <c r="S1475" s="77"/>
      <c r="T1475" s="77"/>
      <c r="U1475" s="77"/>
      <c r="V1475" s="77"/>
      <c r="W1475" s="77"/>
      <c r="X1475" s="77"/>
      <c r="Y1475" s="77"/>
      <c r="Z1475" s="77"/>
    </row>
    <row r="1476" ht="15.75" customHeight="1">
      <c r="A1476" s="2"/>
      <c r="B1476" s="18"/>
      <c r="C1476" s="18"/>
      <c r="D1476" s="18">
        <f t="shared" si="385"/>
        <v>0</v>
      </c>
      <c r="E1476" s="18">
        <f>B1476*A1469</f>
        <v>0</v>
      </c>
      <c r="F1476" s="18">
        <f t="shared" si="386"/>
        <v>0</v>
      </c>
      <c r="G1476" s="87"/>
      <c r="H1476" s="18"/>
      <c r="I1476" s="89">
        <f t="shared" si="387"/>
        <v>0</v>
      </c>
      <c r="J1476" s="116"/>
      <c r="K1476" s="3">
        <f t="shared" si="388"/>
        <v>0</v>
      </c>
      <c r="L1476" s="3"/>
      <c r="M1476" s="77"/>
      <c r="N1476" s="77"/>
      <c r="O1476" s="77"/>
      <c r="P1476" s="77"/>
      <c r="Q1476" s="77"/>
      <c r="R1476" s="77"/>
      <c r="S1476" s="77"/>
      <c r="T1476" s="77"/>
      <c r="U1476" s="77"/>
      <c r="V1476" s="77"/>
      <c r="W1476" s="77"/>
      <c r="X1476" s="77"/>
      <c r="Y1476" s="77"/>
      <c r="Z1476" s="77"/>
    </row>
    <row r="1477" ht="15.75" customHeight="1">
      <c r="A1477" s="2"/>
      <c r="B1477" s="18"/>
      <c r="C1477" s="18"/>
      <c r="D1477" s="18">
        <f t="shared" si="385"/>
        <v>0</v>
      </c>
      <c r="E1477" s="18">
        <f>B1477*A1469</f>
        <v>0</v>
      </c>
      <c r="F1477" s="18">
        <f t="shared" si="386"/>
        <v>0</v>
      </c>
      <c r="G1477" s="59"/>
      <c r="H1477" s="18"/>
      <c r="I1477" s="89">
        <f t="shared" si="387"/>
        <v>0</v>
      </c>
      <c r="J1477" s="116"/>
      <c r="K1477" s="3">
        <f t="shared" si="388"/>
        <v>0</v>
      </c>
      <c r="L1477" s="3"/>
      <c r="M1477" s="77"/>
      <c r="N1477" s="77"/>
      <c r="O1477" s="77"/>
      <c r="P1477" s="77"/>
      <c r="Q1477" s="77"/>
      <c r="R1477" s="77"/>
      <c r="S1477" s="77"/>
      <c r="T1477" s="77"/>
      <c r="U1477" s="77"/>
      <c r="V1477" s="77"/>
      <c r="W1477" s="77"/>
      <c r="X1477" s="77"/>
      <c r="Y1477" s="77"/>
      <c r="Z1477" s="77"/>
    </row>
    <row r="1478" ht="15.75" customHeight="1">
      <c r="A1478" s="2"/>
      <c r="B1478" s="89"/>
      <c r="C1478" s="89"/>
      <c r="D1478" s="18">
        <f t="shared" si="385"/>
        <v>0</v>
      </c>
      <c r="E1478" s="18">
        <f>B1478*A1469</f>
        <v>0</v>
      </c>
      <c r="F1478" s="18">
        <f t="shared" si="386"/>
        <v>0</v>
      </c>
      <c r="G1478" s="148" t="s">
        <v>528</v>
      </c>
      <c r="H1478" s="18"/>
      <c r="I1478" s="89">
        <f t="shared" si="387"/>
        <v>0</v>
      </c>
      <c r="J1478" s="116"/>
      <c r="K1478" s="3">
        <f t="shared" si="388"/>
        <v>0</v>
      </c>
      <c r="L1478" s="3"/>
      <c r="M1478" s="77"/>
      <c r="N1478" s="77"/>
      <c r="O1478" s="77"/>
      <c r="P1478" s="77"/>
      <c r="Q1478" s="77"/>
      <c r="R1478" s="77"/>
      <c r="S1478" s="77"/>
      <c r="T1478" s="77"/>
      <c r="U1478" s="77"/>
      <c r="V1478" s="77"/>
      <c r="W1478" s="77"/>
      <c r="X1478" s="77"/>
      <c r="Y1478" s="77"/>
      <c r="Z1478" s="77"/>
    </row>
    <row r="1479" ht="15.75" customHeight="1">
      <c r="A1479" s="2"/>
      <c r="B1479" s="89"/>
      <c r="C1479" s="89"/>
      <c r="D1479" s="18">
        <f t="shared" si="385"/>
        <v>0</v>
      </c>
      <c r="E1479" s="18">
        <f>B1479*A1469</f>
        <v>0</v>
      </c>
      <c r="F1479" s="18">
        <f t="shared" si="386"/>
        <v>0</v>
      </c>
      <c r="G1479" s="142"/>
      <c r="H1479" s="18"/>
      <c r="I1479" s="89">
        <f t="shared" si="387"/>
        <v>0</v>
      </c>
      <c r="J1479" s="116"/>
      <c r="K1479" s="3">
        <f t="shared" si="388"/>
        <v>0</v>
      </c>
      <c r="L1479" s="3"/>
      <c r="M1479" s="77"/>
      <c r="N1479" s="77"/>
      <c r="O1479" s="77"/>
      <c r="P1479" s="77"/>
      <c r="Q1479" s="77"/>
      <c r="R1479" s="77"/>
      <c r="S1479" s="77"/>
      <c r="T1479" s="77"/>
      <c r="U1479" s="77"/>
      <c r="V1479" s="77"/>
      <c r="W1479" s="77"/>
      <c r="X1479" s="77"/>
      <c r="Y1479" s="77"/>
      <c r="Z1479" s="77"/>
    </row>
    <row r="1480" ht="15.75" customHeight="1">
      <c r="A1480" s="1"/>
      <c r="B1480" s="89"/>
      <c r="C1480" s="89"/>
      <c r="D1480" s="18">
        <f t="shared" si="385"/>
        <v>0</v>
      </c>
      <c r="E1480" s="18">
        <f>B1480*A1469</f>
        <v>0</v>
      </c>
      <c r="F1480" s="18">
        <f t="shared" si="386"/>
        <v>0</v>
      </c>
      <c r="G1480" s="142"/>
      <c r="H1480" s="18"/>
      <c r="I1480" s="89">
        <f t="shared" si="387"/>
        <v>0</v>
      </c>
      <c r="J1480" s="116"/>
      <c r="K1480" s="3">
        <f t="shared" si="388"/>
        <v>0</v>
      </c>
      <c r="L1480" s="3"/>
      <c r="M1480" s="77"/>
      <c r="N1480" s="77"/>
      <c r="O1480" s="77"/>
      <c r="P1480" s="77"/>
      <c r="Q1480" s="77"/>
      <c r="R1480" s="77"/>
      <c r="S1480" s="77"/>
      <c r="T1480" s="77"/>
      <c r="U1480" s="77"/>
      <c r="V1480" s="77"/>
      <c r="W1480" s="77"/>
      <c r="X1480" s="77"/>
      <c r="Y1480" s="77"/>
      <c r="Z1480" s="77"/>
    </row>
    <row r="1481" ht="15.75" customHeight="1">
      <c r="A1481" s="1"/>
      <c r="B1481" s="89"/>
      <c r="C1481" s="89"/>
      <c r="D1481" s="18">
        <f t="shared" si="385"/>
        <v>0</v>
      </c>
      <c r="E1481" s="18">
        <f>B1481*A1469</f>
        <v>0</v>
      </c>
      <c r="F1481" s="18">
        <f t="shared" si="386"/>
        <v>0</v>
      </c>
      <c r="G1481" s="142"/>
      <c r="H1481" s="18"/>
      <c r="I1481" s="89">
        <f t="shared" si="387"/>
        <v>0</v>
      </c>
      <c r="J1481" s="116"/>
      <c r="K1481" s="3">
        <f t="shared" si="388"/>
        <v>0</v>
      </c>
      <c r="L1481" s="3"/>
      <c r="M1481" s="77"/>
      <c r="N1481" s="77"/>
      <c r="O1481" s="77"/>
      <c r="P1481" s="77"/>
      <c r="Q1481" s="77"/>
      <c r="R1481" s="77"/>
      <c r="S1481" s="77"/>
      <c r="T1481" s="77"/>
      <c r="U1481" s="77"/>
      <c r="V1481" s="77"/>
      <c r="W1481" s="77"/>
      <c r="X1481" s="77"/>
      <c r="Y1481" s="77"/>
      <c r="Z1481" s="77"/>
    </row>
    <row r="1482" ht="15.75" customHeight="1">
      <c r="A1482" s="31"/>
      <c r="B1482" s="89"/>
      <c r="C1482" s="89"/>
      <c r="D1482" s="95">
        <f t="shared" si="385"/>
        <v>0</v>
      </c>
      <c r="E1482" s="95">
        <f>B1482*A1469</f>
        <v>0</v>
      </c>
      <c r="F1482" s="18">
        <f t="shared" si="386"/>
        <v>0</v>
      </c>
      <c r="G1482" s="87"/>
      <c r="H1482" s="18"/>
      <c r="I1482" s="89">
        <f t="shared" si="387"/>
        <v>0</v>
      </c>
      <c r="J1482" s="118"/>
      <c r="K1482" s="3">
        <f t="shared" si="388"/>
        <v>0</v>
      </c>
      <c r="L1482" s="3"/>
      <c r="M1482" s="77"/>
      <c r="N1482" s="77"/>
      <c r="O1482" s="77"/>
      <c r="P1482" s="77"/>
      <c r="Q1482" s="77"/>
      <c r="R1482" s="77"/>
      <c r="S1482" s="77"/>
      <c r="T1482" s="77"/>
      <c r="U1482" s="77"/>
      <c r="V1482" s="77"/>
      <c r="W1482" s="77"/>
      <c r="X1482" s="77"/>
      <c r="Y1482" s="77"/>
      <c r="Z1482" s="77"/>
    </row>
    <row r="1483" ht="15.75" customHeight="1">
      <c r="A1483" s="31"/>
      <c r="B1483" s="89"/>
      <c r="C1483" s="89"/>
      <c r="D1483" s="18">
        <f t="shared" si="385"/>
        <v>0</v>
      </c>
      <c r="E1483" s="18">
        <f>B1483*A1469</f>
        <v>0</v>
      </c>
      <c r="F1483" s="18">
        <f t="shared" si="386"/>
        <v>0</v>
      </c>
      <c r="G1483" s="143">
        <f>F1485/A1469</f>
        <v>0</v>
      </c>
      <c r="H1483" s="18"/>
      <c r="I1483" s="89">
        <f t="shared" si="387"/>
        <v>0</v>
      </c>
      <c r="J1483" s="3"/>
      <c r="K1483" s="3">
        <f t="shared" si="388"/>
        <v>0</v>
      </c>
      <c r="L1483" s="3"/>
      <c r="M1483" s="77"/>
      <c r="N1483" s="77"/>
      <c r="O1483" s="77"/>
      <c r="P1483" s="77"/>
      <c r="Q1483" s="77"/>
      <c r="R1483" s="77"/>
      <c r="S1483" s="77"/>
      <c r="T1483" s="77"/>
      <c r="U1483" s="77"/>
      <c r="V1483" s="77"/>
      <c r="W1483" s="77"/>
      <c r="X1483" s="77"/>
      <c r="Y1483" s="77"/>
      <c r="Z1483" s="77"/>
    </row>
    <row r="1484" ht="15.75" customHeight="1">
      <c r="A1484" s="31"/>
      <c r="B1484" s="89"/>
      <c r="C1484" s="89"/>
      <c r="D1484" s="18">
        <f t="shared" si="385"/>
        <v>0</v>
      </c>
      <c r="E1484" s="18">
        <f>B1484*A1469</f>
        <v>0</v>
      </c>
      <c r="F1484" s="18">
        <f t="shared" si="386"/>
        <v>0</v>
      </c>
      <c r="G1484" s="142"/>
      <c r="H1484" s="18"/>
      <c r="I1484" s="89">
        <f t="shared" si="387"/>
        <v>0</v>
      </c>
      <c r="J1484" s="3"/>
      <c r="K1484" s="3">
        <f t="shared" si="388"/>
        <v>0</v>
      </c>
      <c r="L1484" s="3"/>
      <c r="M1484" s="77"/>
      <c r="N1484" s="77"/>
      <c r="O1484" s="77"/>
      <c r="P1484" s="77"/>
      <c r="Q1484" s="77"/>
      <c r="R1484" s="77"/>
      <c r="S1484" s="77"/>
      <c r="T1484" s="77"/>
      <c r="U1484" s="77"/>
      <c r="V1484" s="77"/>
      <c r="W1484" s="77"/>
      <c r="X1484" s="77"/>
      <c r="Y1484" s="77"/>
      <c r="Z1484" s="77"/>
    </row>
    <row r="1485" ht="15.75" customHeight="1">
      <c r="A1485" s="4" t="s">
        <v>495</v>
      </c>
      <c r="B1485" s="97">
        <f>SUM(B1471:B1484)</f>
        <v>0</v>
      </c>
      <c r="C1485" s="96"/>
      <c r="D1485" s="97">
        <f t="shared" ref="D1485:F1485" si="389">SUM(D1471:D1484)</f>
        <v>0</v>
      </c>
      <c r="E1485" s="97">
        <f t="shared" si="389"/>
        <v>0</v>
      </c>
      <c r="F1485" s="97">
        <f t="shared" si="389"/>
        <v>0</v>
      </c>
      <c r="G1485" s="87"/>
      <c r="H1485" s="96"/>
      <c r="I1485" s="97">
        <f t="shared" ref="I1485:L1485" si="390">SUM(I1471:I1484)</f>
        <v>0</v>
      </c>
      <c r="J1485" s="98">
        <f t="shared" si="390"/>
        <v>0</v>
      </c>
      <c r="K1485" s="98">
        <f t="shared" si="390"/>
        <v>0</v>
      </c>
      <c r="L1485" s="98">
        <f t="shared" si="390"/>
        <v>0</v>
      </c>
      <c r="M1485" s="77"/>
      <c r="N1485" s="77"/>
      <c r="O1485" s="77"/>
      <c r="P1485" s="77"/>
      <c r="Q1485" s="77"/>
      <c r="R1485" s="77"/>
      <c r="S1485" s="77"/>
      <c r="T1485" s="77"/>
      <c r="U1485" s="77"/>
      <c r="V1485" s="77"/>
      <c r="W1485" s="77"/>
      <c r="X1485" s="77"/>
      <c r="Y1485" s="77"/>
      <c r="Z1485" s="77"/>
    </row>
    <row r="1486" ht="15.75" customHeight="1">
      <c r="A1486" s="8"/>
      <c r="B1486" s="100"/>
      <c r="C1486" s="100"/>
      <c r="D1486" s="100"/>
      <c r="E1486" s="100"/>
      <c r="F1486" s="100"/>
      <c r="G1486" s="100"/>
      <c r="H1486" s="100"/>
      <c r="I1486" s="101" t="s">
        <v>496</v>
      </c>
      <c r="J1486" s="100"/>
      <c r="K1486" s="100"/>
      <c r="L1486" s="101" t="s">
        <v>497</v>
      </c>
      <c r="M1486" s="77"/>
      <c r="N1486" s="77"/>
      <c r="O1486" s="77"/>
      <c r="P1486" s="77"/>
      <c r="Q1486" s="77"/>
      <c r="R1486" s="77"/>
      <c r="S1486" s="77"/>
      <c r="T1486" s="77"/>
      <c r="U1486" s="77"/>
      <c r="V1486" s="77"/>
      <c r="W1486" s="77"/>
      <c r="X1486" s="77"/>
      <c r="Y1486" s="77"/>
      <c r="Z1486" s="77"/>
    </row>
    <row r="1487" ht="15.75" customHeight="1">
      <c r="A1487" s="8"/>
      <c r="B1487" s="100"/>
      <c r="C1487" s="100"/>
      <c r="D1487" s="100"/>
      <c r="E1487" s="100"/>
      <c r="F1487" s="100"/>
      <c r="G1487" s="100"/>
      <c r="H1487" s="100"/>
      <c r="I1487" s="104">
        <f>G1483*A1469</f>
        <v>0</v>
      </c>
      <c r="J1487" s="100"/>
      <c r="K1487" s="100"/>
      <c r="L1487" s="104"/>
      <c r="M1487" s="77"/>
      <c r="N1487" s="77"/>
      <c r="O1487" s="77"/>
      <c r="P1487" s="77"/>
      <c r="Q1487" s="77"/>
      <c r="R1487" s="77"/>
      <c r="S1487" s="77"/>
      <c r="T1487" s="77"/>
      <c r="U1487" s="77"/>
      <c r="V1487" s="77"/>
      <c r="W1487" s="77"/>
      <c r="X1487" s="77"/>
      <c r="Y1487" s="77"/>
      <c r="Z1487" s="77"/>
    </row>
    <row r="1488" ht="15.75" customHeight="1">
      <c r="A1488" s="8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77"/>
      <c r="N1488" s="77"/>
      <c r="O1488" s="77"/>
      <c r="P1488" s="77"/>
      <c r="Q1488" s="77"/>
      <c r="R1488" s="77"/>
      <c r="S1488" s="77"/>
      <c r="T1488" s="77"/>
      <c r="U1488" s="77"/>
      <c r="V1488" s="77"/>
      <c r="W1488" s="77"/>
      <c r="X1488" s="77"/>
      <c r="Y1488" s="77"/>
      <c r="Z1488" s="77"/>
    </row>
    <row r="1489" ht="15.75" customHeight="1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77"/>
      <c r="N1489" s="77"/>
      <c r="O1489" s="77"/>
      <c r="P1489" s="77"/>
      <c r="Q1489" s="77"/>
      <c r="R1489" s="77"/>
      <c r="S1489" s="77"/>
      <c r="T1489" s="77"/>
      <c r="U1489" s="77"/>
      <c r="V1489" s="77"/>
      <c r="W1489" s="77"/>
      <c r="X1489" s="77"/>
      <c r="Y1489" s="77"/>
      <c r="Z1489" s="77"/>
    </row>
    <row r="1490" ht="15.75" customHeight="1">
      <c r="A1490" s="66"/>
      <c r="B1490" s="75"/>
      <c r="C1490" s="75"/>
      <c r="D1490" s="75"/>
      <c r="E1490" s="75"/>
      <c r="F1490" s="75"/>
      <c r="G1490" s="75"/>
      <c r="H1490" s="75"/>
      <c r="I1490" s="75"/>
      <c r="J1490" s="75"/>
      <c r="K1490" s="75"/>
      <c r="L1490" s="76"/>
      <c r="M1490" s="77"/>
      <c r="N1490" s="77"/>
      <c r="O1490" s="77"/>
      <c r="P1490" s="77"/>
      <c r="Q1490" s="77"/>
      <c r="R1490" s="77"/>
      <c r="S1490" s="77"/>
      <c r="T1490" s="77"/>
      <c r="U1490" s="77"/>
      <c r="V1490" s="77"/>
      <c r="W1490" s="77"/>
      <c r="X1490" s="77"/>
      <c r="Y1490" s="77"/>
      <c r="Z1490" s="77"/>
    </row>
    <row r="1491" ht="15.75" customHeight="1">
      <c r="A1491" s="78" t="s">
        <v>478</v>
      </c>
      <c r="B1491" s="79" t="s">
        <v>479</v>
      </c>
      <c r="C1491" s="75"/>
      <c r="D1491" s="76"/>
      <c r="E1491" s="80" t="s">
        <v>480</v>
      </c>
      <c r="F1491" s="75"/>
      <c r="G1491" s="76"/>
      <c r="H1491" s="79" t="s">
        <v>481</v>
      </c>
      <c r="I1491" s="75"/>
      <c r="J1491" s="75"/>
      <c r="K1491" s="75"/>
      <c r="L1491" s="76"/>
      <c r="M1491" s="77"/>
      <c r="N1491" s="77"/>
      <c r="O1491" s="77"/>
      <c r="P1491" s="77"/>
      <c r="Q1491" s="77"/>
      <c r="R1491" s="77"/>
      <c r="S1491" s="77"/>
      <c r="T1491" s="77"/>
      <c r="U1491" s="77"/>
      <c r="V1491" s="77"/>
      <c r="W1491" s="77"/>
      <c r="X1491" s="77"/>
      <c r="Y1491" s="77"/>
      <c r="Z1491" s="77"/>
    </row>
    <row r="1492" ht="15.75" customHeight="1">
      <c r="A1492" s="177">
        <v>4.0</v>
      </c>
      <c r="B1492" s="82" t="s">
        <v>482</v>
      </c>
      <c r="C1492" s="82" t="s">
        <v>483</v>
      </c>
      <c r="D1492" s="82" t="s">
        <v>484</v>
      </c>
      <c r="E1492" s="82" t="s">
        <v>485</v>
      </c>
      <c r="F1492" s="82" t="s">
        <v>484</v>
      </c>
      <c r="G1492" s="82" t="s">
        <v>524</v>
      </c>
      <c r="H1492" s="82" t="s">
        <v>486</v>
      </c>
      <c r="I1492" s="82" t="s">
        <v>487</v>
      </c>
      <c r="J1492" s="147" t="s">
        <v>488</v>
      </c>
      <c r="K1492" s="85" t="s">
        <v>489</v>
      </c>
      <c r="L1492" s="85" t="s">
        <v>490</v>
      </c>
      <c r="M1492" s="77"/>
      <c r="N1492" s="77"/>
      <c r="O1492" s="77"/>
      <c r="P1492" s="77"/>
      <c r="Q1492" s="77"/>
      <c r="R1492" s="77"/>
      <c r="S1492" s="77"/>
      <c r="T1492" s="77"/>
      <c r="U1492" s="77"/>
      <c r="V1492" s="77"/>
      <c r="W1492" s="77"/>
      <c r="X1492" s="77"/>
      <c r="Y1492" s="77"/>
      <c r="Z1492" s="77"/>
    </row>
    <row r="1493" ht="15.75" customHeight="1">
      <c r="A1493" s="86" t="s">
        <v>491</v>
      </c>
      <c r="B1493" s="87"/>
      <c r="C1493" s="87"/>
      <c r="D1493" s="87"/>
      <c r="E1493" s="87"/>
      <c r="F1493" s="87"/>
      <c r="G1493" s="87"/>
      <c r="H1493" s="87"/>
      <c r="I1493" s="87"/>
      <c r="J1493" s="115"/>
      <c r="K1493" s="87"/>
      <c r="L1493" s="87"/>
      <c r="M1493" s="77"/>
      <c r="N1493" s="77"/>
      <c r="O1493" s="77"/>
      <c r="P1493" s="77"/>
      <c r="Q1493" s="77"/>
      <c r="R1493" s="77"/>
      <c r="S1493" s="77"/>
      <c r="T1493" s="77"/>
      <c r="U1493" s="77"/>
      <c r="V1493" s="77"/>
      <c r="W1493" s="77"/>
      <c r="X1493" s="77"/>
      <c r="Y1493" s="77"/>
      <c r="Z1493" s="77"/>
    </row>
    <row r="1494" ht="15.75" customHeight="1">
      <c r="A1494" s="2"/>
      <c r="B1494" s="89"/>
      <c r="C1494" s="89"/>
      <c r="D1494" s="18">
        <f t="shared" ref="D1494:D1507" si="391">C1494*B1494</f>
        <v>0</v>
      </c>
      <c r="E1494" s="18">
        <f>B1494*A1492</f>
        <v>0</v>
      </c>
      <c r="F1494" s="18">
        <f t="shared" ref="F1494:F1507" si="392">E1494*C1494</f>
        <v>0</v>
      </c>
      <c r="G1494" s="140">
        <v>0.0</v>
      </c>
      <c r="H1494" s="18"/>
      <c r="I1494" s="89">
        <f t="shared" ref="I1494:I1507" si="393">H1494*E1494</f>
        <v>0</v>
      </c>
      <c r="J1494" s="116"/>
      <c r="K1494" s="3">
        <f t="shared" ref="K1494:K1507" si="394">J1494*I1494</f>
        <v>0</v>
      </c>
      <c r="L1494" s="3"/>
      <c r="M1494" s="77"/>
      <c r="N1494" s="77"/>
      <c r="O1494" s="77"/>
      <c r="P1494" s="77"/>
      <c r="Q1494" s="77"/>
      <c r="R1494" s="77"/>
      <c r="S1494" s="77"/>
      <c r="T1494" s="77"/>
      <c r="U1494" s="77"/>
      <c r="V1494" s="77"/>
      <c r="W1494" s="77"/>
      <c r="X1494" s="77"/>
      <c r="Y1494" s="77"/>
      <c r="Z1494" s="77"/>
    </row>
    <row r="1495" ht="15.75" customHeight="1">
      <c r="A1495" s="2"/>
      <c r="B1495" s="89"/>
      <c r="C1495" s="89"/>
      <c r="D1495" s="18">
        <f t="shared" si="391"/>
        <v>0</v>
      </c>
      <c r="E1495" s="18">
        <f>B1495*A1492</f>
        <v>0</v>
      </c>
      <c r="F1495" s="18">
        <f t="shared" si="392"/>
        <v>0</v>
      </c>
      <c r="G1495" s="87"/>
      <c r="H1495" s="18"/>
      <c r="I1495" s="89">
        <f t="shared" si="393"/>
        <v>0</v>
      </c>
      <c r="J1495" s="116"/>
      <c r="K1495" s="3">
        <f t="shared" si="394"/>
        <v>0</v>
      </c>
      <c r="L1495" s="3"/>
      <c r="M1495" s="77"/>
      <c r="N1495" s="77"/>
      <c r="O1495" s="77"/>
      <c r="P1495" s="77"/>
      <c r="Q1495" s="77"/>
      <c r="R1495" s="77"/>
      <c r="S1495" s="77"/>
      <c r="T1495" s="77"/>
      <c r="U1495" s="77"/>
      <c r="V1495" s="77"/>
      <c r="W1495" s="77"/>
      <c r="X1495" s="77"/>
      <c r="Y1495" s="77"/>
      <c r="Z1495" s="77"/>
    </row>
    <row r="1496" ht="15.75" customHeight="1">
      <c r="A1496" s="2"/>
      <c r="B1496" s="18"/>
      <c r="C1496" s="18"/>
      <c r="D1496" s="18">
        <f t="shared" si="391"/>
        <v>0</v>
      </c>
      <c r="E1496" s="18">
        <f>B1496*A1492</f>
        <v>0</v>
      </c>
      <c r="F1496" s="18">
        <f t="shared" si="392"/>
        <v>0</v>
      </c>
      <c r="G1496" s="148" t="s">
        <v>527</v>
      </c>
      <c r="H1496" s="18"/>
      <c r="I1496" s="89">
        <f t="shared" si="393"/>
        <v>0</v>
      </c>
      <c r="J1496" s="116"/>
      <c r="K1496" s="3">
        <f t="shared" si="394"/>
        <v>0</v>
      </c>
      <c r="L1496" s="3"/>
      <c r="M1496" s="77"/>
      <c r="N1496" s="77"/>
      <c r="O1496" s="77"/>
      <c r="P1496" s="77"/>
      <c r="Q1496" s="77"/>
      <c r="R1496" s="77"/>
      <c r="S1496" s="77"/>
      <c r="T1496" s="77"/>
      <c r="U1496" s="77"/>
      <c r="V1496" s="77"/>
      <c r="W1496" s="77"/>
      <c r="X1496" s="77"/>
      <c r="Y1496" s="77"/>
      <c r="Z1496" s="77"/>
    </row>
    <row r="1497" ht="15.75" customHeight="1">
      <c r="A1497" s="2"/>
      <c r="B1497" s="18"/>
      <c r="C1497" s="18"/>
      <c r="D1497" s="18">
        <f t="shared" si="391"/>
        <v>0</v>
      </c>
      <c r="E1497" s="18">
        <f>B1497*A1492</f>
        <v>0</v>
      </c>
      <c r="F1497" s="18">
        <f t="shared" si="392"/>
        <v>0</v>
      </c>
      <c r="G1497" s="142"/>
      <c r="H1497" s="18"/>
      <c r="I1497" s="89">
        <f t="shared" si="393"/>
        <v>0</v>
      </c>
      <c r="J1497" s="116"/>
      <c r="K1497" s="3">
        <f t="shared" si="394"/>
        <v>0</v>
      </c>
      <c r="L1497" s="3"/>
      <c r="M1497" s="77"/>
      <c r="N1497" s="77"/>
      <c r="O1497" s="77"/>
      <c r="P1497" s="77"/>
      <c r="Q1497" s="77"/>
      <c r="R1497" s="77"/>
      <c r="S1497" s="77"/>
      <c r="T1497" s="77"/>
      <c r="U1497" s="77"/>
      <c r="V1497" s="77"/>
      <c r="W1497" s="77"/>
      <c r="X1497" s="77"/>
      <c r="Y1497" s="77"/>
      <c r="Z1497" s="77"/>
    </row>
    <row r="1498" ht="15.75" customHeight="1">
      <c r="A1498" s="2"/>
      <c r="B1498" s="18"/>
      <c r="C1498" s="18"/>
      <c r="D1498" s="18">
        <f t="shared" si="391"/>
        <v>0</v>
      </c>
      <c r="E1498" s="18">
        <f>B1498*A1492</f>
        <v>0</v>
      </c>
      <c r="F1498" s="18">
        <f t="shared" si="392"/>
        <v>0</v>
      </c>
      <c r="G1498" s="142"/>
      <c r="H1498" s="18"/>
      <c r="I1498" s="89">
        <f t="shared" si="393"/>
        <v>0</v>
      </c>
      <c r="J1498" s="116"/>
      <c r="K1498" s="3">
        <f t="shared" si="394"/>
        <v>0</v>
      </c>
      <c r="L1498" s="3"/>
      <c r="M1498" s="77"/>
      <c r="N1498" s="77"/>
      <c r="O1498" s="77"/>
      <c r="P1498" s="77"/>
      <c r="Q1498" s="77"/>
      <c r="R1498" s="77"/>
      <c r="S1498" s="77"/>
      <c r="T1498" s="77"/>
      <c r="U1498" s="77"/>
      <c r="V1498" s="77"/>
      <c r="W1498" s="77"/>
      <c r="X1498" s="77"/>
      <c r="Y1498" s="77"/>
      <c r="Z1498" s="77"/>
    </row>
    <row r="1499" ht="15.75" customHeight="1">
      <c r="A1499" s="2"/>
      <c r="B1499" s="18"/>
      <c r="C1499" s="18"/>
      <c r="D1499" s="18">
        <f t="shared" si="391"/>
        <v>0</v>
      </c>
      <c r="E1499" s="18">
        <f>B1499*A1492</f>
        <v>0</v>
      </c>
      <c r="F1499" s="18">
        <f t="shared" si="392"/>
        <v>0</v>
      </c>
      <c r="G1499" s="87"/>
      <c r="H1499" s="18"/>
      <c r="I1499" s="89">
        <f t="shared" si="393"/>
        <v>0</v>
      </c>
      <c r="J1499" s="116"/>
      <c r="K1499" s="3">
        <f t="shared" si="394"/>
        <v>0</v>
      </c>
      <c r="L1499" s="3"/>
      <c r="M1499" s="77"/>
      <c r="N1499" s="77"/>
      <c r="O1499" s="77"/>
      <c r="P1499" s="77"/>
      <c r="Q1499" s="77"/>
      <c r="R1499" s="77"/>
      <c r="S1499" s="77"/>
      <c r="T1499" s="77"/>
      <c r="U1499" s="77"/>
      <c r="V1499" s="77"/>
      <c r="W1499" s="77"/>
      <c r="X1499" s="77"/>
      <c r="Y1499" s="77"/>
      <c r="Z1499" s="77"/>
    </row>
    <row r="1500" ht="15.75" customHeight="1">
      <c r="A1500" s="2"/>
      <c r="B1500" s="18"/>
      <c r="C1500" s="18"/>
      <c r="D1500" s="18">
        <f t="shared" si="391"/>
        <v>0</v>
      </c>
      <c r="E1500" s="18">
        <f>B1500*A1492</f>
        <v>0</v>
      </c>
      <c r="F1500" s="18">
        <f t="shared" si="392"/>
        <v>0</v>
      </c>
      <c r="G1500" s="59"/>
      <c r="H1500" s="18"/>
      <c r="I1500" s="89">
        <f t="shared" si="393"/>
        <v>0</v>
      </c>
      <c r="J1500" s="116"/>
      <c r="K1500" s="3">
        <f t="shared" si="394"/>
        <v>0</v>
      </c>
      <c r="L1500" s="3"/>
      <c r="M1500" s="77"/>
      <c r="N1500" s="77"/>
      <c r="O1500" s="77"/>
      <c r="P1500" s="77"/>
      <c r="Q1500" s="77"/>
      <c r="R1500" s="77"/>
      <c r="S1500" s="77"/>
      <c r="T1500" s="77"/>
      <c r="U1500" s="77"/>
      <c r="V1500" s="77"/>
      <c r="W1500" s="77"/>
      <c r="X1500" s="77"/>
      <c r="Y1500" s="77"/>
      <c r="Z1500" s="77"/>
    </row>
    <row r="1501" ht="15.75" customHeight="1">
      <c r="A1501" s="2"/>
      <c r="B1501" s="89"/>
      <c r="C1501" s="89"/>
      <c r="D1501" s="18">
        <f t="shared" si="391"/>
        <v>0</v>
      </c>
      <c r="E1501" s="18">
        <f>B1501*A1492</f>
        <v>0</v>
      </c>
      <c r="F1501" s="18">
        <f t="shared" si="392"/>
        <v>0</v>
      </c>
      <c r="G1501" s="148" t="s">
        <v>528</v>
      </c>
      <c r="H1501" s="18"/>
      <c r="I1501" s="89">
        <f t="shared" si="393"/>
        <v>0</v>
      </c>
      <c r="J1501" s="116"/>
      <c r="K1501" s="3">
        <f t="shared" si="394"/>
        <v>0</v>
      </c>
      <c r="L1501" s="3"/>
      <c r="M1501" s="77"/>
      <c r="N1501" s="77"/>
      <c r="O1501" s="77"/>
      <c r="P1501" s="77"/>
      <c r="Q1501" s="77"/>
      <c r="R1501" s="77"/>
      <c r="S1501" s="77"/>
      <c r="T1501" s="77"/>
      <c r="U1501" s="77"/>
      <c r="V1501" s="77"/>
      <c r="W1501" s="77"/>
      <c r="X1501" s="77"/>
      <c r="Y1501" s="77"/>
      <c r="Z1501" s="77"/>
    </row>
    <row r="1502" ht="15.75" customHeight="1">
      <c r="A1502" s="2"/>
      <c r="B1502" s="89"/>
      <c r="C1502" s="89"/>
      <c r="D1502" s="18">
        <f t="shared" si="391"/>
        <v>0</v>
      </c>
      <c r="E1502" s="18">
        <f>B1502*A1492</f>
        <v>0</v>
      </c>
      <c r="F1502" s="18">
        <f t="shared" si="392"/>
        <v>0</v>
      </c>
      <c r="G1502" s="142"/>
      <c r="H1502" s="18"/>
      <c r="I1502" s="89">
        <f t="shared" si="393"/>
        <v>0</v>
      </c>
      <c r="J1502" s="116"/>
      <c r="K1502" s="3">
        <f t="shared" si="394"/>
        <v>0</v>
      </c>
      <c r="L1502" s="3"/>
      <c r="M1502" s="77"/>
      <c r="N1502" s="77"/>
      <c r="O1502" s="77"/>
      <c r="P1502" s="77"/>
      <c r="Q1502" s="77"/>
      <c r="R1502" s="77"/>
      <c r="S1502" s="77"/>
      <c r="T1502" s="77"/>
      <c r="U1502" s="77"/>
      <c r="V1502" s="77"/>
      <c r="W1502" s="77"/>
      <c r="X1502" s="77"/>
      <c r="Y1502" s="77"/>
      <c r="Z1502" s="77"/>
    </row>
    <row r="1503" ht="15.75" customHeight="1">
      <c r="A1503" s="1"/>
      <c r="B1503" s="89"/>
      <c r="C1503" s="89"/>
      <c r="D1503" s="18">
        <f t="shared" si="391"/>
        <v>0</v>
      </c>
      <c r="E1503" s="18">
        <f>B1503*A1492</f>
        <v>0</v>
      </c>
      <c r="F1503" s="18">
        <f t="shared" si="392"/>
        <v>0</v>
      </c>
      <c r="G1503" s="142"/>
      <c r="H1503" s="18"/>
      <c r="I1503" s="89">
        <f t="shared" si="393"/>
        <v>0</v>
      </c>
      <c r="J1503" s="116"/>
      <c r="K1503" s="3">
        <f t="shared" si="394"/>
        <v>0</v>
      </c>
      <c r="L1503" s="3"/>
      <c r="M1503" s="77"/>
      <c r="N1503" s="77"/>
      <c r="O1503" s="77"/>
      <c r="P1503" s="77"/>
      <c r="Q1503" s="77"/>
      <c r="R1503" s="77"/>
      <c r="S1503" s="77"/>
      <c r="T1503" s="77"/>
      <c r="U1503" s="77"/>
      <c r="V1503" s="77"/>
      <c r="W1503" s="77"/>
      <c r="X1503" s="77"/>
      <c r="Y1503" s="77"/>
      <c r="Z1503" s="77"/>
    </row>
    <row r="1504" ht="15.75" customHeight="1">
      <c r="A1504" s="1"/>
      <c r="B1504" s="89"/>
      <c r="C1504" s="89"/>
      <c r="D1504" s="18">
        <f t="shared" si="391"/>
        <v>0</v>
      </c>
      <c r="E1504" s="18">
        <f>B1504*A1492</f>
        <v>0</v>
      </c>
      <c r="F1504" s="18">
        <f t="shared" si="392"/>
        <v>0</v>
      </c>
      <c r="G1504" s="142"/>
      <c r="H1504" s="18"/>
      <c r="I1504" s="89">
        <f t="shared" si="393"/>
        <v>0</v>
      </c>
      <c r="J1504" s="116"/>
      <c r="K1504" s="3">
        <f t="shared" si="394"/>
        <v>0</v>
      </c>
      <c r="L1504" s="3"/>
      <c r="M1504" s="77"/>
      <c r="N1504" s="77"/>
      <c r="O1504" s="77"/>
      <c r="P1504" s="77"/>
      <c r="Q1504" s="77"/>
      <c r="R1504" s="77"/>
      <c r="S1504" s="77"/>
      <c r="T1504" s="77"/>
      <c r="U1504" s="77"/>
      <c r="V1504" s="77"/>
      <c r="W1504" s="77"/>
      <c r="X1504" s="77"/>
      <c r="Y1504" s="77"/>
      <c r="Z1504" s="77"/>
    </row>
    <row r="1505" ht="15.75" customHeight="1">
      <c r="A1505" s="31"/>
      <c r="B1505" s="89"/>
      <c r="C1505" s="89"/>
      <c r="D1505" s="95">
        <f t="shared" si="391"/>
        <v>0</v>
      </c>
      <c r="E1505" s="95">
        <f>B1505*A1492</f>
        <v>0</v>
      </c>
      <c r="F1505" s="18">
        <f t="shared" si="392"/>
        <v>0</v>
      </c>
      <c r="G1505" s="87"/>
      <c r="H1505" s="18"/>
      <c r="I1505" s="89">
        <f t="shared" si="393"/>
        <v>0</v>
      </c>
      <c r="J1505" s="118"/>
      <c r="K1505" s="3">
        <f t="shared" si="394"/>
        <v>0</v>
      </c>
      <c r="L1505" s="3"/>
      <c r="M1505" s="77"/>
      <c r="N1505" s="77"/>
      <c r="O1505" s="77"/>
      <c r="P1505" s="77"/>
      <c r="Q1505" s="77"/>
      <c r="R1505" s="77"/>
      <c r="S1505" s="77"/>
      <c r="T1505" s="77"/>
      <c r="U1505" s="77"/>
      <c r="V1505" s="77"/>
      <c r="W1505" s="77"/>
      <c r="X1505" s="77"/>
      <c r="Y1505" s="77"/>
      <c r="Z1505" s="77"/>
    </row>
    <row r="1506" ht="15.75" customHeight="1">
      <c r="A1506" s="31"/>
      <c r="B1506" s="89"/>
      <c r="C1506" s="89"/>
      <c r="D1506" s="18">
        <f t="shared" si="391"/>
        <v>0</v>
      </c>
      <c r="E1506" s="18">
        <f>B1506*A1492</f>
        <v>0</v>
      </c>
      <c r="F1506" s="18">
        <f t="shared" si="392"/>
        <v>0</v>
      </c>
      <c r="G1506" s="143">
        <f>F1508/A1492</f>
        <v>0</v>
      </c>
      <c r="H1506" s="18"/>
      <c r="I1506" s="89">
        <f t="shared" si="393"/>
        <v>0</v>
      </c>
      <c r="J1506" s="3"/>
      <c r="K1506" s="3">
        <f t="shared" si="394"/>
        <v>0</v>
      </c>
      <c r="L1506" s="3"/>
      <c r="M1506" s="77"/>
      <c r="N1506" s="77"/>
      <c r="O1506" s="77"/>
      <c r="P1506" s="77"/>
      <c r="Q1506" s="77"/>
      <c r="R1506" s="77"/>
      <c r="S1506" s="77"/>
      <c r="T1506" s="77"/>
      <c r="U1506" s="77"/>
      <c r="V1506" s="77"/>
      <c r="W1506" s="77"/>
      <c r="X1506" s="77"/>
      <c r="Y1506" s="77"/>
      <c r="Z1506" s="77"/>
    </row>
    <row r="1507" ht="15.75" customHeight="1">
      <c r="A1507" s="31"/>
      <c r="B1507" s="89"/>
      <c r="C1507" s="89"/>
      <c r="D1507" s="18">
        <f t="shared" si="391"/>
        <v>0</v>
      </c>
      <c r="E1507" s="18">
        <f>B1507*A1492</f>
        <v>0</v>
      </c>
      <c r="F1507" s="18">
        <f t="shared" si="392"/>
        <v>0</v>
      </c>
      <c r="G1507" s="142"/>
      <c r="H1507" s="18"/>
      <c r="I1507" s="89">
        <f t="shared" si="393"/>
        <v>0</v>
      </c>
      <c r="J1507" s="3"/>
      <c r="K1507" s="3">
        <f t="shared" si="394"/>
        <v>0</v>
      </c>
      <c r="L1507" s="3"/>
      <c r="M1507" s="77"/>
      <c r="N1507" s="77"/>
      <c r="O1507" s="77"/>
      <c r="P1507" s="77"/>
      <c r="Q1507" s="77"/>
      <c r="R1507" s="77"/>
      <c r="S1507" s="77"/>
      <c r="T1507" s="77"/>
      <c r="U1507" s="77"/>
      <c r="V1507" s="77"/>
      <c r="W1507" s="77"/>
      <c r="X1507" s="77"/>
      <c r="Y1507" s="77"/>
      <c r="Z1507" s="77"/>
    </row>
    <row r="1508" ht="15.75" customHeight="1">
      <c r="A1508" s="4" t="s">
        <v>495</v>
      </c>
      <c r="B1508" s="97">
        <f>SUM(B1494:B1507)</f>
        <v>0</v>
      </c>
      <c r="C1508" s="96"/>
      <c r="D1508" s="97">
        <f t="shared" ref="D1508:F1508" si="395">SUM(D1494:D1507)</f>
        <v>0</v>
      </c>
      <c r="E1508" s="97">
        <f t="shared" si="395"/>
        <v>0</v>
      </c>
      <c r="F1508" s="97">
        <f t="shared" si="395"/>
        <v>0</v>
      </c>
      <c r="G1508" s="87"/>
      <c r="H1508" s="96"/>
      <c r="I1508" s="97">
        <f t="shared" ref="I1508:L1508" si="396">SUM(I1494:I1507)</f>
        <v>0</v>
      </c>
      <c r="J1508" s="98">
        <f t="shared" si="396"/>
        <v>0</v>
      </c>
      <c r="K1508" s="98">
        <f t="shared" si="396"/>
        <v>0</v>
      </c>
      <c r="L1508" s="98">
        <f t="shared" si="396"/>
        <v>0</v>
      </c>
      <c r="M1508" s="77"/>
      <c r="N1508" s="77"/>
      <c r="O1508" s="77"/>
      <c r="P1508" s="77"/>
      <c r="Q1508" s="77"/>
      <c r="R1508" s="77"/>
      <c r="S1508" s="77"/>
      <c r="T1508" s="77"/>
      <c r="U1508" s="77"/>
      <c r="V1508" s="77"/>
      <c r="W1508" s="77"/>
      <c r="X1508" s="77"/>
      <c r="Y1508" s="77"/>
      <c r="Z1508" s="77"/>
    </row>
    <row r="1509" ht="15.75" customHeight="1">
      <c r="A1509" s="8"/>
      <c r="B1509" s="100"/>
      <c r="C1509" s="100"/>
      <c r="D1509" s="100"/>
      <c r="E1509" s="100"/>
      <c r="F1509" s="100"/>
      <c r="G1509" s="100"/>
      <c r="H1509" s="100"/>
      <c r="I1509" s="101" t="s">
        <v>496</v>
      </c>
      <c r="J1509" s="100"/>
      <c r="K1509" s="100"/>
      <c r="L1509" s="101" t="s">
        <v>497</v>
      </c>
      <c r="M1509" s="77"/>
      <c r="N1509" s="77"/>
      <c r="O1509" s="77"/>
      <c r="P1509" s="77"/>
      <c r="Q1509" s="77"/>
      <c r="R1509" s="77"/>
      <c r="S1509" s="77"/>
      <c r="T1509" s="77"/>
      <c r="U1509" s="77"/>
      <c r="V1509" s="77"/>
      <c r="W1509" s="77"/>
      <c r="X1509" s="77"/>
      <c r="Y1509" s="77"/>
      <c r="Z1509" s="77"/>
    </row>
    <row r="1510" ht="15.75" customHeight="1">
      <c r="A1510" s="8"/>
      <c r="B1510" s="100"/>
      <c r="C1510" s="100"/>
      <c r="D1510" s="100"/>
      <c r="E1510" s="100"/>
      <c r="F1510" s="100"/>
      <c r="G1510" s="100"/>
      <c r="H1510" s="100"/>
      <c r="I1510" s="104">
        <f>G1506*A1492</f>
        <v>0</v>
      </c>
      <c r="J1510" s="100"/>
      <c r="K1510" s="100"/>
      <c r="L1510" s="104"/>
      <c r="M1510" s="77"/>
      <c r="N1510" s="77"/>
      <c r="O1510" s="77"/>
      <c r="P1510" s="77"/>
      <c r="Q1510" s="77"/>
      <c r="R1510" s="77"/>
      <c r="S1510" s="77"/>
      <c r="T1510" s="77"/>
      <c r="U1510" s="77"/>
      <c r="V1510" s="77"/>
      <c r="W1510" s="77"/>
      <c r="X1510" s="77"/>
      <c r="Y1510" s="77"/>
      <c r="Z1510" s="77"/>
    </row>
    <row r="1511" ht="15.75" customHeight="1">
      <c r="A1511" s="8"/>
      <c r="B1511" s="100"/>
      <c r="C1511" s="100"/>
      <c r="D1511" s="100"/>
      <c r="E1511" s="100"/>
      <c r="F1511" s="100"/>
      <c r="G1511" s="100"/>
      <c r="H1511" s="100"/>
      <c r="I1511" s="107"/>
      <c r="J1511" s="100"/>
      <c r="K1511" s="100"/>
      <c r="L1511" s="107"/>
      <c r="M1511" s="77"/>
      <c r="N1511" s="77"/>
      <c r="O1511" s="77"/>
      <c r="P1511" s="77"/>
      <c r="Q1511" s="77"/>
      <c r="R1511" s="77"/>
      <c r="S1511" s="77"/>
      <c r="T1511" s="77"/>
      <c r="U1511" s="77"/>
      <c r="V1511" s="77"/>
      <c r="W1511" s="77"/>
      <c r="X1511" s="77"/>
      <c r="Y1511" s="77"/>
      <c r="Z1511" s="77"/>
    </row>
    <row r="1512" ht="15.75" customHeight="1">
      <c r="A1512" s="8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77"/>
      <c r="N1512" s="77"/>
      <c r="O1512" s="77"/>
      <c r="P1512" s="77"/>
      <c r="Q1512" s="77"/>
      <c r="R1512" s="77"/>
      <c r="S1512" s="77"/>
      <c r="T1512" s="77"/>
      <c r="U1512" s="77"/>
      <c r="V1512" s="77"/>
      <c r="W1512" s="77"/>
      <c r="X1512" s="77"/>
      <c r="Y1512" s="77"/>
      <c r="Z1512" s="77"/>
    </row>
    <row r="1513" ht="15.75" customHeight="1">
      <c r="A1513" s="66"/>
      <c r="B1513" s="75"/>
      <c r="C1513" s="75"/>
      <c r="D1513" s="75"/>
      <c r="E1513" s="75"/>
      <c r="F1513" s="75"/>
      <c r="G1513" s="75"/>
      <c r="H1513" s="75"/>
      <c r="I1513" s="75"/>
      <c r="J1513" s="75"/>
      <c r="K1513" s="75"/>
      <c r="L1513" s="76"/>
      <c r="M1513" s="77"/>
      <c r="N1513" s="77"/>
      <c r="O1513" s="77"/>
      <c r="P1513" s="77"/>
      <c r="Q1513" s="77"/>
      <c r="R1513" s="77"/>
      <c r="S1513" s="77"/>
      <c r="T1513" s="77"/>
      <c r="U1513" s="77"/>
      <c r="V1513" s="77"/>
      <c r="W1513" s="77"/>
      <c r="X1513" s="77"/>
      <c r="Y1513" s="77"/>
      <c r="Z1513" s="77"/>
    </row>
    <row r="1514" ht="15.75" customHeight="1">
      <c r="A1514" s="78" t="s">
        <v>478</v>
      </c>
      <c r="B1514" s="79" t="s">
        <v>479</v>
      </c>
      <c r="C1514" s="75"/>
      <c r="D1514" s="76"/>
      <c r="E1514" s="80" t="s">
        <v>480</v>
      </c>
      <c r="F1514" s="75"/>
      <c r="G1514" s="76"/>
      <c r="H1514" s="79" t="s">
        <v>481</v>
      </c>
      <c r="I1514" s="75"/>
      <c r="J1514" s="75"/>
      <c r="K1514" s="75"/>
      <c r="L1514" s="76"/>
      <c r="M1514" s="77"/>
      <c r="N1514" s="77"/>
      <c r="O1514" s="77"/>
      <c r="P1514" s="77"/>
      <c r="Q1514" s="77"/>
      <c r="R1514" s="77"/>
      <c r="S1514" s="77"/>
      <c r="T1514" s="77"/>
      <c r="U1514" s="77"/>
      <c r="V1514" s="77"/>
      <c r="W1514" s="77"/>
      <c r="X1514" s="77"/>
      <c r="Y1514" s="77"/>
      <c r="Z1514" s="77"/>
    </row>
    <row r="1515" ht="15.75" customHeight="1">
      <c r="A1515" s="177">
        <v>4.0</v>
      </c>
      <c r="B1515" s="82" t="s">
        <v>482</v>
      </c>
      <c r="C1515" s="82" t="s">
        <v>483</v>
      </c>
      <c r="D1515" s="82" t="s">
        <v>484</v>
      </c>
      <c r="E1515" s="82" t="s">
        <v>485</v>
      </c>
      <c r="F1515" s="82" t="s">
        <v>484</v>
      </c>
      <c r="G1515" s="82" t="s">
        <v>524</v>
      </c>
      <c r="H1515" s="82" t="s">
        <v>486</v>
      </c>
      <c r="I1515" s="82" t="s">
        <v>487</v>
      </c>
      <c r="J1515" s="147" t="s">
        <v>488</v>
      </c>
      <c r="K1515" s="85" t="s">
        <v>489</v>
      </c>
      <c r="L1515" s="85" t="s">
        <v>490</v>
      </c>
      <c r="M1515" s="77"/>
      <c r="N1515" s="77"/>
      <c r="O1515" s="77"/>
      <c r="P1515" s="77"/>
      <c r="Q1515" s="77"/>
      <c r="R1515" s="77"/>
      <c r="S1515" s="77"/>
      <c r="T1515" s="77"/>
      <c r="U1515" s="77"/>
      <c r="V1515" s="77"/>
      <c r="W1515" s="77"/>
      <c r="X1515" s="77"/>
      <c r="Y1515" s="77"/>
      <c r="Z1515" s="77"/>
    </row>
    <row r="1516" ht="15.75" customHeight="1">
      <c r="A1516" s="86" t="s">
        <v>491</v>
      </c>
      <c r="B1516" s="87"/>
      <c r="C1516" s="87"/>
      <c r="D1516" s="87"/>
      <c r="E1516" s="87"/>
      <c r="F1516" s="87"/>
      <c r="G1516" s="87"/>
      <c r="H1516" s="87"/>
      <c r="I1516" s="87"/>
      <c r="J1516" s="115"/>
      <c r="K1516" s="87"/>
      <c r="L1516" s="87"/>
      <c r="M1516" s="77"/>
      <c r="N1516" s="77"/>
      <c r="O1516" s="77"/>
      <c r="P1516" s="77"/>
      <c r="Q1516" s="77"/>
      <c r="R1516" s="77"/>
      <c r="S1516" s="77"/>
      <c r="T1516" s="77"/>
      <c r="U1516" s="77"/>
      <c r="V1516" s="77"/>
      <c r="W1516" s="77"/>
      <c r="X1516" s="77"/>
      <c r="Y1516" s="77"/>
      <c r="Z1516" s="77"/>
    </row>
    <row r="1517" ht="15.75" customHeight="1">
      <c r="A1517" s="2"/>
      <c r="B1517" s="89"/>
      <c r="C1517" s="89"/>
      <c r="D1517" s="18">
        <f t="shared" ref="D1517:D1530" si="397">C1517*B1517</f>
        <v>0</v>
      </c>
      <c r="E1517" s="18">
        <f>B1517*A1515</f>
        <v>0</v>
      </c>
      <c r="F1517" s="18">
        <f t="shared" ref="F1517:F1530" si="398">E1517*C1517</f>
        <v>0</v>
      </c>
      <c r="G1517" s="140">
        <v>0.0</v>
      </c>
      <c r="H1517" s="18"/>
      <c r="I1517" s="89">
        <f t="shared" ref="I1517:I1530" si="399">H1517*E1517</f>
        <v>0</v>
      </c>
      <c r="J1517" s="116"/>
      <c r="K1517" s="3">
        <f t="shared" ref="K1517:K1530" si="400">J1517*I1517</f>
        <v>0</v>
      </c>
      <c r="L1517" s="3"/>
      <c r="M1517" s="77"/>
      <c r="N1517" s="77"/>
      <c r="O1517" s="77"/>
      <c r="P1517" s="77"/>
      <c r="Q1517" s="77"/>
      <c r="R1517" s="77"/>
      <c r="S1517" s="77"/>
      <c r="T1517" s="77"/>
      <c r="U1517" s="77"/>
      <c r="V1517" s="77"/>
      <c r="W1517" s="77"/>
      <c r="X1517" s="77"/>
      <c r="Y1517" s="77"/>
      <c r="Z1517" s="77"/>
    </row>
    <row r="1518" ht="15.75" customHeight="1">
      <c r="A1518" s="2"/>
      <c r="B1518" s="89"/>
      <c r="C1518" s="89"/>
      <c r="D1518" s="18">
        <f t="shared" si="397"/>
        <v>0</v>
      </c>
      <c r="E1518" s="18">
        <f>B1518*A1515</f>
        <v>0</v>
      </c>
      <c r="F1518" s="18">
        <f t="shared" si="398"/>
        <v>0</v>
      </c>
      <c r="G1518" s="87"/>
      <c r="H1518" s="18"/>
      <c r="I1518" s="89">
        <f t="shared" si="399"/>
        <v>0</v>
      </c>
      <c r="J1518" s="116"/>
      <c r="K1518" s="3">
        <f t="shared" si="400"/>
        <v>0</v>
      </c>
      <c r="L1518" s="3"/>
      <c r="M1518" s="77"/>
      <c r="N1518" s="77"/>
      <c r="O1518" s="77"/>
      <c r="P1518" s="77"/>
      <c r="Q1518" s="77"/>
      <c r="R1518" s="77"/>
      <c r="S1518" s="77"/>
      <c r="T1518" s="77"/>
      <c r="U1518" s="77"/>
      <c r="V1518" s="77"/>
      <c r="W1518" s="77"/>
      <c r="X1518" s="77"/>
      <c r="Y1518" s="77"/>
      <c r="Z1518" s="77"/>
    </row>
    <row r="1519" ht="15.75" customHeight="1">
      <c r="A1519" s="2"/>
      <c r="B1519" s="18"/>
      <c r="C1519" s="18"/>
      <c r="D1519" s="18">
        <f t="shared" si="397"/>
        <v>0</v>
      </c>
      <c r="E1519" s="18">
        <f>B1519*A1515</f>
        <v>0</v>
      </c>
      <c r="F1519" s="18">
        <f t="shared" si="398"/>
        <v>0</v>
      </c>
      <c r="G1519" s="148" t="s">
        <v>527</v>
      </c>
      <c r="H1519" s="18"/>
      <c r="I1519" s="89">
        <f t="shared" si="399"/>
        <v>0</v>
      </c>
      <c r="J1519" s="116"/>
      <c r="K1519" s="3">
        <f t="shared" si="400"/>
        <v>0</v>
      </c>
      <c r="L1519" s="3"/>
      <c r="M1519" s="77"/>
      <c r="N1519" s="77"/>
      <c r="O1519" s="77"/>
      <c r="P1519" s="77"/>
      <c r="Q1519" s="77"/>
      <c r="R1519" s="77"/>
      <c r="S1519" s="77"/>
      <c r="T1519" s="77"/>
      <c r="U1519" s="77"/>
      <c r="V1519" s="77"/>
      <c r="W1519" s="77"/>
      <c r="X1519" s="77"/>
      <c r="Y1519" s="77"/>
      <c r="Z1519" s="77"/>
    </row>
    <row r="1520" ht="15.75" customHeight="1">
      <c r="A1520" s="2"/>
      <c r="B1520" s="18"/>
      <c r="C1520" s="18"/>
      <c r="D1520" s="18">
        <f t="shared" si="397"/>
        <v>0</v>
      </c>
      <c r="E1520" s="18">
        <f>B1520*A1515</f>
        <v>0</v>
      </c>
      <c r="F1520" s="18">
        <f t="shared" si="398"/>
        <v>0</v>
      </c>
      <c r="G1520" s="142"/>
      <c r="H1520" s="18"/>
      <c r="I1520" s="89">
        <f t="shared" si="399"/>
        <v>0</v>
      </c>
      <c r="J1520" s="116"/>
      <c r="K1520" s="3">
        <f t="shared" si="400"/>
        <v>0</v>
      </c>
      <c r="L1520" s="3"/>
      <c r="M1520" s="77"/>
      <c r="N1520" s="77"/>
      <c r="O1520" s="77"/>
      <c r="P1520" s="77"/>
      <c r="Q1520" s="77"/>
      <c r="R1520" s="77"/>
      <c r="S1520" s="77"/>
      <c r="T1520" s="77"/>
      <c r="U1520" s="77"/>
      <c r="V1520" s="77"/>
      <c r="W1520" s="77"/>
      <c r="X1520" s="77"/>
      <c r="Y1520" s="77"/>
      <c r="Z1520" s="77"/>
    </row>
    <row r="1521" ht="15.75" customHeight="1">
      <c r="A1521" s="2"/>
      <c r="B1521" s="18"/>
      <c r="C1521" s="18"/>
      <c r="D1521" s="18">
        <f t="shared" si="397"/>
        <v>0</v>
      </c>
      <c r="E1521" s="18">
        <f>B1521*A1515</f>
        <v>0</v>
      </c>
      <c r="F1521" s="18">
        <f t="shared" si="398"/>
        <v>0</v>
      </c>
      <c r="G1521" s="142"/>
      <c r="H1521" s="18"/>
      <c r="I1521" s="89">
        <f t="shared" si="399"/>
        <v>0</v>
      </c>
      <c r="J1521" s="116"/>
      <c r="K1521" s="3">
        <f t="shared" si="400"/>
        <v>0</v>
      </c>
      <c r="L1521" s="3"/>
      <c r="M1521" s="77"/>
      <c r="N1521" s="77"/>
      <c r="O1521" s="77"/>
      <c r="P1521" s="77"/>
      <c r="Q1521" s="77"/>
      <c r="R1521" s="77"/>
      <c r="S1521" s="77"/>
      <c r="T1521" s="77"/>
      <c r="U1521" s="77"/>
      <c r="V1521" s="77"/>
      <c r="W1521" s="77"/>
      <c r="X1521" s="77"/>
      <c r="Y1521" s="77"/>
      <c r="Z1521" s="77"/>
    </row>
    <row r="1522" ht="15.75" customHeight="1">
      <c r="A1522" s="2"/>
      <c r="B1522" s="18"/>
      <c r="C1522" s="18"/>
      <c r="D1522" s="18">
        <f t="shared" si="397"/>
        <v>0</v>
      </c>
      <c r="E1522" s="18">
        <f>B1522*A1515</f>
        <v>0</v>
      </c>
      <c r="F1522" s="18">
        <f t="shared" si="398"/>
        <v>0</v>
      </c>
      <c r="G1522" s="87"/>
      <c r="H1522" s="18"/>
      <c r="I1522" s="89">
        <f t="shared" si="399"/>
        <v>0</v>
      </c>
      <c r="J1522" s="116"/>
      <c r="K1522" s="3">
        <f t="shared" si="400"/>
        <v>0</v>
      </c>
      <c r="L1522" s="3"/>
      <c r="M1522" s="77"/>
      <c r="N1522" s="77"/>
      <c r="O1522" s="77"/>
      <c r="P1522" s="77"/>
      <c r="Q1522" s="77"/>
      <c r="R1522" s="77"/>
      <c r="S1522" s="77"/>
      <c r="T1522" s="77"/>
      <c r="U1522" s="77"/>
      <c r="V1522" s="77"/>
      <c r="W1522" s="77"/>
      <c r="X1522" s="77"/>
      <c r="Y1522" s="77"/>
      <c r="Z1522" s="77"/>
    </row>
    <row r="1523" ht="15.75" customHeight="1">
      <c r="A1523" s="2"/>
      <c r="B1523" s="18"/>
      <c r="C1523" s="18"/>
      <c r="D1523" s="18">
        <f t="shared" si="397"/>
        <v>0</v>
      </c>
      <c r="E1523" s="18">
        <f>B1523*A1515</f>
        <v>0</v>
      </c>
      <c r="F1523" s="18">
        <f t="shared" si="398"/>
        <v>0</v>
      </c>
      <c r="G1523" s="59"/>
      <c r="H1523" s="18"/>
      <c r="I1523" s="89">
        <f t="shared" si="399"/>
        <v>0</v>
      </c>
      <c r="J1523" s="116"/>
      <c r="K1523" s="3">
        <f t="shared" si="400"/>
        <v>0</v>
      </c>
      <c r="L1523" s="3"/>
      <c r="M1523" s="77"/>
      <c r="N1523" s="77"/>
      <c r="O1523" s="77"/>
      <c r="P1523" s="77"/>
      <c r="Q1523" s="77"/>
      <c r="R1523" s="77"/>
      <c r="S1523" s="77"/>
      <c r="T1523" s="77"/>
      <c r="U1523" s="77"/>
      <c r="V1523" s="77"/>
      <c r="W1523" s="77"/>
      <c r="X1523" s="77"/>
      <c r="Y1523" s="77"/>
      <c r="Z1523" s="77"/>
    </row>
    <row r="1524" ht="15.75" customHeight="1">
      <c r="A1524" s="2"/>
      <c r="B1524" s="89"/>
      <c r="C1524" s="89"/>
      <c r="D1524" s="18">
        <f t="shared" si="397"/>
        <v>0</v>
      </c>
      <c r="E1524" s="18">
        <f>B1524*A1515</f>
        <v>0</v>
      </c>
      <c r="F1524" s="18">
        <f t="shared" si="398"/>
        <v>0</v>
      </c>
      <c r="G1524" s="148" t="s">
        <v>528</v>
      </c>
      <c r="H1524" s="18"/>
      <c r="I1524" s="89">
        <f t="shared" si="399"/>
        <v>0</v>
      </c>
      <c r="J1524" s="116"/>
      <c r="K1524" s="3">
        <f t="shared" si="400"/>
        <v>0</v>
      </c>
      <c r="L1524" s="3"/>
      <c r="M1524" s="77"/>
      <c r="N1524" s="77"/>
      <c r="O1524" s="77"/>
      <c r="P1524" s="77"/>
      <c r="Q1524" s="77"/>
      <c r="R1524" s="77"/>
      <c r="S1524" s="77"/>
      <c r="T1524" s="77"/>
      <c r="U1524" s="77"/>
      <c r="V1524" s="77"/>
      <c r="W1524" s="77"/>
      <c r="X1524" s="77"/>
      <c r="Y1524" s="77"/>
      <c r="Z1524" s="77"/>
    </row>
    <row r="1525" ht="15.75" customHeight="1">
      <c r="A1525" s="2"/>
      <c r="B1525" s="89"/>
      <c r="C1525" s="89"/>
      <c r="D1525" s="18">
        <f t="shared" si="397"/>
        <v>0</v>
      </c>
      <c r="E1525" s="18">
        <f>B1525*A1515</f>
        <v>0</v>
      </c>
      <c r="F1525" s="18">
        <f t="shared" si="398"/>
        <v>0</v>
      </c>
      <c r="G1525" s="142"/>
      <c r="H1525" s="18"/>
      <c r="I1525" s="89">
        <f t="shared" si="399"/>
        <v>0</v>
      </c>
      <c r="J1525" s="116"/>
      <c r="K1525" s="3">
        <f t="shared" si="400"/>
        <v>0</v>
      </c>
      <c r="L1525" s="3"/>
      <c r="M1525" s="77"/>
      <c r="N1525" s="77"/>
      <c r="O1525" s="77"/>
      <c r="P1525" s="77"/>
      <c r="Q1525" s="77"/>
      <c r="R1525" s="77"/>
      <c r="S1525" s="77"/>
      <c r="T1525" s="77"/>
      <c r="U1525" s="77"/>
      <c r="V1525" s="77"/>
      <c r="W1525" s="77"/>
      <c r="X1525" s="77"/>
      <c r="Y1525" s="77"/>
      <c r="Z1525" s="77"/>
    </row>
    <row r="1526" ht="15.75" customHeight="1">
      <c r="A1526" s="1"/>
      <c r="B1526" s="89"/>
      <c r="C1526" s="89"/>
      <c r="D1526" s="18">
        <f t="shared" si="397"/>
        <v>0</v>
      </c>
      <c r="E1526" s="18">
        <f>B1526*A1515</f>
        <v>0</v>
      </c>
      <c r="F1526" s="18">
        <f t="shared" si="398"/>
        <v>0</v>
      </c>
      <c r="G1526" s="142"/>
      <c r="H1526" s="18"/>
      <c r="I1526" s="89">
        <f t="shared" si="399"/>
        <v>0</v>
      </c>
      <c r="J1526" s="116"/>
      <c r="K1526" s="3">
        <f t="shared" si="400"/>
        <v>0</v>
      </c>
      <c r="L1526" s="3"/>
      <c r="M1526" s="77"/>
      <c r="N1526" s="77"/>
      <c r="O1526" s="77"/>
      <c r="P1526" s="77"/>
      <c r="Q1526" s="77"/>
      <c r="R1526" s="77"/>
      <c r="S1526" s="77"/>
      <c r="T1526" s="77"/>
      <c r="U1526" s="77"/>
      <c r="V1526" s="77"/>
      <c r="W1526" s="77"/>
      <c r="X1526" s="77"/>
      <c r="Y1526" s="77"/>
      <c r="Z1526" s="77"/>
    </row>
    <row r="1527" ht="15.75" customHeight="1">
      <c r="A1527" s="1"/>
      <c r="B1527" s="89"/>
      <c r="C1527" s="89"/>
      <c r="D1527" s="18">
        <f t="shared" si="397"/>
        <v>0</v>
      </c>
      <c r="E1527" s="18">
        <f>B1527*A1515</f>
        <v>0</v>
      </c>
      <c r="F1527" s="18">
        <f t="shared" si="398"/>
        <v>0</v>
      </c>
      <c r="G1527" s="142"/>
      <c r="H1527" s="18"/>
      <c r="I1527" s="89">
        <f t="shared" si="399"/>
        <v>0</v>
      </c>
      <c r="J1527" s="116"/>
      <c r="K1527" s="3">
        <f t="shared" si="400"/>
        <v>0</v>
      </c>
      <c r="L1527" s="3"/>
      <c r="M1527" s="77"/>
      <c r="N1527" s="77"/>
      <c r="O1527" s="77"/>
      <c r="P1527" s="77"/>
      <c r="Q1527" s="77"/>
      <c r="R1527" s="77"/>
      <c r="S1527" s="77"/>
      <c r="T1527" s="77"/>
      <c r="U1527" s="77"/>
      <c r="V1527" s="77"/>
      <c r="W1527" s="77"/>
      <c r="X1527" s="77"/>
      <c r="Y1527" s="77"/>
      <c r="Z1527" s="77"/>
    </row>
    <row r="1528" ht="15.75" customHeight="1">
      <c r="A1528" s="31"/>
      <c r="B1528" s="89"/>
      <c r="C1528" s="89"/>
      <c r="D1528" s="95">
        <f t="shared" si="397"/>
        <v>0</v>
      </c>
      <c r="E1528" s="95">
        <f>B1528*A1515</f>
        <v>0</v>
      </c>
      <c r="F1528" s="18">
        <f t="shared" si="398"/>
        <v>0</v>
      </c>
      <c r="G1528" s="87"/>
      <c r="H1528" s="18"/>
      <c r="I1528" s="89">
        <f t="shared" si="399"/>
        <v>0</v>
      </c>
      <c r="J1528" s="118"/>
      <c r="K1528" s="3">
        <f t="shared" si="400"/>
        <v>0</v>
      </c>
      <c r="L1528" s="3"/>
      <c r="M1528" s="77"/>
      <c r="N1528" s="77"/>
      <c r="O1528" s="77"/>
      <c r="P1528" s="77"/>
      <c r="Q1528" s="77"/>
      <c r="R1528" s="77"/>
      <c r="S1528" s="77"/>
      <c r="T1528" s="77"/>
      <c r="U1528" s="77"/>
      <c r="V1528" s="77"/>
      <c r="W1528" s="77"/>
      <c r="X1528" s="77"/>
      <c r="Y1528" s="77"/>
      <c r="Z1528" s="77"/>
    </row>
    <row r="1529" ht="15.75" customHeight="1">
      <c r="A1529" s="31"/>
      <c r="B1529" s="89"/>
      <c r="C1529" s="89"/>
      <c r="D1529" s="18">
        <f t="shared" si="397"/>
        <v>0</v>
      </c>
      <c r="E1529" s="18">
        <f>B1529*A1515</f>
        <v>0</v>
      </c>
      <c r="F1529" s="18">
        <f t="shared" si="398"/>
        <v>0</v>
      </c>
      <c r="G1529" s="143">
        <f>F1531/A1515</f>
        <v>0</v>
      </c>
      <c r="H1529" s="18"/>
      <c r="I1529" s="89">
        <f t="shared" si="399"/>
        <v>0</v>
      </c>
      <c r="J1529" s="3"/>
      <c r="K1529" s="3">
        <f t="shared" si="400"/>
        <v>0</v>
      </c>
      <c r="L1529" s="3"/>
      <c r="M1529" s="77"/>
      <c r="N1529" s="77"/>
      <c r="O1529" s="77"/>
      <c r="P1529" s="77"/>
      <c r="Q1529" s="77"/>
      <c r="R1529" s="77"/>
      <c r="S1529" s="77"/>
      <c r="T1529" s="77"/>
      <c r="U1529" s="77"/>
      <c r="V1529" s="77"/>
      <c r="W1529" s="77"/>
      <c r="X1529" s="77"/>
      <c r="Y1529" s="77"/>
      <c r="Z1529" s="77"/>
    </row>
    <row r="1530" ht="15.75" customHeight="1">
      <c r="A1530" s="31"/>
      <c r="B1530" s="89"/>
      <c r="C1530" s="89"/>
      <c r="D1530" s="18">
        <f t="shared" si="397"/>
        <v>0</v>
      </c>
      <c r="E1530" s="18">
        <f>B1530*A1515</f>
        <v>0</v>
      </c>
      <c r="F1530" s="18">
        <f t="shared" si="398"/>
        <v>0</v>
      </c>
      <c r="G1530" s="142"/>
      <c r="H1530" s="18"/>
      <c r="I1530" s="89">
        <f t="shared" si="399"/>
        <v>0</v>
      </c>
      <c r="J1530" s="3"/>
      <c r="K1530" s="3">
        <f t="shared" si="400"/>
        <v>0</v>
      </c>
      <c r="L1530" s="3"/>
      <c r="M1530" s="77"/>
      <c r="N1530" s="77"/>
      <c r="O1530" s="77"/>
      <c r="P1530" s="77"/>
      <c r="Q1530" s="77"/>
      <c r="R1530" s="77"/>
      <c r="S1530" s="77"/>
      <c r="T1530" s="77"/>
      <c r="U1530" s="77"/>
      <c r="V1530" s="77"/>
      <c r="W1530" s="77"/>
      <c r="X1530" s="77"/>
      <c r="Y1530" s="77"/>
      <c r="Z1530" s="77"/>
    </row>
    <row r="1531" ht="15.75" customHeight="1">
      <c r="A1531" s="4" t="s">
        <v>495</v>
      </c>
      <c r="B1531" s="97">
        <f>SUM(B1517:B1530)</f>
        <v>0</v>
      </c>
      <c r="C1531" s="96"/>
      <c r="D1531" s="97">
        <f t="shared" ref="D1531:F1531" si="401">SUM(D1517:D1530)</f>
        <v>0</v>
      </c>
      <c r="E1531" s="97">
        <f t="shared" si="401"/>
        <v>0</v>
      </c>
      <c r="F1531" s="97">
        <f t="shared" si="401"/>
        <v>0</v>
      </c>
      <c r="G1531" s="87"/>
      <c r="H1531" s="96"/>
      <c r="I1531" s="97">
        <f t="shared" ref="I1531:L1531" si="402">SUM(I1517:I1530)</f>
        <v>0</v>
      </c>
      <c r="J1531" s="98">
        <f t="shared" si="402"/>
        <v>0</v>
      </c>
      <c r="K1531" s="98">
        <f t="shared" si="402"/>
        <v>0</v>
      </c>
      <c r="L1531" s="98">
        <f t="shared" si="402"/>
        <v>0</v>
      </c>
      <c r="M1531" s="77"/>
      <c r="N1531" s="77"/>
      <c r="O1531" s="77"/>
      <c r="P1531" s="77"/>
      <c r="Q1531" s="77"/>
      <c r="R1531" s="77"/>
      <c r="S1531" s="77"/>
      <c r="T1531" s="77"/>
      <c r="U1531" s="77"/>
      <c r="V1531" s="77"/>
      <c r="W1531" s="77"/>
      <c r="X1531" s="77"/>
      <c r="Y1531" s="77"/>
      <c r="Z1531" s="77"/>
    </row>
    <row r="1532" ht="15.75" customHeight="1">
      <c r="A1532" s="8"/>
      <c r="B1532" s="100"/>
      <c r="C1532" s="100"/>
      <c r="D1532" s="100"/>
      <c r="E1532" s="100"/>
      <c r="F1532" s="100"/>
      <c r="G1532" s="100"/>
      <c r="H1532" s="100"/>
      <c r="I1532" s="101" t="s">
        <v>496</v>
      </c>
      <c r="J1532" s="100"/>
      <c r="K1532" s="100"/>
      <c r="L1532" s="101" t="s">
        <v>497</v>
      </c>
      <c r="M1532" s="77"/>
      <c r="N1532" s="77"/>
      <c r="O1532" s="77"/>
      <c r="P1532" s="77"/>
      <c r="Q1532" s="77"/>
      <c r="R1532" s="77"/>
      <c r="S1532" s="77"/>
      <c r="T1532" s="77"/>
      <c r="U1532" s="77"/>
      <c r="V1532" s="77"/>
      <c r="W1532" s="77"/>
      <c r="X1532" s="77"/>
      <c r="Y1532" s="77"/>
      <c r="Z1532" s="77"/>
    </row>
    <row r="1533" ht="15.75" customHeight="1">
      <c r="A1533" s="8"/>
      <c r="B1533" s="100"/>
      <c r="C1533" s="100"/>
      <c r="D1533" s="100"/>
      <c r="E1533" s="100"/>
      <c r="F1533" s="100"/>
      <c r="G1533" s="100"/>
      <c r="H1533" s="100"/>
      <c r="I1533" s="104">
        <f>G1529*A1515</f>
        <v>0</v>
      </c>
      <c r="J1533" s="100"/>
      <c r="K1533" s="100"/>
      <c r="L1533" s="104"/>
      <c r="M1533" s="77"/>
      <c r="N1533" s="77"/>
      <c r="O1533" s="77"/>
      <c r="P1533" s="77"/>
      <c r="Q1533" s="77"/>
      <c r="R1533" s="77"/>
      <c r="S1533" s="77"/>
      <c r="T1533" s="77"/>
      <c r="U1533" s="77"/>
      <c r="V1533" s="77"/>
      <c r="W1533" s="77"/>
      <c r="X1533" s="77"/>
      <c r="Y1533" s="77"/>
      <c r="Z1533" s="77"/>
    </row>
    <row r="1534" ht="15.75" customHeight="1">
      <c r="A1534" s="8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77"/>
      <c r="N1534" s="77"/>
      <c r="O1534" s="77"/>
      <c r="P1534" s="77"/>
      <c r="Q1534" s="77"/>
      <c r="R1534" s="77"/>
      <c r="S1534" s="77"/>
      <c r="T1534" s="77"/>
      <c r="U1534" s="77"/>
      <c r="V1534" s="77"/>
      <c r="W1534" s="77"/>
      <c r="X1534" s="77"/>
      <c r="Y1534" s="77"/>
      <c r="Z1534" s="77"/>
    </row>
    <row r="1535" ht="15.75" customHeight="1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77"/>
      <c r="N1535" s="77"/>
      <c r="O1535" s="77"/>
      <c r="P1535" s="77"/>
      <c r="Q1535" s="77"/>
      <c r="R1535" s="77"/>
      <c r="S1535" s="77"/>
      <c r="T1535" s="77"/>
      <c r="U1535" s="77"/>
      <c r="V1535" s="77"/>
      <c r="W1535" s="77"/>
      <c r="X1535" s="77"/>
      <c r="Y1535" s="77"/>
      <c r="Z1535" s="77"/>
    </row>
    <row r="1536" ht="15.75" customHeight="1">
      <c r="A1536" s="66"/>
      <c r="B1536" s="75"/>
      <c r="C1536" s="75"/>
      <c r="D1536" s="75"/>
      <c r="E1536" s="75"/>
      <c r="F1536" s="75"/>
      <c r="G1536" s="75"/>
      <c r="H1536" s="75"/>
      <c r="I1536" s="75"/>
      <c r="J1536" s="75"/>
      <c r="K1536" s="75"/>
      <c r="L1536" s="76"/>
      <c r="M1536" s="77"/>
      <c r="N1536" s="77"/>
      <c r="O1536" s="77"/>
      <c r="P1536" s="77"/>
      <c r="Q1536" s="77"/>
      <c r="R1536" s="77"/>
      <c r="S1536" s="77"/>
      <c r="T1536" s="77"/>
      <c r="U1536" s="77"/>
      <c r="V1536" s="77"/>
      <c r="W1536" s="77"/>
      <c r="X1536" s="77"/>
      <c r="Y1536" s="77"/>
      <c r="Z1536" s="77"/>
    </row>
    <row r="1537" ht="15.75" customHeight="1">
      <c r="A1537" s="78" t="s">
        <v>478</v>
      </c>
      <c r="B1537" s="79" t="s">
        <v>479</v>
      </c>
      <c r="C1537" s="75"/>
      <c r="D1537" s="76"/>
      <c r="E1537" s="80" t="s">
        <v>480</v>
      </c>
      <c r="F1537" s="75"/>
      <c r="G1537" s="76"/>
      <c r="H1537" s="79" t="s">
        <v>481</v>
      </c>
      <c r="I1537" s="75"/>
      <c r="J1537" s="75"/>
      <c r="K1537" s="75"/>
      <c r="L1537" s="76"/>
      <c r="M1537" s="77"/>
      <c r="N1537" s="77"/>
      <c r="O1537" s="77"/>
      <c r="P1537" s="77"/>
      <c r="Q1537" s="77"/>
      <c r="R1537" s="77"/>
      <c r="S1537" s="77"/>
      <c r="T1537" s="77"/>
      <c r="U1537" s="77"/>
      <c r="V1537" s="77"/>
      <c r="W1537" s="77"/>
      <c r="X1537" s="77"/>
      <c r="Y1537" s="77"/>
      <c r="Z1537" s="77"/>
    </row>
    <row r="1538" ht="15.75" customHeight="1">
      <c r="A1538" s="177">
        <v>4.0</v>
      </c>
      <c r="B1538" s="82" t="s">
        <v>482</v>
      </c>
      <c r="C1538" s="82" t="s">
        <v>483</v>
      </c>
      <c r="D1538" s="82" t="s">
        <v>484</v>
      </c>
      <c r="E1538" s="82" t="s">
        <v>485</v>
      </c>
      <c r="F1538" s="82" t="s">
        <v>484</v>
      </c>
      <c r="G1538" s="82" t="s">
        <v>524</v>
      </c>
      <c r="H1538" s="82" t="s">
        <v>486</v>
      </c>
      <c r="I1538" s="82" t="s">
        <v>487</v>
      </c>
      <c r="J1538" s="147" t="s">
        <v>488</v>
      </c>
      <c r="K1538" s="85" t="s">
        <v>489</v>
      </c>
      <c r="L1538" s="85" t="s">
        <v>490</v>
      </c>
      <c r="M1538" s="77"/>
      <c r="N1538" s="77"/>
      <c r="O1538" s="77"/>
      <c r="P1538" s="77"/>
      <c r="Q1538" s="77"/>
      <c r="R1538" s="77"/>
      <c r="S1538" s="77"/>
      <c r="T1538" s="77"/>
      <c r="U1538" s="77"/>
      <c r="V1538" s="77"/>
      <c r="W1538" s="77"/>
      <c r="X1538" s="77"/>
      <c r="Y1538" s="77"/>
      <c r="Z1538" s="77"/>
    </row>
    <row r="1539" ht="15.75" customHeight="1">
      <c r="A1539" s="86" t="s">
        <v>491</v>
      </c>
      <c r="B1539" s="87"/>
      <c r="C1539" s="87"/>
      <c r="D1539" s="87"/>
      <c r="E1539" s="87"/>
      <c r="F1539" s="87"/>
      <c r="G1539" s="87"/>
      <c r="H1539" s="87"/>
      <c r="I1539" s="87"/>
      <c r="J1539" s="115"/>
      <c r="K1539" s="87"/>
      <c r="L1539" s="87"/>
      <c r="M1539" s="77"/>
      <c r="N1539" s="77"/>
      <c r="O1539" s="77"/>
      <c r="P1539" s="77"/>
      <c r="Q1539" s="77"/>
      <c r="R1539" s="77"/>
      <c r="S1539" s="77"/>
      <c r="T1539" s="77"/>
      <c r="U1539" s="77"/>
      <c r="V1539" s="77"/>
      <c r="W1539" s="77"/>
      <c r="X1539" s="77"/>
      <c r="Y1539" s="77"/>
      <c r="Z1539" s="77"/>
    </row>
    <row r="1540" ht="15.75" customHeight="1">
      <c r="A1540" s="2"/>
      <c r="B1540" s="89"/>
      <c r="C1540" s="89"/>
      <c r="D1540" s="18">
        <f t="shared" ref="D1540:D1553" si="403">C1540*B1540</f>
        <v>0</v>
      </c>
      <c r="E1540" s="18">
        <f>B1540*A1538</f>
        <v>0</v>
      </c>
      <c r="F1540" s="18">
        <f t="shared" ref="F1540:F1553" si="404">E1540*C1540</f>
        <v>0</v>
      </c>
      <c r="G1540" s="140">
        <v>0.0</v>
      </c>
      <c r="H1540" s="18"/>
      <c r="I1540" s="89">
        <f t="shared" ref="I1540:I1553" si="405">H1540*E1540</f>
        <v>0</v>
      </c>
      <c r="J1540" s="116"/>
      <c r="K1540" s="3">
        <f t="shared" ref="K1540:K1553" si="406">J1540*I1540</f>
        <v>0</v>
      </c>
      <c r="L1540" s="3"/>
      <c r="M1540" s="77"/>
      <c r="N1540" s="77"/>
      <c r="O1540" s="77"/>
      <c r="P1540" s="77"/>
      <c r="Q1540" s="77"/>
      <c r="R1540" s="77"/>
      <c r="S1540" s="77"/>
      <c r="T1540" s="77"/>
      <c r="U1540" s="77"/>
      <c r="V1540" s="77"/>
      <c r="W1540" s="77"/>
      <c r="X1540" s="77"/>
      <c r="Y1540" s="77"/>
      <c r="Z1540" s="77"/>
    </row>
    <row r="1541" ht="15.75" customHeight="1">
      <c r="A1541" s="2"/>
      <c r="B1541" s="89"/>
      <c r="C1541" s="89"/>
      <c r="D1541" s="18">
        <f t="shared" si="403"/>
        <v>0</v>
      </c>
      <c r="E1541" s="18">
        <f>B1541*A1538</f>
        <v>0</v>
      </c>
      <c r="F1541" s="18">
        <f t="shared" si="404"/>
        <v>0</v>
      </c>
      <c r="G1541" s="87"/>
      <c r="H1541" s="18"/>
      <c r="I1541" s="89">
        <f t="shared" si="405"/>
        <v>0</v>
      </c>
      <c r="J1541" s="116"/>
      <c r="K1541" s="3">
        <f t="shared" si="406"/>
        <v>0</v>
      </c>
      <c r="L1541" s="3"/>
      <c r="M1541" s="77"/>
      <c r="N1541" s="77"/>
      <c r="O1541" s="77"/>
      <c r="P1541" s="77"/>
      <c r="Q1541" s="77"/>
      <c r="R1541" s="77"/>
      <c r="S1541" s="77"/>
      <c r="T1541" s="77"/>
      <c r="U1541" s="77"/>
      <c r="V1541" s="77"/>
      <c r="W1541" s="77"/>
      <c r="X1541" s="77"/>
      <c r="Y1541" s="77"/>
      <c r="Z1541" s="77"/>
    </row>
    <row r="1542" ht="15.75" customHeight="1">
      <c r="A1542" s="2"/>
      <c r="B1542" s="18"/>
      <c r="C1542" s="18"/>
      <c r="D1542" s="18">
        <f t="shared" si="403"/>
        <v>0</v>
      </c>
      <c r="E1542" s="18">
        <f>B1542*A1538</f>
        <v>0</v>
      </c>
      <c r="F1542" s="18">
        <f t="shared" si="404"/>
        <v>0</v>
      </c>
      <c r="G1542" s="148" t="s">
        <v>527</v>
      </c>
      <c r="H1542" s="18"/>
      <c r="I1542" s="89">
        <f t="shared" si="405"/>
        <v>0</v>
      </c>
      <c r="J1542" s="116"/>
      <c r="K1542" s="3">
        <f t="shared" si="406"/>
        <v>0</v>
      </c>
      <c r="L1542" s="3"/>
      <c r="M1542" s="77"/>
      <c r="N1542" s="77"/>
      <c r="O1542" s="77"/>
      <c r="P1542" s="77"/>
      <c r="Q1542" s="77"/>
      <c r="R1542" s="77"/>
      <c r="S1542" s="77"/>
      <c r="T1542" s="77"/>
      <c r="U1542" s="77"/>
      <c r="V1542" s="77"/>
      <c r="W1542" s="77"/>
      <c r="X1542" s="77"/>
      <c r="Y1542" s="77"/>
      <c r="Z1542" s="77"/>
    </row>
    <row r="1543" ht="15.75" customHeight="1">
      <c r="A1543" s="2"/>
      <c r="B1543" s="18"/>
      <c r="C1543" s="18"/>
      <c r="D1543" s="18">
        <f t="shared" si="403"/>
        <v>0</v>
      </c>
      <c r="E1543" s="18">
        <f>B1543*A1538</f>
        <v>0</v>
      </c>
      <c r="F1543" s="18">
        <f t="shared" si="404"/>
        <v>0</v>
      </c>
      <c r="G1543" s="142"/>
      <c r="H1543" s="18"/>
      <c r="I1543" s="89">
        <f t="shared" si="405"/>
        <v>0</v>
      </c>
      <c r="J1543" s="116"/>
      <c r="K1543" s="3">
        <f t="shared" si="406"/>
        <v>0</v>
      </c>
      <c r="L1543" s="3"/>
      <c r="M1543" s="77"/>
      <c r="N1543" s="77"/>
      <c r="O1543" s="77"/>
      <c r="P1543" s="77"/>
      <c r="Q1543" s="77"/>
      <c r="R1543" s="77"/>
      <c r="S1543" s="77"/>
      <c r="T1543" s="77"/>
      <c r="U1543" s="77"/>
      <c r="V1543" s="77"/>
      <c r="W1543" s="77"/>
      <c r="X1543" s="77"/>
      <c r="Y1543" s="77"/>
      <c r="Z1543" s="77"/>
    </row>
    <row r="1544" ht="15.75" customHeight="1">
      <c r="A1544" s="2"/>
      <c r="B1544" s="18"/>
      <c r="C1544" s="18"/>
      <c r="D1544" s="18">
        <f t="shared" si="403"/>
        <v>0</v>
      </c>
      <c r="E1544" s="18">
        <f>B1544*A1538</f>
        <v>0</v>
      </c>
      <c r="F1544" s="18">
        <f t="shared" si="404"/>
        <v>0</v>
      </c>
      <c r="G1544" s="142"/>
      <c r="H1544" s="18"/>
      <c r="I1544" s="89">
        <f t="shared" si="405"/>
        <v>0</v>
      </c>
      <c r="J1544" s="116"/>
      <c r="K1544" s="3">
        <f t="shared" si="406"/>
        <v>0</v>
      </c>
      <c r="L1544" s="3"/>
      <c r="M1544" s="77"/>
      <c r="N1544" s="77"/>
      <c r="O1544" s="77"/>
      <c r="P1544" s="77"/>
      <c r="Q1544" s="77"/>
      <c r="R1544" s="77"/>
      <c r="S1544" s="77"/>
      <c r="T1544" s="77"/>
      <c r="U1544" s="77"/>
      <c r="V1544" s="77"/>
      <c r="W1544" s="77"/>
      <c r="X1544" s="77"/>
      <c r="Y1544" s="77"/>
      <c r="Z1544" s="77"/>
    </row>
    <row r="1545" ht="15.75" customHeight="1">
      <c r="A1545" s="2"/>
      <c r="B1545" s="18"/>
      <c r="C1545" s="18"/>
      <c r="D1545" s="18">
        <f t="shared" si="403"/>
        <v>0</v>
      </c>
      <c r="E1545" s="18">
        <f>B1545*A1538</f>
        <v>0</v>
      </c>
      <c r="F1545" s="18">
        <f t="shared" si="404"/>
        <v>0</v>
      </c>
      <c r="G1545" s="87"/>
      <c r="H1545" s="18"/>
      <c r="I1545" s="89">
        <f t="shared" si="405"/>
        <v>0</v>
      </c>
      <c r="J1545" s="116"/>
      <c r="K1545" s="3">
        <f t="shared" si="406"/>
        <v>0</v>
      </c>
      <c r="L1545" s="3"/>
      <c r="M1545" s="77"/>
      <c r="N1545" s="77"/>
      <c r="O1545" s="77"/>
      <c r="P1545" s="77"/>
      <c r="Q1545" s="77"/>
      <c r="R1545" s="77"/>
      <c r="S1545" s="77"/>
      <c r="T1545" s="77"/>
      <c r="U1545" s="77"/>
      <c r="V1545" s="77"/>
      <c r="W1545" s="77"/>
      <c r="X1545" s="77"/>
      <c r="Y1545" s="77"/>
      <c r="Z1545" s="77"/>
    </row>
    <row r="1546" ht="15.75" customHeight="1">
      <c r="A1546" s="2"/>
      <c r="B1546" s="18"/>
      <c r="C1546" s="18"/>
      <c r="D1546" s="18">
        <f t="shared" si="403"/>
        <v>0</v>
      </c>
      <c r="E1546" s="18">
        <f>B1546*A1538</f>
        <v>0</v>
      </c>
      <c r="F1546" s="18">
        <f t="shared" si="404"/>
        <v>0</v>
      </c>
      <c r="G1546" s="59"/>
      <c r="H1546" s="18"/>
      <c r="I1546" s="89">
        <f t="shared" si="405"/>
        <v>0</v>
      </c>
      <c r="J1546" s="116"/>
      <c r="K1546" s="3">
        <f t="shared" si="406"/>
        <v>0</v>
      </c>
      <c r="L1546" s="3"/>
      <c r="M1546" s="77"/>
      <c r="N1546" s="77"/>
      <c r="O1546" s="77"/>
      <c r="P1546" s="77"/>
      <c r="Q1546" s="77"/>
      <c r="R1546" s="77"/>
      <c r="S1546" s="77"/>
      <c r="T1546" s="77"/>
      <c r="U1546" s="77"/>
      <c r="V1546" s="77"/>
      <c r="W1546" s="77"/>
      <c r="X1546" s="77"/>
      <c r="Y1546" s="77"/>
      <c r="Z1546" s="77"/>
    </row>
    <row r="1547" ht="15.75" customHeight="1">
      <c r="A1547" s="2"/>
      <c r="B1547" s="89"/>
      <c r="C1547" s="89"/>
      <c r="D1547" s="18">
        <f t="shared" si="403"/>
        <v>0</v>
      </c>
      <c r="E1547" s="18">
        <f>B1547*A1538</f>
        <v>0</v>
      </c>
      <c r="F1547" s="18">
        <f t="shared" si="404"/>
        <v>0</v>
      </c>
      <c r="G1547" s="148" t="s">
        <v>528</v>
      </c>
      <c r="H1547" s="18"/>
      <c r="I1547" s="89">
        <f t="shared" si="405"/>
        <v>0</v>
      </c>
      <c r="J1547" s="116"/>
      <c r="K1547" s="3">
        <f t="shared" si="406"/>
        <v>0</v>
      </c>
      <c r="L1547" s="3"/>
      <c r="M1547" s="77"/>
      <c r="N1547" s="77"/>
      <c r="O1547" s="77"/>
      <c r="P1547" s="77"/>
      <c r="Q1547" s="77"/>
      <c r="R1547" s="77"/>
      <c r="S1547" s="77"/>
      <c r="T1547" s="77"/>
      <c r="U1547" s="77"/>
      <c r="V1547" s="77"/>
      <c r="W1547" s="77"/>
      <c r="X1547" s="77"/>
      <c r="Y1547" s="77"/>
      <c r="Z1547" s="77"/>
    </row>
    <row r="1548" ht="15.75" customHeight="1">
      <c r="A1548" s="2"/>
      <c r="B1548" s="89"/>
      <c r="C1548" s="89"/>
      <c r="D1548" s="18">
        <f t="shared" si="403"/>
        <v>0</v>
      </c>
      <c r="E1548" s="18">
        <f>B1548*A1538</f>
        <v>0</v>
      </c>
      <c r="F1548" s="18">
        <f t="shared" si="404"/>
        <v>0</v>
      </c>
      <c r="G1548" s="142"/>
      <c r="H1548" s="18"/>
      <c r="I1548" s="89">
        <f t="shared" si="405"/>
        <v>0</v>
      </c>
      <c r="J1548" s="116"/>
      <c r="K1548" s="3">
        <f t="shared" si="406"/>
        <v>0</v>
      </c>
      <c r="L1548" s="3"/>
      <c r="M1548" s="77"/>
      <c r="N1548" s="77"/>
      <c r="O1548" s="77"/>
      <c r="P1548" s="77"/>
      <c r="Q1548" s="77"/>
      <c r="R1548" s="77"/>
      <c r="S1548" s="77"/>
      <c r="T1548" s="77"/>
      <c r="U1548" s="77"/>
      <c r="V1548" s="77"/>
      <c r="W1548" s="77"/>
      <c r="X1548" s="77"/>
      <c r="Y1548" s="77"/>
      <c r="Z1548" s="77"/>
    </row>
    <row r="1549" ht="15.75" customHeight="1">
      <c r="A1549" s="1"/>
      <c r="B1549" s="89"/>
      <c r="C1549" s="89"/>
      <c r="D1549" s="18">
        <f t="shared" si="403"/>
        <v>0</v>
      </c>
      <c r="E1549" s="18">
        <f>B1549*A1538</f>
        <v>0</v>
      </c>
      <c r="F1549" s="18">
        <f t="shared" si="404"/>
        <v>0</v>
      </c>
      <c r="G1549" s="142"/>
      <c r="H1549" s="18"/>
      <c r="I1549" s="89">
        <f t="shared" si="405"/>
        <v>0</v>
      </c>
      <c r="J1549" s="116"/>
      <c r="K1549" s="3">
        <f t="shared" si="406"/>
        <v>0</v>
      </c>
      <c r="L1549" s="3"/>
      <c r="M1549" s="77"/>
      <c r="N1549" s="77"/>
      <c r="O1549" s="77"/>
      <c r="P1549" s="77"/>
      <c r="Q1549" s="77"/>
      <c r="R1549" s="77"/>
      <c r="S1549" s="77"/>
      <c r="T1549" s="77"/>
      <c r="U1549" s="77"/>
      <c r="V1549" s="77"/>
      <c r="W1549" s="77"/>
      <c r="X1549" s="77"/>
      <c r="Y1549" s="77"/>
      <c r="Z1549" s="77"/>
    </row>
    <row r="1550" ht="15.75" customHeight="1">
      <c r="A1550" s="1"/>
      <c r="B1550" s="89"/>
      <c r="C1550" s="89"/>
      <c r="D1550" s="18">
        <f t="shared" si="403"/>
        <v>0</v>
      </c>
      <c r="E1550" s="18">
        <f>B1550*A1538</f>
        <v>0</v>
      </c>
      <c r="F1550" s="18">
        <f t="shared" si="404"/>
        <v>0</v>
      </c>
      <c r="G1550" s="142"/>
      <c r="H1550" s="18"/>
      <c r="I1550" s="89">
        <f t="shared" si="405"/>
        <v>0</v>
      </c>
      <c r="J1550" s="116"/>
      <c r="K1550" s="3">
        <f t="shared" si="406"/>
        <v>0</v>
      </c>
      <c r="L1550" s="3"/>
      <c r="M1550" s="77"/>
      <c r="N1550" s="77"/>
      <c r="O1550" s="77"/>
      <c r="P1550" s="77"/>
      <c r="Q1550" s="77"/>
      <c r="R1550" s="77"/>
      <c r="S1550" s="77"/>
      <c r="T1550" s="77"/>
      <c r="U1550" s="77"/>
      <c r="V1550" s="77"/>
      <c r="W1550" s="77"/>
      <c r="X1550" s="77"/>
      <c r="Y1550" s="77"/>
      <c r="Z1550" s="77"/>
    </row>
    <row r="1551" ht="15.75" customHeight="1">
      <c r="A1551" s="31"/>
      <c r="B1551" s="89"/>
      <c r="C1551" s="89"/>
      <c r="D1551" s="95">
        <f t="shared" si="403"/>
        <v>0</v>
      </c>
      <c r="E1551" s="95">
        <f>B1551*A1538</f>
        <v>0</v>
      </c>
      <c r="F1551" s="18">
        <f t="shared" si="404"/>
        <v>0</v>
      </c>
      <c r="G1551" s="87"/>
      <c r="H1551" s="18"/>
      <c r="I1551" s="89">
        <f t="shared" si="405"/>
        <v>0</v>
      </c>
      <c r="J1551" s="118"/>
      <c r="K1551" s="3">
        <f t="shared" si="406"/>
        <v>0</v>
      </c>
      <c r="L1551" s="3"/>
      <c r="M1551" s="77"/>
      <c r="N1551" s="77"/>
      <c r="O1551" s="77"/>
      <c r="P1551" s="77"/>
      <c r="Q1551" s="77"/>
      <c r="R1551" s="77"/>
      <c r="S1551" s="77"/>
      <c r="T1551" s="77"/>
      <c r="U1551" s="77"/>
      <c r="V1551" s="77"/>
      <c r="W1551" s="77"/>
      <c r="X1551" s="77"/>
      <c r="Y1551" s="77"/>
      <c r="Z1551" s="77"/>
    </row>
    <row r="1552" ht="15.75" customHeight="1">
      <c r="A1552" s="31"/>
      <c r="B1552" s="89"/>
      <c r="C1552" s="89"/>
      <c r="D1552" s="18">
        <f t="shared" si="403"/>
        <v>0</v>
      </c>
      <c r="E1552" s="18">
        <f>B1552*A1538</f>
        <v>0</v>
      </c>
      <c r="F1552" s="18">
        <f t="shared" si="404"/>
        <v>0</v>
      </c>
      <c r="G1552" s="143">
        <f>F1554/A1538</f>
        <v>0</v>
      </c>
      <c r="H1552" s="18"/>
      <c r="I1552" s="89">
        <f t="shared" si="405"/>
        <v>0</v>
      </c>
      <c r="J1552" s="3"/>
      <c r="K1552" s="3">
        <f t="shared" si="406"/>
        <v>0</v>
      </c>
      <c r="L1552" s="3"/>
      <c r="M1552" s="77"/>
      <c r="N1552" s="77"/>
      <c r="O1552" s="77"/>
      <c r="P1552" s="77"/>
      <c r="Q1552" s="77"/>
      <c r="R1552" s="77"/>
      <c r="S1552" s="77"/>
      <c r="T1552" s="77"/>
      <c r="U1552" s="77"/>
      <c r="V1552" s="77"/>
      <c r="W1552" s="77"/>
      <c r="X1552" s="77"/>
      <c r="Y1552" s="77"/>
      <c r="Z1552" s="77"/>
    </row>
    <row r="1553" ht="15.75" customHeight="1">
      <c r="A1553" s="31"/>
      <c r="B1553" s="89"/>
      <c r="C1553" s="89"/>
      <c r="D1553" s="18">
        <f t="shared" si="403"/>
        <v>0</v>
      </c>
      <c r="E1553" s="18">
        <f>B1553*A1538</f>
        <v>0</v>
      </c>
      <c r="F1553" s="18">
        <f t="shared" si="404"/>
        <v>0</v>
      </c>
      <c r="G1553" s="142"/>
      <c r="H1553" s="18"/>
      <c r="I1553" s="89">
        <f t="shared" si="405"/>
        <v>0</v>
      </c>
      <c r="J1553" s="3"/>
      <c r="K1553" s="3">
        <f t="shared" si="406"/>
        <v>0</v>
      </c>
      <c r="L1553" s="3"/>
      <c r="M1553" s="77"/>
      <c r="N1553" s="77"/>
      <c r="O1553" s="77"/>
      <c r="P1553" s="77"/>
      <c r="Q1553" s="77"/>
      <c r="R1553" s="77"/>
      <c r="S1553" s="77"/>
      <c r="T1553" s="77"/>
      <c r="U1553" s="77"/>
      <c r="V1553" s="77"/>
      <c r="W1553" s="77"/>
      <c r="X1553" s="77"/>
      <c r="Y1553" s="77"/>
      <c r="Z1553" s="77"/>
    </row>
    <row r="1554" ht="15.75" customHeight="1">
      <c r="A1554" s="4" t="s">
        <v>495</v>
      </c>
      <c r="B1554" s="97">
        <f>SUM(B1540:B1553)</f>
        <v>0</v>
      </c>
      <c r="C1554" s="96"/>
      <c r="D1554" s="97">
        <f t="shared" ref="D1554:F1554" si="407">SUM(D1540:D1553)</f>
        <v>0</v>
      </c>
      <c r="E1554" s="97">
        <f t="shared" si="407"/>
        <v>0</v>
      </c>
      <c r="F1554" s="97">
        <f t="shared" si="407"/>
        <v>0</v>
      </c>
      <c r="G1554" s="87"/>
      <c r="H1554" s="96"/>
      <c r="I1554" s="97">
        <f t="shared" ref="I1554:L1554" si="408">SUM(I1540:I1553)</f>
        <v>0</v>
      </c>
      <c r="J1554" s="98">
        <f t="shared" si="408"/>
        <v>0</v>
      </c>
      <c r="K1554" s="98">
        <f t="shared" si="408"/>
        <v>0</v>
      </c>
      <c r="L1554" s="98">
        <f t="shared" si="408"/>
        <v>0</v>
      </c>
      <c r="M1554" s="77"/>
      <c r="N1554" s="77"/>
      <c r="O1554" s="77"/>
      <c r="P1554" s="77"/>
      <c r="Q1554" s="77"/>
      <c r="R1554" s="77"/>
      <c r="S1554" s="77"/>
      <c r="T1554" s="77"/>
      <c r="U1554" s="77"/>
      <c r="V1554" s="77"/>
      <c r="W1554" s="77"/>
      <c r="X1554" s="77"/>
      <c r="Y1554" s="77"/>
      <c r="Z1554" s="77"/>
    </row>
    <row r="1555" ht="15.75" customHeight="1">
      <c r="A1555" s="8"/>
      <c r="B1555" s="100"/>
      <c r="C1555" s="100"/>
      <c r="D1555" s="100"/>
      <c r="E1555" s="100"/>
      <c r="F1555" s="100"/>
      <c r="G1555" s="100"/>
      <c r="H1555" s="100"/>
      <c r="I1555" s="101" t="s">
        <v>496</v>
      </c>
      <c r="J1555" s="100"/>
      <c r="K1555" s="100"/>
      <c r="L1555" s="101" t="s">
        <v>497</v>
      </c>
      <c r="M1555" s="77"/>
      <c r="N1555" s="77"/>
      <c r="O1555" s="77"/>
      <c r="P1555" s="77"/>
      <c r="Q1555" s="77"/>
      <c r="R1555" s="77"/>
      <c r="S1555" s="77"/>
      <c r="T1555" s="77"/>
      <c r="U1555" s="77"/>
      <c r="V1555" s="77"/>
      <c r="W1555" s="77"/>
      <c r="X1555" s="77"/>
      <c r="Y1555" s="77"/>
      <c r="Z1555" s="77"/>
    </row>
    <row r="1556" ht="15.75" customHeight="1">
      <c r="A1556" s="8"/>
      <c r="B1556" s="100"/>
      <c r="C1556" s="100"/>
      <c r="D1556" s="100"/>
      <c r="E1556" s="100"/>
      <c r="F1556" s="100"/>
      <c r="G1556" s="100"/>
      <c r="H1556" s="100"/>
      <c r="I1556" s="104">
        <f>G1552*A1538</f>
        <v>0</v>
      </c>
      <c r="J1556" s="100"/>
      <c r="K1556" s="100"/>
      <c r="L1556" s="104"/>
      <c r="M1556" s="77"/>
      <c r="N1556" s="77"/>
      <c r="O1556" s="77"/>
      <c r="P1556" s="77"/>
      <c r="Q1556" s="77"/>
      <c r="R1556" s="77"/>
      <c r="S1556" s="77"/>
      <c r="T1556" s="77"/>
      <c r="U1556" s="77"/>
      <c r="V1556" s="77"/>
      <c r="W1556" s="77"/>
      <c r="X1556" s="77"/>
      <c r="Y1556" s="77"/>
      <c r="Z1556" s="77"/>
    </row>
    <row r="1557" ht="15.75" customHeight="1">
      <c r="A1557" s="8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77"/>
      <c r="N1557" s="77"/>
      <c r="O1557" s="77"/>
      <c r="P1557" s="77"/>
      <c r="Q1557" s="77"/>
      <c r="R1557" s="77"/>
      <c r="S1557" s="77"/>
      <c r="T1557" s="77"/>
      <c r="U1557" s="77"/>
      <c r="V1557" s="77"/>
      <c r="W1557" s="77"/>
      <c r="X1557" s="77"/>
      <c r="Y1557" s="77"/>
      <c r="Z1557" s="77"/>
    </row>
    <row r="1558" ht="15.75" customHeight="1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77"/>
      <c r="N1558" s="77"/>
      <c r="O1558" s="77"/>
      <c r="P1558" s="77"/>
      <c r="Q1558" s="77"/>
      <c r="R1558" s="77"/>
      <c r="S1558" s="77"/>
      <c r="T1558" s="77"/>
      <c r="U1558" s="77"/>
      <c r="V1558" s="77"/>
      <c r="W1558" s="77"/>
      <c r="X1558" s="77"/>
      <c r="Y1558" s="77"/>
      <c r="Z1558" s="77"/>
    </row>
    <row r="1559" ht="15.75" customHeight="1">
      <c r="A1559" s="78" t="s">
        <v>478</v>
      </c>
      <c r="B1559" s="79" t="s">
        <v>479</v>
      </c>
      <c r="C1559" s="75"/>
      <c r="D1559" s="76"/>
      <c r="E1559" s="80" t="s">
        <v>480</v>
      </c>
      <c r="F1559" s="75"/>
      <c r="G1559" s="76"/>
      <c r="H1559" s="79" t="s">
        <v>481</v>
      </c>
      <c r="I1559" s="75"/>
      <c r="J1559" s="75"/>
      <c r="K1559" s="75"/>
      <c r="L1559" s="76"/>
      <c r="M1559" s="77"/>
      <c r="N1559" s="77"/>
      <c r="O1559" s="77"/>
      <c r="P1559" s="77"/>
      <c r="Q1559" s="77"/>
      <c r="R1559" s="77"/>
      <c r="S1559" s="77"/>
      <c r="T1559" s="77"/>
      <c r="U1559" s="77"/>
      <c r="V1559" s="77"/>
      <c r="W1559" s="77"/>
      <c r="X1559" s="77"/>
      <c r="Y1559" s="77"/>
      <c r="Z1559" s="77"/>
    </row>
    <row r="1560" ht="15.75" customHeight="1">
      <c r="A1560" s="177">
        <v>4.0</v>
      </c>
      <c r="B1560" s="82" t="s">
        <v>482</v>
      </c>
      <c r="C1560" s="82" t="s">
        <v>483</v>
      </c>
      <c r="D1560" s="82" t="s">
        <v>484</v>
      </c>
      <c r="E1560" s="82" t="s">
        <v>485</v>
      </c>
      <c r="F1560" s="82" t="s">
        <v>484</v>
      </c>
      <c r="G1560" s="82" t="s">
        <v>524</v>
      </c>
      <c r="H1560" s="82" t="s">
        <v>486</v>
      </c>
      <c r="I1560" s="82" t="s">
        <v>487</v>
      </c>
      <c r="J1560" s="147" t="s">
        <v>488</v>
      </c>
      <c r="K1560" s="85" t="s">
        <v>489</v>
      </c>
      <c r="L1560" s="85" t="s">
        <v>490</v>
      </c>
      <c r="M1560" s="77"/>
      <c r="N1560" s="77"/>
      <c r="O1560" s="77"/>
      <c r="P1560" s="77"/>
      <c r="Q1560" s="77"/>
      <c r="R1560" s="77"/>
      <c r="S1560" s="77"/>
      <c r="T1560" s="77"/>
      <c r="U1560" s="77"/>
      <c r="V1560" s="77"/>
      <c r="W1560" s="77"/>
      <c r="X1560" s="77"/>
      <c r="Y1560" s="77"/>
      <c r="Z1560" s="77"/>
    </row>
    <row r="1561" ht="15.75" customHeight="1">
      <c r="A1561" s="86" t="s">
        <v>491</v>
      </c>
      <c r="B1561" s="87"/>
      <c r="C1561" s="87"/>
      <c r="D1561" s="87"/>
      <c r="E1561" s="87"/>
      <c r="F1561" s="87"/>
      <c r="G1561" s="87"/>
      <c r="H1561" s="87"/>
      <c r="I1561" s="87"/>
      <c r="J1561" s="115"/>
      <c r="K1561" s="87"/>
      <c r="L1561" s="87"/>
      <c r="M1561" s="77"/>
      <c r="N1561" s="77"/>
      <c r="O1561" s="77"/>
      <c r="P1561" s="77"/>
      <c r="Q1561" s="77"/>
      <c r="R1561" s="77"/>
      <c r="S1561" s="77"/>
      <c r="T1561" s="77"/>
      <c r="U1561" s="77"/>
      <c r="V1561" s="77"/>
      <c r="W1561" s="77"/>
      <c r="X1561" s="77"/>
      <c r="Y1561" s="77"/>
      <c r="Z1561" s="77"/>
    </row>
    <row r="1562" ht="15.75" customHeight="1">
      <c r="A1562" s="2"/>
      <c r="B1562" s="89"/>
      <c r="C1562" s="89"/>
      <c r="D1562" s="18">
        <f t="shared" ref="D1562:D1575" si="409">C1562*B1562</f>
        <v>0</v>
      </c>
      <c r="E1562" s="18">
        <f>B1562*A1560</f>
        <v>0</v>
      </c>
      <c r="F1562" s="18">
        <f t="shared" ref="F1562:F1575" si="410">E1562*C1562</f>
        <v>0</v>
      </c>
      <c r="G1562" s="140">
        <v>0.0</v>
      </c>
      <c r="H1562" s="18"/>
      <c r="I1562" s="89">
        <f t="shared" ref="I1562:I1575" si="411">H1562*E1562</f>
        <v>0</v>
      </c>
      <c r="J1562" s="116"/>
      <c r="K1562" s="3">
        <f t="shared" ref="K1562:K1575" si="412">J1562*I1562</f>
        <v>0</v>
      </c>
      <c r="L1562" s="3"/>
      <c r="M1562" s="77"/>
      <c r="N1562" s="77"/>
      <c r="O1562" s="77"/>
      <c r="P1562" s="77"/>
      <c r="Q1562" s="77"/>
      <c r="R1562" s="77"/>
      <c r="S1562" s="77"/>
      <c r="T1562" s="77"/>
      <c r="U1562" s="77"/>
      <c r="V1562" s="77"/>
      <c r="W1562" s="77"/>
      <c r="X1562" s="77"/>
      <c r="Y1562" s="77"/>
      <c r="Z1562" s="77"/>
    </row>
    <row r="1563" ht="15.75" customHeight="1">
      <c r="A1563" s="2"/>
      <c r="B1563" s="89"/>
      <c r="C1563" s="89"/>
      <c r="D1563" s="18">
        <f t="shared" si="409"/>
        <v>0</v>
      </c>
      <c r="E1563" s="18">
        <f>B1563*A1560</f>
        <v>0</v>
      </c>
      <c r="F1563" s="18">
        <f t="shared" si="410"/>
        <v>0</v>
      </c>
      <c r="G1563" s="87"/>
      <c r="H1563" s="18"/>
      <c r="I1563" s="89">
        <f t="shared" si="411"/>
        <v>0</v>
      </c>
      <c r="J1563" s="116"/>
      <c r="K1563" s="3">
        <f t="shared" si="412"/>
        <v>0</v>
      </c>
      <c r="L1563" s="3"/>
      <c r="M1563" s="77"/>
      <c r="N1563" s="77"/>
      <c r="O1563" s="77"/>
      <c r="P1563" s="77"/>
      <c r="Q1563" s="77"/>
      <c r="R1563" s="77"/>
      <c r="S1563" s="77"/>
      <c r="T1563" s="77"/>
      <c r="U1563" s="77"/>
      <c r="V1563" s="77"/>
      <c r="W1563" s="77"/>
      <c r="X1563" s="77"/>
      <c r="Y1563" s="77"/>
      <c r="Z1563" s="77"/>
    </row>
    <row r="1564" ht="15.75" customHeight="1">
      <c r="A1564" s="2"/>
      <c r="B1564" s="18"/>
      <c r="C1564" s="18"/>
      <c r="D1564" s="18">
        <f t="shared" si="409"/>
        <v>0</v>
      </c>
      <c r="E1564" s="18">
        <f>B1564*A1560</f>
        <v>0</v>
      </c>
      <c r="F1564" s="18">
        <f t="shared" si="410"/>
        <v>0</v>
      </c>
      <c r="G1564" s="148" t="s">
        <v>527</v>
      </c>
      <c r="H1564" s="18"/>
      <c r="I1564" s="89">
        <f t="shared" si="411"/>
        <v>0</v>
      </c>
      <c r="J1564" s="116"/>
      <c r="K1564" s="3">
        <f t="shared" si="412"/>
        <v>0</v>
      </c>
      <c r="L1564" s="3"/>
      <c r="M1564" s="77"/>
      <c r="N1564" s="77"/>
      <c r="O1564" s="77"/>
      <c r="P1564" s="77"/>
      <c r="Q1564" s="77"/>
      <c r="R1564" s="77"/>
      <c r="S1564" s="77"/>
      <c r="T1564" s="77"/>
      <c r="U1564" s="77"/>
      <c r="V1564" s="77"/>
      <c r="W1564" s="77"/>
      <c r="X1564" s="77"/>
      <c r="Y1564" s="77"/>
      <c r="Z1564" s="77"/>
    </row>
    <row r="1565" ht="15.75" customHeight="1">
      <c r="A1565" s="2"/>
      <c r="B1565" s="18"/>
      <c r="C1565" s="18"/>
      <c r="D1565" s="18">
        <f t="shared" si="409"/>
        <v>0</v>
      </c>
      <c r="E1565" s="18">
        <f>B1565*A1560</f>
        <v>0</v>
      </c>
      <c r="F1565" s="18">
        <f t="shared" si="410"/>
        <v>0</v>
      </c>
      <c r="G1565" s="142"/>
      <c r="H1565" s="18"/>
      <c r="I1565" s="89">
        <f t="shared" si="411"/>
        <v>0</v>
      </c>
      <c r="J1565" s="116"/>
      <c r="K1565" s="3">
        <f t="shared" si="412"/>
        <v>0</v>
      </c>
      <c r="L1565" s="3"/>
      <c r="M1565" s="77"/>
      <c r="N1565" s="77"/>
      <c r="O1565" s="77"/>
      <c r="P1565" s="77"/>
      <c r="Q1565" s="77"/>
      <c r="R1565" s="77"/>
      <c r="S1565" s="77"/>
      <c r="T1565" s="77"/>
      <c r="U1565" s="77"/>
      <c r="V1565" s="77"/>
      <c r="W1565" s="77"/>
      <c r="X1565" s="77"/>
      <c r="Y1565" s="77"/>
      <c r="Z1565" s="77"/>
    </row>
    <row r="1566" ht="15.75" customHeight="1">
      <c r="A1566" s="2"/>
      <c r="B1566" s="18"/>
      <c r="C1566" s="18"/>
      <c r="D1566" s="18">
        <f t="shared" si="409"/>
        <v>0</v>
      </c>
      <c r="E1566" s="18">
        <f>B1566*A1560</f>
        <v>0</v>
      </c>
      <c r="F1566" s="18">
        <f t="shared" si="410"/>
        <v>0</v>
      </c>
      <c r="G1566" s="142"/>
      <c r="H1566" s="18"/>
      <c r="I1566" s="89">
        <f t="shared" si="411"/>
        <v>0</v>
      </c>
      <c r="J1566" s="116"/>
      <c r="K1566" s="3">
        <f t="shared" si="412"/>
        <v>0</v>
      </c>
      <c r="L1566" s="3"/>
      <c r="M1566" s="77"/>
      <c r="N1566" s="77"/>
      <c r="O1566" s="77"/>
      <c r="P1566" s="77"/>
      <c r="Q1566" s="77"/>
      <c r="R1566" s="77"/>
      <c r="S1566" s="77"/>
      <c r="T1566" s="77"/>
      <c r="U1566" s="77"/>
      <c r="V1566" s="77"/>
      <c r="W1566" s="77"/>
      <c r="X1566" s="77"/>
      <c r="Y1566" s="77"/>
      <c r="Z1566" s="77"/>
    </row>
    <row r="1567" ht="15.75" customHeight="1">
      <c r="A1567" s="2"/>
      <c r="B1567" s="18"/>
      <c r="C1567" s="18"/>
      <c r="D1567" s="18">
        <f t="shared" si="409"/>
        <v>0</v>
      </c>
      <c r="E1567" s="18">
        <f>B1567*A1560</f>
        <v>0</v>
      </c>
      <c r="F1567" s="18">
        <f t="shared" si="410"/>
        <v>0</v>
      </c>
      <c r="G1567" s="87"/>
      <c r="H1567" s="18"/>
      <c r="I1567" s="89">
        <f t="shared" si="411"/>
        <v>0</v>
      </c>
      <c r="J1567" s="116"/>
      <c r="K1567" s="3">
        <f t="shared" si="412"/>
        <v>0</v>
      </c>
      <c r="L1567" s="3"/>
      <c r="M1567" s="77"/>
      <c r="N1567" s="77"/>
      <c r="O1567" s="77"/>
      <c r="P1567" s="77"/>
      <c r="Q1567" s="77"/>
      <c r="R1567" s="77"/>
      <c r="S1567" s="77"/>
      <c r="T1567" s="77"/>
      <c r="U1567" s="77"/>
      <c r="V1567" s="77"/>
      <c r="W1567" s="77"/>
      <c r="X1567" s="77"/>
      <c r="Y1567" s="77"/>
      <c r="Z1567" s="77"/>
    </row>
    <row r="1568" ht="15.75" customHeight="1">
      <c r="A1568" s="2"/>
      <c r="B1568" s="18"/>
      <c r="C1568" s="18"/>
      <c r="D1568" s="18">
        <f t="shared" si="409"/>
        <v>0</v>
      </c>
      <c r="E1568" s="18">
        <f>B1568*A1560</f>
        <v>0</v>
      </c>
      <c r="F1568" s="18">
        <f t="shared" si="410"/>
        <v>0</v>
      </c>
      <c r="G1568" s="59"/>
      <c r="H1568" s="18"/>
      <c r="I1568" s="89">
        <f t="shared" si="411"/>
        <v>0</v>
      </c>
      <c r="J1568" s="116"/>
      <c r="K1568" s="3">
        <f t="shared" si="412"/>
        <v>0</v>
      </c>
      <c r="L1568" s="3"/>
      <c r="M1568" s="77"/>
      <c r="N1568" s="77"/>
      <c r="O1568" s="77"/>
      <c r="P1568" s="77"/>
      <c r="Q1568" s="77"/>
      <c r="R1568" s="77"/>
      <c r="S1568" s="77"/>
      <c r="T1568" s="77"/>
      <c r="U1568" s="77"/>
      <c r="V1568" s="77"/>
      <c r="W1568" s="77"/>
      <c r="X1568" s="77"/>
      <c r="Y1568" s="77"/>
      <c r="Z1568" s="77"/>
    </row>
    <row r="1569" ht="15.75" customHeight="1">
      <c r="A1569" s="2"/>
      <c r="B1569" s="89"/>
      <c r="C1569" s="89"/>
      <c r="D1569" s="18">
        <f t="shared" si="409"/>
        <v>0</v>
      </c>
      <c r="E1569" s="18">
        <f>B1569*A1560</f>
        <v>0</v>
      </c>
      <c r="F1569" s="18">
        <f t="shared" si="410"/>
        <v>0</v>
      </c>
      <c r="G1569" s="148" t="s">
        <v>528</v>
      </c>
      <c r="H1569" s="18"/>
      <c r="I1569" s="89">
        <f t="shared" si="411"/>
        <v>0</v>
      </c>
      <c r="J1569" s="116"/>
      <c r="K1569" s="3">
        <f t="shared" si="412"/>
        <v>0</v>
      </c>
      <c r="L1569" s="3"/>
      <c r="M1569" s="77"/>
      <c r="N1569" s="77"/>
      <c r="O1569" s="77"/>
      <c r="P1569" s="77"/>
      <c r="Q1569" s="77"/>
      <c r="R1569" s="77"/>
      <c r="S1569" s="77"/>
      <c r="T1569" s="77"/>
      <c r="U1569" s="77"/>
      <c r="V1569" s="77"/>
      <c r="W1569" s="77"/>
      <c r="X1569" s="77"/>
      <c r="Y1569" s="77"/>
      <c r="Z1569" s="77"/>
    </row>
    <row r="1570" ht="15.75" customHeight="1">
      <c r="A1570" s="2"/>
      <c r="B1570" s="89"/>
      <c r="C1570" s="89"/>
      <c r="D1570" s="18">
        <f t="shared" si="409"/>
        <v>0</v>
      </c>
      <c r="E1570" s="18">
        <f>B1570*A1560</f>
        <v>0</v>
      </c>
      <c r="F1570" s="18">
        <f t="shared" si="410"/>
        <v>0</v>
      </c>
      <c r="G1570" s="142"/>
      <c r="H1570" s="18"/>
      <c r="I1570" s="89">
        <f t="shared" si="411"/>
        <v>0</v>
      </c>
      <c r="J1570" s="116"/>
      <c r="K1570" s="3">
        <f t="shared" si="412"/>
        <v>0</v>
      </c>
      <c r="L1570" s="3"/>
      <c r="M1570" s="77"/>
      <c r="N1570" s="77"/>
      <c r="O1570" s="77"/>
      <c r="P1570" s="77"/>
      <c r="Q1570" s="77"/>
      <c r="R1570" s="77"/>
      <c r="S1570" s="77"/>
      <c r="T1570" s="77"/>
      <c r="U1570" s="77"/>
      <c r="V1570" s="77"/>
      <c r="W1570" s="77"/>
      <c r="X1570" s="77"/>
      <c r="Y1570" s="77"/>
      <c r="Z1570" s="77"/>
    </row>
    <row r="1571" ht="15.75" customHeight="1">
      <c r="A1571" s="1"/>
      <c r="B1571" s="89"/>
      <c r="C1571" s="89"/>
      <c r="D1571" s="18">
        <f t="shared" si="409"/>
        <v>0</v>
      </c>
      <c r="E1571" s="18">
        <f>B1571*A1560</f>
        <v>0</v>
      </c>
      <c r="F1571" s="18">
        <f t="shared" si="410"/>
        <v>0</v>
      </c>
      <c r="G1571" s="142"/>
      <c r="H1571" s="18"/>
      <c r="I1571" s="89">
        <f t="shared" si="411"/>
        <v>0</v>
      </c>
      <c r="J1571" s="116"/>
      <c r="K1571" s="3">
        <f t="shared" si="412"/>
        <v>0</v>
      </c>
      <c r="L1571" s="3"/>
      <c r="M1571" s="77"/>
      <c r="N1571" s="77"/>
      <c r="O1571" s="77"/>
      <c r="P1571" s="77"/>
      <c r="Q1571" s="77"/>
      <c r="R1571" s="77"/>
      <c r="S1571" s="77"/>
      <c r="T1571" s="77"/>
      <c r="U1571" s="77"/>
      <c r="V1571" s="77"/>
      <c r="W1571" s="77"/>
      <c r="X1571" s="77"/>
      <c r="Y1571" s="77"/>
      <c r="Z1571" s="77"/>
    </row>
    <row r="1572" ht="15.75" customHeight="1">
      <c r="A1572" s="1"/>
      <c r="B1572" s="89"/>
      <c r="C1572" s="89"/>
      <c r="D1572" s="18">
        <f t="shared" si="409"/>
        <v>0</v>
      </c>
      <c r="E1572" s="18">
        <f>B1572*A1560</f>
        <v>0</v>
      </c>
      <c r="F1572" s="18">
        <f t="shared" si="410"/>
        <v>0</v>
      </c>
      <c r="G1572" s="142"/>
      <c r="H1572" s="18"/>
      <c r="I1572" s="89">
        <f t="shared" si="411"/>
        <v>0</v>
      </c>
      <c r="J1572" s="116"/>
      <c r="K1572" s="3">
        <f t="shared" si="412"/>
        <v>0</v>
      </c>
      <c r="L1572" s="3"/>
      <c r="M1572" s="77"/>
      <c r="N1572" s="77"/>
      <c r="O1572" s="77"/>
      <c r="P1572" s="77"/>
      <c r="Q1572" s="77"/>
      <c r="R1572" s="77"/>
      <c r="S1572" s="77"/>
      <c r="T1572" s="77"/>
      <c r="U1572" s="77"/>
      <c r="V1572" s="77"/>
      <c r="W1572" s="77"/>
      <c r="X1572" s="77"/>
      <c r="Y1572" s="77"/>
      <c r="Z1572" s="77"/>
    </row>
    <row r="1573" ht="15.75" customHeight="1">
      <c r="A1573" s="31"/>
      <c r="B1573" s="89"/>
      <c r="C1573" s="89"/>
      <c r="D1573" s="95">
        <f t="shared" si="409"/>
        <v>0</v>
      </c>
      <c r="E1573" s="95">
        <f>B1573*A1560</f>
        <v>0</v>
      </c>
      <c r="F1573" s="18">
        <f t="shared" si="410"/>
        <v>0</v>
      </c>
      <c r="G1573" s="87"/>
      <c r="H1573" s="18"/>
      <c r="I1573" s="89">
        <f t="shared" si="411"/>
        <v>0</v>
      </c>
      <c r="J1573" s="118"/>
      <c r="K1573" s="3">
        <f t="shared" si="412"/>
        <v>0</v>
      </c>
      <c r="L1573" s="3"/>
      <c r="M1573" s="77"/>
      <c r="N1573" s="77"/>
      <c r="O1573" s="77"/>
      <c r="P1573" s="77"/>
      <c r="Q1573" s="77"/>
      <c r="R1573" s="77"/>
      <c r="S1573" s="77"/>
      <c r="T1573" s="77"/>
      <c r="U1573" s="77"/>
      <c r="V1573" s="77"/>
      <c r="W1573" s="77"/>
      <c r="X1573" s="77"/>
      <c r="Y1573" s="77"/>
      <c r="Z1573" s="77"/>
    </row>
    <row r="1574" ht="15.75" customHeight="1">
      <c r="A1574" s="31"/>
      <c r="B1574" s="89"/>
      <c r="C1574" s="89"/>
      <c r="D1574" s="18">
        <f t="shared" si="409"/>
        <v>0</v>
      </c>
      <c r="E1574" s="18">
        <f>B1574*A1560</f>
        <v>0</v>
      </c>
      <c r="F1574" s="18">
        <f t="shared" si="410"/>
        <v>0</v>
      </c>
      <c r="G1574" s="143">
        <f>F1576/A1560</f>
        <v>0</v>
      </c>
      <c r="H1574" s="18"/>
      <c r="I1574" s="89">
        <f t="shared" si="411"/>
        <v>0</v>
      </c>
      <c r="J1574" s="3"/>
      <c r="K1574" s="3">
        <f t="shared" si="412"/>
        <v>0</v>
      </c>
      <c r="L1574" s="3"/>
      <c r="M1574" s="77"/>
      <c r="N1574" s="77"/>
      <c r="O1574" s="77"/>
      <c r="P1574" s="77"/>
      <c r="Q1574" s="77"/>
      <c r="R1574" s="77"/>
      <c r="S1574" s="77"/>
      <c r="T1574" s="77"/>
      <c r="U1574" s="77"/>
      <c r="V1574" s="77"/>
      <c r="W1574" s="77"/>
      <c r="X1574" s="77"/>
      <c r="Y1574" s="77"/>
      <c r="Z1574" s="77"/>
    </row>
    <row r="1575" ht="15.75" customHeight="1">
      <c r="A1575" s="31"/>
      <c r="B1575" s="89"/>
      <c r="C1575" s="89"/>
      <c r="D1575" s="18">
        <f t="shared" si="409"/>
        <v>0</v>
      </c>
      <c r="E1575" s="18">
        <f>B1575*A1560</f>
        <v>0</v>
      </c>
      <c r="F1575" s="18">
        <f t="shared" si="410"/>
        <v>0</v>
      </c>
      <c r="G1575" s="142"/>
      <c r="H1575" s="18"/>
      <c r="I1575" s="89">
        <f t="shared" si="411"/>
        <v>0</v>
      </c>
      <c r="J1575" s="3"/>
      <c r="K1575" s="3">
        <f t="shared" si="412"/>
        <v>0</v>
      </c>
      <c r="L1575" s="3"/>
      <c r="M1575" s="77"/>
      <c r="N1575" s="77"/>
      <c r="O1575" s="77"/>
      <c r="P1575" s="77"/>
      <c r="Q1575" s="77"/>
      <c r="R1575" s="77"/>
      <c r="S1575" s="77"/>
      <c r="T1575" s="77"/>
      <c r="U1575" s="77"/>
      <c r="V1575" s="77"/>
      <c r="W1575" s="77"/>
      <c r="X1575" s="77"/>
      <c r="Y1575" s="77"/>
      <c r="Z1575" s="77"/>
    </row>
    <row r="1576" ht="15.75" customHeight="1">
      <c r="A1576" s="4" t="s">
        <v>495</v>
      </c>
      <c r="B1576" s="97">
        <f>SUM(B1562:B1575)</f>
        <v>0</v>
      </c>
      <c r="C1576" s="96"/>
      <c r="D1576" s="97">
        <f t="shared" ref="D1576:F1576" si="413">SUM(D1562:D1575)</f>
        <v>0</v>
      </c>
      <c r="E1576" s="97">
        <f t="shared" si="413"/>
        <v>0</v>
      </c>
      <c r="F1576" s="97">
        <f t="shared" si="413"/>
        <v>0</v>
      </c>
      <c r="G1576" s="87"/>
      <c r="H1576" s="96"/>
      <c r="I1576" s="97">
        <f t="shared" ref="I1576:L1576" si="414">SUM(I1562:I1575)</f>
        <v>0</v>
      </c>
      <c r="J1576" s="98">
        <f t="shared" si="414"/>
        <v>0</v>
      </c>
      <c r="K1576" s="98">
        <f t="shared" si="414"/>
        <v>0</v>
      </c>
      <c r="L1576" s="98">
        <f t="shared" si="414"/>
        <v>0</v>
      </c>
      <c r="M1576" s="77"/>
      <c r="N1576" s="77"/>
      <c r="O1576" s="77"/>
      <c r="P1576" s="77"/>
      <c r="Q1576" s="77"/>
      <c r="R1576" s="77"/>
      <c r="S1576" s="77"/>
      <c r="T1576" s="77"/>
      <c r="U1576" s="77"/>
      <c r="V1576" s="77"/>
      <c r="W1576" s="77"/>
      <c r="X1576" s="77"/>
      <c r="Y1576" s="77"/>
      <c r="Z1576" s="77"/>
    </row>
    <row r="1577" ht="15.75" customHeight="1">
      <c r="A1577" s="8"/>
      <c r="B1577" s="100"/>
      <c r="C1577" s="100"/>
      <c r="D1577" s="100"/>
      <c r="E1577" s="100"/>
      <c r="F1577" s="100"/>
      <c r="G1577" s="100"/>
      <c r="H1577" s="100"/>
      <c r="I1577" s="101" t="s">
        <v>496</v>
      </c>
      <c r="J1577" s="100"/>
      <c r="K1577" s="100"/>
      <c r="L1577" s="101" t="s">
        <v>497</v>
      </c>
      <c r="M1577" s="77"/>
      <c r="N1577" s="77"/>
      <c r="O1577" s="77"/>
      <c r="P1577" s="77"/>
      <c r="Q1577" s="77"/>
      <c r="R1577" s="77"/>
      <c r="S1577" s="77"/>
      <c r="T1577" s="77"/>
      <c r="U1577" s="77"/>
      <c r="V1577" s="77"/>
      <c r="W1577" s="77"/>
      <c r="X1577" s="77"/>
      <c r="Y1577" s="77"/>
      <c r="Z1577" s="77"/>
    </row>
    <row r="1578" ht="15.75" customHeight="1">
      <c r="A1578" s="8"/>
      <c r="B1578" s="100"/>
      <c r="C1578" s="100"/>
      <c r="D1578" s="100"/>
      <c r="E1578" s="100"/>
      <c r="F1578" s="100"/>
      <c r="G1578" s="100"/>
      <c r="H1578" s="100"/>
      <c r="I1578" s="104">
        <f>G1574*A1560</f>
        <v>0</v>
      </c>
      <c r="J1578" s="100"/>
      <c r="K1578" s="100"/>
      <c r="L1578" s="104"/>
      <c r="M1578" s="77"/>
      <c r="N1578" s="77"/>
      <c r="O1578" s="77"/>
      <c r="P1578" s="77"/>
      <c r="Q1578" s="77"/>
      <c r="R1578" s="77"/>
      <c r="S1578" s="77"/>
      <c r="T1578" s="77"/>
      <c r="U1578" s="77"/>
      <c r="V1578" s="77"/>
      <c r="W1578" s="77"/>
      <c r="X1578" s="77"/>
      <c r="Y1578" s="77"/>
      <c r="Z1578" s="77"/>
    </row>
    <row r="1579" ht="15.75" customHeight="1">
      <c r="A1579" s="8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77"/>
      <c r="N1579" s="77"/>
      <c r="O1579" s="77"/>
      <c r="P1579" s="77"/>
      <c r="Q1579" s="77"/>
      <c r="R1579" s="77"/>
      <c r="S1579" s="77"/>
      <c r="T1579" s="77"/>
      <c r="U1579" s="77"/>
      <c r="V1579" s="77"/>
      <c r="W1579" s="77"/>
      <c r="X1579" s="77"/>
      <c r="Y1579" s="77"/>
      <c r="Z1579" s="77"/>
    </row>
    <row r="1580" ht="15.75" customHeight="1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77"/>
      <c r="N1580" s="77"/>
      <c r="O1580" s="77"/>
      <c r="P1580" s="77"/>
      <c r="Q1580" s="77"/>
      <c r="R1580" s="77"/>
      <c r="S1580" s="77"/>
      <c r="T1580" s="77"/>
      <c r="U1580" s="77"/>
      <c r="V1580" s="77"/>
      <c r="W1580" s="77"/>
      <c r="X1580" s="77"/>
      <c r="Y1580" s="77"/>
      <c r="Z1580" s="77"/>
    </row>
    <row r="1581" ht="15.75" customHeight="1">
      <c r="A1581" s="66"/>
      <c r="B1581" s="75"/>
      <c r="C1581" s="75"/>
      <c r="D1581" s="75"/>
      <c r="E1581" s="75"/>
      <c r="F1581" s="75"/>
      <c r="G1581" s="75"/>
      <c r="H1581" s="75"/>
      <c r="I1581" s="75"/>
      <c r="J1581" s="75"/>
      <c r="K1581" s="75"/>
      <c r="L1581" s="76"/>
      <c r="M1581" s="77"/>
      <c r="N1581" s="77"/>
      <c r="O1581" s="77"/>
      <c r="P1581" s="77"/>
      <c r="Q1581" s="77"/>
      <c r="R1581" s="77"/>
      <c r="S1581" s="77"/>
      <c r="T1581" s="77"/>
      <c r="U1581" s="77"/>
      <c r="V1581" s="77"/>
      <c r="W1581" s="77"/>
      <c r="X1581" s="77"/>
      <c r="Y1581" s="77"/>
      <c r="Z1581" s="77"/>
    </row>
    <row r="1582" ht="15.75" customHeight="1">
      <c r="A1582" s="78" t="s">
        <v>478</v>
      </c>
      <c r="B1582" s="79" t="s">
        <v>479</v>
      </c>
      <c r="C1582" s="75"/>
      <c r="D1582" s="76"/>
      <c r="E1582" s="80" t="s">
        <v>480</v>
      </c>
      <c r="F1582" s="75"/>
      <c r="G1582" s="76"/>
      <c r="H1582" s="79" t="s">
        <v>481</v>
      </c>
      <c r="I1582" s="75"/>
      <c r="J1582" s="75"/>
      <c r="K1582" s="75"/>
      <c r="L1582" s="76"/>
      <c r="M1582" s="77"/>
      <c r="N1582" s="77"/>
      <c r="O1582" s="77"/>
      <c r="P1582" s="77"/>
      <c r="Q1582" s="77"/>
      <c r="R1582" s="77"/>
      <c r="S1582" s="77"/>
      <c r="T1582" s="77"/>
      <c r="U1582" s="77"/>
      <c r="V1582" s="77"/>
      <c r="W1582" s="77"/>
      <c r="X1582" s="77"/>
      <c r="Y1582" s="77"/>
      <c r="Z1582" s="77"/>
    </row>
    <row r="1583" ht="15.75" customHeight="1">
      <c r="A1583" s="177">
        <v>4.0</v>
      </c>
      <c r="B1583" s="82" t="s">
        <v>482</v>
      </c>
      <c r="C1583" s="82" t="s">
        <v>483</v>
      </c>
      <c r="D1583" s="82" t="s">
        <v>484</v>
      </c>
      <c r="E1583" s="82" t="s">
        <v>485</v>
      </c>
      <c r="F1583" s="82" t="s">
        <v>484</v>
      </c>
      <c r="G1583" s="82" t="s">
        <v>524</v>
      </c>
      <c r="H1583" s="82" t="s">
        <v>486</v>
      </c>
      <c r="I1583" s="82" t="s">
        <v>487</v>
      </c>
      <c r="J1583" s="147" t="s">
        <v>488</v>
      </c>
      <c r="K1583" s="85" t="s">
        <v>489</v>
      </c>
      <c r="L1583" s="85" t="s">
        <v>490</v>
      </c>
      <c r="M1583" s="77"/>
      <c r="N1583" s="77"/>
      <c r="O1583" s="77"/>
      <c r="P1583" s="77"/>
      <c r="Q1583" s="77"/>
      <c r="R1583" s="77"/>
      <c r="S1583" s="77"/>
      <c r="T1583" s="77"/>
      <c r="U1583" s="77"/>
      <c r="V1583" s="77"/>
      <c r="W1583" s="77"/>
      <c r="X1583" s="77"/>
      <c r="Y1583" s="77"/>
      <c r="Z1583" s="77"/>
    </row>
    <row r="1584" ht="15.75" customHeight="1">
      <c r="A1584" s="86" t="s">
        <v>491</v>
      </c>
      <c r="B1584" s="87"/>
      <c r="C1584" s="87"/>
      <c r="D1584" s="87"/>
      <c r="E1584" s="87"/>
      <c r="F1584" s="87"/>
      <c r="G1584" s="87"/>
      <c r="H1584" s="87"/>
      <c r="I1584" s="87"/>
      <c r="J1584" s="115"/>
      <c r="K1584" s="87"/>
      <c r="L1584" s="87"/>
      <c r="M1584" s="77"/>
      <c r="N1584" s="77"/>
      <c r="O1584" s="77"/>
      <c r="P1584" s="77"/>
      <c r="Q1584" s="77"/>
      <c r="R1584" s="77"/>
      <c r="S1584" s="77"/>
      <c r="T1584" s="77"/>
      <c r="U1584" s="77"/>
      <c r="V1584" s="77"/>
      <c r="W1584" s="77"/>
      <c r="X1584" s="77"/>
      <c r="Y1584" s="77"/>
      <c r="Z1584" s="77"/>
    </row>
    <row r="1585" ht="15.75" customHeight="1">
      <c r="A1585" s="2"/>
      <c r="B1585" s="89"/>
      <c r="C1585" s="89"/>
      <c r="D1585" s="18">
        <f t="shared" ref="D1585:D1598" si="415">C1585*B1585</f>
        <v>0</v>
      </c>
      <c r="E1585" s="18">
        <f>B1585*A1583</f>
        <v>0</v>
      </c>
      <c r="F1585" s="18">
        <f t="shared" ref="F1585:F1598" si="416">E1585*C1585</f>
        <v>0</v>
      </c>
      <c r="G1585" s="140">
        <v>0.0</v>
      </c>
      <c r="H1585" s="18"/>
      <c r="I1585" s="89">
        <f t="shared" ref="I1585:I1598" si="417">H1585*E1585</f>
        <v>0</v>
      </c>
      <c r="J1585" s="116"/>
      <c r="K1585" s="3">
        <f t="shared" ref="K1585:K1598" si="418">J1585*I1585</f>
        <v>0</v>
      </c>
      <c r="L1585" s="3"/>
      <c r="M1585" s="77"/>
      <c r="N1585" s="77"/>
      <c r="O1585" s="77"/>
      <c r="P1585" s="77"/>
      <c r="Q1585" s="77"/>
      <c r="R1585" s="77"/>
      <c r="S1585" s="77"/>
      <c r="T1585" s="77"/>
      <c r="U1585" s="77"/>
      <c r="V1585" s="77"/>
      <c r="W1585" s="77"/>
      <c r="X1585" s="77"/>
      <c r="Y1585" s="77"/>
      <c r="Z1585" s="77"/>
    </row>
    <row r="1586" ht="15.75" customHeight="1">
      <c r="A1586" s="2"/>
      <c r="B1586" s="89"/>
      <c r="C1586" s="89"/>
      <c r="D1586" s="18">
        <f t="shared" si="415"/>
        <v>0</v>
      </c>
      <c r="E1586" s="18">
        <f>B1586*A1583</f>
        <v>0</v>
      </c>
      <c r="F1586" s="18">
        <f t="shared" si="416"/>
        <v>0</v>
      </c>
      <c r="G1586" s="87"/>
      <c r="H1586" s="18"/>
      <c r="I1586" s="89">
        <f t="shared" si="417"/>
        <v>0</v>
      </c>
      <c r="J1586" s="116"/>
      <c r="K1586" s="3">
        <f t="shared" si="418"/>
        <v>0</v>
      </c>
      <c r="L1586" s="3"/>
      <c r="M1586" s="77"/>
      <c r="N1586" s="77"/>
      <c r="O1586" s="77"/>
      <c r="P1586" s="77"/>
      <c r="Q1586" s="77"/>
      <c r="R1586" s="77"/>
      <c r="S1586" s="77"/>
      <c r="T1586" s="77"/>
      <c r="U1586" s="77"/>
      <c r="V1586" s="77"/>
      <c r="W1586" s="77"/>
      <c r="X1586" s="77"/>
      <c r="Y1586" s="77"/>
      <c r="Z1586" s="77"/>
    </row>
    <row r="1587" ht="15.75" customHeight="1">
      <c r="A1587" s="2"/>
      <c r="B1587" s="18"/>
      <c r="C1587" s="18"/>
      <c r="D1587" s="18">
        <f t="shared" si="415"/>
        <v>0</v>
      </c>
      <c r="E1587" s="18">
        <f>B1587*A1583</f>
        <v>0</v>
      </c>
      <c r="F1587" s="18">
        <f t="shared" si="416"/>
        <v>0</v>
      </c>
      <c r="G1587" s="148" t="s">
        <v>527</v>
      </c>
      <c r="H1587" s="18"/>
      <c r="I1587" s="89">
        <f t="shared" si="417"/>
        <v>0</v>
      </c>
      <c r="J1587" s="116"/>
      <c r="K1587" s="3">
        <f t="shared" si="418"/>
        <v>0</v>
      </c>
      <c r="L1587" s="3"/>
      <c r="M1587" s="77"/>
      <c r="N1587" s="77"/>
      <c r="O1587" s="77"/>
      <c r="P1587" s="77"/>
      <c r="Q1587" s="77"/>
      <c r="R1587" s="77"/>
      <c r="S1587" s="77"/>
      <c r="T1587" s="77"/>
      <c r="U1587" s="77"/>
      <c r="V1587" s="77"/>
      <c r="W1587" s="77"/>
      <c r="X1587" s="77"/>
      <c r="Y1587" s="77"/>
      <c r="Z1587" s="77"/>
    </row>
    <row r="1588" ht="15.75" customHeight="1">
      <c r="A1588" s="2"/>
      <c r="B1588" s="18"/>
      <c r="C1588" s="18"/>
      <c r="D1588" s="18">
        <f t="shared" si="415"/>
        <v>0</v>
      </c>
      <c r="E1588" s="18">
        <f>B1588*A1583</f>
        <v>0</v>
      </c>
      <c r="F1588" s="18">
        <f t="shared" si="416"/>
        <v>0</v>
      </c>
      <c r="G1588" s="142"/>
      <c r="H1588" s="18"/>
      <c r="I1588" s="89">
        <f t="shared" si="417"/>
        <v>0</v>
      </c>
      <c r="J1588" s="116"/>
      <c r="K1588" s="3">
        <f t="shared" si="418"/>
        <v>0</v>
      </c>
      <c r="L1588" s="3"/>
      <c r="M1588" s="77"/>
      <c r="N1588" s="77"/>
      <c r="O1588" s="77"/>
      <c r="P1588" s="77"/>
      <c r="Q1588" s="77"/>
      <c r="R1588" s="77"/>
      <c r="S1588" s="77"/>
      <c r="T1588" s="77"/>
      <c r="U1588" s="77"/>
      <c r="V1588" s="77"/>
      <c r="W1588" s="77"/>
      <c r="X1588" s="77"/>
      <c r="Y1588" s="77"/>
      <c r="Z1588" s="77"/>
    </row>
    <row r="1589" ht="15.75" customHeight="1">
      <c r="A1589" s="2"/>
      <c r="B1589" s="18"/>
      <c r="C1589" s="18"/>
      <c r="D1589" s="18">
        <f t="shared" si="415"/>
        <v>0</v>
      </c>
      <c r="E1589" s="18">
        <f>B1589*A1583</f>
        <v>0</v>
      </c>
      <c r="F1589" s="18">
        <f t="shared" si="416"/>
        <v>0</v>
      </c>
      <c r="G1589" s="142"/>
      <c r="H1589" s="18"/>
      <c r="I1589" s="89">
        <f t="shared" si="417"/>
        <v>0</v>
      </c>
      <c r="J1589" s="116"/>
      <c r="K1589" s="3">
        <f t="shared" si="418"/>
        <v>0</v>
      </c>
      <c r="L1589" s="3"/>
      <c r="M1589" s="77"/>
      <c r="N1589" s="77"/>
      <c r="O1589" s="77"/>
      <c r="P1589" s="77"/>
      <c r="Q1589" s="77"/>
      <c r="R1589" s="77"/>
      <c r="S1589" s="77"/>
      <c r="T1589" s="77"/>
      <c r="U1589" s="77"/>
      <c r="V1589" s="77"/>
      <c r="W1589" s="77"/>
      <c r="X1589" s="77"/>
      <c r="Y1589" s="77"/>
      <c r="Z1589" s="77"/>
    </row>
    <row r="1590" ht="15.75" customHeight="1">
      <c r="A1590" s="2"/>
      <c r="B1590" s="18"/>
      <c r="C1590" s="18"/>
      <c r="D1590" s="18">
        <f t="shared" si="415"/>
        <v>0</v>
      </c>
      <c r="E1590" s="18">
        <f>B1590*A1583</f>
        <v>0</v>
      </c>
      <c r="F1590" s="18">
        <f t="shared" si="416"/>
        <v>0</v>
      </c>
      <c r="G1590" s="87"/>
      <c r="H1590" s="18"/>
      <c r="I1590" s="89">
        <f t="shared" si="417"/>
        <v>0</v>
      </c>
      <c r="J1590" s="116"/>
      <c r="K1590" s="3">
        <f t="shared" si="418"/>
        <v>0</v>
      </c>
      <c r="L1590" s="3"/>
      <c r="M1590" s="77"/>
      <c r="N1590" s="77"/>
      <c r="O1590" s="77"/>
      <c r="P1590" s="77"/>
      <c r="Q1590" s="77"/>
      <c r="R1590" s="77"/>
      <c r="S1590" s="77"/>
      <c r="T1590" s="77"/>
      <c r="U1590" s="77"/>
      <c r="V1590" s="77"/>
      <c r="W1590" s="77"/>
      <c r="X1590" s="77"/>
      <c r="Y1590" s="77"/>
      <c r="Z1590" s="77"/>
    </row>
    <row r="1591" ht="15.75" customHeight="1">
      <c r="A1591" s="2"/>
      <c r="B1591" s="18"/>
      <c r="C1591" s="18"/>
      <c r="D1591" s="18">
        <f t="shared" si="415"/>
        <v>0</v>
      </c>
      <c r="E1591" s="18">
        <f>B1591*A1583</f>
        <v>0</v>
      </c>
      <c r="F1591" s="18">
        <f t="shared" si="416"/>
        <v>0</v>
      </c>
      <c r="G1591" s="59"/>
      <c r="H1591" s="18"/>
      <c r="I1591" s="89">
        <f t="shared" si="417"/>
        <v>0</v>
      </c>
      <c r="J1591" s="116"/>
      <c r="K1591" s="3">
        <f t="shared" si="418"/>
        <v>0</v>
      </c>
      <c r="L1591" s="3"/>
      <c r="M1591" s="77"/>
      <c r="N1591" s="77"/>
      <c r="O1591" s="77"/>
      <c r="P1591" s="77"/>
      <c r="Q1591" s="77"/>
      <c r="R1591" s="77"/>
      <c r="S1591" s="77"/>
      <c r="T1591" s="77"/>
      <c r="U1591" s="77"/>
      <c r="V1591" s="77"/>
      <c r="W1591" s="77"/>
      <c r="X1591" s="77"/>
      <c r="Y1591" s="77"/>
      <c r="Z1591" s="77"/>
    </row>
    <row r="1592" ht="15.75" customHeight="1">
      <c r="A1592" s="2"/>
      <c r="B1592" s="89"/>
      <c r="C1592" s="89"/>
      <c r="D1592" s="18">
        <f t="shared" si="415"/>
        <v>0</v>
      </c>
      <c r="E1592" s="18">
        <f>B1592*A1583</f>
        <v>0</v>
      </c>
      <c r="F1592" s="18">
        <f t="shared" si="416"/>
        <v>0</v>
      </c>
      <c r="G1592" s="148" t="s">
        <v>528</v>
      </c>
      <c r="H1592" s="18"/>
      <c r="I1592" s="89">
        <f t="shared" si="417"/>
        <v>0</v>
      </c>
      <c r="J1592" s="116"/>
      <c r="K1592" s="3">
        <f t="shared" si="418"/>
        <v>0</v>
      </c>
      <c r="L1592" s="3"/>
      <c r="M1592" s="77"/>
      <c r="N1592" s="77"/>
      <c r="O1592" s="77"/>
      <c r="P1592" s="77"/>
      <c r="Q1592" s="77"/>
      <c r="R1592" s="77"/>
      <c r="S1592" s="77"/>
      <c r="T1592" s="77"/>
      <c r="U1592" s="77"/>
      <c r="V1592" s="77"/>
      <c r="W1592" s="77"/>
      <c r="X1592" s="77"/>
      <c r="Y1592" s="77"/>
      <c r="Z1592" s="77"/>
    </row>
    <row r="1593" ht="15.75" customHeight="1">
      <c r="A1593" s="2"/>
      <c r="B1593" s="89"/>
      <c r="C1593" s="89"/>
      <c r="D1593" s="18">
        <f t="shared" si="415"/>
        <v>0</v>
      </c>
      <c r="E1593" s="18">
        <f>B1593*A1583</f>
        <v>0</v>
      </c>
      <c r="F1593" s="18">
        <f t="shared" si="416"/>
        <v>0</v>
      </c>
      <c r="G1593" s="142"/>
      <c r="H1593" s="18"/>
      <c r="I1593" s="89">
        <f t="shared" si="417"/>
        <v>0</v>
      </c>
      <c r="J1593" s="116"/>
      <c r="K1593" s="3">
        <f t="shared" si="418"/>
        <v>0</v>
      </c>
      <c r="L1593" s="3"/>
      <c r="M1593" s="77"/>
      <c r="N1593" s="77"/>
      <c r="O1593" s="77"/>
      <c r="P1593" s="77"/>
      <c r="Q1593" s="77"/>
      <c r="R1593" s="77"/>
      <c r="S1593" s="77"/>
      <c r="T1593" s="77"/>
      <c r="U1593" s="77"/>
      <c r="V1593" s="77"/>
      <c r="W1593" s="77"/>
      <c r="X1593" s="77"/>
      <c r="Y1593" s="77"/>
      <c r="Z1593" s="77"/>
    </row>
    <row r="1594" ht="15.75" customHeight="1">
      <c r="A1594" s="1"/>
      <c r="B1594" s="89"/>
      <c r="C1594" s="89"/>
      <c r="D1594" s="18">
        <f t="shared" si="415"/>
        <v>0</v>
      </c>
      <c r="E1594" s="18">
        <f>B1594*A1583</f>
        <v>0</v>
      </c>
      <c r="F1594" s="18">
        <f t="shared" si="416"/>
        <v>0</v>
      </c>
      <c r="G1594" s="142"/>
      <c r="H1594" s="18"/>
      <c r="I1594" s="89">
        <f t="shared" si="417"/>
        <v>0</v>
      </c>
      <c r="J1594" s="116"/>
      <c r="K1594" s="3">
        <f t="shared" si="418"/>
        <v>0</v>
      </c>
      <c r="L1594" s="3"/>
      <c r="M1594" s="77"/>
      <c r="N1594" s="77"/>
      <c r="O1594" s="77"/>
      <c r="P1594" s="77"/>
      <c r="Q1594" s="77"/>
      <c r="R1594" s="77"/>
      <c r="S1594" s="77"/>
      <c r="T1594" s="77"/>
      <c r="U1594" s="77"/>
      <c r="V1594" s="77"/>
      <c r="W1594" s="77"/>
      <c r="X1594" s="77"/>
      <c r="Y1594" s="77"/>
      <c r="Z1594" s="77"/>
    </row>
    <row r="1595" ht="15.75" customHeight="1">
      <c r="A1595" s="1"/>
      <c r="B1595" s="89"/>
      <c r="C1595" s="89"/>
      <c r="D1595" s="18">
        <f t="shared" si="415"/>
        <v>0</v>
      </c>
      <c r="E1595" s="18">
        <f>B1595*A1583</f>
        <v>0</v>
      </c>
      <c r="F1595" s="18">
        <f t="shared" si="416"/>
        <v>0</v>
      </c>
      <c r="G1595" s="142"/>
      <c r="H1595" s="18"/>
      <c r="I1595" s="89">
        <f t="shared" si="417"/>
        <v>0</v>
      </c>
      <c r="J1595" s="116"/>
      <c r="K1595" s="3">
        <f t="shared" si="418"/>
        <v>0</v>
      </c>
      <c r="L1595" s="3"/>
      <c r="M1595" s="77"/>
      <c r="N1595" s="77"/>
      <c r="O1595" s="77"/>
      <c r="P1595" s="77"/>
      <c r="Q1595" s="77"/>
      <c r="R1595" s="77"/>
      <c r="S1595" s="77"/>
      <c r="T1595" s="77"/>
      <c r="U1595" s="77"/>
      <c r="V1595" s="77"/>
      <c r="W1595" s="77"/>
      <c r="X1595" s="77"/>
      <c r="Y1595" s="77"/>
      <c r="Z1595" s="77"/>
    </row>
    <row r="1596" ht="15.75" customHeight="1">
      <c r="A1596" s="31"/>
      <c r="B1596" s="89"/>
      <c r="C1596" s="89"/>
      <c r="D1596" s="95">
        <f t="shared" si="415"/>
        <v>0</v>
      </c>
      <c r="E1596" s="95">
        <f>B1596*A1583</f>
        <v>0</v>
      </c>
      <c r="F1596" s="18">
        <f t="shared" si="416"/>
        <v>0</v>
      </c>
      <c r="G1596" s="87"/>
      <c r="H1596" s="18"/>
      <c r="I1596" s="89">
        <f t="shared" si="417"/>
        <v>0</v>
      </c>
      <c r="J1596" s="118"/>
      <c r="K1596" s="3">
        <f t="shared" si="418"/>
        <v>0</v>
      </c>
      <c r="L1596" s="3"/>
      <c r="M1596" s="77"/>
      <c r="N1596" s="77"/>
      <c r="O1596" s="77"/>
      <c r="P1596" s="77"/>
      <c r="Q1596" s="77"/>
      <c r="R1596" s="77"/>
      <c r="S1596" s="77"/>
      <c r="T1596" s="77"/>
      <c r="U1596" s="77"/>
      <c r="V1596" s="77"/>
      <c r="W1596" s="77"/>
      <c r="X1596" s="77"/>
      <c r="Y1596" s="77"/>
      <c r="Z1596" s="77"/>
    </row>
    <row r="1597" ht="15.75" customHeight="1">
      <c r="A1597" s="31"/>
      <c r="B1597" s="89"/>
      <c r="C1597" s="89"/>
      <c r="D1597" s="18">
        <f t="shared" si="415"/>
        <v>0</v>
      </c>
      <c r="E1597" s="18">
        <f>B1597*A1583</f>
        <v>0</v>
      </c>
      <c r="F1597" s="18">
        <f t="shared" si="416"/>
        <v>0</v>
      </c>
      <c r="G1597" s="143">
        <f>F1599/A1583</f>
        <v>0</v>
      </c>
      <c r="H1597" s="18"/>
      <c r="I1597" s="89">
        <f t="shared" si="417"/>
        <v>0</v>
      </c>
      <c r="J1597" s="3"/>
      <c r="K1597" s="3">
        <f t="shared" si="418"/>
        <v>0</v>
      </c>
      <c r="L1597" s="3"/>
      <c r="M1597" s="77"/>
      <c r="N1597" s="77"/>
      <c r="O1597" s="77"/>
      <c r="P1597" s="77"/>
      <c r="Q1597" s="77"/>
      <c r="R1597" s="77"/>
      <c r="S1597" s="77"/>
      <c r="T1597" s="77"/>
      <c r="U1597" s="77"/>
      <c r="V1597" s="77"/>
      <c r="W1597" s="77"/>
      <c r="X1597" s="77"/>
      <c r="Y1597" s="77"/>
      <c r="Z1597" s="77"/>
    </row>
    <row r="1598" ht="15.75" customHeight="1">
      <c r="A1598" s="31"/>
      <c r="B1598" s="89"/>
      <c r="C1598" s="89"/>
      <c r="D1598" s="18">
        <f t="shared" si="415"/>
        <v>0</v>
      </c>
      <c r="E1598" s="18">
        <f>B1598*A1583</f>
        <v>0</v>
      </c>
      <c r="F1598" s="18">
        <f t="shared" si="416"/>
        <v>0</v>
      </c>
      <c r="G1598" s="142"/>
      <c r="H1598" s="18"/>
      <c r="I1598" s="89">
        <f t="shared" si="417"/>
        <v>0</v>
      </c>
      <c r="J1598" s="3"/>
      <c r="K1598" s="3">
        <f t="shared" si="418"/>
        <v>0</v>
      </c>
      <c r="L1598" s="3"/>
      <c r="M1598" s="77"/>
      <c r="N1598" s="77"/>
      <c r="O1598" s="77"/>
      <c r="P1598" s="77"/>
      <c r="Q1598" s="77"/>
      <c r="R1598" s="77"/>
      <c r="S1598" s="77"/>
      <c r="T1598" s="77"/>
      <c r="U1598" s="77"/>
      <c r="V1598" s="77"/>
      <c r="W1598" s="77"/>
      <c r="X1598" s="77"/>
      <c r="Y1598" s="77"/>
      <c r="Z1598" s="77"/>
    </row>
    <row r="1599" ht="15.75" customHeight="1">
      <c r="A1599" s="4" t="s">
        <v>495</v>
      </c>
      <c r="B1599" s="97">
        <f>SUM(B1585:B1598)</f>
        <v>0</v>
      </c>
      <c r="C1599" s="96"/>
      <c r="D1599" s="97">
        <f t="shared" ref="D1599:F1599" si="419">SUM(D1585:D1598)</f>
        <v>0</v>
      </c>
      <c r="E1599" s="97">
        <f t="shared" si="419"/>
        <v>0</v>
      </c>
      <c r="F1599" s="97">
        <f t="shared" si="419"/>
        <v>0</v>
      </c>
      <c r="G1599" s="87"/>
      <c r="H1599" s="96"/>
      <c r="I1599" s="97">
        <f t="shared" ref="I1599:L1599" si="420">SUM(I1585:I1598)</f>
        <v>0</v>
      </c>
      <c r="J1599" s="98">
        <f t="shared" si="420"/>
        <v>0</v>
      </c>
      <c r="K1599" s="98">
        <f t="shared" si="420"/>
        <v>0</v>
      </c>
      <c r="L1599" s="98">
        <f t="shared" si="420"/>
        <v>0</v>
      </c>
      <c r="M1599" s="77"/>
      <c r="N1599" s="77"/>
      <c r="O1599" s="77"/>
      <c r="P1599" s="77"/>
      <c r="Q1599" s="77"/>
      <c r="R1599" s="77"/>
      <c r="S1599" s="77"/>
      <c r="T1599" s="77"/>
      <c r="U1599" s="77"/>
      <c r="V1599" s="77"/>
      <c r="W1599" s="77"/>
      <c r="X1599" s="77"/>
      <c r="Y1599" s="77"/>
      <c r="Z1599" s="77"/>
    </row>
    <row r="1600" ht="15.75" customHeight="1">
      <c r="A1600" s="8"/>
      <c r="B1600" s="100"/>
      <c r="C1600" s="100"/>
      <c r="D1600" s="100"/>
      <c r="E1600" s="100"/>
      <c r="F1600" s="100"/>
      <c r="G1600" s="100"/>
      <c r="H1600" s="100"/>
      <c r="I1600" s="101" t="s">
        <v>496</v>
      </c>
      <c r="J1600" s="100"/>
      <c r="K1600" s="100"/>
      <c r="L1600" s="101" t="s">
        <v>497</v>
      </c>
      <c r="M1600" s="77"/>
      <c r="N1600" s="77"/>
      <c r="O1600" s="77"/>
      <c r="P1600" s="77"/>
      <c r="Q1600" s="77"/>
      <c r="R1600" s="77"/>
      <c r="S1600" s="77"/>
      <c r="T1600" s="77"/>
      <c r="U1600" s="77"/>
      <c r="V1600" s="77"/>
      <c r="W1600" s="77"/>
      <c r="X1600" s="77"/>
      <c r="Y1600" s="77"/>
      <c r="Z1600" s="77"/>
    </row>
    <row r="1601" ht="15.75" customHeight="1">
      <c r="A1601" s="8"/>
      <c r="B1601" s="100"/>
      <c r="C1601" s="100"/>
      <c r="D1601" s="100"/>
      <c r="E1601" s="100"/>
      <c r="F1601" s="100"/>
      <c r="G1601" s="100"/>
      <c r="H1601" s="100"/>
      <c r="I1601" s="104">
        <f>G1597*A1583</f>
        <v>0</v>
      </c>
      <c r="J1601" s="100"/>
      <c r="K1601" s="100"/>
      <c r="L1601" s="104"/>
      <c r="M1601" s="77"/>
      <c r="N1601" s="77"/>
      <c r="O1601" s="77"/>
      <c r="P1601" s="77"/>
      <c r="Q1601" s="77"/>
      <c r="R1601" s="77"/>
      <c r="S1601" s="77"/>
      <c r="T1601" s="77"/>
      <c r="U1601" s="77"/>
      <c r="V1601" s="77"/>
      <c r="W1601" s="77"/>
      <c r="X1601" s="77"/>
      <c r="Y1601" s="77"/>
      <c r="Z1601" s="77"/>
    </row>
    <row r="1602" ht="15.75" customHeight="1">
      <c r="A1602" s="8"/>
      <c r="B1602" s="100"/>
      <c r="C1602" s="100"/>
      <c r="D1602" s="100"/>
      <c r="E1602" s="100"/>
      <c r="F1602" s="100"/>
      <c r="G1602" s="100"/>
      <c r="H1602" s="100"/>
      <c r="I1602" s="107"/>
      <c r="J1602" s="100"/>
      <c r="K1602" s="100"/>
      <c r="L1602" s="107"/>
      <c r="M1602" s="77"/>
      <c r="N1602" s="77"/>
      <c r="O1602" s="77"/>
      <c r="P1602" s="77"/>
      <c r="Q1602" s="77"/>
      <c r="R1602" s="77"/>
      <c r="S1602" s="77"/>
      <c r="T1602" s="77"/>
      <c r="U1602" s="77"/>
      <c r="V1602" s="77"/>
      <c r="W1602" s="77"/>
      <c r="X1602" s="77"/>
      <c r="Y1602" s="77"/>
      <c r="Z1602" s="77"/>
    </row>
    <row r="1603" ht="15.75" customHeight="1">
      <c r="A1603" s="8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77"/>
      <c r="N1603" s="77"/>
      <c r="O1603" s="77"/>
      <c r="P1603" s="77"/>
      <c r="Q1603" s="77"/>
      <c r="R1603" s="77"/>
      <c r="S1603" s="77"/>
      <c r="T1603" s="77"/>
      <c r="U1603" s="77"/>
      <c r="V1603" s="77"/>
      <c r="W1603" s="77"/>
      <c r="X1603" s="77"/>
      <c r="Y1603" s="77"/>
      <c r="Z1603" s="77"/>
    </row>
    <row r="1604" ht="15.75" customHeight="1">
      <c r="A1604" s="66"/>
      <c r="B1604" s="75"/>
      <c r="C1604" s="75"/>
      <c r="D1604" s="75"/>
      <c r="E1604" s="75"/>
      <c r="F1604" s="75"/>
      <c r="G1604" s="75"/>
      <c r="H1604" s="75"/>
      <c r="I1604" s="75"/>
      <c r="J1604" s="75"/>
      <c r="K1604" s="75"/>
      <c r="L1604" s="76"/>
      <c r="M1604" s="77"/>
      <c r="N1604" s="77"/>
      <c r="O1604" s="77"/>
      <c r="P1604" s="77"/>
      <c r="Q1604" s="77"/>
      <c r="R1604" s="77"/>
      <c r="S1604" s="77"/>
      <c r="T1604" s="77"/>
      <c r="U1604" s="77"/>
      <c r="V1604" s="77"/>
      <c r="W1604" s="77"/>
      <c r="X1604" s="77"/>
      <c r="Y1604" s="77"/>
      <c r="Z1604" s="77"/>
    </row>
    <row r="1605" ht="15.75" customHeight="1">
      <c r="A1605" s="78" t="s">
        <v>478</v>
      </c>
      <c r="B1605" s="79" t="s">
        <v>479</v>
      </c>
      <c r="C1605" s="75"/>
      <c r="D1605" s="76"/>
      <c r="E1605" s="80" t="s">
        <v>480</v>
      </c>
      <c r="F1605" s="75"/>
      <c r="G1605" s="76"/>
      <c r="H1605" s="79" t="s">
        <v>481</v>
      </c>
      <c r="I1605" s="75"/>
      <c r="J1605" s="75"/>
      <c r="K1605" s="75"/>
      <c r="L1605" s="76"/>
      <c r="M1605" s="77"/>
      <c r="N1605" s="77"/>
      <c r="O1605" s="77"/>
      <c r="P1605" s="77"/>
      <c r="Q1605" s="77"/>
      <c r="R1605" s="77"/>
      <c r="S1605" s="77"/>
      <c r="T1605" s="77"/>
      <c r="U1605" s="77"/>
      <c r="V1605" s="77"/>
      <c r="W1605" s="77"/>
      <c r="X1605" s="77"/>
      <c r="Y1605" s="77"/>
      <c r="Z1605" s="77"/>
    </row>
    <row r="1606" ht="15.75" customHeight="1">
      <c r="A1606" s="177">
        <v>4.0</v>
      </c>
      <c r="B1606" s="82" t="s">
        <v>482</v>
      </c>
      <c r="C1606" s="82" t="s">
        <v>483</v>
      </c>
      <c r="D1606" s="82" t="s">
        <v>484</v>
      </c>
      <c r="E1606" s="82" t="s">
        <v>485</v>
      </c>
      <c r="F1606" s="82" t="s">
        <v>484</v>
      </c>
      <c r="G1606" s="82" t="s">
        <v>524</v>
      </c>
      <c r="H1606" s="82" t="s">
        <v>486</v>
      </c>
      <c r="I1606" s="82" t="s">
        <v>487</v>
      </c>
      <c r="J1606" s="147" t="s">
        <v>488</v>
      </c>
      <c r="K1606" s="85" t="s">
        <v>489</v>
      </c>
      <c r="L1606" s="85" t="s">
        <v>490</v>
      </c>
      <c r="M1606" s="77"/>
      <c r="N1606" s="77"/>
      <c r="O1606" s="77"/>
      <c r="P1606" s="77"/>
      <c r="Q1606" s="77"/>
      <c r="R1606" s="77"/>
      <c r="S1606" s="77"/>
      <c r="T1606" s="77"/>
      <c r="U1606" s="77"/>
      <c r="V1606" s="77"/>
      <c r="W1606" s="77"/>
      <c r="X1606" s="77"/>
      <c r="Y1606" s="77"/>
      <c r="Z1606" s="77"/>
    </row>
    <row r="1607" ht="15.75" customHeight="1">
      <c r="A1607" s="86" t="s">
        <v>491</v>
      </c>
      <c r="B1607" s="87"/>
      <c r="C1607" s="87"/>
      <c r="D1607" s="87"/>
      <c r="E1607" s="87"/>
      <c r="F1607" s="87"/>
      <c r="G1607" s="87"/>
      <c r="H1607" s="87"/>
      <c r="I1607" s="87"/>
      <c r="J1607" s="115"/>
      <c r="K1607" s="87"/>
      <c r="L1607" s="87"/>
      <c r="M1607" s="77"/>
      <c r="N1607" s="77"/>
      <c r="O1607" s="77"/>
      <c r="P1607" s="77"/>
      <c r="Q1607" s="77"/>
      <c r="R1607" s="77"/>
      <c r="S1607" s="77"/>
      <c r="T1607" s="77"/>
      <c r="U1607" s="77"/>
      <c r="V1607" s="77"/>
      <c r="W1607" s="77"/>
      <c r="X1607" s="77"/>
      <c r="Y1607" s="77"/>
      <c r="Z1607" s="77"/>
    </row>
    <row r="1608" ht="15.75" customHeight="1">
      <c r="A1608" s="2"/>
      <c r="B1608" s="89"/>
      <c r="C1608" s="89"/>
      <c r="D1608" s="18">
        <f t="shared" ref="D1608:D1621" si="421">C1608*B1608</f>
        <v>0</v>
      </c>
      <c r="E1608" s="18">
        <f>B1608*A1606</f>
        <v>0</v>
      </c>
      <c r="F1608" s="18">
        <f t="shared" ref="F1608:F1621" si="422">E1608*C1608</f>
        <v>0</v>
      </c>
      <c r="G1608" s="140">
        <v>0.0</v>
      </c>
      <c r="H1608" s="18"/>
      <c r="I1608" s="89">
        <f t="shared" ref="I1608:I1621" si="423">H1608*E1608</f>
        <v>0</v>
      </c>
      <c r="J1608" s="116"/>
      <c r="K1608" s="3">
        <f t="shared" ref="K1608:K1621" si="424">J1608*I1608</f>
        <v>0</v>
      </c>
      <c r="L1608" s="3"/>
      <c r="M1608" s="77"/>
      <c r="N1608" s="77"/>
      <c r="O1608" s="77"/>
      <c r="P1608" s="77"/>
      <c r="Q1608" s="77"/>
      <c r="R1608" s="77"/>
      <c r="S1608" s="77"/>
      <c r="T1608" s="77"/>
      <c r="U1608" s="77"/>
      <c r="V1608" s="77"/>
      <c r="W1608" s="77"/>
      <c r="X1608" s="77"/>
      <c r="Y1608" s="77"/>
      <c r="Z1608" s="77"/>
    </row>
    <row r="1609" ht="15.75" customHeight="1">
      <c r="A1609" s="2"/>
      <c r="B1609" s="89"/>
      <c r="C1609" s="89"/>
      <c r="D1609" s="18">
        <f t="shared" si="421"/>
        <v>0</v>
      </c>
      <c r="E1609" s="18">
        <f>B1609*A1606</f>
        <v>0</v>
      </c>
      <c r="F1609" s="18">
        <f t="shared" si="422"/>
        <v>0</v>
      </c>
      <c r="G1609" s="87"/>
      <c r="H1609" s="18"/>
      <c r="I1609" s="89">
        <f t="shared" si="423"/>
        <v>0</v>
      </c>
      <c r="J1609" s="116"/>
      <c r="K1609" s="3">
        <f t="shared" si="424"/>
        <v>0</v>
      </c>
      <c r="L1609" s="3"/>
      <c r="M1609" s="77"/>
      <c r="N1609" s="77"/>
      <c r="O1609" s="77"/>
      <c r="P1609" s="77"/>
      <c r="Q1609" s="77"/>
      <c r="R1609" s="77"/>
      <c r="S1609" s="77"/>
      <c r="T1609" s="77"/>
      <c r="U1609" s="77"/>
      <c r="V1609" s="77"/>
      <c r="W1609" s="77"/>
      <c r="X1609" s="77"/>
      <c r="Y1609" s="77"/>
      <c r="Z1609" s="77"/>
    </row>
    <row r="1610" ht="15.75" customHeight="1">
      <c r="A1610" s="2"/>
      <c r="B1610" s="18"/>
      <c r="C1610" s="18"/>
      <c r="D1610" s="18">
        <f t="shared" si="421"/>
        <v>0</v>
      </c>
      <c r="E1610" s="18">
        <f>B1610*A1606</f>
        <v>0</v>
      </c>
      <c r="F1610" s="18">
        <f t="shared" si="422"/>
        <v>0</v>
      </c>
      <c r="G1610" s="148" t="s">
        <v>527</v>
      </c>
      <c r="H1610" s="18"/>
      <c r="I1610" s="89">
        <f t="shared" si="423"/>
        <v>0</v>
      </c>
      <c r="J1610" s="116"/>
      <c r="K1610" s="3">
        <f t="shared" si="424"/>
        <v>0</v>
      </c>
      <c r="L1610" s="3"/>
      <c r="M1610" s="77"/>
      <c r="N1610" s="77"/>
      <c r="O1610" s="77"/>
      <c r="P1610" s="77"/>
      <c r="Q1610" s="77"/>
      <c r="R1610" s="77"/>
      <c r="S1610" s="77"/>
      <c r="T1610" s="77"/>
      <c r="U1610" s="77"/>
      <c r="V1610" s="77"/>
      <c r="W1610" s="77"/>
      <c r="X1610" s="77"/>
      <c r="Y1610" s="77"/>
      <c r="Z1610" s="77"/>
    </row>
    <row r="1611" ht="15.75" customHeight="1">
      <c r="A1611" s="2"/>
      <c r="B1611" s="18"/>
      <c r="C1611" s="18"/>
      <c r="D1611" s="18">
        <f t="shared" si="421"/>
        <v>0</v>
      </c>
      <c r="E1611" s="18">
        <f>B1611*A1606</f>
        <v>0</v>
      </c>
      <c r="F1611" s="18">
        <f t="shared" si="422"/>
        <v>0</v>
      </c>
      <c r="G1611" s="142"/>
      <c r="H1611" s="18"/>
      <c r="I1611" s="89">
        <f t="shared" si="423"/>
        <v>0</v>
      </c>
      <c r="J1611" s="116"/>
      <c r="K1611" s="3">
        <f t="shared" si="424"/>
        <v>0</v>
      </c>
      <c r="L1611" s="3"/>
      <c r="M1611" s="77"/>
      <c r="N1611" s="77"/>
      <c r="O1611" s="77"/>
      <c r="P1611" s="77"/>
      <c r="Q1611" s="77"/>
      <c r="R1611" s="77"/>
      <c r="S1611" s="77"/>
      <c r="T1611" s="77"/>
      <c r="U1611" s="77"/>
      <c r="V1611" s="77"/>
      <c r="W1611" s="77"/>
      <c r="X1611" s="77"/>
      <c r="Y1611" s="77"/>
      <c r="Z1611" s="77"/>
    </row>
    <row r="1612" ht="15.75" customHeight="1">
      <c r="A1612" s="2"/>
      <c r="B1612" s="18"/>
      <c r="C1612" s="18"/>
      <c r="D1612" s="18">
        <f t="shared" si="421"/>
        <v>0</v>
      </c>
      <c r="E1612" s="18">
        <f>B1612*A1606</f>
        <v>0</v>
      </c>
      <c r="F1612" s="18">
        <f t="shared" si="422"/>
        <v>0</v>
      </c>
      <c r="G1612" s="142"/>
      <c r="H1612" s="18"/>
      <c r="I1612" s="89">
        <f t="shared" si="423"/>
        <v>0</v>
      </c>
      <c r="J1612" s="116"/>
      <c r="K1612" s="3">
        <f t="shared" si="424"/>
        <v>0</v>
      </c>
      <c r="L1612" s="3"/>
      <c r="M1612" s="77"/>
      <c r="N1612" s="77"/>
      <c r="O1612" s="77"/>
      <c r="P1612" s="77"/>
      <c r="Q1612" s="77"/>
      <c r="R1612" s="77"/>
      <c r="S1612" s="77"/>
      <c r="T1612" s="77"/>
      <c r="U1612" s="77"/>
      <c r="V1612" s="77"/>
      <c r="W1612" s="77"/>
      <c r="X1612" s="77"/>
      <c r="Y1612" s="77"/>
      <c r="Z1612" s="77"/>
    </row>
    <row r="1613" ht="15.75" customHeight="1">
      <c r="A1613" s="2"/>
      <c r="B1613" s="18"/>
      <c r="C1613" s="18"/>
      <c r="D1613" s="18">
        <f t="shared" si="421"/>
        <v>0</v>
      </c>
      <c r="E1613" s="18">
        <f>B1613*A1606</f>
        <v>0</v>
      </c>
      <c r="F1613" s="18">
        <f t="shared" si="422"/>
        <v>0</v>
      </c>
      <c r="G1613" s="87"/>
      <c r="H1613" s="18"/>
      <c r="I1613" s="89">
        <f t="shared" si="423"/>
        <v>0</v>
      </c>
      <c r="J1613" s="116"/>
      <c r="K1613" s="3">
        <f t="shared" si="424"/>
        <v>0</v>
      </c>
      <c r="L1613" s="3"/>
      <c r="M1613" s="77"/>
      <c r="N1613" s="77"/>
      <c r="O1613" s="77"/>
      <c r="P1613" s="77"/>
      <c r="Q1613" s="77"/>
      <c r="R1613" s="77"/>
      <c r="S1613" s="77"/>
      <c r="T1613" s="77"/>
      <c r="U1613" s="77"/>
      <c r="V1613" s="77"/>
      <c r="W1613" s="77"/>
      <c r="X1613" s="77"/>
      <c r="Y1613" s="77"/>
      <c r="Z1613" s="77"/>
    </row>
    <row r="1614" ht="15.75" customHeight="1">
      <c r="A1614" s="2"/>
      <c r="B1614" s="18"/>
      <c r="C1614" s="18"/>
      <c r="D1614" s="18">
        <f t="shared" si="421"/>
        <v>0</v>
      </c>
      <c r="E1614" s="18">
        <f>B1614*A1606</f>
        <v>0</v>
      </c>
      <c r="F1614" s="18">
        <f t="shared" si="422"/>
        <v>0</v>
      </c>
      <c r="G1614" s="59"/>
      <c r="H1614" s="18"/>
      <c r="I1614" s="89">
        <f t="shared" si="423"/>
        <v>0</v>
      </c>
      <c r="J1614" s="116"/>
      <c r="K1614" s="3">
        <f t="shared" si="424"/>
        <v>0</v>
      </c>
      <c r="L1614" s="3"/>
      <c r="M1614" s="77"/>
      <c r="N1614" s="77"/>
      <c r="O1614" s="77"/>
      <c r="P1614" s="77"/>
      <c r="Q1614" s="77"/>
      <c r="R1614" s="77"/>
      <c r="S1614" s="77"/>
      <c r="T1614" s="77"/>
      <c r="U1614" s="77"/>
      <c r="V1614" s="77"/>
      <c r="W1614" s="77"/>
      <c r="X1614" s="77"/>
      <c r="Y1614" s="77"/>
      <c r="Z1614" s="77"/>
    </row>
    <row r="1615" ht="15.75" customHeight="1">
      <c r="A1615" s="2"/>
      <c r="B1615" s="89"/>
      <c r="C1615" s="89"/>
      <c r="D1615" s="18">
        <f t="shared" si="421"/>
        <v>0</v>
      </c>
      <c r="E1615" s="18">
        <f>B1615*A1606</f>
        <v>0</v>
      </c>
      <c r="F1615" s="18">
        <f t="shared" si="422"/>
        <v>0</v>
      </c>
      <c r="G1615" s="148" t="s">
        <v>528</v>
      </c>
      <c r="H1615" s="18"/>
      <c r="I1615" s="89">
        <f t="shared" si="423"/>
        <v>0</v>
      </c>
      <c r="J1615" s="116"/>
      <c r="K1615" s="3">
        <f t="shared" si="424"/>
        <v>0</v>
      </c>
      <c r="L1615" s="3"/>
      <c r="M1615" s="77"/>
      <c r="N1615" s="77"/>
      <c r="O1615" s="77"/>
      <c r="P1615" s="77"/>
      <c r="Q1615" s="77"/>
      <c r="R1615" s="77"/>
      <c r="S1615" s="77"/>
      <c r="T1615" s="77"/>
      <c r="U1615" s="77"/>
      <c r="V1615" s="77"/>
      <c r="W1615" s="77"/>
      <c r="X1615" s="77"/>
      <c r="Y1615" s="77"/>
      <c r="Z1615" s="77"/>
    </row>
    <row r="1616" ht="15.75" customHeight="1">
      <c r="A1616" s="2"/>
      <c r="B1616" s="89"/>
      <c r="C1616" s="89"/>
      <c r="D1616" s="18">
        <f t="shared" si="421"/>
        <v>0</v>
      </c>
      <c r="E1616" s="18">
        <f>B1616*A1606</f>
        <v>0</v>
      </c>
      <c r="F1616" s="18">
        <f t="shared" si="422"/>
        <v>0</v>
      </c>
      <c r="G1616" s="142"/>
      <c r="H1616" s="18"/>
      <c r="I1616" s="89">
        <f t="shared" si="423"/>
        <v>0</v>
      </c>
      <c r="J1616" s="116"/>
      <c r="K1616" s="3">
        <f t="shared" si="424"/>
        <v>0</v>
      </c>
      <c r="L1616" s="3"/>
      <c r="M1616" s="77"/>
      <c r="N1616" s="77"/>
      <c r="O1616" s="77"/>
      <c r="P1616" s="77"/>
      <c r="Q1616" s="77"/>
      <c r="R1616" s="77"/>
      <c r="S1616" s="77"/>
      <c r="T1616" s="77"/>
      <c r="U1616" s="77"/>
      <c r="V1616" s="77"/>
      <c r="W1616" s="77"/>
      <c r="X1616" s="77"/>
      <c r="Y1616" s="77"/>
      <c r="Z1616" s="77"/>
    </row>
    <row r="1617" ht="15.75" customHeight="1">
      <c r="A1617" s="1"/>
      <c r="B1617" s="89"/>
      <c r="C1617" s="89"/>
      <c r="D1617" s="18">
        <f t="shared" si="421"/>
        <v>0</v>
      </c>
      <c r="E1617" s="18">
        <f>B1617*A1606</f>
        <v>0</v>
      </c>
      <c r="F1617" s="18">
        <f t="shared" si="422"/>
        <v>0</v>
      </c>
      <c r="G1617" s="142"/>
      <c r="H1617" s="18"/>
      <c r="I1617" s="89">
        <f t="shared" si="423"/>
        <v>0</v>
      </c>
      <c r="J1617" s="116"/>
      <c r="K1617" s="3">
        <f t="shared" si="424"/>
        <v>0</v>
      </c>
      <c r="L1617" s="3"/>
      <c r="M1617" s="77"/>
      <c r="N1617" s="77"/>
      <c r="O1617" s="77"/>
      <c r="P1617" s="77"/>
      <c r="Q1617" s="77"/>
      <c r="R1617" s="77"/>
      <c r="S1617" s="77"/>
      <c r="T1617" s="77"/>
      <c r="U1617" s="77"/>
      <c r="V1617" s="77"/>
      <c r="W1617" s="77"/>
      <c r="X1617" s="77"/>
      <c r="Y1617" s="77"/>
      <c r="Z1617" s="77"/>
    </row>
    <row r="1618" ht="15.75" customHeight="1">
      <c r="A1618" s="1"/>
      <c r="B1618" s="89"/>
      <c r="C1618" s="89"/>
      <c r="D1618" s="18">
        <f t="shared" si="421"/>
        <v>0</v>
      </c>
      <c r="E1618" s="18">
        <f>B1618*A1606</f>
        <v>0</v>
      </c>
      <c r="F1618" s="18">
        <f t="shared" si="422"/>
        <v>0</v>
      </c>
      <c r="G1618" s="142"/>
      <c r="H1618" s="18"/>
      <c r="I1618" s="89">
        <f t="shared" si="423"/>
        <v>0</v>
      </c>
      <c r="J1618" s="116"/>
      <c r="K1618" s="3">
        <f t="shared" si="424"/>
        <v>0</v>
      </c>
      <c r="L1618" s="3"/>
      <c r="M1618" s="77"/>
      <c r="N1618" s="77"/>
      <c r="O1618" s="77"/>
      <c r="P1618" s="77"/>
      <c r="Q1618" s="77"/>
      <c r="R1618" s="77"/>
      <c r="S1618" s="77"/>
      <c r="T1618" s="77"/>
      <c r="U1618" s="77"/>
      <c r="V1618" s="77"/>
      <c r="W1618" s="77"/>
      <c r="X1618" s="77"/>
      <c r="Y1618" s="77"/>
      <c r="Z1618" s="77"/>
    </row>
    <row r="1619" ht="15.75" customHeight="1">
      <c r="A1619" s="31"/>
      <c r="B1619" s="89"/>
      <c r="C1619" s="89"/>
      <c r="D1619" s="95">
        <f t="shared" si="421"/>
        <v>0</v>
      </c>
      <c r="E1619" s="95">
        <f>B1619*A1606</f>
        <v>0</v>
      </c>
      <c r="F1619" s="18">
        <f t="shared" si="422"/>
        <v>0</v>
      </c>
      <c r="G1619" s="87"/>
      <c r="H1619" s="18"/>
      <c r="I1619" s="89">
        <f t="shared" si="423"/>
        <v>0</v>
      </c>
      <c r="J1619" s="118"/>
      <c r="K1619" s="3">
        <f t="shared" si="424"/>
        <v>0</v>
      </c>
      <c r="L1619" s="3"/>
      <c r="M1619" s="77"/>
      <c r="N1619" s="77"/>
      <c r="O1619" s="77"/>
      <c r="P1619" s="77"/>
      <c r="Q1619" s="77"/>
      <c r="R1619" s="77"/>
      <c r="S1619" s="77"/>
      <c r="T1619" s="77"/>
      <c r="U1619" s="77"/>
      <c r="V1619" s="77"/>
      <c r="W1619" s="77"/>
      <c r="X1619" s="77"/>
      <c r="Y1619" s="77"/>
      <c r="Z1619" s="77"/>
    </row>
    <row r="1620" ht="15.75" customHeight="1">
      <c r="A1620" s="31"/>
      <c r="B1620" s="89"/>
      <c r="C1620" s="89"/>
      <c r="D1620" s="18">
        <f t="shared" si="421"/>
        <v>0</v>
      </c>
      <c r="E1620" s="18">
        <f>B1620*A1606</f>
        <v>0</v>
      </c>
      <c r="F1620" s="18">
        <f t="shared" si="422"/>
        <v>0</v>
      </c>
      <c r="G1620" s="143">
        <f>F1622/A1606</f>
        <v>0</v>
      </c>
      <c r="H1620" s="18"/>
      <c r="I1620" s="89">
        <f t="shared" si="423"/>
        <v>0</v>
      </c>
      <c r="J1620" s="3"/>
      <c r="K1620" s="3">
        <f t="shared" si="424"/>
        <v>0</v>
      </c>
      <c r="L1620" s="3"/>
      <c r="M1620" s="77"/>
      <c r="N1620" s="77"/>
      <c r="O1620" s="77"/>
      <c r="P1620" s="77"/>
      <c r="Q1620" s="77"/>
      <c r="R1620" s="77"/>
      <c r="S1620" s="77"/>
      <c r="T1620" s="77"/>
      <c r="U1620" s="77"/>
      <c r="V1620" s="77"/>
      <c r="W1620" s="77"/>
      <c r="X1620" s="77"/>
      <c r="Y1620" s="77"/>
      <c r="Z1620" s="77"/>
    </row>
    <row r="1621" ht="15.75" customHeight="1">
      <c r="A1621" s="31"/>
      <c r="B1621" s="89"/>
      <c r="C1621" s="89"/>
      <c r="D1621" s="18">
        <f t="shared" si="421"/>
        <v>0</v>
      </c>
      <c r="E1621" s="18">
        <f>B1621*A1606</f>
        <v>0</v>
      </c>
      <c r="F1621" s="18">
        <f t="shared" si="422"/>
        <v>0</v>
      </c>
      <c r="G1621" s="142"/>
      <c r="H1621" s="18"/>
      <c r="I1621" s="89">
        <f t="shared" si="423"/>
        <v>0</v>
      </c>
      <c r="J1621" s="3"/>
      <c r="K1621" s="3">
        <f t="shared" si="424"/>
        <v>0</v>
      </c>
      <c r="L1621" s="3"/>
      <c r="M1621" s="77"/>
      <c r="N1621" s="77"/>
      <c r="O1621" s="77"/>
      <c r="P1621" s="77"/>
      <c r="Q1621" s="77"/>
      <c r="R1621" s="77"/>
      <c r="S1621" s="77"/>
      <c r="T1621" s="77"/>
      <c r="U1621" s="77"/>
      <c r="V1621" s="77"/>
      <c r="W1621" s="77"/>
      <c r="X1621" s="77"/>
      <c r="Y1621" s="77"/>
      <c r="Z1621" s="77"/>
    </row>
    <row r="1622" ht="15.75" customHeight="1">
      <c r="A1622" s="4" t="s">
        <v>495</v>
      </c>
      <c r="B1622" s="97">
        <f>SUM(B1608:B1621)</f>
        <v>0</v>
      </c>
      <c r="C1622" s="96"/>
      <c r="D1622" s="97">
        <f t="shared" ref="D1622:F1622" si="425">SUM(D1608:D1621)</f>
        <v>0</v>
      </c>
      <c r="E1622" s="97">
        <f t="shared" si="425"/>
        <v>0</v>
      </c>
      <c r="F1622" s="97">
        <f t="shared" si="425"/>
        <v>0</v>
      </c>
      <c r="G1622" s="87"/>
      <c r="H1622" s="96"/>
      <c r="I1622" s="97">
        <f t="shared" ref="I1622:L1622" si="426">SUM(I1608:I1621)</f>
        <v>0</v>
      </c>
      <c r="J1622" s="98">
        <f t="shared" si="426"/>
        <v>0</v>
      </c>
      <c r="K1622" s="98">
        <f t="shared" si="426"/>
        <v>0</v>
      </c>
      <c r="L1622" s="98">
        <f t="shared" si="426"/>
        <v>0</v>
      </c>
      <c r="M1622" s="77"/>
      <c r="N1622" s="77"/>
      <c r="O1622" s="77"/>
      <c r="P1622" s="77"/>
      <c r="Q1622" s="77"/>
      <c r="R1622" s="77"/>
      <c r="S1622" s="77"/>
      <c r="T1622" s="77"/>
      <c r="U1622" s="77"/>
      <c r="V1622" s="77"/>
      <c r="W1622" s="77"/>
      <c r="X1622" s="77"/>
      <c r="Y1622" s="77"/>
      <c r="Z1622" s="77"/>
    </row>
    <row r="1623" ht="15.75" customHeight="1">
      <c r="A1623" s="8"/>
      <c r="B1623" s="100"/>
      <c r="C1623" s="100"/>
      <c r="D1623" s="100"/>
      <c r="E1623" s="100"/>
      <c r="F1623" s="100"/>
      <c r="G1623" s="100"/>
      <c r="H1623" s="100"/>
      <c r="I1623" s="101" t="s">
        <v>496</v>
      </c>
      <c r="J1623" s="100"/>
      <c r="K1623" s="100"/>
      <c r="L1623" s="101" t="s">
        <v>497</v>
      </c>
      <c r="M1623" s="77"/>
      <c r="N1623" s="77"/>
      <c r="O1623" s="77"/>
      <c r="P1623" s="77"/>
      <c r="Q1623" s="77"/>
      <c r="R1623" s="77"/>
      <c r="S1623" s="77"/>
      <c r="T1623" s="77"/>
      <c r="U1623" s="77"/>
      <c r="V1623" s="77"/>
      <c r="W1623" s="77"/>
      <c r="X1623" s="77"/>
      <c r="Y1623" s="77"/>
      <c r="Z1623" s="77"/>
    </row>
    <row r="1624" ht="15.75" customHeight="1">
      <c r="A1624" s="8"/>
      <c r="B1624" s="100"/>
      <c r="C1624" s="100"/>
      <c r="D1624" s="100"/>
      <c r="E1624" s="100"/>
      <c r="F1624" s="100"/>
      <c r="G1624" s="100"/>
      <c r="H1624" s="100"/>
      <c r="I1624" s="104">
        <f>G1620*A1606</f>
        <v>0</v>
      </c>
      <c r="J1624" s="100"/>
      <c r="K1624" s="100"/>
      <c r="L1624" s="104"/>
      <c r="M1624" s="77"/>
      <c r="N1624" s="77"/>
      <c r="O1624" s="77"/>
      <c r="P1624" s="77"/>
      <c r="Q1624" s="77"/>
      <c r="R1624" s="77"/>
      <c r="S1624" s="77"/>
      <c r="T1624" s="77"/>
      <c r="U1624" s="77"/>
      <c r="V1624" s="77"/>
      <c r="W1624" s="77"/>
      <c r="X1624" s="77"/>
      <c r="Y1624" s="77"/>
      <c r="Z1624" s="77"/>
    </row>
    <row r="1625" ht="15.75" customHeight="1">
      <c r="A1625" s="8"/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77"/>
      <c r="N1625" s="77"/>
      <c r="O1625" s="77"/>
      <c r="P1625" s="77"/>
      <c r="Q1625" s="77"/>
      <c r="R1625" s="77"/>
      <c r="S1625" s="77"/>
      <c r="T1625" s="77"/>
      <c r="U1625" s="77"/>
      <c r="V1625" s="77"/>
      <c r="W1625" s="77"/>
      <c r="X1625" s="77"/>
      <c r="Y1625" s="77"/>
      <c r="Z1625" s="77"/>
    </row>
    <row r="1626" ht="15.75" customHeight="1">
      <c r="A1626" s="8"/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77"/>
      <c r="N1626" s="77"/>
      <c r="O1626" s="77"/>
      <c r="P1626" s="77"/>
      <c r="Q1626" s="77"/>
      <c r="R1626" s="77"/>
      <c r="S1626" s="77"/>
      <c r="T1626" s="77"/>
      <c r="U1626" s="77"/>
      <c r="V1626" s="77"/>
      <c r="W1626" s="77"/>
      <c r="X1626" s="77"/>
      <c r="Y1626" s="77"/>
      <c r="Z1626" s="77"/>
    </row>
    <row r="1627" ht="15.75" customHeight="1">
      <c r="A1627" s="66"/>
      <c r="B1627" s="75"/>
      <c r="C1627" s="75"/>
      <c r="D1627" s="75"/>
      <c r="E1627" s="75"/>
      <c r="F1627" s="75"/>
      <c r="G1627" s="75"/>
      <c r="H1627" s="75"/>
      <c r="I1627" s="75"/>
      <c r="J1627" s="75"/>
      <c r="K1627" s="75"/>
      <c r="L1627" s="76"/>
      <c r="M1627" s="77"/>
      <c r="N1627" s="77"/>
      <c r="O1627" s="77"/>
      <c r="P1627" s="77"/>
      <c r="Q1627" s="77"/>
      <c r="R1627" s="77"/>
      <c r="S1627" s="77"/>
      <c r="T1627" s="77"/>
      <c r="U1627" s="77"/>
      <c r="V1627" s="77"/>
      <c r="W1627" s="77"/>
      <c r="X1627" s="77"/>
      <c r="Y1627" s="77"/>
      <c r="Z1627" s="77"/>
    </row>
    <row r="1628" ht="15.75" customHeight="1">
      <c r="A1628" s="78" t="s">
        <v>478</v>
      </c>
      <c r="B1628" s="79" t="s">
        <v>479</v>
      </c>
      <c r="C1628" s="75"/>
      <c r="D1628" s="76"/>
      <c r="E1628" s="80" t="s">
        <v>480</v>
      </c>
      <c r="F1628" s="75"/>
      <c r="G1628" s="76"/>
      <c r="H1628" s="79" t="s">
        <v>481</v>
      </c>
      <c r="I1628" s="75"/>
      <c r="J1628" s="75"/>
      <c r="K1628" s="75"/>
      <c r="L1628" s="76"/>
      <c r="M1628" s="77"/>
      <c r="N1628" s="77"/>
      <c r="O1628" s="77"/>
      <c r="P1628" s="77"/>
      <c r="Q1628" s="77"/>
      <c r="R1628" s="77"/>
      <c r="S1628" s="77"/>
      <c r="T1628" s="77"/>
      <c r="U1628" s="77"/>
      <c r="V1628" s="77"/>
      <c r="W1628" s="77"/>
      <c r="X1628" s="77"/>
      <c r="Y1628" s="77"/>
      <c r="Z1628" s="77"/>
    </row>
    <row r="1629" ht="15.75" customHeight="1">
      <c r="A1629" s="177">
        <v>4.0</v>
      </c>
      <c r="B1629" s="82" t="s">
        <v>482</v>
      </c>
      <c r="C1629" s="82" t="s">
        <v>483</v>
      </c>
      <c r="D1629" s="82" t="s">
        <v>484</v>
      </c>
      <c r="E1629" s="82" t="s">
        <v>485</v>
      </c>
      <c r="F1629" s="82" t="s">
        <v>484</v>
      </c>
      <c r="G1629" s="82" t="s">
        <v>524</v>
      </c>
      <c r="H1629" s="82" t="s">
        <v>486</v>
      </c>
      <c r="I1629" s="82" t="s">
        <v>487</v>
      </c>
      <c r="J1629" s="147" t="s">
        <v>488</v>
      </c>
      <c r="K1629" s="85" t="s">
        <v>489</v>
      </c>
      <c r="L1629" s="85" t="s">
        <v>490</v>
      </c>
      <c r="M1629" s="77"/>
      <c r="N1629" s="77"/>
      <c r="O1629" s="77"/>
      <c r="P1629" s="77"/>
      <c r="Q1629" s="77"/>
      <c r="R1629" s="77"/>
      <c r="S1629" s="77"/>
      <c r="T1629" s="77"/>
      <c r="U1629" s="77"/>
      <c r="V1629" s="77"/>
      <c r="W1629" s="77"/>
      <c r="X1629" s="77"/>
      <c r="Y1629" s="77"/>
      <c r="Z1629" s="77"/>
    </row>
    <row r="1630" ht="15.75" customHeight="1">
      <c r="A1630" s="86" t="s">
        <v>491</v>
      </c>
      <c r="B1630" s="87"/>
      <c r="C1630" s="87"/>
      <c r="D1630" s="87"/>
      <c r="E1630" s="87"/>
      <c r="F1630" s="87"/>
      <c r="G1630" s="87"/>
      <c r="H1630" s="87"/>
      <c r="I1630" s="87"/>
      <c r="J1630" s="115"/>
      <c r="K1630" s="87"/>
      <c r="L1630" s="87"/>
      <c r="M1630" s="77"/>
      <c r="N1630" s="77"/>
      <c r="O1630" s="77"/>
      <c r="P1630" s="77"/>
      <c r="Q1630" s="77"/>
      <c r="R1630" s="77"/>
      <c r="S1630" s="77"/>
      <c r="T1630" s="77"/>
      <c r="U1630" s="77"/>
      <c r="V1630" s="77"/>
      <c r="W1630" s="77"/>
      <c r="X1630" s="77"/>
      <c r="Y1630" s="77"/>
      <c r="Z1630" s="77"/>
    </row>
    <row r="1631" ht="15.75" customHeight="1">
      <c r="A1631" s="2"/>
      <c r="B1631" s="89"/>
      <c r="C1631" s="89"/>
      <c r="D1631" s="18">
        <f t="shared" ref="D1631:D1644" si="427">C1631*B1631</f>
        <v>0</v>
      </c>
      <c r="E1631" s="18">
        <f>B1631*A1629</f>
        <v>0</v>
      </c>
      <c r="F1631" s="18">
        <f t="shared" ref="F1631:F1644" si="428">E1631*C1631</f>
        <v>0</v>
      </c>
      <c r="G1631" s="140">
        <v>0.0</v>
      </c>
      <c r="H1631" s="18"/>
      <c r="I1631" s="89">
        <f t="shared" ref="I1631:I1644" si="429">H1631*E1631</f>
        <v>0</v>
      </c>
      <c r="J1631" s="116"/>
      <c r="K1631" s="3">
        <f t="shared" ref="K1631:K1644" si="430">J1631*I1631</f>
        <v>0</v>
      </c>
      <c r="L1631" s="3"/>
      <c r="M1631" s="77"/>
      <c r="N1631" s="77"/>
      <c r="O1631" s="77"/>
      <c r="P1631" s="77"/>
      <c r="Q1631" s="77"/>
      <c r="R1631" s="77"/>
      <c r="S1631" s="77"/>
      <c r="T1631" s="77"/>
      <c r="U1631" s="77"/>
      <c r="V1631" s="77"/>
      <c r="W1631" s="77"/>
      <c r="X1631" s="77"/>
      <c r="Y1631" s="77"/>
      <c r="Z1631" s="77"/>
    </row>
    <row r="1632" ht="15.75" customHeight="1">
      <c r="A1632" s="2"/>
      <c r="B1632" s="89"/>
      <c r="C1632" s="89"/>
      <c r="D1632" s="18">
        <f t="shared" si="427"/>
        <v>0</v>
      </c>
      <c r="E1632" s="18">
        <f>B1632*A1629</f>
        <v>0</v>
      </c>
      <c r="F1632" s="18">
        <f t="shared" si="428"/>
        <v>0</v>
      </c>
      <c r="G1632" s="87"/>
      <c r="H1632" s="18"/>
      <c r="I1632" s="89">
        <f t="shared" si="429"/>
        <v>0</v>
      </c>
      <c r="J1632" s="116"/>
      <c r="K1632" s="3">
        <f t="shared" si="430"/>
        <v>0</v>
      </c>
      <c r="L1632" s="3"/>
      <c r="M1632" s="77"/>
      <c r="N1632" s="77"/>
      <c r="O1632" s="77"/>
      <c r="P1632" s="77"/>
      <c r="Q1632" s="77"/>
      <c r="R1632" s="77"/>
      <c r="S1632" s="77"/>
      <c r="T1632" s="77"/>
      <c r="U1632" s="77"/>
      <c r="V1632" s="77"/>
      <c r="W1632" s="77"/>
      <c r="X1632" s="77"/>
      <c r="Y1632" s="77"/>
      <c r="Z1632" s="77"/>
    </row>
    <row r="1633" ht="15.75" customHeight="1">
      <c r="A1633" s="2"/>
      <c r="B1633" s="18"/>
      <c r="C1633" s="18"/>
      <c r="D1633" s="18">
        <f t="shared" si="427"/>
        <v>0</v>
      </c>
      <c r="E1633" s="18">
        <f>B1633*A1629</f>
        <v>0</v>
      </c>
      <c r="F1633" s="18">
        <f t="shared" si="428"/>
        <v>0</v>
      </c>
      <c r="G1633" s="148" t="s">
        <v>527</v>
      </c>
      <c r="H1633" s="18"/>
      <c r="I1633" s="89">
        <f t="shared" si="429"/>
        <v>0</v>
      </c>
      <c r="J1633" s="116"/>
      <c r="K1633" s="3">
        <f t="shared" si="430"/>
        <v>0</v>
      </c>
      <c r="L1633" s="3"/>
      <c r="M1633" s="77"/>
      <c r="N1633" s="77"/>
      <c r="O1633" s="77"/>
      <c r="P1633" s="77"/>
      <c r="Q1633" s="77"/>
      <c r="R1633" s="77"/>
      <c r="S1633" s="77"/>
      <c r="T1633" s="77"/>
      <c r="U1633" s="77"/>
      <c r="V1633" s="77"/>
      <c r="W1633" s="77"/>
      <c r="X1633" s="77"/>
      <c r="Y1633" s="77"/>
      <c r="Z1633" s="77"/>
    </row>
    <row r="1634" ht="15.75" customHeight="1">
      <c r="A1634" s="2"/>
      <c r="B1634" s="18"/>
      <c r="C1634" s="18"/>
      <c r="D1634" s="18">
        <f t="shared" si="427"/>
        <v>0</v>
      </c>
      <c r="E1634" s="18">
        <f>B1634*A1629</f>
        <v>0</v>
      </c>
      <c r="F1634" s="18">
        <f t="shared" si="428"/>
        <v>0</v>
      </c>
      <c r="G1634" s="142"/>
      <c r="H1634" s="18"/>
      <c r="I1634" s="89">
        <f t="shared" si="429"/>
        <v>0</v>
      </c>
      <c r="J1634" s="116"/>
      <c r="K1634" s="3">
        <f t="shared" si="430"/>
        <v>0</v>
      </c>
      <c r="L1634" s="3"/>
      <c r="M1634" s="77"/>
      <c r="N1634" s="77"/>
      <c r="O1634" s="77"/>
      <c r="P1634" s="77"/>
      <c r="Q1634" s="77"/>
      <c r="R1634" s="77"/>
      <c r="S1634" s="77"/>
      <c r="T1634" s="77"/>
      <c r="U1634" s="77"/>
      <c r="V1634" s="77"/>
      <c r="W1634" s="77"/>
      <c r="X1634" s="77"/>
      <c r="Y1634" s="77"/>
      <c r="Z1634" s="77"/>
    </row>
    <row r="1635" ht="15.75" customHeight="1">
      <c r="A1635" s="2"/>
      <c r="B1635" s="18"/>
      <c r="C1635" s="18"/>
      <c r="D1635" s="18">
        <f t="shared" si="427"/>
        <v>0</v>
      </c>
      <c r="E1635" s="18">
        <f>B1635*A1629</f>
        <v>0</v>
      </c>
      <c r="F1635" s="18">
        <f t="shared" si="428"/>
        <v>0</v>
      </c>
      <c r="G1635" s="142"/>
      <c r="H1635" s="18"/>
      <c r="I1635" s="89">
        <f t="shared" si="429"/>
        <v>0</v>
      </c>
      <c r="J1635" s="116"/>
      <c r="K1635" s="3">
        <f t="shared" si="430"/>
        <v>0</v>
      </c>
      <c r="L1635" s="3"/>
      <c r="M1635" s="77"/>
      <c r="N1635" s="77"/>
      <c r="O1635" s="77"/>
      <c r="P1635" s="77"/>
      <c r="Q1635" s="77"/>
      <c r="R1635" s="77"/>
      <c r="S1635" s="77"/>
      <c r="T1635" s="77"/>
      <c r="U1635" s="77"/>
      <c r="V1635" s="77"/>
      <c r="W1635" s="77"/>
      <c r="X1635" s="77"/>
      <c r="Y1635" s="77"/>
      <c r="Z1635" s="77"/>
    </row>
    <row r="1636" ht="15.75" customHeight="1">
      <c r="A1636" s="2"/>
      <c r="B1636" s="18"/>
      <c r="C1636" s="18"/>
      <c r="D1636" s="18">
        <f t="shared" si="427"/>
        <v>0</v>
      </c>
      <c r="E1636" s="18">
        <f>B1636*A1629</f>
        <v>0</v>
      </c>
      <c r="F1636" s="18">
        <f t="shared" si="428"/>
        <v>0</v>
      </c>
      <c r="G1636" s="87"/>
      <c r="H1636" s="18"/>
      <c r="I1636" s="89">
        <f t="shared" si="429"/>
        <v>0</v>
      </c>
      <c r="J1636" s="116"/>
      <c r="K1636" s="3">
        <f t="shared" si="430"/>
        <v>0</v>
      </c>
      <c r="L1636" s="3"/>
      <c r="M1636" s="77"/>
      <c r="N1636" s="77"/>
      <c r="O1636" s="77"/>
      <c r="P1636" s="77"/>
      <c r="Q1636" s="77"/>
      <c r="R1636" s="77"/>
      <c r="S1636" s="77"/>
      <c r="T1636" s="77"/>
      <c r="U1636" s="77"/>
      <c r="V1636" s="77"/>
      <c r="W1636" s="77"/>
      <c r="X1636" s="77"/>
      <c r="Y1636" s="77"/>
      <c r="Z1636" s="77"/>
    </row>
    <row r="1637" ht="15.75" customHeight="1">
      <c r="A1637" s="2"/>
      <c r="B1637" s="18"/>
      <c r="C1637" s="18"/>
      <c r="D1637" s="18">
        <f t="shared" si="427"/>
        <v>0</v>
      </c>
      <c r="E1637" s="18">
        <f>B1637*A1629</f>
        <v>0</v>
      </c>
      <c r="F1637" s="18">
        <f t="shared" si="428"/>
        <v>0</v>
      </c>
      <c r="G1637" s="59"/>
      <c r="H1637" s="18"/>
      <c r="I1637" s="89">
        <f t="shared" si="429"/>
        <v>0</v>
      </c>
      <c r="J1637" s="116"/>
      <c r="K1637" s="3">
        <f t="shared" si="430"/>
        <v>0</v>
      </c>
      <c r="L1637" s="3"/>
      <c r="M1637" s="77"/>
      <c r="N1637" s="77"/>
      <c r="O1637" s="77"/>
      <c r="P1637" s="77"/>
      <c r="Q1637" s="77"/>
      <c r="R1637" s="77"/>
      <c r="S1637" s="77"/>
      <c r="T1637" s="77"/>
      <c r="U1637" s="77"/>
      <c r="V1637" s="77"/>
      <c r="W1637" s="77"/>
      <c r="X1637" s="77"/>
      <c r="Y1637" s="77"/>
      <c r="Z1637" s="77"/>
    </row>
    <row r="1638" ht="15.75" customHeight="1">
      <c r="A1638" s="2"/>
      <c r="B1638" s="89"/>
      <c r="C1638" s="89"/>
      <c r="D1638" s="18">
        <f t="shared" si="427"/>
        <v>0</v>
      </c>
      <c r="E1638" s="18">
        <f>B1638*A1629</f>
        <v>0</v>
      </c>
      <c r="F1638" s="18">
        <f t="shared" si="428"/>
        <v>0</v>
      </c>
      <c r="G1638" s="148" t="s">
        <v>528</v>
      </c>
      <c r="H1638" s="18"/>
      <c r="I1638" s="89">
        <f t="shared" si="429"/>
        <v>0</v>
      </c>
      <c r="J1638" s="116"/>
      <c r="K1638" s="3">
        <f t="shared" si="430"/>
        <v>0</v>
      </c>
      <c r="L1638" s="3"/>
      <c r="M1638" s="77"/>
      <c r="N1638" s="77"/>
      <c r="O1638" s="77"/>
      <c r="P1638" s="77"/>
      <c r="Q1638" s="77"/>
      <c r="R1638" s="77"/>
      <c r="S1638" s="77"/>
      <c r="T1638" s="77"/>
      <c r="U1638" s="77"/>
      <c r="V1638" s="77"/>
      <c r="W1638" s="77"/>
      <c r="X1638" s="77"/>
      <c r="Y1638" s="77"/>
      <c r="Z1638" s="77"/>
    </row>
    <row r="1639" ht="15.75" customHeight="1">
      <c r="A1639" s="2"/>
      <c r="B1639" s="89"/>
      <c r="C1639" s="89"/>
      <c r="D1639" s="18">
        <f t="shared" si="427"/>
        <v>0</v>
      </c>
      <c r="E1639" s="18">
        <f>B1639*A1629</f>
        <v>0</v>
      </c>
      <c r="F1639" s="18">
        <f t="shared" si="428"/>
        <v>0</v>
      </c>
      <c r="G1639" s="142"/>
      <c r="H1639" s="18"/>
      <c r="I1639" s="89">
        <f t="shared" si="429"/>
        <v>0</v>
      </c>
      <c r="J1639" s="116"/>
      <c r="K1639" s="3">
        <f t="shared" si="430"/>
        <v>0</v>
      </c>
      <c r="L1639" s="3"/>
      <c r="M1639" s="77"/>
      <c r="N1639" s="77"/>
      <c r="O1639" s="77"/>
      <c r="P1639" s="77"/>
      <c r="Q1639" s="77"/>
      <c r="R1639" s="77"/>
      <c r="S1639" s="77"/>
      <c r="T1639" s="77"/>
      <c r="U1639" s="77"/>
      <c r="V1639" s="77"/>
      <c r="W1639" s="77"/>
      <c r="X1639" s="77"/>
      <c r="Y1639" s="77"/>
      <c r="Z1639" s="77"/>
    </row>
    <row r="1640" ht="15.75" customHeight="1">
      <c r="A1640" s="1"/>
      <c r="B1640" s="89"/>
      <c r="C1640" s="89"/>
      <c r="D1640" s="18">
        <f t="shared" si="427"/>
        <v>0</v>
      </c>
      <c r="E1640" s="18">
        <f>B1640*A1629</f>
        <v>0</v>
      </c>
      <c r="F1640" s="18">
        <f t="shared" si="428"/>
        <v>0</v>
      </c>
      <c r="G1640" s="142"/>
      <c r="H1640" s="18"/>
      <c r="I1640" s="89">
        <f t="shared" si="429"/>
        <v>0</v>
      </c>
      <c r="J1640" s="116"/>
      <c r="K1640" s="3">
        <f t="shared" si="430"/>
        <v>0</v>
      </c>
      <c r="L1640" s="3"/>
      <c r="M1640" s="77"/>
      <c r="N1640" s="77"/>
      <c r="O1640" s="77"/>
      <c r="P1640" s="77"/>
      <c r="Q1640" s="77"/>
      <c r="R1640" s="77"/>
      <c r="S1640" s="77"/>
      <c r="T1640" s="77"/>
      <c r="U1640" s="77"/>
      <c r="V1640" s="77"/>
      <c r="W1640" s="77"/>
      <c r="X1640" s="77"/>
      <c r="Y1640" s="77"/>
      <c r="Z1640" s="77"/>
    </row>
    <row r="1641" ht="15.75" customHeight="1">
      <c r="A1641" s="1"/>
      <c r="B1641" s="89"/>
      <c r="C1641" s="89"/>
      <c r="D1641" s="18">
        <f t="shared" si="427"/>
        <v>0</v>
      </c>
      <c r="E1641" s="18">
        <f>B1641*A1629</f>
        <v>0</v>
      </c>
      <c r="F1641" s="18">
        <f t="shared" si="428"/>
        <v>0</v>
      </c>
      <c r="G1641" s="142"/>
      <c r="H1641" s="18"/>
      <c r="I1641" s="89">
        <f t="shared" si="429"/>
        <v>0</v>
      </c>
      <c r="J1641" s="116"/>
      <c r="K1641" s="3">
        <f t="shared" si="430"/>
        <v>0</v>
      </c>
      <c r="L1641" s="3"/>
      <c r="M1641" s="77"/>
      <c r="N1641" s="77"/>
      <c r="O1641" s="77"/>
      <c r="P1641" s="77"/>
      <c r="Q1641" s="77"/>
      <c r="R1641" s="77"/>
      <c r="S1641" s="77"/>
      <c r="T1641" s="77"/>
      <c r="U1641" s="77"/>
      <c r="V1641" s="77"/>
      <c r="W1641" s="77"/>
      <c r="X1641" s="77"/>
      <c r="Y1641" s="77"/>
      <c r="Z1641" s="77"/>
    </row>
    <row r="1642" ht="15.75" customHeight="1">
      <c r="A1642" s="31"/>
      <c r="B1642" s="89"/>
      <c r="C1642" s="89"/>
      <c r="D1642" s="95">
        <f t="shared" si="427"/>
        <v>0</v>
      </c>
      <c r="E1642" s="95">
        <f>B1642*A1629</f>
        <v>0</v>
      </c>
      <c r="F1642" s="18">
        <f t="shared" si="428"/>
        <v>0</v>
      </c>
      <c r="G1642" s="87"/>
      <c r="H1642" s="18"/>
      <c r="I1642" s="89">
        <f t="shared" si="429"/>
        <v>0</v>
      </c>
      <c r="J1642" s="118"/>
      <c r="K1642" s="3">
        <f t="shared" si="430"/>
        <v>0</v>
      </c>
      <c r="L1642" s="3"/>
      <c r="M1642" s="77"/>
      <c r="N1642" s="77"/>
      <c r="O1642" s="77"/>
      <c r="P1642" s="77"/>
      <c r="Q1642" s="77"/>
      <c r="R1642" s="77"/>
      <c r="S1642" s="77"/>
      <c r="T1642" s="77"/>
      <c r="U1642" s="77"/>
      <c r="V1642" s="77"/>
      <c r="W1642" s="77"/>
      <c r="X1642" s="77"/>
      <c r="Y1642" s="77"/>
      <c r="Z1642" s="77"/>
    </row>
    <row r="1643" ht="15.75" customHeight="1">
      <c r="A1643" s="31"/>
      <c r="B1643" s="89"/>
      <c r="C1643" s="89"/>
      <c r="D1643" s="18">
        <f t="shared" si="427"/>
        <v>0</v>
      </c>
      <c r="E1643" s="18">
        <f>B1643*A1629</f>
        <v>0</v>
      </c>
      <c r="F1643" s="18">
        <f t="shared" si="428"/>
        <v>0</v>
      </c>
      <c r="G1643" s="143">
        <f>F1645/A1629</f>
        <v>0</v>
      </c>
      <c r="H1643" s="18"/>
      <c r="I1643" s="89">
        <f t="shared" si="429"/>
        <v>0</v>
      </c>
      <c r="J1643" s="3"/>
      <c r="K1643" s="3">
        <f t="shared" si="430"/>
        <v>0</v>
      </c>
      <c r="L1643" s="3"/>
      <c r="M1643" s="77"/>
      <c r="N1643" s="77"/>
      <c r="O1643" s="77"/>
      <c r="P1643" s="77"/>
      <c r="Q1643" s="77"/>
      <c r="R1643" s="77"/>
      <c r="S1643" s="77"/>
      <c r="T1643" s="77"/>
      <c r="U1643" s="77"/>
      <c r="V1643" s="77"/>
      <c r="W1643" s="77"/>
      <c r="X1643" s="77"/>
      <c r="Y1643" s="77"/>
      <c r="Z1643" s="77"/>
    </row>
    <row r="1644" ht="15.75" customHeight="1">
      <c r="A1644" s="31"/>
      <c r="B1644" s="89"/>
      <c r="C1644" s="89"/>
      <c r="D1644" s="18">
        <f t="shared" si="427"/>
        <v>0</v>
      </c>
      <c r="E1644" s="18">
        <f>B1644*A1629</f>
        <v>0</v>
      </c>
      <c r="F1644" s="18">
        <f t="shared" si="428"/>
        <v>0</v>
      </c>
      <c r="G1644" s="142"/>
      <c r="H1644" s="18"/>
      <c r="I1644" s="89">
        <f t="shared" si="429"/>
        <v>0</v>
      </c>
      <c r="J1644" s="3"/>
      <c r="K1644" s="3">
        <f t="shared" si="430"/>
        <v>0</v>
      </c>
      <c r="L1644" s="3"/>
      <c r="M1644" s="77"/>
      <c r="N1644" s="77"/>
      <c r="O1644" s="77"/>
      <c r="P1644" s="77"/>
      <c r="Q1644" s="77"/>
      <c r="R1644" s="77"/>
      <c r="S1644" s="77"/>
      <c r="T1644" s="77"/>
      <c r="U1644" s="77"/>
      <c r="V1644" s="77"/>
      <c r="W1644" s="77"/>
      <c r="X1644" s="77"/>
      <c r="Y1644" s="77"/>
      <c r="Z1644" s="77"/>
    </row>
    <row r="1645" ht="15.75" customHeight="1">
      <c r="A1645" s="4" t="s">
        <v>495</v>
      </c>
      <c r="B1645" s="97">
        <f>SUM(B1631:B1644)</f>
        <v>0</v>
      </c>
      <c r="C1645" s="96"/>
      <c r="D1645" s="97">
        <f t="shared" ref="D1645:F1645" si="431">SUM(D1631:D1644)</f>
        <v>0</v>
      </c>
      <c r="E1645" s="97">
        <f t="shared" si="431"/>
        <v>0</v>
      </c>
      <c r="F1645" s="97">
        <f t="shared" si="431"/>
        <v>0</v>
      </c>
      <c r="G1645" s="87"/>
      <c r="H1645" s="96"/>
      <c r="I1645" s="97">
        <f t="shared" ref="I1645:L1645" si="432">SUM(I1631:I1644)</f>
        <v>0</v>
      </c>
      <c r="J1645" s="98">
        <f t="shared" si="432"/>
        <v>0</v>
      </c>
      <c r="K1645" s="98">
        <f t="shared" si="432"/>
        <v>0</v>
      </c>
      <c r="L1645" s="98">
        <f t="shared" si="432"/>
        <v>0</v>
      </c>
      <c r="M1645" s="77"/>
      <c r="N1645" s="77"/>
      <c r="O1645" s="77"/>
      <c r="P1645" s="77"/>
      <c r="Q1645" s="77"/>
      <c r="R1645" s="77"/>
      <c r="S1645" s="77"/>
      <c r="T1645" s="77"/>
      <c r="U1645" s="77"/>
      <c r="V1645" s="77"/>
      <c r="W1645" s="77"/>
      <c r="X1645" s="77"/>
      <c r="Y1645" s="77"/>
      <c r="Z1645" s="77"/>
    </row>
    <row r="1646" ht="15.75" customHeight="1">
      <c r="A1646" s="8"/>
      <c r="B1646" s="100"/>
      <c r="C1646" s="100"/>
      <c r="D1646" s="100"/>
      <c r="E1646" s="100"/>
      <c r="F1646" s="100"/>
      <c r="G1646" s="100"/>
      <c r="H1646" s="100"/>
      <c r="I1646" s="101" t="s">
        <v>496</v>
      </c>
      <c r="J1646" s="100"/>
      <c r="K1646" s="100"/>
      <c r="L1646" s="101" t="s">
        <v>497</v>
      </c>
      <c r="M1646" s="77"/>
      <c r="N1646" s="77"/>
      <c r="O1646" s="77"/>
      <c r="P1646" s="77"/>
      <c r="Q1646" s="77"/>
      <c r="R1646" s="77"/>
      <c r="S1646" s="77"/>
      <c r="T1646" s="77"/>
      <c r="U1646" s="77"/>
      <c r="V1646" s="77"/>
      <c r="W1646" s="77"/>
      <c r="X1646" s="77"/>
      <c r="Y1646" s="77"/>
      <c r="Z1646" s="77"/>
    </row>
    <row r="1647" ht="15.75" customHeight="1">
      <c r="A1647" s="8"/>
      <c r="B1647" s="100"/>
      <c r="C1647" s="100"/>
      <c r="D1647" s="100"/>
      <c r="E1647" s="100"/>
      <c r="F1647" s="100"/>
      <c r="G1647" s="100"/>
      <c r="H1647" s="100"/>
      <c r="I1647" s="104">
        <f>G1643*A1629</f>
        <v>0</v>
      </c>
      <c r="J1647" s="100"/>
      <c r="K1647" s="100"/>
      <c r="L1647" s="104"/>
      <c r="M1647" s="77"/>
      <c r="N1647" s="77"/>
      <c r="O1647" s="77"/>
      <c r="P1647" s="77"/>
      <c r="Q1647" s="77"/>
      <c r="R1647" s="77"/>
      <c r="S1647" s="77"/>
      <c r="T1647" s="77"/>
      <c r="U1647" s="77"/>
      <c r="V1647" s="77"/>
      <c r="W1647" s="77"/>
      <c r="X1647" s="77"/>
      <c r="Y1647" s="77"/>
      <c r="Z1647" s="77"/>
    </row>
    <row r="1648" ht="15.75" customHeight="1">
      <c r="A1648" s="8"/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77"/>
      <c r="N1648" s="77"/>
      <c r="O1648" s="77"/>
      <c r="P1648" s="77"/>
      <c r="Q1648" s="77"/>
      <c r="R1648" s="77"/>
      <c r="S1648" s="77"/>
      <c r="T1648" s="77"/>
      <c r="U1648" s="77"/>
      <c r="V1648" s="77"/>
      <c r="W1648" s="77"/>
      <c r="X1648" s="77"/>
      <c r="Y1648" s="77"/>
      <c r="Z1648" s="77"/>
    </row>
    <row r="1649" ht="15.75" customHeight="1">
      <c r="A1649" s="8"/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77"/>
      <c r="N1649" s="77"/>
      <c r="O1649" s="77"/>
      <c r="P1649" s="77"/>
      <c r="Q1649" s="77"/>
      <c r="R1649" s="77"/>
      <c r="S1649" s="77"/>
      <c r="T1649" s="77"/>
      <c r="U1649" s="77"/>
      <c r="V1649" s="77"/>
      <c r="W1649" s="77"/>
      <c r="X1649" s="77"/>
      <c r="Y1649" s="77"/>
      <c r="Z1649" s="77"/>
    </row>
    <row r="1650" ht="15.75" customHeight="1">
      <c r="A1650" s="78" t="s">
        <v>478</v>
      </c>
      <c r="B1650" s="79" t="s">
        <v>479</v>
      </c>
      <c r="C1650" s="75"/>
      <c r="D1650" s="76"/>
      <c r="E1650" s="80" t="s">
        <v>480</v>
      </c>
      <c r="F1650" s="75"/>
      <c r="G1650" s="76"/>
      <c r="H1650" s="79" t="s">
        <v>481</v>
      </c>
      <c r="I1650" s="75"/>
      <c r="J1650" s="75"/>
      <c r="K1650" s="75"/>
      <c r="L1650" s="76"/>
      <c r="M1650" s="77"/>
      <c r="N1650" s="77"/>
      <c r="O1650" s="77"/>
      <c r="P1650" s="77"/>
      <c r="Q1650" s="77"/>
      <c r="R1650" s="77"/>
      <c r="S1650" s="77"/>
      <c r="T1650" s="77"/>
      <c r="U1650" s="77"/>
      <c r="V1650" s="77"/>
      <c r="W1650" s="77"/>
      <c r="X1650" s="77"/>
      <c r="Y1650" s="77"/>
      <c r="Z1650" s="77"/>
    </row>
    <row r="1651" ht="15.75" customHeight="1">
      <c r="A1651" s="177">
        <v>4.0</v>
      </c>
      <c r="B1651" s="82" t="s">
        <v>482</v>
      </c>
      <c r="C1651" s="82" t="s">
        <v>483</v>
      </c>
      <c r="D1651" s="82" t="s">
        <v>484</v>
      </c>
      <c r="E1651" s="82" t="s">
        <v>485</v>
      </c>
      <c r="F1651" s="82" t="s">
        <v>484</v>
      </c>
      <c r="G1651" s="82" t="s">
        <v>524</v>
      </c>
      <c r="H1651" s="82" t="s">
        <v>486</v>
      </c>
      <c r="I1651" s="82" t="s">
        <v>487</v>
      </c>
      <c r="J1651" s="147" t="s">
        <v>488</v>
      </c>
      <c r="K1651" s="85" t="s">
        <v>489</v>
      </c>
      <c r="L1651" s="85" t="s">
        <v>490</v>
      </c>
      <c r="M1651" s="77"/>
      <c r="N1651" s="77"/>
      <c r="O1651" s="77"/>
      <c r="P1651" s="77"/>
      <c r="Q1651" s="77"/>
      <c r="R1651" s="77"/>
      <c r="S1651" s="77"/>
      <c r="T1651" s="77"/>
      <c r="U1651" s="77"/>
      <c r="V1651" s="77"/>
      <c r="W1651" s="77"/>
      <c r="X1651" s="77"/>
      <c r="Y1651" s="77"/>
      <c r="Z1651" s="77"/>
    </row>
    <row r="1652" ht="15.75" customHeight="1">
      <c r="A1652" s="86" t="s">
        <v>491</v>
      </c>
      <c r="B1652" s="87"/>
      <c r="C1652" s="87"/>
      <c r="D1652" s="87"/>
      <c r="E1652" s="87"/>
      <c r="F1652" s="87"/>
      <c r="G1652" s="87"/>
      <c r="H1652" s="87"/>
      <c r="I1652" s="87"/>
      <c r="J1652" s="115"/>
      <c r="K1652" s="87"/>
      <c r="L1652" s="87"/>
      <c r="M1652" s="77"/>
      <c r="N1652" s="77"/>
      <c r="O1652" s="77"/>
      <c r="P1652" s="77"/>
      <c r="Q1652" s="77"/>
      <c r="R1652" s="77"/>
      <c r="S1652" s="77"/>
      <c r="T1652" s="77"/>
      <c r="U1652" s="77"/>
      <c r="V1652" s="77"/>
      <c r="W1652" s="77"/>
      <c r="X1652" s="77"/>
      <c r="Y1652" s="77"/>
      <c r="Z1652" s="77"/>
    </row>
    <row r="1653" ht="15.75" customHeight="1">
      <c r="A1653" s="2"/>
      <c r="B1653" s="89"/>
      <c r="C1653" s="89"/>
      <c r="D1653" s="18">
        <f t="shared" ref="D1653:D1666" si="433">C1653*B1653</f>
        <v>0</v>
      </c>
      <c r="E1653" s="18">
        <f>B1653*A1651</f>
        <v>0</v>
      </c>
      <c r="F1653" s="18">
        <f t="shared" ref="F1653:F1666" si="434">E1653*C1653</f>
        <v>0</v>
      </c>
      <c r="G1653" s="140">
        <v>0.0</v>
      </c>
      <c r="H1653" s="18"/>
      <c r="I1653" s="89">
        <f t="shared" ref="I1653:I1666" si="435">H1653*E1653</f>
        <v>0</v>
      </c>
      <c r="J1653" s="116"/>
      <c r="K1653" s="3">
        <f t="shared" ref="K1653:K1666" si="436">J1653*I1653</f>
        <v>0</v>
      </c>
      <c r="L1653" s="3"/>
      <c r="M1653" s="77"/>
      <c r="N1653" s="77"/>
      <c r="O1653" s="77"/>
      <c r="P1653" s="77"/>
      <c r="Q1653" s="77"/>
      <c r="R1653" s="77"/>
      <c r="S1653" s="77"/>
      <c r="T1653" s="77"/>
      <c r="U1653" s="77"/>
      <c r="V1653" s="77"/>
      <c r="W1653" s="77"/>
      <c r="X1653" s="77"/>
      <c r="Y1653" s="77"/>
      <c r="Z1653" s="77"/>
    </row>
    <row r="1654" ht="15.75" customHeight="1">
      <c r="A1654" s="2"/>
      <c r="B1654" s="89"/>
      <c r="C1654" s="89"/>
      <c r="D1654" s="18">
        <f t="shared" si="433"/>
        <v>0</v>
      </c>
      <c r="E1654" s="18">
        <f>B1654*A1651</f>
        <v>0</v>
      </c>
      <c r="F1654" s="18">
        <f t="shared" si="434"/>
        <v>0</v>
      </c>
      <c r="G1654" s="87"/>
      <c r="H1654" s="18"/>
      <c r="I1654" s="89">
        <f t="shared" si="435"/>
        <v>0</v>
      </c>
      <c r="J1654" s="116"/>
      <c r="K1654" s="3">
        <f t="shared" si="436"/>
        <v>0</v>
      </c>
      <c r="L1654" s="3"/>
      <c r="M1654" s="77"/>
      <c r="N1654" s="77"/>
      <c r="O1654" s="77"/>
      <c r="P1654" s="77"/>
      <c r="Q1654" s="77"/>
      <c r="R1654" s="77"/>
      <c r="S1654" s="77"/>
      <c r="T1654" s="77"/>
      <c r="U1654" s="77"/>
      <c r="V1654" s="77"/>
      <c r="W1654" s="77"/>
      <c r="X1654" s="77"/>
      <c r="Y1654" s="77"/>
      <c r="Z1654" s="77"/>
    </row>
    <row r="1655" ht="15.75" customHeight="1">
      <c r="A1655" s="2"/>
      <c r="B1655" s="18"/>
      <c r="C1655" s="18"/>
      <c r="D1655" s="18">
        <f t="shared" si="433"/>
        <v>0</v>
      </c>
      <c r="E1655" s="18">
        <f>B1655*A1651</f>
        <v>0</v>
      </c>
      <c r="F1655" s="18">
        <f t="shared" si="434"/>
        <v>0</v>
      </c>
      <c r="G1655" s="148" t="s">
        <v>527</v>
      </c>
      <c r="H1655" s="18"/>
      <c r="I1655" s="89">
        <f t="shared" si="435"/>
        <v>0</v>
      </c>
      <c r="J1655" s="116"/>
      <c r="K1655" s="3">
        <f t="shared" si="436"/>
        <v>0</v>
      </c>
      <c r="L1655" s="3"/>
      <c r="M1655" s="77"/>
      <c r="N1655" s="77"/>
      <c r="O1655" s="77"/>
      <c r="P1655" s="77"/>
      <c r="Q1655" s="77"/>
      <c r="R1655" s="77"/>
      <c r="S1655" s="77"/>
      <c r="T1655" s="77"/>
      <c r="U1655" s="77"/>
      <c r="V1655" s="77"/>
      <c r="W1655" s="77"/>
      <c r="X1655" s="77"/>
      <c r="Y1655" s="77"/>
      <c r="Z1655" s="77"/>
    </row>
    <row r="1656" ht="15.75" customHeight="1">
      <c r="A1656" s="2"/>
      <c r="B1656" s="18"/>
      <c r="C1656" s="18"/>
      <c r="D1656" s="18">
        <f t="shared" si="433"/>
        <v>0</v>
      </c>
      <c r="E1656" s="18">
        <f>B1656*A1651</f>
        <v>0</v>
      </c>
      <c r="F1656" s="18">
        <f t="shared" si="434"/>
        <v>0</v>
      </c>
      <c r="G1656" s="142"/>
      <c r="H1656" s="18"/>
      <c r="I1656" s="89">
        <f t="shared" si="435"/>
        <v>0</v>
      </c>
      <c r="J1656" s="116"/>
      <c r="K1656" s="3">
        <f t="shared" si="436"/>
        <v>0</v>
      </c>
      <c r="L1656" s="3"/>
      <c r="M1656" s="77"/>
      <c r="N1656" s="77"/>
      <c r="O1656" s="77"/>
      <c r="P1656" s="77"/>
      <c r="Q1656" s="77"/>
      <c r="R1656" s="77"/>
      <c r="S1656" s="77"/>
      <c r="T1656" s="77"/>
      <c r="U1656" s="77"/>
      <c r="V1656" s="77"/>
      <c r="W1656" s="77"/>
      <c r="X1656" s="77"/>
      <c r="Y1656" s="77"/>
      <c r="Z1656" s="77"/>
    </row>
    <row r="1657" ht="15.75" customHeight="1">
      <c r="A1657" s="2"/>
      <c r="B1657" s="18"/>
      <c r="C1657" s="18"/>
      <c r="D1657" s="18">
        <f t="shared" si="433"/>
        <v>0</v>
      </c>
      <c r="E1657" s="18">
        <f>B1657*A1651</f>
        <v>0</v>
      </c>
      <c r="F1657" s="18">
        <f t="shared" si="434"/>
        <v>0</v>
      </c>
      <c r="G1657" s="142"/>
      <c r="H1657" s="18"/>
      <c r="I1657" s="89">
        <f t="shared" si="435"/>
        <v>0</v>
      </c>
      <c r="J1657" s="116"/>
      <c r="K1657" s="3">
        <f t="shared" si="436"/>
        <v>0</v>
      </c>
      <c r="L1657" s="3"/>
      <c r="M1657" s="77"/>
      <c r="N1657" s="77"/>
      <c r="O1657" s="77"/>
      <c r="P1657" s="77"/>
      <c r="Q1657" s="77"/>
      <c r="R1657" s="77"/>
      <c r="S1657" s="77"/>
      <c r="T1657" s="77"/>
      <c r="U1657" s="77"/>
      <c r="V1657" s="77"/>
      <c r="W1657" s="77"/>
      <c r="X1657" s="77"/>
      <c r="Y1657" s="77"/>
      <c r="Z1657" s="77"/>
    </row>
    <row r="1658" ht="15.75" customHeight="1">
      <c r="A1658" s="2"/>
      <c r="B1658" s="18"/>
      <c r="C1658" s="18"/>
      <c r="D1658" s="18">
        <f t="shared" si="433"/>
        <v>0</v>
      </c>
      <c r="E1658" s="18">
        <f>B1658*A1651</f>
        <v>0</v>
      </c>
      <c r="F1658" s="18">
        <f t="shared" si="434"/>
        <v>0</v>
      </c>
      <c r="G1658" s="87"/>
      <c r="H1658" s="18"/>
      <c r="I1658" s="89">
        <f t="shared" si="435"/>
        <v>0</v>
      </c>
      <c r="J1658" s="116"/>
      <c r="K1658" s="3">
        <f t="shared" si="436"/>
        <v>0</v>
      </c>
      <c r="L1658" s="3"/>
      <c r="M1658" s="77"/>
      <c r="N1658" s="77"/>
      <c r="O1658" s="77"/>
      <c r="P1658" s="77"/>
      <c r="Q1658" s="77"/>
      <c r="R1658" s="77"/>
      <c r="S1658" s="77"/>
      <c r="T1658" s="77"/>
      <c r="U1658" s="77"/>
      <c r="V1658" s="77"/>
      <c r="W1658" s="77"/>
      <c r="X1658" s="77"/>
      <c r="Y1658" s="77"/>
      <c r="Z1658" s="77"/>
    </row>
    <row r="1659" ht="15.75" customHeight="1">
      <c r="A1659" s="2"/>
      <c r="B1659" s="18"/>
      <c r="C1659" s="18"/>
      <c r="D1659" s="18">
        <f t="shared" si="433"/>
        <v>0</v>
      </c>
      <c r="E1659" s="18">
        <f>B1659*A1651</f>
        <v>0</v>
      </c>
      <c r="F1659" s="18">
        <f t="shared" si="434"/>
        <v>0</v>
      </c>
      <c r="G1659" s="59"/>
      <c r="H1659" s="18"/>
      <c r="I1659" s="89">
        <f t="shared" si="435"/>
        <v>0</v>
      </c>
      <c r="J1659" s="116"/>
      <c r="K1659" s="3">
        <f t="shared" si="436"/>
        <v>0</v>
      </c>
      <c r="L1659" s="3"/>
      <c r="M1659" s="77"/>
      <c r="N1659" s="77"/>
      <c r="O1659" s="77"/>
      <c r="P1659" s="77"/>
      <c r="Q1659" s="77"/>
      <c r="R1659" s="77"/>
      <c r="S1659" s="77"/>
      <c r="T1659" s="77"/>
      <c r="U1659" s="77"/>
      <c r="V1659" s="77"/>
      <c r="W1659" s="77"/>
      <c r="X1659" s="77"/>
      <c r="Y1659" s="77"/>
      <c r="Z1659" s="77"/>
    </row>
    <row r="1660" ht="15.75" customHeight="1">
      <c r="A1660" s="2"/>
      <c r="B1660" s="89"/>
      <c r="C1660" s="89"/>
      <c r="D1660" s="18">
        <f t="shared" si="433"/>
        <v>0</v>
      </c>
      <c r="E1660" s="18">
        <f>B1660*A1651</f>
        <v>0</v>
      </c>
      <c r="F1660" s="18">
        <f t="shared" si="434"/>
        <v>0</v>
      </c>
      <c r="G1660" s="148" t="s">
        <v>528</v>
      </c>
      <c r="H1660" s="18"/>
      <c r="I1660" s="89">
        <f t="shared" si="435"/>
        <v>0</v>
      </c>
      <c r="J1660" s="116"/>
      <c r="K1660" s="3">
        <f t="shared" si="436"/>
        <v>0</v>
      </c>
      <c r="L1660" s="3"/>
      <c r="M1660" s="77"/>
      <c r="N1660" s="77"/>
      <c r="O1660" s="77"/>
      <c r="P1660" s="77"/>
      <c r="Q1660" s="77"/>
      <c r="R1660" s="77"/>
      <c r="S1660" s="77"/>
      <c r="T1660" s="77"/>
      <c r="U1660" s="77"/>
      <c r="V1660" s="77"/>
      <c r="W1660" s="77"/>
      <c r="X1660" s="77"/>
      <c r="Y1660" s="77"/>
      <c r="Z1660" s="77"/>
    </row>
    <row r="1661" ht="15.75" customHeight="1">
      <c r="A1661" s="2"/>
      <c r="B1661" s="89"/>
      <c r="C1661" s="89"/>
      <c r="D1661" s="18">
        <f t="shared" si="433"/>
        <v>0</v>
      </c>
      <c r="E1661" s="18">
        <f>B1661*A1651</f>
        <v>0</v>
      </c>
      <c r="F1661" s="18">
        <f t="shared" si="434"/>
        <v>0</v>
      </c>
      <c r="G1661" s="142"/>
      <c r="H1661" s="18"/>
      <c r="I1661" s="89">
        <f t="shared" si="435"/>
        <v>0</v>
      </c>
      <c r="J1661" s="116"/>
      <c r="K1661" s="3">
        <f t="shared" si="436"/>
        <v>0</v>
      </c>
      <c r="L1661" s="3"/>
      <c r="M1661" s="77"/>
      <c r="N1661" s="77"/>
      <c r="O1661" s="77"/>
      <c r="P1661" s="77"/>
      <c r="Q1661" s="77"/>
      <c r="R1661" s="77"/>
      <c r="S1661" s="77"/>
      <c r="T1661" s="77"/>
      <c r="U1661" s="77"/>
      <c r="V1661" s="77"/>
      <c r="W1661" s="77"/>
      <c r="X1661" s="77"/>
      <c r="Y1661" s="77"/>
      <c r="Z1661" s="77"/>
    </row>
    <row r="1662" ht="15.75" customHeight="1">
      <c r="A1662" s="1"/>
      <c r="B1662" s="89"/>
      <c r="C1662" s="89"/>
      <c r="D1662" s="18">
        <f t="shared" si="433"/>
        <v>0</v>
      </c>
      <c r="E1662" s="18">
        <f>B1662*A1651</f>
        <v>0</v>
      </c>
      <c r="F1662" s="18">
        <f t="shared" si="434"/>
        <v>0</v>
      </c>
      <c r="G1662" s="142"/>
      <c r="H1662" s="18"/>
      <c r="I1662" s="89">
        <f t="shared" si="435"/>
        <v>0</v>
      </c>
      <c r="J1662" s="116"/>
      <c r="K1662" s="3">
        <f t="shared" si="436"/>
        <v>0</v>
      </c>
      <c r="L1662" s="3"/>
      <c r="M1662" s="77"/>
      <c r="N1662" s="77"/>
      <c r="O1662" s="77"/>
      <c r="P1662" s="77"/>
      <c r="Q1662" s="77"/>
      <c r="R1662" s="77"/>
      <c r="S1662" s="77"/>
      <c r="T1662" s="77"/>
      <c r="U1662" s="77"/>
      <c r="V1662" s="77"/>
      <c r="W1662" s="77"/>
      <c r="X1662" s="77"/>
      <c r="Y1662" s="77"/>
      <c r="Z1662" s="77"/>
    </row>
    <row r="1663" ht="15.75" customHeight="1">
      <c r="A1663" s="1"/>
      <c r="B1663" s="89"/>
      <c r="C1663" s="89"/>
      <c r="D1663" s="18">
        <f t="shared" si="433"/>
        <v>0</v>
      </c>
      <c r="E1663" s="18">
        <f>B1663*A1651</f>
        <v>0</v>
      </c>
      <c r="F1663" s="18">
        <f t="shared" si="434"/>
        <v>0</v>
      </c>
      <c r="G1663" s="142"/>
      <c r="H1663" s="18"/>
      <c r="I1663" s="89">
        <f t="shared" si="435"/>
        <v>0</v>
      </c>
      <c r="J1663" s="116"/>
      <c r="K1663" s="3">
        <f t="shared" si="436"/>
        <v>0</v>
      </c>
      <c r="L1663" s="3"/>
      <c r="M1663" s="77"/>
      <c r="N1663" s="77"/>
      <c r="O1663" s="77"/>
      <c r="P1663" s="77"/>
      <c r="Q1663" s="77"/>
      <c r="R1663" s="77"/>
      <c r="S1663" s="77"/>
      <c r="T1663" s="77"/>
      <c r="U1663" s="77"/>
      <c r="V1663" s="77"/>
      <c r="W1663" s="77"/>
      <c r="X1663" s="77"/>
      <c r="Y1663" s="77"/>
      <c r="Z1663" s="77"/>
    </row>
    <row r="1664" ht="15.75" customHeight="1">
      <c r="A1664" s="31"/>
      <c r="B1664" s="89"/>
      <c r="C1664" s="89"/>
      <c r="D1664" s="95">
        <f t="shared" si="433"/>
        <v>0</v>
      </c>
      <c r="E1664" s="95">
        <f>B1664*A1651</f>
        <v>0</v>
      </c>
      <c r="F1664" s="18">
        <f t="shared" si="434"/>
        <v>0</v>
      </c>
      <c r="G1664" s="87"/>
      <c r="H1664" s="18"/>
      <c r="I1664" s="89">
        <f t="shared" si="435"/>
        <v>0</v>
      </c>
      <c r="J1664" s="118"/>
      <c r="K1664" s="3">
        <f t="shared" si="436"/>
        <v>0</v>
      </c>
      <c r="L1664" s="3"/>
      <c r="M1664" s="77"/>
      <c r="N1664" s="77"/>
      <c r="O1664" s="77"/>
      <c r="P1664" s="77"/>
      <c r="Q1664" s="77"/>
      <c r="R1664" s="77"/>
      <c r="S1664" s="77"/>
      <c r="T1664" s="77"/>
      <c r="U1664" s="77"/>
      <c r="V1664" s="77"/>
      <c r="W1664" s="77"/>
      <c r="X1664" s="77"/>
      <c r="Y1664" s="77"/>
      <c r="Z1664" s="77"/>
    </row>
    <row r="1665" ht="15.75" customHeight="1">
      <c r="A1665" s="31"/>
      <c r="B1665" s="89"/>
      <c r="C1665" s="89"/>
      <c r="D1665" s="18">
        <f t="shared" si="433"/>
        <v>0</v>
      </c>
      <c r="E1665" s="18">
        <f>B1665*A1651</f>
        <v>0</v>
      </c>
      <c r="F1665" s="18">
        <f t="shared" si="434"/>
        <v>0</v>
      </c>
      <c r="G1665" s="143">
        <f>F1667/A1651</f>
        <v>0</v>
      </c>
      <c r="H1665" s="18"/>
      <c r="I1665" s="89">
        <f t="shared" si="435"/>
        <v>0</v>
      </c>
      <c r="J1665" s="3"/>
      <c r="K1665" s="3">
        <f t="shared" si="436"/>
        <v>0</v>
      </c>
      <c r="L1665" s="3"/>
      <c r="M1665" s="77"/>
      <c r="N1665" s="77"/>
      <c r="O1665" s="77"/>
      <c r="P1665" s="77"/>
      <c r="Q1665" s="77"/>
      <c r="R1665" s="77"/>
      <c r="S1665" s="77"/>
      <c r="T1665" s="77"/>
      <c r="U1665" s="77"/>
      <c r="V1665" s="77"/>
      <c r="W1665" s="77"/>
      <c r="X1665" s="77"/>
      <c r="Y1665" s="77"/>
      <c r="Z1665" s="77"/>
    </row>
    <row r="1666" ht="15.75" customHeight="1">
      <c r="A1666" s="31"/>
      <c r="B1666" s="89"/>
      <c r="C1666" s="89"/>
      <c r="D1666" s="18">
        <f t="shared" si="433"/>
        <v>0</v>
      </c>
      <c r="E1666" s="18">
        <f>B1666*A1651</f>
        <v>0</v>
      </c>
      <c r="F1666" s="18">
        <f t="shared" si="434"/>
        <v>0</v>
      </c>
      <c r="G1666" s="142"/>
      <c r="H1666" s="18"/>
      <c r="I1666" s="89">
        <f t="shared" si="435"/>
        <v>0</v>
      </c>
      <c r="J1666" s="3"/>
      <c r="K1666" s="3">
        <f t="shared" si="436"/>
        <v>0</v>
      </c>
      <c r="L1666" s="3"/>
      <c r="M1666" s="77"/>
      <c r="N1666" s="77"/>
      <c r="O1666" s="77"/>
      <c r="P1666" s="77"/>
      <c r="Q1666" s="77"/>
      <c r="R1666" s="77"/>
      <c r="S1666" s="77"/>
      <c r="T1666" s="77"/>
      <c r="U1666" s="77"/>
      <c r="V1666" s="77"/>
      <c r="W1666" s="77"/>
      <c r="X1666" s="77"/>
      <c r="Y1666" s="77"/>
      <c r="Z1666" s="77"/>
    </row>
    <row r="1667" ht="15.75" customHeight="1">
      <c r="A1667" s="4" t="s">
        <v>495</v>
      </c>
      <c r="B1667" s="97">
        <f>SUM(B1653:B1666)</f>
        <v>0</v>
      </c>
      <c r="C1667" s="96"/>
      <c r="D1667" s="97">
        <f t="shared" ref="D1667:F1667" si="437">SUM(D1653:D1666)</f>
        <v>0</v>
      </c>
      <c r="E1667" s="97">
        <f t="shared" si="437"/>
        <v>0</v>
      </c>
      <c r="F1667" s="97">
        <f t="shared" si="437"/>
        <v>0</v>
      </c>
      <c r="G1667" s="87"/>
      <c r="H1667" s="96"/>
      <c r="I1667" s="97">
        <f t="shared" ref="I1667:L1667" si="438">SUM(I1653:I1666)</f>
        <v>0</v>
      </c>
      <c r="J1667" s="98">
        <f t="shared" si="438"/>
        <v>0</v>
      </c>
      <c r="K1667" s="98">
        <f t="shared" si="438"/>
        <v>0</v>
      </c>
      <c r="L1667" s="98">
        <f t="shared" si="438"/>
        <v>0</v>
      </c>
      <c r="M1667" s="77"/>
      <c r="N1667" s="77"/>
      <c r="O1667" s="77"/>
      <c r="P1667" s="77"/>
      <c r="Q1667" s="77"/>
      <c r="R1667" s="77"/>
      <c r="S1667" s="77"/>
      <c r="T1667" s="77"/>
      <c r="U1667" s="77"/>
      <c r="V1667" s="77"/>
      <c r="W1667" s="77"/>
      <c r="X1667" s="77"/>
      <c r="Y1667" s="77"/>
      <c r="Z1667" s="77"/>
    </row>
    <row r="1668" ht="15.75" customHeight="1">
      <c r="A1668" s="8"/>
      <c r="B1668" s="100"/>
      <c r="C1668" s="100"/>
      <c r="D1668" s="100"/>
      <c r="E1668" s="100"/>
      <c r="F1668" s="100"/>
      <c r="G1668" s="100"/>
      <c r="H1668" s="100"/>
      <c r="I1668" s="101" t="s">
        <v>496</v>
      </c>
      <c r="J1668" s="100"/>
      <c r="K1668" s="100"/>
      <c r="L1668" s="101" t="s">
        <v>497</v>
      </c>
      <c r="M1668" s="77"/>
      <c r="N1668" s="77"/>
      <c r="O1668" s="77"/>
      <c r="P1668" s="77"/>
      <c r="Q1668" s="77"/>
      <c r="R1668" s="77"/>
      <c r="S1668" s="77"/>
      <c r="T1668" s="77"/>
      <c r="U1668" s="77"/>
      <c r="V1668" s="77"/>
      <c r="W1668" s="77"/>
      <c r="X1668" s="77"/>
      <c r="Y1668" s="77"/>
      <c r="Z1668" s="77"/>
    </row>
    <row r="1669" ht="15.75" customHeight="1">
      <c r="A1669" s="8"/>
      <c r="B1669" s="100"/>
      <c r="C1669" s="100"/>
      <c r="D1669" s="100"/>
      <c r="E1669" s="100"/>
      <c r="F1669" s="100"/>
      <c r="G1669" s="100"/>
      <c r="H1669" s="100"/>
      <c r="I1669" s="104">
        <f>G1665*A1651</f>
        <v>0</v>
      </c>
      <c r="J1669" s="100"/>
      <c r="K1669" s="100"/>
      <c r="L1669" s="104"/>
      <c r="M1669" s="77"/>
      <c r="N1669" s="77"/>
      <c r="O1669" s="77"/>
      <c r="P1669" s="77"/>
      <c r="Q1669" s="77"/>
      <c r="R1669" s="77"/>
      <c r="S1669" s="77"/>
      <c r="T1669" s="77"/>
      <c r="U1669" s="77"/>
      <c r="V1669" s="77"/>
      <c r="W1669" s="77"/>
      <c r="X1669" s="77"/>
      <c r="Y1669" s="77"/>
      <c r="Z1669" s="77"/>
    </row>
    <row r="1670" ht="15.75" customHeight="1">
      <c r="A1670" s="8"/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77"/>
      <c r="N1670" s="77"/>
      <c r="O1670" s="77"/>
      <c r="P1670" s="77"/>
      <c r="Q1670" s="77"/>
      <c r="R1670" s="77"/>
      <c r="S1670" s="77"/>
      <c r="T1670" s="77"/>
      <c r="U1670" s="77"/>
      <c r="V1670" s="77"/>
      <c r="W1670" s="77"/>
      <c r="X1670" s="77"/>
      <c r="Y1670" s="77"/>
      <c r="Z1670" s="77"/>
    </row>
    <row r="1671" ht="15.75" customHeight="1">
      <c r="A1671" s="8"/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77"/>
      <c r="N1671" s="77"/>
      <c r="O1671" s="77"/>
      <c r="P1671" s="77"/>
      <c r="Q1671" s="77"/>
      <c r="R1671" s="77"/>
      <c r="S1671" s="77"/>
      <c r="T1671" s="77"/>
      <c r="U1671" s="77"/>
      <c r="V1671" s="77"/>
      <c r="W1671" s="77"/>
      <c r="X1671" s="77"/>
      <c r="Y1671" s="77"/>
      <c r="Z1671" s="77"/>
    </row>
    <row r="1672" ht="15.75" customHeight="1">
      <c r="A1672" s="66"/>
      <c r="B1672" s="75"/>
      <c r="C1672" s="75"/>
      <c r="D1672" s="75"/>
      <c r="E1672" s="75"/>
      <c r="F1672" s="75"/>
      <c r="G1672" s="75"/>
      <c r="H1672" s="75"/>
      <c r="I1672" s="75"/>
      <c r="J1672" s="75"/>
      <c r="K1672" s="75"/>
      <c r="L1672" s="76"/>
      <c r="M1672" s="77"/>
      <c r="N1672" s="77"/>
      <c r="O1672" s="77"/>
      <c r="P1672" s="77"/>
      <c r="Q1672" s="77"/>
      <c r="R1672" s="77"/>
      <c r="S1672" s="77"/>
      <c r="T1672" s="77"/>
      <c r="U1672" s="77"/>
      <c r="V1672" s="77"/>
      <c r="W1672" s="77"/>
      <c r="X1672" s="77"/>
      <c r="Y1672" s="77"/>
      <c r="Z1672" s="77"/>
    </row>
    <row r="1673" ht="15.75" customHeight="1">
      <c r="A1673" s="78" t="s">
        <v>478</v>
      </c>
      <c r="B1673" s="79" t="s">
        <v>479</v>
      </c>
      <c r="C1673" s="75"/>
      <c r="D1673" s="76"/>
      <c r="E1673" s="80" t="s">
        <v>480</v>
      </c>
      <c r="F1673" s="75"/>
      <c r="G1673" s="76"/>
      <c r="H1673" s="79" t="s">
        <v>481</v>
      </c>
      <c r="I1673" s="75"/>
      <c r="J1673" s="75"/>
      <c r="K1673" s="75"/>
      <c r="L1673" s="76"/>
      <c r="M1673" s="77"/>
      <c r="N1673" s="77"/>
      <c r="O1673" s="77"/>
      <c r="P1673" s="77"/>
      <c r="Q1673" s="77"/>
      <c r="R1673" s="77"/>
      <c r="S1673" s="77"/>
      <c r="T1673" s="77"/>
      <c r="U1673" s="77"/>
      <c r="V1673" s="77"/>
      <c r="W1673" s="77"/>
      <c r="X1673" s="77"/>
      <c r="Y1673" s="77"/>
      <c r="Z1673" s="77"/>
    </row>
    <row r="1674" ht="15.75" customHeight="1">
      <c r="A1674" s="177">
        <v>4.0</v>
      </c>
      <c r="B1674" s="82" t="s">
        <v>482</v>
      </c>
      <c r="C1674" s="82" t="s">
        <v>483</v>
      </c>
      <c r="D1674" s="82" t="s">
        <v>484</v>
      </c>
      <c r="E1674" s="82" t="s">
        <v>485</v>
      </c>
      <c r="F1674" s="82" t="s">
        <v>484</v>
      </c>
      <c r="G1674" s="82" t="s">
        <v>524</v>
      </c>
      <c r="H1674" s="82" t="s">
        <v>486</v>
      </c>
      <c r="I1674" s="82" t="s">
        <v>487</v>
      </c>
      <c r="J1674" s="147" t="s">
        <v>488</v>
      </c>
      <c r="K1674" s="85" t="s">
        <v>489</v>
      </c>
      <c r="L1674" s="85" t="s">
        <v>490</v>
      </c>
      <c r="M1674" s="77"/>
      <c r="N1674" s="77"/>
      <c r="O1674" s="77"/>
      <c r="P1674" s="77"/>
      <c r="Q1674" s="77"/>
      <c r="R1674" s="77"/>
      <c r="S1674" s="77"/>
      <c r="T1674" s="77"/>
      <c r="U1674" s="77"/>
      <c r="V1674" s="77"/>
      <c r="W1674" s="77"/>
      <c r="X1674" s="77"/>
      <c r="Y1674" s="77"/>
      <c r="Z1674" s="77"/>
    </row>
    <row r="1675" ht="15.75" customHeight="1">
      <c r="A1675" s="86" t="s">
        <v>491</v>
      </c>
      <c r="B1675" s="87"/>
      <c r="C1675" s="87"/>
      <c r="D1675" s="87"/>
      <c r="E1675" s="87"/>
      <c r="F1675" s="87"/>
      <c r="G1675" s="87"/>
      <c r="H1675" s="87"/>
      <c r="I1675" s="87"/>
      <c r="J1675" s="115"/>
      <c r="K1675" s="87"/>
      <c r="L1675" s="87"/>
      <c r="M1675" s="77"/>
      <c r="N1675" s="77"/>
      <c r="O1675" s="77"/>
      <c r="P1675" s="77"/>
      <c r="Q1675" s="77"/>
      <c r="R1675" s="77"/>
      <c r="S1675" s="77"/>
      <c r="T1675" s="77"/>
      <c r="U1675" s="77"/>
      <c r="V1675" s="77"/>
      <c r="W1675" s="77"/>
      <c r="X1675" s="77"/>
      <c r="Y1675" s="77"/>
      <c r="Z1675" s="77"/>
    </row>
    <row r="1676" ht="15.75" customHeight="1">
      <c r="A1676" s="2"/>
      <c r="B1676" s="89"/>
      <c r="C1676" s="89"/>
      <c r="D1676" s="18">
        <f t="shared" ref="D1676:D1689" si="439">C1676*B1676</f>
        <v>0</v>
      </c>
      <c r="E1676" s="18">
        <f>B1676*A1674</f>
        <v>0</v>
      </c>
      <c r="F1676" s="18">
        <f t="shared" ref="F1676:F1689" si="440">E1676*C1676</f>
        <v>0</v>
      </c>
      <c r="G1676" s="140">
        <v>0.0</v>
      </c>
      <c r="H1676" s="18"/>
      <c r="I1676" s="89">
        <f t="shared" ref="I1676:I1689" si="441">H1676*E1676</f>
        <v>0</v>
      </c>
      <c r="J1676" s="116"/>
      <c r="K1676" s="3">
        <f t="shared" ref="K1676:K1689" si="442">J1676*I1676</f>
        <v>0</v>
      </c>
      <c r="L1676" s="3"/>
      <c r="M1676" s="77"/>
      <c r="N1676" s="77"/>
      <c r="O1676" s="77"/>
      <c r="P1676" s="77"/>
      <c r="Q1676" s="77"/>
      <c r="R1676" s="77"/>
      <c r="S1676" s="77"/>
      <c r="T1676" s="77"/>
      <c r="U1676" s="77"/>
      <c r="V1676" s="77"/>
      <c r="W1676" s="77"/>
      <c r="X1676" s="77"/>
      <c r="Y1676" s="77"/>
      <c r="Z1676" s="77"/>
    </row>
    <row r="1677" ht="15.75" customHeight="1">
      <c r="A1677" s="2"/>
      <c r="B1677" s="89"/>
      <c r="C1677" s="89"/>
      <c r="D1677" s="18">
        <f t="shared" si="439"/>
        <v>0</v>
      </c>
      <c r="E1677" s="18">
        <f>B1677*A1674</f>
        <v>0</v>
      </c>
      <c r="F1677" s="18">
        <f t="shared" si="440"/>
        <v>0</v>
      </c>
      <c r="G1677" s="87"/>
      <c r="H1677" s="18"/>
      <c r="I1677" s="89">
        <f t="shared" si="441"/>
        <v>0</v>
      </c>
      <c r="J1677" s="116"/>
      <c r="K1677" s="3">
        <f t="shared" si="442"/>
        <v>0</v>
      </c>
      <c r="L1677" s="3"/>
      <c r="M1677" s="77"/>
      <c r="N1677" s="77"/>
      <c r="O1677" s="77"/>
      <c r="P1677" s="77"/>
      <c r="Q1677" s="77"/>
      <c r="R1677" s="77"/>
      <c r="S1677" s="77"/>
      <c r="T1677" s="77"/>
      <c r="U1677" s="77"/>
      <c r="V1677" s="77"/>
      <c r="W1677" s="77"/>
      <c r="X1677" s="77"/>
      <c r="Y1677" s="77"/>
      <c r="Z1677" s="77"/>
    </row>
    <row r="1678" ht="15.75" customHeight="1">
      <c r="A1678" s="2"/>
      <c r="B1678" s="18"/>
      <c r="C1678" s="18"/>
      <c r="D1678" s="18">
        <f t="shared" si="439"/>
        <v>0</v>
      </c>
      <c r="E1678" s="18">
        <f>B1678*A1674</f>
        <v>0</v>
      </c>
      <c r="F1678" s="18">
        <f t="shared" si="440"/>
        <v>0</v>
      </c>
      <c r="G1678" s="148" t="s">
        <v>527</v>
      </c>
      <c r="H1678" s="18"/>
      <c r="I1678" s="89">
        <f t="shared" si="441"/>
        <v>0</v>
      </c>
      <c r="J1678" s="116"/>
      <c r="K1678" s="3">
        <f t="shared" si="442"/>
        <v>0</v>
      </c>
      <c r="L1678" s="3"/>
      <c r="M1678" s="77"/>
      <c r="N1678" s="77"/>
      <c r="O1678" s="77"/>
      <c r="P1678" s="77"/>
      <c r="Q1678" s="77"/>
      <c r="R1678" s="77"/>
      <c r="S1678" s="77"/>
      <c r="T1678" s="77"/>
      <c r="U1678" s="77"/>
      <c r="V1678" s="77"/>
      <c r="W1678" s="77"/>
      <c r="X1678" s="77"/>
      <c r="Y1678" s="77"/>
      <c r="Z1678" s="77"/>
    </row>
    <row r="1679" ht="15.75" customHeight="1">
      <c r="A1679" s="2"/>
      <c r="B1679" s="18"/>
      <c r="C1679" s="18"/>
      <c r="D1679" s="18">
        <f t="shared" si="439"/>
        <v>0</v>
      </c>
      <c r="E1679" s="18">
        <f>B1679*A1674</f>
        <v>0</v>
      </c>
      <c r="F1679" s="18">
        <f t="shared" si="440"/>
        <v>0</v>
      </c>
      <c r="G1679" s="142"/>
      <c r="H1679" s="18"/>
      <c r="I1679" s="89">
        <f t="shared" si="441"/>
        <v>0</v>
      </c>
      <c r="J1679" s="116"/>
      <c r="K1679" s="3">
        <f t="shared" si="442"/>
        <v>0</v>
      </c>
      <c r="L1679" s="3"/>
      <c r="M1679" s="77"/>
      <c r="N1679" s="77"/>
      <c r="O1679" s="77"/>
      <c r="P1679" s="77"/>
      <c r="Q1679" s="77"/>
      <c r="R1679" s="77"/>
      <c r="S1679" s="77"/>
      <c r="T1679" s="77"/>
      <c r="U1679" s="77"/>
      <c r="V1679" s="77"/>
      <c r="W1679" s="77"/>
      <c r="X1679" s="77"/>
      <c r="Y1679" s="77"/>
      <c r="Z1679" s="77"/>
    </row>
    <row r="1680" ht="15.75" customHeight="1">
      <c r="A1680" s="2"/>
      <c r="B1680" s="18"/>
      <c r="C1680" s="18"/>
      <c r="D1680" s="18">
        <f t="shared" si="439"/>
        <v>0</v>
      </c>
      <c r="E1680" s="18">
        <f>B1680*A1674</f>
        <v>0</v>
      </c>
      <c r="F1680" s="18">
        <f t="shared" si="440"/>
        <v>0</v>
      </c>
      <c r="G1680" s="142"/>
      <c r="H1680" s="18"/>
      <c r="I1680" s="89">
        <f t="shared" si="441"/>
        <v>0</v>
      </c>
      <c r="J1680" s="116"/>
      <c r="K1680" s="3">
        <f t="shared" si="442"/>
        <v>0</v>
      </c>
      <c r="L1680" s="3"/>
      <c r="M1680" s="77"/>
      <c r="N1680" s="77"/>
      <c r="O1680" s="77"/>
      <c r="P1680" s="77"/>
      <c r="Q1680" s="77"/>
      <c r="R1680" s="77"/>
      <c r="S1680" s="77"/>
      <c r="T1680" s="77"/>
      <c r="U1680" s="77"/>
      <c r="V1680" s="77"/>
      <c r="W1680" s="77"/>
      <c r="X1680" s="77"/>
      <c r="Y1680" s="77"/>
      <c r="Z1680" s="77"/>
    </row>
    <row r="1681" ht="15.75" customHeight="1">
      <c r="A1681" s="2"/>
      <c r="B1681" s="18"/>
      <c r="C1681" s="18"/>
      <c r="D1681" s="18">
        <f t="shared" si="439"/>
        <v>0</v>
      </c>
      <c r="E1681" s="18">
        <f>B1681*A1674</f>
        <v>0</v>
      </c>
      <c r="F1681" s="18">
        <f t="shared" si="440"/>
        <v>0</v>
      </c>
      <c r="G1681" s="87"/>
      <c r="H1681" s="18"/>
      <c r="I1681" s="89">
        <f t="shared" si="441"/>
        <v>0</v>
      </c>
      <c r="J1681" s="116"/>
      <c r="K1681" s="3">
        <f t="shared" si="442"/>
        <v>0</v>
      </c>
      <c r="L1681" s="3"/>
      <c r="M1681" s="77"/>
      <c r="N1681" s="77"/>
      <c r="O1681" s="77"/>
      <c r="P1681" s="77"/>
      <c r="Q1681" s="77"/>
      <c r="R1681" s="77"/>
      <c r="S1681" s="77"/>
      <c r="T1681" s="77"/>
      <c r="U1681" s="77"/>
      <c r="V1681" s="77"/>
      <c r="W1681" s="77"/>
      <c r="X1681" s="77"/>
      <c r="Y1681" s="77"/>
      <c r="Z1681" s="77"/>
    </row>
    <row r="1682" ht="15.75" customHeight="1">
      <c r="A1682" s="2"/>
      <c r="B1682" s="18"/>
      <c r="C1682" s="18"/>
      <c r="D1682" s="18">
        <f t="shared" si="439"/>
        <v>0</v>
      </c>
      <c r="E1682" s="18">
        <f>B1682*A1674</f>
        <v>0</v>
      </c>
      <c r="F1682" s="18">
        <f t="shared" si="440"/>
        <v>0</v>
      </c>
      <c r="G1682" s="59"/>
      <c r="H1682" s="18"/>
      <c r="I1682" s="89">
        <f t="shared" si="441"/>
        <v>0</v>
      </c>
      <c r="J1682" s="116"/>
      <c r="K1682" s="3">
        <f t="shared" si="442"/>
        <v>0</v>
      </c>
      <c r="L1682" s="3"/>
      <c r="M1682" s="77"/>
      <c r="N1682" s="77"/>
      <c r="O1682" s="77"/>
      <c r="P1682" s="77"/>
      <c r="Q1682" s="77"/>
      <c r="R1682" s="77"/>
      <c r="S1682" s="77"/>
      <c r="T1682" s="77"/>
      <c r="U1682" s="77"/>
      <c r="V1682" s="77"/>
      <c r="W1682" s="77"/>
      <c r="X1682" s="77"/>
      <c r="Y1682" s="77"/>
      <c r="Z1682" s="77"/>
    </row>
    <row r="1683" ht="15.75" customHeight="1">
      <c r="A1683" s="2"/>
      <c r="B1683" s="89"/>
      <c r="C1683" s="89"/>
      <c r="D1683" s="18">
        <f t="shared" si="439"/>
        <v>0</v>
      </c>
      <c r="E1683" s="18">
        <f>B1683*A1674</f>
        <v>0</v>
      </c>
      <c r="F1683" s="18">
        <f t="shared" si="440"/>
        <v>0</v>
      </c>
      <c r="G1683" s="148" t="s">
        <v>528</v>
      </c>
      <c r="H1683" s="18"/>
      <c r="I1683" s="89">
        <f t="shared" si="441"/>
        <v>0</v>
      </c>
      <c r="J1683" s="116"/>
      <c r="K1683" s="3">
        <f t="shared" si="442"/>
        <v>0</v>
      </c>
      <c r="L1683" s="3"/>
      <c r="M1683" s="77"/>
      <c r="N1683" s="77"/>
      <c r="O1683" s="77"/>
      <c r="P1683" s="77"/>
      <c r="Q1683" s="77"/>
      <c r="R1683" s="77"/>
      <c r="S1683" s="77"/>
      <c r="T1683" s="77"/>
      <c r="U1683" s="77"/>
      <c r="V1683" s="77"/>
      <c r="W1683" s="77"/>
      <c r="X1683" s="77"/>
      <c r="Y1683" s="77"/>
      <c r="Z1683" s="77"/>
    </row>
    <row r="1684" ht="15.75" customHeight="1">
      <c r="A1684" s="2"/>
      <c r="B1684" s="89"/>
      <c r="C1684" s="89"/>
      <c r="D1684" s="18">
        <f t="shared" si="439"/>
        <v>0</v>
      </c>
      <c r="E1684" s="18">
        <f>B1684*A1674</f>
        <v>0</v>
      </c>
      <c r="F1684" s="18">
        <f t="shared" si="440"/>
        <v>0</v>
      </c>
      <c r="G1684" s="142"/>
      <c r="H1684" s="18"/>
      <c r="I1684" s="89">
        <f t="shared" si="441"/>
        <v>0</v>
      </c>
      <c r="J1684" s="116"/>
      <c r="K1684" s="3">
        <f t="shared" si="442"/>
        <v>0</v>
      </c>
      <c r="L1684" s="3"/>
      <c r="M1684" s="77"/>
      <c r="N1684" s="77"/>
      <c r="O1684" s="77"/>
      <c r="P1684" s="77"/>
      <c r="Q1684" s="77"/>
      <c r="R1684" s="77"/>
      <c r="S1684" s="77"/>
      <c r="T1684" s="77"/>
      <c r="U1684" s="77"/>
      <c r="V1684" s="77"/>
      <c r="W1684" s="77"/>
      <c r="X1684" s="77"/>
      <c r="Y1684" s="77"/>
      <c r="Z1684" s="77"/>
    </row>
    <row r="1685" ht="15.75" customHeight="1">
      <c r="A1685" s="1"/>
      <c r="B1685" s="89"/>
      <c r="C1685" s="89"/>
      <c r="D1685" s="18">
        <f t="shared" si="439"/>
        <v>0</v>
      </c>
      <c r="E1685" s="18">
        <f>B1685*A1674</f>
        <v>0</v>
      </c>
      <c r="F1685" s="18">
        <f t="shared" si="440"/>
        <v>0</v>
      </c>
      <c r="G1685" s="142"/>
      <c r="H1685" s="18"/>
      <c r="I1685" s="89">
        <f t="shared" si="441"/>
        <v>0</v>
      </c>
      <c r="J1685" s="116"/>
      <c r="K1685" s="3">
        <f t="shared" si="442"/>
        <v>0</v>
      </c>
      <c r="L1685" s="3"/>
      <c r="M1685" s="77"/>
      <c r="N1685" s="77"/>
      <c r="O1685" s="77"/>
      <c r="P1685" s="77"/>
      <c r="Q1685" s="77"/>
      <c r="R1685" s="77"/>
      <c r="S1685" s="77"/>
      <c r="T1685" s="77"/>
      <c r="U1685" s="77"/>
      <c r="V1685" s="77"/>
      <c r="W1685" s="77"/>
      <c r="X1685" s="77"/>
      <c r="Y1685" s="77"/>
      <c r="Z1685" s="77"/>
    </row>
    <row r="1686" ht="15.75" customHeight="1">
      <c r="A1686" s="1"/>
      <c r="B1686" s="89"/>
      <c r="C1686" s="89"/>
      <c r="D1686" s="18">
        <f t="shared" si="439"/>
        <v>0</v>
      </c>
      <c r="E1686" s="18">
        <f>B1686*A1674</f>
        <v>0</v>
      </c>
      <c r="F1686" s="18">
        <f t="shared" si="440"/>
        <v>0</v>
      </c>
      <c r="G1686" s="142"/>
      <c r="H1686" s="18"/>
      <c r="I1686" s="89">
        <f t="shared" si="441"/>
        <v>0</v>
      </c>
      <c r="J1686" s="116"/>
      <c r="K1686" s="3">
        <f t="shared" si="442"/>
        <v>0</v>
      </c>
      <c r="L1686" s="3"/>
      <c r="M1686" s="77"/>
      <c r="N1686" s="77"/>
      <c r="O1686" s="77"/>
      <c r="P1686" s="77"/>
      <c r="Q1686" s="77"/>
      <c r="R1686" s="77"/>
      <c r="S1686" s="77"/>
      <c r="T1686" s="77"/>
      <c r="U1686" s="77"/>
      <c r="V1686" s="77"/>
      <c r="W1686" s="77"/>
      <c r="X1686" s="77"/>
      <c r="Y1686" s="77"/>
      <c r="Z1686" s="77"/>
    </row>
    <row r="1687" ht="15.75" customHeight="1">
      <c r="A1687" s="31"/>
      <c r="B1687" s="89"/>
      <c r="C1687" s="89"/>
      <c r="D1687" s="95">
        <f t="shared" si="439"/>
        <v>0</v>
      </c>
      <c r="E1687" s="95">
        <f>B1687*A1674</f>
        <v>0</v>
      </c>
      <c r="F1687" s="18">
        <f t="shared" si="440"/>
        <v>0</v>
      </c>
      <c r="G1687" s="87"/>
      <c r="H1687" s="18"/>
      <c r="I1687" s="89">
        <f t="shared" si="441"/>
        <v>0</v>
      </c>
      <c r="J1687" s="118"/>
      <c r="K1687" s="3">
        <f t="shared" si="442"/>
        <v>0</v>
      </c>
      <c r="L1687" s="3"/>
      <c r="M1687" s="77"/>
      <c r="N1687" s="77"/>
      <c r="O1687" s="77"/>
      <c r="P1687" s="77"/>
      <c r="Q1687" s="77"/>
      <c r="R1687" s="77"/>
      <c r="S1687" s="77"/>
      <c r="T1687" s="77"/>
      <c r="U1687" s="77"/>
      <c r="V1687" s="77"/>
      <c r="W1687" s="77"/>
      <c r="X1687" s="77"/>
      <c r="Y1687" s="77"/>
      <c r="Z1687" s="77"/>
    </row>
    <row r="1688" ht="15.75" customHeight="1">
      <c r="A1688" s="31"/>
      <c r="B1688" s="89"/>
      <c r="C1688" s="89"/>
      <c r="D1688" s="18">
        <f t="shared" si="439"/>
        <v>0</v>
      </c>
      <c r="E1688" s="18">
        <f>B1688*A1674</f>
        <v>0</v>
      </c>
      <c r="F1688" s="18">
        <f t="shared" si="440"/>
        <v>0</v>
      </c>
      <c r="G1688" s="143">
        <f>F1690/A1674</f>
        <v>0</v>
      </c>
      <c r="H1688" s="18"/>
      <c r="I1688" s="89">
        <f t="shared" si="441"/>
        <v>0</v>
      </c>
      <c r="J1688" s="3"/>
      <c r="K1688" s="3">
        <f t="shared" si="442"/>
        <v>0</v>
      </c>
      <c r="L1688" s="3"/>
      <c r="M1688" s="77"/>
      <c r="N1688" s="77"/>
      <c r="O1688" s="77"/>
      <c r="P1688" s="77"/>
      <c r="Q1688" s="77"/>
      <c r="R1688" s="77"/>
      <c r="S1688" s="77"/>
      <c r="T1688" s="77"/>
      <c r="U1688" s="77"/>
      <c r="V1688" s="77"/>
      <c r="W1688" s="77"/>
      <c r="X1688" s="77"/>
      <c r="Y1688" s="77"/>
      <c r="Z1688" s="77"/>
    </row>
    <row r="1689" ht="15.75" customHeight="1">
      <c r="A1689" s="31"/>
      <c r="B1689" s="89"/>
      <c r="C1689" s="89"/>
      <c r="D1689" s="18">
        <f t="shared" si="439"/>
        <v>0</v>
      </c>
      <c r="E1689" s="18">
        <f>B1689*A1674</f>
        <v>0</v>
      </c>
      <c r="F1689" s="18">
        <f t="shared" si="440"/>
        <v>0</v>
      </c>
      <c r="G1689" s="142"/>
      <c r="H1689" s="18"/>
      <c r="I1689" s="89">
        <f t="shared" si="441"/>
        <v>0</v>
      </c>
      <c r="J1689" s="3"/>
      <c r="K1689" s="3">
        <f t="shared" si="442"/>
        <v>0</v>
      </c>
      <c r="L1689" s="3"/>
      <c r="M1689" s="77"/>
      <c r="N1689" s="77"/>
      <c r="O1689" s="77"/>
      <c r="P1689" s="77"/>
      <c r="Q1689" s="77"/>
      <c r="R1689" s="77"/>
      <c r="S1689" s="77"/>
      <c r="T1689" s="77"/>
      <c r="U1689" s="77"/>
      <c r="V1689" s="77"/>
      <c r="W1689" s="77"/>
      <c r="X1689" s="77"/>
      <c r="Y1689" s="77"/>
      <c r="Z1689" s="77"/>
    </row>
    <row r="1690" ht="15.75" customHeight="1">
      <c r="A1690" s="4" t="s">
        <v>495</v>
      </c>
      <c r="B1690" s="97">
        <f>SUM(B1676:B1689)</f>
        <v>0</v>
      </c>
      <c r="C1690" s="96"/>
      <c r="D1690" s="97">
        <f t="shared" ref="D1690:F1690" si="443">SUM(D1676:D1689)</f>
        <v>0</v>
      </c>
      <c r="E1690" s="97">
        <f t="shared" si="443"/>
        <v>0</v>
      </c>
      <c r="F1690" s="97">
        <f t="shared" si="443"/>
        <v>0</v>
      </c>
      <c r="G1690" s="87"/>
      <c r="H1690" s="96"/>
      <c r="I1690" s="97">
        <f t="shared" ref="I1690:L1690" si="444">SUM(I1676:I1689)</f>
        <v>0</v>
      </c>
      <c r="J1690" s="98">
        <f t="shared" si="444"/>
        <v>0</v>
      </c>
      <c r="K1690" s="98">
        <f t="shared" si="444"/>
        <v>0</v>
      </c>
      <c r="L1690" s="98">
        <f t="shared" si="444"/>
        <v>0</v>
      </c>
      <c r="M1690" s="77"/>
      <c r="N1690" s="77"/>
      <c r="O1690" s="77"/>
      <c r="P1690" s="77"/>
      <c r="Q1690" s="77"/>
      <c r="R1690" s="77"/>
      <c r="S1690" s="77"/>
      <c r="T1690" s="77"/>
      <c r="U1690" s="77"/>
      <c r="V1690" s="77"/>
      <c r="W1690" s="77"/>
      <c r="X1690" s="77"/>
      <c r="Y1690" s="77"/>
      <c r="Z1690" s="77"/>
    </row>
    <row r="1691" ht="15.75" customHeight="1">
      <c r="A1691" s="8"/>
      <c r="B1691" s="100"/>
      <c r="C1691" s="100"/>
      <c r="D1691" s="100"/>
      <c r="E1691" s="100"/>
      <c r="F1691" s="100"/>
      <c r="G1691" s="100"/>
      <c r="H1691" s="100"/>
      <c r="I1691" s="101" t="s">
        <v>496</v>
      </c>
      <c r="J1691" s="100"/>
      <c r="K1691" s="100"/>
      <c r="L1691" s="101" t="s">
        <v>497</v>
      </c>
      <c r="M1691" s="77"/>
      <c r="N1691" s="77"/>
      <c r="O1691" s="77"/>
      <c r="P1691" s="77"/>
      <c r="Q1691" s="77"/>
      <c r="R1691" s="77"/>
      <c r="S1691" s="77"/>
      <c r="T1691" s="77"/>
      <c r="U1691" s="77"/>
      <c r="V1691" s="77"/>
      <c r="W1691" s="77"/>
      <c r="X1691" s="77"/>
      <c r="Y1691" s="77"/>
      <c r="Z1691" s="77"/>
    </row>
    <row r="1692" ht="15.75" customHeight="1">
      <c r="A1692" s="8"/>
      <c r="B1692" s="100"/>
      <c r="C1692" s="100"/>
      <c r="D1692" s="100"/>
      <c r="E1692" s="100"/>
      <c r="F1692" s="100"/>
      <c r="G1692" s="100"/>
      <c r="H1692" s="100"/>
      <c r="I1692" s="104">
        <f>G1688*A1674</f>
        <v>0</v>
      </c>
      <c r="J1692" s="100"/>
      <c r="K1692" s="100"/>
      <c r="L1692" s="104"/>
      <c r="M1692" s="77"/>
      <c r="N1692" s="77"/>
      <c r="O1692" s="77"/>
      <c r="P1692" s="77"/>
      <c r="Q1692" s="77"/>
      <c r="R1692" s="77"/>
      <c r="S1692" s="77"/>
      <c r="T1692" s="77"/>
      <c r="U1692" s="77"/>
      <c r="V1692" s="77"/>
      <c r="W1692" s="77"/>
      <c r="X1692" s="77"/>
      <c r="Y1692" s="77"/>
      <c r="Z1692" s="77"/>
    </row>
    <row r="1693" ht="15.75" customHeight="1">
      <c r="A1693" s="8"/>
      <c r="B1693" s="100"/>
      <c r="C1693" s="100"/>
      <c r="D1693" s="100"/>
      <c r="E1693" s="100"/>
      <c r="F1693" s="100"/>
      <c r="G1693" s="100"/>
      <c r="H1693" s="100"/>
      <c r="I1693" s="107"/>
      <c r="J1693" s="100"/>
      <c r="K1693" s="100"/>
      <c r="L1693" s="107"/>
      <c r="M1693" s="77"/>
      <c r="N1693" s="77"/>
      <c r="O1693" s="77"/>
      <c r="P1693" s="77"/>
      <c r="Q1693" s="77"/>
      <c r="R1693" s="77"/>
      <c r="S1693" s="77"/>
      <c r="T1693" s="77"/>
      <c r="U1693" s="77"/>
      <c r="V1693" s="77"/>
      <c r="W1693" s="77"/>
      <c r="X1693" s="77"/>
      <c r="Y1693" s="77"/>
      <c r="Z1693" s="77"/>
    </row>
    <row r="1694" ht="15.75" customHeight="1">
      <c r="A1694" s="8"/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77"/>
      <c r="N1694" s="77"/>
      <c r="O1694" s="77"/>
      <c r="P1694" s="77"/>
      <c r="Q1694" s="77"/>
      <c r="R1694" s="77"/>
      <c r="S1694" s="77"/>
      <c r="T1694" s="77"/>
      <c r="U1694" s="77"/>
      <c r="V1694" s="77"/>
      <c r="W1694" s="77"/>
      <c r="X1694" s="77"/>
      <c r="Y1694" s="77"/>
      <c r="Z1694" s="77"/>
    </row>
    <row r="1695" ht="15.75" customHeight="1">
      <c r="A1695" s="66"/>
      <c r="B1695" s="75"/>
      <c r="C1695" s="75"/>
      <c r="D1695" s="75"/>
      <c r="E1695" s="75"/>
      <c r="F1695" s="75"/>
      <c r="G1695" s="75"/>
      <c r="H1695" s="75"/>
      <c r="I1695" s="75"/>
      <c r="J1695" s="75"/>
      <c r="K1695" s="75"/>
      <c r="L1695" s="76"/>
      <c r="M1695" s="77"/>
      <c r="N1695" s="77"/>
      <c r="O1695" s="77"/>
      <c r="P1695" s="77"/>
      <c r="Q1695" s="77"/>
      <c r="R1695" s="77"/>
      <c r="S1695" s="77"/>
      <c r="T1695" s="77"/>
      <c r="U1695" s="77"/>
      <c r="V1695" s="77"/>
      <c r="W1695" s="77"/>
      <c r="X1695" s="77"/>
      <c r="Y1695" s="77"/>
      <c r="Z1695" s="77"/>
    </row>
    <row r="1696" ht="15.75" customHeight="1">
      <c r="A1696" s="78" t="s">
        <v>478</v>
      </c>
      <c r="B1696" s="79" t="s">
        <v>479</v>
      </c>
      <c r="C1696" s="75"/>
      <c r="D1696" s="76"/>
      <c r="E1696" s="80" t="s">
        <v>480</v>
      </c>
      <c r="F1696" s="75"/>
      <c r="G1696" s="76"/>
      <c r="H1696" s="79" t="s">
        <v>481</v>
      </c>
      <c r="I1696" s="75"/>
      <c r="J1696" s="75"/>
      <c r="K1696" s="75"/>
      <c r="L1696" s="76"/>
      <c r="M1696" s="77"/>
      <c r="N1696" s="77"/>
      <c r="O1696" s="77"/>
      <c r="P1696" s="77"/>
      <c r="Q1696" s="77"/>
      <c r="R1696" s="77"/>
      <c r="S1696" s="77"/>
      <c r="T1696" s="77"/>
      <c r="U1696" s="77"/>
      <c r="V1696" s="77"/>
      <c r="W1696" s="77"/>
      <c r="X1696" s="77"/>
      <c r="Y1696" s="77"/>
      <c r="Z1696" s="77"/>
    </row>
    <row r="1697" ht="15.75" customHeight="1">
      <c r="A1697" s="177">
        <v>4.0</v>
      </c>
      <c r="B1697" s="82" t="s">
        <v>482</v>
      </c>
      <c r="C1697" s="82" t="s">
        <v>483</v>
      </c>
      <c r="D1697" s="82" t="s">
        <v>484</v>
      </c>
      <c r="E1697" s="82" t="s">
        <v>485</v>
      </c>
      <c r="F1697" s="82" t="s">
        <v>484</v>
      </c>
      <c r="G1697" s="82" t="s">
        <v>524</v>
      </c>
      <c r="H1697" s="82" t="s">
        <v>486</v>
      </c>
      <c r="I1697" s="82" t="s">
        <v>487</v>
      </c>
      <c r="J1697" s="147" t="s">
        <v>488</v>
      </c>
      <c r="K1697" s="85" t="s">
        <v>489</v>
      </c>
      <c r="L1697" s="85" t="s">
        <v>490</v>
      </c>
      <c r="M1697" s="77"/>
      <c r="N1697" s="77"/>
      <c r="O1697" s="77"/>
      <c r="P1697" s="77"/>
      <c r="Q1697" s="77"/>
      <c r="R1697" s="77"/>
      <c r="S1697" s="77"/>
      <c r="T1697" s="77"/>
      <c r="U1697" s="77"/>
      <c r="V1697" s="77"/>
      <c r="W1697" s="77"/>
      <c r="X1697" s="77"/>
      <c r="Y1697" s="77"/>
      <c r="Z1697" s="77"/>
    </row>
    <row r="1698" ht="15.75" customHeight="1">
      <c r="A1698" s="86" t="s">
        <v>491</v>
      </c>
      <c r="B1698" s="87"/>
      <c r="C1698" s="87"/>
      <c r="D1698" s="87"/>
      <c r="E1698" s="87"/>
      <c r="F1698" s="87"/>
      <c r="G1698" s="87"/>
      <c r="H1698" s="87"/>
      <c r="I1698" s="87"/>
      <c r="J1698" s="115"/>
      <c r="K1698" s="87"/>
      <c r="L1698" s="87"/>
      <c r="M1698" s="77"/>
      <c r="N1698" s="77"/>
      <c r="O1698" s="77"/>
      <c r="P1698" s="77"/>
      <c r="Q1698" s="77"/>
      <c r="R1698" s="77"/>
      <c r="S1698" s="77"/>
      <c r="T1698" s="77"/>
      <c r="U1698" s="77"/>
      <c r="V1698" s="77"/>
      <c r="W1698" s="77"/>
      <c r="X1698" s="77"/>
      <c r="Y1698" s="77"/>
      <c r="Z1698" s="77"/>
    </row>
    <row r="1699" ht="15.75" customHeight="1">
      <c r="A1699" s="2"/>
      <c r="B1699" s="89"/>
      <c r="C1699" s="89"/>
      <c r="D1699" s="18">
        <f t="shared" ref="D1699:D1712" si="445">C1699*B1699</f>
        <v>0</v>
      </c>
      <c r="E1699" s="18">
        <f>B1699*A1697</f>
        <v>0</v>
      </c>
      <c r="F1699" s="18">
        <f t="shared" ref="F1699:F1712" si="446">E1699*C1699</f>
        <v>0</v>
      </c>
      <c r="G1699" s="140">
        <v>0.0</v>
      </c>
      <c r="H1699" s="18"/>
      <c r="I1699" s="89">
        <f t="shared" ref="I1699:I1712" si="447">H1699*E1699</f>
        <v>0</v>
      </c>
      <c r="J1699" s="116"/>
      <c r="K1699" s="3">
        <f t="shared" ref="K1699:K1712" si="448">J1699*I1699</f>
        <v>0</v>
      </c>
      <c r="L1699" s="3"/>
      <c r="M1699" s="77"/>
      <c r="N1699" s="77"/>
      <c r="O1699" s="77"/>
      <c r="P1699" s="77"/>
      <c r="Q1699" s="77"/>
      <c r="R1699" s="77"/>
      <c r="S1699" s="77"/>
      <c r="T1699" s="77"/>
      <c r="U1699" s="77"/>
      <c r="V1699" s="77"/>
      <c r="W1699" s="77"/>
      <c r="X1699" s="77"/>
      <c r="Y1699" s="77"/>
      <c r="Z1699" s="77"/>
    </row>
    <row r="1700" ht="15.75" customHeight="1">
      <c r="A1700" s="2"/>
      <c r="B1700" s="89"/>
      <c r="C1700" s="89"/>
      <c r="D1700" s="18">
        <f t="shared" si="445"/>
        <v>0</v>
      </c>
      <c r="E1700" s="18">
        <f>B1700*A1697</f>
        <v>0</v>
      </c>
      <c r="F1700" s="18">
        <f t="shared" si="446"/>
        <v>0</v>
      </c>
      <c r="G1700" s="87"/>
      <c r="H1700" s="18"/>
      <c r="I1700" s="89">
        <f t="shared" si="447"/>
        <v>0</v>
      </c>
      <c r="J1700" s="116"/>
      <c r="K1700" s="3">
        <f t="shared" si="448"/>
        <v>0</v>
      </c>
      <c r="L1700" s="3"/>
      <c r="M1700" s="77"/>
      <c r="N1700" s="77"/>
      <c r="O1700" s="77"/>
      <c r="P1700" s="77"/>
      <c r="Q1700" s="77"/>
      <c r="R1700" s="77"/>
      <c r="S1700" s="77"/>
      <c r="T1700" s="77"/>
      <c r="U1700" s="77"/>
      <c r="V1700" s="77"/>
      <c r="W1700" s="77"/>
      <c r="X1700" s="77"/>
      <c r="Y1700" s="77"/>
      <c r="Z1700" s="77"/>
    </row>
    <row r="1701" ht="15.75" customHeight="1">
      <c r="A1701" s="2"/>
      <c r="B1701" s="18"/>
      <c r="C1701" s="18"/>
      <c r="D1701" s="18">
        <f t="shared" si="445"/>
        <v>0</v>
      </c>
      <c r="E1701" s="18">
        <f>B1701*A1697</f>
        <v>0</v>
      </c>
      <c r="F1701" s="18">
        <f t="shared" si="446"/>
        <v>0</v>
      </c>
      <c r="G1701" s="148" t="s">
        <v>527</v>
      </c>
      <c r="H1701" s="18"/>
      <c r="I1701" s="89">
        <f t="shared" si="447"/>
        <v>0</v>
      </c>
      <c r="J1701" s="116"/>
      <c r="K1701" s="3">
        <f t="shared" si="448"/>
        <v>0</v>
      </c>
      <c r="L1701" s="3"/>
      <c r="M1701" s="77"/>
      <c r="N1701" s="77"/>
      <c r="O1701" s="77"/>
      <c r="P1701" s="77"/>
      <c r="Q1701" s="77"/>
      <c r="R1701" s="77"/>
      <c r="S1701" s="77"/>
      <c r="T1701" s="77"/>
      <c r="U1701" s="77"/>
      <c r="V1701" s="77"/>
      <c r="W1701" s="77"/>
      <c r="X1701" s="77"/>
      <c r="Y1701" s="77"/>
      <c r="Z1701" s="77"/>
    </row>
    <row r="1702" ht="15.75" customHeight="1">
      <c r="A1702" s="2"/>
      <c r="B1702" s="18"/>
      <c r="C1702" s="18"/>
      <c r="D1702" s="18">
        <f t="shared" si="445"/>
        <v>0</v>
      </c>
      <c r="E1702" s="18">
        <f>B1702*A1697</f>
        <v>0</v>
      </c>
      <c r="F1702" s="18">
        <f t="shared" si="446"/>
        <v>0</v>
      </c>
      <c r="G1702" s="142"/>
      <c r="H1702" s="18"/>
      <c r="I1702" s="89">
        <f t="shared" si="447"/>
        <v>0</v>
      </c>
      <c r="J1702" s="116"/>
      <c r="K1702" s="3">
        <f t="shared" si="448"/>
        <v>0</v>
      </c>
      <c r="L1702" s="3"/>
      <c r="M1702" s="77"/>
      <c r="N1702" s="77"/>
      <c r="O1702" s="77"/>
      <c r="P1702" s="77"/>
      <c r="Q1702" s="77"/>
      <c r="R1702" s="77"/>
      <c r="S1702" s="77"/>
      <c r="T1702" s="77"/>
      <c r="U1702" s="77"/>
      <c r="V1702" s="77"/>
      <c r="W1702" s="77"/>
      <c r="X1702" s="77"/>
      <c r="Y1702" s="77"/>
      <c r="Z1702" s="77"/>
    </row>
    <row r="1703" ht="15.75" customHeight="1">
      <c r="A1703" s="2"/>
      <c r="B1703" s="18"/>
      <c r="C1703" s="18"/>
      <c r="D1703" s="18">
        <f t="shared" si="445"/>
        <v>0</v>
      </c>
      <c r="E1703" s="18">
        <f>B1703*A1697</f>
        <v>0</v>
      </c>
      <c r="F1703" s="18">
        <f t="shared" si="446"/>
        <v>0</v>
      </c>
      <c r="G1703" s="142"/>
      <c r="H1703" s="18"/>
      <c r="I1703" s="89">
        <f t="shared" si="447"/>
        <v>0</v>
      </c>
      <c r="J1703" s="116"/>
      <c r="K1703" s="3">
        <f t="shared" si="448"/>
        <v>0</v>
      </c>
      <c r="L1703" s="3"/>
      <c r="M1703" s="77"/>
      <c r="N1703" s="77"/>
      <c r="O1703" s="77"/>
      <c r="P1703" s="77"/>
      <c r="Q1703" s="77"/>
      <c r="R1703" s="77"/>
      <c r="S1703" s="77"/>
      <c r="T1703" s="77"/>
      <c r="U1703" s="77"/>
      <c r="V1703" s="77"/>
      <c r="W1703" s="77"/>
      <c r="X1703" s="77"/>
      <c r="Y1703" s="77"/>
      <c r="Z1703" s="77"/>
    </row>
    <row r="1704" ht="15.75" customHeight="1">
      <c r="A1704" s="2"/>
      <c r="B1704" s="18"/>
      <c r="C1704" s="18"/>
      <c r="D1704" s="18">
        <f t="shared" si="445"/>
        <v>0</v>
      </c>
      <c r="E1704" s="18">
        <f>B1704*A1697</f>
        <v>0</v>
      </c>
      <c r="F1704" s="18">
        <f t="shared" si="446"/>
        <v>0</v>
      </c>
      <c r="G1704" s="87"/>
      <c r="H1704" s="18"/>
      <c r="I1704" s="89">
        <f t="shared" si="447"/>
        <v>0</v>
      </c>
      <c r="J1704" s="116"/>
      <c r="K1704" s="3">
        <f t="shared" si="448"/>
        <v>0</v>
      </c>
      <c r="L1704" s="3"/>
      <c r="M1704" s="77"/>
      <c r="N1704" s="77"/>
      <c r="O1704" s="77"/>
      <c r="P1704" s="77"/>
      <c r="Q1704" s="77"/>
      <c r="R1704" s="77"/>
      <c r="S1704" s="77"/>
      <c r="T1704" s="77"/>
      <c r="U1704" s="77"/>
      <c r="V1704" s="77"/>
      <c r="W1704" s="77"/>
      <c r="X1704" s="77"/>
      <c r="Y1704" s="77"/>
      <c r="Z1704" s="77"/>
    </row>
    <row r="1705" ht="15.75" customHeight="1">
      <c r="A1705" s="2"/>
      <c r="B1705" s="18"/>
      <c r="C1705" s="18"/>
      <c r="D1705" s="18">
        <f t="shared" si="445"/>
        <v>0</v>
      </c>
      <c r="E1705" s="18">
        <f>B1705*A1697</f>
        <v>0</v>
      </c>
      <c r="F1705" s="18">
        <f t="shared" si="446"/>
        <v>0</v>
      </c>
      <c r="G1705" s="59"/>
      <c r="H1705" s="18"/>
      <c r="I1705" s="89">
        <f t="shared" si="447"/>
        <v>0</v>
      </c>
      <c r="J1705" s="116"/>
      <c r="K1705" s="3">
        <f t="shared" si="448"/>
        <v>0</v>
      </c>
      <c r="L1705" s="3"/>
      <c r="M1705" s="77"/>
      <c r="N1705" s="77"/>
      <c r="O1705" s="77"/>
      <c r="P1705" s="77"/>
      <c r="Q1705" s="77"/>
      <c r="R1705" s="77"/>
      <c r="S1705" s="77"/>
      <c r="T1705" s="77"/>
      <c r="U1705" s="77"/>
      <c r="V1705" s="77"/>
      <c r="W1705" s="77"/>
      <c r="X1705" s="77"/>
      <c r="Y1705" s="77"/>
      <c r="Z1705" s="77"/>
    </row>
    <row r="1706" ht="15.75" customHeight="1">
      <c r="A1706" s="2"/>
      <c r="B1706" s="89"/>
      <c r="C1706" s="89"/>
      <c r="D1706" s="18">
        <f t="shared" si="445"/>
        <v>0</v>
      </c>
      <c r="E1706" s="18">
        <f>B1706*A1697</f>
        <v>0</v>
      </c>
      <c r="F1706" s="18">
        <f t="shared" si="446"/>
        <v>0</v>
      </c>
      <c r="G1706" s="148" t="s">
        <v>528</v>
      </c>
      <c r="H1706" s="18"/>
      <c r="I1706" s="89">
        <f t="shared" si="447"/>
        <v>0</v>
      </c>
      <c r="J1706" s="116"/>
      <c r="K1706" s="3">
        <f t="shared" si="448"/>
        <v>0</v>
      </c>
      <c r="L1706" s="3"/>
      <c r="M1706" s="77"/>
      <c r="N1706" s="77"/>
      <c r="O1706" s="77"/>
      <c r="P1706" s="77"/>
      <c r="Q1706" s="77"/>
      <c r="R1706" s="77"/>
      <c r="S1706" s="77"/>
      <c r="T1706" s="77"/>
      <c r="U1706" s="77"/>
      <c r="V1706" s="77"/>
      <c r="W1706" s="77"/>
      <c r="X1706" s="77"/>
      <c r="Y1706" s="77"/>
      <c r="Z1706" s="77"/>
    </row>
    <row r="1707" ht="15.75" customHeight="1">
      <c r="A1707" s="2"/>
      <c r="B1707" s="89"/>
      <c r="C1707" s="89"/>
      <c r="D1707" s="18">
        <f t="shared" si="445"/>
        <v>0</v>
      </c>
      <c r="E1707" s="18">
        <f>B1707*A1697</f>
        <v>0</v>
      </c>
      <c r="F1707" s="18">
        <f t="shared" si="446"/>
        <v>0</v>
      </c>
      <c r="G1707" s="142"/>
      <c r="H1707" s="18"/>
      <c r="I1707" s="89">
        <f t="shared" si="447"/>
        <v>0</v>
      </c>
      <c r="J1707" s="116"/>
      <c r="K1707" s="3">
        <f t="shared" si="448"/>
        <v>0</v>
      </c>
      <c r="L1707" s="3"/>
      <c r="M1707" s="77"/>
      <c r="N1707" s="77"/>
      <c r="O1707" s="77"/>
      <c r="P1707" s="77"/>
      <c r="Q1707" s="77"/>
      <c r="R1707" s="77"/>
      <c r="S1707" s="77"/>
      <c r="T1707" s="77"/>
      <c r="U1707" s="77"/>
      <c r="V1707" s="77"/>
      <c r="W1707" s="77"/>
      <c r="X1707" s="77"/>
      <c r="Y1707" s="77"/>
      <c r="Z1707" s="77"/>
    </row>
    <row r="1708" ht="15.75" customHeight="1">
      <c r="A1708" s="1"/>
      <c r="B1708" s="89"/>
      <c r="C1708" s="89"/>
      <c r="D1708" s="18">
        <f t="shared" si="445"/>
        <v>0</v>
      </c>
      <c r="E1708" s="18">
        <f>B1708*A1697</f>
        <v>0</v>
      </c>
      <c r="F1708" s="18">
        <f t="shared" si="446"/>
        <v>0</v>
      </c>
      <c r="G1708" s="142"/>
      <c r="H1708" s="18"/>
      <c r="I1708" s="89">
        <f t="shared" si="447"/>
        <v>0</v>
      </c>
      <c r="J1708" s="116"/>
      <c r="K1708" s="3">
        <f t="shared" si="448"/>
        <v>0</v>
      </c>
      <c r="L1708" s="3"/>
      <c r="M1708" s="77"/>
      <c r="N1708" s="77"/>
      <c r="O1708" s="77"/>
      <c r="P1708" s="77"/>
      <c r="Q1708" s="77"/>
      <c r="R1708" s="77"/>
      <c r="S1708" s="77"/>
      <c r="T1708" s="77"/>
      <c r="U1708" s="77"/>
      <c r="V1708" s="77"/>
      <c r="W1708" s="77"/>
      <c r="X1708" s="77"/>
      <c r="Y1708" s="77"/>
      <c r="Z1708" s="77"/>
    </row>
    <row r="1709" ht="15.75" customHeight="1">
      <c r="A1709" s="1"/>
      <c r="B1709" s="89"/>
      <c r="C1709" s="89"/>
      <c r="D1709" s="18">
        <f t="shared" si="445"/>
        <v>0</v>
      </c>
      <c r="E1709" s="18">
        <f>B1709*A1697</f>
        <v>0</v>
      </c>
      <c r="F1709" s="18">
        <f t="shared" si="446"/>
        <v>0</v>
      </c>
      <c r="G1709" s="142"/>
      <c r="H1709" s="18"/>
      <c r="I1709" s="89">
        <f t="shared" si="447"/>
        <v>0</v>
      </c>
      <c r="J1709" s="116"/>
      <c r="K1709" s="3">
        <f t="shared" si="448"/>
        <v>0</v>
      </c>
      <c r="L1709" s="3"/>
      <c r="M1709" s="77"/>
      <c r="N1709" s="77"/>
      <c r="O1709" s="77"/>
      <c r="P1709" s="77"/>
      <c r="Q1709" s="77"/>
      <c r="R1709" s="77"/>
      <c r="S1709" s="77"/>
      <c r="T1709" s="77"/>
      <c r="U1709" s="77"/>
      <c r="V1709" s="77"/>
      <c r="W1709" s="77"/>
      <c r="X1709" s="77"/>
      <c r="Y1709" s="77"/>
      <c r="Z1709" s="77"/>
    </row>
    <row r="1710" ht="15.75" customHeight="1">
      <c r="A1710" s="31"/>
      <c r="B1710" s="89"/>
      <c r="C1710" s="89"/>
      <c r="D1710" s="95">
        <f t="shared" si="445"/>
        <v>0</v>
      </c>
      <c r="E1710" s="95">
        <f>B1710*A1697</f>
        <v>0</v>
      </c>
      <c r="F1710" s="18">
        <f t="shared" si="446"/>
        <v>0</v>
      </c>
      <c r="G1710" s="87"/>
      <c r="H1710" s="18"/>
      <c r="I1710" s="89">
        <f t="shared" si="447"/>
        <v>0</v>
      </c>
      <c r="J1710" s="118"/>
      <c r="K1710" s="3">
        <f t="shared" si="448"/>
        <v>0</v>
      </c>
      <c r="L1710" s="3"/>
      <c r="M1710" s="77"/>
      <c r="N1710" s="77"/>
      <c r="O1710" s="77"/>
      <c r="P1710" s="77"/>
      <c r="Q1710" s="77"/>
      <c r="R1710" s="77"/>
      <c r="S1710" s="77"/>
      <c r="T1710" s="77"/>
      <c r="U1710" s="77"/>
      <c r="V1710" s="77"/>
      <c r="W1710" s="77"/>
      <c r="X1710" s="77"/>
      <c r="Y1710" s="77"/>
      <c r="Z1710" s="77"/>
    </row>
    <row r="1711" ht="15.75" customHeight="1">
      <c r="A1711" s="31"/>
      <c r="B1711" s="89"/>
      <c r="C1711" s="89"/>
      <c r="D1711" s="18">
        <f t="shared" si="445"/>
        <v>0</v>
      </c>
      <c r="E1711" s="18">
        <f>B1711*A1697</f>
        <v>0</v>
      </c>
      <c r="F1711" s="18">
        <f t="shared" si="446"/>
        <v>0</v>
      </c>
      <c r="G1711" s="143">
        <f>F1713/A1697</f>
        <v>0</v>
      </c>
      <c r="H1711" s="18"/>
      <c r="I1711" s="89">
        <f t="shared" si="447"/>
        <v>0</v>
      </c>
      <c r="J1711" s="3"/>
      <c r="K1711" s="3">
        <f t="shared" si="448"/>
        <v>0</v>
      </c>
      <c r="L1711" s="3"/>
      <c r="M1711" s="77"/>
      <c r="N1711" s="77"/>
      <c r="O1711" s="77"/>
      <c r="P1711" s="77"/>
      <c r="Q1711" s="77"/>
      <c r="R1711" s="77"/>
      <c r="S1711" s="77"/>
      <c r="T1711" s="77"/>
      <c r="U1711" s="77"/>
      <c r="V1711" s="77"/>
      <c r="W1711" s="77"/>
      <c r="X1711" s="77"/>
      <c r="Y1711" s="77"/>
      <c r="Z1711" s="77"/>
    </row>
    <row r="1712" ht="15.75" customHeight="1">
      <c r="A1712" s="31"/>
      <c r="B1712" s="89"/>
      <c r="C1712" s="89"/>
      <c r="D1712" s="18">
        <f t="shared" si="445"/>
        <v>0</v>
      </c>
      <c r="E1712" s="18">
        <f>B1712*A1697</f>
        <v>0</v>
      </c>
      <c r="F1712" s="18">
        <f t="shared" si="446"/>
        <v>0</v>
      </c>
      <c r="G1712" s="142"/>
      <c r="H1712" s="18"/>
      <c r="I1712" s="89">
        <f t="shared" si="447"/>
        <v>0</v>
      </c>
      <c r="J1712" s="3"/>
      <c r="K1712" s="3">
        <f t="shared" si="448"/>
        <v>0</v>
      </c>
      <c r="L1712" s="3"/>
      <c r="M1712" s="77"/>
      <c r="N1712" s="77"/>
      <c r="O1712" s="77"/>
      <c r="P1712" s="77"/>
      <c r="Q1712" s="77"/>
      <c r="R1712" s="77"/>
      <c r="S1712" s="77"/>
      <c r="T1712" s="77"/>
      <c r="U1712" s="77"/>
      <c r="V1712" s="77"/>
      <c r="W1712" s="77"/>
      <c r="X1712" s="77"/>
      <c r="Y1712" s="77"/>
      <c r="Z1712" s="77"/>
    </row>
    <row r="1713" ht="15.75" customHeight="1">
      <c r="A1713" s="4" t="s">
        <v>495</v>
      </c>
      <c r="B1713" s="97">
        <f>SUM(B1699:B1712)</f>
        <v>0</v>
      </c>
      <c r="C1713" s="96"/>
      <c r="D1713" s="97">
        <f t="shared" ref="D1713:F1713" si="449">SUM(D1699:D1712)</f>
        <v>0</v>
      </c>
      <c r="E1713" s="97">
        <f t="shared" si="449"/>
        <v>0</v>
      </c>
      <c r="F1713" s="97">
        <f t="shared" si="449"/>
        <v>0</v>
      </c>
      <c r="G1713" s="87"/>
      <c r="H1713" s="96"/>
      <c r="I1713" s="97">
        <f t="shared" ref="I1713:L1713" si="450">SUM(I1699:I1712)</f>
        <v>0</v>
      </c>
      <c r="J1713" s="98">
        <f t="shared" si="450"/>
        <v>0</v>
      </c>
      <c r="K1713" s="98">
        <f t="shared" si="450"/>
        <v>0</v>
      </c>
      <c r="L1713" s="98">
        <f t="shared" si="450"/>
        <v>0</v>
      </c>
      <c r="M1713" s="77"/>
      <c r="N1713" s="77"/>
      <c r="O1713" s="77"/>
      <c r="P1713" s="77"/>
      <c r="Q1713" s="77"/>
      <c r="R1713" s="77"/>
      <c r="S1713" s="77"/>
      <c r="T1713" s="77"/>
      <c r="U1713" s="77"/>
      <c r="V1713" s="77"/>
      <c r="W1713" s="77"/>
      <c r="X1713" s="77"/>
      <c r="Y1713" s="77"/>
      <c r="Z1713" s="77"/>
    </row>
    <row r="1714" ht="15.75" customHeight="1">
      <c r="A1714" s="8"/>
      <c r="B1714" s="100"/>
      <c r="C1714" s="100"/>
      <c r="D1714" s="100"/>
      <c r="E1714" s="100"/>
      <c r="F1714" s="100"/>
      <c r="G1714" s="100"/>
      <c r="H1714" s="100"/>
      <c r="I1714" s="101" t="s">
        <v>496</v>
      </c>
      <c r="J1714" s="100"/>
      <c r="K1714" s="100"/>
      <c r="L1714" s="101" t="s">
        <v>497</v>
      </c>
      <c r="M1714" s="77"/>
      <c r="N1714" s="77"/>
      <c r="O1714" s="77"/>
      <c r="P1714" s="77"/>
      <c r="Q1714" s="77"/>
      <c r="R1714" s="77"/>
      <c r="S1714" s="77"/>
      <c r="T1714" s="77"/>
      <c r="U1714" s="77"/>
      <c r="V1714" s="77"/>
      <c r="W1714" s="77"/>
      <c r="X1714" s="77"/>
      <c r="Y1714" s="77"/>
      <c r="Z1714" s="77"/>
    </row>
    <row r="1715" ht="15.75" customHeight="1">
      <c r="A1715" s="8"/>
      <c r="B1715" s="100"/>
      <c r="C1715" s="100"/>
      <c r="D1715" s="100"/>
      <c r="E1715" s="100"/>
      <c r="F1715" s="100"/>
      <c r="G1715" s="100"/>
      <c r="H1715" s="100"/>
      <c r="I1715" s="104">
        <f>G1711*A1697</f>
        <v>0</v>
      </c>
      <c r="J1715" s="100"/>
      <c r="K1715" s="100"/>
      <c r="L1715" s="104"/>
      <c r="M1715" s="77"/>
      <c r="N1715" s="77"/>
      <c r="O1715" s="77"/>
      <c r="P1715" s="77"/>
      <c r="Q1715" s="77"/>
      <c r="R1715" s="77"/>
      <c r="S1715" s="77"/>
      <c r="T1715" s="77"/>
      <c r="U1715" s="77"/>
      <c r="V1715" s="77"/>
      <c r="W1715" s="77"/>
      <c r="X1715" s="77"/>
      <c r="Y1715" s="77"/>
      <c r="Z1715" s="77"/>
    </row>
    <row r="1716" ht="15.75" customHeight="1">
      <c r="A1716" s="8"/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77"/>
      <c r="N1716" s="77"/>
      <c r="O1716" s="77"/>
      <c r="P1716" s="77"/>
      <c r="Q1716" s="77"/>
      <c r="R1716" s="77"/>
      <c r="S1716" s="77"/>
      <c r="T1716" s="77"/>
      <c r="U1716" s="77"/>
      <c r="V1716" s="77"/>
      <c r="W1716" s="77"/>
      <c r="X1716" s="77"/>
      <c r="Y1716" s="77"/>
      <c r="Z1716" s="77"/>
    </row>
    <row r="1717" ht="15.75" customHeight="1">
      <c r="A1717" s="8"/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77"/>
      <c r="N1717" s="77"/>
      <c r="O1717" s="77"/>
      <c r="P1717" s="77"/>
      <c r="Q1717" s="77"/>
      <c r="R1717" s="77"/>
      <c r="S1717" s="77"/>
      <c r="T1717" s="77"/>
      <c r="U1717" s="77"/>
      <c r="V1717" s="77"/>
      <c r="W1717" s="77"/>
      <c r="X1717" s="77"/>
      <c r="Y1717" s="77"/>
      <c r="Z1717" s="77"/>
    </row>
    <row r="1718" ht="15.75" customHeight="1">
      <c r="A1718" s="66"/>
      <c r="B1718" s="75"/>
      <c r="C1718" s="75"/>
      <c r="D1718" s="75"/>
      <c r="E1718" s="75"/>
      <c r="F1718" s="75"/>
      <c r="G1718" s="75"/>
      <c r="H1718" s="75"/>
      <c r="I1718" s="75"/>
      <c r="J1718" s="75"/>
      <c r="K1718" s="75"/>
      <c r="L1718" s="76"/>
      <c r="M1718" s="77"/>
      <c r="N1718" s="77"/>
      <c r="O1718" s="77"/>
      <c r="P1718" s="77"/>
      <c r="Q1718" s="77"/>
      <c r="R1718" s="77"/>
      <c r="S1718" s="77"/>
      <c r="T1718" s="77"/>
      <c r="U1718" s="77"/>
      <c r="V1718" s="77"/>
      <c r="W1718" s="77"/>
      <c r="X1718" s="77"/>
      <c r="Y1718" s="77"/>
      <c r="Z1718" s="77"/>
    </row>
    <row r="1719" ht="15.75" customHeight="1">
      <c r="A1719" s="78" t="s">
        <v>478</v>
      </c>
      <c r="B1719" s="79" t="s">
        <v>479</v>
      </c>
      <c r="C1719" s="75"/>
      <c r="D1719" s="76"/>
      <c r="E1719" s="80" t="s">
        <v>480</v>
      </c>
      <c r="F1719" s="75"/>
      <c r="G1719" s="76"/>
      <c r="H1719" s="79" t="s">
        <v>481</v>
      </c>
      <c r="I1719" s="75"/>
      <c r="J1719" s="75"/>
      <c r="K1719" s="75"/>
      <c r="L1719" s="76"/>
      <c r="M1719" s="77"/>
      <c r="N1719" s="77"/>
      <c r="O1719" s="77"/>
      <c r="P1719" s="77"/>
      <c r="Q1719" s="77"/>
      <c r="R1719" s="77"/>
      <c r="S1719" s="77"/>
      <c r="T1719" s="77"/>
      <c r="U1719" s="77"/>
      <c r="V1719" s="77"/>
      <c r="W1719" s="77"/>
      <c r="X1719" s="77"/>
      <c r="Y1719" s="77"/>
      <c r="Z1719" s="77"/>
    </row>
    <row r="1720" ht="15.75" customHeight="1">
      <c r="A1720" s="177">
        <v>4.0</v>
      </c>
      <c r="B1720" s="82" t="s">
        <v>482</v>
      </c>
      <c r="C1720" s="82" t="s">
        <v>483</v>
      </c>
      <c r="D1720" s="82" t="s">
        <v>484</v>
      </c>
      <c r="E1720" s="82" t="s">
        <v>485</v>
      </c>
      <c r="F1720" s="82" t="s">
        <v>484</v>
      </c>
      <c r="G1720" s="82" t="s">
        <v>524</v>
      </c>
      <c r="H1720" s="82" t="s">
        <v>486</v>
      </c>
      <c r="I1720" s="82" t="s">
        <v>487</v>
      </c>
      <c r="J1720" s="147" t="s">
        <v>488</v>
      </c>
      <c r="K1720" s="85" t="s">
        <v>489</v>
      </c>
      <c r="L1720" s="85" t="s">
        <v>490</v>
      </c>
      <c r="M1720" s="77"/>
      <c r="N1720" s="77"/>
      <c r="O1720" s="77"/>
      <c r="P1720" s="77"/>
      <c r="Q1720" s="77"/>
      <c r="R1720" s="77"/>
      <c r="S1720" s="77"/>
      <c r="T1720" s="77"/>
      <c r="U1720" s="77"/>
      <c r="V1720" s="77"/>
      <c r="W1720" s="77"/>
      <c r="X1720" s="77"/>
      <c r="Y1720" s="77"/>
      <c r="Z1720" s="77"/>
    </row>
    <row r="1721" ht="15.75" customHeight="1">
      <c r="A1721" s="86" t="s">
        <v>491</v>
      </c>
      <c r="B1721" s="87"/>
      <c r="C1721" s="87"/>
      <c r="D1721" s="87"/>
      <c r="E1721" s="87"/>
      <c r="F1721" s="87"/>
      <c r="G1721" s="87"/>
      <c r="H1721" s="87"/>
      <c r="I1721" s="87"/>
      <c r="J1721" s="115"/>
      <c r="K1721" s="87"/>
      <c r="L1721" s="87"/>
      <c r="M1721" s="77"/>
      <c r="N1721" s="77"/>
      <c r="O1721" s="77"/>
      <c r="P1721" s="77"/>
      <c r="Q1721" s="77"/>
      <c r="R1721" s="77"/>
      <c r="S1721" s="77"/>
      <c r="T1721" s="77"/>
      <c r="U1721" s="77"/>
      <c r="V1721" s="77"/>
      <c r="W1721" s="77"/>
      <c r="X1721" s="77"/>
      <c r="Y1721" s="77"/>
      <c r="Z1721" s="77"/>
    </row>
    <row r="1722" ht="15.75" customHeight="1">
      <c r="A1722" s="2"/>
      <c r="B1722" s="89"/>
      <c r="C1722" s="89"/>
      <c r="D1722" s="18">
        <f t="shared" ref="D1722:D1735" si="451">C1722*B1722</f>
        <v>0</v>
      </c>
      <c r="E1722" s="18">
        <f>B1722*A1720</f>
        <v>0</v>
      </c>
      <c r="F1722" s="18">
        <f t="shared" ref="F1722:F1735" si="452">E1722*C1722</f>
        <v>0</v>
      </c>
      <c r="G1722" s="140">
        <v>0.0</v>
      </c>
      <c r="H1722" s="18"/>
      <c r="I1722" s="89">
        <f t="shared" ref="I1722:I1735" si="453">H1722*E1722</f>
        <v>0</v>
      </c>
      <c r="J1722" s="116"/>
      <c r="K1722" s="3">
        <f t="shared" ref="K1722:K1735" si="454">J1722*I1722</f>
        <v>0</v>
      </c>
      <c r="L1722" s="3"/>
      <c r="M1722" s="77"/>
      <c r="N1722" s="77"/>
      <c r="O1722" s="77"/>
      <c r="P1722" s="77"/>
      <c r="Q1722" s="77"/>
      <c r="R1722" s="77"/>
      <c r="S1722" s="77"/>
      <c r="T1722" s="77"/>
      <c r="U1722" s="77"/>
      <c r="V1722" s="77"/>
      <c r="W1722" s="77"/>
      <c r="X1722" s="77"/>
      <c r="Y1722" s="77"/>
      <c r="Z1722" s="77"/>
    </row>
    <row r="1723" ht="15.75" customHeight="1">
      <c r="A1723" s="2"/>
      <c r="B1723" s="89"/>
      <c r="C1723" s="89"/>
      <c r="D1723" s="18">
        <f t="shared" si="451"/>
        <v>0</v>
      </c>
      <c r="E1723" s="18">
        <f>B1723*A1720</f>
        <v>0</v>
      </c>
      <c r="F1723" s="18">
        <f t="shared" si="452"/>
        <v>0</v>
      </c>
      <c r="G1723" s="87"/>
      <c r="H1723" s="18"/>
      <c r="I1723" s="89">
        <f t="shared" si="453"/>
        <v>0</v>
      </c>
      <c r="J1723" s="116"/>
      <c r="K1723" s="3">
        <f t="shared" si="454"/>
        <v>0</v>
      </c>
      <c r="L1723" s="3"/>
      <c r="M1723" s="77"/>
      <c r="N1723" s="77"/>
      <c r="O1723" s="77"/>
      <c r="P1723" s="77"/>
      <c r="Q1723" s="77"/>
      <c r="R1723" s="77"/>
      <c r="S1723" s="77"/>
      <c r="T1723" s="77"/>
      <c r="U1723" s="77"/>
      <c r="V1723" s="77"/>
      <c r="W1723" s="77"/>
      <c r="X1723" s="77"/>
      <c r="Y1723" s="77"/>
      <c r="Z1723" s="77"/>
    </row>
    <row r="1724" ht="15.75" customHeight="1">
      <c r="A1724" s="2"/>
      <c r="B1724" s="18"/>
      <c r="C1724" s="18"/>
      <c r="D1724" s="18">
        <f t="shared" si="451"/>
        <v>0</v>
      </c>
      <c r="E1724" s="18">
        <f>B1724*A1720</f>
        <v>0</v>
      </c>
      <c r="F1724" s="18">
        <f t="shared" si="452"/>
        <v>0</v>
      </c>
      <c r="G1724" s="148" t="s">
        <v>527</v>
      </c>
      <c r="H1724" s="18"/>
      <c r="I1724" s="89">
        <f t="shared" si="453"/>
        <v>0</v>
      </c>
      <c r="J1724" s="116"/>
      <c r="K1724" s="3">
        <f t="shared" si="454"/>
        <v>0</v>
      </c>
      <c r="L1724" s="3"/>
      <c r="M1724" s="77"/>
      <c r="N1724" s="77"/>
      <c r="O1724" s="77"/>
      <c r="P1724" s="77"/>
      <c r="Q1724" s="77"/>
      <c r="R1724" s="77"/>
      <c r="S1724" s="77"/>
      <c r="T1724" s="77"/>
      <c r="U1724" s="77"/>
      <c r="V1724" s="77"/>
      <c r="W1724" s="77"/>
      <c r="X1724" s="77"/>
      <c r="Y1724" s="77"/>
      <c r="Z1724" s="77"/>
    </row>
    <row r="1725" ht="15.75" customHeight="1">
      <c r="A1725" s="2"/>
      <c r="B1725" s="18"/>
      <c r="C1725" s="18"/>
      <c r="D1725" s="18">
        <f t="shared" si="451"/>
        <v>0</v>
      </c>
      <c r="E1725" s="18">
        <f>B1725*A1720</f>
        <v>0</v>
      </c>
      <c r="F1725" s="18">
        <f t="shared" si="452"/>
        <v>0</v>
      </c>
      <c r="G1725" s="142"/>
      <c r="H1725" s="18"/>
      <c r="I1725" s="89">
        <f t="shared" si="453"/>
        <v>0</v>
      </c>
      <c r="J1725" s="116"/>
      <c r="K1725" s="3">
        <f t="shared" si="454"/>
        <v>0</v>
      </c>
      <c r="L1725" s="3"/>
      <c r="M1725" s="77"/>
      <c r="N1725" s="77"/>
      <c r="O1725" s="77"/>
      <c r="P1725" s="77"/>
      <c r="Q1725" s="77"/>
      <c r="R1725" s="77"/>
      <c r="S1725" s="77"/>
      <c r="T1725" s="77"/>
      <c r="U1725" s="77"/>
      <c r="V1725" s="77"/>
      <c r="W1725" s="77"/>
      <c r="X1725" s="77"/>
      <c r="Y1725" s="77"/>
      <c r="Z1725" s="77"/>
    </row>
    <row r="1726" ht="15.75" customHeight="1">
      <c r="A1726" s="2"/>
      <c r="B1726" s="18"/>
      <c r="C1726" s="18"/>
      <c r="D1726" s="18">
        <f t="shared" si="451"/>
        <v>0</v>
      </c>
      <c r="E1726" s="18">
        <f>B1726*A1720</f>
        <v>0</v>
      </c>
      <c r="F1726" s="18">
        <f t="shared" si="452"/>
        <v>0</v>
      </c>
      <c r="G1726" s="142"/>
      <c r="H1726" s="18"/>
      <c r="I1726" s="89">
        <f t="shared" si="453"/>
        <v>0</v>
      </c>
      <c r="J1726" s="116"/>
      <c r="K1726" s="3">
        <f t="shared" si="454"/>
        <v>0</v>
      </c>
      <c r="L1726" s="3"/>
      <c r="M1726" s="77"/>
      <c r="N1726" s="77"/>
      <c r="O1726" s="77"/>
      <c r="P1726" s="77"/>
      <c r="Q1726" s="77"/>
      <c r="R1726" s="77"/>
      <c r="S1726" s="77"/>
      <c r="T1726" s="77"/>
      <c r="U1726" s="77"/>
      <c r="V1726" s="77"/>
      <c r="W1726" s="77"/>
      <c r="X1726" s="77"/>
      <c r="Y1726" s="77"/>
      <c r="Z1726" s="77"/>
    </row>
    <row r="1727" ht="15.75" customHeight="1">
      <c r="A1727" s="2"/>
      <c r="B1727" s="18"/>
      <c r="C1727" s="18"/>
      <c r="D1727" s="18">
        <f t="shared" si="451"/>
        <v>0</v>
      </c>
      <c r="E1727" s="18">
        <f>B1727*A1720</f>
        <v>0</v>
      </c>
      <c r="F1727" s="18">
        <f t="shared" si="452"/>
        <v>0</v>
      </c>
      <c r="G1727" s="87"/>
      <c r="H1727" s="18"/>
      <c r="I1727" s="89">
        <f t="shared" si="453"/>
        <v>0</v>
      </c>
      <c r="J1727" s="116"/>
      <c r="K1727" s="3">
        <f t="shared" si="454"/>
        <v>0</v>
      </c>
      <c r="L1727" s="3"/>
      <c r="M1727" s="77"/>
      <c r="N1727" s="77"/>
      <c r="O1727" s="77"/>
      <c r="P1727" s="77"/>
      <c r="Q1727" s="77"/>
      <c r="R1727" s="77"/>
      <c r="S1727" s="77"/>
      <c r="T1727" s="77"/>
      <c r="U1727" s="77"/>
      <c r="V1727" s="77"/>
      <c r="W1727" s="77"/>
      <c r="X1727" s="77"/>
      <c r="Y1727" s="77"/>
      <c r="Z1727" s="77"/>
    </row>
    <row r="1728" ht="15.75" customHeight="1">
      <c r="A1728" s="2"/>
      <c r="B1728" s="18"/>
      <c r="C1728" s="18"/>
      <c r="D1728" s="18">
        <f t="shared" si="451"/>
        <v>0</v>
      </c>
      <c r="E1728" s="18">
        <f>B1728*A1720</f>
        <v>0</v>
      </c>
      <c r="F1728" s="18">
        <f t="shared" si="452"/>
        <v>0</v>
      </c>
      <c r="G1728" s="59"/>
      <c r="H1728" s="18"/>
      <c r="I1728" s="89">
        <f t="shared" si="453"/>
        <v>0</v>
      </c>
      <c r="J1728" s="116"/>
      <c r="K1728" s="3">
        <f t="shared" si="454"/>
        <v>0</v>
      </c>
      <c r="L1728" s="3"/>
      <c r="M1728" s="77"/>
      <c r="N1728" s="77"/>
      <c r="O1728" s="77"/>
      <c r="P1728" s="77"/>
      <c r="Q1728" s="77"/>
      <c r="R1728" s="77"/>
      <c r="S1728" s="77"/>
      <c r="T1728" s="77"/>
      <c r="U1728" s="77"/>
      <c r="V1728" s="77"/>
      <c r="W1728" s="77"/>
      <c r="X1728" s="77"/>
      <c r="Y1728" s="77"/>
      <c r="Z1728" s="77"/>
    </row>
    <row r="1729" ht="15.75" customHeight="1">
      <c r="A1729" s="2"/>
      <c r="B1729" s="89"/>
      <c r="C1729" s="89"/>
      <c r="D1729" s="18">
        <f t="shared" si="451"/>
        <v>0</v>
      </c>
      <c r="E1729" s="18">
        <f>B1729*A1720</f>
        <v>0</v>
      </c>
      <c r="F1729" s="18">
        <f t="shared" si="452"/>
        <v>0</v>
      </c>
      <c r="G1729" s="148" t="s">
        <v>528</v>
      </c>
      <c r="H1729" s="18"/>
      <c r="I1729" s="89">
        <f t="shared" si="453"/>
        <v>0</v>
      </c>
      <c r="J1729" s="116"/>
      <c r="K1729" s="3">
        <f t="shared" si="454"/>
        <v>0</v>
      </c>
      <c r="L1729" s="3"/>
      <c r="M1729" s="77"/>
      <c r="N1729" s="77"/>
      <c r="O1729" s="77"/>
      <c r="P1729" s="77"/>
      <c r="Q1729" s="77"/>
      <c r="R1729" s="77"/>
      <c r="S1729" s="77"/>
      <c r="T1729" s="77"/>
      <c r="U1729" s="77"/>
      <c r="V1729" s="77"/>
      <c r="W1729" s="77"/>
      <c r="X1729" s="77"/>
      <c r="Y1729" s="77"/>
      <c r="Z1729" s="77"/>
    </row>
    <row r="1730" ht="15.75" customHeight="1">
      <c r="A1730" s="2"/>
      <c r="B1730" s="89"/>
      <c r="C1730" s="89"/>
      <c r="D1730" s="18">
        <f t="shared" si="451"/>
        <v>0</v>
      </c>
      <c r="E1730" s="18">
        <f>B1730*A1720</f>
        <v>0</v>
      </c>
      <c r="F1730" s="18">
        <f t="shared" si="452"/>
        <v>0</v>
      </c>
      <c r="G1730" s="142"/>
      <c r="H1730" s="18"/>
      <c r="I1730" s="89">
        <f t="shared" si="453"/>
        <v>0</v>
      </c>
      <c r="J1730" s="116"/>
      <c r="K1730" s="3">
        <f t="shared" si="454"/>
        <v>0</v>
      </c>
      <c r="L1730" s="3"/>
      <c r="M1730" s="77"/>
      <c r="N1730" s="77"/>
      <c r="O1730" s="77"/>
      <c r="P1730" s="77"/>
      <c r="Q1730" s="77"/>
      <c r="R1730" s="77"/>
      <c r="S1730" s="77"/>
      <c r="T1730" s="77"/>
      <c r="U1730" s="77"/>
      <c r="V1730" s="77"/>
      <c r="W1730" s="77"/>
      <c r="X1730" s="77"/>
      <c r="Y1730" s="77"/>
      <c r="Z1730" s="77"/>
    </row>
    <row r="1731" ht="15.75" customHeight="1">
      <c r="A1731" s="1"/>
      <c r="B1731" s="89"/>
      <c r="C1731" s="89"/>
      <c r="D1731" s="18">
        <f t="shared" si="451"/>
        <v>0</v>
      </c>
      <c r="E1731" s="18">
        <f>B1731*A1720</f>
        <v>0</v>
      </c>
      <c r="F1731" s="18">
        <f t="shared" si="452"/>
        <v>0</v>
      </c>
      <c r="G1731" s="142"/>
      <c r="H1731" s="18"/>
      <c r="I1731" s="89">
        <f t="shared" si="453"/>
        <v>0</v>
      </c>
      <c r="J1731" s="116"/>
      <c r="K1731" s="3">
        <f t="shared" si="454"/>
        <v>0</v>
      </c>
      <c r="L1731" s="3"/>
      <c r="M1731" s="77"/>
      <c r="N1731" s="77"/>
      <c r="O1731" s="77"/>
      <c r="P1731" s="77"/>
      <c r="Q1731" s="77"/>
      <c r="R1731" s="77"/>
      <c r="S1731" s="77"/>
      <c r="T1731" s="77"/>
      <c r="U1731" s="77"/>
      <c r="V1731" s="77"/>
      <c r="W1731" s="77"/>
      <c r="X1731" s="77"/>
      <c r="Y1731" s="77"/>
      <c r="Z1731" s="77"/>
    </row>
    <row r="1732" ht="15.75" customHeight="1">
      <c r="A1732" s="1"/>
      <c r="B1732" s="89"/>
      <c r="C1732" s="89"/>
      <c r="D1732" s="18">
        <f t="shared" si="451"/>
        <v>0</v>
      </c>
      <c r="E1732" s="18">
        <f>B1732*A1720</f>
        <v>0</v>
      </c>
      <c r="F1732" s="18">
        <f t="shared" si="452"/>
        <v>0</v>
      </c>
      <c r="G1732" s="142"/>
      <c r="H1732" s="18"/>
      <c r="I1732" s="89">
        <f t="shared" si="453"/>
        <v>0</v>
      </c>
      <c r="J1732" s="116"/>
      <c r="K1732" s="3">
        <f t="shared" si="454"/>
        <v>0</v>
      </c>
      <c r="L1732" s="3"/>
      <c r="M1732" s="77"/>
      <c r="N1732" s="77"/>
      <c r="O1732" s="77"/>
      <c r="P1732" s="77"/>
      <c r="Q1732" s="77"/>
      <c r="R1732" s="77"/>
      <c r="S1732" s="77"/>
      <c r="T1732" s="77"/>
      <c r="U1732" s="77"/>
      <c r="V1732" s="77"/>
      <c r="W1732" s="77"/>
      <c r="X1732" s="77"/>
      <c r="Y1732" s="77"/>
      <c r="Z1732" s="77"/>
    </row>
    <row r="1733" ht="15.75" customHeight="1">
      <c r="A1733" s="31"/>
      <c r="B1733" s="89"/>
      <c r="C1733" s="89"/>
      <c r="D1733" s="95">
        <f t="shared" si="451"/>
        <v>0</v>
      </c>
      <c r="E1733" s="95">
        <f>B1733*A1720</f>
        <v>0</v>
      </c>
      <c r="F1733" s="18">
        <f t="shared" si="452"/>
        <v>0</v>
      </c>
      <c r="G1733" s="87"/>
      <c r="H1733" s="18"/>
      <c r="I1733" s="89">
        <f t="shared" si="453"/>
        <v>0</v>
      </c>
      <c r="J1733" s="118"/>
      <c r="K1733" s="3">
        <f t="shared" si="454"/>
        <v>0</v>
      </c>
      <c r="L1733" s="3"/>
      <c r="M1733" s="77"/>
      <c r="N1733" s="77"/>
      <c r="O1733" s="77"/>
      <c r="P1733" s="77"/>
      <c r="Q1733" s="77"/>
      <c r="R1733" s="77"/>
      <c r="S1733" s="77"/>
      <c r="T1733" s="77"/>
      <c r="U1733" s="77"/>
      <c r="V1733" s="77"/>
      <c r="W1733" s="77"/>
      <c r="X1733" s="77"/>
      <c r="Y1733" s="77"/>
      <c r="Z1733" s="77"/>
    </row>
    <row r="1734" ht="15.75" customHeight="1">
      <c r="A1734" s="31"/>
      <c r="B1734" s="89"/>
      <c r="C1734" s="89"/>
      <c r="D1734" s="18">
        <f t="shared" si="451"/>
        <v>0</v>
      </c>
      <c r="E1734" s="18">
        <f>B1734*A1720</f>
        <v>0</v>
      </c>
      <c r="F1734" s="18">
        <f t="shared" si="452"/>
        <v>0</v>
      </c>
      <c r="G1734" s="143">
        <f>F1736/A1720</f>
        <v>0</v>
      </c>
      <c r="H1734" s="18"/>
      <c r="I1734" s="89">
        <f t="shared" si="453"/>
        <v>0</v>
      </c>
      <c r="J1734" s="3"/>
      <c r="K1734" s="3">
        <f t="shared" si="454"/>
        <v>0</v>
      </c>
      <c r="L1734" s="3"/>
      <c r="M1734" s="77"/>
      <c r="N1734" s="77"/>
      <c r="O1734" s="77"/>
      <c r="P1734" s="77"/>
      <c r="Q1734" s="77"/>
      <c r="R1734" s="77"/>
      <c r="S1734" s="77"/>
      <c r="T1734" s="77"/>
      <c r="U1734" s="77"/>
      <c r="V1734" s="77"/>
      <c r="W1734" s="77"/>
      <c r="X1734" s="77"/>
      <c r="Y1734" s="77"/>
      <c r="Z1734" s="77"/>
    </row>
    <row r="1735" ht="15.75" customHeight="1">
      <c r="A1735" s="31"/>
      <c r="B1735" s="89"/>
      <c r="C1735" s="89"/>
      <c r="D1735" s="18">
        <f t="shared" si="451"/>
        <v>0</v>
      </c>
      <c r="E1735" s="18">
        <f>B1735*A1720</f>
        <v>0</v>
      </c>
      <c r="F1735" s="18">
        <f t="shared" si="452"/>
        <v>0</v>
      </c>
      <c r="G1735" s="142"/>
      <c r="H1735" s="18"/>
      <c r="I1735" s="89">
        <f t="shared" si="453"/>
        <v>0</v>
      </c>
      <c r="J1735" s="3"/>
      <c r="K1735" s="3">
        <f t="shared" si="454"/>
        <v>0</v>
      </c>
      <c r="L1735" s="3"/>
      <c r="M1735" s="77"/>
      <c r="N1735" s="77"/>
      <c r="O1735" s="77"/>
      <c r="P1735" s="77"/>
      <c r="Q1735" s="77"/>
      <c r="R1735" s="77"/>
      <c r="S1735" s="77"/>
      <c r="T1735" s="77"/>
      <c r="U1735" s="77"/>
      <c r="V1735" s="77"/>
      <c r="W1735" s="77"/>
      <c r="X1735" s="77"/>
      <c r="Y1735" s="77"/>
      <c r="Z1735" s="77"/>
    </row>
    <row r="1736" ht="15.75" customHeight="1">
      <c r="A1736" s="4" t="s">
        <v>495</v>
      </c>
      <c r="B1736" s="97">
        <f>SUM(B1722:B1735)</f>
        <v>0</v>
      </c>
      <c r="C1736" s="96"/>
      <c r="D1736" s="97">
        <f t="shared" ref="D1736:F1736" si="455">SUM(D1722:D1735)</f>
        <v>0</v>
      </c>
      <c r="E1736" s="97">
        <f t="shared" si="455"/>
        <v>0</v>
      </c>
      <c r="F1736" s="97">
        <f t="shared" si="455"/>
        <v>0</v>
      </c>
      <c r="G1736" s="87"/>
      <c r="H1736" s="96"/>
      <c r="I1736" s="97">
        <f t="shared" ref="I1736:L1736" si="456">SUM(I1722:I1735)</f>
        <v>0</v>
      </c>
      <c r="J1736" s="98">
        <f t="shared" si="456"/>
        <v>0</v>
      </c>
      <c r="K1736" s="98">
        <f t="shared" si="456"/>
        <v>0</v>
      </c>
      <c r="L1736" s="98">
        <f t="shared" si="456"/>
        <v>0</v>
      </c>
      <c r="M1736" s="77"/>
      <c r="N1736" s="77"/>
      <c r="O1736" s="77"/>
      <c r="P1736" s="77"/>
      <c r="Q1736" s="77"/>
      <c r="R1736" s="77"/>
      <c r="S1736" s="77"/>
      <c r="T1736" s="77"/>
      <c r="U1736" s="77"/>
      <c r="V1736" s="77"/>
      <c r="W1736" s="77"/>
      <c r="X1736" s="77"/>
      <c r="Y1736" s="77"/>
      <c r="Z1736" s="77"/>
    </row>
    <row r="1737" ht="15.75" customHeight="1">
      <c r="A1737" s="8"/>
      <c r="B1737" s="100"/>
      <c r="C1737" s="100"/>
      <c r="D1737" s="100"/>
      <c r="E1737" s="100"/>
      <c r="F1737" s="100"/>
      <c r="G1737" s="100"/>
      <c r="H1737" s="100"/>
      <c r="I1737" s="101" t="s">
        <v>496</v>
      </c>
      <c r="J1737" s="100"/>
      <c r="K1737" s="100"/>
      <c r="L1737" s="101" t="s">
        <v>497</v>
      </c>
      <c r="M1737" s="77"/>
      <c r="N1737" s="77"/>
      <c r="O1737" s="77"/>
      <c r="P1737" s="77"/>
      <c r="Q1737" s="77"/>
      <c r="R1737" s="77"/>
      <c r="S1737" s="77"/>
      <c r="T1737" s="77"/>
      <c r="U1737" s="77"/>
      <c r="V1737" s="77"/>
      <c r="W1737" s="77"/>
      <c r="X1737" s="77"/>
      <c r="Y1737" s="77"/>
      <c r="Z1737" s="77"/>
    </row>
    <row r="1738" ht="15.75" customHeight="1">
      <c r="A1738" s="8"/>
      <c r="B1738" s="100"/>
      <c r="C1738" s="100"/>
      <c r="D1738" s="100"/>
      <c r="E1738" s="100"/>
      <c r="F1738" s="100"/>
      <c r="G1738" s="100"/>
      <c r="H1738" s="100"/>
      <c r="I1738" s="104">
        <f>G1734*A1720</f>
        <v>0</v>
      </c>
      <c r="J1738" s="100"/>
      <c r="K1738" s="100"/>
      <c r="L1738" s="104"/>
      <c r="M1738" s="77"/>
      <c r="N1738" s="77"/>
      <c r="O1738" s="77"/>
      <c r="P1738" s="77"/>
      <c r="Q1738" s="77"/>
      <c r="R1738" s="77"/>
      <c r="S1738" s="77"/>
      <c r="T1738" s="77"/>
      <c r="U1738" s="77"/>
      <c r="V1738" s="77"/>
      <c r="W1738" s="77"/>
      <c r="X1738" s="77"/>
      <c r="Y1738" s="77"/>
      <c r="Z1738" s="77"/>
    </row>
    <row r="1739" ht="15.75" customHeight="1">
      <c r="A1739" s="8"/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77"/>
      <c r="N1739" s="77"/>
      <c r="O1739" s="77"/>
      <c r="P1739" s="77"/>
      <c r="Q1739" s="77"/>
      <c r="R1739" s="77"/>
      <c r="S1739" s="77"/>
      <c r="T1739" s="77"/>
      <c r="U1739" s="77"/>
      <c r="V1739" s="77"/>
      <c r="W1739" s="77"/>
      <c r="X1739" s="77"/>
      <c r="Y1739" s="77"/>
      <c r="Z1739" s="77"/>
    </row>
    <row r="1740" ht="15.75" customHeight="1">
      <c r="A1740" s="8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77"/>
      <c r="N1740" s="77"/>
      <c r="O1740" s="77"/>
      <c r="P1740" s="77"/>
      <c r="Q1740" s="77"/>
      <c r="R1740" s="77"/>
      <c r="S1740" s="77"/>
      <c r="T1740" s="77"/>
      <c r="U1740" s="77"/>
      <c r="V1740" s="77"/>
      <c r="W1740" s="77"/>
      <c r="X1740" s="77"/>
      <c r="Y1740" s="77"/>
      <c r="Z1740" s="77"/>
    </row>
    <row r="1741" ht="15.75" customHeight="1">
      <c r="A1741" s="78" t="s">
        <v>478</v>
      </c>
      <c r="B1741" s="79" t="s">
        <v>479</v>
      </c>
      <c r="C1741" s="75"/>
      <c r="D1741" s="76"/>
      <c r="E1741" s="80" t="s">
        <v>480</v>
      </c>
      <c r="F1741" s="75"/>
      <c r="G1741" s="76"/>
      <c r="H1741" s="79" t="s">
        <v>481</v>
      </c>
      <c r="I1741" s="75"/>
      <c r="J1741" s="75"/>
      <c r="K1741" s="75"/>
      <c r="L1741" s="76"/>
      <c r="M1741" s="77"/>
      <c r="N1741" s="77"/>
      <c r="O1741" s="77"/>
      <c r="P1741" s="77"/>
      <c r="Q1741" s="77"/>
      <c r="R1741" s="77"/>
      <c r="S1741" s="77"/>
      <c r="T1741" s="77"/>
      <c r="U1741" s="77"/>
      <c r="V1741" s="77"/>
      <c r="W1741" s="77"/>
      <c r="X1741" s="77"/>
      <c r="Y1741" s="77"/>
      <c r="Z1741" s="77"/>
    </row>
    <row r="1742" ht="15.75" customHeight="1">
      <c r="A1742" s="177">
        <v>4.0</v>
      </c>
      <c r="B1742" s="82" t="s">
        <v>482</v>
      </c>
      <c r="C1742" s="82" t="s">
        <v>483</v>
      </c>
      <c r="D1742" s="82" t="s">
        <v>484</v>
      </c>
      <c r="E1742" s="82" t="s">
        <v>485</v>
      </c>
      <c r="F1742" s="82" t="s">
        <v>484</v>
      </c>
      <c r="G1742" s="82" t="s">
        <v>524</v>
      </c>
      <c r="H1742" s="82" t="s">
        <v>486</v>
      </c>
      <c r="I1742" s="82" t="s">
        <v>487</v>
      </c>
      <c r="J1742" s="147" t="s">
        <v>488</v>
      </c>
      <c r="K1742" s="85" t="s">
        <v>489</v>
      </c>
      <c r="L1742" s="85" t="s">
        <v>490</v>
      </c>
      <c r="M1742" s="77"/>
      <c r="N1742" s="77"/>
      <c r="O1742" s="77"/>
      <c r="P1742" s="77"/>
      <c r="Q1742" s="77"/>
      <c r="R1742" s="77"/>
      <c r="S1742" s="77"/>
      <c r="T1742" s="77"/>
      <c r="U1742" s="77"/>
      <c r="V1742" s="77"/>
      <c r="W1742" s="77"/>
      <c r="X1742" s="77"/>
      <c r="Y1742" s="77"/>
      <c r="Z1742" s="77"/>
    </row>
    <row r="1743" ht="15.75" customHeight="1">
      <c r="A1743" s="86" t="s">
        <v>491</v>
      </c>
      <c r="B1743" s="87"/>
      <c r="C1743" s="87"/>
      <c r="D1743" s="87"/>
      <c r="E1743" s="87"/>
      <c r="F1743" s="87"/>
      <c r="G1743" s="87"/>
      <c r="H1743" s="87"/>
      <c r="I1743" s="87"/>
      <c r="J1743" s="115"/>
      <c r="K1743" s="87"/>
      <c r="L1743" s="87"/>
      <c r="M1743" s="77"/>
      <c r="N1743" s="77"/>
      <c r="O1743" s="77"/>
      <c r="P1743" s="77"/>
      <c r="Q1743" s="77"/>
      <c r="R1743" s="77"/>
      <c r="S1743" s="77"/>
      <c r="T1743" s="77"/>
      <c r="U1743" s="77"/>
      <c r="V1743" s="77"/>
      <c r="W1743" s="77"/>
      <c r="X1743" s="77"/>
      <c r="Y1743" s="77"/>
      <c r="Z1743" s="77"/>
    </row>
    <row r="1744" ht="15.75" customHeight="1">
      <c r="A1744" s="2"/>
      <c r="B1744" s="89"/>
      <c r="C1744" s="89"/>
      <c r="D1744" s="18">
        <f t="shared" ref="D1744:D1757" si="457">C1744*B1744</f>
        <v>0</v>
      </c>
      <c r="E1744" s="18">
        <f>B1744*A1742</f>
        <v>0</v>
      </c>
      <c r="F1744" s="18">
        <f t="shared" ref="F1744:F1757" si="458">E1744*C1744</f>
        <v>0</v>
      </c>
      <c r="G1744" s="140">
        <v>0.0</v>
      </c>
      <c r="H1744" s="18"/>
      <c r="I1744" s="89">
        <f t="shared" ref="I1744:I1757" si="459">H1744*E1744</f>
        <v>0</v>
      </c>
      <c r="J1744" s="116"/>
      <c r="K1744" s="3">
        <f t="shared" ref="K1744:K1757" si="460">J1744*I1744</f>
        <v>0</v>
      </c>
      <c r="L1744" s="3"/>
      <c r="M1744" s="77"/>
      <c r="N1744" s="77"/>
      <c r="O1744" s="77"/>
      <c r="P1744" s="77"/>
      <c r="Q1744" s="77"/>
      <c r="R1744" s="77"/>
      <c r="S1744" s="77"/>
      <c r="T1744" s="77"/>
      <c r="U1744" s="77"/>
      <c r="V1744" s="77"/>
      <c r="W1744" s="77"/>
      <c r="X1744" s="77"/>
      <c r="Y1744" s="77"/>
      <c r="Z1744" s="77"/>
    </row>
    <row r="1745" ht="15.75" customHeight="1">
      <c r="A1745" s="2"/>
      <c r="B1745" s="89"/>
      <c r="C1745" s="89"/>
      <c r="D1745" s="18">
        <f t="shared" si="457"/>
        <v>0</v>
      </c>
      <c r="E1745" s="18">
        <f>B1745*A1742</f>
        <v>0</v>
      </c>
      <c r="F1745" s="18">
        <f t="shared" si="458"/>
        <v>0</v>
      </c>
      <c r="G1745" s="87"/>
      <c r="H1745" s="18"/>
      <c r="I1745" s="89">
        <f t="shared" si="459"/>
        <v>0</v>
      </c>
      <c r="J1745" s="116"/>
      <c r="K1745" s="3">
        <f t="shared" si="460"/>
        <v>0</v>
      </c>
      <c r="L1745" s="3"/>
      <c r="M1745" s="77"/>
      <c r="N1745" s="77"/>
      <c r="O1745" s="77"/>
      <c r="P1745" s="77"/>
      <c r="Q1745" s="77"/>
      <c r="R1745" s="77"/>
      <c r="S1745" s="77"/>
      <c r="T1745" s="77"/>
      <c r="U1745" s="77"/>
      <c r="V1745" s="77"/>
      <c r="W1745" s="77"/>
      <c r="X1745" s="77"/>
      <c r="Y1745" s="77"/>
      <c r="Z1745" s="77"/>
    </row>
    <row r="1746" ht="15.75" customHeight="1">
      <c r="A1746" s="2"/>
      <c r="B1746" s="18"/>
      <c r="C1746" s="18"/>
      <c r="D1746" s="18">
        <f t="shared" si="457"/>
        <v>0</v>
      </c>
      <c r="E1746" s="18">
        <f>B1746*A1742</f>
        <v>0</v>
      </c>
      <c r="F1746" s="18">
        <f t="shared" si="458"/>
        <v>0</v>
      </c>
      <c r="G1746" s="148" t="s">
        <v>527</v>
      </c>
      <c r="H1746" s="18"/>
      <c r="I1746" s="89">
        <f t="shared" si="459"/>
        <v>0</v>
      </c>
      <c r="J1746" s="116"/>
      <c r="K1746" s="3">
        <f t="shared" si="460"/>
        <v>0</v>
      </c>
      <c r="L1746" s="3"/>
      <c r="M1746" s="77"/>
      <c r="N1746" s="77"/>
      <c r="O1746" s="77"/>
      <c r="P1746" s="77"/>
      <c r="Q1746" s="77"/>
      <c r="R1746" s="77"/>
      <c r="S1746" s="77"/>
      <c r="T1746" s="77"/>
      <c r="U1746" s="77"/>
      <c r="V1746" s="77"/>
      <c r="W1746" s="77"/>
      <c r="X1746" s="77"/>
      <c r="Y1746" s="77"/>
      <c r="Z1746" s="77"/>
    </row>
    <row r="1747" ht="15.75" customHeight="1">
      <c r="A1747" s="2"/>
      <c r="B1747" s="18"/>
      <c r="C1747" s="18"/>
      <c r="D1747" s="18">
        <f t="shared" si="457"/>
        <v>0</v>
      </c>
      <c r="E1747" s="18">
        <f>B1747*A1742</f>
        <v>0</v>
      </c>
      <c r="F1747" s="18">
        <f t="shared" si="458"/>
        <v>0</v>
      </c>
      <c r="G1747" s="142"/>
      <c r="H1747" s="18"/>
      <c r="I1747" s="89">
        <f t="shared" si="459"/>
        <v>0</v>
      </c>
      <c r="J1747" s="116"/>
      <c r="K1747" s="3">
        <f t="shared" si="460"/>
        <v>0</v>
      </c>
      <c r="L1747" s="3"/>
      <c r="M1747" s="77"/>
      <c r="N1747" s="77"/>
      <c r="O1747" s="77"/>
      <c r="P1747" s="77"/>
      <c r="Q1747" s="77"/>
      <c r="R1747" s="77"/>
      <c r="S1747" s="77"/>
      <c r="T1747" s="77"/>
      <c r="U1747" s="77"/>
      <c r="V1747" s="77"/>
      <c r="W1747" s="77"/>
      <c r="X1747" s="77"/>
      <c r="Y1747" s="77"/>
      <c r="Z1747" s="77"/>
    </row>
    <row r="1748" ht="15.75" customHeight="1">
      <c r="A1748" s="2"/>
      <c r="B1748" s="18"/>
      <c r="C1748" s="18"/>
      <c r="D1748" s="18">
        <f t="shared" si="457"/>
        <v>0</v>
      </c>
      <c r="E1748" s="18">
        <f>B1748*A1742</f>
        <v>0</v>
      </c>
      <c r="F1748" s="18">
        <f t="shared" si="458"/>
        <v>0</v>
      </c>
      <c r="G1748" s="142"/>
      <c r="H1748" s="18"/>
      <c r="I1748" s="89">
        <f t="shared" si="459"/>
        <v>0</v>
      </c>
      <c r="J1748" s="116"/>
      <c r="K1748" s="3">
        <f t="shared" si="460"/>
        <v>0</v>
      </c>
      <c r="L1748" s="3"/>
      <c r="M1748" s="77"/>
      <c r="N1748" s="77"/>
      <c r="O1748" s="77"/>
      <c r="P1748" s="77"/>
      <c r="Q1748" s="77"/>
      <c r="R1748" s="77"/>
      <c r="S1748" s="77"/>
      <c r="T1748" s="77"/>
      <c r="U1748" s="77"/>
      <c r="V1748" s="77"/>
      <c r="W1748" s="77"/>
      <c r="X1748" s="77"/>
      <c r="Y1748" s="77"/>
      <c r="Z1748" s="77"/>
    </row>
    <row r="1749" ht="15.75" customHeight="1">
      <c r="A1749" s="2"/>
      <c r="B1749" s="18"/>
      <c r="C1749" s="18"/>
      <c r="D1749" s="18">
        <f t="shared" si="457"/>
        <v>0</v>
      </c>
      <c r="E1749" s="18">
        <f>B1749*A1742</f>
        <v>0</v>
      </c>
      <c r="F1749" s="18">
        <f t="shared" si="458"/>
        <v>0</v>
      </c>
      <c r="G1749" s="87"/>
      <c r="H1749" s="18"/>
      <c r="I1749" s="89">
        <f t="shared" si="459"/>
        <v>0</v>
      </c>
      <c r="J1749" s="116"/>
      <c r="K1749" s="3">
        <f t="shared" si="460"/>
        <v>0</v>
      </c>
      <c r="L1749" s="3"/>
      <c r="M1749" s="77"/>
      <c r="N1749" s="77"/>
      <c r="O1749" s="77"/>
      <c r="P1749" s="77"/>
      <c r="Q1749" s="77"/>
      <c r="R1749" s="77"/>
      <c r="S1749" s="77"/>
      <c r="T1749" s="77"/>
      <c r="U1749" s="77"/>
      <c r="V1749" s="77"/>
      <c r="W1749" s="77"/>
      <c r="X1749" s="77"/>
      <c r="Y1749" s="77"/>
      <c r="Z1749" s="77"/>
    </row>
    <row r="1750" ht="15.75" customHeight="1">
      <c r="A1750" s="2"/>
      <c r="B1750" s="18"/>
      <c r="C1750" s="18"/>
      <c r="D1750" s="18">
        <f t="shared" si="457"/>
        <v>0</v>
      </c>
      <c r="E1750" s="18">
        <f>B1750*A1742</f>
        <v>0</v>
      </c>
      <c r="F1750" s="18">
        <f t="shared" si="458"/>
        <v>0</v>
      </c>
      <c r="G1750" s="59"/>
      <c r="H1750" s="18"/>
      <c r="I1750" s="89">
        <f t="shared" si="459"/>
        <v>0</v>
      </c>
      <c r="J1750" s="116"/>
      <c r="K1750" s="3">
        <f t="shared" si="460"/>
        <v>0</v>
      </c>
      <c r="L1750" s="3"/>
      <c r="M1750" s="77"/>
      <c r="N1750" s="77"/>
      <c r="O1750" s="77"/>
      <c r="P1750" s="77"/>
      <c r="Q1750" s="77"/>
      <c r="R1750" s="77"/>
      <c r="S1750" s="77"/>
      <c r="T1750" s="77"/>
      <c r="U1750" s="77"/>
      <c r="V1750" s="77"/>
      <c r="W1750" s="77"/>
      <c r="X1750" s="77"/>
      <c r="Y1750" s="77"/>
      <c r="Z1750" s="77"/>
    </row>
    <row r="1751" ht="15.75" customHeight="1">
      <c r="A1751" s="2"/>
      <c r="B1751" s="89"/>
      <c r="C1751" s="89"/>
      <c r="D1751" s="18">
        <f t="shared" si="457"/>
        <v>0</v>
      </c>
      <c r="E1751" s="18">
        <f>B1751*A1742</f>
        <v>0</v>
      </c>
      <c r="F1751" s="18">
        <f t="shared" si="458"/>
        <v>0</v>
      </c>
      <c r="G1751" s="148" t="s">
        <v>528</v>
      </c>
      <c r="H1751" s="18"/>
      <c r="I1751" s="89">
        <f t="shared" si="459"/>
        <v>0</v>
      </c>
      <c r="J1751" s="116"/>
      <c r="K1751" s="3">
        <f t="shared" si="460"/>
        <v>0</v>
      </c>
      <c r="L1751" s="3"/>
      <c r="M1751" s="77"/>
      <c r="N1751" s="77"/>
      <c r="O1751" s="77"/>
      <c r="P1751" s="77"/>
      <c r="Q1751" s="77"/>
      <c r="R1751" s="77"/>
      <c r="S1751" s="77"/>
      <c r="T1751" s="77"/>
      <c r="U1751" s="77"/>
      <c r="V1751" s="77"/>
      <c r="W1751" s="77"/>
      <c r="X1751" s="77"/>
      <c r="Y1751" s="77"/>
      <c r="Z1751" s="77"/>
    </row>
    <row r="1752" ht="15.75" customHeight="1">
      <c r="A1752" s="2"/>
      <c r="B1752" s="89"/>
      <c r="C1752" s="89"/>
      <c r="D1752" s="18">
        <f t="shared" si="457"/>
        <v>0</v>
      </c>
      <c r="E1752" s="18">
        <f>B1752*A1742</f>
        <v>0</v>
      </c>
      <c r="F1752" s="18">
        <f t="shared" si="458"/>
        <v>0</v>
      </c>
      <c r="G1752" s="142"/>
      <c r="H1752" s="18"/>
      <c r="I1752" s="89">
        <f t="shared" si="459"/>
        <v>0</v>
      </c>
      <c r="J1752" s="116"/>
      <c r="K1752" s="3">
        <f t="shared" si="460"/>
        <v>0</v>
      </c>
      <c r="L1752" s="3"/>
      <c r="M1752" s="77"/>
      <c r="N1752" s="77"/>
      <c r="O1752" s="77"/>
      <c r="P1752" s="77"/>
      <c r="Q1752" s="77"/>
      <c r="R1752" s="77"/>
      <c r="S1752" s="77"/>
      <c r="T1752" s="77"/>
      <c r="U1752" s="77"/>
      <c r="V1752" s="77"/>
      <c r="W1752" s="77"/>
      <c r="X1752" s="77"/>
      <c r="Y1752" s="77"/>
      <c r="Z1752" s="77"/>
    </row>
    <row r="1753" ht="15.75" customHeight="1">
      <c r="A1753" s="1"/>
      <c r="B1753" s="89"/>
      <c r="C1753" s="89"/>
      <c r="D1753" s="18">
        <f t="shared" si="457"/>
        <v>0</v>
      </c>
      <c r="E1753" s="18">
        <f>B1753*A1742</f>
        <v>0</v>
      </c>
      <c r="F1753" s="18">
        <f t="shared" si="458"/>
        <v>0</v>
      </c>
      <c r="G1753" s="142"/>
      <c r="H1753" s="18"/>
      <c r="I1753" s="89">
        <f t="shared" si="459"/>
        <v>0</v>
      </c>
      <c r="J1753" s="116"/>
      <c r="K1753" s="3">
        <f t="shared" si="460"/>
        <v>0</v>
      </c>
      <c r="L1753" s="3"/>
      <c r="M1753" s="77"/>
      <c r="N1753" s="77"/>
      <c r="O1753" s="77"/>
      <c r="P1753" s="77"/>
      <c r="Q1753" s="77"/>
      <c r="R1753" s="77"/>
      <c r="S1753" s="77"/>
      <c r="T1753" s="77"/>
      <c r="U1753" s="77"/>
      <c r="V1753" s="77"/>
      <c r="W1753" s="77"/>
      <c r="X1753" s="77"/>
      <c r="Y1753" s="77"/>
      <c r="Z1753" s="77"/>
    </row>
    <row r="1754" ht="15.75" customHeight="1">
      <c r="A1754" s="1"/>
      <c r="B1754" s="89"/>
      <c r="C1754" s="89"/>
      <c r="D1754" s="18">
        <f t="shared" si="457"/>
        <v>0</v>
      </c>
      <c r="E1754" s="18">
        <f>B1754*A1742</f>
        <v>0</v>
      </c>
      <c r="F1754" s="18">
        <f t="shared" si="458"/>
        <v>0</v>
      </c>
      <c r="G1754" s="142"/>
      <c r="H1754" s="18"/>
      <c r="I1754" s="89">
        <f t="shared" si="459"/>
        <v>0</v>
      </c>
      <c r="J1754" s="116"/>
      <c r="K1754" s="3">
        <f t="shared" si="460"/>
        <v>0</v>
      </c>
      <c r="L1754" s="3"/>
      <c r="M1754" s="77"/>
      <c r="N1754" s="77"/>
      <c r="O1754" s="77"/>
      <c r="P1754" s="77"/>
      <c r="Q1754" s="77"/>
      <c r="R1754" s="77"/>
      <c r="S1754" s="77"/>
      <c r="T1754" s="77"/>
      <c r="U1754" s="77"/>
      <c r="V1754" s="77"/>
      <c r="W1754" s="77"/>
      <c r="X1754" s="77"/>
      <c r="Y1754" s="77"/>
      <c r="Z1754" s="77"/>
    </row>
    <row r="1755" ht="15.75" customHeight="1">
      <c r="A1755" s="31"/>
      <c r="B1755" s="89"/>
      <c r="C1755" s="89"/>
      <c r="D1755" s="95">
        <f t="shared" si="457"/>
        <v>0</v>
      </c>
      <c r="E1755" s="95">
        <f>B1755*A1742</f>
        <v>0</v>
      </c>
      <c r="F1755" s="18">
        <f t="shared" si="458"/>
        <v>0</v>
      </c>
      <c r="G1755" s="87"/>
      <c r="H1755" s="18"/>
      <c r="I1755" s="89">
        <f t="shared" si="459"/>
        <v>0</v>
      </c>
      <c r="J1755" s="118"/>
      <c r="K1755" s="3">
        <f t="shared" si="460"/>
        <v>0</v>
      </c>
      <c r="L1755" s="3"/>
      <c r="M1755" s="77"/>
      <c r="N1755" s="77"/>
      <c r="O1755" s="77"/>
      <c r="P1755" s="77"/>
      <c r="Q1755" s="77"/>
      <c r="R1755" s="77"/>
      <c r="S1755" s="77"/>
      <c r="T1755" s="77"/>
      <c r="U1755" s="77"/>
      <c r="V1755" s="77"/>
      <c r="W1755" s="77"/>
      <c r="X1755" s="77"/>
      <c r="Y1755" s="77"/>
      <c r="Z1755" s="77"/>
    </row>
    <row r="1756" ht="15.75" customHeight="1">
      <c r="A1756" s="31"/>
      <c r="B1756" s="89"/>
      <c r="C1756" s="89"/>
      <c r="D1756" s="18">
        <f t="shared" si="457"/>
        <v>0</v>
      </c>
      <c r="E1756" s="18">
        <f>B1756*A1742</f>
        <v>0</v>
      </c>
      <c r="F1756" s="18">
        <f t="shared" si="458"/>
        <v>0</v>
      </c>
      <c r="G1756" s="143">
        <f>F1758/A1742</f>
        <v>0</v>
      </c>
      <c r="H1756" s="18"/>
      <c r="I1756" s="89">
        <f t="shared" si="459"/>
        <v>0</v>
      </c>
      <c r="J1756" s="3"/>
      <c r="K1756" s="3">
        <f t="shared" si="460"/>
        <v>0</v>
      </c>
      <c r="L1756" s="3"/>
      <c r="M1756" s="77"/>
      <c r="N1756" s="77"/>
      <c r="O1756" s="77"/>
      <c r="P1756" s="77"/>
      <c r="Q1756" s="77"/>
      <c r="R1756" s="77"/>
      <c r="S1756" s="77"/>
      <c r="T1756" s="77"/>
      <c r="U1756" s="77"/>
      <c r="V1756" s="77"/>
      <c r="W1756" s="77"/>
      <c r="X1756" s="77"/>
      <c r="Y1756" s="77"/>
      <c r="Z1756" s="77"/>
    </row>
    <row r="1757" ht="15.75" customHeight="1">
      <c r="A1757" s="31"/>
      <c r="B1757" s="89"/>
      <c r="C1757" s="89"/>
      <c r="D1757" s="18">
        <f t="shared" si="457"/>
        <v>0</v>
      </c>
      <c r="E1757" s="18">
        <f>B1757*A1742</f>
        <v>0</v>
      </c>
      <c r="F1757" s="18">
        <f t="shared" si="458"/>
        <v>0</v>
      </c>
      <c r="G1757" s="142"/>
      <c r="H1757" s="18"/>
      <c r="I1757" s="89">
        <f t="shared" si="459"/>
        <v>0</v>
      </c>
      <c r="J1757" s="3"/>
      <c r="K1757" s="3">
        <f t="shared" si="460"/>
        <v>0</v>
      </c>
      <c r="L1757" s="3"/>
      <c r="M1757" s="77"/>
      <c r="N1757" s="77"/>
      <c r="O1757" s="77"/>
      <c r="P1757" s="77"/>
      <c r="Q1757" s="77"/>
      <c r="R1757" s="77"/>
      <c r="S1757" s="77"/>
      <c r="T1757" s="77"/>
      <c r="U1757" s="77"/>
      <c r="V1757" s="77"/>
      <c r="W1757" s="77"/>
      <c r="X1757" s="77"/>
      <c r="Y1757" s="77"/>
      <c r="Z1757" s="77"/>
    </row>
    <row r="1758" ht="15.75" customHeight="1">
      <c r="A1758" s="4" t="s">
        <v>495</v>
      </c>
      <c r="B1758" s="97">
        <f>SUM(B1744:B1757)</f>
        <v>0</v>
      </c>
      <c r="C1758" s="96"/>
      <c r="D1758" s="97">
        <f t="shared" ref="D1758:F1758" si="461">SUM(D1744:D1757)</f>
        <v>0</v>
      </c>
      <c r="E1758" s="97">
        <f t="shared" si="461"/>
        <v>0</v>
      </c>
      <c r="F1758" s="97">
        <f t="shared" si="461"/>
        <v>0</v>
      </c>
      <c r="G1758" s="87"/>
      <c r="H1758" s="96"/>
      <c r="I1758" s="97">
        <f t="shared" ref="I1758:L1758" si="462">SUM(I1744:I1757)</f>
        <v>0</v>
      </c>
      <c r="J1758" s="98">
        <f t="shared" si="462"/>
        <v>0</v>
      </c>
      <c r="K1758" s="98">
        <f t="shared" si="462"/>
        <v>0</v>
      </c>
      <c r="L1758" s="98">
        <f t="shared" si="462"/>
        <v>0</v>
      </c>
      <c r="M1758" s="77"/>
      <c r="N1758" s="77"/>
      <c r="O1758" s="77"/>
      <c r="P1758" s="77"/>
      <c r="Q1758" s="77"/>
      <c r="R1758" s="77"/>
      <c r="S1758" s="77"/>
      <c r="T1758" s="77"/>
      <c r="U1758" s="77"/>
      <c r="V1758" s="77"/>
      <c r="W1758" s="77"/>
      <c r="X1758" s="77"/>
      <c r="Y1758" s="77"/>
      <c r="Z1758" s="77"/>
    </row>
    <row r="1759" ht="15.75" customHeight="1">
      <c r="A1759" s="8"/>
      <c r="B1759" s="100"/>
      <c r="C1759" s="100"/>
      <c r="D1759" s="100"/>
      <c r="E1759" s="100"/>
      <c r="F1759" s="100"/>
      <c r="G1759" s="100"/>
      <c r="H1759" s="100"/>
      <c r="I1759" s="101" t="s">
        <v>496</v>
      </c>
      <c r="J1759" s="100"/>
      <c r="K1759" s="100"/>
      <c r="L1759" s="101" t="s">
        <v>497</v>
      </c>
      <c r="M1759" s="77"/>
      <c r="N1759" s="77"/>
      <c r="O1759" s="77"/>
      <c r="P1759" s="77"/>
      <c r="Q1759" s="77"/>
      <c r="R1759" s="77"/>
      <c r="S1759" s="77"/>
      <c r="T1759" s="77"/>
      <c r="U1759" s="77"/>
      <c r="V1759" s="77"/>
      <c r="W1759" s="77"/>
      <c r="X1759" s="77"/>
      <c r="Y1759" s="77"/>
      <c r="Z1759" s="77"/>
    </row>
    <row r="1760" ht="15.75" customHeight="1">
      <c r="A1760" s="8"/>
      <c r="B1760" s="100"/>
      <c r="C1760" s="100"/>
      <c r="D1760" s="100"/>
      <c r="E1760" s="100"/>
      <c r="F1760" s="100"/>
      <c r="G1760" s="100"/>
      <c r="H1760" s="100"/>
      <c r="I1760" s="104">
        <f>G1756*A1742</f>
        <v>0</v>
      </c>
      <c r="J1760" s="100"/>
      <c r="K1760" s="100"/>
      <c r="L1760" s="104"/>
      <c r="M1760" s="77"/>
      <c r="N1760" s="77"/>
      <c r="O1760" s="77"/>
      <c r="P1760" s="77"/>
      <c r="Q1760" s="77"/>
      <c r="R1760" s="77"/>
      <c r="S1760" s="77"/>
      <c r="T1760" s="77"/>
      <c r="U1760" s="77"/>
      <c r="V1760" s="77"/>
      <c r="W1760" s="77"/>
      <c r="X1760" s="77"/>
      <c r="Y1760" s="77"/>
      <c r="Z1760" s="77"/>
    </row>
    <row r="1761" ht="15.75" customHeight="1">
      <c r="A1761" s="8"/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77"/>
      <c r="N1761" s="77"/>
      <c r="O1761" s="77"/>
      <c r="P1761" s="77"/>
      <c r="Q1761" s="77"/>
      <c r="R1761" s="77"/>
      <c r="S1761" s="77"/>
      <c r="T1761" s="77"/>
      <c r="U1761" s="77"/>
      <c r="V1761" s="77"/>
      <c r="W1761" s="77"/>
      <c r="X1761" s="77"/>
      <c r="Y1761" s="77"/>
      <c r="Z1761" s="77"/>
    </row>
    <row r="1762" ht="15.75" customHeight="1">
      <c r="A1762" s="8"/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77"/>
      <c r="N1762" s="77"/>
      <c r="O1762" s="77"/>
      <c r="P1762" s="77"/>
      <c r="Q1762" s="77"/>
      <c r="R1762" s="77"/>
      <c r="S1762" s="77"/>
      <c r="T1762" s="77"/>
      <c r="U1762" s="77"/>
      <c r="V1762" s="77"/>
      <c r="W1762" s="77"/>
      <c r="X1762" s="77"/>
      <c r="Y1762" s="77"/>
      <c r="Z1762" s="77"/>
    </row>
    <row r="1763" ht="15.75" customHeight="1">
      <c r="A1763" s="66"/>
      <c r="B1763" s="75"/>
      <c r="C1763" s="75"/>
      <c r="D1763" s="75"/>
      <c r="E1763" s="75"/>
      <c r="F1763" s="75"/>
      <c r="G1763" s="75"/>
      <c r="H1763" s="75"/>
      <c r="I1763" s="75"/>
      <c r="J1763" s="75"/>
      <c r="K1763" s="75"/>
      <c r="L1763" s="76"/>
      <c r="M1763" s="77"/>
      <c r="N1763" s="77"/>
      <c r="O1763" s="77"/>
      <c r="P1763" s="77"/>
      <c r="Q1763" s="77"/>
      <c r="R1763" s="77"/>
      <c r="S1763" s="77"/>
      <c r="T1763" s="77"/>
      <c r="U1763" s="77"/>
      <c r="V1763" s="77"/>
      <c r="W1763" s="77"/>
      <c r="X1763" s="77"/>
      <c r="Y1763" s="77"/>
      <c r="Z1763" s="77"/>
    </row>
    <row r="1764" ht="15.75" customHeight="1">
      <c r="A1764" s="78" t="s">
        <v>478</v>
      </c>
      <c r="B1764" s="79" t="s">
        <v>479</v>
      </c>
      <c r="C1764" s="75"/>
      <c r="D1764" s="76"/>
      <c r="E1764" s="80" t="s">
        <v>480</v>
      </c>
      <c r="F1764" s="75"/>
      <c r="G1764" s="76"/>
      <c r="H1764" s="79" t="s">
        <v>481</v>
      </c>
      <c r="I1764" s="75"/>
      <c r="J1764" s="75"/>
      <c r="K1764" s="75"/>
      <c r="L1764" s="76"/>
      <c r="M1764" s="77"/>
      <c r="N1764" s="77"/>
      <c r="O1764" s="77"/>
      <c r="P1764" s="77"/>
      <c r="Q1764" s="77"/>
      <c r="R1764" s="77"/>
      <c r="S1764" s="77"/>
      <c r="T1764" s="77"/>
      <c r="U1764" s="77"/>
      <c r="V1764" s="77"/>
      <c r="W1764" s="77"/>
      <c r="X1764" s="77"/>
      <c r="Y1764" s="77"/>
      <c r="Z1764" s="77"/>
    </row>
    <row r="1765" ht="15.75" customHeight="1">
      <c r="A1765" s="177">
        <v>4.0</v>
      </c>
      <c r="B1765" s="82" t="s">
        <v>482</v>
      </c>
      <c r="C1765" s="82" t="s">
        <v>483</v>
      </c>
      <c r="D1765" s="82" t="s">
        <v>484</v>
      </c>
      <c r="E1765" s="82" t="s">
        <v>485</v>
      </c>
      <c r="F1765" s="82" t="s">
        <v>484</v>
      </c>
      <c r="G1765" s="82" t="s">
        <v>524</v>
      </c>
      <c r="H1765" s="82" t="s">
        <v>486</v>
      </c>
      <c r="I1765" s="82" t="s">
        <v>487</v>
      </c>
      <c r="J1765" s="147" t="s">
        <v>488</v>
      </c>
      <c r="K1765" s="85" t="s">
        <v>489</v>
      </c>
      <c r="L1765" s="85" t="s">
        <v>490</v>
      </c>
      <c r="M1765" s="77"/>
      <c r="N1765" s="77"/>
      <c r="O1765" s="77"/>
      <c r="P1765" s="77"/>
      <c r="Q1765" s="77"/>
      <c r="R1765" s="77"/>
      <c r="S1765" s="77"/>
      <c r="T1765" s="77"/>
      <c r="U1765" s="77"/>
      <c r="V1765" s="77"/>
      <c r="W1765" s="77"/>
      <c r="X1765" s="77"/>
      <c r="Y1765" s="77"/>
      <c r="Z1765" s="77"/>
    </row>
    <row r="1766" ht="15.75" customHeight="1">
      <c r="A1766" s="86" t="s">
        <v>491</v>
      </c>
      <c r="B1766" s="87"/>
      <c r="C1766" s="87"/>
      <c r="D1766" s="87"/>
      <c r="E1766" s="87"/>
      <c r="F1766" s="87"/>
      <c r="G1766" s="87"/>
      <c r="H1766" s="87"/>
      <c r="I1766" s="87"/>
      <c r="J1766" s="115"/>
      <c r="K1766" s="87"/>
      <c r="L1766" s="87"/>
      <c r="M1766" s="77"/>
      <c r="N1766" s="77"/>
      <c r="O1766" s="77"/>
      <c r="P1766" s="77"/>
      <c r="Q1766" s="77"/>
      <c r="R1766" s="77"/>
      <c r="S1766" s="77"/>
      <c r="T1766" s="77"/>
      <c r="U1766" s="77"/>
      <c r="V1766" s="77"/>
      <c r="W1766" s="77"/>
      <c r="X1766" s="77"/>
      <c r="Y1766" s="77"/>
      <c r="Z1766" s="77"/>
    </row>
    <row r="1767" ht="15.75" customHeight="1">
      <c r="A1767" s="2"/>
      <c r="B1767" s="89"/>
      <c r="C1767" s="89"/>
      <c r="D1767" s="18">
        <f t="shared" ref="D1767:D1780" si="463">C1767*B1767</f>
        <v>0</v>
      </c>
      <c r="E1767" s="18">
        <f>B1767*A1765</f>
        <v>0</v>
      </c>
      <c r="F1767" s="18">
        <f t="shared" ref="F1767:F1780" si="464">E1767*C1767</f>
        <v>0</v>
      </c>
      <c r="G1767" s="140">
        <v>0.0</v>
      </c>
      <c r="H1767" s="18"/>
      <c r="I1767" s="89">
        <f t="shared" ref="I1767:I1780" si="465">H1767*E1767</f>
        <v>0</v>
      </c>
      <c r="J1767" s="116"/>
      <c r="K1767" s="3">
        <f t="shared" ref="K1767:K1780" si="466">J1767*I1767</f>
        <v>0</v>
      </c>
      <c r="L1767" s="3"/>
      <c r="M1767" s="77"/>
      <c r="N1767" s="77"/>
      <c r="O1767" s="77"/>
      <c r="P1767" s="77"/>
      <c r="Q1767" s="77"/>
      <c r="R1767" s="77"/>
      <c r="S1767" s="77"/>
      <c r="T1767" s="77"/>
      <c r="U1767" s="77"/>
      <c r="V1767" s="77"/>
      <c r="W1767" s="77"/>
      <c r="X1767" s="77"/>
      <c r="Y1767" s="77"/>
      <c r="Z1767" s="77"/>
    </row>
    <row r="1768" ht="15.75" customHeight="1">
      <c r="A1768" s="2"/>
      <c r="B1768" s="89"/>
      <c r="C1768" s="89"/>
      <c r="D1768" s="18">
        <f t="shared" si="463"/>
        <v>0</v>
      </c>
      <c r="E1768" s="18">
        <f>B1768*A1765</f>
        <v>0</v>
      </c>
      <c r="F1768" s="18">
        <f t="shared" si="464"/>
        <v>0</v>
      </c>
      <c r="G1768" s="87"/>
      <c r="H1768" s="18"/>
      <c r="I1768" s="89">
        <f t="shared" si="465"/>
        <v>0</v>
      </c>
      <c r="J1768" s="116"/>
      <c r="K1768" s="3">
        <f t="shared" si="466"/>
        <v>0</v>
      </c>
      <c r="L1768" s="3"/>
      <c r="M1768" s="77"/>
      <c r="N1768" s="77"/>
      <c r="O1768" s="77"/>
      <c r="P1768" s="77"/>
      <c r="Q1768" s="77"/>
      <c r="R1768" s="77"/>
      <c r="S1768" s="77"/>
      <c r="T1768" s="77"/>
      <c r="U1768" s="77"/>
      <c r="V1768" s="77"/>
      <c r="W1768" s="77"/>
      <c r="X1768" s="77"/>
      <c r="Y1768" s="77"/>
      <c r="Z1768" s="77"/>
    </row>
    <row r="1769" ht="15.75" customHeight="1">
      <c r="A1769" s="2"/>
      <c r="B1769" s="18"/>
      <c r="C1769" s="18"/>
      <c r="D1769" s="18">
        <f t="shared" si="463"/>
        <v>0</v>
      </c>
      <c r="E1769" s="18">
        <f>B1769*A1765</f>
        <v>0</v>
      </c>
      <c r="F1769" s="18">
        <f t="shared" si="464"/>
        <v>0</v>
      </c>
      <c r="G1769" s="148" t="s">
        <v>527</v>
      </c>
      <c r="H1769" s="18"/>
      <c r="I1769" s="89">
        <f t="shared" si="465"/>
        <v>0</v>
      </c>
      <c r="J1769" s="116"/>
      <c r="K1769" s="3">
        <f t="shared" si="466"/>
        <v>0</v>
      </c>
      <c r="L1769" s="3"/>
      <c r="M1769" s="77"/>
      <c r="N1769" s="77"/>
      <c r="O1769" s="77"/>
      <c r="P1769" s="77"/>
      <c r="Q1769" s="77"/>
      <c r="R1769" s="77"/>
      <c r="S1769" s="77"/>
      <c r="T1769" s="77"/>
      <c r="U1769" s="77"/>
      <c r="V1769" s="77"/>
      <c r="W1769" s="77"/>
      <c r="X1769" s="77"/>
      <c r="Y1769" s="77"/>
      <c r="Z1769" s="77"/>
    </row>
    <row r="1770" ht="15.75" customHeight="1">
      <c r="A1770" s="2"/>
      <c r="B1770" s="18"/>
      <c r="C1770" s="18"/>
      <c r="D1770" s="18">
        <f t="shared" si="463"/>
        <v>0</v>
      </c>
      <c r="E1770" s="18">
        <f>B1770*A1765</f>
        <v>0</v>
      </c>
      <c r="F1770" s="18">
        <f t="shared" si="464"/>
        <v>0</v>
      </c>
      <c r="G1770" s="142"/>
      <c r="H1770" s="18"/>
      <c r="I1770" s="89">
        <f t="shared" si="465"/>
        <v>0</v>
      </c>
      <c r="J1770" s="116"/>
      <c r="K1770" s="3">
        <f t="shared" si="466"/>
        <v>0</v>
      </c>
      <c r="L1770" s="3"/>
      <c r="M1770" s="77"/>
      <c r="N1770" s="77"/>
      <c r="O1770" s="77"/>
      <c r="P1770" s="77"/>
      <c r="Q1770" s="77"/>
      <c r="R1770" s="77"/>
      <c r="S1770" s="77"/>
      <c r="T1770" s="77"/>
      <c r="U1770" s="77"/>
      <c r="V1770" s="77"/>
      <c r="W1770" s="77"/>
      <c r="X1770" s="77"/>
      <c r="Y1770" s="77"/>
      <c r="Z1770" s="77"/>
    </row>
    <row r="1771" ht="15.75" customHeight="1">
      <c r="A1771" s="2"/>
      <c r="B1771" s="18"/>
      <c r="C1771" s="18"/>
      <c r="D1771" s="18">
        <f t="shared" si="463"/>
        <v>0</v>
      </c>
      <c r="E1771" s="18">
        <f>B1771*A1765</f>
        <v>0</v>
      </c>
      <c r="F1771" s="18">
        <f t="shared" si="464"/>
        <v>0</v>
      </c>
      <c r="G1771" s="142"/>
      <c r="H1771" s="18"/>
      <c r="I1771" s="89">
        <f t="shared" si="465"/>
        <v>0</v>
      </c>
      <c r="J1771" s="116"/>
      <c r="K1771" s="3">
        <f t="shared" si="466"/>
        <v>0</v>
      </c>
      <c r="L1771" s="3"/>
      <c r="M1771" s="77"/>
      <c r="N1771" s="77"/>
      <c r="O1771" s="77"/>
      <c r="P1771" s="77"/>
      <c r="Q1771" s="77"/>
      <c r="R1771" s="77"/>
      <c r="S1771" s="77"/>
      <c r="T1771" s="77"/>
      <c r="U1771" s="77"/>
      <c r="V1771" s="77"/>
      <c r="W1771" s="77"/>
      <c r="X1771" s="77"/>
      <c r="Y1771" s="77"/>
      <c r="Z1771" s="77"/>
    </row>
    <row r="1772" ht="15.75" customHeight="1">
      <c r="A1772" s="2"/>
      <c r="B1772" s="18"/>
      <c r="C1772" s="18"/>
      <c r="D1772" s="18">
        <f t="shared" si="463"/>
        <v>0</v>
      </c>
      <c r="E1772" s="18">
        <f>B1772*A1765</f>
        <v>0</v>
      </c>
      <c r="F1772" s="18">
        <f t="shared" si="464"/>
        <v>0</v>
      </c>
      <c r="G1772" s="87"/>
      <c r="H1772" s="18"/>
      <c r="I1772" s="89">
        <f t="shared" si="465"/>
        <v>0</v>
      </c>
      <c r="J1772" s="116"/>
      <c r="K1772" s="3">
        <f t="shared" si="466"/>
        <v>0</v>
      </c>
      <c r="L1772" s="3"/>
      <c r="M1772" s="77"/>
      <c r="N1772" s="77"/>
      <c r="O1772" s="77"/>
      <c r="P1772" s="77"/>
      <c r="Q1772" s="77"/>
      <c r="R1772" s="77"/>
      <c r="S1772" s="77"/>
      <c r="T1772" s="77"/>
      <c r="U1772" s="77"/>
      <c r="V1772" s="77"/>
      <c r="W1772" s="77"/>
      <c r="X1772" s="77"/>
      <c r="Y1772" s="77"/>
      <c r="Z1772" s="77"/>
    </row>
    <row r="1773" ht="15.75" customHeight="1">
      <c r="A1773" s="2"/>
      <c r="B1773" s="18"/>
      <c r="C1773" s="18"/>
      <c r="D1773" s="18">
        <f t="shared" si="463"/>
        <v>0</v>
      </c>
      <c r="E1773" s="18">
        <f>B1773*A1765</f>
        <v>0</v>
      </c>
      <c r="F1773" s="18">
        <f t="shared" si="464"/>
        <v>0</v>
      </c>
      <c r="G1773" s="59"/>
      <c r="H1773" s="18"/>
      <c r="I1773" s="89">
        <f t="shared" si="465"/>
        <v>0</v>
      </c>
      <c r="J1773" s="116"/>
      <c r="K1773" s="3">
        <f t="shared" si="466"/>
        <v>0</v>
      </c>
      <c r="L1773" s="3"/>
      <c r="M1773" s="77"/>
      <c r="N1773" s="77"/>
      <c r="O1773" s="77"/>
      <c r="P1773" s="77"/>
      <c r="Q1773" s="77"/>
      <c r="R1773" s="77"/>
      <c r="S1773" s="77"/>
      <c r="T1773" s="77"/>
      <c r="U1773" s="77"/>
      <c r="V1773" s="77"/>
      <c r="W1773" s="77"/>
      <c r="X1773" s="77"/>
      <c r="Y1773" s="77"/>
      <c r="Z1773" s="77"/>
    </row>
    <row r="1774" ht="15.75" customHeight="1">
      <c r="A1774" s="2"/>
      <c r="B1774" s="89"/>
      <c r="C1774" s="89"/>
      <c r="D1774" s="18">
        <f t="shared" si="463"/>
        <v>0</v>
      </c>
      <c r="E1774" s="18">
        <f>B1774*A1765</f>
        <v>0</v>
      </c>
      <c r="F1774" s="18">
        <f t="shared" si="464"/>
        <v>0</v>
      </c>
      <c r="G1774" s="148" t="s">
        <v>528</v>
      </c>
      <c r="H1774" s="18"/>
      <c r="I1774" s="89">
        <f t="shared" si="465"/>
        <v>0</v>
      </c>
      <c r="J1774" s="116"/>
      <c r="K1774" s="3">
        <f t="shared" si="466"/>
        <v>0</v>
      </c>
      <c r="L1774" s="3"/>
      <c r="M1774" s="77"/>
      <c r="N1774" s="77"/>
      <c r="O1774" s="77"/>
      <c r="P1774" s="77"/>
      <c r="Q1774" s="77"/>
      <c r="R1774" s="77"/>
      <c r="S1774" s="77"/>
      <c r="T1774" s="77"/>
      <c r="U1774" s="77"/>
      <c r="V1774" s="77"/>
      <c r="W1774" s="77"/>
      <c r="X1774" s="77"/>
      <c r="Y1774" s="77"/>
      <c r="Z1774" s="77"/>
    </row>
    <row r="1775" ht="15.75" customHeight="1">
      <c r="A1775" s="2"/>
      <c r="B1775" s="89"/>
      <c r="C1775" s="89"/>
      <c r="D1775" s="18">
        <f t="shared" si="463"/>
        <v>0</v>
      </c>
      <c r="E1775" s="18">
        <f>B1775*A1765</f>
        <v>0</v>
      </c>
      <c r="F1775" s="18">
        <f t="shared" si="464"/>
        <v>0</v>
      </c>
      <c r="G1775" s="142"/>
      <c r="H1775" s="18"/>
      <c r="I1775" s="89">
        <f t="shared" si="465"/>
        <v>0</v>
      </c>
      <c r="J1775" s="116"/>
      <c r="K1775" s="3">
        <f t="shared" si="466"/>
        <v>0</v>
      </c>
      <c r="L1775" s="3"/>
      <c r="M1775" s="77"/>
      <c r="N1775" s="77"/>
      <c r="O1775" s="77"/>
      <c r="P1775" s="77"/>
      <c r="Q1775" s="77"/>
      <c r="R1775" s="77"/>
      <c r="S1775" s="77"/>
      <c r="T1775" s="77"/>
      <c r="U1775" s="77"/>
      <c r="V1775" s="77"/>
      <c r="W1775" s="77"/>
      <c r="X1775" s="77"/>
      <c r="Y1775" s="77"/>
      <c r="Z1775" s="77"/>
    </row>
    <row r="1776" ht="15.75" customHeight="1">
      <c r="A1776" s="1"/>
      <c r="B1776" s="89"/>
      <c r="C1776" s="89"/>
      <c r="D1776" s="18">
        <f t="shared" si="463"/>
        <v>0</v>
      </c>
      <c r="E1776" s="18">
        <f>B1776*A1765</f>
        <v>0</v>
      </c>
      <c r="F1776" s="18">
        <f t="shared" si="464"/>
        <v>0</v>
      </c>
      <c r="G1776" s="142"/>
      <c r="H1776" s="18"/>
      <c r="I1776" s="89">
        <f t="shared" si="465"/>
        <v>0</v>
      </c>
      <c r="J1776" s="116"/>
      <c r="K1776" s="3">
        <f t="shared" si="466"/>
        <v>0</v>
      </c>
      <c r="L1776" s="3"/>
      <c r="M1776" s="77"/>
      <c r="N1776" s="77"/>
      <c r="O1776" s="77"/>
      <c r="P1776" s="77"/>
      <c r="Q1776" s="77"/>
      <c r="R1776" s="77"/>
      <c r="S1776" s="77"/>
      <c r="T1776" s="77"/>
      <c r="U1776" s="77"/>
      <c r="V1776" s="77"/>
      <c r="W1776" s="77"/>
      <c r="X1776" s="77"/>
      <c r="Y1776" s="77"/>
      <c r="Z1776" s="77"/>
    </row>
    <row r="1777" ht="15.75" customHeight="1">
      <c r="A1777" s="1"/>
      <c r="B1777" s="89"/>
      <c r="C1777" s="89"/>
      <c r="D1777" s="18">
        <f t="shared" si="463"/>
        <v>0</v>
      </c>
      <c r="E1777" s="18">
        <f>B1777*A1765</f>
        <v>0</v>
      </c>
      <c r="F1777" s="18">
        <f t="shared" si="464"/>
        <v>0</v>
      </c>
      <c r="G1777" s="142"/>
      <c r="H1777" s="18"/>
      <c r="I1777" s="89">
        <f t="shared" si="465"/>
        <v>0</v>
      </c>
      <c r="J1777" s="116"/>
      <c r="K1777" s="3">
        <f t="shared" si="466"/>
        <v>0</v>
      </c>
      <c r="L1777" s="3"/>
      <c r="M1777" s="77"/>
      <c r="N1777" s="77"/>
      <c r="O1777" s="77"/>
      <c r="P1777" s="77"/>
      <c r="Q1777" s="77"/>
      <c r="R1777" s="77"/>
      <c r="S1777" s="77"/>
      <c r="T1777" s="77"/>
      <c r="U1777" s="77"/>
      <c r="V1777" s="77"/>
      <c r="W1777" s="77"/>
      <c r="X1777" s="77"/>
      <c r="Y1777" s="77"/>
      <c r="Z1777" s="77"/>
    </row>
    <row r="1778" ht="15.75" customHeight="1">
      <c r="A1778" s="31"/>
      <c r="B1778" s="89"/>
      <c r="C1778" s="89"/>
      <c r="D1778" s="95">
        <f t="shared" si="463"/>
        <v>0</v>
      </c>
      <c r="E1778" s="95">
        <f>B1778*A1765</f>
        <v>0</v>
      </c>
      <c r="F1778" s="18">
        <f t="shared" si="464"/>
        <v>0</v>
      </c>
      <c r="G1778" s="87"/>
      <c r="H1778" s="18"/>
      <c r="I1778" s="89">
        <f t="shared" si="465"/>
        <v>0</v>
      </c>
      <c r="J1778" s="118"/>
      <c r="K1778" s="3">
        <f t="shared" si="466"/>
        <v>0</v>
      </c>
      <c r="L1778" s="3"/>
      <c r="M1778" s="77"/>
      <c r="N1778" s="77"/>
      <c r="O1778" s="77"/>
      <c r="P1778" s="77"/>
      <c r="Q1778" s="77"/>
      <c r="R1778" s="77"/>
      <c r="S1778" s="77"/>
      <c r="T1778" s="77"/>
      <c r="U1778" s="77"/>
      <c r="V1778" s="77"/>
      <c r="W1778" s="77"/>
      <c r="X1778" s="77"/>
      <c r="Y1778" s="77"/>
      <c r="Z1778" s="77"/>
    </row>
    <row r="1779" ht="15.75" customHeight="1">
      <c r="A1779" s="31"/>
      <c r="B1779" s="89"/>
      <c r="C1779" s="89"/>
      <c r="D1779" s="18">
        <f t="shared" si="463"/>
        <v>0</v>
      </c>
      <c r="E1779" s="18">
        <f>B1779*A1765</f>
        <v>0</v>
      </c>
      <c r="F1779" s="18">
        <f t="shared" si="464"/>
        <v>0</v>
      </c>
      <c r="G1779" s="143">
        <f>F1781/A1765</f>
        <v>0</v>
      </c>
      <c r="H1779" s="18"/>
      <c r="I1779" s="89">
        <f t="shared" si="465"/>
        <v>0</v>
      </c>
      <c r="J1779" s="3"/>
      <c r="K1779" s="3">
        <f t="shared" si="466"/>
        <v>0</v>
      </c>
      <c r="L1779" s="3"/>
      <c r="M1779" s="77"/>
      <c r="N1779" s="77"/>
      <c r="O1779" s="77"/>
      <c r="P1779" s="77"/>
      <c r="Q1779" s="77"/>
      <c r="R1779" s="77"/>
      <c r="S1779" s="77"/>
      <c r="T1779" s="77"/>
      <c r="U1779" s="77"/>
      <c r="V1779" s="77"/>
      <c r="W1779" s="77"/>
      <c r="X1779" s="77"/>
      <c r="Y1779" s="77"/>
      <c r="Z1779" s="77"/>
    </row>
    <row r="1780" ht="15.75" customHeight="1">
      <c r="A1780" s="31"/>
      <c r="B1780" s="89"/>
      <c r="C1780" s="89"/>
      <c r="D1780" s="18">
        <f t="shared" si="463"/>
        <v>0</v>
      </c>
      <c r="E1780" s="18">
        <f>B1780*A1765</f>
        <v>0</v>
      </c>
      <c r="F1780" s="18">
        <f t="shared" si="464"/>
        <v>0</v>
      </c>
      <c r="G1780" s="142"/>
      <c r="H1780" s="18"/>
      <c r="I1780" s="89">
        <f t="shared" si="465"/>
        <v>0</v>
      </c>
      <c r="J1780" s="3"/>
      <c r="K1780" s="3">
        <f t="shared" si="466"/>
        <v>0</v>
      </c>
      <c r="L1780" s="3"/>
      <c r="M1780" s="77"/>
      <c r="N1780" s="77"/>
      <c r="O1780" s="77"/>
      <c r="P1780" s="77"/>
      <c r="Q1780" s="77"/>
      <c r="R1780" s="77"/>
      <c r="S1780" s="77"/>
      <c r="T1780" s="77"/>
      <c r="U1780" s="77"/>
      <c r="V1780" s="77"/>
      <c r="W1780" s="77"/>
      <c r="X1780" s="77"/>
      <c r="Y1780" s="77"/>
      <c r="Z1780" s="77"/>
    </row>
    <row r="1781" ht="15.75" customHeight="1">
      <c r="A1781" s="4" t="s">
        <v>495</v>
      </c>
      <c r="B1781" s="97">
        <f>SUM(B1767:B1780)</f>
        <v>0</v>
      </c>
      <c r="C1781" s="96"/>
      <c r="D1781" s="97">
        <f t="shared" ref="D1781:F1781" si="467">SUM(D1767:D1780)</f>
        <v>0</v>
      </c>
      <c r="E1781" s="97">
        <f t="shared" si="467"/>
        <v>0</v>
      </c>
      <c r="F1781" s="97">
        <f t="shared" si="467"/>
        <v>0</v>
      </c>
      <c r="G1781" s="87"/>
      <c r="H1781" s="96"/>
      <c r="I1781" s="97">
        <f t="shared" ref="I1781:L1781" si="468">SUM(I1767:I1780)</f>
        <v>0</v>
      </c>
      <c r="J1781" s="98">
        <f t="shared" si="468"/>
        <v>0</v>
      </c>
      <c r="K1781" s="98">
        <f t="shared" si="468"/>
        <v>0</v>
      </c>
      <c r="L1781" s="98">
        <f t="shared" si="468"/>
        <v>0</v>
      </c>
      <c r="M1781" s="77"/>
      <c r="N1781" s="77"/>
      <c r="O1781" s="77"/>
      <c r="P1781" s="77"/>
      <c r="Q1781" s="77"/>
      <c r="R1781" s="77"/>
      <c r="S1781" s="77"/>
      <c r="T1781" s="77"/>
      <c r="U1781" s="77"/>
      <c r="V1781" s="77"/>
      <c r="W1781" s="77"/>
      <c r="X1781" s="77"/>
      <c r="Y1781" s="77"/>
      <c r="Z1781" s="77"/>
    </row>
    <row r="1782" ht="15.75" customHeight="1">
      <c r="A1782" s="8"/>
      <c r="B1782" s="100"/>
      <c r="C1782" s="100"/>
      <c r="D1782" s="100"/>
      <c r="E1782" s="100"/>
      <c r="F1782" s="100"/>
      <c r="G1782" s="100"/>
      <c r="H1782" s="100"/>
      <c r="I1782" s="101" t="s">
        <v>496</v>
      </c>
      <c r="J1782" s="100"/>
      <c r="K1782" s="100"/>
      <c r="L1782" s="101" t="s">
        <v>497</v>
      </c>
      <c r="M1782" s="77"/>
      <c r="N1782" s="77"/>
      <c r="O1782" s="77"/>
      <c r="P1782" s="77"/>
      <c r="Q1782" s="77"/>
      <c r="R1782" s="77"/>
      <c r="S1782" s="77"/>
      <c r="T1782" s="77"/>
      <c r="U1782" s="77"/>
      <c r="V1782" s="77"/>
      <c r="W1782" s="77"/>
      <c r="X1782" s="77"/>
      <c r="Y1782" s="77"/>
      <c r="Z1782" s="77"/>
    </row>
    <row r="1783" ht="15.75" customHeight="1">
      <c r="A1783" s="8"/>
      <c r="B1783" s="100"/>
      <c r="C1783" s="100"/>
      <c r="D1783" s="100"/>
      <c r="E1783" s="100"/>
      <c r="F1783" s="100"/>
      <c r="G1783" s="100"/>
      <c r="H1783" s="100"/>
      <c r="I1783" s="104">
        <f>G1779*A1765</f>
        <v>0</v>
      </c>
      <c r="J1783" s="100"/>
      <c r="K1783" s="100"/>
      <c r="L1783" s="104"/>
      <c r="M1783" s="77"/>
      <c r="N1783" s="77"/>
      <c r="O1783" s="77"/>
      <c r="P1783" s="77"/>
      <c r="Q1783" s="77"/>
      <c r="R1783" s="77"/>
      <c r="S1783" s="77"/>
      <c r="T1783" s="77"/>
      <c r="U1783" s="77"/>
      <c r="V1783" s="77"/>
      <c r="W1783" s="77"/>
      <c r="X1783" s="77"/>
      <c r="Y1783" s="77"/>
      <c r="Z1783" s="77"/>
    </row>
    <row r="1784" ht="15.75" customHeight="1">
      <c r="A1784" s="8"/>
      <c r="B1784" s="100"/>
      <c r="C1784" s="100"/>
      <c r="D1784" s="100"/>
      <c r="E1784" s="100"/>
      <c r="F1784" s="100"/>
      <c r="G1784" s="100"/>
      <c r="H1784" s="100"/>
      <c r="I1784" s="107"/>
      <c r="J1784" s="100"/>
      <c r="K1784" s="100"/>
      <c r="L1784" s="107"/>
      <c r="M1784" s="77"/>
      <c r="N1784" s="77"/>
      <c r="O1784" s="77"/>
      <c r="P1784" s="77"/>
      <c r="Q1784" s="77"/>
      <c r="R1784" s="77"/>
      <c r="S1784" s="77"/>
      <c r="T1784" s="77"/>
      <c r="U1784" s="77"/>
      <c r="V1784" s="77"/>
      <c r="W1784" s="77"/>
      <c r="X1784" s="77"/>
      <c r="Y1784" s="77"/>
      <c r="Z1784" s="77"/>
    </row>
    <row r="1785" ht="15.75" customHeight="1">
      <c r="A1785" s="8"/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77"/>
      <c r="N1785" s="77"/>
      <c r="O1785" s="77"/>
      <c r="P1785" s="77"/>
      <c r="Q1785" s="77"/>
      <c r="R1785" s="77"/>
      <c r="S1785" s="77"/>
      <c r="T1785" s="77"/>
      <c r="U1785" s="77"/>
      <c r="V1785" s="77"/>
      <c r="W1785" s="77"/>
      <c r="X1785" s="77"/>
      <c r="Y1785" s="77"/>
      <c r="Z1785" s="77"/>
    </row>
    <row r="1786" ht="15.75" customHeight="1">
      <c r="A1786" s="66"/>
      <c r="B1786" s="75"/>
      <c r="C1786" s="75"/>
      <c r="D1786" s="75"/>
      <c r="E1786" s="75"/>
      <c r="F1786" s="75"/>
      <c r="G1786" s="75"/>
      <c r="H1786" s="75"/>
      <c r="I1786" s="75"/>
      <c r="J1786" s="75"/>
      <c r="K1786" s="75"/>
      <c r="L1786" s="76"/>
      <c r="M1786" s="77"/>
      <c r="N1786" s="77"/>
      <c r="O1786" s="77"/>
      <c r="P1786" s="77"/>
      <c r="Q1786" s="77"/>
      <c r="R1786" s="77"/>
      <c r="S1786" s="77"/>
      <c r="T1786" s="77"/>
      <c r="U1786" s="77"/>
      <c r="V1786" s="77"/>
      <c r="W1786" s="77"/>
      <c r="X1786" s="77"/>
      <c r="Y1786" s="77"/>
      <c r="Z1786" s="77"/>
    </row>
    <row r="1787" ht="15.75" customHeight="1">
      <c r="A1787" s="78" t="s">
        <v>478</v>
      </c>
      <c r="B1787" s="79" t="s">
        <v>479</v>
      </c>
      <c r="C1787" s="75"/>
      <c r="D1787" s="76"/>
      <c r="E1787" s="80" t="s">
        <v>480</v>
      </c>
      <c r="F1787" s="75"/>
      <c r="G1787" s="76"/>
      <c r="H1787" s="79" t="s">
        <v>481</v>
      </c>
      <c r="I1787" s="75"/>
      <c r="J1787" s="75"/>
      <c r="K1787" s="75"/>
      <c r="L1787" s="76"/>
      <c r="M1787" s="77"/>
      <c r="N1787" s="77"/>
      <c r="O1787" s="77"/>
      <c r="P1787" s="77"/>
      <c r="Q1787" s="77"/>
      <c r="R1787" s="77"/>
      <c r="S1787" s="77"/>
      <c r="T1787" s="77"/>
      <c r="U1787" s="77"/>
      <c r="V1787" s="77"/>
      <c r="W1787" s="77"/>
      <c r="X1787" s="77"/>
      <c r="Y1787" s="77"/>
      <c r="Z1787" s="77"/>
    </row>
    <row r="1788" ht="15.75" customHeight="1">
      <c r="A1788" s="177">
        <v>4.0</v>
      </c>
      <c r="B1788" s="82" t="s">
        <v>482</v>
      </c>
      <c r="C1788" s="82" t="s">
        <v>483</v>
      </c>
      <c r="D1788" s="82" t="s">
        <v>484</v>
      </c>
      <c r="E1788" s="82" t="s">
        <v>485</v>
      </c>
      <c r="F1788" s="82" t="s">
        <v>484</v>
      </c>
      <c r="G1788" s="82" t="s">
        <v>524</v>
      </c>
      <c r="H1788" s="82" t="s">
        <v>486</v>
      </c>
      <c r="I1788" s="82" t="s">
        <v>487</v>
      </c>
      <c r="J1788" s="147" t="s">
        <v>488</v>
      </c>
      <c r="K1788" s="85" t="s">
        <v>489</v>
      </c>
      <c r="L1788" s="85" t="s">
        <v>490</v>
      </c>
      <c r="M1788" s="77"/>
      <c r="N1788" s="77"/>
      <c r="O1788" s="77"/>
      <c r="P1788" s="77"/>
      <c r="Q1788" s="77"/>
      <c r="R1788" s="77"/>
      <c r="S1788" s="77"/>
      <c r="T1788" s="77"/>
      <c r="U1788" s="77"/>
      <c r="V1788" s="77"/>
      <c r="W1788" s="77"/>
      <c r="X1788" s="77"/>
      <c r="Y1788" s="77"/>
      <c r="Z1788" s="77"/>
    </row>
    <row r="1789" ht="15.75" customHeight="1">
      <c r="A1789" s="86" t="s">
        <v>491</v>
      </c>
      <c r="B1789" s="87"/>
      <c r="C1789" s="87"/>
      <c r="D1789" s="87"/>
      <c r="E1789" s="87"/>
      <c r="F1789" s="87"/>
      <c r="G1789" s="87"/>
      <c r="H1789" s="87"/>
      <c r="I1789" s="87"/>
      <c r="J1789" s="115"/>
      <c r="K1789" s="87"/>
      <c r="L1789" s="87"/>
      <c r="M1789" s="77"/>
      <c r="N1789" s="77"/>
      <c r="O1789" s="77"/>
      <c r="P1789" s="77"/>
      <c r="Q1789" s="77"/>
      <c r="R1789" s="77"/>
      <c r="S1789" s="77"/>
      <c r="T1789" s="77"/>
      <c r="U1789" s="77"/>
      <c r="V1789" s="77"/>
      <c r="W1789" s="77"/>
      <c r="X1789" s="77"/>
      <c r="Y1789" s="77"/>
      <c r="Z1789" s="77"/>
    </row>
    <row r="1790" ht="15.75" customHeight="1">
      <c r="A1790" s="2"/>
      <c r="B1790" s="89"/>
      <c r="C1790" s="89"/>
      <c r="D1790" s="18">
        <f t="shared" ref="D1790:D1803" si="469">C1790*B1790</f>
        <v>0</v>
      </c>
      <c r="E1790" s="18">
        <f>B1790*A1788</f>
        <v>0</v>
      </c>
      <c r="F1790" s="18">
        <f t="shared" ref="F1790:F1803" si="470">E1790*C1790</f>
        <v>0</v>
      </c>
      <c r="G1790" s="140">
        <v>0.0</v>
      </c>
      <c r="H1790" s="18"/>
      <c r="I1790" s="89">
        <f t="shared" ref="I1790:I1803" si="471">H1790*E1790</f>
        <v>0</v>
      </c>
      <c r="J1790" s="116"/>
      <c r="K1790" s="3">
        <f t="shared" ref="K1790:K1803" si="472">J1790*I1790</f>
        <v>0</v>
      </c>
      <c r="L1790" s="3"/>
      <c r="M1790" s="77"/>
      <c r="N1790" s="77"/>
      <c r="O1790" s="77"/>
      <c r="P1790" s="77"/>
      <c r="Q1790" s="77"/>
      <c r="R1790" s="77"/>
      <c r="S1790" s="77"/>
      <c r="T1790" s="77"/>
      <c r="U1790" s="77"/>
      <c r="V1790" s="77"/>
      <c r="W1790" s="77"/>
      <c r="X1790" s="77"/>
      <c r="Y1790" s="77"/>
      <c r="Z1790" s="77"/>
    </row>
    <row r="1791" ht="15.75" customHeight="1">
      <c r="A1791" s="2"/>
      <c r="B1791" s="89"/>
      <c r="C1791" s="89"/>
      <c r="D1791" s="18">
        <f t="shared" si="469"/>
        <v>0</v>
      </c>
      <c r="E1791" s="18">
        <f>B1791*A1788</f>
        <v>0</v>
      </c>
      <c r="F1791" s="18">
        <f t="shared" si="470"/>
        <v>0</v>
      </c>
      <c r="G1791" s="87"/>
      <c r="H1791" s="18"/>
      <c r="I1791" s="89">
        <f t="shared" si="471"/>
        <v>0</v>
      </c>
      <c r="J1791" s="116"/>
      <c r="K1791" s="3">
        <f t="shared" si="472"/>
        <v>0</v>
      </c>
      <c r="L1791" s="3"/>
      <c r="M1791" s="77"/>
      <c r="N1791" s="77"/>
      <c r="O1791" s="77"/>
      <c r="P1791" s="77"/>
      <c r="Q1791" s="77"/>
      <c r="R1791" s="77"/>
      <c r="S1791" s="77"/>
      <c r="T1791" s="77"/>
      <c r="U1791" s="77"/>
      <c r="V1791" s="77"/>
      <c r="W1791" s="77"/>
      <c r="X1791" s="77"/>
      <c r="Y1791" s="77"/>
      <c r="Z1791" s="77"/>
    </row>
    <row r="1792" ht="15.75" customHeight="1">
      <c r="A1792" s="2"/>
      <c r="B1792" s="18"/>
      <c r="C1792" s="18"/>
      <c r="D1792" s="18">
        <f t="shared" si="469"/>
        <v>0</v>
      </c>
      <c r="E1792" s="18">
        <f>B1792*A1788</f>
        <v>0</v>
      </c>
      <c r="F1792" s="18">
        <f t="shared" si="470"/>
        <v>0</v>
      </c>
      <c r="G1792" s="148" t="s">
        <v>527</v>
      </c>
      <c r="H1792" s="18"/>
      <c r="I1792" s="89">
        <f t="shared" si="471"/>
        <v>0</v>
      </c>
      <c r="J1792" s="116"/>
      <c r="K1792" s="3">
        <f t="shared" si="472"/>
        <v>0</v>
      </c>
      <c r="L1792" s="3"/>
      <c r="M1792" s="77"/>
      <c r="N1792" s="77"/>
      <c r="O1792" s="77"/>
      <c r="P1792" s="77"/>
      <c r="Q1792" s="77"/>
      <c r="R1792" s="77"/>
      <c r="S1792" s="77"/>
      <c r="T1792" s="77"/>
      <c r="U1792" s="77"/>
      <c r="V1792" s="77"/>
      <c r="W1792" s="77"/>
      <c r="X1792" s="77"/>
      <c r="Y1792" s="77"/>
      <c r="Z1792" s="77"/>
    </row>
    <row r="1793" ht="15.75" customHeight="1">
      <c r="A1793" s="2"/>
      <c r="B1793" s="18"/>
      <c r="C1793" s="18"/>
      <c r="D1793" s="18">
        <f t="shared" si="469"/>
        <v>0</v>
      </c>
      <c r="E1793" s="18">
        <f>B1793*A1788</f>
        <v>0</v>
      </c>
      <c r="F1793" s="18">
        <f t="shared" si="470"/>
        <v>0</v>
      </c>
      <c r="G1793" s="142"/>
      <c r="H1793" s="18"/>
      <c r="I1793" s="89">
        <f t="shared" si="471"/>
        <v>0</v>
      </c>
      <c r="J1793" s="116"/>
      <c r="K1793" s="3">
        <f t="shared" si="472"/>
        <v>0</v>
      </c>
      <c r="L1793" s="3"/>
      <c r="M1793" s="77"/>
      <c r="N1793" s="77"/>
      <c r="O1793" s="77"/>
      <c r="P1793" s="77"/>
      <c r="Q1793" s="77"/>
      <c r="R1793" s="77"/>
      <c r="S1793" s="77"/>
      <c r="T1793" s="77"/>
      <c r="U1793" s="77"/>
      <c r="V1793" s="77"/>
      <c r="W1793" s="77"/>
      <c r="X1793" s="77"/>
      <c r="Y1793" s="77"/>
      <c r="Z1793" s="77"/>
    </row>
    <row r="1794" ht="15.75" customHeight="1">
      <c r="A1794" s="2"/>
      <c r="B1794" s="18"/>
      <c r="C1794" s="18"/>
      <c r="D1794" s="18">
        <f t="shared" si="469"/>
        <v>0</v>
      </c>
      <c r="E1794" s="18">
        <f>B1794*A1788</f>
        <v>0</v>
      </c>
      <c r="F1794" s="18">
        <f t="shared" si="470"/>
        <v>0</v>
      </c>
      <c r="G1794" s="142"/>
      <c r="H1794" s="18"/>
      <c r="I1794" s="89">
        <f t="shared" si="471"/>
        <v>0</v>
      </c>
      <c r="J1794" s="116"/>
      <c r="K1794" s="3">
        <f t="shared" si="472"/>
        <v>0</v>
      </c>
      <c r="L1794" s="3"/>
      <c r="M1794" s="77"/>
      <c r="N1794" s="77"/>
      <c r="O1794" s="77"/>
      <c r="P1794" s="77"/>
      <c r="Q1794" s="77"/>
      <c r="R1794" s="77"/>
      <c r="S1794" s="77"/>
      <c r="T1794" s="77"/>
      <c r="U1794" s="77"/>
      <c r="V1794" s="77"/>
      <c r="W1794" s="77"/>
      <c r="X1794" s="77"/>
      <c r="Y1794" s="77"/>
      <c r="Z1794" s="77"/>
    </row>
    <row r="1795" ht="15.75" customHeight="1">
      <c r="A1795" s="2"/>
      <c r="B1795" s="18"/>
      <c r="C1795" s="18"/>
      <c r="D1795" s="18">
        <f t="shared" si="469"/>
        <v>0</v>
      </c>
      <c r="E1795" s="18">
        <f>B1795*A1788</f>
        <v>0</v>
      </c>
      <c r="F1795" s="18">
        <f t="shared" si="470"/>
        <v>0</v>
      </c>
      <c r="G1795" s="87"/>
      <c r="H1795" s="18"/>
      <c r="I1795" s="89">
        <f t="shared" si="471"/>
        <v>0</v>
      </c>
      <c r="J1795" s="116"/>
      <c r="K1795" s="3">
        <f t="shared" si="472"/>
        <v>0</v>
      </c>
      <c r="L1795" s="3"/>
      <c r="M1795" s="77"/>
      <c r="N1795" s="77"/>
      <c r="O1795" s="77"/>
      <c r="P1795" s="77"/>
      <c r="Q1795" s="77"/>
      <c r="R1795" s="77"/>
      <c r="S1795" s="77"/>
      <c r="T1795" s="77"/>
      <c r="U1795" s="77"/>
      <c r="V1795" s="77"/>
      <c r="W1795" s="77"/>
      <c r="X1795" s="77"/>
      <c r="Y1795" s="77"/>
      <c r="Z1795" s="77"/>
    </row>
    <row r="1796" ht="15.75" customHeight="1">
      <c r="A1796" s="2"/>
      <c r="B1796" s="18"/>
      <c r="C1796" s="18"/>
      <c r="D1796" s="18">
        <f t="shared" si="469"/>
        <v>0</v>
      </c>
      <c r="E1796" s="18">
        <f>B1796*A1788</f>
        <v>0</v>
      </c>
      <c r="F1796" s="18">
        <f t="shared" si="470"/>
        <v>0</v>
      </c>
      <c r="G1796" s="59"/>
      <c r="H1796" s="18"/>
      <c r="I1796" s="89">
        <f t="shared" si="471"/>
        <v>0</v>
      </c>
      <c r="J1796" s="116"/>
      <c r="K1796" s="3">
        <f t="shared" si="472"/>
        <v>0</v>
      </c>
      <c r="L1796" s="3"/>
      <c r="M1796" s="77"/>
      <c r="N1796" s="77"/>
      <c r="O1796" s="77"/>
      <c r="P1796" s="77"/>
      <c r="Q1796" s="77"/>
      <c r="R1796" s="77"/>
      <c r="S1796" s="77"/>
      <c r="T1796" s="77"/>
      <c r="U1796" s="77"/>
      <c r="V1796" s="77"/>
      <c r="W1796" s="77"/>
      <c r="X1796" s="77"/>
      <c r="Y1796" s="77"/>
      <c r="Z1796" s="77"/>
    </row>
    <row r="1797" ht="15.75" customHeight="1">
      <c r="A1797" s="2"/>
      <c r="B1797" s="89"/>
      <c r="C1797" s="89"/>
      <c r="D1797" s="18">
        <f t="shared" si="469"/>
        <v>0</v>
      </c>
      <c r="E1797" s="18">
        <f>B1797*A1788</f>
        <v>0</v>
      </c>
      <c r="F1797" s="18">
        <f t="shared" si="470"/>
        <v>0</v>
      </c>
      <c r="G1797" s="148" t="s">
        <v>528</v>
      </c>
      <c r="H1797" s="18"/>
      <c r="I1797" s="89">
        <f t="shared" si="471"/>
        <v>0</v>
      </c>
      <c r="J1797" s="116"/>
      <c r="K1797" s="3">
        <f t="shared" si="472"/>
        <v>0</v>
      </c>
      <c r="L1797" s="3"/>
      <c r="M1797" s="77"/>
      <c r="N1797" s="77"/>
      <c r="O1797" s="77"/>
      <c r="P1797" s="77"/>
      <c r="Q1797" s="77"/>
      <c r="R1797" s="77"/>
      <c r="S1797" s="77"/>
      <c r="T1797" s="77"/>
      <c r="U1797" s="77"/>
      <c r="V1797" s="77"/>
      <c r="W1797" s="77"/>
      <c r="X1797" s="77"/>
      <c r="Y1797" s="77"/>
      <c r="Z1797" s="77"/>
    </row>
    <row r="1798" ht="15.75" customHeight="1">
      <c r="A1798" s="2"/>
      <c r="B1798" s="89"/>
      <c r="C1798" s="89"/>
      <c r="D1798" s="18">
        <f t="shared" si="469"/>
        <v>0</v>
      </c>
      <c r="E1798" s="18">
        <f>B1798*A1788</f>
        <v>0</v>
      </c>
      <c r="F1798" s="18">
        <f t="shared" si="470"/>
        <v>0</v>
      </c>
      <c r="G1798" s="142"/>
      <c r="H1798" s="18"/>
      <c r="I1798" s="89">
        <f t="shared" si="471"/>
        <v>0</v>
      </c>
      <c r="J1798" s="116"/>
      <c r="K1798" s="3">
        <f t="shared" si="472"/>
        <v>0</v>
      </c>
      <c r="L1798" s="3"/>
      <c r="M1798" s="77"/>
      <c r="N1798" s="77"/>
      <c r="O1798" s="77"/>
      <c r="P1798" s="77"/>
      <c r="Q1798" s="77"/>
      <c r="R1798" s="77"/>
      <c r="S1798" s="77"/>
      <c r="T1798" s="77"/>
      <c r="U1798" s="77"/>
      <c r="V1798" s="77"/>
      <c r="W1798" s="77"/>
      <c r="X1798" s="77"/>
      <c r="Y1798" s="77"/>
      <c r="Z1798" s="77"/>
    </row>
    <row r="1799" ht="15.75" customHeight="1">
      <c r="A1799" s="1"/>
      <c r="B1799" s="89"/>
      <c r="C1799" s="89"/>
      <c r="D1799" s="18">
        <f t="shared" si="469"/>
        <v>0</v>
      </c>
      <c r="E1799" s="18">
        <f>B1799*A1788</f>
        <v>0</v>
      </c>
      <c r="F1799" s="18">
        <f t="shared" si="470"/>
        <v>0</v>
      </c>
      <c r="G1799" s="142"/>
      <c r="H1799" s="18"/>
      <c r="I1799" s="89">
        <f t="shared" si="471"/>
        <v>0</v>
      </c>
      <c r="J1799" s="116"/>
      <c r="K1799" s="3">
        <f t="shared" si="472"/>
        <v>0</v>
      </c>
      <c r="L1799" s="3"/>
      <c r="M1799" s="77"/>
      <c r="N1799" s="77"/>
      <c r="O1799" s="77"/>
      <c r="P1799" s="77"/>
      <c r="Q1799" s="77"/>
      <c r="R1799" s="77"/>
      <c r="S1799" s="77"/>
      <c r="T1799" s="77"/>
      <c r="U1799" s="77"/>
      <c r="V1799" s="77"/>
      <c r="W1799" s="77"/>
      <c r="X1799" s="77"/>
      <c r="Y1799" s="77"/>
      <c r="Z1799" s="77"/>
    </row>
    <row r="1800" ht="15.75" customHeight="1">
      <c r="A1800" s="1"/>
      <c r="B1800" s="89"/>
      <c r="C1800" s="89"/>
      <c r="D1800" s="18">
        <f t="shared" si="469"/>
        <v>0</v>
      </c>
      <c r="E1800" s="18">
        <f>B1800*A1788</f>
        <v>0</v>
      </c>
      <c r="F1800" s="18">
        <f t="shared" si="470"/>
        <v>0</v>
      </c>
      <c r="G1800" s="142"/>
      <c r="H1800" s="18"/>
      <c r="I1800" s="89">
        <f t="shared" si="471"/>
        <v>0</v>
      </c>
      <c r="J1800" s="116"/>
      <c r="K1800" s="3">
        <f t="shared" si="472"/>
        <v>0</v>
      </c>
      <c r="L1800" s="3"/>
      <c r="M1800" s="77"/>
      <c r="N1800" s="77"/>
      <c r="O1800" s="77"/>
      <c r="P1800" s="77"/>
      <c r="Q1800" s="77"/>
      <c r="R1800" s="77"/>
      <c r="S1800" s="77"/>
      <c r="T1800" s="77"/>
      <c r="U1800" s="77"/>
      <c r="V1800" s="77"/>
      <c r="W1800" s="77"/>
      <c r="X1800" s="77"/>
      <c r="Y1800" s="77"/>
      <c r="Z1800" s="77"/>
    </row>
    <row r="1801" ht="15.75" customHeight="1">
      <c r="A1801" s="31"/>
      <c r="B1801" s="89"/>
      <c r="C1801" s="89"/>
      <c r="D1801" s="95">
        <f t="shared" si="469"/>
        <v>0</v>
      </c>
      <c r="E1801" s="95">
        <f>B1801*A1788</f>
        <v>0</v>
      </c>
      <c r="F1801" s="18">
        <f t="shared" si="470"/>
        <v>0</v>
      </c>
      <c r="G1801" s="87"/>
      <c r="H1801" s="18"/>
      <c r="I1801" s="89">
        <f t="shared" si="471"/>
        <v>0</v>
      </c>
      <c r="J1801" s="118"/>
      <c r="K1801" s="3">
        <f t="shared" si="472"/>
        <v>0</v>
      </c>
      <c r="L1801" s="3"/>
      <c r="M1801" s="77"/>
      <c r="N1801" s="77"/>
      <c r="O1801" s="77"/>
      <c r="P1801" s="77"/>
      <c r="Q1801" s="77"/>
      <c r="R1801" s="77"/>
      <c r="S1801" s="77"/>
      <c r="T1801" s="77"/>
      <c r="U1801" s="77"/>
      <c r="V1801" s="77"/>
      <c r="W1801" s="77"/>
      <c r="X1801" s="77"/>
      <c r="Y1801" s="77"/>
      <c r="Z1801" s="77"/>
    </row>
    <row r="1802" ht="15.75" customHeight="1">
      <c r="A1802" s="31"/>
      <c r="B1802" s="89"/>
      <c r="C1802" s="89"/>
      <c r="D1802" s="18">
        <f t="shared" si="469"/>
        <v>0</v>
      </c>
      <c r="E1802" s="18">
        <f>B1802*A1788</f>
        <v>0</v>
      </c>
      <c r="F1802" s="18">
        <f t="shared" si="470"/>
        <v>0</v>
      </c>
      <c r="G1802" s="143">
        <f>F1804/A1788</f>
        <v>0</v>
      </c>
      <c r="H1802" s="18"/>
      <c r="I1802" s="89">
        <f t="shared" si="471"/>
        <v>0</v>
      </c>
      <c r="J1802" s="3"/>
      <c r="K1802" s="3">
        <f t="shared" si="472"/>
        <v>0</v>
      </c>
      <c r="L1802" s="3"/>
      <c r="M1802" s="77"/>
      <c r="N1802" s="77"/>
      <c r="O1802" s="77"/>
      <c r="P1802" s="77"/>
      <c r="Q1802" s="77"/>
      <c r="R1802" s="77"/>
      <c r="S1802" s="77"/>
      <c r="T1802" s="77"/>
      <c r="U1802" s="77"/>
      <c r="V1802" s="77"/>
      <c r="W1802" s="77"/>
      <c r="X1802" s="77"/>
      <c r="Y1802" s="77"/>
      <c r="Z1802" s="77"/>
    </row>
    <row r="1803" ht="15.75" customHeight="1">
      <c r="A1803" s="31"/>
      <c r="B1803" s="89"/>
      <c r="C1803" s="89"/>
      <c r="D1803" s="18">
        <f t="shared" si="469"/>
        <v>0</v>
      </c>
      <c r="E1803" s="18">
        <f>B1803*A1788</f>
        <v>0</v>
      </c>
      <c r="F1803" s="18">
        <f t="shared" si="470"/>
        <v>0</v>
      </c>
      <c r="G1803" s="142"/>
      <c r="H1803" s="18"/>
      <c r="I1803" s="89">
        <f t="shared" si="471"/>
        <v>0</v>
      </c>
      <c r="J1803" s="3"/>
      <c r="K1803" s="3">
        <f t="shared" si="472"/>
        <v>0</v>
      </c>
      <c r="L1803" s="3"/>
      <c r="M1803" s="77"/>
      <c r="N1803" s="77"/>
      <c r="O1803" s="77"/>
      <c r="P1803" s="77"/>
      <c r="Q1803" s="77"/>
      <c r="R1803" s="77"/>
      <c r="S1803" s="77"/>
      <c r="T1803" s="77"/>
      <c r="U1803" s="77"/>
      <c r="V1803" s="77"/>
      <c r="W1803" s="77"/>
      <c r="X1803" s="77"/>
      <c r="Y1803" s="77"/>
      <c r="Z1803" s="77"/>
    </row>
    <row r="1804" ht="15.75" customHeight="1">
      <c r="A1804" s="4" t="s">
        <v>495</v>
      </c>
      <c r="B1804" s="97">
        <f>SUM(B1790:B1803)</f>
        <v>0</v>
      </c>
      <c r="C1804" s="96"/>
      <c r="D1804" s="97">
        <f t="shared" ref="D1804:F1804" si="473">SUM(D1790:D1803)</f>
        <v>0</v>
      </c>
      <c r="E1804" s="97">
        <f t="shared" si="473"/>
        <v>0</v>
      </c>
      <c r="F1804" s="97">
        <f t="shared" si="473"/>
        <v>0</v>
      </c>
      <c r="G1804" s="87"/>
      <c r="H1804" s="96"/>
      <c r="I1804" s="97">
        <f t="shared" ref="I1804:L1804" si="474">SUM(I1790:I1803)</f>
        <v>0</v>
      </c>
      <c r="J1804" s="98">
        <f t="shared" si="474"/>
        <v>0</v>
      </c>
      <c r="K1804" s="98">
        <f t="shared" si="474"/>
        <v>0</v>
      </c>
      <c r="L1804" s="98">
        <f t="shared" si="474"/>
        <v>0</v>
      </c>
      <c r="M1804" s="77"/>
      <c r="N1804" s="77"/>
      <c r="O1804" s="77"/>
      <c r="P1804" s="77"/>
      <c r="Q1804" s="77"/>
      <c r="R1804" s="77"/>
      <c r="S1804" s="77"/>
      <c r="T1804" s="77"/>
      <c r="U1804" s="77"/>
      <c r="V1804" s="77"/>
      <c r="W1804" s="77"/>
      <c r="X1804" s="77"/>
      <c r="Y1804" s="77"/>
      <c r="Z1804" s="77"/>
    </row>
    <row r="1805" ht="15.75" customHeight="1">
      <c r="A1805" s="8"/>
      <c r="B1805" s="100"/>
      <c r="C1805" s="100"/>
      <c r="D1805" s="100"/>
      <c r="E1805" s="100"/>
      <c r="F1805" s="100"/>
      <c r="G1805" s="100"/>
      <c r="H1805" s="100"/>
      <c r="I1805" s="101" t="s">
        <v>496</v>
      </c>
      <c r="J1805" s="100"/>
      <c r="K1805" s="100"/>
      <c r="L1805" s="101" t="s">
        <v>497</v>
      </c>
      <c r="M1805" s="77"/>
      <c r="N1805" s="77"/>
      <c r="O1805" s="77"/>
      <c r="P1805" s="77"/>
      <c r="Q1805" s="77"/>
      <c r="R1805" s="77"/>
      <c r="S1805" s="77"/>
      <c r="T1805" s="77"/>
      <c r="U1805" s="77"/>
      <c r="V1805" s="77"/>
      <c r="W1805" s="77"/>
      <c r="X1805" s="77"/>
      <c r="Y1805" s="77"/>
      <c r="Z1805" s="77"/>
    </row>
    <row r="1806" ht="15.75" customHeight="1">
      <c r="A1806" s="8"/>
      <c r="B1806" s="100"/>
      <c r="C1806" s="100"/>
      <c r="D1806" s="100"/>
      <c r="E1806" s="100"/>
      <c r="F1806" s="100"/>
      <c r="G1806" s="100"/>
      <c r="H1806" s="100"/>
      <c r="I1806" s="104">
        <f>G1802*A1788</f>
        <v>0</v>
      </c>
      <c r="J1806" s="100"/>
      <c r="K1806" s="100"/>
      <c r="L1806" s="104"/>
      <c r="M1806" s="77"/>
      <c r="N1806" s="77"/>
      <c r="O1806" s="77"/>
      <c r="P1806" s="77"/>
      <c r="Q1806" s="77"/>
      <c r="R1806" s="77"/>
      <c r="S1806" s="77"/>
      <c r="T1806" s="77"/>
      <c r="U1806" s="77"/>
      <c r="V1806" s="77"/>
      <c r="W1806" s="77"/>
      <c r="X1806" s="77"/>
      <c r="Y1806" s="77"/>
      <c r="Z1806" s="77"/>
    </row>
    <row r="1807" ht="15.75" customHeight="1">
      <c r="A1807" s="8"/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77"/>
      <c r="N1807" s="77"/>
      <c r="O1807" s="77"/>
      <c r="P1807" s="77"/>
      <c r="Q1807" s="77"/>
      <c r="R1807" s="77"/>
      <c r="S1807" s="77"/>
      <c r="T1807" s="77"/>
      <c r="U1807" s="77"/>
      <c r="V1807" s="77"/>
      <c r="W1807" s="77"/>
      <c r="X1807" s="77"/>
      <c r="Y1807" s="77"/>
      <c r="Z1807" s="77"/>
    </row>
    <row r="1808" ht="15.75" customHeight="1">
      <c r="A1808" s="8"/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77"/>
      <c r="N1808" s="77"/>
      <c r="O1808" s="77"/>
      <c r="P1808" s="77"/>
      <c r="Q1808" s="77"/>
      <c r="R1808" s="77"/>
      <c r="S1808" s="77"/>
      <c r="T1808" s="77"/>
      <c r="U1808" s="77"/>
      <c r="V1808" s="77"/>
      <c r="W1808" s="77"/>
      <c r="X1808" s="77"/>
      <c r="Y1808" s="77"/>
      <c r="Z1808" s="77"/>
    </row>
    <row r="1809" ht="15.75" customHeight="1">
      <c r="A1809" s="66"/>
      <c r="B1809" s="75"/>
      <c r="C1809" s="75"/>
      <c r="D1809" s="75"/>
      <c r="E1809" s="75"/>
      <c r="F1809" s="75"/>
      <c r="G1809" s="75"/>
      <c r="H1809" s="75"/>
      <c r="I1809" s="75"/>
      <c r="J1809" s="75"/>
      <c r="K1809" s="75"/>
      <c r="L1809" s="76"/>
      <c r="M1809" s="77"/>
      <c r="N1809" s="77"/>
      <c r="O1809" s="77"/>
      <c r="P1809" s="77"/>
      <c r="Q1809" s="77"/>
      <c r="R1809" s="77"/>
      <c r="S1809" s="77"/>
      <c r="T1809" s="77"/>
      <c r="U1809" s="77"/>
      <c r="V1809" s="77"/>
      <c r="W1809" s="77"/>
      <c r="X1809" s="77"/>
      <c r="Y1809" s="77"/>
      <c r="Z1809" s="77"/>
    </row>
    <row r="1810" ht="15.75" customHeight="1">
      <c r="A1810" s="78" t="s">
        <v>478</v>
      </c>
      <c r="B1810" s="79" t="s">
        <v>479</v>
      </c>
      <c r="C1810" s="75"/>
      <c r="D1810" s="76"/>
      <c r="E1810" s="80" t="s">
        <v>480</v>
      </c>
      <c r="F1810" s="75"/>
      <c r="G1810" s="76"/>
      <c r="H1810" s="79" t="s">
        <v>481</v>
      </c>
      <c r="I1810" s="75"/>
      <c r="J1810" s="75"/>
      <c r="K1810" s="75"/>
      <c r="L1810" s="76"/>
      <c r="M1810" s="77"/>
      <c r="N1810" s="77"/>
      <c r="O1810" s="77"/>
      <c r="P1810" s="77"/>
      <c r="Q1810" s="77"/>
      <c r="R1810" s="77"/>
      <c r="S1810" s="77"/>
      <c r="T1810" s="77"/>
      <c r="U1810" s="77"/>
      <c r="V1810" s="77"/>
      <c r="W1810" s="77"/>
      <c r="X1810" s="77"/>
      <c r="Y1810" s="77"/>
      <c r="Z1810" s="77"/>
    </row>
    <row r="1811" ht="15.75" customHeight="1">
      <c r="A1811" s="177">
        <v>4.0</v>
      </c>
      <c r="B1811" s="82" t="s">
        <v>482</v>
      </c>
      <c r="C1811" s="82" t="s">
        <v>483</v>
      </c>
      <c r="D1811" s="82" t="s">
        <v>484</v>
      </c>
      <c r="E1811" s="82" t="s">
        <v>485</v>
      </c>
      <c r="F1811" s="82" t="s">
        <v>484</v>
      </c>
      <c r="G1811" s="82" t="s">
        <v>524</v>
      </c>
      <c r="H1811" s="82" t="s">
        <v>486</v>
      </c>
      <c r="I1811" s="82" t="s">
        <v>487</v>
      </c>
      <c r="J1811" s="147" t="s">
        <v>488</v>
      </c>
      <c r="K1811" s="85" t="s">
        <v>489</v>
      </c>
      <c r="L1811" s="85" t="s">
        <v>490</v>
      </c>
      <c r="M1811" s="77"/>
      <c r="N1811" s="77"/>
      <c r="O1811" s="77"/>
      <c r="P1811" s="77"/>
      <c r="Q1811" s="77"/>
      <c r="R1811" s="77"/>
      <c r="S1811" s="77"/>
      <c r="T1811" s="77"/>
      <c r="U1811" s="77"/>
      <c r="V1811" s="77"/>
      <c r="W1811" s="77"/>
      <c r="X1811" s="77"/>
      <c r="Y1811" s="77"/>
      <c r="Z1811" s="77"/>
    </row>
    <row r="1812" ht="15.75" customHeight="1">
      <c r="A1812" s="86" t="s">
        <v>491</v>
      </c>
      <c r="B1812" s="87"/>
      <c r="C1812" s="87"/>
      <c r="D1812" s="87"/>
      <c r="E1812" s="87"/>
      <c r="F1812" s="87"/>
      <c r="G1812" s="87"/>
      <c r="H1812" s="87"/>
      <c r="I1812" s="87"/>
      <c r="J1812" s="115"/>
      <c r="K1812" s="87"/>
      <c r="L1812" s="87"/>
      <c r="M1812" s="77"/>
      <c r="N1812" s="77"/>
      <c r="O1812" s="77"/>
      <c r="P1812" s="77"/>
      <c r="Q1812" s="77"/>
      <c r="R1812" s="77"/>
      <c r="S1812" s="77"/>
      <c r="T1812" s="77"/>
      <c r="U1812" s="77"/>
      <c r="V1812" s="77"/>
      <c r="W1812" s="77"/>
      <c r="X1812" s="77"/>
      <c r="Y1812" s="77"/>
      <c r="Z1812" s="77"/>
    </row>
    <row r="1813" ht="15.75" customHeight="1">
      <c r="A1813" s="2"/>
      <c r="B1813" s="89"/>
      <c r="C1813" s="89"/>
      <c r="D1813" s="18">
        <f t="shared" ref="D1813:D1826" si="475">C1813*B1813</f>
        <v>0</v>
      </c>
      <c r="E1813" s="18">
        <f>B1813*A1811</f>
        <v>0</v>
      </c>
      <c r="F1813" s="18">
        <f t="shared" ref="F1813:F1826" si="476">E1813*C1813</f>
        <v>0</v>
      </c>
      <c r="G1813" s="140">
        <v>0.0</v>
      </c>
      <c r="H1813" s="18"/>
      <c r="I1813" s="89">
        <f t="shared" ref="I1813:I1826" si="477">H1813*E1813</f>
        <v>0</v>
      </c>
      <c r="J1813" s="116"/>
      <c r="K1813" s="3">
        <f t="shared" ref="K1813:K1826" si="478">J1813*I1813</f>
        <v>0</v>
      </c>
      <c r="L1813" s="3"/>
      <c r="M1813" s="77"/>
      <c r="N1813" s="77"/>
      <c r="O1813" s="77"/>
      <c r="P1813" s="77"/>
      <c r="Q1813" s="77"/>
      <c r="R1813" s="77"/>
      <c r="S1813" s="77"/>
      <c r="T1813" s="77"/>
      <c r="U1813" s="77"/>
      <c r="V1813" s="77"/>
      <c r="W1813" s="77"/>
      <c r="X1813" s="77"/>
      <c r="Y1813" s="77"/>
      <c r="Z1813" s="77"/>
    </row>
    <row r="1814" ht="15.75" customHeight="1">
      <c r="A1814" s="2"/>
      <c r="B1814" s="89"/>
      <c r="C1814" s="89"/>
      <c r="D1814" s="18">
        <f t="shared" si="475"/>
        <v>0</v>
      </c>
      <c r="E1814" s="18">
        <f>B1814*A1811</f>
        <v>0</v>
      </c>
      <c r="F1814" s="18">
        <f t="shared" si="476"/>
        <v>0</v>
      </c>
      <c r="G1814" s="87"/>
      <c r="H1814" s="18"/>
      <c r="I1814" s="89">
        <f t="shared" si="477"/>
        <v>0</v>
      </c>
      <c r="J1814" s="116"/>
      <c r="K1814" s="3">
        <f t="shared" si="478"/>
        <v>0</v>
      </c>
      <c r="L1814" s="3"/>
      <c r="M1814" s="77"/>
      <c r="N1814" s="77"/>
      <c r="O1814" s="77"/>
      <c r="P1814" s="77"/>
      <c r="Q1814" s="77"/>
      <c r="R1814" s="77"/>
      <c r="S1814" s="77"/>
      <c r="T1814" s="77"/>
      <c r="U1814" s="77"/>
      <c r="V1814" s="77"/>
      <c r="W1814" s="77"/>
      <c r="X1814" s="77"/>
      <c r="Y1814" s="77"/>
      <c r="Z1814" s="77"/>
    </row>
    <row r="1815" ht="15.75" customHeight="1">
      <c r="A1815" s="2"/>
      <c r="B1815" s="18"/>
      <c r="C1815" s="18"/>
      <c r="D1815" s="18">
        <f t="shared" si="475"/>
        <v>0</v>
      </c>
      <c r="E1815" s="18">
        <f>B1815*A1811</f>
        <v>0</v>
      </c>
      <c r="F1815" s="18">
        <f t="shared" si="476"/>
        <v>0</v>
      </c>
      <c r="G1815" s="148" t="s">
        <v>527</v>
      </c>
      <c r="H1815" s="18"/>
      <c r="I1815" s="89">
        <f t="shared" si="477"/>
        <v>0</v>
      </c>
      <c r="J1815" s="116"/>
      <c r="K1815" s="3">
        <f t="shared" si="478"/>
        <v>0</v>
      </c>
      <c r="L1815" s="3"/>
      <c r="M1815" s="77"/>
      <c r="N1815" s="77"/>
      <c r="O1815" s="77"/>
      <c r="P1815" s="77"/>
      <c r="Q1815" s="77"/>
      <c r="R1815" s="77"/>
      <c r="S1815" s="77"/>
      <c r="T1815" s="77"/>
      <c r="U1815" s="77"/>
      <c r="V1815" s="77"/>
      <c r="W1815" s="77"/>
      <c r="X1815" s="77"/>
      <c r="Y1815" s="77"/>
      <c r="Z1815" s="77"/>
    </row>
    <row r="1816" ht="15.75" customHeight="1">
      <c r="A1816" s="2"/>
      <c r="B1816" s="18"/>
      <c r="C1816" s="18"/>
      <c r="D1816" s="18">
        <f t="shared" si="475"/>
        <v>0</v>
      </c>
      <c r="E1816" s="18">
        <f>B1816*A1811</f>
        <v>0</v>
      </c>
      <c r="F1816" s="18">
        <f t="shared" si="476"/>
        <v>0</v>
      </c>
      <c r="G1816" s="142"/>
      <c r="H1816" s="18"/>
      <c r="I1816" s="89">
        <f t="shared" si="477"/>
        <v>0</v>
      </c>
      <c r="J1816" s="116"/>
      <c r="K1816" s="3">
        <f t="shared" si="478"/>
        <v>0</v>
      </c>
      <c r="L1816" s="3"/>
      <c r="M1816" s="77"/>
      <c r="N1816" s="77"/>
      <c r="O1816" s="77"/>
      <c r="P1816" s="77"/>
      <c r="Q1816" s="77"/>
      <c r="R1816" s="77"/>
      <c r="S1816" s="77"/>
      <c r="T1816" s="77"/>
      <c r="U1816" s="77"/>
      <c r="V1816" s="77"/>
      <c r="W1816" s="77"/>
      <c r="X1816" s="77"/>
      <c r="Y1816" s="77"/>
      <c r="Z1816" s="77"/>
    </row>
    <row r="1817" ht="15.75" customHeight="1">
      <c r="A1817" s="2"/>
      <c r="B1817" s="18"/>
      <c r="C1817" s="18"/>
      <c r="D1817" s="18">
        <f t="shared" si="475"/>
        <v>0</v>
      </c>
      <c r="E1817" s="18">
        <f>B1817*A1811</f>
        <v>0</v>
      </c>
      <c r="F1817" s="18">
        <f t="shared" si="476"/>
        <v>0</v>
      </c>
      <c r="G1817" s="142"/>
      <c r="H1817" s="18"/>
      <c r="I1817" s="89">
        <f t="shared" si="477"/>
        <v>0</v>
      </c>
      <c r="J1817" s="116"/>
      <c r="K1817" s="3">
        <f t="shared" si="478"/>
        <v>0</v>
      </c>
      <c r="L1817" s="3"/>
      <c r="M1817" s="77"/>
      <c r="N1817" s="77"/>
      <c r="O1817" s="77"/>
      <c r="P1817" s="77"/>
      <c r="Q1817" s="77"/>
      <c r="R1817" s="77"/>
      <c r="S1817" s="77"/>
      <c r="T1817" s="77"/>
      <c r="U1817" s="77"/>
      <c r="V1817" s="77"/>
      <c r="W1817" s="77"/>
      <c r="X1817" s="77"/>
      <c r="Y1817" s="77"/>
      <c r="Z1817" s="77"/>
    </row>
    <row r="1818" ht="15.75" customHeight="1">
      <c r="A1818" s="2"/>
      <c r="B1818" s="18"/>
      <c r="C1818" s="18"/>
      <c r="D1818" s="18">
        <f t="shared" si="475"/>
        <v>0</v>
      </c>
      <c r="E1818" s="18">
        <f>B1818*A1811</f>
        <v>0</v>
      </c>
      <c r="F1818" s="18">
        <f t="shared" si="476"/>
        <v>0</v>
      </c>
      <c r="G1818" s="87"/>
      <c r="H1818" s="18"/>
      <c r="I1818" s="89">
        <f t="shared" si="477"/>
        <v>0</v>
      </c>
      <c r="J1818" s="116"/>
      <c r="K1818" s="3">
        <f t="shared" si="478"/>
        <v>0</v>
      </c>
      <c r="L1818" s="3"/>
      <c r="M1818" s="77"/>
      <c r="N1818" s="77"/>
      <c r="O1818" s="77"/>
      <c r="P1818" s="77"/>
      <c r="Q1818" s="77"/>
      <c r="R1818" s="77"/>
      <c r="S1818" s="77"/>
      <c r="T1818" s="77"/>
      <c r="U1818" s="77"/>
      <c r="V1818" s="77"/>
      <c r="W1818" s="77"/>
      <c r="X1818" s="77"/>
      <c r="Y1818" s="77"/>
      <c r="Z1818" s="77"/>
    </row>
    <row r="1819" ht="15.75" customHeight="1">
      <c r="A1819" s="2"/>
      <c r="B1819" s="18"/>
      <c r="C1819" s="18"/>
      <c r="D1819" s="18">
        <f t="shared" si="475"/>
        <v>0</v>
      </c>
      <c r="E1819" s="18">
        <f>B1819*A1811</f>
        <v>0</v>
      </c>
      <c r="F1819" s="18">
        <f t="shared" si="476"/>
        <v>0</v>
      </c>
      <c r="G1819" s="59"/>
      <c r="H1819" s="18"/>
      <c r="I1819" s="89">
        <f t="shared" si="477"/>
        <v>0</v>
      </c>
      <c r="J1819" s="116"/>
      <c r="K1819" s="3">
        <f t="shared" si="478"/>
        <v>0</v>
      </c>
      <c r="L1819" s="3"/>
      <c r="M1819" s="77"/>
      <c r="N1819" s="77"/>
      <c r="O1819" s="77"/>
      <c r="P1819" s="77"/>
      <c r="Q1819" s="77"/>
      <c r="R1819" s="77"/>
      <c r="S1819" s="77"/>
      <c r="T1819" s="77"/>
      <c r="U1819" s="77"/>
      <c r="V1819" s="77"/>
      <c r="W1819" s="77"/>
      <c r="X1819" s="77"/>
      <c r="Y1819" s="77"/>
      <c r="Z1819" s="77"/>
    </row>
    <row r="1820" ht="15.75" customHeight="1">
      <c r="A1820" s="2"/>
      <c r="B1820" s="89"/>
      <c r="C1820" s="89"/>
      <c r="D1820" s="18">
        <f t="shared" si="475"/>
        <v>0</v>
      </c>
      <c r="E1820" s="18">
        <f>B1820*A1811</f>
        <v>0</v>
      </c>
      <c r="F1820" s="18">
        <f t="shared" si="476"/>
        <v>0</v>
      </c>
      <c r="G1820" s="148" t="s">
        <v>528</v>
      </c>
      <c r="H1820" s="18"/>
      <c r="I1820" s="89">
        <f t="shared" si="477"/>
        <v>0</v>
      </c>
      <c r="J1820" s="116"/>
      <c r="K1820" s="3">
        <f t="shared" si="478"/>
        <v>0</v>
      </c>
      <c r="L1820" s="3"/>
      <c r="M1820" s="77"/>
      <c r="N1820" s="77"/>
      <c r="O1820" s="77"/>
      <c r="P1820" s="77"/>
      <c r="Q1820" s="77"/>
      <c r="R1820" s="77"/>
      <c r="S1820" s="77"/>
      <c r="T1820" s="77"/>
      <c r="U1820" s="77"/>
      <c r="V1820" s="77"/>
      <c r="W1820" s="77"/>
      <c r="X1820" s="77"/>
      <c r="Y1820" s="77"/>
      <c r="Z1820" s="77"/>
    </row>
    <row r="1821" ht="15.75" customHeight="1">
      <c r="A1821" s="2"/>
      <c r="B1821" s="89"/>
      <c r="C1821" s="89"/>
      <c r="D1821" s="18">
        <f t="shared" si="475"/>
        <v>0</v>
      </c>
      <c r="E1821" s="18">
        <f>B1821*A1811</f>
        <v>0</v>
      </c>
      <c r="F1821" s="18">
        <f t="shared" si="476"/>
        <v>0</v>
      </c>
      <c r="G1821" s="142"/>
      <c r="H1821" s="18"/>
      <c r="I1821" s="89">
        <f t="shared" si="477"/>
        <v>0</v>
      </c>
      <c r="J1821" s="116"/>
      <c r="K1821" s="3">
        <f t="shared" si="478"/>
        <v>0</v>
      </c>
      <c r="L1821" s="3"/>
      <c r="M1821" s="77"/>
      <c r="N1821" s="77"/>
      <c r="O1821" s="77"/>
      <c r="P1821" s="77"/>
      <c r="Q1821" s="77"/>
      <c r="R1821" s="77"/>
      <c r="S1821" s="77"/>
      <c r="T1821" s="77"/>
      <c r="U1821" s="77"/>
      <c r="V1821" s="77"/>
      <c r="W1821" s="77"/>
      <c r="X1821" s="77"/>
      <c r="Y1821" s="77"/>
      <c r="Z1821" s="77"/>
    </row>
    <row r="1822" ht="15.75" customHeight="1">
      <c r="A1822" s="1"/>
      <c r="B1822" s="89"/>
      <c r="C1822" s="89"/>
      <c r="D1822" s="18">
        <f t="shared" si="475"/>
        <v>0</v>
      </c>
      <c r="E1822" s="18">
        <f>B1822*A1811</f>
        <v>0</v>
      </c>
      <c r="F1822" s="18">
        <f t="shared" si="476"/>
        <v>0</v>
      </c>
      <c r="G1822" s="142"/>
      <c r="H1822" s="18"/>
      <c r="I1822" s="89">
        <f t="shared" si="477"/>
        <v>0</v>
      </c>
      <c r="J1822" s="116"/>
      <c r="K1822" s="3">
        <f t="shared" si="478"/>
        <v>0</v>
      </c>
      <c r="L1822" s="3"/>
      <c r="M1822" s="77"/>
      <c r="N1822" s="77"/>
      <c r="O1822" s="77"/>
      <c r="P1822" s="77"/>
      <c r="Q1822" s="77"/>
      <c r="R1822" s="77"/>
      <c r="S1822" s="77"/>
      <c r="T1822" s="77"/>
      <c r="U1822" s="77"/>
      <c r="V1822" s="77"/>
      <c r="W1822" s="77"/>
      <c r="X1822" s="77"/>
      <c r="Y1822" s="77"/>
      <c r="Z1822" s="77"/>
    </row>
    <row r="1823" ht="15.75" customHeight="1">
      <c r="A1823" s="1"/>
      <c r="B1823" s="89"/>
      <c r="C1823" s="89"/>
      <c r="D1823" s="18">
        <f t="shared" si="475"/>
        <v>0</v>
      </c>
      <c r="E1823" s="18">
        <f>B1823*A1811</f>
        <v>0</v>
      </c>
      <c r="F1823" s="18">
        <f t="shared" si="476"/>
        <v>0</v>
      </c>
      <c r="G1823" s="142"/>
      <c r="H1823" s="18"/>
      <c r="I1823" s="89">
        <f t="shared" si="477"/>
        <v>0</v>
      </c>
      <c r="J1823" s="116"/>
      <c r="K1823" s="3">
        <f t="shared" si="478"/>
        <v>0</v>
      </c>
      <c r="L1823" s="3"/>
      <c r="M1823" s="77"/>
      <c r="N1823" s="77"/>
      <c r="O1823" s="77"/>
      <c r="P1823" s="77"/>
      <c r="Q1823" s="77"/>
      <c r="R1823" s="77"/>
      <c r="S1823" s="77"/>
      <c r="T1823" s="77"/>
      <c r="U1823" s="77"/>
      <c r="V1823" s="77"/>
      <c r="W1823" s="77"/>
      <c r="X1823" s="77"/>
      <c r="Y1823" s="77"/>
      <c r="Z1823" s="77"/>
    </row>
    <row r="1824" ht="15.75" customHeight="1">
      <c r="A1824" s="31"/>
      <c r="B1824" s="89"/>
      <c r="C1824" s="89"/>
      <c r="D1824" s="95">
        <f t="shared" si="475"/>
        <v>0</v>
      </c>
      <c r="E1824" s="95">
        <f>B1824*A1811</f>
        <v>0</v>
      </c>
      <c r="F1824" s="18">
        <f t="shared" si="476"/>
        <v>0</v>
      </c>
      <c r="G1824" s="87"/>
      <c r="H1824" s="18"/>
      <c r="I1824" s="89">
        <f t="shared" si="477"/>
        <v>0</v>
      </c>
      <c r="J1824" s="118"/>
      <c r="K1824" s="3">
        <f t="shared" si="478"/>
        <v>0</v>
      </c>
      <c r="L1824" s="3"/>
      <c r="M1824" s="77"/>
      <c r="N1824" s="77"/>
      <c r="O1824" s="77"/>
      <c r="P1824" s="77"/>
      <c r="Q1824" s="77"/>
      <c r="R1824" s="77"/>
      <c r="S1824" s="77"/>
      <c r="T1824" s="77"/>
      <c r="U1824" s="77"/>
      <c r="V1824" s="77"/>
      <c r="W1824" s="77"/>
      <c r="X1824" s="77"/>
      <c r="Y1824" s="77"/>
      <c r="Z1824" s="77"/>
    </row>
    <row r="1825" ht="15.75" customHeight="1">
      <c r="A1825" s="31"/>
      <c r="B1825" s="89"/>
      <c r="C1825" s="89"/>
      <c r="D1825" s="18">
        <f t="shared" si="475"/>
        <v>0</v>
      </c>
      <c r="E1825" s="18">
        <f>B1825*A1811</f>
        <v>0</v>
      </c>
      <c r="F1825" s="18">
        <f t="shared" si="476"/>
        <v>0</v>
      </c>
      <c r="G1825" s="143">
        <f>F1827/A1811</f>
        <v>0</v>
      </c>
      <c r="H1825" s="18"/>
      <c r="I1825" s="89">
        <f t="shared" si="477"/>
        <v>0</v>
      </c>
      <c r="J1825" s="3"/>
      <c r="K1825" s="3">
        <f t="shared" si="478"/>
        <v>0</v>
      </c>
      <c r="L1825" s="3"/>
      <c r="M1825" s="77"/>
      <c r="N1825" s="77"/>
      <c r="O1825" s="77"/>
      <c r="P1825" s="77"/>
      <c r="Q1825" s="77"/>
      <c r="R1825" s="77"/>
      <c r="S1825" s="77"/>
      <c r="T1825" s="77"/>
      <c r="U1825" s="77"/>
      <c r="V1825" s="77"/>
      <c r="W1825" s="77"/>
      <c r="X1825" s="77"/>
      <c r="Y1825" s="77"/>
      <c r="Z1825" s="77"/>
    </row>
    <row r="1826" ht="15.75" customHeight="1">
      <c r="A1826" s="31"/>
      <c r="B1826" s="89"/>
      <c r="C1826" s="89"/>
      <c r="D1826" s="18">
        <f t="shared" si="475"/>
        <v>0</v>
      </c>
      <c r="E1826" s="18">
        <f>B1826*A1811</f>
        <v>0</v>
      </c>
      <c r="F1826" s="18">
        <f t="shared" si="476"/>
        <v>0</v>
      </c>
      <c r="G1826" s="142"/>
      <c r="H1826" s="18"/>
      <c r="I1826" s="89">
        <f t="shared" si="477"/>
        <v>0</v>
      </c>
      <c r="J1826" s="3"/>
      <c r="K1826" s="3">
        <f t="shared" si="478"/>
        <v>0</v>
      </c>
      <c r="L1826" s="3"/>
      <c r="M1826" s="77"/>
      <c r="N1826" s="77"/>
      <c r="O1826" s="77"/>
      <c r="P1826" s="77"/>
      <c r="Q1826" s="77"/>
      <c r="R1826" s="77"/>
      <c r="S1826" s="77"/>
      <c r="T1826" s="77"/>
      <c r="U1826" s="77"/>
      <c r="V1826" s="77"/>
      <c r="W1826" s="77"/>
      <c r="X1826" s="77"/>
      <c r="Y1826" s="77"/>
      <c r="Z1826" s="77"/>
    </row>
    <row r="1827" ht="15.75" customHeight="1">
      <c r="A1827" s="4" t="s">
        <v>495</v>
      </c>
      <c r="B1827" s="97">
        <f>SUM(B1813:B1826)</f>
        <v>0</v>
      </c>
      <c r="C1827" s="96"/>
      <c r="D1827" s="97">
        <f t="shared" ref="D1827:F1827" si="479">SUM(D1813:D1826)</f>
        <v>0</v>
      </c>
      <c r="E1827" s="97">
        <f t="shared" si="479"/>
        <v>0</v>
      </c>
      <c r="F1827" s="97">
        <f t="shared" si="479"/>
        <v>0</v>
      </c>
      <c r="G1827" s="87"/>
      <c r="H1827" s="96"/>
      <c r="I1827" s="97">
        <f t="shared" ref="I1827:L1827" si="480">SUM(I1813:I1826)</f>
        <v>0</v>
      </c>
      <c r="J1827" s="98">
        <f t="shared" si="480"/>
        <v>0</v>
      </c>
      <c r="K1827" s="98">
        <f t="shared" si="480"/>
        <v>0</v>
      </c>
      <c r="L1827" s="98">
        <f t="shared" si="480"/>
        <v>0</v>
      </c>
      <c r="M1827" s="77"/>
      <c r="N1827" s="77"/>
      <c r="O1827" s="77"/>
      <c r="P1827" s="77"/>
      <c r="Q1827" s="77"/>
      <c r="R1827" s="77"/>
      <c r="S1827" s="77"/>
      <c r="T1827" s="77"/>
      <c r="U1827" s="77"/>
      <c r="V1827" s="77"/>
      <c r="W1827" s="77"/>
      <c r="X1827" s="77"/>
      <c r="Y1827" s="77"/>
      <c r="Z1827" s="77"/>
    </row>
    <row r="1828" ht="15.75" customHeight="1">
      <c r="A1828" s="8"/>
      <c r="B1828" s="100"/>
      <c r="C1828" s="100"/>
      <c r="D1828" s="100"/>
      <c r="E1828" s="100"/>
      <c r="F1828" s="100"/>
      <c r="G1828" s="100"/>
      <c r="H1828" s="100"/>
      <c r="I1828" s="101" t="s">
        <v>496</v>
      </c>
      <c r="J1828" s="100"/>
      <c r="K1828" s="100"/>
      <c r="L1828" s="101" t="s">
        <v>497</v>
      </c>
      <c r="M1828" s="77"/>
      <c r="N1828" s="77"/>
      <c r="O1828" s="77"/>
      <c r="P1828" s="77"/>
      <c r="Q1828" s="77"/>
      <c r="R1828" s="77"/>
      <c r="S1828" s="77"/>
      <c r="T1828" s="77"/>
      <c r="U1828" s="77"/>
      <c r="V1828" s="77"/>
      <c r="W1828" s="77"/>
      <c r="X1828" s="77"/>
      <c r="Y1828" s="77"/>
      <c r="Z1828" s="77"/>
    </row>
    <row r="1829" ht="15.75" customHeight="1">
      <c r="A1829" s="8"/>
      <c r="B1829" s="100"/>
      <c r="C1829" s="100"/>
      <c r="D1829" s="100"/>
      <c r="E1829" s="100"/>
      <c r="F1829" s="100"/>
      <c r="G1829" s="100"/>
      <c r="H1829" s="100"/>
      <c r="I1829" s="104">
        <f>G1825*A1811</f>
        <v>0</v>
      </c>
      <c r="J1829" s="100"/>
      <c r="K1829" s="100"/>
      <c r="L1829" s="104"/>
      <c r="M1829" s="77"/>
      <c r="N1829" s="77"/>
      <c r="O1829" s="77"/>
      <c r="P1829" s="77"/>
      <c r="Q1829" s="77"/>
      <c r="R1829" s="77"/>
      <c r="S1829" s="77"/>
      <c r="T1829" s="77"/>
      <c r="U1829" s="77"/>
      <c r="V1829" s="77"/>
      <c r="W1829" s="77"/>
      <c r="X1829" s="77"/>
      <c r="Y1829" s="77"/>
      <c r="Z1829" s="77"/>
    </row>
  </sheetData>
  <mergeCells count="1512">
    <mergeCell ref="G1074:G1076"/>
    <mergeCell ref="G924:G925"/>
    <mergeCell ref="G959:G961"/>
    <mergeCell ref="E1150:G1150"/>
    <mergeCell ref="F1151:F1152"/>
    <mergeCell ref="E1151:E1152"/>
    <mergeCell ref="E1105:E1106"/>
    <mergeCell ref="E1060:E1061"/>
    <mergeCell ref="E1014:E1015"/>
    <mergeCell ref="F1105:F1106"/>
    <mergeCell ref="H944:L944"/>
    <mergeCell ref="L945:L946"/>
    <mergeCell ref="K945:K946"/>
    <mergeCell ref="J945:J946"/>
    <mergeCell ref="K991:K992"/>
    <mergeCell ref="L991:L992"/>
    <mergeCell ref="I991:I992"/>
    <mergeCell ref="H990:L990"/>
    <mergeCell ref="J991:J992"/>
    <mergeCell ref="J1060:J1061"/>
    <mergeCell ref="L1060:L1061"/>
    <mergeCell ref="I1060:I1061"/>
    <mergeCell ref="H1060:H1061"/>
    <mergeCell ref="I922:I923"/>
    <mergeCell ref="I968:I969"/>
    <mergeCell ref="J968:J969"/>
    <mergeCell ref="H1036:L1036"/>
    <mergeCell ref="J1151:J1152"/>
    <mergeCell ref="K1151:K1152"/>
    <mergeCell ref="H1150:L1150"/>
    <mergeCell ref="K1060:K1061"/>
    <mergeCell ref="K1037:K1038"/>
    <mergeCell ref="K1128:K1129"/>
    <mergeCell ref="L1128:L1129"/>
    <mergeCell ref="J1128:J1129"/>
    <mergeCell ref="I1128:I1129"/>
    <mergeCell ref="L1151:L1152"/>
    <mergeCell ref="E830:E831"/>
    <mergeCell ref="E853:E854"/>
    <mergeCell ref="C853:C854"/>
    <mergeCell ref="B852:D852"/>
    <mergeCell ref="D853:D854"/>
    <mergeCell ref="B853:B854"/>
    <mergeCell ref="A851:L851"/>
    <mergeCell ref="G853:G854"/>
    <mergeCell ref="E852:G852"/>
    <mergeCell ref="F853:F854"/>
    <mergeCell ref="G867:G869"/>
    <mergeCell ref="G839:G843"/>
    <mergeCell ref="C899:C900"/>
    <mergeCell ref="C876:C877"/>
    <mergeCell ref="D876:D877"/>
    <mergeCell ref="E876:E877"/>
    <mergeCell ref="F876:F877"/>
    <mergeCell ref="G880:G883"/>
    <mergeCell ref="A598:L598"/>
    <mergeCell ref="A621:L621"/>
    <mergeCell ref="J600:J601"/>
    <mergeCell ref="K600:K601"/>
    <mergeCell ref="H599:L599"/>
    <mergeCell ref="L600:L601"/>
    <mergeCell ref="F554:F555"/>
    <mergeCell ref="K554:K555"/>
    <mergeCell ref="J554:J555"/>
    <mergeCell ref="G554:G555"/>
    <mergeCell ref="H553:L553"/>
    <mergeCell ref="L554:L555"/>
    <mergeCell ref="A644:L644"/>
    <mergeCell ref="K646:K647"/>
    <mergeCell ref="L646:L647"/>
    <mergeCell ref="L623:L624"/>
    <mergeCell ref="H622:L622"/>
    <mergeCell ref="K623:K624"/>
    <mergeCell ref="A552:L552"/>
    <mergeCell ref="B554:B555"/>
    <mergeCell ref="C554:C555"/>
    <mergeCell ref="E554:E555"/>
    <mergeCell ref="D554:D555"/>
    <mergeCell ref="A575:L575"/>
    <mergeCell ref="J623:J624"/>
    <mergeCell ref="G563:G567"/>
    <mergeCell ref="F738:F739"/>
    <mergeCell ref="D738:D739"/>
    <mergeCell ref="G752:G754"/>
    <mergeCell ref="G747:G751"/>
    <mergeCell ref="C784:C785"/>
    <mergeCell ref="B784:B785"/>
    <mergeCell ref="G625:G626"/>
    <mergeCell ref="F600:F601"/>
    <mergeCell ref="E599:G599"/>
    <mergeCell ref="E600:E601"/>
    <mergeCell ref="E622:G622"/>
    <mergeCell ref="G738:G739"/>
    <mergeCell ref="G740:G741"/>
    <mergeCell ref="H807:H808"/>
    <mergeCell ref="G807:G808"/>
    <mergeCell ref="G719:G722"/>
    <mergeCell ref="G729:G731"/>
    <mergeCell ref="G724:G728"/>
    <mergeCell ref="G717:G718"/>
    <mergeCell ref="G742:G745"/>
    <mergeCell ref="L715:L716"/>
    <mergeCell ref="H737:L737"/>
    <mergeCell ref="I784:I785"/>
    <mergeCell ref="L784:L785"/>
    <mergeCell ref="K784:K785"/>
    <mergeCell ref="J784:J785"/>
    <mergeCell ref="L669:L670"/>
    <mergeCell ref="H714:L714"/>
    <mergeCell ref="H691:L691"/>
    <mergeCell ref="C348:C349"/>
    <mergeCell ref="C439:C440"/>
    <mergeCell ref="C417:C418"/>
    <mergeCell ref="G380:G384"/>
    <mergeCell ref="G385:G387"/>
    <mergeCell ref="G431:G433"/>
    <mergeCell ref="G443:G446"/>
    <mergeCell ref="G441:G442"/>
    <mergeCell ref="B348:B349"/>
    <mergeCell ref="D485:D486"/>
    <mergeCell ref="B485:B486"/>
    <mergeCell ref="E484:G484"/>
    <mergeCell ref="B484:D484"/>
    <mergeCell ref="B393:D393"/>
    <mergeCell ref="E393:G393"/>
    <mergeCell ref="G464:G465"/>
    <mergeCell ref="C462:C463"/>
    <mergeCell ref="F462:F463"/>
    <mergeCell ref="F485:F486"/>
    <mergeCell ref="E485:E486"/>
    <mergeCell ref="E416:G416"/>
    <mergeCell ref="B416:D416"/>
    <mergeCell ref="B438:D438"/>
    <mergeCell ref="B439:B440"/>
    <mergeCell ref="E439:E440"/>
    <mergeCell ref="E417:E418"/>
    <mergeCell ref="D348:D349"/>
    <mergeCell ref="E371:E372"/>
    <mergeCell ref="E348:E349"/>
    <mergeCell ref="E438:G438"/>
    <mergeCell ref="G426:G430"/>
    <mergeCell ref="G512:G515"/>
    <mergeCell ref="K485:K486"/>
    <mergeCell ref="J485:J486"/>
    <mergeCell ref="L417:L418"/>
    <mergeCell ref="K417:K418"/>
    <mergeCell ref="H416:L416"/>
    <mergeCell ref="I417:I418"/>
    <mergeCell ref="H417:H418"/>
    <mergeCell ref="G141:G142"/>
    <mergeCell ref="G187:G188"/>
    <mergeCell ref="I738:I739"/>
    <mergeCell ref="H738:H739"/>
    <mergeCell ref="L738:L739"/>
    <mergeCell ref="K738:K739"/>
    <mergeCell ref="G637:G639"/>
    <mergeCell ref="J279:J280"/>
    <mergeCell ref="H394:H395"/>
    <mergeCell ref="G316:G318"/>
    <mergeCell ref="G258:G259"/>
    <mergeCell ref="G260:G263"/>
    <mergeCell ref="K325:K326"/>
    <mergeCell ref="J325:J326"/>
    <mergeCell ref="J302:J303"/>
    <mergeCell ref="L302:L303"/>
    <mergeCell ref="K302:K303"/>
    <mergeCell ref="H301:L301"/>
    <mergeCell ref="H324:L324"/>
    <mergeCell ref="L325:L326"/>
    <mergeCell ref="L279:L280"/>
    <mergeCell ref="L485:L486"/>
    <mergeCell ref="H461:L461"/>
    <mergeCell ref="L462:L463"/>
    <mergeCell ref="J462:J463"/>
    <mergeCell ref="H484:L484"/>
    <mergeCell ref="L394:L395"/>
    <mergeCell ref="J417:J418"/>
    <mergeCell ref="E370:G370"/>
    <mergeCell ref="F371:F372"/>
    <mergeCell ref="B370:D370"/>
    <mergeCell ref="B371:B372"/>
    <mergeCell ref="C371:C372"/>
    <mergeCell ref="D371:D372"/>
    <mergeCell ref="G371:G372"/>
    <mergeCell ref="C325:C326"/>
    <mergeCell ref="C233:C234"/>
    <mergeCell ref="C302:C303"/>
    <mergeCell ref="C279:C280"/>
    <mergeCell ref="E302:E303"/>
    <mergeCell ref="F302:F303"/>
    <mergeCell ref="E301:G301"/>
    <mergeCell ref="D302:D303"/>
    <mergeCell ref="E279:E280"/>
    <mergeCell ref="B279:B280"/>
    <mergeCell ref="F279:F280"/>
    <mergeCell ref="B301:D301"/>
    <mergeCell ref="E325:E326"/>
    <mergeCell ref="D325:D326"/>
    <mergeCell ref="B347:D347"/>
    <mergeCell ref="E347:G347"/>
    <mergeCell ref="B325:B326"/>
    <mergeCell ref="G327:G328"/>
    <mergeCell ref="G325:G326"/>
    <mergeCell ref="B945:B946"/>
    <mergeCell ref="E945:E946"/>
    <mergeCell ref="D1014:D1015"/>
    <mergeCell ref="B1013:D1013"/>
    <mergeCell ref="G1018:G1021"/>
    <mergeCell ref="G1016:G1017"/>
    <mergeCell ref="H1014:H1015"/>
    <mergeCell ref="G1014:G1015"/>
    <mergeCell ref="I1014:I1015"/>
    <mergeCell ref="B944:D944"/>
    <mergeCell ref="E944:G944"/>
    <mergeCell ref="E1013:G1013"/>
    <mergeCell ref="B898:D898"/>
    <mergeCell ref="B899:B900"/>
    <mergeCell ref="E899:E900"/>
    <mergeCell ref="G899:G900"/>
    <mergeCell ref="D945:D946"/>
    <mergeCell ref="C945:C946"/>
    <mergeCell ref="B876:B877"/>
    <mergeCell ref="D922:D923"/>
    <mergeCell ref="C922:C923"/>
    <mergeCell ref="B922:B923"/>
    <mergeCell ref="B921:D921"/>
    <mergeCell ref="K1014:K1015"/>
    <mergeCell ref="J1014:J1015"/>
    <mergeCell ref="A920:L920"/>
    <mergeCell ref="H921:L921"/>
    <mergeCell ref="A897:L897"/>
    <mergeCell ref="A1012:L1012"/>
    <mergeCell ref="A989:L989"/>
    <mergeCell ref="A966:L966"/>
    <mergeCell ref="H967:L967"/>
    <mergeCell ref="A943:L943"/>
    <mergeCell ref="H1013:L1013"/>
    <mergeCell ref="L1014:L1015"/>
    <mergeCell ref="I1083:I1084"/>
    <mergeCell ref="J1105:J1106"/>
    <mergeCell ref="I1105:I1106"/>
    <mergeCell ref="A1081:L1081"/>
    <mergeCell ref="A1149:L1149"/>
    <mergeCell ref="H1127:L1127"/>
    <mergeCell ref="A1126:L1126"/>
    <mergeCell ref="H1082:L1082"/>
    <mergeCell ref="L1083:L1084"/>
    <mergeCell ref="G1092:G1096"/>
    <mergeCell ref="B1036:D1036"/>
    <mergeCell ref="A1035:L1035"/>
    <mergeCell ref="J1037:J1038"/>
    <mergeCell ref="L1037:L1038"/>
    <mergeCell ref="A1058:L1058"/>
    <mergeCell ref="H1059:L1059"/>
    <mergeCell ref="E1037:E1038"/>
    <mergeCell ref="G1028:G1030"/>
    <mergeCell ref="E1036:G1036"/>
    <mergeCell ref="G1037:G1038"/>
    <mergeCell ref="F1037:F1038"/>
    <mergeCell ref="H1037:H1038"/>
    <mergeCell ref="I1037:I1038"/>
    <mergeCell ref="J1083:J1084"/>
    <mergeCell ref="K1083:K1084"/>
    <mergeCell ref="H1104:L1104"/>
    <mergeCell ref="G1097:G1099"/>
    <mergeCell ref="L1105:L1106"/>
    <mergeCell ref="K1105:K1106"/>
    <mergeCell ref="G373:G374"/>
    <mergeCell ref="F348:F349"/>
    <mergeCell ref="G357:G361"/>
    <mergeCell ref="I325:I326"/>
    <mergeCell ref="I302:I303"/>
    <mergeCell ref="H302:H303"/>
    <mergeCell ref="H325:H326"/>
    <mergeCell ref="I394:I395"/>
    <mergeCell ref="F394:F395"/>
    <mergeCell ref="F325:F326"/>
    <mergeCell ref="I692:I693"/>
    <mergeCell ref="G692:G693"/>
    <mergeCell ref="G694:G695"/>
    <mergeCell ref="G671:G672"/>
    <mergeCell ref="G673:G676"/>
    <mergeCell ref="G678:G682"/>
    <mergeCell ref="G683:G685"/>
    <mergeCell ref="G669:G670"/>
    <mergeCell ref="G646:G647"/>
    <mergeCell ref="G655:G659"/>
    <mergeCell ref="H485:H486"/>
    <mergeCell ref="I485:I486"/>
    <mergeCell ref="H715:H716"/>
    <mergeCell ref="G696:G699"/>
    <mergeCell ref="F141:F142"/>
    <mergeCell ref="F187:F188"/>
    <mergeCell ref="G439:G440"/>
    <mergeCell ref="F417:F418"/>
    <mergeCell ref="G421:G424"/>
    <mergeCell ref="G417:G418"/>
    <mergeCell ref="G408:G410"/>
    <mergeCell ref="F439:F440"/>
    <mergeCell ref="G339:G341"/>
    <mergeCell ref="J738:J739"/>
    <mergeCell ref="J692:J693"/>
    <mergeCell ref="G650:G653"/>
    <mergeCell ref="G660:G662"/>
    <mergeCell ref="G489:G492"/>
    <mergeCell ref="G494:G498"/>
    <mergeCell ref="G522:G524"/>
    <mergeCell ref="G517:G521"/>
    <mergeCell ref="G281:G282"/>
    <mergeCell ref="G283:G286"/>
    <mergeCell ref="G265:G269"/>
    <mergeCell ref="G311:G315"/>
    <mergeCell ref="G293:G295"/>
    <mergeCell ref="G279:G280"/>
    <mergeCell ref="G270:G272"/>
    <mergeCell ref="G306:G309"/>
    <mergeCell ref="G288:G292"/>
    <mergeCell ref="H279:H280"/>
    <mergeCell ref="I279:I280"/>
    <mergeCell ref="G878:G879"/>
    <mergeCell ref="G876:G877"/>
    <mergeCell ref="G862:G866"/>
    <mergeCell ref="E898:G898"/>
    <mergeCell ref="E921:G921"/>
    <mergeCell ref="F899:F900"/>
    <mergeCell ref="G901:G902"/>
    <mergeCell ref="G922:G923"/>
    <mergeCell ref="G908:G912"/>
    <mergeCell ref="G913:G915"/>
    <mergeCell ref="D899:D900"/>
    <mergeCell ref="F922:F923"/>
    <mergeCell ref="E922:E923"/>
    <mergeCell ref="J899:J900"/>
    <mergeCell ref="L899:L900"/>
    <mergeCell ref="K899:K900"/>
    <mergeCell ref="H898:L898"/>
    <mergeCell ref="L922:L923"/>
    <mergeCell ref="K922:K923"/>
    <mergeCell ref="H922:H923"/>
    <mergeCell ref="J922:J923"/>
    <mergeCell ref="L876:L877"/>
    <mergeCell ref="K876:K877"/>
    <mergeCell ref="I876:I877"/>
    <mergeCell ref="J876:J877"/>
    <mergeCell ref="H876:H877"/>
    <mergeCell ref="I830:I831"/>
    <mergeCell ref="H875:L875"/>
    <mergeCell ref="H853:H854"/>
    <mergeCell ref="J853:J854"/>
    <mergeCell ref="J830:J831"/>
    <mergeCell ref="H830:H831"/>
    <mergeCell ref="L830:L831"/>
    <mergeCell ref="K830:K831"/>
    <mergeCell ref="G834:G837"/>
    <mergeCell ref="G844:G846"/>
    <mergeCell ref="E829:G829"/>
    <mergeCell ref="E875:G875"/>
    <mergeCell ref="F830:F831"/>
    <mergeCell ref="G830:G831"/>
    <mergeCell ref="G832:G833"/>
    <mergeCell ref="G857:G860"/>
    <mergeCell ref="G855:G856"/>
    <mergeCell ref="L968:L969"/>
    <mergeCell ref="B829:D829"/>
    <mergeCell ref="D830:D831"/>
    <mergeCell ref="B830:B831"/>
    <mergeCell ref="C830:C831"/>
    <mergeCell ref="A828:L828"/>
    <mergeCell ref="I945:I946"/>
    <mergeCell ref="H829:L829"/>
    <mergeCell ref="G890:G892"/>
    <mergeCell ref="G903:G906"/>
    <mergeCell ref="H945:H946"/>
    <mergeCell ref="G945:G946"/>
    <mergeCell ref="F945:F946"/>
    <mergeCell ref="G936:G938"/>
    <mergeCell ref="G926:G929"/>
    <mergeCell ref="G931:G935"/>
    <mergeCell ref="H899:H900"/>
    <mergeCell ref="I899:I900"/>
    <mergeCell ref="G885:G889"/>
    <mergeCell ref="G954:G958"/>
    <mergeCell ref="G947:G948"/>
    <mergeCell ref="G949:G952"/>
    <mergeCell ref="K968:K969"/>
    <mergeCell ref="K853:K854"/>
    <mergeCell ref="B576:D576"/>
    <mergeCell ref="C577:C578"/>
    <mergeCell ref="D577:D578"/>
    <mergeCell ref="B577:B578"/>
    <mergeCell ref="D508:D509"/>
    <mergeCell ref="B508:B509"/>
    <mergeCell ref="C508:C509"/>
    <mergeCell ref="B600:B601"/>
    <mergeCell ref="C600:C601"/>
    <mergeCell ref="B599:D599"/>
    <mergeCell ref="D600:D601"/>
    <mergeCell ref="B553:D553"/>
    <mergeCell ref="G535:G538"/>
    <mergeCell ref="G540:G544"/>
    <mergeCell ref="G533:G534"/>
    <mergeCell ref="G510:G511"/>
    <mergeCell ref="G531:G532"/>
    <mergeCell ref="G508:G509"/>
    <mergeCell ref="I508:I509"/>
    <mergeCell ref="H508:H509"/>
    <mergeCell ref="I531:I532"/>
    <mergeCell ref="H531:H532"/>
    <mergeCell ref="B507:D507"/>
    <mergeCell ref="I554:I555"/>
    <mergeCell ref="H554:H555"/>
    <mergeCell ref="G556:G557"/>
    <mergeCell ref="C531:C532"/>
    <mergeCell ref="E553:G553"/>
    <mergeCell ref="G545:G547"/>
    <mergeCell ref="D715:D716"/>
    <mergeCell ref="C715:C716"/>
    <mergeCell ref="D692:D693"/>
    <mergeCell ref="F692:F693"/>
    <mergeCell ref="G715:G716"/>
    <mergeCell ref="G706:G708"/>
    <mergeCell ref="C692:C693"/>
    <mergeCell ref="H692:H693"/>
    <mergeCell ref="E715:E716"/>
    <mergeCell ref="E714:G714"/>
    <mergeCell ref="B715:B716"/>
    <mergeCell ref="I715:I716"/>
    <mergeCell ref="B714:D714"/>
    <mergeCell ref="B692:B693"/>
    <mergeCell ref="G701:G705"/>
    <mergeCell ref="I600:I601"/>
    <mergeCell ref="H600:H601"/>
    <mergeCell ref="G602:G603"/>
    <mergeCell ref="G600:G601"/>
    <mergeCell ref="I623:I624"/>
    <mergeCell ref="G632:G636"/>
    <mergeCell ref="G609:G613"/>
    <mergeCell ref="G614:G616"/>
    <mergeCell ref="G604:G607"/>
    <mergeCell ref="H623:H624"/>
    <mergeCell ref="B530:D530"/>
    <mergeCell ref="B531:B532"/>
    <mergeCell ref="D646:D647"/>
    <mergeCell ref="E646:E647"/>
    <mergeCell ref="F646:F647"/>
    <mergeCell ref="G648:G649"/>
    <mergeCell ref="E645:G645"/>
    <mergeCell ref="I646:I647"/>
    <mergeCell ref="H646:H647"/>
    <mergeCell ref="B668:D668"/>
    <mergeCell ref="C669:C670"/>
    <mergeCell ref="D669:D670"/>
    <mergeCell ref="B669:B670"/>
    <mergeCell ref="E668:G668"/>
    <mergeCell ref="E669:E670"/>
    <mergeCell ref="F669:F670"/>
    <mergeCell ref="E507:G507"/>
    <mergeCell ref="F508:F509"/>
    <mergeCell ref="E508:E509"/>
    <mergeCell ref="F531:F532"/>
    <mergeCell ref="E531:E532"/>
    <mergeCell ref="F623:F624"/>
    <mergeCell ref="E623:E624"/>
    <mergeCell ref="F715:F716"/>
    <mergeCell ref="E577:E578"/>
    <mergeCell ref="F577:F578"/>
    <mergeCell ref="E692:E693"/>
    <mergeCell ref="E691:G691"/>
    <mergeCell ref="B691:D691"/>
    <mergeCell ref="G558:G561"/>
    <mergeCell ref="E576:G576"/>
    <mergeCell ref="G568:G570"/>
    <mergeCell ref="G579:G580"/>
    <mergeCell ref="G577:G578"/>
    <mergeCell ref="G586:G590"/>
    <mergeCell ref="G581:G584"/>
    <mergeCell ref="G591:G593"/>
    <mergeCell ref="I371:I372"/>
    <mergeCell ref="H371:H372"/>
    <mergeCell ref="I233:I234"/>
    <mergeCell ref="H233:H234"/>
    <mergeCell ref="E210:E211"/>
    <mergeCell ref="C210:C211"/>
    <mergeCell ref="H348:H349"/>
    <mergeCell ref="I462:I463"/>
    <mergeCell ref="H439:H440"/>
    <mergeCell ref="I439:I440"/>
    <mergeCell ref="H462:H463"/>
    <mergeCell ref="J508:J509"/>
    <mergeCell ref="L508:L509"/>
    <mergeCell ref="K508:K509"/>
    <mergeCell ref="G466:G469"/>
    <mergeCell ref="G471:G475"/>
    <mergeCell ref="G476:G478"/>
    <mergeCell ref="G485:G486"/>
    <mergeCell ref="G487:G488"/>
    <mergeCell ref="A529:L529"/>
    <mergeCell ref="E530:G530"/>
    <mergeCell ref="C485:C486"/>
    <mergeCell ref="A506:L506"/>
    <mergeCell ref="A483:L483"/>
    <mergeCell ref="G499:G501"/>
    <mergeCell ref="H507:L507"/>
    <mergeCell ref="H530:L530"/>
    <mergeCell ref="H255:L255"/>
    <mergeCell ref="B255:D255"/>
    <mergeCell ref="F256:F257"/>
    <mergeCell ref="E256:E257"/>
    <mergeCell ref="A254:L254"/>
    <mergeCell ref="B278:D278"/>
    <mergeCell ref="E278:G278"/>
    <mergeCell ref="C256:C257"/>
    <mergeCell ref="D256:D257"/>
    <mergeCell ref="B256:B257"/>
    <mergeCell ref="E324:G324"/>
    <mergeCell ref="B324:D324"/>
    <mergeCell ref="J394:J395"/>
    <mergeCell ref="K394:K395"/>
    <mergeCell ref="F233:F234"/>
    <mergeCell ref="J233:J234"/>
    <mergeCell ref="E233:E234"/>
    <mergeCell ref="A231:L231"/>
    <mergeCell ref="E232:G232"/>
    <mergeCell ref="H232:L232"/>
    <mergeCell ref="L210:L211"/>
    <mergeCell ref="K210:K211"/>
    <mergeCell ref="A208:L208"/>
    <mergeCell ref="D531:D532"/>
    <mergeCell ref="L531:L532"/>
    <mergeCell ref="K531:K532"/>
    <mergeCell ref="J531:J532"/>
    <mergeCell ref="K95:K96"/>
    <mergeCell ref="I95:I96"/>
    <mergeCell ref="L95:L96"/>
    <mergeCell ref="D95:D96"/>
    <mergeCell ref="H141:H142"/>
    <mergeCell ref="I118:I119"/>
    <mergeCell ref="H118:H119"/>
    <mergeCell ref="I141:I142"/>
    <mergeCell ref="E118:E119"/>
    <mergeCell ref="H95:H96"/>
    <mergeCell ref="G623:G624"/>
    <mergeCell ref="G627:G630"/>
    <mergeCell ref="A759:L759"/>
    <mergeCell ref="E760:G760"/>
    <mergeCell ref="B760:D760"/>
    <mergeCell ref="A736:L736"/>
    <mergeCell ref="B737:D737"/>
    <mergeCell ref="C738:C739"/>
    <mergeCell ref="B738:B739"/>
    <mergeCell ref="F784:F785"/>
    <mergeCell ref="G786:G787"/>
    <mergeCell ref="H783:L783"/>
    <mergeCell ref="I807:I808"/>
    <mergeCell ref="H784:H785"/>
    <mergeCell ref="B622:D622"/>
    <mergeCell ref="B623:B624"/>
    <mergeCell ref="C623:C624"/>
    <mergeCell ref="D623:D624"/>
    <mergeCell ref="B645:D645"/>
    <mergeCell ref="B646:B647"/>
    <mergeCell ref="C646:C647"/>
    <mergeCell ref="A690:L690"/>
    <mergeCell ref="A667:L667"/>
    <mergeCell ref="E738:E739"/>
    <mergeCell ref="E737:G737"/>
    <mergeCell ref="G788:G791"/>
    <mergeCell ref="G798:G800"/>
    <mergeCell ref="G793:G797"/>
    <mergeCell ref="G809:G810"/>
    <mergeCell ref="G816:G820"/>
    <mergeCell ref="G821:G823"/>
    <mergeCell ref="G811:G814"/>
    <mergeCell ref="A713:L713"/>
    <mergeCell ref="J715:J716"/>
    <mergeCell ref="G784:G785"/>
    <mergeCell ref="G763:G764"/>
    <mergeCell ref="G765:G768"/>
    <mergeCell ref="K761:K762"/>
    <mergeCell ref="J761:J762"/>
    <mergeCell ref="B186:D186"/>
    <mergeCell ref="D279:D280"/>
    <mergeCell ref="G201:G203"/>
    <mergeCell ref="D210:D211"/>
    <mergeCell ref="B210:B211"/>
    <mergeCell ref="G235:G236"/>
    <mergeCell ref="B302:B303"/>
    <mergeCell ref="D233:D234"/>
    <mergeCell ref="B232:D232"/>
    <mergeCell ref="B233:B234"/>
    <mergeCell ref="A277:L277"/>
    <mergeCell ref="A300:L300"/>
    <mergeCell ref="A323:L323"/>
    <mergeCell ref="H278:L278"/>
    <mergeCell ref="E209:G209"/>
    <mergeCell ref="B209:D209"/>
    <mergeCell ref="B187:B188"/>
    <mergeCell ref="D187:D188"/>
    <mergeCell ref="C187:C188"/>
    <mergeCell ref="G304:G305"/>
    <mergeCell ref="G329:G332"/>
    <mergeCell ref="G334:G338"/>
    <mergeCell ref="K279:K280"/>
    <mergeCell ref="J256:J257"/>
    <mergeCell ref="K256:K257"/>
    <mergeCell ref="I256:I257"/>
    <mergeCell ref="L256:L257"/>
    <mergeCell ref="E255:G255"/>
    <mergeCell ref="G256:G257"/>
    <mergeCell ref="G302:G303"/>
    <mergeCell ref="H256:H257"/>
    <mergeCell ref="K187:K188"/>
    <mergeCell ref="H209:L209"/>
    <mergeCell ref="I187:I188"/>
    <mergeCell ref="H187:H188"/>
    <mergeCell ref="J187:J188"/>
    <mergeCell ref="L187:L188"/>
    <mergeCell ref="I164:I165"/>
    <mergeCell ref="I210:I211"/>
    <mergeCell ref="K233:K234"/>
    <mergeCell ref="L233:L234"/>
    <mergeCell ref="K164:K165"/>
    <mergeCell ref="J164:J165"/>
    <mergeCell ref="H164:H165"/>
    <mergeCell ref="L164:L165"/>
    <mergeCell ref="H186:L186"/>
    <mergeCell ref="J210:J211"/>
    <mergeCell ref="G166:G167"/>
    <mergeCell ref="G168:G171"/>
    <mergeCell ref="G212:G213"/>
    <mergeCell ref="G233:G234"/>
    <mergeCell ref="F210:F211"/>
    <mergeCell ref="F164:F165"/>
    <mergeCell ref="G191:G194"/>
    <mergeCell ref="G196:G200"/>
    <mergeCell ref="G173:G177"/>
    <mergeCell ref="G178:G180"/>
    <mergeCell ref="G164:G165"/>
    <mergeCell ref="E163:G163"/>
    <mergeCell ref="H163:L163"/>
    <mergeCell ref="E186:G186"/>
    <mergeCell ref="G189:G190"/>
    <mergeCell ref="E187:E188"/>
    <mergeCell ref="C164:C165"/>
    <mergeCell ref="B164:B165"/>
    <mergeCell ref="B163:D163"/>
    <mergeCell ref="A185:L185"/>
    <mergeCell ref="A116:L116"/>
    <mergeCell ref="E117:G117"/>
    <mergeCell ref="B117:D117"/>
    <mergeCell ref="G132:G134"/>
    <mergeCell ref="G127:G131"/>
    <mergeCell ref="C95:C96"/>
    <mergeCell ref="B95:B96"/>
    <mergeCell ref="B140:D140"/>
    <mergeCell ref="D141:D142"/>
    <mergeCell ref="C141:C142"/>
    <mergeCell ref="B141:B142"/>
    <mergeCell ref="A139:L139"/>
    <mergeCell ref="A93:L93"/>
    <mergeCell ref="J95:J96"/>
    <mergeCell ref="H94:L94"/>
    <mergeCell ref="G145:G148"/>
    <mergeCell ref="G143:G144"/>
    <mergeCell ref="D164:D165"/>
    <mergeCell ref="E164:E165"/>
    <mergeCell ref="A162:L162"/>
    <mergeCell ref="G150:G154"/>
    <mergeCell ref="G155:G157"/>
    <mergeCell ref="E140:G140"/>
    <mergeCell ref="E141:E142"/>
    <mergeCell ref="G394:G395"/>
    <mergeCell ref="G396:G397"/>
    <mergeCell ref="C394:C395"/>
    <mergeCell ref="E394:E395"/>
    <mergeCell ref="B394:B395"/>
    <mergeCell ref="A415:L415"/>
    <mergeCell ref="D394:D395"/>
    <mergeCell ref="A392:L392"/>
    <mergeCell ref="H393:L393"/>
    <mergeCell ref="E461:G461"/>
    <mergeCell ref="G448:G452"/>
    <mergeCell ref="D462:D463"/>
    <mergeCell ref="G453:G455"/>
    <mergeCell ref="G403:G407"/>
    <mergeCell ref="G398:G401"/>
    <mergeCell ref="B462:B463"/>
    <mergeCell ref="D417:D418"/>
    <mergeCell ref="D439:D440"/>
    <mergeCell ref="B461:D461"/>
    <mergeCell ref="B417:B418"/>
    <mergeCell ref="G419:G420"/>
    <mergeCell ref="E462:E463"/>
    <mergeCell ref="G462:G463"/>
    <mergeCell ref="H438:L438"/>
    <mergeCell ref="A437:L437"/>
    <mergeCell ref="K439:K440"/>
    <mergeCell ref="L439:L440"/>
    <mergeCell ref="K462:K463"/>
    <mergeCell ref="A460:L460"/>
    <mergeCell ref="J439:J440"/>
    <mergeCell ref="H347:L347"/>
    <mergeCell ref="L348:L349"/>
    <mergeCell ref="J348:J349"/>
    <mergeCell ref="K348:K349"/>
    <mergeCell ref="I348:I349"/>
    <mergeCell ref="G350:G351"/>
    <mergeCell ref="G348:G349"/>
    <mergeCell ref="G375:G378"/>
    <mergeCell ref="G362:G364"/>
    <mergeCell ref="A369:L369"/>
    <mergeCell ref="J371:J372"/>
    <mergeCell ref="L371:L372"/>
    <mergeCell ref="K371:K372"/>
    <mergeCell ref="A346:L346"/>
    <mergeCell ref="G352:G355"/>
    <mergeCell ref="H370:L370"/>
    <mergeCell ref="G76:G79"/>
    <mergeCell ref="G74:G75"/>
    <mergeCell ref="E95:E96"/>
    <mergeCell ref="F95:F96"/>
    <mergeCell ref="D72:D73"/>
    <mergeCell ref="G86:G88"/>
    <mergeCell ref="G81:G85"/>
    <mergeCell ref="F72:F73"/>
    <mergeCell ref="E72:E73"/>
    <mergeCell ref="G72:G73"/>
    <mergeCell ref="B94:D94"/>
    <mergeCell ref="E94:G94"/>
    <mergeCell ref="G99:G102"/>
    <mergeCell ref="G109:G111"/>
    <mergeCell ref="G104:G108"/>
    <mergeCell ref="G95:G96"/>
    <mergeCell ref="G97:G98"/>
    <mergeCell ref="G120:G121"/>
    <mergeCell ref="G122:G125"/>
    <mergeCell ref="D118:D119"/>
    <mergeCell ref="F118:F119"/>
    <mergeCell ref="C118:C119"/>
    <mergeCell ref="B118:B119"/>
    <mergeCell ref="I72:I73"/>
    <mergeCell ref="H72:H73"/>
    <mergeCell ref="C72:C73"/>
    <mergeCell ref="B72:B73"/>
    <mergeCell ref="A805:L805"/>
    <mergeCell ref="F807:F808"/>
    <mergeCell ref="E807:E808"/>
    <mergeCell ref="B807:B808"/>
    <mergeCell ref="J807:J808"/>
    <mergeCell ref="K807:K808"/>
    <mergeCell ref="L807:L808"/>
    <mergeCell ref="F761:F762"/>
    <mergeCell ref="G770:G774"/>
    <mergeCell ref="G761:G762"/>
    <mergeCell ref="E761:E762"/>
    <mergeCell ref="L761:L762"/>
    <mergeCell ref="I761:I762"/>
    <mergeCell ref="H761:H762"/>
    <mergeCell ref="A874:L874"/>
    <mergeCell ref="E784:E785"/>
    <mergeCell ref="A782:L782"/>
    <mergeCell ref="D784:D785"/>
    <mergeCell ref="D761:D762"/>
    <mergeCell ref="H806:L806"/>
    <mergeCell ref="G775:G777"/>
    <mergeCell ref="E783:G783"/>
    <mergeCell ref="B783:D783"/>
    <mergeCell ref="C807:C808"/>
    <mergeCell ref="D807:D808"/>
    <mergeCell ref="E806:G806"/>
    <mergeCell ref="B806:D806"/>
    <mergeCell ref="B761:B762"/>
    <mergeCell ref="C761:C762"/>
    <mergeCell ref="H760:L760"/>
    <mergeCell ref="B875:D875"/>
    <mergeCell ref="H852:L852"/>
    <mergeCell ref="L853:L854"/>
    <mergeCell ref="I853:I854"/>
    <mergeCell ref="J669:J670"/>
    <mergeCell ref="K669:K670"/>
    <mergeCell ref="H668:L668"/>
    <mergeCell ref="L692:L693"/>
    <mergeCell ref="K692:K693"/>
    <mergeCell ref="L1447:L1448"/>
    <mergeCell ref="K1447:K1448"/>
    <mergeCell ref="I1492:I1493"/>
    <mergeCell ref="H1492:H1493"/>
    <mergeCell ref="J1492:J1493"/>
    <mergeCell ref="K1492:K1493"/>
    <mergeCell ref="L1492:L1493"/>
    <mergeCell ref="H1491:L1491"/>
    <mergeCell ref="H1446:L1446"/>
    <mergeCell ref="L1469:L1470"/>
    <mergeCell ref="I1469:I1470"/>
    <mergeCell ref="H1447:H1448"/>
    <mergeCell ref="G1469:G1470"/>
    <mergeCell ref="G1478:G1482"/>
    <mergeCell ref="I1424:I1425"/>
    <mergeCell ref="I1401:I1402"/>
    <mergeCell ref="G1496:G1499"/>
    <mergeCell ref="G1494:G1495"/>
    <mergeCell ref="G1492:G1493"/>
    <mergeCell ref="G1447:G1448"/>
    <mergeCell ref="G1506:G1508"/>
    <mergeCell ref="G1501:G1505"/>
    <mergeCell ref="I1515:I1516"/>
    <mergeCell ref="K1515:K1516"/>
    <mergeCell ref="L1515:L1516"/>
    <mergeCell ref="H1514:L1514"/>
    <mergeCell ref="J1515:J1516"/>
    <mergeCell ref="J1560:J1561"/>
    <mergeCell ref="L1560:L1561"/>
    <mergeCell ref="K1560:K1561"/>
    <mergeCell ref="I1560:I1561"/>
    <mergeCell ref="K1538:K1539"/>
    <mergeCell ref="J1538:J1539"/>
    <mergeCell ref="F1538:F1539"/>
    <mergeCell ref="H1537:L1537"/>
    <mergeCell ref="L1538:L1539"/>
    <mergeCell ref="I1538:I1539"/>
    <mergeCell ref="H1559:L1559"/>
    <mergeCell ref="J1447:J1448"/>
    <mergeCell ref="J1469:J1470"/>
    <mergeCell ref="B1468:D1468"/>
    <mergeCell ref="D1469:D1470"/>
    <mergeCell ref="L1424:L1425"/>
    <mergeCell ref="J1424:J1425"/>
    <mergeCell ref="A1490:L1490"/>
    <mergeCell ref="B1491:D1491"/>
    <mergeCell ref="E1491:G1491"/>
    <mergeCell ref="A1445:L1445"/>
    <mergeCell ref="D1447:D1448"/>
    <mergeCell ref="E1446:G1446"/>
    <mergeCell ref="B1446:D1446"/>
    <mergeCell ref="B1515:B1516"/>
    <mergeCell ref="B1514:D1514"/>
    <mergeCell ref="D1560:D1561"/>
    <mergeCell ref="C1560:C1561"/>
    <mergeCell ref="B1560:B1561"/>
    <mergeCell ref="B1559:D1559"/>
    <mergeCell ref="D1515:D1516"/>
    <mergeCell ref="A1513:L1513"/>
    <mergeCell ref="F1515:F1516"/>
    <mergeCell ref="C1538:C1539"/>
    <mergeCell ref="B1538:B1539"/>
    <mergeCell ref="A1536:L1536"/>
    <mergeCell ref="B1537:D1537"/>
    <mergeCell ref="C1515:C1516"/>
    <mergeCell ref="D1538:D1539"/>
    <mergeCell ref="C1492:C1493"/>
    <mergeCell ref="B1492:B1493"/>
    <mergeCell ref="D1492:D1493"/>
    <mergeCell ref="C1469:C1470"/>
    <mergeCell ref="B1469:B1470"/>
    <mergeCell ref="F1447:F1448"/>
    <mergeCell ref="I1447:I1448"/>
    <mergeCell ref="H1468:L1468"/>
    <mergeCell ref="K1469:K1470"/>
    <mergeCell ref="E968:E969"/>
    <mergeCell ref="H968:H969"/>
    <mergeCell ref="D968:D969"/>
    <mergeCell ref="C968:C969"/>
    <mergeCell ref="G968:G969"/>
    <mergeCell ref="F968:F969"/>
    <mergeCell ref="B967:D967"/>
    <mergeCell ref="E967:G967"/>
    <mergeCell ref="C991:C992"/>
    <mergeCell ref="B991:B992"/>
    <mergeCell ref="C1014:C1015"/>
    <mergeCell ref="F1014:F1015"/>
    <mergeCell ref="G1000:G1004"/>
    <mergeCell ref="G1005:G1007"/>
    <mergeCell ref="G972:G975"/>
    <mergeCell ref="G970:G971"/>
    <mergeCell ref="G982:G984"/>
    <mergeCell ref="G977:G981"/>
    <mergeCell ref="F991:F992"/>
    <mergeCell ref="G991:G992"/>
    <mergeCell ref="H991:H992"/>
    <mergeCell ref="B968:B969"/>
    <mergeCell ref="B1014:B1015"/>
    <mergeCell ref="G995:G998"/>
    <mergeCell ref="B990:D990"/>
    <mergeCell ref="D991:D992"/>
    <mergeCell ref="E991:E992"/>
    <mergeCell ref="G993:G994"/>
    <mergeCell ref="E990:G990"/>
    <mergeCell ref="J1378:J1379"/>
    <mergeCell ref="L1378:L1379"/>
    <mergeCell ref="K1378:K1379"/>
    <mergeCell ref="E1378:E1379"/>
    <mergeCell ref="E1377:G1377"/>
    <mergeCell ref="I1378:I1379"/>
    <mergeCell ref="B1378:B1379"/>
    <mergeCell ref="C1378:C1379"/>
    <mergeCell ref="B1377:D1377"/>
    <mergeCell ref="H1377:L1377"/>
    <mergeCell ref="C1105:C1106"/>
    <mergeCell ref="D1105:D1106"/>
    <mergeCell ref="D1083:D1084"/>
    <mergeCell ref="D1060:D1061"/>
    <mergeCell ref="B1060:B1061"/>
    <mergeCell ref="C1060:C1061"/>
    <mergeCell ref="B1083:B1084"/>
    <mergeCell ref="B1037:B1038"/>
    <mergeCell ref="C1037:C1038"/>
    <mergeCell ref="D1037:D1038"/>
    <mergeCell ref="G1051:G1053"/>
    <mergeCell ref="G1023:G1027"/>
    <mergeCell ref="C1083:C1084"/>
    <mergeCell ref="B1082:D1082"/>
    <mergeCell ref="B1105:B1106"/>
    <mergeCell ref="B1104:D1104"/>
    <mergeCell ref="B1059:D1059"/>
    <mergeCell ref="D1401:D1402"/>
    <mergeCell ref="D1424:D1425"/>
    <mergeCell ref="B1423:D1423"/>
    <mergeCell ref="C1424:C1425"/>
    <mergeCell ref="B1424:B1425"/>
    <mergeCell ref="H1400:L1400"/>
    <mergeCell ref="J1401:J1402"/>
    <mergeCell ref="K1401:K1402"/>
    <mergeCell ref="L1401:L1402"/>
    <mergeCell ref="H1423:L1423"/>
    <mergeCell ref="A1422:L1422"/>
    <mergeCell ref="A1399:L1399"/>
    <mergeCell ref="K1424:K1425"/>
    <mergeCell ref="G1342:G1346"/>
    <mergeCell ref="G1347:G1349"/>
    <mergeCell ref="L1356:L1357"/>
    <mergeCell ref="H1355:L1355"/>
    <mergeCell ref="K1356:K1357"/>
    <mergeCell ref="I1356:I1357"/>
    <mergeCell ref="J1356:J1357"/>
    <mergeCell ref="A1354:L1354"/>
    <mergeCell ref="G1356:G1357"/>
    <mergeCell ref="G1337:G1340"/>
    <mergeCell ref="G1335:G1336"/>
    <mergeCell ref="F1356:F1357"/>
    <mergeCell ref="E1332:G1332"/>
    <mergeCell ref="D1378:D1379"/>
    <mergeCell ref="G1333:G1334"/>
    <mergeCell ref="K1333:K1334"/>
    <mergeCell ref="I1333:I1334"/>
    <mergeCell ref="J1333:J1334"/>
    <mergeCell ref="B1332:D1332"/>
    <mergeCell ref="H1332:L1332"/>
    <mergeCell ref="F1333:F1334"/>
    <mergeCell ref="D1333:D1334"/>
    <mergeCell ref="E1333:E1334"/>
    <mergeCell ref="C1333:C1334"/>
    <mergeCell ref="B1333:B1334"/>
    <mergeCell ref="L1333:L1334"/>
    <mergeCell ref="A1331:L1331"/>
    <mergeCell ref="D1356:D1357"/>
    <mergeCell ref="C1356:C1357"/>
    <mergeCell ref="B1356:B1357"/>
    <mergeCell ref="B1355:D1355"/>
    <mergeCell ref="B1400:D1400"/>
    <mergeCell ref="B1401:B1402"/>
    <mergeCell ref="C1401:C1402"/>
    <mergeCell ref="C1447:C1448"/>
    <mergeCell ref="B1447:B1448"/>
    <mergeCell ref="G1574:G1576"/>
    <mergeCell ref="G1560:G1561"/>
    <mergeCell ref="A1581:L1581"/>
    <mergeCell ref="G1529:G1531"/>
    <mergeCell ref="G1585:G1586"/>
    <mergeCell ref="G1592:G1596"/>
    <mergeCell ref="G1597:G1599"/>
    <mergeCell ref="G1587:G1590"/>
    <mergeCell ref="G1517:G1518"/>
    <mergeCell ref="G1515:G1516"/>
    <mergeCell ref="D1265:D1266"/>
    <mergeCell ref="E1265:E1266"/>
    <mergeCell ref="I1265:I1266"/>
    <mergeCell ref="B1265:B1266"/>
    <mergeCell ref="C1265:C1266"/>
    <mergeCell ref="B1264:D1264"/>
    <mergeCell ref="A1263:L1263"/>
    <mergeCell ref="H1264:L1264"/>
    <mergeCell ref="G1291:G1294"/>
    <mergeCell ref="G1301:G1303"/>
    <mergeCell ref="G1296:G1300"/>
    <mergeCell ref="F1265:F1266"/>
    <mergeCell ref="G1274:G1278"/>
    <mergeCell ref="G1269:G1272"/>
    <mergeCell ref="G1310:G1311"/>
    <mergeCell ref="E1286:G1286"/>
    <mergeCell ref="E1287:E1288"/>
    <mergeCell ref="G1279:G1281"/>
    <mergeCell ref="E1309:G1309"/>
    <mergeCell ref="G1287:G1288"/>
    <mergeCell ref="G1289:G1290"/>
    <mergeCell ref="D1287:D1288"/>
    <mergeCell ref="C1287:C1288"/>
    <mergeCell ref="B1286:D1286"/>
    <mergeCell ref="B1287:B1288"/>
    <mergeCell ref="H1286:L1286"/>
    <mergeCell ref="B1309:D1309"/>
    <mergeCell ref="H1309:L1309"/>
    <mergeCell ref="F1310:F1311"/>
    <mergeCell ref="D1310:D1311"/>
    <mergeCell ref="E1310:E1311"/>
    <mergeCell ref="C1310:C1311"/>
    <mergeCell ref="B1310:B1311"/>
    <mergeCell ref="A1308:L1308"/>
    <mergeCell ref="L1310:L1311"/>
    <mergeCell ref="K1310:K1311"/>
    <mergeCell ref="A1172:L1172"/>
    <mergeCell ref="H1173:L1173"/>
    <mergeCell ref="H1195:L1195"/>
    <mergeCell ref="H1218:L1218"/>
    <mergeCell ref="A1217:L1217"/>
    <mergeCell ref="A1240:L1240"/>
    <mergeCell ref="L1174:L1175"/>
    <mergeCell ref="K1174:K1175"/>
    <mergeCell ref="J1174:J1175"/>
    <mergeCell ref="H1241:L1241"/>
    <mergeCell ref="G1153:G1154"/>
    <mergeCell ref="G1165:G1167"/>
    <mergeCell ref="C1196:C1197"/>
    <mergeCell ref="B1196:B1197"/>
    <mergeCell ref="B1174:B1175"/>
    <mergeCell ref="B1173:D1173"/>
    <mergeCell ref="D1196:D1197"/>
    <mergeCell ref="E1195:G1195"/>
    <mergeCell ref="G1196:G1197"/>
    <mergeCell ref="C1174:C1175"/>
    <mergeCell ref="D1174:D1175"/>
    <mergeCell ref="B1150:D1150"/>
    <mergeCell ref="B1195:D1195"/>
    <mergeCell ref="G1200:G1203"/>
    <mergeCell ref="G1198:G1199"/>
    <mergeCell ref="G1228:G1232"/>
    <mergeCell ref="G1223:G1226"/>
    <mergeCell ref="G1210:G1212"/>
    <mergeCell ref="G1205:G1209"/>
    <mergeCell ref="G1233:G1235"/>
    <mergeCell ref="D1242:D1243"/>
    <mergeCell ref="F1242:F1243"/>
    <mergeCell ref="E1242:E1243"/>
    <mergeCell ref="C1242:C1243"/>
    <mergeCell ref="B1242:B1243"/>
    <mergeCell ref="B1241:D1241"/>
    <mergeCell ref="E1241:G1241"/>
    <mergeCell ref="I1242:I1243"/>
    <mergeCell ref="E1196:E1197"/>
    <mergeCell ref="F1196:F1197"/>
    <mergeCell ref="H1196:H1197"/>
    <mergeCell ref="I1174:I1175"/>
    <mergeCell ref="I1196:I1197"/>
    <mergeCell ref="D1151:D1152"/>
    <mergeCell ref="G1151:G1152"/>
    <mergeCell ref="I1151:I1152"/>
    <mergeCell ref="B1151:B1152"/>
    <mergeCell ref="C1151:C1152"/>
    <mergeCell ref="C1128:C1129"/>
    <mergeCell ref="B1128:B1129"/>
    <mergeCell ref="H1128:H1129"/>
    <mergeCell ref="B1127:D1127"/>
    <mergeCell ref="D1128:D1129"/>
    <mergeCell ref="H1219:H1220"/>
    <mergeCell ref="I1219:I1220"/>
    <mergeCell ref="D1219:D1220"/>
    <mergeCell ref="E1219:E1220"/>
    <mergeCell ref="F1219:F1220"/>
    <mergeCell ref="B1218:D1218"/>
    <mergeCell ref="E1218:G1218"/>
    <mergeCell ref="G1221:G1222"/>
    <mergeCell ref="C1219:C1220"/>
    <mergeCell ref="B1219:B1220"/>
    <mergeCell ref="G1722:G1723"/>
    <mergeCell ref="G1697:G1698"/>
    <mergeCell ref="G1742:G1743"/>
    <mergeCell ref="E1742:E1743"/>
    <mergeCell ref="G1643:G1645"/>
    <mergeCell ref="G1633:G1636"/>
    <mergeCell ref="G1638:G1642"/>
    <mergeCell ref="H1674:H1675"/>
    <mergeCell ref="G1724:G1727"/>
    <mergeCell ref="G1538:G1539"/>
    <mergeCell ref="H1538:H1539"/>
    <mergeCell ref="E1537:G1537"/>
    <mergeCell ref="E1538:E1539"/>
    <mergeCell ref="E1515:E1516"/>
    <mergeCell ref="E1514:G1514"/>
    <mergeCell ref="G1524:G1528"/>
    <mergeCell ref="G1519:G1522"/>
    <mergeCell ref="H1515:H1516"/>
    <mergeCell ref="G1451:G1454"/>
    <mergeCell ref="G1449:G1450"/>
    <mergeCell ref="G1540:G1541"/>
    <mergeCell ref="G1473:G1476"/>
    <mergeCell ref="G1471:G1472"/>
    <mergeCell ref="G1461:G1463"/>
    <mergeCell ref="G1456:G1460"/>
    <mergeCell ref="F1492:F1493"/>
    <mergeCell ref="F1469:F1470"/>
    <mergeCell ref="H1310:H1311"/>
    <mergeCell ref="G1267:G1268"/>
    <mergeCell ref="G1265:G1266"/>
    <mergeCell ref="E1264:G1264"/>
    <mergeCell ref="G1244:G1245"/>
    <mergeCell ref="H1242:H1243"/>
    <mergeCell ref="G1242:G1243"/>
    <mergeCell ref="G1246:G1249"/>
    <mergeCell ref="G1256:G1258"/>
    <mergeCell ref="G1251:G1255"/>
    <mergeCell ref="F1378:F1379"/>
    <mergeCell ref="E1400:G1400"/>
    <mergeCell ref="F1287:F1288"/>
    <mergeCell ref="E1355:G1355"/>
    <mergeCell ref="E1083:E1084"/>
    <mergeCell ref="H1083:H1084"/>
    <mergeCell ref="H1105:H1106"/>
    <mergeCell ref="E1104:G1104"/>
    <mergeCell ref="G1105:G1106"/>
    <mergeCell ref="H1265:H1266"/>
    <mergeCell ref="H1287:H1288"/>
    <mergeCell ref="G1188:G1190"/>
    <mergeCell ref="G1183:G1187"/>
    <mergeCell ref="G1178:G1181"/>
    <mergeCell ref="G1219:G1220"/>
    <mergeCell ref="H1720:H1721"/>
    <mergeCell ref="G1720:G1721"/>
    <mergeCell ref="E1560:E1561"/>
    <mergeCell ref="E1559:G1559"/>
    <mergeCell ref="F1560:F1561"/>
    <mergeCell ref="E1356:E1357"/>
    <mergeCell ref="E1447:E1448"/>
    <mergeCell ref="E1492:E1493"/>
    <mergeCell ref="E1469:E1470"/>
    <mergeCell ref="H1606:H1607"/>
    <mergeCell ref="G1606:G1607"/>
    <mergeCell ref="F1629:F1630"/>
    <mergeCell ref="E1629:E1630"/>
    <mergeCell ref="H1560:H1561"/>
    <mergeCell ref="G1552:G1554"/>
    <mergeCell ref="G1564:G1567"/>
    <mergeCell ref="G1562:G1563"/>
    <mergeCell ref="G1547:G1551"/>
    <mergeCell ref="G1542:G1545"/>
    <mergeCell ref="G1569:G1573"/>
    <mergeCell ref="G1655:G1658"/>
    <mergeCell ref="G1620:G1622"/>
    <mergeCell ref="G1629:G1630"/>
    <mergeCell ref="G1653:G1654"/>
    <mergeCell ref="G1651:G1652"/>
    <mergeCell ref="E1605:G1605"/>
    <mergeCell ref="G1610:G1613"/>
    <mergeCell ref="G1608:G1609"/>
    <mergeCell ref="G1615:G1619"/>
    <mergeCell ref="E1628:G1628"/>
    <mergeCell ref="E1582:G1582"/>
    <mergeCell ref="E1719:G1719"/>
    <mergeCell ref="E1673:G1673"/>
    <mergeCell ref="D1606:D1607"/>
    <mergeCell ref="D1674:D1675"/>
    <mergeCell ref="D1720:D1721"/>
    <mergeCell ref="F1583:F1584"/>
    <mergeCell ref="D1629:D1630"/>
    <mergeCell ref="H1719:L1719"/>
    <mergeCell ref="B1719:D1719"/>
    <mergeCell ref="B1720:B1721"/>
    <mergeCell ref="C1720:C1721"/>
    <mergeCell ref="A1718:L1718"/>
    <mergeCell ref="L1720:L1721"/>
    <mergeCell ref="C1697:C1698"/>
    <mergeCell ref="D1697:D1698"/>
    <mergeCell ref="B1674:B1675"/>
    <mergeCell ref="C1674:C1675"/>
    <mergeCell ref="G1583:G1584"/>
    <mergeCell ref="H1583:H1584"/>
    <mergeCell ref="E1583:E1584"/>
    <mergeCell ref="D1583:D1584"/>
    <mergeCell ref="C1583:C1584"/>
    <mergeCell ref="B1582:D1582"/>
    <mergeCell ref="B1583:B1584"/>
    <mergeCell ref="B1606:B1607"/>
    <mergeCell ref="C1606:C1607"/>
    <mergeCell ref="B1628:D1628"/>
    <mergeCell ref="B1629:B1630"/>
    <mergeCell ref="C1629:C1630"/>
    <mergeCell ref="I1606:I1607"/>
    <mergeCell ref="K1606:K1607"/>
    <mergeCell ref="J1606:J1607"/>
    <mergeCell ref="H1628:L1628"/>
    <mergeCell ref="A1627:L1627"/>
    <mergeCell ref="B1605:D1605"/>
    <mergeCell ref="A1604:L1604"/>
    <mergeCell ref="G1676:G1677"/>
    <mergeCell ref="G1674:G1675"/>
    <mergeCell ref="I1674:I1675"/>
    <mergeCell ref="K1674:K1675"/>
    <mergeCell ref="J1674:J1675"/>
    <mergeCell ref="J1765:J1766"/>
    <mergeCell ref="J1720:J1721"/>
    <mergeCell ref="J1742:J1743"/>
    <mergeCell ref="I1720:I1721"/>
    <mergeCell ref="K1720:K1721"/>
    <mergeCell ref="I1697:I1698"/>
    <mergeCell ref="J1697:J1698"/>
    <mergeCell ref="G1711:G1713"/>
    <mergeCell ref="G1706:G1710"/>
    <mergeCell ref="G1699:G1700"/>
    <mergeCell ref="G1701:G1704"/>
    <mergeCell ref="G1678:G1681"/>
    <mergeCell ref="G1688:G1690"/>
    <mergeCell ref="G1683:G1687"/>
    <mergeCell ref="I1765:I1766"/>
    <mergeCell ref="K1765:K1766"/>
    <mergeCell ref="K1742:K1743"/>
    <mergeCell ref="I1742:I1743"/>
    <mergeCell ref="K1697:K1698"/>
    <mergeCell ref="J1811:J1812"/>
    <mergeCell ref="H1811:H1812"/>
    <mergeCell ref="I1811:I1812"/>
    <mergeCell ref="G1813:G1814"/>
    <mergeCell ref="G1815:G1818"/>
    <mergeCell ref="G1820:G1824"/>
    <mergeCell ref="G1825:G1827"/>
    <mergeCell ref="G1811:G1812"/>
    <mergeCell ref="H1810:L1810"/>
    <mergeCell ref="A1809:L1809"/>
    <mergeCell ref="B1810:D1810"/>
    <mergeCell ref="E1810:G1810"/>
    <mergeCell ref="C1811:C1812"/>
    <mergeCell ref="D1811:D1812"/>
    <mergeCell ref="I1788:I1789"/>
    <mergeCell ref="B1788:B1789"/>
    <mergeCell ref="C1788:C1789"/>
    <mergeCell ref="L1788:L1789"/>
    <mergeCell ref="K1788:K1789"/>
    <mergeCell ref="J1788:J1789"/>
    <mergeCell ref="B1811:B1812"/>
    <mergeCell ref="K1811:K1812"/>
    <mergeCell ref="L1811:L1812"/>
    <mergeCell ref="G1802:G1804"/>
    <mergeCell ref="F1811:F1812"/>
    <mergeCell ref="E1811:E1812"/>
    <mergeCell ref="B1764:D1764"/>
    <mergeCell ref="B1765:B1766"/>
    <mergeCell ref="D1765:D1766"/>
    <mergeCell ref="C1765:C1766"/>
    <mergeCell ref="B1787:D1787"/>
    <mergeCell ref="H1787:L1787"/>
    <mergeCell ref="B1742:B1743"/>
    <mergeCell ref="C1742:C1743"/>
    <mergeCell ref="H1741:L1741"/>
    <mergeCell ref="L1742:L1743"/>
    <mergeCell ref="H1764:L1764"/>
    <mergeCell ref="L1765:L1766"/>
    <mergeCell ref="A1763:L1763"/>
    <mergeCell ref="A1786:L1786"/>
    <mergeCell ref="D1788:D1789"/>
    <mergeCell ref="B1741:D1741"/>
    <mergeCell ref="D1742:D1743"/>
    <mergeCell ref="K1651:K1652"/>
    <mergeCell ref="J1651:J1652"/>
    <mergeCell ref="E1651:E1652"/>
    <mergeCell ref="D1651:D1652"/>
    <mergeCell ref="H1650:L1650"/>
    <mergeCell ref="B1650:D1650"/>
    <mergeCell ref="B1651:B1652"/>
    <mergeCell ref="C1651:C1652"/>
    <mergeCell ref="L1651:L1652"/>
    <mergeCell ref="B1696:D1696"/>
    <mergeCell ref="H1696:L1696"/>
    <mergeCell ref="B1697:B1698"/>
    <mergeCell ref="F1697:F1698"/>
    <mergeCell ref="L1697:L1698"/>
    <mergeCell ref="E1674:E1675"/>
    <mergeCell ref="F1674:F1675"/>
    <mergeCell ref="A1672:L1672"/>
    <mergeCell ref="B1673:D1673"/>
    <mergeCell ref="H1673:L1673"/>
    <mergeCell ref="A1695:L1695"/>
    <mergeCell ref="L1674:L1675"/>
    <mergeCell ref="I1629:I1630"/>
    <mergeCell ref="J1629:J1630"/>
    <mergeCell ref="E1650:G1650"/>
    <mergeCell ref="G1631:G1632"/>
    <mergeCell ref="I1651:I1652"/>
    <mergeCell ref="H1651:H1652"/>
    <mergeCell ref="F1651:F1652"/>
    <mergeCell ref="K1629:K1630"/>
    <mergeCell ref="L1629:L1630"/>
    <mergeCell ref="H1629:H1630"/>
    <mergeCell ref="L1606:L1607"/>
    <mergeCell ref="H1605:L1605"/>
    <mergeCell ref="F1606:F1607"/>
    <mergeCell ref="E1606:E1607"/>
    <mergeCell ref="I1583:I1584"/>
    <mergeCell ref="K1583:K1584"/>
    <mergeCell ref="L1583:L1584"/>
    <mergeCell ref="J1583:J1584"/>
    <mergeCell ref="H1582:L1582"/>
    <mergeCell ref="L3:L4"/>
    <mergeCell ref="K3:K4"/>
    <mergeCell ref="I3:I4"/>
    <mergeCell ref="J3:J4"/>
    <mergeCell ref="E2:G2"/>
    <mergeCell ref="B2:D2"/>
    <mergeCell ref="E3:E4"/>
    <mergeCell ref="D3:D4"/>
    <mergeCell ref="B3:B4"/>
    <mergeCell ref="H2:L2"/>
    <mergeCell ref="A1:L1"/>
    <mergeCell ref="C3:C4"/>
    <mergeCell ref="F3:F4"/>
    <mergeCell ref="K26:K27"/>
    <mergeCell ref="L26:L27"/>
    <mergeCell ref="G26:G27"/>
    <mergeCell ref="H26:H27"/>
    <mergeCell ref="G30:G33"/>
    <mergeCell ref="G28:G29"/>
    <mergeCell ref="B25:D25"/>
    <mergeCell ref="A24:L24"/>
    <mergeCell ref="B26:B27"/>
    <mergeCell ref="C26:C27"/>
    <mergeCell ref="D26:D27"/>
    <mergeCell ref="E25:G25"/>
    <mergeCell ref="B48:D48"/>
    <mergeCell ref="B49:B50"/>
    <mergeCell ref="D49:D50"/>
    <mergeCell ref="C49:C50"/>
    <mergeCell ref="I49:I50"/>
    <mergeCell ref="A47:L47"/>
    <mergeCell ref="H48:L48"/>
    <mergeCell ref="L49:L50"/>
    <mergeCell ref="A70:L70"/>
    <mergeCell ref="K49:K50"/>
    <mergeCell ref="J49:J50"/>
    <mergeCell ref="E49:E50"/>
    <mergeCell ref="F49:F50"/>
    <mergeCell ref="L72:L73"/>
    <mergeCell ref="K72:K73"/>
    <mergeCell ref="J72:J73"/>
    <mergeCell ref="G63:G65"/>
    <mergeCell ref="G58:G62"/>
    <mergeCell ref="E71:G71"/>
    <mergeCell ref="H25:L25"/>
    <mergeCell ref="J118:J119"/>
    <mergeCell ref="G118:G119"/>
    <mergeCell ref="K118:K119"/>
    <mergeCell ref="L118:L119"/>
    <mergeCell ref="J141:J142"/>
    <mergeCell ref="K141:K142"/>
    <mergeCell ref="L141:L142"/>
    <mergeCell ref="H140:L140"/>
    <mergeCell ref="H117:L117"/>
    <mergeCell ref="F26:F27"/>
    <mergeCell ref="E26:E27"/>
    <mergeCell ref="G5:G6"/>
    <mergeCell ref="G7:G10"/>
    <mergeCell ref="I26:I27"/>
    <mergeCell ref="J26:J27"/>
    <mergeCell ref="B71:D71"/>
    <mergeCell ref="H71:L71"/>
    <mergeCell ref="G53:G56"/>
    <mergeCell ref="E48:G48"/>
    <mergeCell ref="E1468:G1468"/>
    <mergeCell ref="H1469:H1470"/>
    <mergeCell ref="E1401:E1402"/>
    <mergeCell ref="F1401:F1402"/>
    <mergeCell ref="G1424:G1425"/>
    <mergeCell ref="F1424:F1425"/>
    <mergeCell ref="G1426:G1427"/>
    <mergeCell ref="G1428:G1431"/>
    <mergeCell ref="H1401:H1402"/>
    <mergeCell ref="H1424:H1425"/>
    <mergeCell ref="E1423:G1423"/>
    <mergeCell ref="G1438:G1440"/>
    <mergeCell ref="G1433:G1437"/>
    <mergeCell ref="G1483:G1485"/>
    <mergeCell ref="E1424:E1425"/>
    <mergeCell ref="F1083:F1084"/>
    <mergeCell ref="E1082:G1082"/>
    <mergeCell ref="G1083:G1084"/>
    <mergeCell ref="G1087:G1090"/>
    <mergeCell ref="G1069:G1073"/>
    <mergeCell ref="G1085:G1086"/>
    <mergeCell ref="G1064:G1067"/>
    <mergeCell ref="G1060:G1061"/>
    <mergeCell ref="G1062:G1063"/>
    <mergeCell ref="F1060:F1061"/>
    <mergeCell ref="E1059:G1059"/>
    <mergeCell ref="G1039:G1040"/>
    <mergeCell ref="G1046:G1050"/>
    <mergeCell ref="G1041:G1044"/>
    <mergeCell ref="G1107:G1108"/>
    <mergeCell ref="G1109:G1112"/>
    <mergeCell ref="G1160:G1164"/>
    <mergeCell ref="G1142:G1144"/>
    <mergeCell ref="G1155:G1158"/>
    <mergeCell ref="E1128:E1129"/>
    <mergeCell ref="F1128:F1129"/>
    <mergeCell ref="G1119:G1121"/>
    <mergeCell ref="G1114:G1118"/>
    <mergeCell ref="G1174:G1175"/>
    <mergeCell ref="E1173:G1173"/>
    <mergeCell ref="E1174:E1175"/>
    <mergeCell ref="F1174:F1175"/>
    <mergeCell ref="G1128:G1129"/>
    <mergeCell ref="E1127:G1127"/>
    <mergeCell ref="H1174:H1175"/>
    <mergeCell ref="G1130:G1131"/>
    <mergeCell ref="G1132:G1135"/>
    <mergeCell ref="G1137:G1141"/>
    <mergeCell ref="G1176:G1177"/>
    <mergeCell ref="H1151:H1152"/>
    <mergeCell ref="E1765:E1766"/>
    <mergeCell ref="E1720:E1721"/>
    <mergeCell ref="G1665:G1667"/>
    <mergeCell ref="G1660:G1664"/>
    <mergeCell ref="H1765:H1766"/>
    <mergeCell ref="F1765:F1766"/>
    <mergeCell ref="E1764:G1764"/>
    <mergeCell ref="G1767:G1768"/>
    <mergeCell ref="F1720:F1721"/>
    <mergeCell ref="F1742:F1743"/>
    <mergeCell ref="H1742:H1743"/>
    <mergeCell ref="H1788:H1789"/>
    <mergeCell ref="F1788:F1789"/>
    <mergeCell ref="E1788:E1789"/>
    <mergeCell ref="G1788:G1789"/>
    <mergeCell ref="E1787:G1787"/>
    <mergeCell ref="G1797:G1801"/>
    <mergeCell ref="G1792:G1795"/>
    <mergeCell ref="G1790:G1791"/>
    <mergeCell ref="G1765:G1766"/>
    <mergeCell ref="G1746:G1749"/>
    <mergeCell ref="G1756:G1758"/>
    <mergeCell ref="G1751:G1755"/>
    <mergeCell ref="G1774:G1778"/>
    <mergeCell ref="G1779:G1781"/>
    <mergeCell ref="G1769:G1772"/>
    <mergeCell ref="G1744:G1745"/>
    <mergeCell ref="E1741:G1741"/>
    <mergeCell ref="E1696:G1696"/>
    <mergeCell ref="H1697:H1698"/>
    <mergeCell ref="E1697:E1698"/>
    <mergeCell ref="G1729:G1733"/>
    <mergeCell ref="G1734:G1736"/>
    <mergeCell ref="G12:G16"/>
    <mergeCell ref="G17:G19"/>
    <mergeCell ref="H210:H211"/>
    <mergeCell ref="G210:G211"/>
    <mergeCell ref="H3:H4"/>
    <mergeCell ref="G3:G4"/>
    <mergeCell ref="H49:H50"/>
    <mergeCell ref="G40:G42"/>
    <mergeCell ref="G35:G39"/>
    <mergeCell ref="G1392:G1394"/>
    <mergeCell ref="G1401:G1402"/>
    <mergeCell ref="G1365:G1369"/>
    <mergeCell ref="G1370:G1372"/>
    <mergeCell ref="G1360:G1363"/>
    <mergeCell ref="H1356:H1357"/>
    <mergeCell ref="H1378:H1379"/>
    <mergeCell ref="G1382:G1385"/>
    <mergeCell ref="G1378:G1379"/>
    <mergeCell ref="G1380:G1381"/>
    <mergeCell ref="H1333:H1334"/>
    <mergeCell ref="G1415:G1417"/>
    <mergeCell ref="G1410:G1414"/>
    <mergeCell ref="G1387:G1391"/>
    <mergeCell ref="G1319:G1323"/>
    <mergeCell ref="G1314:G1317"/>
    <mergeCell ref="G1358:G1359"/>
    <mergeCell ref="G1324:G1326"/>
    <mergeCell ref="G1403:G1404"/>
    <mergeCell ref="G1405:G1408"/>
    <mergeCell ref="G1312:G1313"/>
    <mergeCell ref="G242:G246"/>
    <mergeCell ref="G237:G240"/>
    <mergeCell ref="G214:G217"/>
    <mergeCell ref="G247:G249"/>
    <mergeCell ref="G224:G226"/>
    <mergeCell ref="G219:G223"/>
    <mergeCell ref="G49:G50"/>
    <mergeCell ref="G51:G52"/>
    <mergeCell ref="K577:K578"/>
    <mergeCell ref="K715:K716"/>
    <mergeCell ref="L1219:L1220"/>
    <mergeCell ref="K1219:K1220"/>
    <mergeCell ref="L577:L578"/>
    <mergeCell ref="H576:L576"/>
    <mergeCell ref="H577:H578"/>
    <mergeCell ref="H669:H670"/>
    <mergeCell ref="H645:L645"/>
    <mergeCell ref="I1310:I1311"/>
    <mergeCell ref="J1310:J1311"/>
    <mergeCell ref="J1287:J1288"/>
    <mergeCell ref="J1265:J1266"/>
    <mergeCell ref="L1265:L1266"/>
    <mergeCell ref="K1265:K1266"/>
    <mergeCell ref="L1242:L1243"/>
    <mergeCell ref="J1242:J1243"/>
    <mergeCell ref="K1242:K1243"/>
    <mergeCell ref="I1287:I1288"/>
    <mergeCell ref="L1287:L1288"/>
    <mergeCell ref="K1287:K1288"/>
    <mergeCell ref="K1196:K1197"/>
    <mergeCell ref="L1196:L1197"/>
    <mergeCell ref="J1196:J1197"/>
    <mergeCell ref="J1219:J1220"/>
    <mergeCell ref="I577:I578"/>
    <mergeCell ref="I669:I670"/>
    <mergeCell ref="J577:J578"/>
    <mergeCell ref="J646:J647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30.86"/>
    <col customWidth="1" min="2" max="2" width="7.43"/>
    <col customWidth="1" min="3" max="3" width="14.0"/>
    <col customWidth="1" min="4" max="4" width="7.43"/>
    <col customWidth="1" min="5" max="5" width="9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19.43"/>
    <col customWidth="1" min="11" max="11" width="17.43"/>
    <col customWidth="1" min="12" max="12" width="19.43"/>
    <col customWidth="1" min="13" max="26" width="10.71"/>
  </cols>
  <sheetData>
    <row r="1">
      <c r="A1" s="66" t="s">
        <v>277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ht="15.75" customHeight="1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133">
        <f>'Menu Cíclico'!BH9</f>
        <v>4</v>
      </c>
      <c r="B3" s="135" t="s">
        <v>482</v>
      </c>
      <c r="C3" s="135" t="s">
        <v>483</v>
      </c>
      <c r="D3" s="135" t="s">
        <v>484</v>
      </c>
      <c r="E3" s="135" t="s">
        <v>485</v>
      </c>
      <c r="F3" s="135" t="s">
        <v>484</v>
      </c>
      <c r="G3" s="135" t="s">
        <v>524</v>
      </c>
      <c r="H3" s="135" t="s">
        <v>486</v>
      </c>
      <c r="I3" s="135" t="s">
        <v>487</v>
      </c>
      <c r="J3" s="160" t="s">
        <v>488</v>
      </c>
      <c r="K3" s="139" t="s">
        <v>489</v>
      </c>
      <c r="L3" s="139" t="s">
        <v>490</v>
      </c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44" t="s">
        <v>509</v>
      </c>
      <c r="B5" s="89">
        <v>0.12</v>
      </c>
      <c r="C5" s="89">
        <v>1.2</v>
      </c>
      <c r="D5" s="18">
        <f t="shared" ref="D5:D11" si="1">C5*B5</f>
        <v>0.144</v>
      </c>
      <c r="E5" s="18">
        <f>A3*B5</f>
        <v>0.48</v>
      </c>
      <c r="F5" s="18">
        <f t="shared" ref="F5:F11" si="2">E5*C5</f>
        <v>0.576</v>
      </c>
      <c r="G5" s="161">
        <v>0.0</v>
      </c>
      <c r="H5" s="18">
        <v>1.0</v>
      </c>
      <c r="I5" s="89">
        <f t="shared" ref="I5:I18" si="3">H5*E5</f>
        <v>0.48</v>
      </c>
      <c r="J5" s="116">
        <f>'Insumos Buffet'!D78</f>
        <v>15500</v>
      </c>
      <c r="K5" s="3">
        <f t="shared" ref="K5:K18" si="4">J5*I5</f>
        <v>7440</v>
      </c>
      <c r="L5" s="3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73" t="s">
        <v>438</v>
      </c>
      <c r="B6" s="162">
        <v>0.08</v>
      </c>
      <c r="C6" s="89">
        <v>1.0</v>
      </c>
      <c r="D6" s="18">
        <f t="shared" si="1"/>
        <v>0.08</v>
      </c>
      <c r="E6" s="18">
        <f>B6*A3</f>
        <v>0.32</v>
      </c>
      <c r="F6" s="18">
        <f t="shared" si="2"/>
        <v>0.32</v>
      </c>
      <c r="G6" s="87"/>
      <c r="H6" s="18">
        <v>1.0</v>
      </c>
      <c r="I6" s="89">
        <f t="shared" si="3"/>
        <v>0.32</v>
      </c>
      <c r="J6" s="116">
        <f>'Insumos Buffet'!D84</f>
        <v>6037.348571</v>
      </c>
      <c r="K6" s="3">
        <f t="shared" si="4"/>
        <v>1931.951543</v>
      </c>
      <c r="L6" s="3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73" t="s">
        <v>508</v>
      </c>
      <c r="B7" s="162">
        <f t="shared" ref="B7:B9" si="5">0.02/4</f>
        <v>0.005</v>
      </c>
      <c r="C7" s="18">
        <v>1.0</v>
      </c>
      <c r="D7" s="18">
        <f t="shared" si="1"/>
        <v>0.005</v>
      </c>
      <c r="E7" s="18">
        <f>B7*A3</f>
        <v>0.02</v>
      </c>
      <c r="F7" s="18">
        <f t="shared" si="2"/>
        <v>0.02</v>
      </c>
      <c r="G7" s="148" t="s">
        <v>527</v>
      </c>
      <c r="H7" s="18">
        <v>1.0</v>
      </c>
      <c r="I7" s="89">
        <f t="shared" si="3"/>
        <v>0.02</v>
      </c>
      <c r="J7" s="116">
        <f>'Insumos Buffet'!D77</f>
        <v>24000</v>
      </c>
      <c r="K7" s="3">
        <f t="shared" si="4"/>
        <v>480</v>
      </c>
      <c r="L7" s="3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73" t="s">
        <v>453</v>
      </c>
      <c r="B8" s="162">
        <f t="shared" si="5"/>
        <v>0.005</v>
      </c>
      <c r="C8" s="18">
        <v>1.0</v>
      </c>
      <c r="D8" s="18">
        <f t="shared" si="1"/>
        <v>0.005</v>
      </c>
      <c r="E8" s="18">
        <f>B8*A3</f>
        <v>0.02</v>
      </c>
      <c r="F8" s="18">
        <f t="shared" si="2"/>
        <v>0.02</v>
      </c>
      <c r="G8" s="142"/>
      <c r="H8" s="18">
        <v>1.0</v>
      </c>
      <c r="I8" s="89">
        <f t="shared" si="3"/>
        <v>0.02</v>
      </c>
      <c r="J8" s="116">
        <f>'Insumos Buffet'!D75</f>
        <v>76300</v>
      </c>
      <c r="K8" s="3">
        <f t="shared" si="4"/>
        <v>1526</v>
      </c>
      <c r="L8" s="3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73" t="s">
        <v>502</v>
      </c>
      <c r="B9" s="162">
        <f t="shared" si="5"/>
        <v>0.005</v>
      </c>
      <c r="C9" s="18">
        <v>1.0</v>
      </c>
      <c r="D9" s="18">
        <f t="shared" si="1"/>
        <v>0.005</v>
      </c>
      <c r="E9" s="18">
        <f>B9*A3</f>
        <v>0.02</v>
      </c>
      <c r="F9" s="18">
        <f t="shared" si="2"/>
        <v>0.02</v>
      </c>
      <c r="G9" s="142"/>
      <c r="H9" s="18">
        <v>1.0</v>
      </c>
      <c r="I9" s="89">
        <f t="shared" si="3"/>
        <v>0.02</v>
      </c>
      <c r="J9" s="116">
        <f>'Insumos Buffet'!D73</f>
        <v>20363</v>
      </c>
      <c r="K9" s="3">
        <f t="shared" si="4"/>
        <v>407.26</v>
      </c>
      <c r="L9" s="3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31" t="s">
        <v>494</v>
      </c>
      <c r="B10" s="162">
        <v>1.0E-4</v>
      </c>
      <c r="C10" s="18">
        <v>1.0</v>
      </c>
      <c r="D10" s="18">
        <f t="shared" si="1"/>
        <v>0.0001</v>
      </c>
      <c r="E10" s="18">
        <f>B10*A3</f>
        <v>0.0004</v>
      </c>
      <c r="F10" s="18">
        <f t="shared" si="2"/>
        <v>0.0004</v>
      </c>
      <c r="G10" s="87"/>
      <c r="H10" s="18">
        <v>1.0</v>
      </c>
      <c r="I10" s="89">
        <f t="shared" si="3"/>
        <v>0.0004</v>
      </c>
      <c r="J10" s="116">
        <f>'Insumos Buffet'!D70</f>
        <v>145000</v>
      </c>
      <c r="K10" s="3">
        <f t="shared" si="4"/>
        <v>58</v>
      </c>
      <c r="L10" s="3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73" t="s">
        <v>505</v>
      </c>
      <c r="B11" s="162">
        <v>0.002</v>
      </c>
      <c r="C11" s="18">
        <v>1.0</v>
      </c>
      <c r="D11" s="18">
        <f t="shared" si="1"/>
        <v>0.002</v>
      </c>
      <c r="E11" s="18">
        <f>B11*A3</f>
        <v>0.008</v>
      </c>
      <c r="F11" s="18">
        <f t="shared" si="2"/>
        <v>0.008</v>
      </c>
      <c r="G11" s="59"/>
      <c r="H11" s="18">
        <v>1.0</v>
      </c>
      <c r="I11" s="89">
        <f t="shared" si="3"/>
        <v>0.008</v>
      </c>
      <c r="J11" s="116">
        <f>'Insumos Buffet'!D82</f>
        <v>3200</v>
      </c>
      <c r="K11" s="3">
        <f t="shared" si="4"/>
        <v>25.6</v>
      </c>
      <c r="L11" s="3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31"/>
      <c r="B12" s="89"/>
      <c r="C12" s="89"/>
      <c r="D12" s="18"/>
      <c r="E12" s="18"/>
      <c r="F12" s="18"/>
      <c r="G12" s="148" t="s">
        <v>528</v>
      </c>
      <c r="H12" s="18"/>
      <c r="I12" s="89">
        <f t="shared" si="3"/>
        <v>0</v>
      </c>
      <c r="J12" s="116"/>
      <c r="K12" s="3">
        <f t="shared" si="4"/>
        <v>0</v>
      </c>
      <c r="L12" s="3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31"/>
      <c r="B13" s="89"/>
      <c r="C13" s="89"/>
      <c r="D13" s="18"/>
      <c r="E13" s="18"/>
      <c r="F13" s="18"/>
      <c r="G13" s="142"/>
      <c r="H13" s="18"/>
      <c r="I13" s="89">
        <f t="shared" si="3"/>
        <v>0</v>
      </c>
      <c r="J13" s="116"/>
      <c r="K13" s="3">
        <f t="shared" si="4"/>
        <v>0</v>
      </c>
      <c r="L13" s="3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31"/>
      <c r="B14" s="89"/>
      <c r="C14" s="89"/>
      <c r="D14" s="18"/>
      <c r="E14" s="18"/>
      <c r="F14" s="18"/>
      <c r="G14" s="142"/>
      <c r="H14" s="18"/>
      <c r="I14" s="89">
        <f t="shared" si="3"/>
        <v>0</v>
      </c>
      <c r="J14" s="116"/>
      <c r="K14" s="3">
        <f t="shared" si="4"/>
        <v>0</v>
      </c>
      <c r="L14" s="3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163"/>
      <c r="B15" s="89"/>
      <c r="C15" s="89"/>
      <c r="D15" s="18"/>
      <c r="E15" s="18"/>
      <c r="F15" s="18"/>
      <c r="G15" s="142"/>
      <c r="H15" s="18"/>
      <c r="I15" s="89">
        <f t="shared" si="3"/>
        <v>0</v>
      </c>
      <c r="J15" s="116"/>
      <c r="K15" s="3">
        <f t="shared" si="4"/>
        <v>0</v>
      </c>
      <c r="L15" s="3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163"/>
      <c r="B16" s="127"/>
      <c r="C16" s="127"/>
      <c r="D16" s="18"/>
      <c r="E16" s="18"/>
      <c r="F16" s="18"/>
      <c r="G16" s="87"/>
      <c r="H16" s="95"/>
      <c r="I16" s="89">
        <f t="shared" si="3"/>
        <v>0</v>
      </c>
      <c r="J16" s="118"/>
      <c r="K16" s="3">
        <f t="shared" si="4"/>
        <v>0</v>
      </c>
      <c r="L16" s="3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31"/>
      <c r="B17" s="89"/>
      <c r="C17" s="89"/>
      <c r="D17" s="18"/>
      <c r="E17" s="18"/>
      <c r="F17" s="18"/>
      <c r="G17" s="164">
        <f>F19/A3</f>
        <v>0.2411</v>
      </c>
      <c r="H17" s="18"/>
      <c r="I17" s="89">
        <f t="shared" si="3"/>
        <v>0</v>
      </c>
      <c r="J17" s="3"/>
      <c r="K17" s="3">
        <f t="shared" si="4"/>
        <v>0</v>
      </c>
      <c r="L17" s="3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31"/>
      <c r="B18" s="89"/>
      <c r="C18" s="89"/>
      <c r="D18" s="18"/>
      <c r="E18" s="18"/>
      <c r="F18" s="18"/>
      <c r="G18" s="142"/>
      <c r="H18" s="18"/>
      <c r="I18" s="89">
        <f t="shared" si="3"/>
        <v>0</v>
      </c>
      <c r="J18" s="3"/>
      <c r="K18" s="3">
        <f t="shared" si="4"/>
        <v>0</v>
      </c>
      <c r="L18" s="3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4" t="s">
        <v>495</v>
      </c>
      <c r="B19" s="96">
        <f>SUM(B5:B15)</f>
        <v>0.2171</v>
      </c>
      <c r="C19" s="96"/>
      <c r="D19" s="96">
        <f t="shared" ref="D19:F19" si="6">SUM(D5:D15)</f>
        <v>0.2411</v>
      </c>
      <c r="E19" s="96">
        <f t="shared" si="6"/>
        <v>0.8684</v>
      </c>
      <c r="F19" s="96">
        <f t="shared" si="6"/>
        <v>0.9644</v>
      </c>
      <c r="G19" s="87"/>
      <c r="H19" s="96"/>
      <c r="I19" s="96">
        <f t="shared" ref="I19:L19" si="7">SUM(I5:I18)</f>
        <v>0.8684</v>
      </c>
      <c r="J19" s="98">
        <f t="shared" si="7"/>
        <v>290400.3486</v>
      </c>
      <c r="K19" s="98">
        <f t="shared" si="7"/>
        <v>11868.81154</v>
      </c>
      <c r="L19" s="98">
        <f t="shared" si="7"/>
        <v>0</v>
      </c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144"/>
      <c r="B20" s="100"/>
      <c r="C20" s="100"/>
      <c r="D20" s="100"/>
      <c r="E20" s="100"/>
      <c r="F20" s="100"/>
      <c r="G20" s="100"/>
      <c r="H20" s="100"/>
      <c r="I20" s="101" t="s">
        <v>496</v>
      </c>
      <c r="J20" s="33"/>
      <c r="K20" s="100"/>
      <c r="L20" s="101" t="s">
        <v>497</v>
      </c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5.75" customHeight="1">
      <c r="A21" s="144"/>
      <c r="B21" s="100"/>
      <c r="C21" s="100"/>
      <c r="D21" s="100"/>
      <c r="E21" s="100"/>
      <c r="F21" s="100"/>
      <c r="G21" s="100"/>
      <c r="H21" s="100"/>
      <c r="I21" s="104">
        <f>G17*A3</f>
        <v>0.9644</v>
      </c>
      <c r="J21" s="33"/>
      <c r="K21" s="100"/>
      <c r="L21" s="104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5.75" customHeight="1">
      <c r="A22" s="77"/>
      <c r="B22" s="77"/>
      <c r="C22" s="77"/>
      <c r="D22" s="77"/>
      <c r="E22" s="77"/>
      <c r="F22" s="77"/>
      <c r="G22" s="77"/>
      <c r="H22" s="77"/>
      <c r="I22" s="77"/>
      <c r="J22" s="33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>
      <c r="A23" s="77"/>
      <c r="B23" s="77"/>
      <c r="C23" s="77"/>
      <c r="D23" s="77"/>
      <c r="E23" s="77"/>
      <c r="F23" s="77"/>
      <c r="G23" s="77"/>
      <c r="H23" s="77"/>
      <c r="I23" s="77"/>
      <c r="J23" s="33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5.75" customHeight="1">
      <c r="A24" s="66" t="s">
        <v>322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5.75" customHeight="1">
      <c r="A26" s="133">
        <f>'Menu Cíclico'!T9</f>
        <v>4</v>
      </c>
      <c r="B26" s="135" t="s">
        <v>482</v>
      </c>
      <c r="C26" s="135" t="s">
        <v>483</v>
      </c>
      <c r="D26" s="135" t="s">
        <v>484</v>
      </c>
      <c r="E26" s="135" t="s">
        <v>485</v>
      </c>
      <c r="F26" s="135" t="s">
        <v>484</v>
      </c>
      <c r="G26" s="135" t="s">
        <v>524</v>
      </c>
      <c r="H26" s="135" t="s">
        <v>486</v>
      </c>
      <c r="I26" s="135" t="s">
        <v>487</v>
      </c>
      <c r="J26" s="160" t="s">
        <v>488</v>
      </c>
      <c r="K26" s="139" t="s">
        <v>489</v>
      </c>
      <c r="L26" s="139" t="s">
        <v>490</v>
      </c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5.75" customHeight="1">
      <c r="A28" s="37" t="s">
        <v>449</v>
      </c>
      <c r="B28" s="89">
        <v>0.125</v>
      </c>
      <c r="C28" s="89">
        <v>1.2</v>
      </c>
      <c r="D28" s="18">
        <f t="shared" ref="D28:D33" si="8">C28*B28</f>
        <v>0.15</v>
      </c>
      <c r="E28" s="18">
        <f>A26*B28</f>
        <v>0.5</v>
      </c>
      <c r="F28" s="18">
        <f t="shared" ref="F28:F33" si="9">E28*C28</f>
        <v>0.6</v>
      </c>
      <c r="G28" s="161">
        <v>0.0</v>
      </c>
      <c r="H28" s="18">
        <v>1.0</v>
      </c>
      <c r="I28" s="89">
        <f t="shared" ref="I28:I41" si="10">H28*E28</f>
        <v>0.5</v>
      </c>
      <c r="J28" s="116">
        <f>'Insumos Buffet'!D53</f>
        <v>5250</v>
      </c>
      <c r="K28" s="3">
        <f t="shared" ref="K28:K41" si="11">J28*I28</f>
        <v>2625</v>
      </c>
      <c r="L28" s="3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5.75" customHeight="1">
      <c r="A29" s="31" t="s">
        <v>502</v>
      </c>
      <c r="B29" s="89">
        <v>0.025</v>
      </c>
      <c r="C29" s="89">
        <v>1.0</v>
      </c>
      <c r="D29" s="18">
        <f t="shared" si="8"/>
        <v>0.025</v>
      </c>
      <c r="E29" s="18">
        <f>A26*B29</f>
        <v>0.1</v>
      </c>
      <c r="F29" s="18">
        <f t="shared" si="9"/>
        <v>0.1</v>
      </c>
      <c r="G29" s="87"/>
      <c r="H29" s="18">
        <v>1.0</v>
      </c>
      <c r="I29" s="89">
        <f t="shared" si="10"/>
        <v>0.1</v>
      </c>
      <c r="J29" s="116">
        <f>'Insumos Buffet'!D73</f>
        <v>20363</v>
      </c>
      <c r="K29" s="3">
        <f t="shared" si="11"/>
        <v>2036.3</v>
      </c>
      <c r="L29" s="3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5.75" customHeight="1">
      <c r="A30" s="31" t="s">
        <v>425</v>
      </c>
      <c r="B30" s="89">
        <v>0.025</v>
      </c>
      <c r="C30" s="18">
        <v>1.0</v>
      </c>
      <c r="D30" s="18">
        <f t="shared" si="8"/>
        <v>0.025</v>
      </c>
      <c r="E30" s="18">
        <f>A26*B30</f>
        <v>0.1</v>
      </c>
      <c r="F30" s="18">
        <f t="shared" si="9"/>
        <v>0.1</v>
      </c>
      <c r="G30" s="148" t="s">
        <v>527</v>
      </c>
      <c r="H30" s="18">
        <v>1.0</v>
      </c>
      <c r="I30" s="89">
        <f t="shared" si="10"/>
        <v>0.1</v>
      </c>
      <c r="J30" s="116">
        <f>'Insumos Buffet'!D42</f>
        <v>23900</v>
      </c>
      <c r="K30" s="3">
        <f t="shared" si="11"/>
        <v>2390</v>
      </c>
      <c r="L30" s="3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5.75" customHeight="1">
      <c r="A31" s="31" t="s">
        <v>437</v>
      </c>
      <c r="B31" s="18">
        <v>0.075</v>
      </c>
      <c r="C31" s="18">
        <v>1.0</v>
      </c>
      <c r="D31" s="18">
        <f t="shared" si="8"/>
        <v>0.075</v>
      </c>
      <c r="E31" s="18">
        <f>A26*B31</f>
        <v>0.3</v>
      </c>
      <c r="F31" s="18">
        <f t="shared" si="9"/>
        <v>0.3</v>
      </c>
      <c r="G31" s="142"/>
      <c r="H31" s="18">
        <v>1.0</v>
      </c>
      <c r="I31" s="89">
        <f t="shared" si="10"/>
        <v>0.3</v>
      </c>
      <c r="J31" s="116">
        <f>'Insumos Buffet'!D83</f>
        <v>6638.746981</v>
      </c>
      <c r="K31" s="3">
        <f t="shared" si="11"/>
        <v>1991.624094</v>
      </c>
      <c r="L31" s="3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5.75" customHeight="1">
      <c r="A32" s="31" t="s">
        <v>505</v>
      </c>
      <c r="B32" s="18">
        <v>0.002</v>
      </c>
      <c r="C32" s="18">
        <v>1.0</v>
      </c>
      <c r="D32" s="18">
        <f t="shared" si="8"/>
        <v>0.002</v>
      </c>
      <c r="E32" s="18">
        <f>A26*B32</f>
        <v>0.008</v>
      </c>
      <c r="F32" s="18">
        <f t="shared" si="9"/>
        <v>0.008</v>
      </c>
      <c r="G32" s="142"/>
      <c r="H32" s="18">
        <v>1.0</v>
      </c>
      <c r="I32" s="89">
        <f t="shared" si="10"/>
        <v>0.008</v>
      </c>
      <c r="J32" s="116">
        <f>'Insumos Buffet'!D82</f>
        <v>3200</v>
      </c>
      <c r="K32" s="3">
        <f t="shared" si="11"/>
        <v>25.6</v>
      </c>
      <c r="L32" s="3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5.75" customHeight="1">
      <c r="A33" s="31" t="s">
        <v>494</v>
      </c>
      <c r="B33" s="89">
        <v>1.0E-4</v>
      </c>
      <c r="C33" s="89">
        <v>1.0</v>
      </c>
      <c r="D33" s="18">
        <f t="shared" si="8"/>
        <v>0.0001</v>
      </c>
      <c r="E33" s="18">
        <f>A26*B33</f>
        <v>0.0004</v>
      </c>
      <c r="F33" s="18">
        <f t="shared" si="9"/>
        <v>0.0004</v>
      </c>
      <c r="G33" s="87"/>
      <c r="H33" s="18">
        <v>1.0</v>
      </c>
      <c r="I33" s="89">
        <f t="shared" si="10"/>
        <v>0.0004</v>
      </c>
      <c r="J33" s="116">
        <f>'Insumos Buffet'!D70</f>
        <v>145000</v>
      </c>
      <c r="K33" s="3">
        <f t="shared" si="11"/>
        <v>58</v>
      </c>
      <c r="L33" s="3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5.75" customHeight="1">
      <c r="A34" s="31"/>
      <c r="B34" s="18"/>
      <c r="C34" s="18"/>
      <c r="D34" s="18"/>
      <c r="E34" s="18"/>
      <c r="F34" s="18"/>
      <c r="G34" s="59"/>
      <c r="H34" s="18"/>
      <c r="I34" s="89">
        <f t="shared" si="10"/>
        <v>0</v>
      </c>
      <c r="J34" s="116"/>
      <c r="K34" s="3">
        <f t="shared" si="11"/>
        <v>0</v>
      </c>
      <c r="L34" s="3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5.75" customHeight="1">
      <c r="A35" s="31"/>
      <c r="B35" s="89"/>
      <c r="C35" s="89"/>
      <c r="D35" s="18"/>
      <c r="E35" s="18"/>
      <c r="F35" s="18"/>
      <c r="G35" s="148" t="s">
        <v>528</v>
      </c>
      <c r="H35" s="18"/>
      <c r="I35" s="89">
        <f t="shared" si="10"/>
        <v>0</v>
      </c>
      <c r="J35" s="116"/>
      <c r="K35" s="3">
        <f t="shared" si="11"/>
        <v>0</v>
      </c>
      <c r="L35" s="3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5.75" customHeight="1">
      <c r="A36" s="31"/>
      <c r="B36" s="89"/>
      <c r="C36" s="89"/>
      <c r="D36" s="18"/>
      <c r="E36" s="18"/>
      <c r="F36" s="18"/>
      <c r="G36" s="142"/>
      <c r="H36" s="18"/>
      <c r="I36" s="89">
        <f t="shared" si="10"/>
        <v>0</v>
      </c>
      <c r="J36" s="116"/>
      <c r="K36" s="3">
        <f t="shared" si="11"/>
        <v>0</v>
      </c>
      <c r="L36" s="3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5.75" customHeight="1">
      <c r="A37" s="1"/>
      <c r="B37" s="89"/>
      <c r="C37" s="89"/>
      <c r="D37" s="18"/>
      <c r="E37" s="18"/>
      <c r="F37" s="18"/>
      <c r="G37" s="142"/>
      <c r="H37" s="18"/>
      <c r="I37" s="89">
        <f t="shared" si="10"/>
        <v>0</v>
      </c>
      <c r="J37" s="116"/>
      <c r="K37" s="3">
        <f t="shared" si="11"/>
        <v>0</v>
      </c>
      <c r="L37" s="3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5.75" customHeight="1">
      <c r="A38" s="1"/>
      <c r="B38" s="89"/>
      <c r="C38" s="89"/>
      <c r="D38" s="18"/>
      <c r="E38" s="18"/>
      <c r="F38" s="18"/>
      <c r="G38" s="142"/>
      <c r="H38" s="18"/>
      <c r="I38" s="89">
        <f t="shared" si="10"/>
        <v>0</v>
      </c>
      <c r="J38" s="116"/>
      <c r="K38" s="3">
        <f t="shared" si="11"/>
        <v>0</v>
      </c>
      <c r="L38" s="3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5.75" customHeight="1">
      <c r="A39" s="44"/>
      <c r="B39" s="127"/>
      <c r="C39" s="127"/>
      <c r="D39" s="18"/>
      <c r="E39" s="18"/>
      <c r="F39" s="18"/>
      <c r="G39" s="87"/>
      <c r="H39" s="95"/>
      <c r="I39" s="89">
        <f t="shared" si="10"/>
        <v>0</v>
      </c>
      <c r="J39" s="118"/>
      <c r="K39" s="3">
        <f t="shared" si="11"/>
        <v>0</v>
      </c>
      <c r="L39" s="3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5.75" customHeight="1">
      <c r="A40" s="31"/>
      <c r="B40" s="89"/>
      <c r="C40" s="89"/>
      <c r="D40" s="18"/>
      <c r="E40" s="18"/>
      <c r="F40" s="18"/>
      <c r="G40" s="164">
        <f>F42/A26</f>
        <v>0.2771</v>
      </c>
      <c r="H40" s="18"/>
      <c r="I40" s="89">
        <f t="shared" si="10"/>
        <v>0</v>
      </c>
      <c r="J40" s="3"/>
      <c r="K40" s="3">
        <f t="shared" si="11"/>
        <v>0</v>
      </c>
      <c r="L40" s="3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5.75" customHeight="1">
      <c r="A41" s="31"/>
      <c r="B41" s="89"/>
      <c r="C41" s="89"/>
      <c r="D41" s="18"/>
      <c r="E41" s="18"/>
      <c r="F41" s="18"/>
      <c r="G41" s="142"/>
      <c r="H41" s="18"/>
      <c r="I41" s="89">
        <f t="shared" si="10"/>
        <v>0</v>
      </c>
      <c r="J41" s="3"/>
      <c r="K41" s="3">
        <f t="shared" si="11"/>
        <v>0</v>
      </c>
      <c r="L41" s="3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5.75" customHeight="1">
      <c r="A42" s="4" t="s">
        <v>495</v>
      </c>
      <c r="B42" s="96">
        <f>SUM(B28:B38)</f>
        <v>0.2521</v>
      </c>
      <c r="C42" s="96"/>
      <c r="D42" s="96">
        <f t="shared" ref="D42:F42" si="12">SUM(D28:D38)</f>
        <v>0.2771</v>
      </c>
      <c r="E42" s="96">
        <f t="shared" si="12"/>
        <v>1.0084</v>
      </c>
      <c r="F42" s="96">
        <f t="shared" si="12"/>
        <v>1.1084</v>
      </c>
      <c r="G42" s="87"/>
      <c r="H42" s="96"/>
      <c r="I42" s="96">
        <f t="shared" ref="I42:L42" si="13">SUM(I28:I41)</f>
        <v>1.0084</v>
      </c>
      <c r="J42" s="98">
        <f t="shared" si="13"/>
        <v>204351.747</v>
      </c>
      <c r="K42" s="98">
        <f t="shared" si="13"/>
        <v>9126.524094</v>
      </c>
      <c r="L42" s="98">
        <f t="shared" si="13"/>
        <v>0</v>
      </c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5.75" customHeight="1">
      <c r="A43" s="144"/>
      <c r="B43" s="100"/>
      <c r="C43" s="100"/>
      <c r="D43" s="100"/>
      <c r="E43" s="100"/>
      <c r="F43" s="100"/>
      <c r="G43" s="100"/>
      <c r="H43" s="100"/>
      <c r="I43" s="101" t="s">
        <v>496</v>
      </c>
      <c r="J43" s="33"/>
      <c r="K43" s="77"/>
      <c r="L43" s="129" t="s">
        <v>497</v>
      </c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5.75" customHeight="1">
      <c r="A44" s="144"/>
      <c r="B44" s="100"/>
      <c r="C44" s="100"/>
      <c r="D44" s="100"/>
      <c r="E44" s="100"/>
      <c r="F44" s="100"/>
      <c r="G44" s="100"/>
      <c r="H44" s="100"/>
      <c r="I44" s="104">
        <f>G40*A26</f>
        <v>1.1084</v>
      </c>
      <c r="J44" s="33"/>
      <c r="K44" s="77"/>
      <c r="L44" s="128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5.75" customHeight="1">
      <c r="A45" s="77"/>
      <c r="B45" s="77"/>
      <c r="C45" s="77"/>
      <c r="D45" s="77"/>
      <c r="E45" s="77"/>
      <c r="F45" s="77"/>
      <c r="G45" s="77"/>
      <c r="H45" s="77"/>
      <c r="I45" s="77"/>
      <c r="J45" s="33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5.75" customHeight="1">
      <c r="A46" s="77"/>
      <c r="B46" s="77"/>
      <c r="C46" s="77"/>
      <c r="D46" s="77"/>
      <c r="E46" s="77"/>
      <c r="F46" s="77"/>
      <c r="G46" s="77"/>
      <c r="H46" s="77"/>
      <c r="I46" s="77"/>
      <c r="J46" s="33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5.75" customHeight="1">
      <c r="A47" s="66" t="s">
        <v>358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5.75" customHeight="1">
      <c r="A49" s="81">
        <f>'Menu Cíclico'!BH10</f>
        <v>4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14" t="s">
        <v>488</v>
      </c>
      <c r="K49" s="85" t="s">
        <v>489</v>
      </c>
      <c r="L49" s="85" t="s">
        <v>490</v>
      </c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5.75" customHeight="1">
      <c r="A51" s="37" t="s">
        <v>467</v>
      </c>
      <c r="B51" s="89">
        <v>0.09</v>
      </c>
      <c r="C51" s="89">
        <v>1.2</v>
      </c>
      <c r="D51" s="18">
        <f t="shared" ref="D51:D64" si="14">C51*B51</f>
        <v>0.108</v>
      </c>
      <c r="E51" s="18">
        <f>B51*A49</f>
        <v>0.36</v>
      </c>
      <c r="F51" s="18">
        <f t="shared" ref="F51:F64" si="15">E51*C51</f>
        <v>0.432</v>
      </c>
      <c r="G51" s="140">
        <v>0.0</v>
      </c>
      <c r="H51" s="18">
        <v>1.0</v>
      </c>
      <c r="I51" s="89">
        <f t="shared" ref="I51:I64" si="16">H51*E51</f>
        <v>0.36</v>
      </c>
      <c r="J51" s="116">
        <f>'Insumos Buffet'!D58</f>
        <v>5200</v>
      </c>
      <c r="K51" s="3">
        <f t="shared" ref="K51:K64" si="17">J51*I51</f>
        <v>1872</v>
      </c>
      <c r="L51" s="3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5.75" customHeight="1">
      <c r="A52" s="31" t="s">
        <v>439</v>
      </c>
      <c r="B52" s="89">
        <v>0.03</v>
      </c>
      <c r="C52" s="89">
        <v>1.0</v>
      </c>
      <c r="D52" s="18">
        <f t="shared" si="14"/>
        <v>0.03</v>
      </c>
      <c r="E52" s="18">
        <f>B52*A49</f>
        <v>0.12</v>
      </c>
      <c r="F52" s="18">
        <f t="shared" si="15"/>
        <v>0.12</v>
      </c>
      <c r="G52" s="87"/>
      <c r="H52" s="18">
        <v>1.0</v>
      </c>
      <c r="I52" s="89">
        <f t="shared" si="16"/>
        <v>0.12</v>
      </c>
      <c r="J52" s="116">
        <f>'Insumos Buffet'!D86</f>
        <v>21862.4994</v>
      </c>
      <c r="K52" s="3">
        <f t="shared" si="17"/>
        <v>2623.499928</v>
      </c>
      <c r="L52" s="3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5.75" customHeight="1">
      <c r="A53" s="31" t="s">
        <v>434</v>
      </c>
      <c r="B53" s="18">
        <v>0.005</v>
      </c>
      <c r="C53" s="18">
        <v>1.0</v>
      </c>
      <c r="D53" s="18">
        <f t="shared" si="14"/>
        <v>0.005</v>
      </c>
      <c r="E53" s="18">
        <f>B53*A49</f>
        <v>0.02</v>
      </c>
      <c r="F53" s="18">
        <f t="shared" si="15"/>
        <v>0.02</v>
      </c>
      <c r="G53" s="148" t="s">
        <v>527</v>
      </c>
      <c r="H53" s="18">
        <v>1.125</v>
      </c>
      <c r="I53" s="89">
        <f t="shared" si="16"/>
        <v>0.0225</v>
      </c>
      <c r="J53" s="116">
        <f>'Insumos Buffet'!D50</f>
        <v>5280</v>
      </c>
      <c r="K53" s="3">
        <f t="shared" si="17"/>
        <v>118.8</v>
      </c>
      <c r="L53" s="3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5.75" customHeight="1">
      <c r="A54" s="31" t="s">
        <v>345</v>
      </c>
      <c r="B54" s="18">
        <v>0.01</v>
      </c>
      <c r="C54" s="18">
        <v>1.0</v>
      </c>
      <c r="D54" s="18">
        <f t="shared" si="14"/>
        <v>0.01</v>
      </c>
      <c r="E54" s="18">
        <f>B54*A49</f>
        <v>0.04</v>
      </c>
      <c r="F54" s="18">
        <f t="shared" si="15"/>
        <v>0.04</v>
      </c>
      <c r="G54" s="142"/>
      <c r="H54" s="18">
        <v>1.175</v>
      </c>
      <c r="I54" s="89">
        <f t="shared" si="16"/>
        <v>0.047</v>
      </c>
      <c r="J54" s="116">
        <f>'Insumos Buffet'!D21</f>
        <v>2990</v>
      </c>
      <c r="K54" s="3">
        <f t="shared" si="17"/>
        <v>140.53</v>
      </c>
      <c r="L54" s="3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5.75" customHeight="1">
      <c r="A55" s="31" t="s">
        <v>47</v>
      </c>
      <c r="B55" s="18">
        <v>0.005</v>
      </c>
      <c r="C55" s="18">
        <v>1.0</v>
      </c>
      <c r="D55" s="18">
        <f t="shared" si="14"/>
        <v>0.005</v>
      </c>
      <c r="E55" s="18">
        <f>B55*A49</f>
        <v>0.02</v>
      </c>
      <c r="F55" s="18">
        <f t="shared" si="15"/>
        <v>0.02</v>
      </c>
      <c r="G55" s="142"/>
      <c r="H55" s="18">
        <v>1.0</v>
      </c>
      <c r="I55" s="89">
        <f t="shared" si="16"/>
        <v>0.02</v>
      </c>
      <c r="J55" s="116">
        <f>'Insumos Buffet'!D2</f>
        <v>6820</v>
      </c>
      <c r="K55" s="3">
        <f t="shared" si="17"/>
        <v>136.4</v>
      </c>
      <c r="L55" s="3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5.75" customHeight="1">
      <c r="A56" s="31" t="s">
        <v>505</v>
      </c>
      <c r="B56" s="18">
        <v>0.002</v>
      </c>
      <c r="C56" s="18">
        <v>1.0</v>
      </c>
      <c r="D56" s="18">
        <f t="shared" si="14"/>
        <v>0.002</v>
      </c>
      <c r="E56" s="18">
        <f>B56*A49</f>
        <v>0.008</v>
      </c>
      <c r="F56" s="18">
        <f t="shared" si="15"/>
        <v>0.008</v>
      </c>
      <c r="G56" s="87"/>
      <c r="H56" s="18">
        <v>1.0</v>
      </c>
      <c r="I56" s="89">
        <f t="shared" si="16"/>
        <v>0.008</v>
      </c>
      <c r="J56" s="116">
        <f>'Insumos Buffet'!D82</f>
        <v>3200</v>
      </c>
      <c r="K56" s="3">
        <f t="shared" si="17"/>
        <v>25.6</v>
      </c>
      <c r="L56" s="3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5.75" customHeight="1">
      <c r="A57" s="31" t="s">
        <v>494</v>
      </c>
      <c r="B57" s="18">
        <v>1.0E-4</v>
      </c>
      <c r="C57" s="18">
        <v>1.0</v>
      </c>
      <c r="D57" s="18">
        <f t="shared" si="14"/>
        <v>0.0001</v>
      </c>
      <c r="E57" s="18">
        <f>B57*A49</f>
        <v>0.0004</v>
      </c>
      <c r="F57" s="18">
        <f t="shared" si="15"/>
        <v>0.0004</v>
      </c>
      <c r="G57" s="59"/>
      <c r="H57" s="18">
        <v>1.0</v>
      </c>
      <c r="I57" s="89">
        <f t="shared" si="16"/>
        <v>0.0004</v>
      </c>
      <c r="J57" s="116">
        <f>'Insumos Buffet'!D70</f>
        <v>145000</v>
      </c>
      <c r="K57" s="3">
        <f t="shared" si="17"/>
        <v>58</v>
      </c>
      <c r="L57" s="3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31" t="s">
        <v>517</v>
      </c>
      <c r="B58" s="89">
        <v>0.1</v>
      </c>
      <c r="C58" s="89">
        <v>1.0</v>
      </c>
      <c r="D58" s="18">
        <f t="shared" si="14"/>
        <v>0.1</v>
      </c>
      <c r="E58" s="18">
        <f>B58*A49</f>
        <v>0.4</v>
      </c>
      <c r="F58" s="18">
        <f t="shared" si="15"/>
        <v>0.4</v>
      </c>
      <c r="G58" s="148" t="s">
        <v>528</v>
      </c>
      <c r="H58" s="18">
        <v>1.0</v>
      </c>
      <c r="I58" s="89">
        <f t="shared" si="16"/>
        <v>0.4</v>
      </c>
      <c r="J58" s="116"/>
      <c r="K58" s="3">
        <f t="shared" si="17"/>
        <v>0</v>
      </c>
      <c r="L58" s="3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2"/>
      <c r="B59" s="89"/>
      <c r="C59" s="89"/>
      <c r="D59" s="18">
        <f t="shared" si="14"/>
        <v>0</v>
      </c>
      <c r="E59" s="18">
        <f>B59*A49</f>
        <v>0</v>
      </c>
      <c r="F59" s="18">
        <f t="shared" si="15"/>
        <v>0</v>
      </c>
      <c r="G59" s="142"/>
      <c r="H59" s="18"/>
      <c r="I59" s="89">
        <f t="shared" si="16"/>
        <v>0</v>
      </c>
      <c r="J59" s="116"/>
      <c r="K59" s="3">
        <f t="shared" si="17"/>
        <v>0</v>
      </c>
      <c r="L59" s="3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1"/>
      <c r="B60" s="89"/>
      <c r="C60" s="89"/>
      <c r="D60" s="18">
        <f t="shared" si="14"/>
        <v>0</v>
      </c>
      <c r="E60" s="18">
        <f>B60*A49</f>
        <v>0</v>
      </c>
      <c r="F60" s="18">
        <f t="shared" si="15"/>
        <v>0</v>
      </c>
      <c r="G60" s="142"/>
      <c r="H60" s="18"/>
      <c r="I60" s="89">
        <f t="shared" si="16"/>
        <v>0</v>
      </c>
      <c r="J60" s="116"/>
      <c r="K60" s="3">
        <f t="shared" si="17"/>
        <v>0</v>
      </c>
      <c r="L60" s="3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1"/>
      <c r="B61" s="89"/>
      <c r="C61" s="89"/>
      <c r="D61" s="18">
        <f t="shared" si="14"/>
        <v>0</v>
      </c>
      <c r="E61" s="18">
        <f>B61*A49</f>
        <v>0</v>
      </c>
      <c r="F61" s="18">
        <f t="shared" si="15"/>
        <v>0</v>
      </c>
      <c r="G61" s="142"/>
      <c r="H61" s="18"/>
      <c r="I61" s="89">
        <f t="shared" si="16"/>
        <v>0</v>
      </c>
      <c r="J61" s="116"/>
      <c r="K61" s="3">
        <f t="shared" si="17"/>
        <v>0</v>
      </c>
      <c r="L61" s="3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31"/>
      <c r="B62" s="89"/>
      <c r="C62" s="89"/>
      <c r="D62" s="95">
        <f t="shared" si="14"/>
        <v>0</v>
      </c>
      <c r="E62" s="95">
        <f>B62*A49</f>
        <v>0</v>
      </c>
      <c r="F62" s="18">
        <f t="shared" si="15"/>
        <v>0</v>
      </c>
      <c r="G62" s="87"/>
      <c r="H62" s="18"/>
      <c r="I62" s="89">
        <f t="shared" si="16"/>
        <v>0</v>
      </c>
      <c r="J62" s="118"/>
      <c r="K62" s="3">
        <f t="shared" si="17"/>
        <v>0</v>
      </c>
      <c r="L62" s="3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31"/>
      <c r="B63" s="89"/>
      <c r="C63" s="89"/>
      <c r="D63" s="18">
        <f t="shared" si="14"/>
        <v>0</v>
      </c>
      <c r="E63" s="18">
        <f>B63*A49</f>
        <v>0</v>
      </c>
      <c r="F63" s="18">
        <f t="shared" si="15"/>
        <v>0</v>
      </c>
      <c r="G63" s="143">
        <f>F65/A49</f>
        <v>0.2601</v>
      </c>
      <c r="H63" s="18"/>
      <c r="I63" s="89">
        <f t="shared" si="16"/>
        <v>0</v>
      </c>
      <c r="J63" s="3"/>
      <c r="K63" s="3">
        <f t="shared" si="17"/>
        <v>0</v>
      </c>
      <c r="L63" s="3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31"/>
      <c r="B64" s="89"/>
      <c r="C64" s="89"/>
      <c r="D64" s="18">
        <f t="shared" si="14"/>
        <v>0</v>
      </c>
      <c r="E64" s="18">
        <f>B64*A49</f>
        <v>0</v>
      </c>
      <c r="F64" s="18">
        <f t="shared" si="15"/>
        <v>0</v>
      </c>
      <c r="G64" s="142"/>
      <c r="H64" s="18"/>
      <c r="I64" s="89">
        <f t="shared" si="16"/>
        <v>0</v>
      </c>
      <c r="J64" s="3"/>
      <c r="K64" s="3">
        <f t="shared" si="17"/>
        <v>0</v>
      </c>
      <c r="L64" s="3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5.75" customHeight="1">
      <c r="A65" s="4" t="s">
        <v>495</v>
      </c>
      <c r="B65" s="97">
        <f>SUM(B51:B64)</f>
        <v>0.2421</v>
      </c>
      <c r="C65" s="96"/>
      <c r="D65" s="97">
        <f t="shared" ref="D65:F65" si="18">SUM(D51:D64)</f>
        <v>0.2601</v>
      </c>
      <c r="E65" s="97">
        <f t="shared" si="18"/>
        <v>0.9684</v>
      </c>
      <c r="F65" s="97">
        <f t="shared" si="18"/>
        <v>1.0404</v>
      </c>
      <c r="G65" s="87"/>
      <c r="H65" s="96"/>
      <c r="I65" s="97">
        <f t="shared" ref="I65:L65" si="19">SUM(I51:I64)</f>
        <v>0.9779</v>
      </c>
      <c r="J65" s="98">
        <f t="shared" si="19"/>
        <v>190352.4994</v>
      </c>
      <c r="K65" s="98">
        <f t="shared" si="19"/>
        <v>4974.829928</v>
      </c>
      <c r="L65" s="98">
        <f t="shared" si="19"/>
        <v>0</v>
      </c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5.75" customHeight="1">
      <c r="A66" s="144"/>
      <c r="B66" s="100"/>
      <c r="C66" s="100"/>
      <c r="D66" s="100"/>
      <c r="E66" s="100"/>
      <c r="F66" s="100"/>
      <c r="G66" s="100"/>
      <c r="H66" s="100"/>
      <c r="I66" s="101" t="s">
        <v>496</v>
      </c>
      <c r="J66" s="33"/>
      <c r="K66" s="100"/>
      <c r="L66" s="101" t="s">
        <v>497</v>
      </c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144"/>
      <c r="B67" s="100"/>
      <c r="C67" s="100"/>
      <c r="D67" s="100"/>
      <c r="E67" s="100"/>
      <c r="F67" s="100"/>
      <c r="G67" s="100"/>
      <c r="H67" s="100"/>
      <c r="I67" s="104">
        <f>G63*A49</f>
        <v>1.0404</v>
      </c>
      <c r="J67" s="33"/>
      <c r="K67" s="100"/>
      <c r="L67" s="104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5.75" customHeight="1">
      <c r="A68" s="77"/>
      <c r="B68" s="77"/>
      <c r="C68" s="77"/>
      <c r="D68" s="77"/>
      <c r="E68" s="77"/>
      <c r="F68" s="77"/>
      <c r="G68" s="77"/>
      <c r="H68" s="77"/>
      <c r="I68" s="77"/>
      <c r="J68" s="33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5.75" customHeight="1">
      <c r="A69" s="77"/>
      <c r="B69" s="77"/>
      <c r="C69" s="77"/>
      <c r="D69" s="77"/>
      <c r="E69" s="77"/>
      <c r="F69" s="77"/>
      <c r="G69" s="77"/>
      <c r="H69" s="77"/>
      <c r="I69" s="77"/>
      <c r="J69" s="33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5.75" customHeight="1">
      <c r="A70" s="66" t="s">
        <v>313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5.75" customHeight="1">
      <c r="A72" s="81">
        <f>'Menu Cíclico'!D9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14" t="s">
        <v>488</v>
      </c>
      <c r="K72" s="85" t="s">
        <v>489</v>
      </c>
      <c r="L72" s="85" t="s">
        <v>490</v>
      </c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5.75" customHeight="1">
      <c r="A74" s="2" t="s">
        <v>510</v>
      </c>
      <c r="B74" s="89">
        <v>0.09</v>
      </c>
      <c r="C74" s="89">
        <v>1.2</v>
      </c>
      <c r="D74" s="18">
        <f t="shared" ref="D74:D87" si="20">C74*B74</f>
        <v>0.108</v>
      </c>
      <c r="E74" s="18">
        <f>B74*A72</f>
        <v>0.36</v>
      </c>
      <c r="F74" s="18">
        <f t="shared" ref="F74:F87" si="21">E74*C74</f>
        <v>0.432</v>
      </c>
      <c r="G74" s="140">
        <v>0.0</v>
      </c>
      <c r="H74" s="18">
        <v>1.0</v>
      </c>
      <c r="I74" s="89">
        <f t="shared" ref="I74:I87" si="22">H74*E74</f>
        <v>0.36</v>
      </c>
      <c r="J74" s="116">
        <f>'Insumos Buffet'!D79</f>
        <v>15500</v>
      </c>
      <c r="K74" s="3">
        <f t="shared" ref="K74:K87" si="23">J74*I74</f>
        <v>5580</v>
      </c>
      <c r="L74" s="3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5.75" customHeight="1">
      <c r="A75" s="31" t="s">
        <v>439</v>
      </c>
      <c r="B75" s="18">
        <v>0.01</v>
      </c>
      <c r="C75" s="18">
        <v>1.0</v>
      </c>
      <c r="D75" s="18">
        <f t="shared" si="20"/>
        <v>0.01</v>
      </c>
      <c r="E75" s="18">
        <f>B75*A72</f>
        <v>0.04</v>
      </c>
      <c r="F75" s="18">
        <f t="shared" si="21"/>
        <v>0.04</v>
      </c>
      <c r="G75" s="87"/>
      <c r="H75" s="18">
        <v>1.0</v>
      </c>
      <c r="I75" s="89">
        <f t="shared" si="22"/>
        <v>0.04</v>
      </c>
      <c r="J75" s="116">
        <f>'Insumos Buffet'!D86</f>
        <v>21862.4994</v>
      </c>
      <c r="K75" s="3">
        <f t="shared" si="23"/>
        <v>874.499976</v>
      </c>
      <c r="L75" s="3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5.75" customHeight="1">
      <c r="A76" s="31" t="s">
        <v>469</v>
      </c>
      <c r="B76" s="18">
        <v>0.01</v>
      </c>
      <c r="C76" s="18">
        <v>1.0</v>
      </c>
      <c r="D76" s="18">
        <f t="shared" si="20"/>
        <v>0.01</v>
      </c>
      <c r="E76" s="18">
        <f>B76*A72</f>
        <v>0.04</v>
      </c>
      <c r="F76" s="18">
        <f t="shared" si="21"/>
        <v>0.04</v>
      </c>
      <c r="G76" s="148" t="s">
        <v>527</v>
      </c>
      <c r="H76" s="18">
        <v>1.3</v>
      </c>
      <c r="I76" s="89">
        <f t="shared" si="22"/>
        <v>0.052</v>
      </c>
      <c r="J76" s="116">
        <f>'Insumos Buffet'!D60</f>
        <v>32018</v>
      </c>
      <c r="K76" s="3">
        <f t="shared" si="23"/>
        <v>1664.936</v>
      </c>
      <c r="L76" s="3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5.75" customHeight="1">
      <c r="A77" s="31" t="s">
        <v>138</v>
      </c>
      <c r="B77" s="18">
        <v>1.0E-4</v>
      </c>
      <c r="C77" s="18">
        <v>1.0</v>
      </c>
      <c r="D77" s="18">
        <f t="shared" si="20"/>
        <v>0.0001</v>
      </c>
      <c r="E77" s="18">
        <f>B77*A72</f>
        <v>0.0004</v>
      </c>
      <c r="F77" s="18">
        <f t="shared" si="21"/>
        <v>0.0004</v>
      </c>
      <c r="G77" s="142"/>
      <c r="H77" s="18">
        <v>1.0</v>
      </c>
      <c r="I77" s="89">
        <f t="shared" si="22"/>
        <v>0.0004</v>
      </c>
      <c r="J77" s="116">
        <f>'Insumos Buffet'!D5</f>
        <v>125000</v>
      </c>
      <c r="K77" s="3">
        <f t="shared" si="23"/>
        <v>50</v>
      </c>
      <c r="L77" s="3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5.75" customHeight="1">
      <c r="A78" s="31" t="s">
        <v>193</v>
      </c>
      <c r="B78" s="18">
        <v>1.0E-4</v>
      </c>
      <c r="C78" s="18">
        <v>1.0</v>
      </c>
      <c r="D78" s="18">
        <f t="shared" si="20"/>
        <v>0.0001</v>
      </c>
      <c r="E78" s="18">
        <f>B78*A72</f>
        <v>0.0004</v>
      </c>
      <c r="F78" s="18">
        <f t="shared" si="21"/>
        <v>0.0004</v>
      </c>
      <c r="G78" s="142"/>
      <c r="H78" s="18">
        <v>1.2</v>
      </c>
      <c r="I78" s="89">
        <f t="shared" si="22"/>
        <v>0.00048</v>
      </c>
      <c r="J78" s="116">
        <f>'Insumos Buffet'!D7</f>
        <v>46231</v>
      </c>
      <c r="K78" s="3">
        <f t="shared" si="23"/>
        <v>22.19088</v>
      </c>
      <c r="L78" s="3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5.75" customHeight="1">
      <c r="A79" s="31" t="s">
        <v>517</v>
      </c>
      <c r="B79" s="89">
        <v>0.1</v>
      </c>
      <c r="C79" s="89">
        <v>1.0</v>
      </c>
      <c r="D79" s="18">
        <f t="shared" si="20"/>
        <v>0.1</v>
      </c>
      <c r="E79" s="18">
        <f>B79*A72</f>
        <v>0.4</v>
      </c>
      <c r="F79" s="18">
        <f t="shared" si="21"/>
        <v>0.4</v>
      </c>
      <c r="G79" s="87"/>
      <c r="H79" s="18">
        <v>1.0</v>
      </c>
      <c r="I79" s="89">
        <f t="shared" si="22"/>
        <v>0.4</v>
      </c>
      <c r="J79" s="116"/>
      <c r="K79" s="3">
        <f t="shared" si="23"/>
        <v>0</v>
      </c>
      <c r="L79" s="3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5.75" customHeight="1">
      <c r="A80" s="31" t="s">
        <v>492</v>
      </c>
      <c r="B80" s="89">
        <v>0.002</v>
      </c>
      <c r="C80" s="89">
        <v>1.0</v>
      </c>
      <c r="D80" s="18">
        <f t="shared" si="20"/>
        <v>0.002</v>
      </c>
      <c r="E80" s="18">
        <f>B80*A72</f>
        <v>0.008</v>
      </c>
      <c r="F80" s="18">
        <f t="shared" si="21"/>
        <v>0.008</v>
      </c>
      <c r="G80" s="59"/>
      <c r="H80" s="18">
        <v>1.0</v>
      </c>
      <c r="I80" s="89">
        <f t="shared" si="22"/>
        <v>0.008</v>
      </c>
      <c r="J80" s="116">
        <f>'Insumos Buffet'!D82</f>
        <v>3200</v>
      </c>
      <c r="K80" s="3">
        <f t="shared" si="23"/>
        <v>25.6</v>
      </c>
      <c r="L80" s="3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5.75" customHeight="1">
      <c r="A81" s="31" t="s">
        <v>494</v>
      </c>
      <c r="B81" s="89">
        <v>5.0E-4</v>
      </c>
      <c r="C81" s="89">
        <v>1.0</v>
      </c>
      <c r="D81" s="18">
        <f t="shared" si="20"/>
        <v>0.0005</v>
      </c>
      <c r="E81" s="18">
        <f>B81*A72</f>
        <v>0.002</v>
      </c>
      <c r="F81" s="18">
        <f t="shared" si="21"/>
        <v>0.002</v>
      </c>
      <c r="G81" s="148" t="s">
        <v>528</v>
      </c>
      <c r="H81" s="18">
        <v>1.0</v>
      </c>
      <c r="I81" s="89">
        <f t="shared" si="22"/>
        <v>0.002</v>
      </c>
      <c r="J81" s="116">
        <f>'Insumos Buffet'!D70</f>
        <v>145000</v>
      </c>
      <c r="K81" s="3">
        <f t="shared" si="23"/>
        <v>290</v>
      </c>
      <c r="L81" s="3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5.75" customHeight="1">
      <c r="A82" s="2"/>
      <c r="B82" s="89"/>
      <c r="C82" s="89"/>
      <c r="D82" s="18">
        <f t="shared" si="20"/>
        <v>0</v>
      </c>
      <c r="E82" s="18">
        <f>B82*A72</f>
        <v>0</v>
      </c>
      <c r="F82" s="18">
        <f t="shared" si="21"/>
        <v>0</v>
      </c>
      <c r="G82" s="142"/>
      <c r="H82" s="18"/>
      <c r="I82" s="89">
        <f t="shared" si="22"/>
        <v>0</v>
      </c>
      <c r="J82" s="116"/>
      <c r="K82" s="3">
        <f t="shared" si="23"/>
        <v>0</v>
      </c>
      <c r="L82" s="3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5.75" customHeight="1">
      <c r="A83" s="1"/>
      <c r="B83" s="89"/>
      <c r="C83" s="89"/>
      <c r="D83" s="18">
        <f t="shared" si="20"/>
        <v>0</v>
      </c>
      <c r="E83" s="18">
        <f>B83*A72</f>
        <v>0</v>
      </c>
      <c r="F83" s="18">
        <f t="shared" si="21"/>
        <v>0</v>
      </c>
      <c r="G83" s="142"/>
      <c r="H83" s="18"/>
      <c r="I83" s="89">
        <f t="shared" si="22"/>
        <v>0</v>
      </c>
      <c r="J83" s="116"/>
      <c r="K83" s="3">
        <f t="shared" si="23"/>
        <v>0</v>
      </c>
      <c r="L83" s="3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5.75" customHeight="1">
      <c r="A84" s="1"/>
      <c r="B84" s="89"/>
      <c r="C84" s="89"/>
      <c r="D84" s="18">
        <f t="shared" si="20"/>
        <v>0</v>
      </c>
      <c r="E84" s="18">
        <f>B84*A72</f>
        <v>0</v>
      </c>
      <c r="F84" s="18">
        <f t="shared" si="21"/>
        <v>0</v>
      </c>
      <c r="G84" s="142"/>
      <c r="H84" s="18"/>
      <c r="I84" s="89">
        <f t="shared" si="22"/>
        <v>0</v>
      </c>
      <c r="J84" s="116"/>
      <c r="K84" s="3">
        <f t="shared" si="23"/>
        <v>0</v>
      </c>
      <c r="L84" s="3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5.75" customHeight="1">
      <c r="A85" s="31"/>
      <c r="B85" s="89"/>
      <c r="C85" s="89"/>
      <c r="D85" s="95">
        <f t="shared" si="20"/>
        <v>0</v>
      </c>
      <c r="E85" s="95">
        <f>B85*A72</f>
        <v>0</v>
      </c>
      <c r="F85" s="18">
        <f t="shared" si="21"/>
        <v>0</v>
      </c>
      <c r="G85" s="87"/>
      <c r="H85" s="18"/>
      <c r="I85" s="89">
        <f t="shared" si="22"/>
        <v>0</v>
      </c>
      <c r="J85" s="118"/>
      <c r="K85" s="3">
        <f t="shared" si="23"/>
        <v>0</v>
      </c>
      <c r="L85" s="3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5.75" customHeight="1">
      <c r="A86" s="31"/>
      <c r="B86" s="89"/>
      <c r="C86" s="89"/>
      <c r="D86" s="18">
        <f t="shared" si="20"/>
        <v>0</v>
      </c>
      <c r="E86" s="18">
        <f>B86*A72</f>
        <v>0</v>
      </c>
      <c r="F86" s="18">
        <f t="shared" si="21"/>
        <v>0</v>
      </c>
      <c r="G86" s="143">
        <f>F88/A72</f>
        <v>0.2307</v>
      </c>
      <c r="H86" s="18"/>
      <c r="I86" s="89">
        <f t="shared" si="22"/>
        <v>0</v>
      </c>
      <c r="J86" s="3"/>
      <c r="K86" s="3">
        <f t="shared" si="23"/>
        <v>0</v>
      </c>
      <c r="L86" s="3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5.75" customHeight="1">
      <c r="A87" s="31"/>
      <c r="B87" s="89"/>
      <c r="C87" s="89"/>
      <c r="D87" s="18">
        <f t="shared" si="20"/>
        <v>0</v>
      </c>
      <c r="E87" s="18">
        <f>B87*A72</f>
        <v>0</v>
      </c>
      <c r="F87" s="18">
        <f t="shared" si="21"/>
        <v>0</v>
      </c>
      <c r="G87" s="142"/>
      <c r="H87" s="18"/>
      <c r="I87" s="89">
        <f t="shared" si="22"/>
        <v>0</v>
      </c>
      <c r="J87" s="3"/>
      <c r="K87" s="3">
        <f t="shared" si="23"/>
        <v>0</v>
      </c>
      <c r="L87" s="3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5.75" customHeight="1">
      <c r="A88" s="4" t="s">
        <v>495</v>
      </c>
      <c r="B88" s="97">
        <f>SUM(B74:B87)</f>
        <v>0.2127</v>
      </c>
      <c r="C88" s="96"/>
      <c r="D88" s="97">
        <f t="shared" ref="D88:F88" si="24">SUM(D74:D87)</f>
        <v>0.2307</v>
      </c>
      <c r="E88" s="97">
        <f t="shared" si="24"/>
        <v>0.8508</v>
      </c>
      <c r="F88" s="97">
        <f t="shared" si="24"/>
        <v>0.9228</v>
      </c>
      <c r="G88" s="87"/>
      <c r="H88" s="96"/>
      <c r="I88" s="97">
        <f t="shared" ref="I88:L88" si="25">SUM(I74:I87)</f>
        <v>0.86288</v>
      </c>
      <c r="J88" s="98">
        <f t="shared" si="25"/>
        <v>388811.4994</v>
      </c>
      <c r="K88" s="98">
        <f t="shared" si="25"/>
        <v>8507.226856</v>
      </c>
      <c r="L88" s="98">
        <f t="shared" si="25"/>
        <v>0</v>
      </c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5.75" customHeight="1">
      <c r="A89" s="144"/>
      <c r="B89" s="100"/>
      <c r="C89" s="100"/>
      <c r="D89" s="100"/>
      <c r="E89" s="100"/>
      <c r="F89" s="100"/>
      <c r="G89" s="100"/>
      <c r="H89" s="100"/>
      <c r="I89" s="101" t="s">
        <v>496</v>
      </c>
      <c r="J89" s="33"/>
      <c r="K89" s="100"/>
      <c r="L89" s="101" t="s">
        <v>497</v>
      </c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5.75" customHeight="1">
      <c r="A90" s="144"/>
      <c r="B90" s="100"/>
      <c r="C90" s="100"/>
      <c r="D90" s="100"/>
      <c r="E90" s="100"/>
      <c r="F90" s="100"/>
      <c r="G90" s="100"/>
      <c r="H90" s="100"/>
      <c r="I90" s="104">
        <f>G86*A72</f>
        <v>0.9228</v>
      </c>
      <c r="J90" s="33"/>
      <c r="K90" s="100"/>
      <c r="L90" s="104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5.75" customHeight="1">
      <c r="A91" s="77"/>
      <c r="B91" s="77"/>
      <c r="C91" s="77"/>
      <c r="D91" s="77"/>
      <c r="E91" s="77"/>
      <c r="F91" s="77"/>
      <c r="G91" s="77"/>
      <c r="H91" s="77"/>
      <c r="I91" s="77"/>
      <c r="J91" s="33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5.75" customHeight="1">
      <c r="A92" s="77"/>
      <c r="B92" s="77"/>
      <c r="C92" s="77"/>
      <c r="D92" s="77"/>
      <c r="E92" s="77"/>
      <c r="F92" s="77"/>
      <c r="G92" s="77"/>
      <c r="H92" s="77"/>
      <c r="I92" s="77"/>
      <c r="J92" s="33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5.75" customHeight="1">
      <c r="A93" s="66" t="s">
        <v>314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5.75" customHeight="1">
      <c r="A95" s="81">
        <f>'Menu Cíclico'!D10</f>
        <v>4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14" t="s">
        <v>488</v>
      </c>
      <c r="K95" s="85" t="s">
        <v>489</v>
      </c>
      <c r="L95" s="85" t="s">
        <v>490</v>
      </c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5.75" customHeight="1">
      <c r="A97" s="37" t="s">
        <v>467</v>
      </c>
      <c r="B97" s="89">
        <v>0.09</v>
      </c>
      <c r="C97" s="89">
        <v>1.2</v>
      </c>
      <c r="D97" s="18">
        <f t="shared" ref="D97:D110" si="26">C97*B97</f>
        <v>0.108</v>
      </c>
      <c r="E97" s="18">
        <f>B97*A95</f>
        <v>0.36</v>
      </c>
      <c r="F97" s="18">
        <f t="shared" ref="F97:F110" si="27">E97*C97</f>
        <v>0.432</v>
      </c>
      <c r="G97" s="140">
        <v>0.0</v>
      </c>
      <c r="H97" s="18">
        <v>1.0</v>
      </c>
      <c r="I97" s="89">
        <f t="shared" ref="I97:I110" si="28">H97*E97</f>
        <v>0.36</v>
      </c>
      <c r="J97" s="116">
        <f>'Insumos Buffet'!D58</f>
        <v>5200</v>
      </c>
      <c r="K97" s="3">
        <f t="shared" ref="K97:K110" si="29">J97*I97</f>
        <v>1872</v>
      </c>
      <c r="L97" s="3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5.75" customHeight="1">
      <c r="A98" s="31" t="s">
        <v>441</v>
      </c>
      <c r="B98" s="89">
        <v>0.02</v>
      </c>
      <c r="C98" s="89">
        <v>1.0</v>
      </c>
      <c r="D98" s="18">
        <f t="shared" si="26"/>
        <v>0.02</v>
      </c>
      <c r="E98" s="18">
        <f>B98*A95</f>
        <v>0.08</v>
      </c>
      <c r="F98" s="18">
        <f t="shared" si="27"/>
        <v>0.08</v>
      </c>
      <c r="G98" s="87"/>
      <c r="H98" s="18">
        <v>1.0</v>
      </c>
      <c r="I98" s="89">
        <f t="shared" si="28"/>
        <v>0.08</v>
      </c>
      <c r="J98" s="116">
        <f>'Insumos Buffet'!D88</f>
        <v>49781.722</v>
      </c>
      <c r="K98" s="3">
        <f t="shared" si="29"/>
        <v>3982.53776</v>
      </c>
      <c r="L98" s="3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5.75" customHeight="1">
      <c r="A99" s="31" t="s">
        <v>387</v>
      </c>
      <c r="B99" s="18">
        <v>0.01</v>
      </c>
      <c r="C99" s="18">
        <v>1.0</v>
      </c>
      <c r="D99" s="18">
        <f t="shared" si="26"/>
        <v>0.01</v>
      </c>
      <c r="E99" s="18">
        <f>B99*A95</f>
        <v>0.04</v>
      </c>
      <c r="F99" s="18">
        <f t="shared" si="27"/>
        <v>0.04</v>
      </c>
      <c r="G99" s="148" t="s">
        <v>527</v>
      </c>
      <c r="H99" s="18">
        <v>1.0</v>
      </c>
      <c r="I99" s="89">
        <f t="shared" si="28"/>
        <v>0.04</v>
      </c>
      <c r="J99" s="116">
        <f>'Insumos Buffet'!D29</f>
        <v>7700</v>
      </c>
      <c r="K99" s="3">
        <f t="shared" si="29"/>
        <v>308</v>
      </c>
      <c r="L99" s="3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5.75" customHeight="1">
      <c r="A100" s="31" t="s">
        <v>453</v>
      </c>
      <c r="B100" s="18">
        <v>0.01</v>
      </c>
      <c r="C100" s="18">
        <v>1.0</v>
      </c>
      <c r="D100" s="18">
        <f t="shared" si="26"/>
        <v>0.01</v>
      </c>
      <c r="E100" s="18">
        <f>B100*A95</f>
        <v>0.04</v>
      </c>
      <c r="F100" s="18">
        <f t="shared" si="27"/>
        <v>0.04</v>
      </c>
      <c r="G100" s="142"/>
      <c r="H100" s="18">
        <v>1.0</v>
      </c>
      <c r="I100" s="89">
        <f t="shared" si="28"/>
        <v>0.04</v>
      </c>
      <c r="J100" s="116">
        <f>'Insumos Buffet'!D75</f>
        <v>76300</v>
      </c>
      <c r="K100" s="3">
        <f t="shared" si="29"/>
        <v>3052</v>
      </c>
      <c r="L100" s="3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5.75" customHeight="1">
      <c r="A101" s="31" t="s">
        <v>502</v>
      </c>
      <c r="B101" s="18">
        <v>0.01</v>
      </c>
      <c r="C101" s="18">
        <v>1.0</v>
      </c>
      <c r="D101" s="18">
        <f t="shared" si="26"/>
        <v>0.01</v>
      </c>
      <c r="E101" s="18">
        <f>B101*A95</f>
        <v>0.04</v>
      </c>
      <c r="F101" s="18">
        <f t="shared" si="27"/>
        <v>0.04</v>
      </c>
      <c r="G101" s="142"/>
      <c r="H101" s="18">
        <v>1.0</v>
      </c>
      <c r="I101" s="89">
        <f t="shared" si="28"/>
        <v>0.04</v>
      </c>
      <c r="J101" s="116">
        <f>'Insumos Buffet'!D73</f>
        <v>20363</v>
      </c>
      <c r="K101" s="3">
        <f t="shared" si="29"/>
        <v>814.52</v>
      </c>
      <c r="L101" s="3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5.75" customHeight="1">
      <c r="A102" s="31" t="s">
        <v>505</v>
      </c>
      <c r="B102" s="18">
        <v>0.002</v>
      </c>
      <c r="C102" s="18">
        <v>1.0</v>
      </c>
      <c r="D102" s="18">
        <f t="shared" si="26"/>
        <v>0.002</v>
      </c>
      <c r="E102" s="18">
        <f>B102*A95</f>
        <v>0.008</v>
      </c>
      <c r="F102" s="18">
        <f t="shared" si="27"/>
        <v>0.008</v>
      </c>
      <c r="G102" s="87"/>
      <c r="H102" s="18">
        <v>1.0</v>
      </c>
      <c r="I102" s="89">
        <f t="shared" si="28"/>
        <v>0.008</v>
      </c>
      <c r="J102" s="116">
        <f>'Insumos Buffet'!D82</f>
        <v>3200</v>
      </c>
      <c r="K102" s="3">
        <f t="shared" si="29"/>
        <v>25.6</v>
      </c>
      <c r="L102" s="3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5.75" customHeight="1">
      <c r="A103" s="31" t="s">
        <v>494</v>
      </c>
      <c r="B103" s="18">
        <v>5.0E-4</v>
      </c>
      <c r="C103" s="18">
        <v>1.0</v>
      </c>
      <c r="D103" s="18">
        <f t="shared" si="26"/>
        <v>0.0005</v>
      </c>
      <c r="E103" s="18">
        <f>B103*A95</f>
        <v>0.002</v>
      </c>
      <c r="F103" s="18">
        <f t="shared" si="27"/>
        <v>0.002</v>
      </c>
      <c r="G103" s="59"/>
      <c r="H103" s="18">
        <v>1.0</v>
      </c>
      <c r="I103" s="89">
        <f t="shared" si="28"/>
        <v>0.002</v>
      </c>
      <c r="J103" s="116">
        <f>'Insumos Buffet'!D70</f>
        <v>145000</v>
      </c>
      <c r="K103" s="3">
        <f t="shared" si="29"/>
        <v>290</v>
      </c>
      <c r="L103" s="3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5.75" customHeight="1">
      <c r="A104" s="31" t="s">
        <v>593</v>
      </c>
      <c r="B104" s="89">
        <v>0.005</v>
      </c>
      <c r="C104" s="89">
        <v>1.0</v>
      </c>
      <c r="D104" s="18">
        <f t="shared" si="26"/>
        <v>0.005</v>
      </c>
      <c r="E104" s="18">
        <f>B104*A95</f>
        <v>0.02</v>
      </c>
      <c r="F104" s="18">
        <f t="shared" si="27"/>
        <v>0.02</v>
      </c>
      <c r="G104" s="148" t="s">
        <v>528</v>
      </c>
      <c r="H104" s="18">
        <v>1.0</v>
      </c>
      <c r="I104" s="89">
        <f t="shared" si="28"/>
        <v>0.02</v>
      </c>
      <c r="J104" s="116">
        <f>'Insumos Buffet'!D47</f>
        <v>3007</v>
      </c>
      <c r="K104" s="3">
        <f t="shared" si="29"/>
        <v>60.14</v>
      </c>
      <c r="L104" s="3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5.75" customHeight="1">
      <c r="A105" s="2" t="s">
        <v>517</v>
      </c>
      <c r="B105" s="89">
        <v>0.1</v>
      </c>
      <c r="C105" s="89">
        <v>1.0</v>
      </c>
      <c r="D105" s="18">
        <f t="shared" si="26"/>
        <v>0.1</v>
      </c>
      <c r="E105" s="18">
        <f>B105*A95</f>
        <v>0.4</v>
      </c>
      <c r="F105" s="18">
        <f t="shared" si="27"/>
        <v>0.4</v>
      </c>
      <c r="G105" s="142"/>
      <c r="H105" s="18">
        <v>1.0</v>
      </c>
      <c r="I105" s="89">
        <f t="shared" si="28"/>
        <v>0.4</v>
      </c>
      <c r="J105" s="116"/>
      <c r="K105" s="3">
        <f t="shared" si="29"/>
        <v>0</v>
      </c>
      <c r="L105" s="3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5.75" customHeight="1">
      <c r="A106" s="1"/>
      <c r="B106" s="89"/>
      <c r="C106" s="89"/>
      <c r="D106" s="18">
        <f t="shared" si="26"/>
        <v>0</v>
      </c>
      <c r="E106" s="18">
        <f>B106*A95</f>
        <v>0</v>
      </c>
      <c r="F106" s="18">
        <f t="shared" si="27"/>
        <v>0</v>
      </c>
      <c r="G106" s="142"/>
      <c r="H106" s="18"/>
      <c r="I106" s="89">
        <f t="shared" si="28"/>
        <v>0</v>
      </c>
      <c r="J106" s="116"/>
      <c r="K106" s="3">
        <f t="shared" si="29"/>
        <v>0</v>
      </c>
      <c r="L106" s="3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5.75" customHeight="1">
      <c r="A107" s="1"/>
      <c r="B107" s="89"/>
      <c r="C107" s="89"/>
      <c r="D107" s="18">
        <f t="shared" si="26"/>
        <v>0</v>
      </c>
      <c r="E107" s="18">
        <f>B107*A95</f>
        <v>0</v>
      </c>
      <c r="F107" s="18">
        <f t="shared" si="27"/>
        <v>0</v>
      </c>
      <c r="G107" s="142"/>
      <c r="H107" s="18"/>
      <c r="I107" s="89">
        <f t="shared" si="28"/>
        <v>0</v>
      </c>
      <c r="J107" s="116"/>
      <c r="K107" s="3">
        <f t="shared" si="29"/>
        <v>0</v>
      </c>
      <c r="L107" s="3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5.75" customHeight="1">
      <c r="A108" s="31"/>
      <c r="B108" s="89"/>
      <c r="C108" s="89"/>
      <c r="D108" s="95">
        <f t="shared" si="26"/>
        <v>0</v>
      </c>
      <c r="E108" s="95">
        <f>B108*A95</f>
        <v>0</v>
      </c>
      <c r="F108" s="18">
        <f t="shared" si="27"/>
        <v>0</v>
      </c>
      <c r="G108" s="87"/>
      <c r="H108" s="18"/>
      <c r="I108" s="89">
        <f t="shared" si="28"/>
        <v>0</v>
      </c>
      <c r="J108" s="118"/>
      <c r="K108" s="3">
        <f t="shared" si="29"/>
        <v>0</v>
      </c>
      <c r="L108" s="3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5.75" customHeight="1">
      <c r="A109" s="31"/>
      <c r="B109" s="89"/>
      <c r="C109" s="89"/>
      <c r="D109" s="18">
        <f t="shared" si="26"/>
        <v>0</v>
      </c>
      <c r="E109" s="18">
        <f>B109*A95</f>
        <v>0</v>
      </c>
      <c r="F109" s="18">
        <f t="shared" si="27"/>
        <v>0</v>
      </c>
      <c r="G109" s="143">
        <f>F111/A95</f>
        <v>0.2655</v>
      </c>
      <c r="H109" s="18"/>
      <c r="I109" s="89">
        <f t="shared" si="28"/>
        <v>0</v>
      </c>
      <c r="J109" s="3"/>
      <c r="K109" s="3">
        <f t="shared" si="29"/>
        <v>0</v>
      </c>
      <c r="L109" s="3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5.75" customHeight="1">
      <c r="A110" s="31"/>
      <c r="B110" s="89"/>
      <c r="C110" s="89"/>
      <c r="D110" s="18">
        <f t="shared" si="26"/>
        <v>0</v>
      </c>
      <c r="E110" s="18">
        <f>B110*A95</f>
        <v>0</v>
      </c>
      <c r="F110" s="18">
        <f t="shared" si="27"/>
        <v>0</v>
      </c>
      <c r="G110" s="142"/>
      <c r="H110" s="18"/>
      <c r="I110" s="89">
        <f t="shared" si="28"/>
        <v>0</v>
      </c>
      <c r="J110" s="3"/>
      <c r="K110" s="3">
        <f t="shared" si="29"/>
        <v>0</v>
      </c>
      <c r="L110" s="3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5.75" customHeight="1">
      <c r="A111" s="4" t="s">
        <v>495</v>
      </c>
      <c r="B111" s="97">
        <f>SUM(B97:B110)</f>
        <v>0.2475</v>
      </c>
      <c r="C111" s="96"/>
      <c r="D111" s="97">
        <f t="shared" ref="D111:F111" si="30">SUM(D97:D110)</f>
        <v>0.2655</v>
      </c>
      <c r="E111" s="97">
        <f t="shared" si="30"/>
        <v>0.99</v>
      </c>
      <c r="F111" s="97">
        <f t="shared" si="30"/>
        <v>1.062</v>
      </c>
      <c r="G111" s="87"/>
      <c r="H111" s="96"/>
      <c r="I111" s="97">
        <f t="shared" ref="I111:L111" si="31">SUM(I97:I110)</f>
        <v>0.99</v>
      </c>
      <c r="J111" s="98">
        <f t="shared" si="31"/>
        <v>310551.722</v>
      </c>
      <c r="K111" s="98">
        <f t="shared" si="31"/>
        <v>10404.79776</v>
      </c>
      <c r="L111" s="98">
        <f t="shared" si="31"/>
        <v>0</v>
      </c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5.75" customHeight="1">
      <c r="A112" s="144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33"/>
      <c r="K112" s="100"/>
      <c r="L112" s="101" t="s">
        <v>497</v>
      </c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5.75" customHeight="1">
      <c r="A113" s="144"/>
      <c r="B113" s="100"/>
      <c r="C113" s="100"/>
      <c r="D113" s="100"/>
      <c r="E113" s="100"/>
      <c r="F113" s="100"/>
      <c r="G113" s="100"/>
      <c r="H113" s="100"/>
      <c r="I113" s="104">
        <f>G109*A95</f>
        <v>1.062</v>
      </c>
      <c r="J113" s="33"/>
      <c r="K113" s="100"/>
      <c r="L113" s="104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5.75" customHeight="1">
      <c r="A114" s="77"/>
      <c r="B114" s="77"/>
      <c r="C114" s="77"/>
      <c r="D114" s="77"/>
      <c r="E114" s="77"/>
      <c r="F114" s="77"/>
      <c r="G114" s="77"/>
      <c r="H114" s="77"/>
      <c r="I114" s="77"/>
      <c r="J114" s="33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5.75" customHeight="1">
      <c r="A115" s="77"/>
      <c r="B115" s="77"/>
      <c r="C115" s="77"/>
      <c r="D115" s="77"/>
      <c r="E115" s="77"/>
      <c r="F115" s="77"/>
      <c r="G115" s="77"/>
      <c r="H115" s="77"/>
      <c r="I115" s="77"/>
      <c r="J115" s="33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5.75" customHeight="1">
      <c r="A116" s="66" t="s">
        <v>594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5.75" customHeight="1">
      <c r="A118" s="81">
        <f>'Menu Cíclico'!H9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14" t="s">
        <v>488</v>
      </c>
      <c r="K118" s="85" t="s">
        <v>489</v>
      </c>
      <c r="L118" s="85" t="s">
        <v>490</v>
      </c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5.75" customHeight="1">
      <c r="A120" s="37" t="s">
        <v>546</v>
      </c>
      <c r="B120" s="89">
        <v>0.1</v>
      </c>
      <c r="C120" s="89">
        <v>1.2</v>
      </c>
      <c r="D120" s="18">
        <f t="shared" ref="D120:D133" si="32">C120*B120</f>
        <v>0.12</v>
      </c>
      <c r="E120" s="18">
        <f>B120*A118</f>
        <v>0.4</v>
      </c>
      <c r="F120" s="18">
        <f t="shared" ref="F120:F133" si="33">E120*C120</f>
        <v>0.48</v>
      </c>
      <c r="G120" s="140">
        <v>0.0</v>
      </c>
      <c r="H120" s="18">
        <v>1.0</v>
      </c>
      <c r="I120" s="89">
        <f t="shared" ref="I120:I133" si="34">H120*E120</f>
        <v>0.4</v>
      </c>
      <c r="J120" s="116">
        <f>'Insumos Buffet'!D113</f>
        <v>15500</v>
      </c>
      <c r="K120" s="3">
        <f t="shared" ref="K120:K133" si="35">J120*I120</f>
        <v>6200</v>
      </c>
      <c r="L120" s="3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5.75" customHeight="1">
      <c r="A121" s="31" t="s">
        <v>439</v>
      </c>
      <c r="B121" s="89">
        <v>0.03</v>
      </c>
      <c r="C121" s="89">
        <v>1.0</v>
      </c>
      <c r="D121" s="18">
        <f t="shared" si="32"/>
        <v>0.03</v>
      </c>
      <c r="E121" s="18">
        <f>B121*A118</f>
        <v>0.12</v>
      </c>
      <c r="F121" s="18">
        <f t="shared" si="33"/>
        <v>0.12</v>
      </c>
      <c r="G121" s="87"/>
      <c r="H121" s="18">
        <v>1.0</v>
      </c>
      <c r="I121" s="89">
        <f t="shared" si="34"/>
        <v>0.12</v>
      </c>
      <c r="J121" s="116">
        <f>'Insumos Buffet'!D86</f>
        <v>21862.4994</v>
      </c>
      <c r="K121" s="3">
        <f t="shared" si="35"/>
        <v>2623.499928</v>
      </c>
      <c r="L121" s="3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5.75" customHeight="1">
      <c r="A122" s="31" t="s">
        <v>147</v>
      </c>
      <c r="B122" s="18">
        <v>0.002</v>
      </c>
      <c r="C122" s="18">
        <v>1.0</v>
      </c>
      <c r="D122" s="18">
        <f t="shared" si="32"/>
        <v>0.002</v>
      </c>
      <c r="E122" s="18">
        <f>B122*A118</f>
        <v>0.008</v>
      </c>
      <c r="F122" s="18">
        <f t="shared" si="33"/>
        <v>0.008</v>
      </c>
      <c r="G122" s="148" t="s">
        <v>527</v>
      </c>
      <c r="H122" s="18">
        <v>1.125</v>
      </c>
      <c r="I122" s="89">
        <f t="shared" si="34"/>
        <v>0.009</v>
      </c>
      <c r="J122" s="116">
        <f>'Insumos Buffet'!D6</f>
        <v>16490</v>
      </c>
      <c r="K122" s="3">
        <f t="shared" si="35"/>
        <v>148.41</v>
      </c>
      <c r="L122" s="3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5.75" customHeight="1">
      <c r="A123" s="31" t="s">
        <v>469</v>
      </c>
      <c r="B123" s="18">
        <v>0.005</v>
      </c>
      <c r="C123" s="18">
        <v>1.0</v>
      </c>
      <c r="D123" s="18">
        <f t="shared" si="32"/>
        <v>0.005</v>
      </c>
      <c r="E123" s="18">
        <f>B123*A118</f>
        <v>0.02</v>
      </c>
      <c r="F123" s="18">
        <f t="shared" si="33"/>
        <v>0.02</v>
      </c>
      <c r="G123" s="142"/>
      <c r="H123" s="18">
        <v>1.0</v>
      </c>
      <c r="I123" s="89">
        <f t="shared" si="34"/>
        <v>0.02</v>
      </c>
      <c r="J123" s="116">
        <f>'Insumos Buffet'!D60</f>
        <v>32018</v>
      </c>
      <c r="K123" s="3">
        <f t="shared" si="35"/>
        <v>640.36</v>
      </c>
      <c r="L123" s="3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5.75" customHeight="1">
      <c r="A124" s="31" t="s">
        <v>193</v>
      </c>
      <c r="B124" s="18">
        <v>3.0E-4</v>
      </c>
      <c r="C124" s="18">
        <v>1.0</v>
      </c>
      <c r="D124" s="18">
        <f t="shared" si="32"/>
        <v>0.0003</v>
      </c>
      <c r="E124" s="18">
        <f>B124*A118</f>
        <v>0.0012</v>
      </c>
      <c r="F124" s="18">
        <f t="shared" si="33"/>
        <v>0.0012</v>
      </c>
      <c r="G124" s="142"/>
      <c r="H124" s="18">
        <v>1.0</v>
      </c>
      <c r="I124" s="89">
        <f t="shared" si="34"/>
        <v>0.0012</v>
      </c>
      <c r="J124" s="116">
        <f>'Insumos Buffet'!D7</f>
        <v>46231</v>
      </c>
      <c r="K124" s="3">
        <f t="shared" si="35"/>
        <v>55.4772</v>
      </c>
      <c r="L124" s="3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5.75" customHeight="1">
      <c r="A125" s="31" t="s">
        <v>598</v>
      </c>
      <c r="B125" s="18">
        <v>0.01</v>
      </c>
      <c r="C125" s="18">
        <v>1.0</v>
      </c>
      <c r="D125" s="18">
        <f t="shared" si="32"/>
        <v>0.01</v>
      </c>
      <c r="E125" s="18">
        <f>B125*A118</f>
        <v>0.04</v>
      </c>
      <c r="F125" s="18">
        <f t="shared" si="33"/>
        <v>0.04</v>
      </c>
      <c r="G125" s="87"/>
      <c r="H125" s="18">
        <v>1.0</v>
      </c>
      <c r="I125" s="89">
        <f t="shared" si="34"/>
        <v>0.04</v>
      </c>
      <c r="J125" s="116">
        <f>'Insumos Buffet'!D21</f>
        <v>2990</v>
      </c>
      <c r="K125" s="3">
        <f t="shared" si="35"/>
        <v>119.6</v>
      </c>
      <c r="L125" s="3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5.75" customHeight="1">
      <c r="A126" s="31" t="s">
        <v>476</v>
      </c>
      <c r="B126" s="18">
        <v>0.001</v>
      </c>
      <c r="C126" s="18">
        <v>1.0</v>
      </c>
      <c r="D126" s="18">
        <f t="shared" si="32"/>
        <v>0.001</v>
      </c>
      <c r="E126" s="18">
        <f>B126*A118</f>
        <v>0.004</v>
      </c>
      <c r="F126" s="18">
        <f t="shared" si="33"/>
        <v>0.004</v>
      </c>
      <c r="G126" s="59"/>
      <c r="H126" s="18">
        <v>1.25</v>
      </c>
      <c r="I126" s="89">
        <f t="shared" si="34"/>
        <v>0.005</v>
      </c>
      <c r="J126" s="116">
        <f>'Insumos Buffet'!D68</f>
        <v>48684</v>
      </c>
      <c r="K126" s="3">
        <f t="shared" si="35"/>
        <v>243.42</v>
      </c>
      <c r="L126" s="3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5.75" customHeight="1">
      <c r="A127" s="31" t="s">
        <v>517</v>
      </c>
      <c r="B127" s="89">
        <v>0.1</v>
      </c>
      <c r="C127" s="89">
        <v>1.0</v>
      </c>
      <c r="D127" s="18">
        <f t="shared" si="32"/>
        <v>0.1</v>
      </c>
      <c r="E127" s="18">
        <f>B127*A118</f>
        <v>0.4</v>
      </c>
      <c r="F127" s="18">
        <f t="shared" si="33"/>
        <v>0.4</v>
      </c>
      <c r="G127" s="148" t="s">
        <v>528</v>
      </c>
      <c r="H127" s="18">
        <v>1.0</v>
      </c>
      <c r="I127" s="89">
        <f t="shared" si="34"/>
        <v>0.4</v>
      </c>
      <c r="J127" s="116"/>
      <c r="K127" s="3">
        <f t="shared" si="35"/>
        <v>0</v>
      </c>
      <c r="L127" s="3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5.75" customHeight="1">
      <c r="A128" s="31" t="s">
        <v>505</v>
      </c>
      <c r="B128" s="89">
        <v>0.002</v>
      </c>
      <c r="C128" s="89">
        <v>1.0</v>
      </c>
      <c r="D128" s="18">
        <f t="shared" si="32"/>
        <v>0.002</v>
      </c>
      <c r="E128" s="18">
        <f>B128*A118</f>
        <v>0.008</v>
      </c>
      <c r="F128" s="18">
        <f t="shared" si="33"/>
        <v>0.008</v>
      </c>
      <c r="G128" s="142"/>
      <c r="H128" s="18">
        <v>1.0</v>
      </c>
      <c r="I128" s="89">
        <f t="shared" si="34"/>
        <v>0.008</v>
      </c>
      <c r="J128" s="116">
        <f>'Insumos Buffet'!D82</f>
        <v>3200</v>
      </c>
      <c r="K128" s="3">
        <f t="shared" si="35"/>
        <v>25.6</v>
      </c>
      <c r="L128" s="3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5.75" customHeight="1">
      <c r="A129" s="31" t="s">
        <v>494</v>
      </c>
      <c r="B129" s="89">
        <v>1.0E-4</v>
      </c>
      <c r="C129" s="89">
        <v>1.0</v>
      </c>
      <c r="D129" s="18">
        <f t="shared" si="32"/>
        <v>0.0001</v>
      </c>
      <c r="E129" s="18">
        <f>B129*A118</f>
        <v>0.0004</v>
      </c>
      <c r="F129" s="18">
        <f t="shared" si="33"/>
        <v>0.0004</v>
      </c>
      <c r="G129" s="142"/>
      <c r="H129" s="18">
        <v>1.0</v>
      </c>
      <c r="I129" s="89">
        <f t="shared" si="34"/>
        <v>0.0004</v>
      </c>
      <c r="J129" s="116">
        <f>'Insumos Buffet'!D70</f>
        <v>145000</v>
      </c>
      <c r="K129" s="3">
        <f t="shared" si="35"/>
        <v>58</v>
      </c>
      <c r="L129" s="3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5.75" customHeight="1">
      <c r="A130" s="1"/>
      <c r="B130" s="89"/>
      <c r="C130" s="89"/>
      <c r="D130" s="18">
        <f t="shared" si="32"/>
        <v>0</v>
      </c>
      <c r="E130" s="18">
        <f>B130*A118</f>
        <v>0</v>
      </c>
      <c r="F130" s="18">
        <f t="shared" si="33"/>
        <v>0</v>
      </c>
      <c r="G130" s="142"/>
      <c r="H130" s="18"/>
      <c r="I130" s="89">
        <f t="shared" si="34"/>
        <v>0</v>
      </c>
      <c r="J130" s="116"/>
      <c r="K130" s="3">
        <f t="shared" si="35"/>
        <v>0</v>
      </c>
      <c r="L130" s="3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5.75" customHeight="1">
      <c r="A131" s="31"/>
      <c r="B131" s="89"/>
      <c r="C131" s="89"/>
      <c r="D131" s="95">
        <f t="shared" si="32"/>
        <v>0</v>
      </c>
      <c r="E131" s="95">
        <f>B131*A118</f>
        <v>0</v>
      </c>
      <c r="F131" s="18">
        <f t="shared" si="33"/>
        <v>0</v>
      </c>
      <c r="G131" s="87"/>
      <c r="H131" s="18"/>
      <c r="I131" s="89">
        <f t="shared" si="34"/>
        <v>0</v>
      </c>
      <c r="J131" s="118"/>
      <c r="K131" s="3">
        <f t="shared" si="35"/>
        <v>0</v>
      </c>
      <c r="L131" s="3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5.75" customHeight="1">
      <c r="A132" s="31"/>
      <c r="B132" s="89"/>
      <c r="C132" s="89"/>
      <c r="D132" s="18">
        <f t="shared" si="32"/>
        <v>0</v>
      </c>
      <c r="E132" s="18">
        <f>B132*A118</f>
        <v>0</v>
      </c>
      <c r="F132" s="18">
        <f t="shared" si="33"/>
        <v>0</v>
      </c>
      <c r="G132" s="143">
        <f>F134/A118</f>
        <v>0.2704</v>
      </c>
      <c r="H132" s="18"/>
      <c r="I132" s="89">
        <f t="shared" si="34"/>
        <v>0</v>
      </c>
      <c r="J132" s="3"/>
      <c r="K132" s="3">
        <f t="shared" si="35"/>
        <v>0</v>
      </c>
      <c r="L132" s="3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5.75" customHeight="1">
      <c r="A133" s="31"/>
      <c r="B133" s="89"/>
      <c r="C133" s="89"/>
      <c r="D133" s="18">
        <f t="shared" si="32"/>
        <v>0</v>
      </c>
      <c r="E133" s="18">
        <f>B133*A118</f>
        <v>0</v>
      </c>
      <c r="F133" s="18">
        <f t="shared" si="33"/>
        <v>0</v>
      </c>
      <c r="G133" s="142"/>
      <c r="H133" s="18"/>
      <c r="I133" s="89">
        <f t="shared" si="34"/>
        <v>0</v>
      </c>
      <c r="J133" s="3"/>
      <c r="K133" s="3">
        <f t="shared" si="35"/>
        <v>0</v>
      </c>
      <c r="L133" s="3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5.75" customHeight="1">
      <c r="A134" s="4" t="s">
        <v>495</v>
      </c>
      <c r="B134" s="97">
        <f>SUM(B120:B133)</f>
        <v>0.2504</v>
      </c>
      <c r="C134" s="96"/>
      <c r="D134" s="97">
        <f t="shared" ref="D134:F134" si="36">SUM(D120:D133)</f>
        <v>0.2704</v>
      </c>
      <c r="E134" s="97">
        <f t="shared" si="36"/>
        <v>1.0016</v>
      </c>
      <c r="F134" s="97">
        <f t="shared" si="36"/>
        <v>1.0816</v>
      </c>
      <c r="G134" s="87"/>
      <c r="H134" s="96"/>
      <c r="I134" s="97">
        <f t="shared" ref="I134:L134" si="37">SUM(I120:I133)</f>
        <v>1.0036</v>
      </c>
      <c r="J134" s="98">
        <f t="shared" si="37"/>
        <v>331975.4994</v>
      </c>
      <c r="K134" s="98">
        <f t="shared" si="37"/>
        <v>10114.36713</v>
      </c>
      <c r="L134" s="98">
        <f t="shared" si="37"/>
        <v>0</v>
      </c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5.75" customHeight="1">
      <c r="A135" s="144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33"/>
      <c r="K135" s="100"/>
      <c r="L135" s="101" t="s">
        <v>497</v>
      </c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5.75" customHeight="1">
      <c r="A136" s="144"/>
      <c r="B136" s="100"/>
      <c r="C136" s="100"/>
      <c r="D136" s="100"/>
      <c r="E136" s="100"/>
      <c r="F136" s="100"/>
      <c r="G136" s="100"/>
      <c r="H136" s="100"/>
      <c r="I136" s="104">
        <f>G132*A118</f>
        <v>1.0816</v>
      </c>
      <c r="J136" s="33"/>
      <c r="K136" s="100"/>
      <c r="L136" s="104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5.75" customHeight="1">
      <c r="A137" s="77"/>
      <c r="B137" s="77"/>
      <c r="C137" s="77"/>
      <c r="D137" s="77"/>
      <c r="E137" s="77"/>
      <c r="F137" s="77"/>
      <c r="G137" s="77"/>
      <c r="H137" s="77"/>
      <c r="I137" s="77"/>
      <c r="J137" s="33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5.75" customHeight="1">
      <c r="A138" s="77"/>
      <c r="B138" s="77"/>
      <c r="C138" s="77"/>
      <c r="D138" s="77"/>
      <c r="E138" s="77"/>
      <c r="F138" s="77"/>
      <c r="G138" s="77"/>
      <c r="H138" s="77"/>
      <c r="I138" s="77"/>
      <c r="J138" s="33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5.75" customHeight="1">
      <c r="A139" s="66" t="s">
        <v>175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5.75" customHeight="1">
      <c r="A141" s="81">
        <f>'Menu Cíclico'!H10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14" t="s">
        <v>488</v>
      </c>
      <c r="K141" s="85" t="s">
        <v>489</v>
      </c>
      <c r="L141" s="85" t="s">
        <v>490</v>
      </c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5.75" customHeight="1">
      <c r="A143" s="169" t="s">
        <v>445</v>
      </c>
      <c r="B143" s="89">
        <v>0.07</v>
      </c>
      <c r="C143" s="89">
        <v>1.0</v>
      </c>
      <c r="D143" s="18">
        <f t="shared" ref="D143:D147" si="38">C143*B143</f>
        <v>0.07</v>
      </c>
      <c r="E143" s="18">
        <f>B143*A141</f>
        <v>0.28</v>
      </c>
      <c r="F143" s="18">
        <f t="shared" ref="F143:F156" si="39">E143*C143</f>
        <v>0.28</v>
      </c>
      <c r="G143" s="140">
        <v>0.0</v>
      </c>
      <c r="H143" s="18">
        <v>1.0</v>
      </c>
      <c r="I143" s="89">
        <f t="shared" ref="I143:I156" si="40">H143*E143</f>
        <v>0.28</v>
      </c>
      <c r="J143" s="116">
        <f>'Insumos Buffet'!D2</f>
        <v>6820</v>
      </c>
      <c r="K143" s="3">
        <f t="shared" ref="K143:K156" si="41">J143*I143</f>
        <v>1909.6</v>
      </c>
      <c r="L143" s="3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5.75" customHeight="1">
      <c r="A144" s="31" t="s">
        <v>405</v>
      </c>
      <c r="B144" s="89">
        <f t="shared" ref="B144:B146" si="42">0.05*0.71</f>
        <v>0.0355</v>
      </c>
      <c r="C144" s="89">
        <v>1.0</v>
      </c>
      <c r="D144" s="18">
        <f t="shared" si="38"/>
        <v>0.0355</v>
      </c>
      <c r="E144" s="18">
        <f>B144*A141</f>
        <v>0.142</v>
      </c>
      <c r="F144" s="18">
        <f t="shared" si="39"/>
        <v>0.142</v>
      </c>
      <c r="G144" s="87"/>
      <c r="H144" s="18">
        <v>1.0</v>
      </c>
      <c r="I144" s="89">
        <f t="shared" si="40"/>
        <v>0.142</v>
      </c>
      <c r="J144" s="116">
        <f>'Insumos Buffet'!D33</f>
        <v>17864</v>
      </c>
      <c r="K144" s="3">
        <f t="shared" si="41"/>
        <v>2536.688</v>
      </c>
      <c r="L144" s="3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5.75" customHeight="1">
      <c r="A145" s="31" t="s">
        <v>599</v>
      </c>
      <c r="B145" s="18">
        <f t="shared" si="42"/>
        <v>0.0355</v>
      </c>
      <c r="C145" s="18">
        <v>1.0</v>
      </c>
      <c r="D145" s="18">
        <f t="shared" si="38"/>
        <v>0.0355</v>
      </c>
      <c r="E145" s="18">
        <f>B145*A141</f>
        <v>0.142</v>
      </c>
      <c r="F145" s="18">
        <f t="shared" si="39"/>
        <v>0.142</v>
      </c>
      <c r="G145" s="148" t="s">
        <v>527</v>
      </c>
      <c r="H145" s="18">
        <v>1.0</v>
      </c>
      <c r="I145" s="89">
        <f t="shared" si="40"/>
        <v>0.142</v>
      </c>
      <c r="J145" s="116">
        <f>'Insumos Buffet'!D76</f>
        <v>5000</v>
      </c>
      <c r="K145" s="3">
        <f t="shared" si="41"/>
        <v>710</v>
      </c>
      <c r="L145" s="3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5.75" customHeight="1">
      <c r="A146" s="31" t="s">
        <v>441</v>
      </c>
      <c r="B146" s="18">
        <f t="shared" si="42"/>
        <v>0.0355</v>
      </c>
      <c r="C146" s="18">
        <v>1.0</v>
      </c>
      <c r="D146" s="18">
        <f t="shared" si="38"/>
        <v>0.0355</v>
      </c>
      <c r="E146" s="18">
        <f>B146*A141</f>
        <v>0.142</v>
      </c>
      <c r="F146" s="18">
        <f t="shared" si="39"/>
        <v>0.142</v>
      </c>
      <c r="G146" s="142"/>
      <c r="H146" s="18">
        <v>1.0</v>
      </c>
      <c r="I146" s="89">
        <f t="shared" si="40"/>
        <v>0.142</v>
      </c>
      <c r="J146" s="116">
        <f>'Insumos Buffet'!D88</f>
        <v>49781.722</v>
      </c>
      <c r="K146" s="3">
        <f t="shared" si="41"/>
        <v>7069.004524</v>
      </c>
      <c r="L146" s="3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5.75" customHeight="1">
      <c r="A147" s="31" t="s">
        <v>601</v>
      </c>
      <c r="B147" s="18">
        <v>0.002</v>
      </c>
      <c r="C147" s="18">
        <v>1.0</v>
      </c>
      <c r="D147" s="18">
        <f t="shared" si="38"/>
        <v>0.002</v>
      </c>
      <c r="E147" s="18">
        <f>B147*A141</f>
        <v>0.008</v>
      </c>
      <c r="F147" s="18">
        <f t="shared" si="39"/>
        <v>0.008</v>
      </c>
      <c r="G147" s="142"/>
      <c r="H147" s="18">
        <v>1.0</v>
      </c>
      <c r="I147" s="89">
        <f t="shared" si="40"/>
        <v>0.008</v>
      </c>
      <c r="J147" s="116">
        <f>'Insumos Buffet'!D82</f>
        <v>3200</v>
      </c>
      <c r="K147" s="3">
        <f t="shared" si="41"/>
        <v>25.6</v>
      </c>
      <c r="L147" s="3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5.75" customHeight="1">
      <c r="A148" s="31" t="s">
        <v>494</v>
      </c>
      <c r="B148" s="18">
        <v>1.0E-4</v>
      </c>
      <c r="C148" s="89">
        <v>1.0</v>
      </c>
      <c r="D148" s="18">
        <f t="shared" ref="D148:D153" si="43">C148*B144</f>
        <v>0.0355</v>
      </c>
      <c r="E148" s="18">
        <f>B144*A141</f>
        <v>0.142</v>
      </c>
      <c r="F148" s="18">
        <f t="shared" si="39"/>
        <v>0.142</v>
      </c>
      <c r="G148" s="87"/>
      <c r="H148" s="18">
        <v>1.0</v>
      </c>
      <c r="I148" s="89">
        <f t="shared" si="40"/>
        <v>0.142</v>
      </c>
      <c r="J148" s="116">
        <f>'Insumos Buffet'!D70</f>
        <v>145000</v>
      </c>
      <c r="K148" s="3">
        <f t="shared" si="41"/>
        <v>20590</v>
      </c>
      <c r="L148" s="3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5.75" customHeight="1">
      <c r="A149" s="31" t="s">
        <v>448</v>
      </c>
      <c r="B149" s="18">
        <v>1.0E-4</v>
      </c>
      <c r="C149" s="18">
        <v>1.0</v>
      </c>
      <c r="D149" s="18">
        <f t="shared" si="43"/>
        <v>0.0355</v>
      </c>
      <c r="E149" s="18">
        <f>B145*A141</f>
        <v>0.142</v>
      </c>
      <c r="F149" s="18">
        <f t="shared" si="39"/>
        <v>0.142</v>
      </c>
      <c r="G149" s="59"/>
      <c r="H149" s="18">
        <v>1.0</v>
      </c>
      <c r="I149" s="89">
        <f t="shared" si="40"/>
        <v>0.142</v>
      </c>
      <c r="J149" s="116">
        <f>'Insumos Buffet'!D57</f>
        <v>190000</v>
      </c>
      <c r="K149" s="3">
        <f t="shared" si="41"/>
        <v>26980</v>
      </c>
      <c r="L149" s="3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5.75" customHeight="1">
      <c r="A150" s="163"/>
      <c r="B150" s="163"/>
      <c r="C150" s="18"/>
      <c r="D150" s="18">
        <f t="shared" si="43"/>
        <v>0</v>
      </c>
      <c r="E150" s="18">
        <f>B146*A141</f>
        <v>0.142</v>
      </c>
      <c r="F150" s="18">
        <f t="shared" si="39"/>
        <v>0</v>
      </c>
      <c r="G150" s="148" t="s">
        <v>528</v>
      </c>
      <c r="H150" s="18"/>
      <c r="I150" s="89">
        <f t="shared" si="40"/>
        <v>0</v>
      </c>
      <c r="J150" s="3"/>
      <c r="K150" s="3">
        <f t="shared" si="41"/>
        <v>0</v>
      </c>
      <c r="L150" s="3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5.75" customHeight="1">
      <c r="A151" s="163"/>
      <c r="B151" s="163"/>
      <c r="C151" s="18"/>
      <c r="D151" s="18">
        <f t="shared" si="43"/>
        <v>0</v>
      </c>
      <c r="E151" s="18">
        <f>B147*A141</f>
        <v>0.008</v>
      </c>
      <c r="F151" s="18">
        <f t="shared" si="39"/>
        <v>0</v>
      </c>
      <c r="G151" s="142"/>
      <c r="H151" s="18"/>
      <c r="I151" s="89">
        <f t="shared" si="40"/>
        <v>0</v>
      </c>
      <c r="J151" s="3"/>
      <c r="K151" s="3">
        <f t="shared" si="41"/>
        <v>0</v>
      </c>
      <c r="L151" s="3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5.75" customHeight="1">
      <c r="A152" s="163"/>
      <c r="B152" s="163"/>
      <c r="C152" s="18"/>
      <c r="D152" s="18">
        <f t="shared" si="43"/>
        <v>0</v>
      </c>
      <c r="E152" s="18">
        <f>B148*A141</f>
        <v>0.0004</v>
      </c>
      <c r="F152" s="18">
        <f t="shared" si="39"/>
        <v>0</v>
      </c>
      <c r="G152" s="142"/>
      <c r="H152" s="18"/>
      <c r="I152" s="89">
        <f t="shared" si="40"/>
        <v>0</v>
      </c>
      <c r="J152" s="3"/>
      <c r="K152" s="3">
        <f t="shared" si="41"/>
        <v>0</v>
      </c>
      <c r="L152" s="3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5.75" customHeight="1">
      <c r="A153" s="163"/>
      <c r="B153" s="163"/>
      <c r="C153" s="18"/>
      <c r="D153" s="18">
        <f t="shared" si="43"/>
        <v>0</v>
      </c>
      <c r="E153" s="18">
        <f>B149*A141</f>
        <v>0.0004</v>
      </c>
      <c r="F153" s="18">
        <f t="shared" si="39"/>
        <v>0</v>
      </c>
      <c r="G153" s="142"/>
      <c r="H153" s="18"/>
      <c r="I153" s="89">
        <f t="shared" si="40"/>
        <v>0</v>
      </c>
      <c r="J153" s="3"/>
      <c r="K153" s="3">
        <f t="shared" si="41"/>
        <v>0</v>
      </c>
      <c r="L153" s="3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5.75" customHeight="1">
      <c r="A154" s="31"/>
      <c r="B154" s="89"/>
      <c r="C154" s="89"/>
      <c r="D154" s="95">
        <f t="shared" ref="D154:D156" si="44">C154*B154</f>
        <v>0</v>
      </c>
      <c r="E154" s="95">
        <f>B154*A141</f>
        <v>0</v>
      </c>
      <c r="F154" s="18">
        <f t="shared" si="39"/>
        <v>0</v>
      </c>
      <c r="G154" s="87"/>
      <c r="H154" s="18"/>
      <c r="I154" s="89">
        <f t="shared" si="40"/>
        <v>0</v>
      </c>
      <c r="J154" s="118"/>
      <c r="K154" s="3">
        <f t="shared" si="41"/>
        <v>0</v>
      </c>
      <c r="L154" s="3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5.75" customHeight="1">
      <c r="A155" s="31"/>
      <c r="B155" s="89"/>
      <c r="C155" s="89"/>
      <c r="D155" s="18">
        <f t="shared" si="44"/>
        <v>0</v>
      </c>
      <c r="E155" s="18">
        <f>B155*A141</f>
        <v>0</v>
      </c>
      <c r="F155" s="18">
        <f t="shared" si="39"/>
        <v>0</v>
      </c>
      <c r="G155" s="143">
        <f>F157/A141</f>
        <v>0.2495</v>
      </c>
      <c r="H155" s="18"/>
      <c r="I155" s="89">
        <f t="shared" si="40"/>
        <v>0</v>
      </c>
      <c r="J155" s="3"/>
      <c r="K155" s="3">
        <f t="shared" si="41"/>
        <v>0</v>
      </c>
      <c r="L155" s="3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5.75" customHeight="1">
      <c r="A156" s="31"/>
      <c r="B156" s="89"/>
      <c r="C156" s="89"/>
      <c r="D156" s="18">
        <f t="shared" si="44"/>
        <v>0</v>
      </c>
      <c r="E156" s="18">
        <f>B156*A141</f>
        <v>0</v>
      </c>
      <c r="F156" s="18">
        <f t="shared" si="39"/>
        <v>0</v>
      </c>
      <c r="G156" s="142"/>
      <c r="H156" s="18"/>
      <c r="I156" s="89">
        <f t="shared" si="40"/>
        <v>0</v>
      </c>
      <c r="J156" s="3"/>
      <c r="K156" s="3">
        <f t="shared" si="41"/>
        <v>0</v>
      </c>
      <c r="L156" s="3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5.75" customHeight="1">
      <c r="A157" s="4" t="s">
        <v>495</v>
      </c>
      <c r="B157" s="97">
        <f>SUM(B143:B156)</f>
        <v>0.1787</v>
      </c>
      <c r="C157" s="96"/>
      <c r="D157" s="97">
        <f t="shared" ref="D157:F157" si="45">SUM(D143:D156)</f>
        <v>0.2495</v>
      </c>
      <c r="E157" s="97">
        <f t="shared" si="45"/>
        <v>1.1488</v>
      </c>
      <c r="F157" s="97">
        <f t="shared" si="45"/>
        <v>0.998</v>
      </c>
      <c r="G157" s="87"/>
      <c r="H157" s="96"/>
      <c r="I157" s="97">
        <f t="shared" ref="I157:L157" si="46">SUM(I143:I156)</f>
        <v>0.998</v>
      </c>
      <c r="J157" s="98">
        <f t="shared" si="46"/>
        <v>417665.722</v>
      </c>
      <c r="K157" s="98">
        <f t="shared" si="46"/>
        <v>59820.89252</v>
      </c>
      <c r="L157" s="98">
        <f t="shared" si="46"/>
        <v>0</v>
      </c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5.75" customHeight="1">
      <c r="A158" s="144"/>
      <c r="B158" s="100"/>
      <c r="C158" s="100"/>
      <c r="D158" s="100"/>
      <c r="E158" s="100"/>
      <c r="F158" s="100"/>
      <c r="G158" s="100"/>
      <c r="H158" s="100"/>
      <c r="I158" s="101" t="s">
        <v>496</v>
      </c>
      <c r="J158" s="33"/>
      <c r="K158" s="100"/>
      <c r="L158" s="101" t="s">
        <v>497</v>
      </c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5.75" customHeight="1">
      <c r="A159" s="144"/>
      <c r="B159" s="100"/>
      <c r="C159" s="100"/>
      <c r="D159" s="100"/>
      <c r="E159" s="100"/>
      <c r="F159" s="100"/>
      <c r="G159" s="100"/>
      <c r="H159" s="100"/>
      <c r="I159" s="104">
        <f>G155*A141</f>
        <v>0.998</v>
      </c>
      <c r="J159" s="33"/>
      <c r="K159" s="100"/>
      <c r="L159" s="104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5.75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33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5.75" customHeight="1">
      <c r="A161" s="77"/>
      <c r="B161" s="77"/>
      <c r="C161" s="77"/>
      <c r="D161" s="77"/>
      <c r="E161" s="77"/>
      <c r="F161" s="77"/>
      <c r="G161" s="77"/>
      <c r="H161" s="77"/>
      <c r="I161" s="77"/>
      <c r="J161" s="33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5.75" customHeight="1">
      <c r="A162" s="66" t="s">
        <v>318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5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5.75" customHeight="1">
      <c r="A164" s="81">
        <f>'Menu Cíclico'!L9</f>
        <v>4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14" t="s">
        <v>488</v>
      </c>
      <c r="K164" s="85" t="s">
        <v>489</v>
      </c>
      <c r="L164" s="85" t="s">
        <v>490</v>
      </c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5.75" customHeight="1">
      <c r="A166" s="37" t="s">
        <v>331</v>
      </c>
      <c r="B166" s="89">
        <v>0.1</v>
      </c>
      <c r="C166" s="89">
        <v>1.0</v>
      </c>
      <c r="D166" s="18">
        <f t="shared" ref="D166:D179" si="47">C166*B166</f>
        <v>0.1</v>
      </c>
      <c r="E166" s="18">
        <f>B166*A164</f>
        <v>0.4</v>
      </c>
      <c r="F166" s="18">
        <f t="shared" ref="F166:F179" si="48">E166*C166</f>
        <v>0.4</v>
      </c>
      <c r="G166" s="140">
        <v>0.0</v>
      </c>
      <c r="H166" s="18">
        <v>1.175</v>
      </c>
      <c r="I166" s="89">
        <f t="shared" ref="I166:I179" si="49">H166*E166</f>
        <v>0.47</v>
      </c>
      <c r="J166" s="116">
        <f>'Insumos Buffet'!D18</f>
        <v>3210</v>
      </c>
      <c r="K166" s="3">
        <f t="shared" ref="K166:K179" si="50">J166*I166</f>
        <v>1508.7</v>
      </c>
      <c r="L166" s="3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5.75" customHeight="1">
      <c r="A167" s="31" t="s">
        <v>450</v>
      </c>
      <c r="B167" s="89">
        <v>0.02</v>
      </c>
      <c r="C167" s="89">
        <v>1.1</v>
      </c>
      <c r="D167" s="18">
        <f t="shared" si="47"/>
        <v>0.022</v>
      </c>
      <c r="E167" s="18">
        <f>B167*A164</f>
        <v>0.08</v>
      </c>
      <c r="F167" s="18">
        <f t="shared" si="48"/>
        <v>0.088</v>
      </c>
      <c r="G167" s="87"/>
      <c r="H167" s="18">
        <v>1.175</v>
      </c>
      <c r="I167" s="89">
        <f t="shared" si="49"/>
        <v>0.094</v>
      </c>
      <c r="J167" s="116">
        <f>'Insumos Buffet'!D62</f>
        <v>3756</v>
      </c>
      <c r="K167" s="3">
        <f t="shared" si="50"/>
        <v>353.064</v>
      </c>
      <c r="L167" s="3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5.75" customHeight="1">
      <c r="A168" s="31" t="s">
        <v>422</v>
      </c>
      <c r="B168" s="18">
        <v>0.05</v>
      </c>
      <c r="C168" s="18">
        <v>1.0</v>
      </c>
      <c r="D168" s="18">
        <f t="shared" si="47"/>
        <v>0.05</v>
      </c>
      <c r="E168" s="18">
        <f>B168*A164</f>
        <v>0.2</v>
      </c>
      <c r="F168" s="18">
        <f t="shared" si="48"/>
        <v>0.2</v>
      </c>
      <c r="G168" s="148" t="s">
        <v>527</v>
      </c>
      <c r="H168" s="18">
        <v>1.0</v>
      </c>
      <c r="I168" s="89">
        <f t="shared" si="49"/>
        <v>0.2</v>
      </c>
      <c r="J168" s="116">
        <f>'Insumos Buffet'!D40</f>
        <v>3890</v>
      </c>
      <c r="K168" s="3">
        <f t="shared" si="50"/>
        <v>778</v>
      </c>
      <c r="L168" s="3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5.75" customHeight="1">
      <c r="A169" s="31" t="s">
        <v>423</v>
      </c>
      <c r="B169" s="18">
        <v>0.01</v>
      </c>
      <c r="C169" s="18">
        <v>1.0</v>
      </c>
      <c r="D169" s="18">
        <f t="shared" si="47"/>
        <v>0.01</v>
      </c>
      <c r="E169" s="18">
        <f>B169*A164</f>
        <v>0.04</v>
      </c>
      <c r="F169" s="18">
        <f t="shared" si="48"/>
        <v>0.04</v>
      </c>
      <c r="G169" s="142"/>
      <c r="H169" s="18">
        <v>1.0</v>
      </c>
      <c r="I169" s="89">
        <f t="shared" si="49"/>
        <v>0.04</v>
      </c>
      <c r="J169" s="116">
        <f>'Insumos Buffet'!D41</f>
        <v>432</v>
      </c>
      <c r="K169" s="3">
        <f t="shared" si="50"/>
        <v>17.28</v>
      </c>
      <c r="L169" s="3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5.75" customHeight="1">
      <c r="A170" s="31" t="s">
        <v>448</v>
      </c>
      <c r="B170" s="18">
        <v>1.0E-4</v>
      </c>
      <c r="C170" s="18">
        <v>1.0</v>
      </c>
      <c r="D170" s="18">
        <f t="shared" si="47"/>
        <v>0.0001</v>
      </c>
      <c r="E170" s="18">
        <f>B170*A164</f>
        <v>0.0004</v>
      </c>
      <c r="F170" s="18">
        <f t="shared" si="48"/>
        <v>0.0004</v>
      </c>
      <c r="G170" s="142"/>
      <c r="H170" s="18">
        <v>1.0</v>
      </c>
      <c r="I170" s="89">
        <f t="shared" si="49"/>
        <v>0.0004</v>
      </c>
      <c r="J170" s="116">
        <f>'Insumos Buffet'!D57</f>
        <v>190000</v>
      </c>
      <c r="K170" s="3">
        <f t="shared" si="50"/>
        <v>76</v>
      </c>
      <c r="L170" s="3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5.75" customHeight="1">
      <c r="A171" s="31" t="s">
        <v>505</v>
      </c>
      <c r="B171" s="18">
        <v>0.002</v>
      </c>
      <c r="C171" s="18">
        <v>1.0</v>
      </c>
      <c r="D171" s="18">
        <f t="shared" si="47"/>
        <v>0.002</v>
      </c>
      <c r="E171" s="18">
        <f>B171*A164</f>
        <v>0.008</v>
      </c>
      <c r="F171" s="18">
        <f t="shared" si="48"/>
        <v>0.008</v>
      </c>
      <c r="G171" s="87"/>
      <c r="H171" s="18">
        <v>1.0</v>
      </c>
      <c r="I171" s="89">
        <f t="shared" si="49"/>
        <v>0.008</v>
      </c>
      <c r="J171" s="116">
        <f>'Insumos Buffet'!D82</f>
        <v>3200</v>
      </c>
      <c r="K171" s="3">
        <f t="shared" si="50"/>
        <v>25.6</v>
      </c>
      <c r="L171" s="3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5.75" customHeight="1">
      <c r="A172" s="31" t="s">
        <v>494</v>
      </c>
      <c r="B172" s="18">
        <v>1.0E-4</v>
      </c>
      <c r="C172" s="18">
        <v>1.0</v>
      </c>
      <c r="D172" s="18">
        <f t="shared" si="47"/>
        <v>0.0001</v>
      </c>
      <c r="E172" s="18">
        <f>B172*A164</f>
        <v>0.0004</v>
      </c>
      <c r="F172" s="18">
        <f t="shared" si="48"/>
        <v>0.0004</v>
      </c>
      <c r="G172" s="59"/>
      <c r="H172" s="18">
        <v>1.0</v>
      </c>
      <c r="I172" s="89">
        <f t="shared" si="49"/>
        <v>0.0004</v>
      </c>
      <c r="J172" s="116">
        <f>'Insumos Buffet'!D70</f>
        <v>145000</v>
      </c>
      <c r="K172" s="3">
        <f t="shared" si="50"/>
        <v>58</v>
      </c>
      <c r="L172" s="3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5.75" customHeight="1">
      <c r="A173" s="31" t="s">
        <v>602</v>
      </c>
      <c r="B173" s="89">
        <v>0.07</v>
      </c>
      <c r="C173" s="89">
        <v>1.0</v>
      </c>
      <c r="D173" s="18">
        <f t="shared" si="47"/>
        <v>0.07</v>
      </c>
      <c r="E173" s="18">
        <f>B173*A164</f>
        <v>0.28</v>
      </c>
      <c r="F173" s="18">
        <f t="shared" si="48"/>
        <v>0.28</v>
      </c>
      <c r="G173" s="148" t="s">
        <v>528</v>
      </c>
      <c r="H173" s="18">
        <v>1.0</v>
      </c>
      <c r="I173" s="89">
        <f t="shared" si="49"/>
        <v>0.28</v>
      </c>
      <c r="J173" s="116">
        <f>'Insumos Buffet'!D86</f>
        <v>21862.4994</v>
      </c>
      <c r="K173" s="3">
        <f t="shared" si="50"/>
        <v>6121.499832</v>
      </c>
      <c r="L173" s="3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5.75" customHeight="1">
      <c r="A174" s="31" t="s">
        <v>453</v>
      </c>
      <c r="B174" s="89">
        <v>0.005</v>
      </c>
      <c r="C174" s="89">
        <v>1.0</v>
      </c>
      <c r="D174" s="18">
        <f t="shared" si="47"/>
        <v>0.005</v>
      </c>
      <c r="E174" s="18">
        <f>B174*A164</f>
        <v>0.02</v>
      </c>
      <c r="F174" s="18">
        <f t="shared" si="48"/>
        <v>0.02</v>
      </c>
      <c r="G174" s="142"/>
      <c r="H174" s="18">
        <v>1.0</v>
      </c>
      <c r="I174" s="89">
        <f t="shared" si="49"/>
        <v>0.02</v>
      </c>
      <c r="J174" s="116">
        <f>'Insumos Buffet'!D75</f>
        <v>76300</v>
      </c>
      <c r="K174" s="3">
        <f t="shared" si="50"/>
        <v>1526</v>
      </c>
      <c r="L174" s="3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5.75" customHeight="1">
      <c r="A175" s="1"/>
      <c r="B175" s="89"/>
      <c r="C175" s="89"/>
      <c r="D175" s="18">
        <f t="shared" si="47"/>
        <v>0</v>
      </c>
      <c r="E175" s="18">
        <f>B175*A164</f>
        <v>0</v>
      </c>
      <c r="F175" s="18">
        <f t="shared" si="48"/>
        <v>0</v>
      </c>
      <c r="G175" s="142"/>
      <c r="H175" s="18"/>
      <c r="I175" s="89">
        <f t="shared" si="49"/>
        <v>0</v>
      </c>
      <c r="J175" s="116"/>
      <c r="K175" s="3">
        <f t="shared" si="50"/>
        <v>0</v>
      </c>
      <c r="L175" s="3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5.75" customHeight="1">
      <c r="A176" s="1"/>
      <c r="B176" s="89"/>
      <c r="C176" s="89"/>
      <c r="D176" s="18">
        <f t="shared" si="47"/>
        <v>0</v>
      </c>
      <c r="E176" s="18">
        <f>B176*A164</f>
        <v>0</v>
      </c>
      <c r="F176" s="18">
        <f t="shared" si="48"/>
        <v>0</v>
      </c>
      <c r="G176" s="142"/>
      <c r="H176" s="18"/>
      <c r="I176" s="89">
        <f t="shared" si="49"/>
        <v>0</v>
      </c>
      <c r="J176" s="116"/>
      <c r="K176" s="3">
        <f t="shared" si="50"/>
        <v>0</v>
      </c>
      <c r="L176" s="3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5.75" customHeight="1">
      <c r="A177" s="31"/>
      <c r="B177" s="89"/>
      <c r="C177" s="89"/>
      <c r="D177" s="95">
        <f t="shared" si="47"/>
        <v>0</v>
      </c>
      <c r="E177" s="95">
        <f>B177*A164</f>
        <v>0</v>
      </c>
      <c r="F177" s="18">
        <f t="shared" si="48"/>
        <v>0</v>
      </c>
      <c r="G177" s="87"/>
      <c r="H177" s="18"/>
      <c r="I177" s="89">
        <f t="shared" si="49"/>
        <v>0</v>
      </c>
      <c r="J177" s="118"/>
      <c r="K177" s="3">
        <f t="shared" si="50"/>
        <v>0</v>
      </c>
      <c r="L177" s="3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5.75" customHeight="1">
      <c r="A178" s="31"/>
      <c r="B178" s="89"/>
      <c r="C178" s="89"/>
      <c r="D178" s="18">
        <f t="shared" si="47"/>
        <v>0</v>
      </c>
      <c r="E178" s="18">
        <f>B178*A164</f>
        <v>0</v>
      </c>
      <c r="F178" s="18">
        <f t="shared" si="48"/>
        <v>0</v>
      </c>
      <c r="G178" s="143">
        <f>F180/A164</f>
        <v>0.2592</v>
      </c>
      <c r="H178" s="18"/>
      <c r="I178" s="89">
        <f t="shared" si="49"/>
        <v>0</v>
      </c>
      <c r="J178" s="3"/>
      <c r="K178" s="3">
        <f t="shared" si="50"/>
        <v>0</v>
      </c>
      <c r="L178" s="3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5.75" customHeight="1">
      <c r="A179" s="31"/>
      <c r="B179" s="89"/>
      <c r="C179" s="89"/>
      <c r="D179" s="18">
        <f t="shared" si="47"/>
        <v>0</v>
      </c>
      <c r="E179" s="18">
        <f>B179*A164</f>
        <v>0</v>
      </c>
      <c r="F179" s="18">
        <f t="shared" si="48"/>
        <v>0</v>
      </c>
      <c r="G179" s="142"/>
      <c r="H179" s="18"/>
      <c r="I179" s="89">
        <f t="shared" si="49"/>
        <v>0</v>
      </c>
      <c r="J179" s="3"/>
      <c r="K179" s="3">
        <f t="shared" si="50"/>
        <v>0</v>
      </c>
      <c r="L179" s="3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5.75" customHeight="1">
      <c r="A180" s="4" t="s">
        <v>495</v>
      </c>
      <c r="B180" s="97">
        <f>SUM(B166:B179)</f>
        <v>0.2572</v>
      </c>
      <c r="C180" s="96"/>
      <c r="D180" s="97">
        <f t="shared" ref="D180:F180" si="51">SUM(D166:D179)</f>
        <v>0.2592</v>
      </c>
      <c r="E180" s="97">
        <f t="shared" si="51"/>
        <v>1.0288</v>
      </c>
      <c r="F180" s="97">
        <f t="shared" si="51"/>
        <v>1.0368</v>
      </c>
      <c r="G180" s="87"/>
      <c r="H180" s="96"/>
      <c r="I180" s="97">
        <f t="shared" ref="I180:L180" si="52">SUM(I166:I179)</f>
        <v>1.1128</v>
      </c>
      <c r="J180" s="98">
        <f t="shared" si="52"/>
        <v>447650.4994</v>
      </c>
      <c r="K180" s="98">
        <f t="shared" si="52"/>
        <v>10464.14383</v>
      </c>
      <c r="L180" s="98">
        <f t="shared" si="52"/>
        <v>0</v>
      </c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5.75" customHeight="1">
      <c r="A181" s="144"/>
      <c r="B181" s="100"/>
      <c r="C181" s="100"/>
      <c r="D181" s="100"/>
      <c r="E181" s="100"/>
      <c r="F181" s="100"/>
      <c r="G181" s="100"/>
      <c r="H181" s="100"/>
      <c r="I181" s="101" t="s">
        <v>496</v>
      </c>
      <c r="J181" s="33"/>
      <c r="K181" s="100"/>
      <c r="L181" s="101" t="s">
        <v>497</v>
      </c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5.75" customHeight="1">
      <c r="A182" s="144"/>
      <c r="B182" s="100"/>
      <c r="C182" s="100"/>
      <c r="D182" s="100"/>
      <c r="E182" s="100"/>
      <c r="F182" s="100"/>
      <c r="G182" s="100"/>
      <c r="H182" s="100"/>
      <c r="I182" s="104">
        <f>G178*A164</f>
        <v>1.0368</v>
      </c>
      <c r="J182" s="33"/>
      <c r="K182" s="100"/>
      <c r="L182" s="104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5.75" customHeight="1">
      <c r="A183" s="77"/>
      <c r="B183" s="77"/>
      <c r="C183" s="77"/>
      <c r="D183" s="77"/>
      <c r="E183" s="77"/>
      <c r="F183" s="77"/>
      <c r="G183" s="77"/>
      <c r="H183" s="77"/>
      <c r="I183" s="77"/>
      <c r="J183" s="33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5.75" customHeight="1">
      <c r="A184" s="77"/>
      <c r="B184" s="77"/>
      <c r="C184" s="77"/>
      <c r="D184" s="77"/>
      <c r="E184" s="77"/>
      <c r="F184" s="77"/>
      <c r="G184" s="77"/>
      <c r="H184" s="77"/>
      <c r="I184" s="77"/>
      <c r="J184" s="33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5.75" customHeight="1">
      <c r="A185" s="66" t="s">
        <v>603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5.75" customHeight="1">
      <c r="A187" s="81">
        <f>'Menu Cíclico'!L10</f>
        <v>4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14" t="s">
        <v>488</v>
      </c>
      <c r="K187" s="85" t="s">
        <v>489</v>
      </c>
      <c r="L187" s="85" t="s">
        <v>490</v>
      </c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5.75" customHeight="1">
      <c r="A189" s="37" t="s">
        <v>342</v>
      </c>
      <c r="B189" s="89">
        <v>0.08</v>
      </c>
      <c r="C189" s="89">
        <v>1.2</v>
      </c>
      <c r="D189" s="18">
        <f t="shared" ref="D189:D202" si="53">C189*B189</f>
        <v>0.096</v>
      </c>
      <c r="E189" s="18">
        <f>B189*A187</f>
        <v>0.32</v>
      </c>
      <c r="F189" s="18">
        <f t="shared" ref="F189:F202" si="54">E189*C189</f>
        <v>0.384</v>
      </c>
      <c r="G189" s="140">
        <v>0.0</v>
      </c>
      <c r="H189" s="18">
        <v>1.0</v>
      </c>
      <c r="I189" s="89">
        <f t="shared" ref="I189:I202" si="55">H189*E189</f>
        <v>0.32</v>
      </c>
      <c r="J189" s="116">
        <f>'Insumos Buffet'!D20</f>
        <v>15500</v>
      </c>
      <c r="K189" s="3">
        <f t="shared" ref="K189:K202" si="56">J189*I189</f>
        <v>4960</v>
      </c>
      <c r="L189" s="3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5.75" customHeight="1">
      <c r="A190" s="31" t="s">
        <v>441</v>
      </c>
      <c r="B190" s="89">
        <v>0.05</v>
      </c>
      <c r="C190" s="89">
        <v>1.0</v>
      </c>
      <c r="D190" s="18">
        <f t="shared" si="53"/>
        <v>0.05</v>
      </c>
      <c r="E190" s="18">
        <f>B190*A187</f>
        <v>0.2</v>
      </c>
      <c r="F190" s="18">
        <f t="shared" si="54"/>
        <v>0.2</v>
      </c>
      <c r="G190" s="87"/>
      <c r="H190" s="18">
        <v>1.0</v>
      </c>
      <c r="I190" s="89">
        <f t="shared" si="55"/>
        <v>0.2</v>
      </c>
      <c r="J190" s="116">
        <f>'Insumos Buffet'!D88</f>
        <v>49781.722</v>
      </c>
      <c r="K190" s="3">
        <f t="shared" si="56"/>
        <v>9956.3444</v>
      </c>
      <c r="L190" s="3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5.75" customHeight="1">
      <c r="A191" s="31" t="s">
        <v>47</v>
      </c>
      <c r="B191" s="18">
        <v>0.01</v>
      </c>
      <c r="C191" s="18">
        <v>1.0</v>
      </c>
      <c r="D191" s="18">
        <f t="shared" si="53"/>
        <v>0.01</v>
      </c>
      <c r="E191" s="18">
        <f>B191*A187</f>
        <v>0.04</v>
      </c>
      <c r="F191" s="18">
        <f t="shared" si="54"/>
        <v>0.04</v>
      </c>
      <c r="G191" s="148" t="s">
        <v>527</v>
      </c>
      <c r="H191" s="18">
        <v>1.0</v>
      </c>
      <c r="I191" s="89">
        <f t="shared" si="55"/>
        <v>0.04</v>
      </c>
      <c r="J191" s="116">
        <f>'Insumos Buffet'!D2</f>
        <v>6820</v>
      </c>
      <c r="K191" s="3">
        <f t="shared" si="56"/>
        <v>272.8</v>
      </c>
      <c r="L191" s="3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5.75" customHeight="1">
      <c r="A192" s="31" t="s">
        <v>345</v>
      </c>
      <c r="B192" s="18">
        <v>0.02</v>
      </c>
      <c r="C192" s="18">
        <v>1.0</v>
      </c>
      <c r="D192" s="18">
        <f t="shared" si="53"/>
        <v>0.02</v>
      </c>
      <c r="E192" s="18">
        <f>B192*A187</f>
        <v>0.08</v>
      </c>
      <c r="F192" s="18">
        <f t="shared" si="54"/>
        <v>0.08</v>
      </c>
      <c r="G192" s="142"/>
      <c r="H192" s="18">
        <v>1.175</v>
      </c>
      <c r="I192" s="89">
        <f t="shared" si="55"/>
        <v>0.094</v>
      </c>
      <c r="J192" s="116">
        <f>'Insumos Buffet'!D21</f>
        <v>2990</v>
      </c>
      <c r="K192" s="3">
        <f t="shared" si="56"/>
        <v>281.06</v>
      </c>
      <c r="L192" s="3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5.75" customHeight="1">
      <c r="A193" s="31" t="s">
        <v>525</v>
      </c>
      <c r="B193" s="18">
        <v>0.01</v>
      </c>
      <c r="C193" s="18">
        <v>1.0</v>
      </c>
      <c r="D193" s="18">
        <f t="shared" si="53"/>
        <v>0.01</v>
      </c>
      <c r="E193" s="18">
        <f>B193*A187</f>
        <v>0.04</v>
      </c>
      <c r="F193" s="18">
        <f t="shared" si="54"/>
        <v>0.04</v>
      </c>
      <c r="G193" s="142"/>
      <c r="H193" s="18">
        <v>1.0</v>
      </c>
      <c r="I193" s="89">
        <f t="shared" si="55"/>
        <v>0.04</v>
      </c>
      <c r="J193" s="116">
        <f>'Insumos Buffet'!D94</f>
        <v>8175</v>
      </c>
      <c r="K193" s="3">
        <f t="shared" si="56"/>
        <v>327</v>
      </c>
      <c r="L193" s="3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5.75" customHeight="1">
      <c r="A194" s="31" t="s">
        <v>505</v>
      </c>
      <c r="B194" s="18">
        <v>0.002</v>
      </c>
      <c r="C194" s="18">
        <v>1.0</v>
      </c>
      <c r="D194" s="18">
        <f t="shared" si="53"/>
        <v>0.002</v>
      </c>
      <c r="E194" s="18">
        <f>B194*A187</f>
        <v>0.008</v>
      </c>
      <c r="F194" s="18">
        <f t="shared" si="54"/>
        <v>0.008</v>
      </c>
      <c r="G194" s="87"/>
      <c r="H194" s="18">
        <v>1.0</v>
      </c>
      <c r="I194" s="89">
        <f t="shared" si="55"/>
        <v>0.008</v>
      </c>
      <c r="J194" s="116">
        <f>'Insumos Buffet'!D82</f>
        <v>3200</v>
      </c>
      <c r="K194" s="3">
        <f t="shared" si="56"/>
        <v>25.6</v>
      </c>
      <c r="L194" s="3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5.75" customHeight="1">
      <c r="A195" s="31" t="s">
        <v>494</v>
      </c>
      <c r="B195" s="18">
        <v>3.0E-4</v>
      </c>
      <c r="C195" s="18">
        <v>1.0</v>
      </c>
      <c r="D195" s="18">
        <f t="shared" si="53"/>
        <v>0.0003</v>
      </c>
      <c r="E195" s="18">
        <f>B195*A187</f>
        <v>0.0012</v>
      </c>
      <c r="F195" s="18">
        <f t="shared" si="54"/>
        <v>0.0012</v>
      </c>
      <c r="G195" s="59"/>
      <c r="H195" s="18">
        <v>1.0</v>
      </c>
      <c r="I195" s="89">
        <f t="shared" si="55"/>
        <v>0.0012</v>
      </c>
      <c r="J195" s="116">
        <f>'Insumos Buffet'!D70</f>
        <v>145000</v>
      </c>
      <c r="K195" s="3">
        <f t="shared" si="56"/>
        <v>174</v>
      </c>
      <c r="L195" s="3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5.75" customHeight="1">
      <c r="A196" s="31" t="s">
        <v>517</v>
      </c>
      <c r="B196" s="89">
        <v>0.08</v>
      </c>
      <c r="C196" s="89">
        <v>1.0</v>
      </c>
      <c r="D196" s="18">
        <f t="shared" si="53"/>
        <v>0.08</v>
      </c>
      <c r="E196" s="18">
        <f>B196*A187</f>
        <v>0.32</v>
      </c>
      <c r="F196" s="18">
        <f t="shared" si="54"/>
        <v>0.32</v>
      </c>
      <c r="G196" s="148" t="s">
        <v>528</v>
      </c>
      <c r="H196" s="18">
        <v>1.0</v>
      </c>
      <c r="I196" s="89">
        <f t="shared" si="55"/>
        <v>0.32</v>
      </c>
      <c r="J196" s="116"/>
      <c r="K196" s="3">
        <f t="shared" si="56"/>
        <v>0</v>
      </c>
      <c r="L196" s="3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5.75" customHeight="1">
      <c r="A197" s="2"/>
      <c r="B197" s="89"/>
      <c r="C197" s="89"/>
      <c r="D197" s="18">
        <f t="shared" si="53"/>
        <v>0</v>
      </c>
      <c r="E197" s="18">
        <f>B197*A187</f>
        <v>0</v>
      </c>
      <c r="F197" s="18">
        <f t="shared" si="54"/>
        <v>0</v>
      </c>
      <c r="G197" s="142"/>
      <c r="H197" s="18"/>
      <c r="I197" s="89">
        <f t="shared" si="55"/>
        <v>0</v>
      </c>
      <c r="J197" s="116"/>
      <c r="K197" s="3">
        <f t="shared" si="56"/>
        <v>0</v>
      </c>
      <c r="L197" s="3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5.75" customHeight="1">
      <c r="A198" s="1"/>
      <c r="B198" s="89"/>
      <c r="C198" s="89"/>
      <c r="D198" s="18">
        <f t="shared" si="53"/>
        <v>0</v>
      </c>
      <c r="E198" s="18">
        <f>B198*A187</f>
        <v>0</v>
      </c>
      <c r="F198" s="18">
        <f t="shared" si="54"/>
        <v>0</v>
      </c>
      <c r="G198" s="142"/>
      <c r="H198" s="18"/>
      <c r="I198" s="89">
        <f t="shared" si="55"/>
        <v>0</v>
      </c>
      <c r="J198" s="116"/>
      <c r="K198" s="3">
        <f t="shared" si="56"/>
        <v>0</v>
      </c>
      <c r="L198" s="3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5.75" customHeight="1">
      <c r="A199" s="1"/>
      <c r="B199" s="89"/>
      <c r="C199" s="89"/>
      <c r="D199" s="18">
        <f t="shared" si="53"/>
        <v>0</v>
      </c>
      <c r="E199" s="18">
        <f>B199*A187</f>
        <v>0</v>
      </c>
      <c r="F199" s="18">
        <f t="shared" si="54"/>
        <v>0</v>
      </c>
      <c r="G199" s="142"/>
      <c r="H199" s="18"/>
      <c r="I199" s="89">
        <f t="shared" si="55"/>
        <v>0</v>
      </c>
      <c r="J199" s="116"/>
      <c r="K199" s="3">
        <f t="shared" si="56"/>
        <v>0</v>
      </c>
      <c r="L199" s="3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5.75" customHeight="1">
      <c r="A200" s="31"/>
      <c r="B200" s="89"/>
      <c r="C200" s="89"/>
      <c r="D200" s="95">
        <f t="shared" si="53"/>
        <v>0</v>
      </c>
      <c r="E200" s="95">
        <f>B200*A187</f>
        <v>0</v>
      </c>
      <c r="F200" s="18">
        <f t="shared" si="54"/>
        <v>0</v>
      </c>
      <c r="G200" s="87"/>
      <c r="H200" s="18"/>
      <c r="I200" s="89">
        <f t="shared" si="55"/>
        <v>0</v>
      </c>
      <c r="J200" s="118"/>
      <c r="K200" s="3">
        <f t="shared" si="56"/>
        <v>0</v>
      </c>
      <c r="L200" s="3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5.75" customHeight="1">
      <c r="A201" s="31"/>
      <c r="B201" s="89"/>
      <c r="C201" s="89"/>
      <c r="D201" s="18">
        <f t="shared" si="53"/>
        <v>0</v>
      </c>
      <c r="E201" s="18">
        <f>B201*A187</f>
        <v>0</v>
      </c>
      <c r="F201" s="18">
        <f t="shared" si="54"/>
        <v>0</v>
      </c>
      <c r="G201" s="143">
        <f>F203/A187</f>
        <v>0.2683</v>
      </c>
      <c r="H201" s="18"/>
      <c r="I201" s="89">
        <f t="shared" si="55"/>
        <v>0</v>
      </c>
      <c r="J201" s="3"/>
      <c r="K201" s="3">
        <f t="shared" si="56"/>
        <v>0</v>
      </c>
      <c r="L201" s="3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5.75" customHeight="1">
      <c r="A202" s="31"/>
      <c r="B202" s="89"/>
      <c r="C202" s="89"/>
      <c r="D202" s="18">
        <f t="shared" si="53"/>
        <v>0</v>
      </c>
      <c r="E202" s="18">
        <f>B202*A187</f>
        <v>0</v>
      </c>
      <c r="F202" s="18">
        <f t="shared" si="54"/>
        <v>0</v>
      </c>
      <c r="G202" s="142"/>
      <c r="H202" s="18"/>
      <c r="I202" s="89">
        <f t="shared" si="55"/>
        <v>0</v>
      </c>
      <c r="J202" s="3"/>
      <c r="K202" s="3">
        <f t="shared" si="56"/>
        <v>0</v>
      </c>
      <c r="L202" s="3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5.75" customHeight="1">
      <c r="A203" s="4" t="s">
        <v>495</v>
      </c>
      <c r="B203" s="97">
        <f>SUM(B189:B202)</f>
        <v>0.2523</v>
      </c>
      <c r="C203" s="96"/>
      <c r="D203" s="97">
        <f t="shared" ref="D203:F203" si="57">SUM(D189:D202)</f>
        <v>0.2683</v>
      </c>
      <c r="E203" s="97">
        <f t="shared" si="57"/>
        <v>1.0092</v>
      </c>
      <c r="F203" s="97">
        <f t="shared" si="57"/>
        <v>1.0732</v>
      </c>
      <c r="G203" s="87"/>
      <c r="H203" s="96"/>
      <c r="I203" s="97">
        <f t="shared" ref="I203:L203" si="58">SUM(I189:I202)</f>
        <v>1.0232</v>
      </c>
      <c r="J203" s="98">
        <f t="shared" si="58"/>
        <v>231466.722</v>
      </c>
      <c r="K203" s="98">
        <f t="shared" si="58"/>
        <v>15996.8044</v>
      </c>
      <c r="L203" s="98">
        <f t="shared" si="58"/>
        <v>0</v>
      </c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5.75" customHeight="1">
      <c r="A204" s="144"/>
      <c r="B204" s="100"/>
      <c r="C204" s="100"/>
      <c r="D204" s="100"/>
      <c r="E204" s="100"/>
      <c r="F204" s="100"/>
      <c r="G204" s="100"/>
      <c r="H204" s="100"/>
      <c r="I204" s="101" t="s">
        <v>496</v>
      </c>
      <c r="J204" s="33"/>
      <c r="K204" s="100"/>
      <c r="L204" s="101" t="s">
        <v>497</v>
      </c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5.75" customHeight="1">
      <c r="A205" s="144"/>
      <c r="B205" s="100"/>
      <c r="C205" s="100"/>
      <c r="D205" s="100"/>
      <c r="E205" s="100"/>
      <c r="F205" s="100"/>
      <c r="G205" s="100"/>
      <c r="H205" s="100"/>
      <c r="I205" s="104">
        <f>G201*A187</f>
        <v>1.0732</v>
      </c>
      <c r="J205" s="33"/>
      <c r="K205" s="100"/>
      <c r="L205" s="104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5.75" customHeight="1">
      <c r="A206" s="77"/>
      <c r="B206" s="77"/>
      <c r="C206" s="77"/>
      <c r="D206" s="77"/>
      <c r="E206" s="77"/>
      <c r="F206" s="77"/>
      <c r="G206" s="77"/>
      <c r="H206" s="77"/>
      <c r="I206" s="77"/>
      <c r="J206" s="33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5.75" customHeight="1">
      <c r="A207" s="77"/>
      <c r="B207" s="77"/>
      <c r="C207" s="77"/>
      <c r="D207" s="77"/>
      <c r="E207" s="77"/>
      <c r="F207" s="77"/>
      <c r="G207" s="77"/>
      <c r="H207" s="77"/>
      <c r="I207" s="77"/>
      <c r="J207" s="33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5.75" customHeight="1">
      <c r="A208" s="66" t="s">
        <v>321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5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5.75" customHeight="1">
      <c r="A210" s="81">
        <f>'Menu Cíclico'!P9</f>
        <v>4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14" t="s">
        <v>488</v>
      </c>
      <c r="K210" s="85" t="s">
        <v>489</v>
      </c>
      <c r="L210" s="85" t="s">
        <v>490</v>
      </c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5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5.75" customHeight="1">
      <c r="A212" s="37" t="s">
        <v>449</v>
      </c>
      <c r="B212" s="89">
        <v>0.1</v>
      </c>
      <c r="C212" s="89">
        <v>1.2</v>
      </c>
      <c r="D212" s="18">
        <f t="shared" ref="D212:D225" si="59">C212*B212</f>
        <v>0.12</v>
      </c>
      <c r="E212" s="18">
        <f>B212*A210</f>
        <v>0.4</v>
      </c>
      <c r="F212" s="18">
        <f t="shared" ref="F212:F225" si="60">E212*C212</f>
        <v>0.48</v>
      </c>
      <c r="G212" s="140">
        <v>0.0</v>
      </c>
      <c r="H212" s="18">
        <v>1.0</v>
      </c>
      <c r="I212" s="89">
        <f t="shared" ref="I212:I225" si="61">H212*E212</f>
        <v>0.4</v>
      </c>
      <c r="J212" s="116">
        <f>'Insumos Buffet'!D53</f>
        <v>5250</v>
      </c>
      <c r="K212" s="3">
        <f t="shared" ref="K212:K225" si="62">J212*I212</f>
        <v>2100</v>
      </c>
      <c r="L212" s="3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5.75" customHeight="1">
      <c r="A213" s="31" t="s">
        <v>437</v>
      </c>
      <c r="B213" s="89">
        <v>0.1</v>
      </c>
      <c r="C213" s="89">
        <v>1.0</v>
      </c>
      <c r="D213" s="18">
        <f t="shared" si="59"/>
        <v>0.1</v>
      </c>
      <c r="E213" s="18">
        <f>B213*A210</f>
        <v>0.4</v>
      </c>
      <c r="F213" s="18">
        <f t="shared" si="60"/>
        <v>0.4</v>
      </c>
      <c r="G213" s="87"/>
      <c r="H213" s="18">
        <v>1.0</v>
      </c>
      <c r="I213" s="89">
        <f t="shared" si="61"/>
        <v>0.4</v>
      </c>
      <c r="J213" s="116">
        <f>'Insumos Buffet'!D83</f>
        <v>6638.746981</v>
      </c>
      <c r="K213" s="3">
        <f t="shared" si="62"/>
        <v>2655.498792</v>
      </c>
      <c r="L213" s="3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5.75" customHeight="1">
      <c r="A214" s="31" t="s">
        <v>502</v>
      </c>
      <c r="B214" s="18">
        <v>0.01</v>
      </c>
      <c r="C214" s="18">
        <v>1.0</v>
      </c>
      <c r="D214" s="18">
        <f t="shared" si="59"/>
        <v>0.01</v>
      </c>
      <c r="E214" s="18">
        <f>B214*A210</f>
        <v>0.04</v>
      </c>
      <c r="F214" s="18">
        <f t="shared" si="60"/>
        <v>0.04</v>
      </c>
      <c r="G214" s="148" t="s">
        <v>527</v>
      </c>
      <c r="H214" s="18">
        <v>1.0</v>
      </c>
      <c r="I214" s="89">
        <f t="shared" si="61"/>
        <v>0.04</v>
      </c>
      <c r="J214" s="116">
        <f>'Insumos Buffet'!D73</f>
        <v>20363</v>
      </c>
      <c r="K214" s="3">
        <f t="shared" si="62"/>
        <v>814.52</v>
      </c>
      <c r="L214" s="3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5.75" customHeight="1">
      <c r="A215" s="31" t="s">
        <v>453</v>
      </c>
      <c r="B215" s="18">
        <v>0.01</v>
      </c>
      <c r="C215" s="18">
        <v>1.0</v>
      </c>
      <c r="D215" s="18">
        <f t="shared" si="59"/>
        <v>0.01</v>
      </c>
      <c r="E215" s="18">
        <f>B215*A210</f>
        <v>0.04</v>
      </c>
      <c r="F215" s="18">
        <f t="shared" si="60"/>
        <v>0.04</v>
      </c>
      <c r="G215" s="142"/>
      <c r="H215" s="18">
        <v>1.0</v>
      </c>
      <c r="I215" s="89">
        <f t="shared" si="61"/>
        <v>0.04</v>
      </c>
      <c r="J215" s="116">
        <f>'Insumos Buffet'!D75</f>
        <v>76300</v>
      </c>
      <c r="K215" s="3">
        <f t="shared" si="62"/>
        <v>3052</v>
      </c>
      <c r="L215" s="3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5.75" customHeight="1">
      <c r="A216" s="31" t="s">
        <v>507</v>
      </c>
      <c r="B216" s="18">
        <v>0.01</v>
      </c>
      <c r="C216" s="18">
        <v>1.0</v>
      </c>
      <c r="D216" s="18">
        <f t="shared" si="59"/>
        <v>0.01</v>
      </c>
      <c r="E216" s="18">
        <f>B216*A210</f>
        <v>0.04</v>
      </c>
      <c r="F216" s="18">
        <f t="shared" si="60"/>
        <v>0.04</v>
      </c>
      <c r="G216" s="142"/>
      <c r="H216" s="18">
        <v>1.0</v>
      </c>
      <c r="I216" s="89">
        <f t="shared" si="61"/>
        <v>0.04</v>
      </c>
      <c r="J216" s="116">
        <f>'Insumos Buffet'!D76</f>
        <v>5000</v>
      </c>
      <c r="K216" s="3">
        <f t="shared" si="62"/>
        <v>200</v>
      </c>
      <c r="L216" s="3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5.75" customHeight="1">
      <c r="A217" s="31" t="s">
        <v>504</v>
      </c>
      <c r="B217" s="18">
        <v>0.01</v>
      </c>
      <c r="C217" s="18">
        <v>1.0</v>
      </c>
      <c r="D217" s="18">
        <f t="shared" si="59"/>
        <v>0.01</v>
      </c>
      <c r="E217" s="18">
        <f>B217*A210</f>
        <v>0.04</v>
      </c>
      <c r="F217" s="18">
        <f t="shared" si="60"/>
        <v>0.04</v>
      </c>
      <c r="G217" s="87"/>
      <c r="H217" s="18">
        <v>1.0</v>
      </c>
      <c r="I217" s="89">
        <f t="shared" si="61"/>
        <v>0.04</v>
      </c>
      <c r="J217" s="116">
        <f>'Insumos Buffet'!D74</f>
        <v>28900</v>
      </c>
      <c r="K217" s="3">
        <f t="shared" si="62"/>
        <v>1156</v>
      </c>
      <c r="L217" s="3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5.75" customHeight="1">
      <c r="A218" s="31" t="s">
        <v>492</v>
      </c>
      <c r="B218" s="89">
        <v>0.002</v>
      </c>
      <c r="C218" s="89">
        <v>1.0</v>
      </c>
      <c r="D218" s="18">
        <f t="shared" si="59"/>
        <v>0.002</v>
      </c>
      <c r="E218" s="18">
        <f>B218*A210</f>
        <v>0.008</v>
      </c>
      <c r="F218" s="18">
        <f t="shared" si="60"/>
        <v>0.008</v>
      </c>
      <c r="G218" s="59"/>
      <c r="H218" s="18">
        <v>1.0</v>
      </c>
      <c r="I218" s="89">
        <f t="shared" si="61"/>
        <v>0.008</v>
      </c>
      <c r="J218" s="116">
        <f>'Insumos Buffet'!D82</f>
        <v>3200</v>
      </c>
      <c r="K218" s="3">
        <f t="shared" si="62"/>
        <v>25.6</v>
      </c>
      <c r="L218" s="3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5.75" customHeight="1">
      <c r="A219" s="31" t="s">
        <v>494</v>
      </c>
      <c r="B219" s="89">
        <v>1.0E-4</v>
      </c>
      <c r="C219" s="89">
        <v>1.0</v>
      </c>
      <c r="D219" s="18">
        <f t="shared" si="59"/>
        <v>0.0001</v>
      </c>
      <c r="E219" s="18">
        <f>B219*A210</f>
        <v>0.0004</v>
      </c>
      <c r="F219" s="18">
        <f t="shared" si="60"/>
        <v>0.0004</v>
      </c>
      <c r="G219" s="148" t="s">
        <v>528</v>
      </c>
      <c r="H219" s="18">
        <v>1.0</v>
      </c>
      <c r="I219" s="89">
        <f t="shared" si="61"/>
        <v>0.0004</v>
      </c>
      <c r="J219" s="116">
        <f>'Insumos Buffet'!D70</f>
        <v>145000</v>
      </c>
      <c r="K219" s="3">
        <f t="shared" si="62"/>
        <v>58</v>
      </c>
      <c r="L219" s="3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5.75" customHeight="1">
      <c r="A220" s="31" t="s">
        <v>448</v>
      </c>
      <c r="B220" s="89">
        <v>1.0E-4</v>
      </c>
      <c r="C220" s="89">
        <v>1.0</v>
      </c>
      <c r="D220" s="18">
        <f t="shared" si="59"/>
        <v>0.0001</v>
      </c>
      <c r="E220" s="18">
        <f>B220*A210</f>
        <v>0.0004</v>
      </c>
      <c r="F220" s="18">
        <f t="shared" si="60"/>
        <v>0.0004</v>
      </c>
      <c r="G220" s="142"/>
      <c r="H220" s="18">
        <v>1.0</v>
      </c>
      <c r="I220" s="89">
        <f t="shared" si="61"/>
        <v>0.0004</v>
      </c>
      <c r="J220" s="116">
        <f>'Insumos Buffet'!D57</f>
        <v>190000</v>
      </c>
      <c r="K220" s="3">
        <f t="shared" si="62"/>
        <v>76</v>
      </c>
      <c r="L220" s="3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5.75" customHeight="1">
      <c r="A221" s="1"/>
      <c r="B221" s="89"/>
      <c r="C221" s="89"/>
      <c r="D221" s="18">
        <f t="shared" si="59"/>
        <v>0</v>
      </c>
      <c r="E221" s="18">
        <f>B221*A210</f>
        <v>0</v>
      </c>
      <c r="F221" s="18">
        <f t="shared" si="60"/>
        <v>0</v>
      </c>
      <c r="G221" s="142"/>
      <c r="H221" s="18"/>
      <c r="I221" s="89">
        <f t="shared" si="61"/>
        <v>0</v>
      </c>
      <c r="J221" s="116"/>
      <c r="K221" s="3">
        <f t="shared" si="62"/>
        <v>0</v>
      </c>
      <c r="L221" s="3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5.75" customHeight="1">
      <c r="A222" s="1"/>
      <c r="B222" s="89"/>
      <c r="C222" s="89"/>
      <c r="D222" s="18">
        <f t="shared" si="59"/>
        <v>0</v>
      </c>
      <c r="E222" s="18">
        <f>B222*A210</f>
        <v>0</v>
      </c>
      <c r="F222" s="18">
        <f t="shared" si="60"/>
        <v>0</v>
      </c>
      <c r="G222" s="142"/>
      <c r="H222" s="18"/>
      <c r="I222" s="89">
        <f t="shared" si="61"/>
        <v>0</v>
      </c>
      <c r="J222" s="116"/>
      <c r="K222" s="3">
        <f t="shared" si="62"/>
        <v>0</v>
      </c>
      <c r="L222" s="3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5.75" customHeight="1">
      <c r="A223" s="31"/>
      <c r="B223" s="89"/>
      <c r="C223" s="89"/>
      <c r="D223" s="95">
        <f t="shared" si="59"/>
        <v>0</v>
      </c>
      <c r="E223" s="95">
        <f>B223*A210</f>
        <v>0</v>
      </c>
      <c r="F223" s="18">
        <f t="shared" si="60"/>
        <v>0</v>
      </c>
      <c r="G223" s="87"/>
      <c r="H223" s="18"/>
      <c r="I223" s="89">
        <f t="shared" si="61"/>
        <v>0</v>
      </c>
      <c r="J223" s="118"/>
      <c r="K223" s="3">
        <f t="shared" si="62"/>
        <v>0</v>
      </c>
      <c r="L223" s="3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5.75" customHeight="1">
      <c r="A224" s="31"/>
      <c r="B224" s="89"/>
      <c r="C224" s="89"/>
      <c r="D224" s="18">
        <f t="shared" si="59"/>
        <v>0</v>
      </c>
      <c r="E224" s="18">
        <f>B224*A210</f>
        <v>0</v>
      </c>
      <c r="F224" s="18">
        <f t="shared" si="60"/>
        <v>0</v>
      </c>
      <c r="G224" s="143">
        <f>F226/A210</f>
        <v>0.2622</v>
      </c>
      <c r="H224" s="18"/>
      <c r="I224" s="89">
        <f t="shared" si="61"/>
        <v>0</v>
      </c>
      <c r="J224" s="3"/>
      <c r="K224" s="3">
        <f t="shared" si="62"/>
        <v>0</v>
      </c>
      <c r="L224" s="3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5.75" customHeight="1">
      <c r="A225" s="31"/>
      <c r="B225" s="89"/>
      <c r="C225" s="89"/>
      <c r="D225" s="18">
        <f t="shared" si="59"/>
        <v>0</v>
      </c>
      <c r="E225" s="18">
        <f>B225*A210</f>
        <v>0</v>
      </c>
      <c r="F225" s="18">
        <f t="shared" si="60"/>
        <v>0</v>
      </c>
      <c r="G225" s="142"/>
      <c r="H225" s="18"/>
      <c r="I225" s="89">
        <f t="shared" si="61"/>
        <v>0</v>
      </c>
      <c r="J225" s="3"/>
      <c r="K225" s="3">
        <f t="shared" si="62"/>
        <v>0</v>
      </c>
      <c r="L225" s="3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5.75" customHeight="1">
      <c r="A226" s="4" t="s">
        <v>495</v>
      </c>
      <c r="B226" s="97">
        <f>SUM(B212:B225)</f>
        <v>0.2422</v>
      </c>
      <c r="C226" s="96"/>
      <c r="D226" s="97">
        <f t="shared" ref="D226:F226" si="63">SUM(D212:D225)</f>
        <v>0.2622</v>
      </c>
      <c r="E226" s="97">
        <f t="shared" si="63"/>
        <v>0.9688</v>
      </c>
      <c r="F226" s="97">
        <f t="shared" si="63"/>
        <v>1.0488</v>
      </c>
      <c r="G226" s="87"/>
      <c r="H226" s="96"/>
      <c r="I226" s="97">
        <f t="shared" ref="I226:L226" si="64">SUM(I212:I225)</f>
        <v>0.9688</v>
      </c>
      <c r="J226" s="98">
        <f t="shared" si="64"/>
        <v>480651.747</v>
      </c>
      <c r="K226" s="98">
        <f t="shared" si="64"/>
        <v>10137.61879</v>
      </c>
      <c r="L226" s="98">
        <f t="shared" si="64"/>
        <v>0</v>
      </c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5.75" customHeight="1">
      <c r="A227" s="144"/>
      <c r="B227" s="100"/>
      <c r="C227" s="100"/>
      <c r="D227" s="100"/>
      <c r="E227" s="100"/>
      <c r="F227" s="100"/>
      <c r="G227" s="100"/>
      <c r="H227" s="100"/>
      <c r="I227" s="101" t="s">
        <v>496</v>
      </c>
      <c r="J227" s="33"/>
      <c r="K227" s="100"/>
      <c r="L227" s="101" t="s">
        <v>497</v>
      </c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5.75" customHeight="1">
      <c r="A228" s="144"/>
      <c r="B228" s="100"/>
      <c r="C228" s="100"/>
      <c r="D228" s="100"/>
      <c r="E228" s="100"/>
      <c r="F228" s="100"/>
      <c r="G228" s="100"/>
      <c r="H228" s="100"/>
      <c r="I228" s="104">
        <f>G224*A210</f>
        <v>1.0488</v>
      </c>
      <c r="J228" s="33"/>
      <c r="K228" s="100"/>
      <c r="L228" s="104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5.75" customHeight="1">
      <c r="A229" s="77"/>
      <c r="B229" s="77"/>
      <c r="C229" s="77"/>
      <c r="D229" s="77"/>
      <c r="E229" s="77"/>
      <c r="F229" s="77"/>
      <c r="G229" s="77"/>
      <c r="H229" s="77"/>
      <c r="I229" s="77"/>
      <c r="J229" s="33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5.75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33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5.75" customHeight="1">
      <c r="A231" s="66" t="s">
        <v>84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5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5.75" customHeight="1">
      <c r="A233" s="81">
        <f>'Menu Cíclico'!P10</f>
        <v>4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14" t="s">
        <v>488</v>
      </c>
      <c r="K233" s="85" t="s">
        <v>489</v>
      </c>
      <c r="L233" s="85" t="s">
        <v>490</v>
      </c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5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5.75" customHeight="1">
      <c r="A235" s="37" t="s">
        <v>547</v>
      </c>
      <c r="B235" s="89">
        <v>0.1</v>
      </c>
      <c r="C235" s="89">
        <v>1.2</v>
      </c>
      <c r="D235" s="18">
        <f t="shared" ref="D235:D248" si="65">C235*B235</f>
        <v>0.12</v>
      </c>
      <c r="E235" s="18">
        <f>B235*A233</f>
        <v>0.4</v>
      </c>
      <c r="F235" s="18">
        <f t="shared" ref="F235:F248" si="66">E235*C235</f>
        <v>0.48</v>
      </c>
      <c r="G235" s="140">
        <v>0.0</v>
      </c>
      <c r="H235" s="18">
        <v>1.0</v>
      </c>
      <c r="I235" s="89">
        <f t="shared" ref="I235:I248" si="67">H235*E235</f>
        <v>0.4</v>
      </c>
      <c r="J235" s="116">
        <f>'Insumos Buffet'!D114</f>
        <v>15500</v>
      </c>
      <c r="K235" s="3">
        <f t="shared" ref="K235:K248" si="68">J235*I235</f>
        <v>6200</v>
      </c>
      <c r="L235" s="3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5.75" customHeight="1">
      <c r="A236" s="31" t="s">
        <v>441</v>
      </c>
      <c r="B236" s="89">
        <v>0.08</v>
      </c>
      <c r="C236" s="89">
        <v>1.0</v>
      </c>
      <c r="D236" s="18">
        <f t="shared" si="65"/>
        <v>0.08</v>
      </c>
      <c r="E236" s="18">
        <f>B236*A233</f>
        <v>0.32</v>
      </c>
      <c r="F236" s="18">
        <f t="shared" si="66"/>
        <v>0.32</v>
      </c>
      <c r="G236" s="87"/>
      <c r="H236" s="18">
        <v>1.0</v>
      </c>
      <c r="I236" s="89">
        <f t="shared" si="67"/>
        <v>0.32</v>
      </c>
      <c r="J236" s="116">
        <f>'Insumos Buffet'!D88</f>
        <v>49781.722</v>
      </c>
      <c r="K236" s="3">
        <f t="shared" si="68"/>
        <v>15930.15104</v>
      </c>
      <c r="L236" s="3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5.75" customHeight="1">
      <c r="A237" s="31" t="s">
        <v>387</v>
      </c>
      <c r="B237" s="18">
        <v>0.04</v>
      </c>
      <c r="C237" s="18">
        <v>1.0</v>
      </c>
      <c r="D237" s="18">
        <f t="shared" si="65"/>
        <v>0.04</v>
      </c>
      <c r="E237" s="18">
        <f>B237*A233</f>
        <v>0.16</v>
      </c>
      <c r="F237" s="18">
        <f t="shared" si="66"/>
        <v>0.16</v>
      </c>
      <c r="G237" s="148" t="s">
        <v>527</v>
      </c>
      <c r="H237" s="18">
        <v>1.0</v>
      </c>
      <c r="I237" s="89">
        <f t="shared" si="67"/>
        <v>0.16</v>
      </c>
      <c r="J237" s="116">
        <f>'Insumos Buffet'!D29</f>
        <v>7700</v>
      </c>
      <c r="K237" s="3">
        <f t="shared" si="68"/>
        <v>1232</v>
      </c>
      <c r="L237" s="3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5.75" customHeight="1">
      <c r="A238" s="31" t="s">
        <v>425</v>
      </c>
      <c r="B238" s="18">
        <v>0.02</v>
      </c>
      <c r="C238" s="18">
        <v>1.0</v>
      </c>
      <c r="D238" s="18">
        <f t="shared" si="65"/>
        <v>0.02</v>
      </c>
      <c r="E238" s="18">
        <f>B238*A233</f>
        <v>0.08</v>
      </c>
      <c r="F238" s="18">
        <f t="shared" si="66"/>
        <v>0.08</v>
      </c>
      <c r="G238" s="142"/>
      <c r="H238" s="18">
        <v>1.0</v>
      </c>
      <c r="I238" s="89">
        <f t="shared" si="67"/>
        <v>0.08</v>
      </c>
      <c r="J238" s="116">
        <f>'Insumos Buffet'!D42</f>
        <v>23900</v>
      </c>
      <c r="K238" s="3">
        <f t="shared" si="68"/>
        <v>1912</v>
      </c>
      <c r="L238" s="3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5.75" customHeight="1">
      <c r="A239" s="31" t="s">
        <v>505</v>
      </c>
      <c r="B239" s="18">
        <v>0.002</v>
      </c>
      <c r="C239" s="18">
        <v>1.0</v>
      </c>
      <c r="D239" s="18">
        <f t="shared" si="65"/>
        <v>0.002</v>
      </c>
      <c r="E239" s="18">
        <f>B239*A233</f>
        <v>0.008</v>
      </c>
      <c r="F239" s="18">
        <f t="shared" si="66"/>
        <v>0.008</v>
      </c>
      <c r="G239" s="142"/>
      <c r="H239" s="18">
        <v>1.0</v>
      </c>
      <c r="I239" s="89">
        <f t="shared" si="67"/>
        <v>0.008</v>
      </c>
      <c r="J239" s="116">
        <f>'Insumos Buffet'!D82</f>
        <v>3200</v>
      </c>
      <c r="K239" s="3">
        <f t="shared" si="68"/>
        <v>25.6</v>
      </c>
      <c r="L239" s="3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5.75" customHeight="1">
      <c r="A240" s="31" t="s">
        <v>494</v>
      </c>
      <c r="B240" s="18">
        <v>1.0E-4</v>
      </c>
      <c r="C240" s="18">
        <v>1.0</v>
      </c>
      <c r="D240" s="18">
        <f t="shared" si="65"/>
        <v>0.0001</v>
      </c>
      <c r="E240" s="18">
        <f>B240*A233</f>
        <v>0.0004</v>
      </c>
      <c r="F240" s="18">
        <f t="shared" si="66"/>
        <v>0.0004</v>
      </c>
      <c r="G240" s="87"/>
      <c r="H240" s="18">
        <v>1.0</v>
      </c>
      <c r="I240" s="89">
        <f t="shared" si="67"/>
        <v>0.0004</v>
      </c>
      <c r="J240" s="116">
        <f>'Insumos Buffet'!D70</f>
        <v>145000</v>
      </c>
      <c r="K240" s="3">
        <f t="shared" si="68"/>
        <v>58</v>
      </c>
      <c r="L240" s="3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5.75" customHeight="1">
      <c r="A241" s="31" t="s">
        <v>502</v>
      </c>
      <c r="B241" s="18">
        <v>0.005</v>
      </c>
      <c r="C241" s="18">
        <v>1.0</v>
      </c>
      <c r="D241" s="18">
        <f t="shared" si="65"/>
        <v>0.005</v>
      </c>
      <c r="E241" s="18">
        <f>B241*A233</f>
        <v>0.02</v>
      </c>
      <c r="F241" s="18">
        <f t="shared" si="66"/>
        <v>0.02</v>
      </c>
      <c r="G241" s="59"/>
      <c r="H241" s="18">
        <v>1.0</v>
      </c>
      <c r="I241" s="89">
        <f t="shared" si="67"/>
        <v>0.02</v>
      </c>
      <c r="J241" s="116">
        <f>'Insumos Buffet'!D73</f>
        <v>20363</v>
      </c>
      <c r="K241" s="3">
        <f t="shared" si="68"/>
        <v>407.26</v>
      </c>
      <c r="L241" s="3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5.75" customHeight="1">
      <c r="A242" s="2"/>
      <c r="B242" s="89"/>
      <c r="C242" s="89"/>
      <c r="D242" s="18">
        <f t="shared" si="65"/>
        <v>0</v>
      </c>
      <c r="E242" s="18">
        <f>B242*A233</f>
        <v>0</v>
      </c>
      <c r="F242" s="18">
        <f t="shared" si="66"/>
        <v>0</v>
      </c>
      <c r="G242" s="148" t="s">
        <v>528</v>
      </c>
      <c r="H242" s="18"/>
      <c r="I242" s="89">
        <f t="shared" si="67"/>
        <v>0</v>
      </c>
      <c r="J242" s="116"/>
      <c r="K242" s="3">
        <f t="shared" si="68"/>
        <v>0</v>
      </c>
      <c r="L242" s="3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5.75" customHeight="1">
      <c r="A243" s="2"/>
      <c r="B243" s="89"/>
      <c r="C243" s="89"/>
      <c r="D243" s="18">
        <f t="shared" si="65"/>
        <v>0</v>
      </c>
      <c r="E243" s="18">
        <f>B243*A233</f>
        <v>0</v>
      </c>
      <c r="F243" s="18">
        <f t="shared" si="66"/>
        <v>0</v>
      </c>
      <c r="G243" s="142"/>
      <c r="H243" s="18"/>
      <c r="I243" s="89">
        <f t="shared" si="67"/>
        <v>0</v>
      </c>
      <c r="J243" s="116"/>
      <c r="K243" s="3">
        <f t="shared" si="68"/>
        <v>0</v>
      </c>
      <c r="L243" s="3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5.75" customHeight="1">
      <c r="A244" s="1"/>
      <c r="B244" s="89"/>
      <c r="C244" s="89"/>
      <c r="D244" s="18">
        <f t="shared" si="65"/>
        <v>0</v>
      </c>
      <c r="E244" s="18">
        <f>B244*A233</f>
        <v>0</v>
      </c>
      <c r="F244" s="18">
        <f t="shared" si="66"/>
        <v>0</v>
      </c>
      <c r="G244" s="142"/>
      <c r="H244" s="18"/>
      <c r="I244" s="89">
        <f t="shared" si="67"/>
        <v>0</v>
      </c>
      <c r="J244" s="116"/>
      <c r="K244" s="3">
        <f t="shared" si="68"/>
        <v>0</v>
      </c>
      <c r="L244" s="3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5.75" customHeight="1">
      <c r="A245" s="1"/>
      <c r="B245" s="89"/>
      <c r="C245" s="89"/>
      <c r="D245" s="18">
        <f t="shared" si="65"/>
        <v>0</v>
      </c>
      <c r="E245" s="18">
        <f>B245*A233</f>
        <v>0</v>
      </c>
      <c r="F245" s="18">
        <f t="shared" si="66"/>
        <v>0</v>
      </c>
      <c r="G245" s="142"/>
      <c r="H245" s="18"/>
      <c r="I245" s="89">
        <f t="shared" si="67"/>
        <v>0</v>
      </c>
      <c r="J245" s="116"/>
      <c r="K245" s="3">
        <f t="shared" si="68"/>
        <v>0</v>
      </c>
      <c r="L245" s="3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5.75" customHeight="1">
      <c r="A246" s="31"/>
      <c r="B246" s="89"/>
      <c r="C246" s="89"/>
      <c r="D246" s="95">
        <f t="shared" si="65"/>
        <v>0</v>
      </c>
      <c r="E246" s="95">
        <f>B246*A233</f>
        <v>0</v>
      </c>
      <c r="F246" s="18">
        <f t="shared" si="66"/>
        <v>0</v>
      </c>
      <c r="G246" s="87"/>
      <c r="H246" s="18"/>
      <c r="I246" s="89">
        <f t="shared" si="67"/>
        <v>0</v>
      </c>
      <c r="J246" s="118"/>
      <c r="K246" s="3">
        <f t="shared" si="68"/>
        <v>0</v>
      </c>
      <c r="L246" s="3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5.75" customHeight="1">
      <c r="A247" s="31"/>
      <c r="B247" s="89"/>
      <c r="C247" s="89"/>
      <c r="D247" s="18">
        <f t="shared" si="65"/>
        <v>0</v>
      </c>
      <c r="E247" s="18">
        <f>B247*A233</f>
        <v>0</v>
      </c>
      <c r="F247" s="18">
        <f t="shared" si="66"/>
        <v>0</v>
      </c>
      <c r="G247" s="143">
        <f>F249/A233</f>
        <v>0.2671</v>
      </c>
      <c r="H247" s="18"/>
      <c r="I247" s="89">
        <f t="shared" si="67"/>
        <v>0</v>
      </c>
      <c r="J247" s="3"/>
      <c r="K247" s="3">
        <f t="shared" si="68"/>
        <v>0</v>
      </c>
      <c r="L247" s="3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5.75" customHeight="1">
      <c r="A248" s="31"/>
      <c r="B248" s="89"/>
      <c r="C248" s="89"/>
      <c r="D248" s="18">
        <f t="shared" si="65"/>
        <v>0</v>
      </c>
      <c r="E248" s="18">
        <f>B248*A233</f>
        <v>0</v>
      </c>
      <c r="F248" s="18">
        <f t="shared" si="66"/>
        <v>0</v>
      </c>
      <c r="G248" s="142"/>
      <c r="H248" s="18"/>
      <c r="I248" s="89">
        <f t="shared" si="67"/>
        <v>0</v>
      </c>
      <c r="J248" s="3"/>
      <c r="K248" s="3">
        <f t="shared" si="68"/>
        <v>0</v>
      </c>
      <c r="L248" s="3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5.75" customHeight="1">
      <c r="A249" s="4" t="s">
        <v>495</v>
      </c>
      <c r="B249" s="97">
        <f>SUM(B235:B248)</f>
        <v>0.2471</v>
      </c>
      <c r="C249" s="96"/>
      <c r="D249" s="97">
        <f t="shared" ref="D249:F249" si="69">SUM(D235:D248)</f>
        <v>0.2671</v>
      </c>
      <c r="E249" s="97">
        <f t="shared" si="69"/>
        <v>0.9884</v>
      </c>
      <c r="F249" s="97">
        <f t="shared" si="69"/>
        <v>1.0684</v>
      </c>
      <c r="G249" s="87"/>
      <c r="H249" s="96"/>
      <c r="I249" s="97">
        <f t="shared" ref="I249:L249" si="70">SUM(I235:I248)</f>
        <v>0.9884</v>
      </c>
      <c r="J249" s="98">
        <f t="shared" si="70"/>
        <v>265444.722</v>
      </c>
      <c r="K249" s="98">
        <f t="shared" si="70"/>
        <v>25765.01104</v>
      </c>
      <c r="L249" s="98">
        <f t="shared" si="70"/>
        <v>0</v>
      </c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5.75" customHeight="1">
      <c r="A250" s="144"/>
      <c r="B250" s="100"/>
      <c r="C250" s="100"/>
      <c r="D250" s="100"/>
      <c r="E250" s="100"/>
      <c r="F250" s="100"/>
      <c r="G250" s="100"/>
      <c r="H250" s="100"/>
      <c r="I250" s="101" t="s">
        <v>496</v>
      </c>
      <c r="J250" s="33"/>
      <c r="K250" s="100"/>
      <c r="L250" s="101" t="s">
        <v>497</v>
      </c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5.75" customHeight="1">
      <c r="A251" s="144"/>
      <c r="B251" s="100"/>
      <c r="C251" s="100"/>
      <c r="D251" s="100"/>
      <c r="E251" s="100"/>
      <c r="F251" s="100"/>
      <c r="G251" s="100"/>
      <c r="H251" s="100"/>
      <c r="I251" s="104">
        <f>G247*A233</f>
        <v>1.0684</v>
      </c>
      <c r="J251" s="33"/>
      <c r="K251" s="100"/>
      <c r="L251" s="104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5.75" customHeight="1">
      <c r="A252" s="77"/>
      <c r="B252" s="77"/>
      <c r="C252" s="77"/>
      <c r="D252" s="77"/>
      <c r="E252" s="77"/>
      <c r="F252" s="77"/>
      <c r="G252" s="77"/>
      <c r="H252" s="77"/>
      <c r="I252" s="77"/>
      <c r="J252" s="33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5.75" customHeight="1">
      <c r="A253" s="66" t="s">
        <v>606</v>
      </c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6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5.75" customHeight="1">
      <c r="A254" s="78" t="s">
        <v>478</v>
      </c>
      <c r="B254" s="79" t="s">
        <v>479</v>
      </c>
      <c r="C254" s="75"/>
      <c r="D254" s="76"/>
      <c r="E254" s="80" t="s">
        <v>480</v>
      </c>
      <c r="F254" s="75"/>
      <c r="G254" s="76"/>
      <c r="H254" s="79" t="s">
        <v>481</v>
      </c>
      <c r="I254" s="75"/>
      <c r="J254" s="75"/>
      <c r="K254" s="75"/>
      <c r="L254" s="76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5.75" customHeight="1">
      <c r="A255" s="170"/>
      <c r="B255" s="82" t="s">
        <v>482</v>
      </c>
      <c r="C255" s="82" t="s">
        <v>483</v>
      </c>
      <c r="D255" s="82" t="s">
        <v>484</v>
      </c>
      <c r="E255" s="82" t="s">
        <v>485</v>
      </c>
      <c r="F255" s="82" t="s">
        <v>484</v>
      </c>
      <c r="G255" s="82" t="s">
        <v>524</v>
      </c>
      <c r="H255" s="82" t="s">
        <v>486</v>
      </c>
      <c r="I255" s="82" t="s">
        <v>487</v>
      </c>
      <c r="J255" s="114" t="s">
        <v>488</v>
      </c>
      <c r="K255" s="85" t="s">
        <v>489</v>
      </c>
      <c r="L255" s="85" t="s">
        <v>490</v>
      </c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5.75" customHeight="1">
      <c r="A256" s="86" t="s">
        <v>491</v>
      </c>
      <c r="B256" s="87"/>
      <c r="C256" s="87"/>
      <c r="D256" s="87"/>
      <c r="E256" s="87"/>
      <c r="F256" s="87"/>
      <c r="G256" s="87"/>
      <c r="H256" s="87"/>
      <c r="I256" s="87"/>
      <c r="J256" s="115"/>
      <c r="K256" s="87"/>
      <c r="L256" s="8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5.75" customHeight="1">
      <c r="A257" s="37" t="s">
        <v>474</v>
      </c>
      <c r="B257" s="89">
        <v>0.17</v>
      </c>
      <c r="C257" s="89">
        <v>0.8</v>
      </c>
      <c r="D257" s="18">
        <f t="shared" ref="D257:D270" si="71">C257*B257</f>
        <v>0.136</v>
      </c>
      <c r="E257" s="18">
        <f>B257*A255</f>
        <v>0</v>
      </c>
      <c r="F257" s="18">
        <f t="shared" ref="F257:F270" si="72">E257*C257</f>
        <v>0</v>
      </c>
      <c r="G257" s="140">
        <v>0.0</v>
      </c>
      <c r="H257" s="18">
        <v>1.1</v>
      </c>
      <c r="I257" s="89">
        <f t="shared" ref="I257:I270" si="73">H257*E257</f>
        <v>0</v>
      </c>
      <c r="J257" s="116"/>
      <c r="K257" s="3">
        <f t="shared" ref="K257:K270" si="74">J257*I257</f>
        <v>0</v>
      </c>
      <c r="L257" s="3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5.75" customHeight="1">
      <c r="A258" s="31" t="s">
        <v>433</v>
      </c>
      <c r="B258" s="89">
        <v>0.01</v>
      </c>
      <c r="C258" s="89">
        <v>1.0</v>
      </c>
      <c r="D258" s="18">
        <f t="shared" si="71"/>
        <v>0.01</v>
      </c>
      <c r="E258" s="18">
        <f>B258*A255</f>
        <v>0</v>
      </c>
      <c r="F258" s="18">
        <f t="shared" si="72"/>
        <v>0</v>
      </c>
      <c r="G258" s="87"/>
      <c r="H258" s="18">
        <v>1.125</v>
      </c>
      <c r="I258" s="89">
        <f t="shared" si="73"/>
        <v>0</v>
      </c>
      <c r="J258" s="116"/>
      <c r="K258" s="3">
        <f t="shared" si="74"/>
        <v>0</v>
      </c>
      <c r="L258" s="3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5.75" customHeight="1">
      <c r="A259" s="31" t="s">
        <v>434</v>
      </c>
      <c r="B259" s="89">
        <v>0.01</v>
      </c>
      <c r="C259" s="18">
        <v>1.0</v>
      </c>
      <c r="D259" s="18">
        <f t="shared" si="71"/>
        <v>0.01</v>
      </c>
      <c r="E259" s="18">
        <f>B259*A255</f>
        <v>0</v>
      </c>
      <c r="F259" s="18">
        <f t="shared" si="72"/>
        <v>0</v>
      </c>
      <c r="G259" s="148" t="s">
        <v>527</v>
      </c>
      <c r="H259" s="18">
        <v>1.125</v>
      </c>
      <c r="I259" s="89">
        <f t="shared" si="73"/>
        <v>0</v>
      </c>
      <c r="J259" s="116"/>
      <c r="K259" s="3">
        <f t="shared" si="74"/>
        <v>0</v>
      </c>
      <c r="L259" s="3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5.75" customHeight="1">
      <c r="A260" s="31" t="s">
        <v>345</v>
      </c>
      <c r="B260" s="18">
        <v>0.02</v>
      </c>
      <c r="C260" s="18">
        <v>1.0</v>
      </c>
      <c r="D260" s="18">
        <f t="shared" si="71"/>
        <v>0.02</v>
      </c>
      <c r="E260" s="18">
        <f>B260*A255</f>
        <v>0</v>
      </c>
      <c r="F260" s="18">
        <f t="shared" si="72"/>
        <v>0</v>
      </c>
      <c r="G260" s="142"/>
      <c r="H260" s="18">
        <v>1.175</v>
      </c>
      <c r="I260" s="89">
        <f t="shared" si="73"/>
        <v>0</v>
      </c>
      <c r="J260" s="116"/>
      <c r="K260" s="3">
        <f t="shared" si="74"/>
        <v>0</v>
      </c>
      <c r="L260" s="3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5.75" customHeight="1">
      <c r="A261" s="31" t="s">
        <v>607</v>
      </c>
      <c r="B261" s="18">
        <v>0.02</v>
      </c>
      <c r="C261" s="18">
        <v>1.0</v>
      </c>
      <c r="D261" s="18">
        <f t="shared" si="71"/>
        <v>0.02</v>
      </c>
      <c r="E261" s="18">
        <f>B261*A255</f>
        <v>0</v>
      </c>
      <c r="F261" s="18">
        <f t="shared" si="72"/>
        <v>0</v>
      </c>
      <c r="G261" s="142"/>
      <c r="H261" s="18">
        <v>1.175</v>
      </c>
      <c r="I261" s="89">
        <f t="shared" si="73"/>
        <v>0</v>
      </c>
      <c r="J261" s="116"/>
      <c r="K261" s="3">
        <f t="shared" si="74"/>
        <v>0</v>
      </c>
      <c r="L261" s="3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5.75" customHeight="1">
      <c r="A262" s="31" t="s">
        <v>47</v>
      </c>
      <c r="B262" s="18">
        <v>0.02</v>
      </c>
      <c r="C262" s="18">
        <v>1.0</v>
      </c>
      <c r="D262" s="18">
        <f t="shared" si="71"/>
        <v>0.02</v>
      </c>
      <c r="E262" s="18">
        <f>B262*A255</f>
        <v>0</v>
      </c>
      <c r="F262" s="18">
        <f t="shared" si="72"/>
        <v>0</v>
      </c>
      <c r="G262" s="87"/>
      <c r="H262" s="18">
        <v>1.0</v>
      </c>
      <c r="I262" s="89">
        <f t="shared" si="73"/>
        <v>0</v>
      </c>
      <c r="J262" s="116"/>
      <c r="K262" s="3">
        <f t="shared" si="74"/>
        <v>0</v>
      </c>
      <c r="L262" s="3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5.75" customHeight="1">
      <c r="A263" s="31" t="s">
        <v>505</v>
      </c>
      <c r="B263" s="18">
        <v>0.004</v>
      </c>
      <c r="C263" s="18">
        <v>1.0</v>
      </c>
      <c r="D263" s="18">
        <f t="shared" si="71"/>
        <v>0.004</v>
      </c>
      <c r="E263" s="18">
        <f>B263*A255</f>
        <v>0</v>
      </c>
      <c r="F263" s="18">
        <f t="shared" si="72"/>
        <v>0</v>
      </c>
      <c r="G263" s="59"/>
      <c r="H263" s="18">
        <v>1.0</v>
      </c>
      <c r="I263" s="89">
        <f t="shared" si="73"/>
        <v>0</v>
      </c>
      <c r="J263" s="116"/>
      <c r="K263" s="3">
        <f t="shared" si="74"/>
        <v>0</v>
      </c>
      <c r="L263" s="3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5.75" customHeight="1">
      <c r="A264" s="31" t="s">
        <v>494</v>
      </c>
      <c r="B264" s="89">
        <v>0.004</v>
      </c>
      <c r="C264" s="89">
        <v>1.0</v>
      </c>
      <c r="D264" s="18">
        <f t="shared" si="71"/>
        <v>0.004</v>
      </c>
      <c r="E264" s="18">
        <f>B264*A255</f>
        <v>0</v>
      </c>
      <c r="F264" s="18">
        <f t="shared" si="72"/>
        <v>0</v>
      </c>
      <c r="G264" s="148" t="s">
        <v>528</v>
      </c>
      <c r="H264" s="18">
        <v>1.0</v>
      </c>
      <c r="I264" s="89">
        <f t="shared" si="73"/>
        <v>0</v>
      </c>
      <c r="J264" s="116"/>
      <c r="K264" s="3">
        <f t="shared" si="74"/>
        <v>0</v>
      </c>
      <c r="L264" s="3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5.75" customHeight="1">
      <c r="A265" s="31" t="s">
        <v>412</v>
      </c>
      <c r="B265" s="89">
        <v>0.05</v>
      </c>
      <c r="C265" s="89">
        <v>2.0</v>
      </c>
      <c r="D265" s="18">
        <f t="shared" si="71"/>
        <v>0.1</v>
      </c>
      <c r="E265" s="18">
        <f>B265*A255</f>
        <v>0</v>
      </c>
      <c r="F265" s="18">
        <f t="shared" si="72"/>
        <v>0</v>
      </c>
      <c r="G265" s="142"/>
      <c r="H265" s="18">
        <v>1.0</v>
      </c>
      <c r="I265" s="89">
        <f t="shared" si="73"/>
        <v>0</v>
      </c>
      <c r="J265" s="116"/>
      <c r="K265" s="3">
        <f t="shared" si="74"/>
        <v>0</v>
      </c>
      <c r="L265" s="3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5.75" customHeight="1">
      <c r="A266" s="1"/>
      <c r="B266" s="89"/>
      <c r="C266" s="89"/>
      <c r="D266" s="18">
        <f t="shared" si="71"/>
        <v>0</v>
      </c>
      <c r="E266" s="18">
        <f>B266*A255</f>
        <v>0</v>
      </c>
      <c r="F266" s="18">
        <f t="shared" si="72"/>
        <v>0</v>
      </c>
      <c r="G266" s="142"/>
      <c r="H266" s="18"/>
      <c r="I266" s="89">
        <f t="shared" si="73"/>
        <v>0</v>
      </c>
      <c r="J266" s="116"/>
      <c r="K266" s="3">
        <f t="shared" si="74"/>
        <v>0</v>
      </c>
      <c r="L266" s="3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5.75" customHeight="1">
      <c r="A267" s="1"/>
      <c r="B267" s="89"/>
      <c r="C267" s="89"/>
      <c r="D267" s="18">
        <f t="shared" si="71"/>
        <v>0</v>
      </c>
      <c r="E267" s="18">
        <f>B267*A255</f>
        <v>0</v>
      </c>
      <c r="F267" s="18">
        <f t="shared" si="72"/>
        <v>0</v>
      </c>
      <c r="G267" s="142"/>
      <c r="H267" s="18"/>
      <c r="I267" s="89">
        <f t="shared" si="73"/>
        <v>0</v>
      </c>
      <c r="J267" s="116"/>
      <c r="K267" s="3">
        <f t="shared" si="74"/>
        <v>0</v>
      </c>
      <c r="L267" s="3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5.75" customHeight="1">
      <c r="A268" s="31"/>
      <c r="B268" s="89"/>
      <c r="C268" s="89"/>
      <c r="D268" s="95">
        <f t="shared" si="71"/>
        <v>0</v>
      </c>
      <c r="E268" s="95">
        <f>B268*A255</f>
        <v>0</v>
      </c>
      <c r="F268" s="18">
        <f t="shared" si="72"/>
        <v>0</v>
      </c>
      <c r="G268" s="87"/>
      <c r="H268" s="18"/>
      <c r="I268" s="89">
        <f t="shared" si="73"/>
        <v>0</v>
      </c>
      <c r="J268" s="118"/>
      <c r="K268" s="3">
        <f t="shared" si="74"/>
        <v>0</v>
      </c>
      <c r="L268" s="3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5.75" customHeight="1">
      <c r="A269" s="31"/>
      <c r="B269" s="89"/>
      <c r="C269" s="89"/>
      <c r="D269" s="18">
        <f t="shared" si="71"/>
        <v>0</v>
      </c>
      <c r="E269" s="18">
        <f>B269*A255</f>
        <v>0</v>
      </c>
      <c r="F269" s="18">
        <f t="shared" si="72"/>
        <v>0</v>
      </c>
      <c r="G269" s="143" t="str">
        <f>F271/A255</f>
        <v>#DIV/0!</v>
      </c>
      <c r="H269" s="18"/>
      <c r="I269" s="89">
        <f t="shared" si="73"/>
        <v>0</v>
      </c>
      <c r="J269" s="3"/>
      <c r="K269" s="3">
        <f t="shared" si="74"/>
        <v>0</v>
      </c>
      <c r="L269" s="3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5.75" customHeight="1">
      <c r="A270" s="31"/>
      <c r="B270" s="89"/>
      <c r="C270" s="89"/>
      <c r="D270" s="18">
        <f t="shared" si="71"/>
        <v>0</v>
      </c>
      <c r="E270" s="18">
        <f>B270*A255</f>
        <v>0</v>
      </c>
      <c r="F270" s="18">
        <f t="shared" si="72"/>
        <v>0</v>
      </c>
      <c r="G270" s="142"/>
      <c r="H270" s="18"/>
      <c r="I270" s="89">
        <f t="shared" si="73"/>
        <v>0</v>
      </c>
      <c r="J270" s="3"/>
      <c r="K270" s="3">
        <f t="shared" si="74"/>
        <v>0</v>
      </c>
      <c r="L270" s="3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5.75" customHeight="1">
      <c r="A271" s="4" t="s">
        <v>495</v>
      </c>
      <c r="B271" s="97">
        <f>SUM(B257:B270)</f>
        <v>0.308</v>
      </c>
      <c r="C271" s="96"/>
      <c r="D271" s="97">
        <f t="shared" ref="D271:F271" si="75">SUM(D257:D270)</f>
        <v>0.324</v>
      </c>
      <c r="E271" s="97">
        <f t="shared" si="75"/>
        <v>0</v>
      </c>
      <c r="F271" s="97">
        <f t="shared" si="75"/>
        <v>0</v>
      </c>
      <c r="G271" s="87"/>
      <c r="H271" s="96"/>
      <c r="I271" s="97">
        <f t="shared" ref="I271:L271" si="76">SUM(I257:I270)</f>
        <v>0</v>
      </c>
      <c r="J271" s="98">
        <f t="shared" si="76"/>
        <v>0</v>
      </c>
      <c r="K271" s="98">
        <f t="shared" si="76"/>
        <v>0</v>
      </c>
      <c r="L271" s="98">
        <f t="shared" si="76"/>
        <v>0</v>
      </c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5.75" customHeight="1">
      <c r="A272" s="8"/>
      <c r="B272" s="100"/>
      <c r="C272" s="100"/>
      <c r="D272" s="100"/>
      <c r="E272" s="100"/>
      <c r="F272" s="100"/>
      <c r="G272" s="100"/>
      <c r="H272" s="100"/>
      <c r="I272" s="101" t="s">
        <v>496</v>
      </c>
      <c r="J272" s="33"/>
      <c r="K272" s="100"/>
      <c r="L272" s="101" t="s">
        <v>497</v>
      </c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5.75" customHeight="1">
      <c r="A273" s="144"/>
      <c r="B273" s="100"/>
      <c r="C273" s="100"/>
      <c r="D273" s="100"/>
      <c r="E273" s="100"/>
      <c r="F273" s="100"/>
      <c r="G273" s="100"/>
      <c r="H273" s="100"/>
      <c r="I273" s="104" t="str">
        <f>G269*A255</f>
        <v>#DIV/0!</v>
      </c>
      <c r="J273" s="33"/>
      <c r="K273" s="100"/>
      <c r="L273" s="104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5.75" customHeight="1">
      <c r="A274" s="144"/>
      <c r="B274" s="8"/>
      <c r="C274" s="8"/>
      <c r="D274" s="8"/>
      <c r="E274" s="8"/>
      <c r="F274" s="8"/>
      <c r="G274" s="8"/>
      <c r="H274" s="8"/>
      <c r="I274" s="8"/>
      <c r="J274" s="33"/>
      <c r="K274" s="8"/>
      <c r="L274" s="8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33"/>
      <c r="K275" s="8"/>
      <c r="L275" s="8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5.75" customHeight="1">
      <c r="A276" s="66" t="s">
        <v>159</v>
      </c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6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5.75" customHeight="1">
      <c r="A277" s="78" t="s">
        <v>478</v>
      </c>
      <c r="B277" s="79" t="s">
        <v>479</v>
      </c>
      <c r="C277" s="75"/>
      <c r="D277" s="76"/>
      <c r="E277" s="80" t="s">
        <v>480</v>
      </c>
      <c r="F277" s="75"/>
      <c r="G277" s="76"/>
      <c r="H277" s="79" t="s">
        <v>481</v>
      </c>
      <c r="I277" s="75"/>
      <c r="J277" s="75"/>
      <c r="K277" s="75"/>
      <c r="L277" s="76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5.75" customHeight="1">
      <c r="A278" s="81">
        <f>'Menu Cíclico'!T10</f>
        <v>4</v>
      </c>
      <c r="B278" s="82" t="s">
        <v>482</v>
      </c>
      <c r="C278" s="82" t="s">
        <v>483</v>
      </c>
      <c r="D278" s="82" t="s">
        <v>484</v>
      </c>
      <c r="E278" s="82" t="s">
        <v>485</v>
      </c>
      <c r="F278" s="82" t="s">
        <v>484</v>
      </c>
      <c r="G278" s="82" t="s">
        <v>524</v>
      </c>
      <c r="H278" s="82" t="s">
        <v>486</v>
      </c>
      <c r="I278" s="82" t="s">
        <v>487</v>
      </c>
      <c r="J278" s="114" t="s">
        <v>488</v>
      </c>
      <c r="K278" s="85" t="s">
        <v>489</v>
      </c>
      <c r="L278" s="85" t="s">
        <v>490</v>
      </c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5.75" customHeight="1">
      <c r="A279" s="86" t="s">
        <v>491</v>
      </c>
      <c r="B279" s="87"/>
      <c r="C279" s="87"/>
      <c r="D279" s="87"/>
      <c r="E279" s="87"/>
      <c r="F279" s="87"/>
      <c r="G279" s="87"/>
      <c r="H279" s="87"/>
      <c r="I279" s="87"/>
      <c r="J279" s="115"/>
      <c r="K279" s="87"/>
      <c r="L279" s="8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5.75" customHeight="1">
      <c r="A280" s="37" t="s">
        <v>608</v>
      </c>
      <c r="B280" s="89">
        <v>0.1</v>
      </c>
      <c r="C280" s="89">
        <v>1.2</v>
      </c>
      <c r="D280" s="18">
        <f t="shared" ref="D280:D293" si="77">C280*B280</f>
        <v>0.12</v>
      </c>
      <c r="E280" s="18">
        <f>B280*A278</f>
        <v>0.4</v>
      </c>
      <c r="F280" s="18">
        <f t="shared" ref="F280:F293" si="78">E280*C280</f>
        <v>0.48</v>
      </c>
      <c r="G280" s="140">
        <v>0.0</v>
      </c>
      <c r="H280" s="18">
        <v>1.0</v>
      </c>
      <c r="I280" s="89">
        <f t="shared" ref="I280:I293" si="79">H280*E280</f>
        <v>0.4</v>
      </c>
      <c r="J280" s="25">
        <f>'Insumos Buffet'!D110</f>
        <v>18750</v>
      </c>
      <c r="K280" s="3">
        <f t="shared" ref="K280:K293" si="80">J280*I280</f>
        <v>7500</v>
      </c>
      <c r="L280" s="3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5.75" customHeight="1">
      <c r="A281" s="31" t="s">
        <v>609</v>
      </c>
      <c r="B281" s="89">
        <v>0.05</v>
      </c>
      <c r="C281" s="89">
        <v>1.0</v>
      </c>
      <c r="D281" s="18">
        <f t="shared" si="77"/>
        <v>0.05</v>
      </c>
      <c r="E281" s="18">
        <f>B281*A278</f>
        <v>0.2</v>
      </c>
      <c r="F281" s="18">
        <f t="shared" si="78"/>
        <v>0.2</v>
      </c>
      <c r="G281" s="87"/>
      <c r="H281" s="18">
        <v>1.0</v>
      </c>
      <c r="I281" s="89">
        <f t="shared" si="79"/>
        <v>0.2</v>
      </c>
      <c r="J281" s="25">
        <f>'Insumos Buffet'!D88</f>
        <v>49781.722</v>
      </c>
      <c r="K281" s="3">
        <f t="shared" si="80"/>
        <v>9956.3444</v>
      </c>
      <c r="L281" s="3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5.75" customHeight="1">
      <c r="A282" s="31" t="s">
        <v>492</v>
      </c>
      <c r="B282" s="18">
        <v>0.002</v>
      </c>
      <c r="C282" s="18">
        <v>1.0</v>
      </c>
      <c r="D282" s="18">
        <f t="shared" si="77"/>
        <v>0.002</v>
      </c>
      <c r="E282" s="18">
        <f>B282*A278</f>
        <v>0.008</v>
      </c>
      <c r="F282" s="18">
        <f t="shared" si="78"/>
        <v>0.008</v>
      </c>
      <c r="G282" s="148" t="s">
        <v>527</v>
      </c>
      <c r="H282" s="18">
        <v>1.0</v>
      </c>
      <c r="I282" s="89">
        <f t="shared" si="79"/>
        <v>0.008</v>
      </c>
      <c r="J282" s="25">
        <f>'Insumos Buffet'!D82</f>
        <v>3200</v>
      </c>
      <c r="K282" s="3">
        <f t="shared" si="80"/>
        <v>25.6</v>
      </c>
      <c r="L282" s="3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5.75" customHeight="1">
      <c r="A283" s="31" t="s">
        <v>494</v>
      </c>
      <c r="B283" s="18">
        <v>1.0E-4</v>
      </c>
      <c r="C283" s="18">
        <v>1.0</v>
      </c>
      <c r="D283" s="18">
        <f t="shared" si="77"/>
        <v>0.0001</v>
      </c>
      <c r="E283" s="18">
        <f>B283*A278</f>
        <v>0.0004</v>
      </c>
      <c r="F283" s="18">
        <f t="shared" si="78"/>
        <v>0.0004</v>
      </c>
      <c r="G283" s="142"/>
      <c r="H283" s="18">
        <v>1.0</v>
      </c>
      <c r="I283" s="89">
        <f t="shared" si="79"/>
        <v>0.0004</v>
      </c>
      <c r="J283" s="25">
        <f>'Insumos Buffet'!D70</f>
        <v>145000</v>
      </c>
      <c r="K283" s="3">
        <f t="shared" si="80"/>
        <v>58</v>
      </c>
      <c r="L283" s="3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5.75" customHeight="1">
      <c r="A284" s="31" t="s">
        <v>448</v>
      </c>
      <c r="B284" s="18">
        <v>1.0E-4</v>
      </c>
      <c r="C284" s="18">
        <v>1.0</v>
      </c>
      <c r="D284" s="18">
        <f t="shared" si="77"/>
        <v>0.0001</v>
      </c>
      <c r="E284" s="18">
        <f>B284*A278</f>
        <v>0.0004</v>
      </c>
      <c r="F284" s="18">
        <f t="shared" si="78"/>
        <v>0.0004</v>
      </c>
      <c r="G284" s="142"/>
      <c r="H284" s="18">
        <v>1.0</v>
      </c>
      <c r="I284" s="89">
        <f t="shared" si="79"/>
        <v>0.0004</v>
      </c>
      <c r="J284" s="25">
        <f>'Insumos Buffet'!D57</f>
        <v>190000</v>
      </c>
      <c r="K284" s="3">
        <f t="shared" si="80"/>
        <v>76</v>
      </c>
      <c r="L284" s="3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5.75" customHeight="1">
      <c r="A285" s="31" t="s">
        <v>517</v>
      </c>
      <c r="B285" s="18">
        <v>0.08</v>
      </c>
      <c r="C285" s="18">
        <v>1.0</v>
      </c>
      <c r="D285" s="18">
        <f t="shared" si="77"/>
        <v>0.08</v>
      </c>
      <c r="E285" s="18">
        <f>B285*A278</f>
        <v>0.32</v>
      </c>
      <c r="F285" s="18">
        <f t="shared" si="78"/>
        <v>0.32</v>
      </c>
      <c r="G285" s="87"/>
      <c r="H285" s="18">
        <v>1.0</v>
      </c>
      <c r="I285" s="89">
        <f t="shared" si="79"/>
        <v>0.32</v>
      </c>
      <c r="J285" s="25"/>
      <c r="K285" s="3">
        <f t="shared" si="80"/>
        <v>0</v>
      </c>
      <c r="L285" s="3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5.75" customHeight="1">
      <c r="A286" s="31" t="s">
        <v>47</v>
      </c>
      <c r="B286" s="18">
        <v>0.01</v>
      </c>
      <c r="C286" s="18">
        <v>1.0</v>
      </c>
      <c r="D286" s="18">
        <f t="shared" si="77"/>
        <v>0.01</v>
      </c>
      <c r="E286" s="18">
        <f>B286*A278</f>
        <v>0.04</v>
      </c>
      <c r="F286" s="18">
        <f t="shared" si="78"/>
        <v>0.04</v>
      </c>
      <c r="G286" s="59"/>
      <c r="H286" s="18">
        <v>1.0</v>
      </c>
      <c r="I286" s="89">
        <f t="shared" si="79"/>
        <v>0.04</v>
      </c>
      <c r="J286" s="25">
        <f>'Insumos Buffet'!D2</f>
        <v>6820</v>
      </c>
      <c r="K286" s="3">
        <f t="shared" si="80"/>
        <v>272.8</v>
      </c>
      <c r="L286" s="3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5.75" customHeight="1">
      <c r="A287" s="2"/>
      <c r="B287" s="89"/>
      <c r="C287" s="89"/>
      <c r="D287" s="18">
        <f t="shared" si="77"/>
        <v>0</v>
      </c>
      <c r="E287" s="18">
        <f>B287*A278</f>
        <v>0</v>
      </c>
      <c r="F287" s="18">
        <f t="shared" si="78"/>
        <v>0</v>
      </c>
      <c r="G287" s="148" t="s">
        <v>528</v>
      </c>
      <c r="H287" s="18"/>
      <c r="I287" s="89">
        <f t="shared" si="79"/>
        <v>0</v>
      </c>
      <c r="J287" s="116"/>
      <c r="K287" s="3">
        <f t="shared" si="80"/>
        <v>0</v>
      </c>
      <c r="L287" s="3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5.75" customHeight="1">
      <c r="A288" s="2"/>
      <c r="B288" s="89"/>
      <c r="C288" s="89"/>
      <c r="D288" s="18">
        <f t="shared" si="77"/>
        <v>0</v>
      </c>
      <c r="E288" s="18">
        <f>B288*A278</f>
        <v>0</v>
      </c>
      <c r="F288" s="18">
        <f t="shared" si="78"/>
        <v>0</v>
      </c>
      <c r="G288" s="142"/>
      <c r="H288" s="18"/>
      <c r="I288" s="89">
        <f t="shared" si="79"/>
        <v>0</v>
      </c>
      <c r="J288" s="116"/>
      <c r="K288" s="3">
        <f t="shared" si="80"/>
        <v>0</v>
      </c>
      <c r="L288" s="3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5.75" customHeight="1">
      <c r="A289" s="1"/>
      <c r="B289" s="89"/>
      <c r="C289" s="89"/>
      <c r="D289" s="18">
        <f t="shared" si="77"/>
        <v>0</v>
      </c>
      <c r="E289" s="18">
        <f>B289*A278</f>
        <v>0</v>
      </c>
      <c r="F289" s="18">
        <f t="shared" si="78"/>
        <v>0</v>
      </c>
      <c r="G289" s="142"/>
      <c r="H289" s="18"/>
      <c r="I289" s="89">
        <f t="shared" si="79"/>
        <v>0</v>
      </c>
      <c r="J289" s="116"/>
      <c r="K289" s="3">
        <f t="shared" si="80"/>
        <v>0</v>
      </c>
      <c r="L289" s="3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5.75" customHeight="1">
      <c r="A290" s="1"/>
      <c r="B290" s="89"/>
      <c r="C290" s="89"/>
      <c r="D290" s="18">
        <f t="shared" si="77"/>
        <v>0</v>
      </c>
      <c r="E290" s="18">
        <f>B290*A278</f>
        <v>0</v>
      </c>
      <c r="F290" s="18">
        <f t="shared" si="78"/>
        <v>0</v>
      </c>
      <c r="G290" s="142"/>
      <c r="H290" s="18"/>
      <c r="I290" s="89">
        <f t="shared" si="79"/>
        <v>0</v>
      </c>
      <c r="J290" s="116"/>
      <c r="K290" s="3">
        <f t="shared" si="80"/>
        <v>0</v>
      </c>
      <c r="L290" s="3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5.75" customHeight="1">
      <c r="A291" s="31"/>
      <c r="B291" s="89"/>
      <c r="C291" s="89"/>
      <c r="D291" s="95">
        <f t="shared" si="77"/>
        <v>0</v>
      </c>
      <c r="E291" s="95">
        <f>B291*A278</f>
        <v>0</v>
      </c>
      <c r="F291" s="18">
        <f t="shared" si="78"/>
        <v>0</v>
      </c>
      <c r="G291" s="87"/>
      <c r="H291" s="18"/>
      <c r="I291" s="89">
        <f t="shared" si="79"/>
        <v>0</v>
      </c>
      <c r="J291" s="118"/>
      <c r="K291" s="3">
        <f t="shared" si="80"/>
        <v>0</v>
      </c>
      <c r="L291" s="3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5.75" customHeight="1">
      <c r="A292" s="31"/>
      <c r="B292" s="89"/>
      <c r="C292" s="89"/>
      <c r="D292" s="18">
        <f t="shared" si="77"/>
        <v>0</v>
      </c>
      <c r="E292" s="18">
        <f>B292*A278</f>
        <v>0</v>
      </c>
      <c r="F292" s="18">
        <f t="shared" si="78"/>
        <v>0</v>
      </c>
      <c r="G292" s="143">
        <f>F294/A278</f>
        <v>0.2622</v>
      </c>
      <c r="H292" s="18"/>
      <c r="I292" s="89">
        <f t="shared" si="79"/>
        <v>0</v>
      </c>
      <c r="J292" s="3"/>
      <c r="K292" s="3">
        <f t="shared" si="80"/>
        <v>0</v>
      </c>
      <c r="L292" s="3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5.75" customHeight="1">
      <c r="A293" s="31"/>
      <c r="B293" s="89"/>
      <c r="C293" s="89"/>
      <c r="D293" s="18">
        <f t="shared" si="77"/>
        <v>0</v>
      </c>
      <c r="E293" s="18">
        <f>B293*A278</f>
        <v>0</v>
      </c>
      <c r="F293" s="18">
        <f t="shared" si="78"/>
        <v>0</v>
      </c>
      <c r="G293" s="142"/>
      <c r="H293" s="18"/>
      <c r="I293" s="89">
        <f t="shared" si="79"/>
        <v>0</v>
      </c>
      <c r="J293" s="3"/>
      <c r="K293" s="3">
        <f t="shared" si="80"/>
        <v>0</v>
      </c>
      <c r="L293" s="3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5.75" customHeight="1">
      <c r="A294" s="4" t="s">
        <v>495</v>
      </c>
      <c r="B294" s="97">
        <f>SUM(B280:B293)</f>
        <v>0.2422</v>
      </c>
      <c r="C294" s="96"/>
      <c r="D294" s="97">
        <f t="shared" ref="D294:F294" si="81">SUM(D280:D293)</f>
        <v>0.2622</v>
      </c>
      <c r="E294" s="97">
        <f t="shared" si="81"/>
        <v>0.9688</v>
      </c>
      <c r="F294" s="97">
        <f t="shared" si="81"/>
        <v>1.0488</v>
      </c>
      <c r="G294" s="87"/>
      <c r="H294" s="96"/>
      <c r="I294" s="97">
        <f t="shared" ref="I294:L294" si="82">SUM(I280:I293)</f>
        <v>0.9688</v>
      </c>
      <c r="J294" s="98">
        <f t="shared" si="82"/>
        <v>413551.722</v>
      </c>
      <c r="K294" s="98">
        <f t="shared" si="82"/>
        <v>17888.7444</v>
      </c>
      <c r="L294" s="98">
        <f t="shared" si="82"/>
        <v>0</v>
      </c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5.75" customHeight="1">
      <c r="A295" s="8"/>
      <c r="B295" s="100"/>
      <c r="C295" s="100"/>
      <c r="D295" s="100"/>
      <c r="E295" s="100"/>
      <c r="F295" s="100"/>
      <c r="G295" s="100"/>
      <c r="H295" s="100"/>
      <c r="I295" s="101" t="s">
        <v>496</v>
      </c>
      <c r="J295" s="33"/>
      <c r="K295" s="100"/>
      <c r="L295" s="101" t="s">
        <v>497</v>
      </c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5.75" customHeight="1">
      <c r="A296" s="144"/>
      <c r="B296" s="100"/>
      <c r="C296" s="100"/>
      <c r="D296" s="100"/>
      <c r="E296" s="100"/>
      <c r="F296" s="100"/>
      <c r="G296" s="100"/>
      <c r="H296" s="100"/>
      <c r="I296" s="104">
        <f>G292*A278</f>
        <v>1.0488</v>
      </c>
      <c r="J296" s="33"/>
      <c r="K296" s="100"/>
      <c r="L296" s="104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5.75" customHeight="1">
      <c r="A297" s="144"/>
      <c r="B297" s="100"/>
      <c r="C297" s="100"/>
      <c r="D297" s="100"/>
      <c r="E297" s="100"/>
      <c r="F297" s="100"/>
      <c r="G297" s="100"/>
      <c r="H297" s="100"/>
      <c r="I297" s="107"/>
      <c r="J297" s="33"/>
      <c r="K297" s="100"/>
      <c r="L297" s="10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33"/>
      <c r="K298" s="8"/>
      <c r="L298" s="8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5.75" customHeight="1">
      <c r="A299" s="66" t="s">
        <v>190</v>
      </c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6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78" t="s">
        <v>478</v>
      </c>
      <c r="B300" s="79" t="s">
        <v>479</v>
      </c>
      <c r="C300" s="75"/>
      <c r="D300" s="76"/>
      <c r="E300" s="80" t="s">
        <v>480</v>
      </c>
      <c r="F300" s="75"/>
      <c r="G300" s="76"/>
      <c r="H300" s="79" t="s">
        <v>481</v>
      </c>
      <c r="I300" s="75"/>
      <c r="J300" s="75"/>
      <c r="K300" s="75"/>
      <c r="L300" s="76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5.75" customHeight="1">
      <c r="A301" s="81">
        <f>'Menu Cíclico'!X9</f>
        <v>4</v>
      </c>
      <c r="B301" s="82" t="s">
        <v>482</v>
      </c>
      <c r="C301" s="82" t="s">
        <v>483</v>
      </c>
      <c r="D301" s="82" t="s">
        <v>484</v>
      </c>
      <c r="E301" s="82" t="s">
        <v>485</v>
      </c>
      <c r="F301" s="82" t="s">
        <v>484</v>
      </c>
      <c r="G301" s="82" t="s">
        <v>524</v>
      </c>
      <c r="H301" s="82" t="s">
        <v>486</v>
      </c>
      <c r="I301" s="82" t="s">
        <v>487</v>
      </c>
      <c r="J301" s="114" t="s">
        <v>488</v>
      </c>
      <c r="K301" s="85" t="s">
        <v>489</v>
      </c>
      <c r="L301" s="85" t="s">
        <v>490</v>
      </c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5.75" customHeight="1">
      <c r="A302" s="86" t="s">
        <v>491</v>
      </c>
      <c r="B302" s="87"/>
      <c r="C302" s="87"/>
      <c r="D302" s="87"/>
      <c r="E302" s="87"/>
      <c r="F302" s="87"/>
      <c r="G302" s="87"/>
      <c r="H302" s="87"/>
      <c r="I302" s="87"/>
      <c r="J302" s="115"/>
      <c r="K302" s="87"/>
      <c r="L302" s="8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5.75" customHeight="1">
      <c r="A303" s="37" t="s">
        <v>548</v>
      </c>
      <c r="B303" s="89">
        <v>0.1</v>
      </c>
      <c r="C303" s="89">
        <v>1.2</v>
      </c>
      <c r="D303" s="18">
        <f t="shared" ref="D303:D316" si="83">C303*B303</f>
        <v>0.12</v>
      </c>
      <c r="E303" s="18">
        <f>B303*A301</f>
        <v>0.4</v>
      </c>
      <c r="F303" s="18">
        <f t="shared" ref="F303:F316" si="84">E303*C303</f>
        <v>0.48</v>
      </c>
      <c r="G303" s="140">
        <v>0.0</v>
      </c>
      <c r="H303" s="18">
        <v>1.0</v>
      </c>
      <c r="I303" s="89">
        <f t="shared" ref="I303:I316" si="85">H303*E303</f>
        <v>0.4</v>
      </c>
      <c r="J303" s="116">
        <f>'Insumos Buffet'!D115</f>
        <v>15500</v>
      </c>
      <c r="K303" s="3">
        <f t="shared" ref="K303:K316" si="86">J303*I303</f>
        <v>6200</v>
      </c>
      <c r="L303" s="3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5.75" customHeight="1">
      <c r="A304" s="31" t="s">
        <v>609</v>
      </c>
      <c r="B304" s="89">
        <v>0.05</v>
      </c>
      <c r="C304" s="89">
        <v>1.0</v>
      </c>
      <c r="D304" s="18">
        <f t="shared" si="83"/>
        <v>0.05</v>
      </c>
      <c r="E304" s="18">
        <f>B304*A301</f>
        <v>0.2</v>
      </c>
      <c r="F304" s="18">
        <f t="shared" si="84"/>
        <v>0.2</v>
      </c>
      <c r="G304" s="87"/>
      <c r="H304" s="18">
        <v>1.0</v>
      </c>
      <c r="I304" s="89">
        <f t="shared" si="85"/>
        <v>0.2</v>
      </c>
      <c r="J304" s="116">
        <f>'Insumos Buffet'!D88</f>
        <v>49781.722</v>
      </c>
      <c r="K304" s="3">
        <f t="shared" si="86"/>
        <v>9956.3444</v>
      </c>
      <c r="L304" s="3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5.75" customHeight="1">
      <c r="A305" s="31" t="s">
        <v>492</v>
      </c>
      <c r="B305" s="18">
        <v>0.002</v>
      </c>
      <c r="C305" s="18">
        <v>1.0</v>
      </c>
      <c r="D305" s="18">
        <f t="shared" si="83"/>
        <v>0.002</v>
      </c>
      <c r="E305" s="18">
        <f>B305*A301</f>
        <v>0.008</v>
      </c>
      <c r="F305" s="18">
        <f t="shared" si="84"/>
        <v>0.008</v>
      </c>
      <c r="G305" s="148" t="s">
        <v>527</v>
      </c>
      <c r="H305" s="18">
        <v>1.0</v>
      </c>
      <c r="I305" s="89">
        <f t="shared" si="85"/>
        <v>0.008</v>
      </c>
      <c r="J305" s="116">
        <f>'Insumos Buffet'!D82</f>
        <v>3200</v>
      </c>
      <c r="K305" s="3">
        <f t="shared" si="86"/>
        <v>25.6</v>
      </c>
      <c r="L305" s="3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5.75" customHeight="1">
      <c r="A306" s="31" t="s">
        <v>494</v>
      </c>
      <c r="B306" s="18">
        <v>1.0E-4</v>
      </c>
      <c r="C306" s="18">
        <v>1.0</v>
      </c>
      <c r="D306" s="18">
        <f t="shared" si="83"/>
        <v>0.0001</v>
      </c>
      <c r="E306" s="18">
        <f>B306*A301</f>
        <v>0.0004</v>
      </c>
      <c r="F306" s="18">
        <f t="shared" si="84"/>
        <v>0.0004</v>
      </c>
      <c r="G306" s="142"/>
      <c r="H306" s="18">
        <v>1.0</v>
      </c>
      <c r="I306" s="89">
        <f t="shared" si="85"/>
        <v>0.0004</v>
      </c>
      <c r="J306" s="116">
        <f>'Insumos Buffet'!D70</f>
        <v>145000</v>
      </c>
      <c r="K306" s="3">
        <f t="shared" si="86"/>
        <v>58</v>
      </c>
      <c r="L306" s="3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5.75" customHeight="1">
      <c r="A307" s="31" t="s">
        <v>448</v>
      </c>
      <c r="B307" s="18">
        <v>1.0E-4</v>
      </c>
      <c r="C307" s="18">
        <v>1.0</v>
      </c>
      <c r="D307" s="18">
        <f t="shared" si="83"/>
        <v>0.0001</v>
      </c>
      <c r="E307" s="18">
        <f>B307*A301</f>
        <v>0.0004</v>
      </c>
      <c r="F307" s="18">
        <f t="shared" si="84"/>
        <v>0.0004</v>
      </c>
      <c r="G307" s="142"/>
      <c r="H307" s="18">
        <v>1.0</v>
      </c>
      <c r="I307" s="89">
        <f t="shared" si="85"/>
        <v>0.0004</v>
      </c>
      <c r="J307" s="116">
        <f>'Insumos Buffet'!D57</f>
        <v>190000</v>
      </c>
      <c r="K307" s="3">
        <f t="shared" si="86"/>
        <v>76</v>
      </c>
      <c r="L307" s="3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5.75" customHeight="1">
      <c r="A308" s="31" t="s">
        <v>517</v>
      </c>
      <c r="B308" s="18">
        <v>0.08</v>
      </c>
      <c r="C308" s="18">
        <v>1.0</v>
      </c>
      <c r="D308" s="18">
        <f t="shared" si="83"/>
        <v>0.08</v>
      </c>
      <c r="E308" s="18">
        <f>B308*A301</f>
        <v>0.32</v>
      </c>
      <c r="F308" s="18">
        <f t="shared" si="84"/>
        <v>0.32</v>
      </c>
      <c r="G308" s="87"/>
      <c r="H308" s="18">
        <v>1.0</v>
      </c>
      <c r="I308" s="89">
        <f t="shared" si="85"/>
        <v>0.32</v>
      </c>
      <c r="J308" s="116"/>
      <c r="K308" s="3">
        <f t="shared" si="86"/>
        <v>0</v>
      </c>
      <c r="L308" s="3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5.75" customHeight="1">
      <c r="A309" s="31" t="s">
        <v>47</v>
      </c>
      <c r="B309" s="18">
        <v>0.01</v>
      </c>
      <c r="C309" s="18">
        <v>1.0</v>
      </c>
      <c r="D309" s="18">
        <f t="shared" si="83"/>
        <v>0.01</v>
      </c>
      <c r="E309" s="18">
        <f>B309*A301</f>
        <v>0.04</v>
      </c>
      <c r="F309" s="18">
        <f t="shared" si="84"/>
        <v>0.04</v>
      </c>
      <c r="G309" s="59"/>
      <c r="H309" s="18">
        <v>1.0</v>
      </c>
      <c r="I309" s="89">
        <f t="shared" si="85"/>
        <v>0.04</v>
      </c>
      <c r="J309" s="116">
        <f>'Insumos Buffet'!D2</f>
        <v>6820</v>
      </c>
      <c r="K309" s="3">
        <f t="shared" si="86"/>
        <v>272.8</v>
      </c>
      <c r="L309" s="3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5.75" customHeight="1">
      <c r="A310" s="2"/>
      <c r="B310" s="89"/>
      <c r="C310" s="89"/>
      <c r="D310" s="18">
        <f t="shared" si="83"/>
        <v>0</v>
      </c>
      <c r="E310" s="18">
        <f>B310*A301</f>
        <v>0</v>
      </c>
      <c r="F310" s="18">
        <f t="shared" si="84"/>
        <v>0</v>
      </c>
      <c r="G310" s="148" t="s">
        <v>528</v>
      </c>
      <c r="H310" s="18"/>
      <c r="I310" s="89">
        <f t="shared" si="85"/>
        <v>0</v>
      </c>
      <c r="J310" s="116"/>
      <c r="K310" s="3">
        <f t="shared" si="86"/>
        <v>0</v>
      </c>
      <c r="L310" s="3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5.75" customHeight="1">
      <c r="A311" s="2"/>
      <c r="B311" s="89"/>
      <c r="C311" s="89"/>
      <c r="D311" s="18">
        <f t="shared" si="83"/>
        <v>0</v>
      </c>
      <c r="E311" s="18">
        <f>B311*A301</f>
        <v>0</v>
      </c>
      <c r="F311" s="18">
        <f t="shared" si="84"/>
        <v>0</v>
      </c>
      <c r="G311" s="142"/>
      <c r="H311" s="18"/>
      <c r="I311" s="89">
        <f t="shared" si="85"/>
        <v>0</v>
      </c>
      <c r="J311" s="116"/>
      <c r="K311" s="3">
        <f t="shared" si="86"/>
        <v>0</v>
      </c>
      <c r="L311" s="3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5.75" customHeight="1">
      <c r="A312" s="1"/>
      <c r="B312" s="89"/>
      <c r="C312" s="89"/>
      <c r="D312" s="18">
        <f t="shared" si="83"/>
        <v>0</v>
      </c>
      <c r="E312" s="18">
        <f>B312*A301</f>
        <v>0</v>
      </c>
      <c r="F312" s="18">
        <f t="shared" si="84"/>
        <v>0</v>
      </c>
      <c r="G312" s="142"/>
      <c r="H312" s="18"/>
      <c r="I312" s="89">
        <f t="shared" si="85"/>
        <v>0</v>
      </c>
      <c r="J312" s="116"/>
      <c r="K312" s="3">
        <f t="shared" si="86"/>
        <v>0</v>
      </c>
      <c r="L312" s="3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5.75" customHeight="1">
      <c r="A313" s="1"/>
      <c r="B313" s="89"/>
      <c r="C313" s="89"/>
      <c r="D313" s="18">
        <f t="shared" si="83"/>
        <v>0</v>
      </c>
      <c r="E313" s="18">
        <f>B313*A301</f>
        <v>0</v>
      </c>
      <c r="F313" s="18">
        <f t="shared" si="84"/>
        <v>0</v>
      </c>
      <c r="G313" s="142"/>
      <c r="H313" s="18"/>
      <c r="I313" s="89">
        <f t="shared" si="85"/>
        <v>0</v>
      </c>
      <c r="J313" s="116"/>
      <c r="K313" s="3">
        <f t="shared" si="86"/>
        <v>0</v>
      </c>
      <c r="L313" s="3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5.75" customHeight="1">
      <c r="A314" s="31"/>
      <c r="B314" s="89"/>
      <c r="C314" s="89"/>
      <c r="D314" s="95">
        <f t="shared" si="83"/>
        <v>0</v>
      </c>
      <c r="E314" s="95">
        <f>B314*A301</f>
        <v>0</v>
      </c>
      <c r="F314" s="18">
        <f t="shared" si="84"/>
        <v>0</v>
      </c>
      <c r="G314" s="87"/>
      <c r="H314" s="18"/>
      <c r="I314" s="89">
        <f t="shared" si="85"/>
        <v>0</v>
      </c>
      <c r="J314" s="118"/>
      <c r="K314" s="3">
        <f t="shared" si="86"/>
        <v>0</v>
      </c>
      <c r="L314" s="3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5.75" customHeight="1">
      <c r="A315" s="31"/>
      <c r="B315" s="89"/>
      <c r="C315" s="89"/>
      <c r="D315" s="18">
        <f t="shared" si="83"/>
        <v>0</v>
      </c>
      <c r="E315" s="18">
        <f>B315*A301</f>
        <v>0</v>
      </c>
      <c r="F315" s="18">
        <f t="shared" si="84"/>
        <v>0</v>
      </c>
      <c r="G315" s="143">
        <f>F317/A301</f>
        <v>0.2622</v>
      </c>
      <c r="H315" s="18"/>
      <c r="I315" s="89">
        <f t="shared" si="85"/>
        <v>0</v>
      </c>
      <c r="J315" s="3"/>
      <c r="K315" s="3">
        <f t="shared" si="86"/>
        <v>0</v>
      </c>
      <c r="L315" s="3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5.75" customHeight="1">
      <c r="A316" s="31"/>
      <c r="B316" s="89"/>
      <c r="C316" s="89"/>
      <c r="D316" s="18">
        <f t="shared" si="83"/>
        <v>0</v>
      </c>
      <c r="E316" s="18">
        <f>B316*A301</f>
        <v>0</v>
      </c>
      <c r="F316" s="18">
        <f t="shared" si="84"/>
        <v>0</v>
      </c>
      <c r="G316" s="142"/>
      <c r="H316" s="18"/>
      <c r="I316" s="89">
        <f t="shared" si="85"/>
        <v>0</v>
      </c>
      <c r="J316" s="3"/>
      <c r="K316" s="3">
        <f t="shared" si="86"/>
        <v>0</v>
      </c>
      <c r="L316" s="3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5.75" customHeight="1">
      <c r="A317" s="4" t="s">
        <v>495</v>
      </c>
      <c r="B317" s="97">
        <f>SUM(B303:B316)</f>
        <v>0.2422</v>
      </c>
      <c r="C317" s="96"/>
      <c r="D317" s="97">
        <f t="shared" ref="D317:F317" si="87">SUM(D303:D316)</f>
        <v>0.2622</v>
      </c>
      <c r="E317" s="97">
        <f t="shared" si="87"/>
        <v>0.9688</v>
      </c>
      <c r="F317" s="97">
        <f t="shared" si="87"/>
        <v>1.0488</v>
      </c>
      <c r="G317" s="87"/>
      <c r="H317" s="96"/>
      <c r="I317" s="97">
        <f t="shared" ref="I317:L317" si="88">SUM(I303:I316)</f>
        <v>0.9688</v>
      </c>
      <c r="J317" s="98">
        <f t="shared" si="88"/>
        <v>410301.722</v>
      </c>
      <c r="K317" s="98">
        <f t="shared" si="88"/>
        <v>16588.7444</v>
      </c>
      <c r="L317" s="98">
        <f t="shared" si="88"/>
        <v>0</v>
      </c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5.75" customHeight="1">
      <c r="A318" s="8"/>
      <c r="B318" s="100"/>
      <c r="C318" s="100"/>
      <c r="D318" s="100"/>
      <c r="E318" s="100"/>
      <c r="F318" s="100"/>
      <c r="G318" s="100"/>
      <c r="H318" s="100"/>
      <c r="I318" s="101" t="s">
        <v>496</v>
      </c>
      <c r="J318" s="33"/>
      <c r="K318" s="100"/>
      <c r="L318" s="101" t="s">
        <v>497</v>
      </c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5.75" customHeight="1">
      <c r="A319" s="144"/>
      <c r="B319" s="100"/>
      <c r="C319" s="100"/>
      <c r="D319" s="100"/>
      <c r="E319" s="100"/>
      <c r="F319" s="100"/>
      <c r="G319" s="100"/>
      <c r="H319" s="100"/>
      <c r="I319" s="104">
        <f>G315*A301</f>
        <v>1.0488</v>
      </c>
      <c r="J319" s="33"/>
      <c r="K319" s="100"/>
      <c r="L319" s="104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5.75" customHeight="1">
      <c r="A320" s="144"/>
      <c r="B320" s="8"/>
      <c r="C320" s="8"/>
      <c r="D320" s="8"/>
      <c r="E320" s="8"/>
      <c r="F320" s="8"/>
      <c r="G320" s="8"/>
      <c r="H320" s="8"/>
      <c r="I320" s="8"/>
      <c r="J320" s="33"/>
      <c r="K320" s="8"/>
      <c r="L320" s="8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33"/>
      <c r="K321" s="8"/>
      <c r="L321" s="8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5.75" customHeight="1">
      <c r="A322" s="66" t="s">
        <v>253</v>
      </c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6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5.75" customHeight="1">
      <c r="A323" s="78" t="s">
        <v>478</v>
      </c>
      <c r="B323" s="79" t="s">
        <v>479</v>
      </c>
      <c r="C323" s="75"/>
      <c r="D323" s="76"/>
      <c r="E323" s="80" t="s">
        <v>480</v>
      </c>
      <c r="F323" s="75"/>
      <c r="G323" s="76"/>
      <c r="H323" s="79" t="s">
        <v>481</v>
      </c>
      <c r="I323" s="75"/>
      <c r="J323" s="75"/>
      <c r="K323" s="75"/>
      <c r="L323" s="76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5.75" customHeight="1">
      <c r="A324" s="81">
        <f>'Menu Cíclico'!X10</f>
        <v>4</v>
      </c>
      <c r="B324" s="82" t="s">
        <v>482</v>
      </c>
      <c r="C324" s="82" t="s">
        <v>483</v>
      </c>
      <c r="D324" s="82" t="s">
        <v>484</v>
      </c>
      <c r="E324" s="82" t="s">
        <v>485</v>
      </c>
      <c r="F324" s="82" t="s">
        <v>484</v>
      </c>
      <c r="G324" s="82" t="s">
        <v>524</v>
      </c>
      <c r="H324" s="82" t="s">
        <v>486</v>
      </c>
      <c r="I324" s="82" t="s">
        <v>487</v>
      </c>
      <c r="J324" s="114" t="s">
        <v>488</v>
      </c>
      <c r="K324" s="85" t="s">
        <v>489</v>
      </c>
      <c r="L324" s="85" t="s">
        <v>490</v>
      </c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5.75" customHeight="1">
      <c r="A325" s="86" t="s">
        <v>491</v>
      </c>
      <c r="B325" s="87"/>
      <c r="C325" s="87"/>
      <c r="D325" s="87"/>
      <c r="E325" s="87"/>
      <c r="F325" s="87"/>
      <c r="G325" s="87"/>
      <c r="H325" s="87"/>
      <c r="I325" s="87"/>
      <c r="J325" s="115"/>
      <c r="K325" s="87"/>
      <c r="L325" s="8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5.75" customHeight="1">
      <c r="A326" s="37" t="s">
        <v>412</v>
      </c>
      <c r="B326" s="89">
        <v>0.05</v>
      </c>
      <c r="C326" s="89">
        <v>2.0</v>
      </c>
      <c r="D326" s="18">
        <f t="shared" ref="D326:D339" si="89">C326*B326</f>
        <v>0.1</v>
      </c>
      <c r="E326" s="18">
        <f>B326*A324</f>
        <v>0.2</v>
      </c>
      <c r="F326" s="18">
        <f t="shared" ref="F326:F339" si="90">E326*C326</f>
        <v>0.4</v>
      </c>
      <c r="G326" s="140">
        <v>0.0</v>
      </c>
      <c r="H326" s="18">
        <v>1.0</v>
      </c>
      <c r="I326" s="89">
        <f t="shared" ref="I326:I339" si="91">H326*E326</f>
        <v>0.2</v>
      </c>
      <c r="J326" s="116">
        <f>'Insumos Buffet'!D35</f>
        <v>4034</v>
      </c>
      <c r="K326" s="3">
        <f t="shared" ref="K326:K339" si="92">J326*I326</f>
        <v>806.8</v>
      </c>
      <c r="L326" s="3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5.75" customHeight="1">
      <c r="A327" s="31" t="s">
        <v>441</v>
      </c>
      <c r="B327" s="89">
        <v>0.05</v>
      </c>
      <c r="C327" s="89">
        <v>1.0</v>
      </c>
      <c r="D327" s="18">
        <f t="shared" si="89"/>
        <v>0.05</v>
      </c>
      <c r="E327" s="18">
        <f>B327*A324</f>
        <v>0.2</v>
      </c>
      <c r="F327" s="18">
        <f t="shared" si="90"/>
        <v>0.2</v>
      </c>
      <c r="G327" s="87"/>
      <c r="H327" s="18">
        <v>1.0</v>
      </c>
      <c r="I327" s="89">
        <f t="shared" si="91"/>
        <v>0.2</v>
      </c>
      <c r="J327" s="116">
        <f>'Insumos Buffet'!D88</f>
        <v>49781.722</v>
      </c>
      <c r="K327" s="3">
        <f t="shared" si="92"/>
        <v>9956.3444</v>
      </c>
      <c r="L327" s="3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5.75" customHeight="1">
      <c r="A328" s="31" t="s">
        <v>428</v>
      </c>
      <c r="B328" s="18">
        <v>0.01</v>
      </c>
      <c r="C328" s="18">
        <v>1.0</v>
      </c>
      <c r="D328" s="18">
        <f t="shared" si="89"/>
        <v>0.01</v>
      </c>
      <c r="E328" s="18">
        <f>B328*A324</f>
        <v>0.04</v>
      </c>
      <c r="F328" s="18">
        <f t="shared" si="90"/>
        <v>0.04</v>
      </c>
      <c r="G328" s="148" t="s">
        <v>527</v>
      </c>
      <c r="H328" s="18">
        <v>1.0</v>
      </c>
      <c r="I328" s="89">
        <f t="shared" si="91"/>
        <v>0.04</v>
      </c>
      <c r="J328" s="116">
        <f>'Insumos Buffet'!D45</f>
        <v>2600</v>
      </c>
      <c r="K328" s="3">
        <f t="shared" si="92"/>
        <v>104</v>
      </c>
      <c r="L328" s="3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5.75" customHeight="1">
      <c r="A329" s="31" t="s">
        <v>517</v>
      </c>
      <c r="B329" s="18">
        <v>0.1</v>
      </c>
      <c r="C329" s="18">
        <v>1.0</v>
      </c>
      <c r="D329" s="18">
        <f t="shared" si="89"/>
        <v>0.1</v>
      </c>
      <c r="E329" s="18">
        <f>B329*A324</f>
        <v>0.4</v>
      </c>
      <c r="F329" s="18">
        <f t="shared" si="90"/>
        <v>0.4</v>
      </c>
      <c r="G329" s="142"/>
      <c r="H329" s="18">
        <v>1.0</v>
      </c>
      <c r="I329" s="89">
        <f t="shared" si="91"/>
        <v>0.4</v>
      </c>
      <c r="J329" s="116"/>
      <c r="K329" s="3">
        <f t="shared" si="92"/>
        <v>0</v>
      </c>
      <c r="L329" s="3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5.75" customHeight="1">
      <c r="A330" s="31" t="s">
        <v>453</v>
      </c>
      <c r="B330" s="18">
        <v>0.01</v>
      </c>
      <c r="C330" s="18">
        <v>1.0</v>
      </c>
      <c r="D330" s="18">
        <f t="shared" si="89"/>
        <v>0.01</v>
      </c>
      <c r="E330" s="18">
        <f>B330*A324</f>
        <v>0.04</v>
      </c>
      <c r="F330" s="18">
        <f t="shared" si="90"/>
        <v>0.04</v>
      </c>
      <c r="G330" s="142"/>
      <c r="H330" s="18">
        <v>1.0</v>
      </c>
      <c r="I330" s="89">
        <f t="shared" si="91"/>
        <v>0.04</v>
      </c>
      <c r="J330" s="116">
        <f>'Insumos Buffet'!D75</f>
        <v>76300</v>
      </c>
      <c r="K330" s="3">
        <f t="shared" si="92"/>
        <v>3052</v>
      </c>
      <c r="L330" s="3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5.75" customHeight="1">
      <c r="A331" s="31" t="s">
        <v>505</v>
      </c>
      <c r="B331" s="18">
        <v>0.002</v>
      </c>
      <c r="C331" s="18">
        <v>1.0</v>
      </c>
      <c r="D331" s="18">
        <f t="shared" si="89"/>
        <v>0.002</v>
      </c>
      <c r="E331" s="18">
        <f>B331*A324</f>
        <v>0.008</v>
      </c>
      <c r="F331" s="18">
        <f t="shared" si="90"/>
        <v>0.008</v>
      </c>
      <c r="G331" s="87"/>
      <c r="H331" s="18">
        <v>1.0</v>
      </c>
      <c r="I331" s="89">
        <f t="shared" si="91"/>
        <v>0.008</v>
      </c>
      <c r="J331" s="116">
        <f>'Insumos Buffet'!D82</f>
        <v>3200</v>
      </c>
      <c r="K331" s="3">
        <f t="shared" si="92"/>
        <v>25.6</v>
      </c>
      <c r="L331" s="3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5.75" customHeight="1">
      <c r="A332" s="31" t="s">
        <v>494</v>
      </c>
      <c r="B332" s="18">
        <v>1.0E-4</v>
      </c>
      <c r="C332" s="18">
        <v>1.0</v>
      </c>
      <c r="D332" s="18">
        <f t="shared" si="89"/>
        <v>0.0001</v>
      </c>
      <c r="E332" s="18">
        <f>B332*A324</f>
        <v>0.0004</v>
      </c>
      <c r="F332" s="18">
        <f t="shared" si="90"/>
        <v>0.0004</v>
      </c>
      <c r="G332" s="59"/>
      <c r="H332" s="18">
        <v>1.0</v>
      </c>
      <c r="I332" s="89">
        <f t="shared" si="91"/>
        <v>0.0004</v>
      </c>
      <c r="J332" s="116">
        <f>'Insumos Buffet'!D70</f>
        <v>145000</v>
      </c>
      <c r="K332" s="3">
        <f t="shared" si="92"/>
        <v>58</v>
      </c>
      <c r="L332" s="3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5.75" customHeight="1">
      <c r="A333" s="31" t="s">
        <v>448</v>
      </c>
      <c r="B333" s="89">
        <v>1.0E-4</v>
      </c>
      <c r="C333" s="89">
        <v>1.0</v>
      </c>
      <c r="D333" s="18">
        <f t="shared" si="89"/>
        <v>0.0001</v>
      </c>
      <c r="E333" s="18">
        <f>B333*A324</f>
        <v>0.0004</v>
      </c>
      <c r="F333" s="18">
        <f t="shared" si="90"/>
        <v>0.0004</v>
      </c>
      <c r="G333" s="148" t="s">
        <v>528</v>
      </c>
      <c r="H333" s="18">
        <v>1.0</v>
      </c>
      <c r="I333" s="89">
        <f t="shared" si="91"/>
        <v>0.0004</v>
      </c>
      <c r="J333" s="116">
        <f>'Insumos Buffet'!D57</f>
        <v>190000</v>
      </c>
      <c r="K333" s="3">
        <f t="shared" si="92"/>
        <v>76</v>
      </c>
      <c r="L333" s="3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5.75" customHeight="1">
      <c r="A334" s="2"/>
      <c r="B334" s="89"/>
      <c r="C334" s="89"/>
      <c r="D334" s="18">
        <f t="shared" si="89"/>
        <v>0</v>
      </c>
      <c r="E334" s="18">
        <f>B334*A324</f>
        <v>0</v>
      </c>
      <c r="F334" s="18">
        <f t="shared" si="90"/>
        <v>0</v>
      </c>
      <c r="G334" s="142"/>
      <c r="H334" s="18"/>
      <c r="I334" s="89">
        <f t="shared" si="91"/>
        <v>0</v>
      </c>
      <c r="J334" s="116"/>
      <c r="K334" s="3">
        <f t="shared" si="92"/>
        <v>0</v>
      </c>
      <c r="L334" s="3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5.75" customHeight="1">
      <c r="A335" s="1"/>
      <c r="B335" s="89"/>
      <c r="C335" s="89"/>
      <c r="D335" s="18">
        <f t="shared" si="89"/>
        <v>0</v>
      </c>
      <c r="E335" s="18">
        <f>B335*A324</f>
        <v>0</v>
      </c>
      <c r="F335" s="18">
        <f t="shared" si="90"/>
        <v>0</v>
      </c>
      <c r="G335" s="142"/>
      <c r="H335" s="18"/>
      <c r="I335" s="89">
        <f t="shared" si="91"/>
        <v>0</v>
      </c>
      <c r="J335" s="116"/>
      <c r="K335" s="3">
        <f t="shared" si="92"/>
        <v>0</v>
      </c>
      <c r="L335" s="3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5.75" customHeight="1">
      <c r="A336" s="1"/>
      <c r="B336" s="89"/>
      <c r="C336" s="89"/>
      <c r="D336" s="18">
        <f t="shared" si="89"/>
        <v>0</v>
      </c>
      <c r="E336" s="18">
        <f>B336*A324</f>
        <v>0</v>
      </c>
      <c r="F336" s="18">
        <f t="shared" si="90"/>
        <v>0</v>
      </c>
      <c r="G336" s="142"/>
      <c r="H336" s="18"/>
      <c r="I336" s="89">
        <f t="shared" si="91"/>
        <v>0</v>
      </c>
      <c r="J336" s="116"/>
      <c r="K336" s="3">
        <f t="shared" si="92"/>
        <v>0</v>
      </c>
      <c r="L336" s="3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5.75" customHeight="1">
      <c r="A337" s="31"/>
      <c r="B337" s="89"/>
      <c r="C337" s="89"/>
      <c r="D337" s="95">
        <f t="shared" si="89"/>
        <v>0</v>
      </c>
      <c r="E337" s="95">
        <f>B337*A324</f>
        <v>0</v>
      </c>
      <c r="F337" s="18">
        <f t="shared" si="90"/>
        <v>0</v>
      </c>
      <c r="G337" s="87"/>
      <c r="H337" s="18"/>
      <c r="I337" s="89">
        <f t="shared" si="91"/>
        <v>0</v>
      </c>
      <c r="J337" s="118"/>
      <c r="K337" s="3">
        <f t="shared" si="92"/>
        <v>0</v>
      </c>
      <c r="L337" s="3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5.75" customHeight="1">
      <c r="A338" s="31"/>
      <c r="B338" s="89"/>
      <c r="C338" s="89"/>
      <c r="D338" s="18">
        <f t="shared" si="89"/>
        <v>0</v>
      </c>
      <c r="E338" s="18">
        <f>B338*A324</f>
        <v>0</v>
      </c>
      <c r="F338" s="18">
        <f t="shared" si="90"/>
        <v>0</v>
      </c>
      <c r="G338" s="143">
        <f>F340/A324</f>
        <v>0.2722</v>
      </c>
      <c r="H338" s="18"/>
      <c r="I338" s="89">
        <f t="shared" si="91"/>
        <v>0</v>
      </c>
      <c r="J338" s="3"/>
      <c r="K338" s="3">
        <f t="shared" si="92"/>
        <v>0</v>
      </c>
      <c r="L338" s="3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5.75" customHeight="1">
      <c r="A339" s="31"/>
      <c r="B339" s="89"/>
      <c r="C339" s="89"/>
      <c r="D339" s="18">
        <f t="shared" si="89"/>
        <v>0</v>
      </c>
      <c r="E339" s="18">
        <f>B339*A324</f>
        <v>0</v>
      </c>
      <c r="F339" s="18">
        <f t="shared" si="90"/>
        <v>0</v>
      </c>
      <c r="G339" s="142"/>
      <c r="H339" s="18"/>
      <c r="I339" s="89">
        <f t="shared" si="91"/>
        <v>0</v>
      </c>
      <c r="J339" s="3"/>
      <c r="K339" s="3">
        <f t="shared" si="92"/>
        <v>0</v>
      </c>
      <c r="L339" s="3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5.75" customHeight="1">
      <c r="A340" s="4" t="s">
        <v>495</v>
      </c>
      <c r="B340" s="97">
        <f>SUM(B326:B339)</f>
        <v>0.2222</v>
      </c>
      <c r="C340" s="96"/>
      <c r="D340" s="97">
        <f t="shared" ref="D340:F340" si="93">SUM(D326:D339)</f>
        <v>0.2722</v>
      </c>
      <c r="E340" s="97">
        <f t="shared" si="93"/>
        <v>0.8888</v>
      </c>
      <c r="F340" s="97">
        <f t="shared" si="93"/>
        <v>1.0888</v>
      </c>
      <c r="G340" s="87"/>
      <c r="H340" s="96"/>
      <c r="I340" s="97">
        <f t="shared" ref="I340:L340" si="94">SUM(I326:I339)</f>
        <v>0.8888</v>
      </c>
      <c r="J340" s="98">
        <f t="shared" si="94"/>
        <v>470915.722</v>
      </c>
      <c r="K340" s="98">
        <f t="shared" si="94"/>
        <v>14078.7444</v>
      </c>
      <c r="L340" s="98">
        <f t="shared" si="94"/>
        <v>0</v>
      </c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5.75" customHeight="1">
      <c r="A341" s="8"/>
      <c r="B341" s="100"/>
      <c r="C341" s="100"/>
      <c r="D341" s="100"/>
      <c r="E341" s="100"/>
      <c r="F341" s="100"/>
      <c r="G341" s="100"/>
      <c r="H341" s="100"/>
      <c r="I341" s="101" t="s">
        <v>496</v>
      </c>
      <c r="J341" s="33"/>
      <c r="K341" s="100"/>
      <c r="L341" s="101" t="s">
        <v>497</v>
      </c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5.75" customHeight="1">
      <c r="A342" s="144"/>
      <c r="B342" s="100"/>
      <c r="C342" s="100"/>
      <c r="D342" s="100"/>
      <c r="E342" s="100"/>
      <c r="F342" s="100"/>
      <c r="G342" s="100"/>
      <c r="H342" s="100"/>
      <c r="I342" s="104">
        <f>G338*A324</f>
        <v>1.0888</v>
      </c>
      <c r="J342" s="33"/>
      <c r="K342" s="100"/>
      <c r="L342" s="104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5.75" customHeight="1">
      <c r="A343" s="144"/>
      <c r="B343" s="8"/>
      <c r="C343" s="8"/>
      <c r="D343" s="8"/>
      <c r="E343" s="8"/>
      <c r="F343" s="8"/>
      <c r="G343" s="8"/>
      <c r="H343" s="8"/>
      <c r="I343" s="8"/>
      <c r="J343" s="33"/>
      <c r="K343" s="8"/>
      <c r="L343" s="8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33"/>
      <c r="K344" s="8"/>
      <c r="L344" s="8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5.75" customHeight="1">
      <c r="A345" s="66" t="s">
        <v>218</v>
      </c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6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5.75" customHeight="1">
      <c r="A346" s="78" t="s">
        <v>478</v>
      </c>
      <c r="B346" s="79" t="s">
        <v>479</v>
      </c>
      <c r="C346" s="75"/>
      <c r="D346" s="76"/>
      <c r="E346" s="80" t="s">
        <v>480</v>
      </c>
      <c r="F346" s="75"/>
      <c r="G346" s="76"/>
      <c r="H346" s="79" t="s">
        <v>481</v>
      </c>
      <c r="I346" s="75"/>
      <c r="J346" s="75"/>
      <c r="K346" s="75"/>
      <c r="L346" s="76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5.75" customHeight="1">
      <c r="A347" s="81">
        <f>'Menu Cíclico'!AB9</f>
        <v>4</v>
      </c>
      <c r="B347" s="82" t="s">
        <v>482</v>
      </c>
      <c r="C347" s="82" t="s">
        <v>483</v>
      </c>
      <c r="D347" s="82" t="s">
        <v>484</v>
      </c>
      <c r="E347" s="82" t="s">
        <v>485</v>
      </c>
      <c r="F347" s="82" t="s">
        <v>484</v>
      </c>
      <c r="G347" s="82" t="s">
        <v>524</v>
      </c>
      <c r="H347" s="82" t="s">
        <v>486</v>
      </c>
      <c r="I347" s="82" t="s">
        <v>487</v>
      </c>
      <c r="J347" s="114" t="s">
        <v>488</v>
      </c>
      <c r="K347" s="85" t="s">
        <v>489</v>
      </c>
      <c r="L347" s="85" t="s">
        <v>490</v>
      </c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5.75" customHeight="1">
      <c r="A348" s="86" t="s">
        <v>491</v>
      </c>
      <c r="B348" s="87"/>
      <c r="C348" s="87"/>
      <c r="D348" s="87"/>
      <c r="E348" s="87"/>
      <c r="F348" s="87"/>
      <c r="G348" s="87"/>
      <c r="H348" s="87"/>
      <c r="I348" s="87"/>
      <c r="J348" s="115"/>
      <c r="K348" s="87"/>
      <c r="L348" s="8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5.75" customHeight="1">
      <c r="A349" s="169" t="s">
        <v>445</v>
      </c>
      <c r="B349" s="162">
        <v>0.12</v>
      </c>
      <c r="C349" s="89">
        <v>1.0</v>
      </c>
      <c r="D349" s="18">
        <f t="shared" ref="D349:D362" si="95">C349*B349</f>
        <v>0.12</v>
      </c>
      <c r="E349" s="18">
        <f>B349*A347</f>
        <v>0.48</v>
      </c>
      <c r="F349" s="18">
        <f t="shared" ref="F349:F362" si="96">E349*C349</f>
        <v>0.48</v>
      </c>
      <c r="G349" s="140">
        <v>0.0</v>
      </c>
      <c r="H349" s="18">
        <v>1.0</v>
      </c>
      <c r="I349" s="89">
        <f t="shared" ref="I349:I362" si="97">H349*E349</f>
        <v>0.48</v>
      </c>
      <c r="J349" s="25">
        <f>'Insumos Buffet'!D112</f>
        <v>5250</v>
      </c>
      <c r="K349" s="3">
        <f t="shared" ref="K349:K362" si="98">J349*I349</f>
        <v>2520</v>
      </c>
      <c r="L349" s="3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5.75" customHeight="1">
      <c r="A350" s="169" t="s">
        <v>378</v>
      </c>
      <c r="B350" s="162">
        <v>0.03</v>
      </c>
      <c r="C350" s="89">
        <v>1.0</v>
      </c>
      <c r="D350" s="18">
        <f t="shared" si="95"/>
        <v>0.03</v>
      </c>
      <c r="E350" s="18">
        <f>B350*A347</f>
        <v>0.12</v>
      </c>
      <c r="F350" s="18">
        <f t="shared" si="96"/>
        <v>0.12</v>
      </c>
      <c r="G350" s="87"/>
      <c r="H350" s="18">
        <v>1.0</v>
      </c>
      <c r="I350" s="89">
        <f t="shared" si="97"/>
        <v>0.12</v>
      </c>
      <c r="J350" s="25">
        <f>'Insumos Buffet'!D25</f>
        <v>12732</v>
      </c>
      <c r="K350" s="3">
        <f t="shared" si="98"/>
        <v>1527.84</v>
      </c>
      <c r="L350" s="3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5.75" customHeight="1">
      <c r="A351" s="169" t="s">
        <v>505</v>
      </c>
      <c r="B351" s="162">
        <v>0.002</v>
      </c>
      <c r="C351" s="18">
        <v>1.0</v>
      </c>
      <c r="D351" s="18">
        <f t="shared" si="95"/>
        <v>0.002</v>
      </c>
      <c r="E351" s="18">
        <f>B351*A347</f>
        <v>0.008</v>
      </c>
      <c r="F351" s="18">
        <f t="shared" si="96"/>
        <v>0.008</v>
      </c>
      <c r="G351" s="148" t="s">
        <v>527</v>
      </c>
      <c r="H351" s="18">
        <v>1.0</v>
      </c>
      <c r="I351" s="89">
        <f t="shared" si="97"/>
        <v>0.008</v>
      </c>
      <c r="J351" s="25">
        <f>'Insumos Buffet'!D82</f>
        <v>3200</v>
      </c>
      <c r="K351" s="3">
        <f t="shared" si="98"/>
        <v>25.6</v>
      </c>
      <c r="L351" s="3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5.75" customHeight="1">
      <c r="A352" s="169" t="s">
        <v>345</v>
      </c>
      <c r="B352" s="162">
        <v>0.01</v>
      </c>
      <c r="C352" s="18">
        <v>1.0</v>
      </c>
      <c r="D352" s="18">
        <f t="shared" si="95"/>
        <v>0.01</v>
      </c>
      <c r="E352" s="18">
        <f>B352*A347</f>
        <v>0.04</v>
      </c>
      <c r="F352" s="18">
        <f t="shared" si="96"/>
        <v>0.04</v>
      </c>
      <c r="G352" s="142"/>
      <c r="H352" s="18">
        <v>1.175</v>
      </c>
      <c r="I352" s="89">
        <f t="shared" si="97"/>
        <v>0.047</v>
      </c>
      <c r="J352" s="25">
        <f>'Insumos Buffet'!D21</f>
        <v>2990</v>
      </c>
      <c r="K352" s="3">
        <f t="shared" si="98"/>
        <v>140.53</v>
      </c>
      <c r="L352" s="3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5.75" customHeight="1">
      <c r="A353" s="169" t="s">
        <v>508</v>
      </c>
      <c r="B353" s="162">
        <v>0.015</v>
      </c>
      <c r="C353" s="18">
        <v>1.0</v>
      </c>
      <c r="D353" s="18">
        <f t="shared" si="95"/>
        <v>0.015</v>
      </c>
      <c r="E353" s="18">
        <f>B353*A347</f>
        <v>0.06</v>
      </c>
      <c r="F353" s="18">
        <f t="shared" si="96"/>
        <v>0.06</v>
      </c>
      <c r="G353" s="142"/>
      <c r="H353" s="18">
        <v>1.0</v>
      </c>
      <c r="I353" s="89">
        <f t="shared" si="97"/>
        <v>0.06</v>
      </c>
      <c r="J353" s="25">
        <f>'Insumos Buffet'!D77</f>
        <v>24000</v>
      </c>
      <c r="K353" s="3">
        <f t="shared" si="98"/>
        <v>1440</v>
      </c>
      <c r="L353" s="3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5.75" customHeight="1">
      <c r="A354" s="169" t="s">
        <v>387</v>
      </c>
      <c r="B354" s="162">
        <v>0.02</v>
      </c>
      <c r="C354" s="18">
        <v>1.0</v>
      </c>
      <c r="D354" s="18">
        <f t="shared" si="95"/>
        <v>0.02</v>
      </c>
      <c r="E354" s="18">
        <f>B354*A347</f>
        <v>0.08</v>
      </c>
      <c r="F354" s="18">
        <f t="shared" si="96"/>
        <v>0.08</v>
      </c>
      <c r="G354" s="87"/>
      <c r="H354" s="18">
        <v>1.0</v>
      </c>
      <c r="I354" s="89">
        <f t="shared" si="97"/>
        <v>0.08</v>
      </c>
      <c r="J354" s="25">
        <f>'Insumos Buffet'!D29</f>
        <v>7700</v>
      </c>
      <c r="K354" s="3">
        <f t="shared" si="98"/>
        <v>616</v>
      </c>
      <c r="L354" s="3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5.75" customHeight="1">
      <c r="A355" s="2" t="s">
        <v>441</v>
      </c>
      <c r="B355" s="18">
        <v>0.05</v>
      </c>
      <c r="C355" s="18">
        <v>1.0</v>
      </c>
      <c r="D355" s="18">
        <f t="shared" si="95"/>
        <v>0.05</v>
      </c>
      <c r="E355" s="18">
        <f>B355*A347</f>
        <v>0.2</v>
      </c>
      <c r="F355" s="18">
        <f t="shared" si="96"/>
        <v>0.2</v>
      </c>
      <c r="G355" s="59"/>
      <c r="H355" s="18">
        <v>1.0</v>
      </c>
      <c r="I355" s="89">
        <f t="shared" si="97"/>
        <v>0.2</v>
      </c>
      <c r="J355" s="116">
        <f>'Insumos Buffet'!D88</f>
        <v>49781.722</v>
      </c>
      <c r="K355" s="3">
        <f t="shared" si="98"/>
        <v>9956.3444</v>
      </c>
      <c r="L355" s="3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5.75" customHeight="1">
      <c r="A356" s="2"/>
      <c r="B356" s="89"/>
      <c r="C356" s="89"/>
      <c r="D356" s="18">
        <f t="shared" si="95"/>
        <v>0</v>
      </c>
      <c r="E356" s="18">
        <f>B356*A347</f>
        <v>0</v>
      </c>
      <c r="F356" s="18">
        <f t="shared" si="96"/>
        <v>0</v>
      </c>
      <c r="G356" s="148" t="s">
        <v>528</v>
      </c>
      <c r="H356" s="18"/>
      <c r="I356" s="89">
        <f t="shared" si="97"/>
        <v>0</v>
      </c>
      <c r="J356" s="116"/>
      <c r="K356" s="3">
        <f t="shared" si="98"/>
        <v>0</v>
      </c>
      <c r="L356" s="3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5.75" customHeight="1">
      <c r="A357" s="2"/>
      <c r="B357" s="89"/>
      <c r="C357" s="89"/>
      <c r="D357" s="18">
        <f t="shared" si="95"/>
        <v>0</v>
      </c>
      <c r="E357" s="18">
        <f>B357*A347</f>
        <v>0</v>
      </c>
      <c r="F357" s="18">
        <f t="shared" si="96"/>
        <v>0</v>
      </c>
      <c r="G357" s="142"/>
      <c r="H357" s="18"/>
      <c r="I357" s="89">
        <f t="shared" si="97"/>
        <v>0</v>
      </c>
      <c r="J357" s="116"/>
      <c r="K357" s="3">
        <f t="shared" si="98"/>
        <v>0</v>
      </c>
      <c r="L357" s="3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5.75" customHeight="1">
      <c r="A358" s="1"/>
      <c r="B358" s="89"/>
      <c r="C358" s="89"/>
      <c r="D358" s="18">
        <f t="shared" si="95"/>
        <v>0</v>
      </c>
      <c r="E358" s="18">
        <f>B358*A347</f>
        <v>0</v>
      </c>
      <c r="F358" s="18">
        <f t="shared" si="96"/>
        <v>0</v>
      </c>
      <c r="G358" s="142"/>
      <c r="H358" s="18"/>
      <c r="I358" s="89">
        <f t="shared" si="97"/>
        <v>0</v>
      </c>
      <c r="J358" s="116"/>
      <c r="K358" s="3">
        <f t="shared" si="98"/>
        <v>0</v>
      </c>
      <c r="L358" s="3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5.75" customHeight="1">
      <c r="A359" s="1"/>
      <c r="B359" s="89"/>
      <c r="C359" s="89"/>
      <c r="D359" s="18">
        <f t="shared" si="95"/>
        <v>0</v>
      </c>
      <c r="E359" s="18">
        <f>B359*A347</f>
        <v>0</v>
      </c>
      <c r="F359" s="18">
        <f t="shared" si="96"/>
        <v>0</v>
      </c>
      <c r="G359" s="142"/>
      <c r="H359" s="18"/>
      <c r="I359" s="89">
        <f t="shared" si="97"/>
        <v>0</v>
      </c>
      <c r="J359" s="116"/>
      <c r="K359" s="3">
        <f t="shared" si="98"/>
        <v>0</v>
      </c>
      <c r="L359" s="3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5.75" customHeight="1">
      <c r="A360" s="31"/>
      <c r="B360" s="89"/>
      <c r="C360" s="89"/>
      <c r="D360" s="95">
        <f t="shared" si="95"/>
        <v>0</v>
      </c>
      <c r="E360" s="95">
        <f>B360*A347</f>
        <v>0</v>
      </c>
      <c r="F360" s="18">
        <f t="shared" si="96"/>
        <v>0</v>
      </c>
      <c r="G360" s="87"/>
      <c r="H360" s="18"/>
      <c r="I360" s="89">
        <f t="shared" si="97"/>
        <v>0</v>
      </c>
      <c r="J360" s="118"/>
      <c r="K360" s="3">
        <f t="shared" si="98"/>
        <v>0</v>
      </c>
      <c r="L360" s="3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5.75" customHeight="1">
      <c r="A361" s="31"/>
      <c r="B361" s="89"/>
      <c r="C361" s="89"/>
      <c r="D361" s="18">
        <f t="shared" si="95"/>
        <v>0</v>
      </c>
      <c r="E361" s="18">
        <f>B361*A347</f>
        <v>0</v>
      </c>
      <c r="F361" s="18">
        <f t="shared" si="96"/>
        <v>0</v>
      </c>
      <c r="G361" s="143">
        <f>F363/A347</f>
        <v>0.247</v>
      </c>
      <c r="H361" s="18"/>
      <c r="I361" s="89">
        <f t="shared" si="97"/>
        <v>0</v>
      </c>
      <c r="J361" s="3"/>
      <c r="K361" s="3">
        <f t="shared" si="98"/>
        <v>0</v>
      </c>
      <c r="L361" s="3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5.75" customHeight="1">
      <c r="A362" s="31"/>
      <c r="B362" s="89"/>
      <c r="C362" s="89"/>
      <c r="D362" s="18">
        <f t="shared" si="95"/>
        <v>0</v>
      </c>
      <c r="E362" s="18">
        <f>B362*A347</f>
        <v>0</v>
      </c>
      <c r="F362" s="18">
        <f t="shared" si="96"/>
        <v>0</v>
      </c>
      <c r="G362" s="142"/>
      <c r="H362" s="18"/>
      <c r="I362" s="89">
        <f t="shared" si="97"/>
        <v>0</v>
      </c>
      <c r="J362" s="3"/>
      <c r="K362" s="3">
        <f t="shared" si="98"/>
        <v>0</v>
      </c>
      <c r="L362" s="3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5.75" customHeight="1">
      <c r="A363" s="4" t="s">
        <v>495</v>
      </c>
      <c r="B363" s="97">
        <f>SUM(B349:B362)</f>
        <v>0.247</v>
      </c>
      <c r="C363" s="96"/>
      <c r="D363" s="97">
        <f t="shared" ref="D363:F363" si="99">SUM(D349:D362)</f>
        <v>0.247</v>
      </c>
      <c r="E363" s="97">
        <f t="shared" si="99"/>
        <v>0.988</v>
      </c>
      <c r="F363" s="97">
        <f t="shared" si="99"/>
        <v>0.988</v>
      </c>
      <c r="G363" s="87"/>
      <c r="H363" s="96"/>
      <c r="I363" s="97">
        <f t="shared" ref="I363:L363" si="100">SUM(I349:I362)</f>
        <v>0.995</v>
      </c>
      <c r="J363" s="98">
        <f t="shared" si="100"/>
        <v>105653.722</v>
      </c>
      <c r="K363" s="98">
        <f t="shared" si="100"/>
        <v>16226.3144</v>
      </c>
      <c r="L363" s="98">
        <f t="shared" si="100"/>
        <v>0</v>
      </c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5.75" customHeight="1">
      <c r="A364" s="8"/>
      <c r="B364" s="100"/>
      <c r="C364" s="100"/>
      <c r="D364" s="100"/>
      <c r="E364" s="100"/>
      <c r="F364" s="100"/>
      <c r="G364" s="100"/>
      <c r="H364" s="100"/>
      <c r="I364" s="101" t="s">
        <v>496</v>
      </c>
      <c r="J364" s="33"/>
      <c r="K364" s="100"/>
      <c r="L364" s="101" t="s">
        <v>497</v>
      </c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5.75" customHeight="1">
      <c r="A365" s="8"/>
      <c r="B365" s="100"/>
      <c r="C365" s="100"/>
      <c r="D365" s="100"/>
      <c r="E365" s="100"/>
      <c r="F365" s="100"/>
      <c r="G365" s="100"/>
      <c r="H365" s="100"/>
      <c r="I365" s="104">
        <f>G361*A347</f>
        <v>0.988</v>
      </c>
      <c r="J365" s="33"/>
      <c r="K365" s="100"/>
      <c r="L365" s="104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33"/>
      <c r="K366" s="8"/>
      <c r="L366" s="8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33"/>
      <c r="K367" s="8"/>
      <c r="L367" s="8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5.75" customHeight="1">
      <c r="A368" s="66" t="s">
        <v>336</v>
      </c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6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5.75" customHeight="1">
      <c r="A369" s="78" t="s">
        <v>478</v>
      </c>
      <c r="B369" s="79" t="s">
        <v>479</v>
      </c>
      <c r="C369" s="75"/>
      <c r="D369" s="76"/>
      <c r="E369" s="80" t="s">
        <v>480</v>
      </c>
      <c r="F369" s="75"/>
      <c r="G369" s="76"/>
      <c r="H369" s="79" t="s">
        <v>481</v>
      </c>
      <c r="I369" s="75"/>
      <c r="J369" s="75"/>
      <c r="K369" s="75"/>
      <c r="L369" s="76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5.75" customHeight="1">
      <c r="A370" s="81">
        <f>'Menu Cíclico'!AB10</f>
        <v>4</v>
      </c>
      <c r="B370" s="82" t="s">
        <v>482</v>
      </c>
      <c r="C370" s="82" t="s">
        <v>483</v>
      </c>
      <c r="D370" s="82" t="s">
        <v>484</v>
      </c>
      <c r="E370" s="82" t="s">
        <v>485</v>
      </c>
      <c r="F370" s="82" t="s">
        <v>484</v>
      </c>
      <c r="G370" s="82" t="s">
        <v>524</v>
      </c>
      <c r="H370" s="82" t="s">
        <v>486</v>
      </c>
      <c r="I370" s="82" t="s">
        <v>487</v>
      </c>
      <c r="J370" s="114" t="s">
        <v>488</v>
      </c>
      <c r="K370" s="85" t="s">
        <v>489</v>
      </c>
      <c r="L370" s="85" t="s">
        <v>490</v>
      </c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5.75" customHeight="1">
      <c r="A371" s="86" t="s">
        <v>491</v>
      </c>
      <c r="B371" s="87"/>
      <c r="C371" s="87"/>
      <c r="D371" s="87"/>
      <c r="E371" s="87"/>
      <c r="F371" s="87"/>
      <c r="G371" s="87"/>
      <c r="H371" s="87"/>
      <c r="I371" s="87"/>
      <c r="J371" s="115"/>
      <c r="K371" s="87"/>
      <c r="L371" s="8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5.75" customHeight="1">
      <c r="A372" s="73" t="s">
        <v>508</v>
      </c>
      <c r="B372" s="89">
        <v>0.025</v>
      </c>
      <c r="C372" s="89">
        <v>1.0</v>
      </c>
      <c r="D372" s="18">
        <f t="shared" ref="D372:D385" si="101">C372*B372</f>
        <v>0.025</v>
      </c>
      <c r="E372" s="18">
        <f>B372*A370</f>
        <v>0.1</v>
      </c>
      <c r="F372" s="18">
        <f t="shared" ref="F372:F385" si="102">E372*C372</f>
        <v>0.1</v>
      </c>
      <c r="G372" s="140">
        <v>0.0</v>
      </c>
      <c r="H372" s="18">
        <v>1.0</v>
      </c>
      <c r="I372" s="89">
        <f t="shared" ref="I372:I385" si="103">H372*E372</f>
        <v>0.1</v>
      </c>
      <c r="J372" s="116">
        <f>'Insumos Buffet'!D77</f>
        <v>24000</v>
      </c>
      <c r="K372" s="3">
        <f t="shared" ref="K372:K385" si="104">J372*I372</f>
        <v>2400</v>
      </c>
      <c r="L372" s="3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5.75" customHeight="1">
      <c r="A373" s="73" t="s">
        <v>442</v>
      </c>
      <c r="B373" s="89">
        <v>0.06</v>
      </c>
      <c r="C373" s="89">
        <v>1.0</v>
      </c>
      <c r="D373" s="18">
        <f t="shared" si="101"/>
        <v>0.06</v>
      </c>
      <c r="E373" s="18">
        <f>B373*A370</f>
        <v>0.24</v>
      </c>
      <c r="F373" s="18">
        <f t="shared" si="102"/>
        <v>0.24</v>
      </c>
      <c r="G373" s="87"/>
      <c r="H373" s="18">
        <v>1.0</v>
      </c>
      <c r="I373" s="89">
        <f t="shared" si="103"/>
        <v>0.24</v>
      </c>
      <c r="J373" s="116">
        <f>'Insumos Buffet'!D120</f>
        <v>10331.86323</v>
      </c>
      <c r="K373" s="3">
        <f t="shared" si="104"/>
        <v>2479.647176</v>
      </c>
      <c r="L373" s="3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5.75" customHeight="1">
      <c r="A374" s="73" t="s">
        <v>438</v>
      </c>
      <c r="B374" s="18">
        <v>0.06</v>
      </c>
      <c r="C374" s="18">
        <v>1.0</v>
      </c>
      <c r="D374" s="18">
        <f t="shared" si="101"/>
        <v>0.06</v>
      </c>
      <c r="E374" s="18">
        <f>B374*A370</f>
        <v>0.24</v>
      </c>
      <c r="F374" s="18">
        <f t="shared" si="102"/>
        <v>0.24</v>
      </c>
      <c r="G374" s="148" t="s">
        <v>527</v>
      </c>
      <c r="H374" s="18">
        <v>1.0</v>
      </c>
      <c r="I374" s="89">
        <f t="shared" si="103"/>
        <v>0.24</v>
      </c>
      <c r="J374" s="116">
        <f>'Insumos Buffet'!D84</f>
        <v>6037.348571</v>
      </c>
      <c r="K374" s="3">
        <f t="shared" si="104"/>
        <v>1448.963657</v>
      </c>
      <c r="L374" s="3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5.75" customHeight="1">
      <c r="A375" s="73" t="s">
        <v>449</v>
      </c>
      <c r="B375" s="18">
        <v>0.1</v>
      </c>
      <c r="C375" s="18">
        <v>1.2</v>
      </c>
      <c r="D375" s="18">
        <f t="shared" si="101"/>
        <v>0.12</v>
      </c>
      <c r="E375" s="18">
        <f>B375*A370</f>
        <v>0.4</v>
      </c>
      <c r="F375" s="18">
        <f t="shared" si="102"/>
        <v>0.48</v>
      </c>
      <c r="G375" s="142"/>
      <c r="H375" s="18">
        <v>1.0</v>
      </c>
      <c r="I375" s="89">
        <f t="shared" si="103"/>
        <v>0.4</v>
      </c>
      <c r="J375" s="116">
        <f>'Insumos Buffet'!D53</f>
        <v>5250</v>
      </c>
      <c r="K375" s="3">
        <f t="shared" si="104"/>
        <v>2100</v>
      </c>
      <c r="L375" s="3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5.75" customHeight="1">
      <c r="A376" s="2"/>
      <c r="B376" s="18"/>
      <c r="C376" s="18"/>
      <c r="D376" s="18">
        <f t="shared" si="101"/>
        <v>0</v>
      </c>
      <c r="E376" s="18">
        <f>B376*A370</f>
        <v>0</v>
      </c>
      <c r="F376" s="18">
        <f t="shared" si="102"/>
        <v>0</v>
      </c>
      <c r="G376" s="142"/>
      <c r="H376" s="18"/>
      <c r="I376" s="89">
        <f t="shared" si="103"/>
        <v>0</v>
      </c>
      <c r="J376" s="116"/>
      <c r="K376" s="3">
        <f t="shared" si="104"/>
        <v>0</v>
      </c>
      <c r="L376" s="3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5.75" customHeight="1">
      <c r="A377" s="2"/>
      <c r="B377" s="18"/>
      <c r="C377" s="18"/>
      <c r="D377" s="18">
        <f t="shared" si="101"/>
        <v>0</v>
      </c>
      <c r="E377" s="18">
        <f>B377*A370</f>
        <v>0</v>
      </c>
      <c r="F377" s="18">
        <f t="shared" si="102"/>
        <v>0</v>
      </c>
      <c r="G377" s="87"/>
      <c r="H377" s="18"/>
      <c r="I377" s="89">
        <f t="shared" si="103"/>
        <v>0</v>
      </c>
      <c r="J377" s="116"/>
      <c r="K377" s="3">
        <f t="shared" si="104"/>
        <v>0</v>
      </c>
      <c r="L377" s="3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5.75" customHeight="1">
      <c r="A378" s="2"/>
      <c r="B378" s="18"/>
      <c r="C378" s="18"/>
      <c r="D378" s="18">
        <f t="shared" si="101"/>
        <v>0</v>
      </c>
      <c r="E378" s="18">
        <f>B378*A370</f>
        <v>0</v>
      </c>
      <c r="F378" s="18">
        <f t="shared" si="102"/>
        <v>0</v>
      </c>
      <c r="G378" s="59"/>
      <c r="H378" s="18"/>
      <c r="I378" s="89">
        <f t="shared" si="103"/>
        <v>0</v>
      </c>
      <c r="J378" s="116"/>
      <c r="K378" s="3">
        <f t="shared" si="104"/>
        <v>0</v>
      </c>
      <c r="L378" s="3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5.75" customHeight="1">
      <c r="A379" s="2"/>
      <c r="B379" s="89"/>
      <c r="C379" s="89"/>
      <c r="D379" s="18">
        <f t="shared" si="101"/>
        <v>0</v>
      </c>
      <c r="E379" s="18">
        <f>B379*A370</f>
        <v>0</v>
      </c>
      <c r="F379" s="18">
        <f t="shared" si="102"/>
        <v>0</v>
      </c>
      <c r="G379" s="148" t="s">
        <v>528</v>
      </c>
      <c r="H379" s="18"/>
      <c r="I379" s="89">
        <f t="shared" si="103"/>
        <v>0</v>
      </c>
      <c r="J379" s="116"/>
      <c r="K379" s="3">
        <f t="shared" si="104"/>
        <v>0</v>
      </c>
      <c r="L379" s="3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5.75" customHeight="1">
      <c r="A380" s="2"/>
      <c r="B380" s="89"/>
      <c r="C380" s="89"/>
      <c r="D380" s="18">
        <f t="shared" si="101"/>
        <v>0</v>
      </c>
      <c r="E380" s="18">
        <f>B380*A370</f>
        <v>0</v>
      </c>
      <c r="F380" s="18">
        <f t="shared" si="102"/>
        <v>0</v>
      </c>
      <c r="G380" s="142"/>
      <c r="H380" s="18"/>
      <c r="I380" s="89">
        <f t="shared" si="103"/>
        <v>0</v>
      </c>
      <c r="J380" s="116"/>
      <c r="K380" s="3">
        <f t="shared" si="104"/>
        <v>0</v>
      </c>
      <c r="L380" s="3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5.75" customHeight="1">
      <c r="A381" s="1"/>
      <c r="B381" s="89"/>
      <c r="C381" s="89"/>
      <c r="D381" s="18">
        <f t="shared" si="101"/>
        <v>0</v>
      </c>
      <c r="E381" s="18">
        <f>B381*A370</f>
        <v>0</v>
      </c>
      <c r="F381" s="18">
        <f t="shared" si="102"/>
        <v>0</v>
      </c>
      <c r="G381" s="142"/>
      <c r="H381" s="18"/>
      <c r="I381" s="89">
        <f t="shared" si="103"/>
        <v>0</v>
      </c>
      <c r="J381" s="116"/>
      <c r="K381" s="3">
        <f t="shared" si="104"/>
        <v>0</v>
      </c>
      <c r="L381" s="3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5.75" customHeight="1">
      <c r="A382" s="1"/>
      <c r="B382" s="89"/>
      <c r="C382" s="89"/>
      <c r="D382" s="18">
        <f t="shared" si="101"/>
        <v>0</v>
      </c>
      <c r="E382" s="18">
        <f>B382*A370</f>
        <v>0</v>
      </c>
      <c r="F382" s="18">
        <f t="shared" si="102"/>
        <v>0</v>
      </c>
      <c r="G382" s="142"/>
      <c r="H382" s="18"/>
      <c r="I382" s="89">
        <f t="shared" si="103"/>
        <v>0</v>
      </c>
      <c r="J382" s="116"/>
      <c r="K382" s="3">
        <f t="shared" si="104"/>
        <v>0</v>
      </c>
      <c r="L382" s="3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5.75" customHeight="1">
      <c r="A383" s="31"/>
      <c r="B383" s="89"/>
      <c r="C383" s="89"/>
      <c r="D383" s="95">
        <f t="shared" si="101"/>
        <v>0</v>
      </c>
      <c r="E383" s="95">
        <f>B383*A370</f>
        <v>0</v>
      </c>
      <c r="F383" s="18">
        <f t="shared" si="102"/>
        <v>0</v>
      </c>
      <c r="G383" s="87"/>
      <c r="H383" s="18"/>
      <c r="I383" s="89">
        <f t="shared" si="103"/>
        <v>0</v>
      </c>
      <c r="J383" s="118"/>
      <c r="K383" s="3">
        <f t="shared" si="104"/>
        <v>0</v>
      </c>
      <c r="L383" s="3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5.75" customHeight="1">
      <c r="A384" s="31"/>
      <c r="B384" s="89"/>
      <c r="C384" s="89"/>
      <c r="D384" s="18">
        <f t="shared" si="101"/>
        <v>0</v>
      </c>
      <c r="E384" s="18">
        <f>B384*A370</f>
        <v>0</v>
      </c>
      <c r="F384" s="18">
        <f t="shared" si="102"/>
        <v>0</v>
      </c>
      <c r="G384" s="143">
        <f>F386/A370</f>
        <v>0.265</v>
      </c>
      <c r="H384" s="18"/>
      <c r="I384" s="89">
        <f t="shared" si="103"/>
        <v>0</v>
      </c>
      <c r="J384" s="3"/>
      <c r="K384" s="3">
        <f t="shared" si="104"/>
        <v>0</v>
      </c>
      <c r="L384" s="3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5.75" customHeight="1">
      <c r="A385" s="31"/>
      <c r="B385" s="89"/>
      <c r="C385" s="89"/>
      <c r="D385" s="18">
        <f t="shared" si="101"/>
        <v>0</v>
      </c>
      <c r="E385" s="18">
        <f>B385*A370</f>
        <v>0</v>
      </c>
      <c r="F385" s="18">
        <f t="shared" si="102"/>
        <v>0</v>
      </c>
      <c r="G385" s="142"/>
      <c r="H385" s="18"/>
      <c r="I385" s="89">
        <f t="shared" si="103"/>
        <v>0</v>
      </c>
      <c r="J385" s="3"/>
      <c r="K385" s="3">
        <f t="shared" si="104"/>
        <v>0</v>
      </c>
      <c r="L385" s="3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5.75" customHeight="1">
      <c r="A386" s="4" t="s">
        <v>495</v>
      </c>
      <c r="B386" s="97">
        <f>SUM(B372:B385)</f>
        <v>0.245</v>
      </c>
      <c r="C386" s="96"/>
      <c r="D386" s="97">
        <f t="shared" ref="D386:F386" si="105">SUM(D372:D385)</f>
        <v>0.265</v>
      </c>
      <c r="E386" s="97">
        <f t="shared" si="105"/>
        <v>0.98</v>
      </c>
      <c r="F386" s="97">
        <f t="shared" si="105"/>
        <v>1.06</v>
      </c>
      <c r="G386" s="87"/>
      <c r="H386" s="96"/>
      <c r="I386" s="97">
        <f t="shared" ref="I386:L386" si="106">SUM(I372:I385)</f>
        <v>0.98</v>
      </c>
      <c r="J386" s="98">
        <f t="shared" si="106"/>
        <v>45619.2118</v>
      </c>
      <c r="K386" s="98">
        <f t="shared" si="106"/>
        <v>8428.610833</v>
      </c>
      <c r="L386" s="98">
        <f t="shared" si="106"/>
        <v>0</v>
      </c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5.75" customHeight="1">
      <c r="A387" s="8"/>
      <c r="B387" s="100"/>
      <c r="C387" s="100"/>
      <c r="D387" s="100"/>
      <c r="E387" s="100"/>
      <c r="F387" s="100"/>
      <c r="G387" s="100"/>
      <c r="H387" s="100"/>
      <c r="I387" s="101" t="s">
        <v>496</v>
      </c>
      <c r="J387" s="33"/>
      <c r="K387" s="100"/>
      <c r="L387" s="101" t="s">
        <v>497</v>
      </c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5.75" customHeight="1">
      <c r="A388" s="8"/>
      <c r="B388" s="100"/>
      <c r="C388" s="100"/>
      <c r="D388" s="100"/>
      <c r="E388" s="100"/>
      <c r="F388" s="100"/>
      <c r="G388" s="100"/>
      <c r="H388" s="100"/>
      <c r="I388" s="104">
        <f>G384*A370</f>
        <v>1.06</v>
      </c>
      <c r="J388" s="33"/>
      <c r="K388" s="100"/>
      <c r="L388" s="104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5.75" customHeight="1">
      <c r="A389" s="8"/>
      <c r="B389" s="100"/>
      <c r="C389" s="100"/>
      <c r="D389" s="100"/>
      <c r="E389" s="100"/>
      <c r="F389" s="100"/>
      <c r="G389" s="100"/>
      <c r="H389" s="100"/>
      <c r="I389" s="107"/>
      <c r="J389" s="33"/>
      <c r="K389" s="100"/>
      <c r="L389" s="10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33"/>
      <c r="K390" s="8"/>
      <c r="L390" s="8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5.75" customHeight="1">
      <c r="A391" s="66" t="s">
        <v>329</v>
      </c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6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5.75" customHeight="1">
      <c r="A392" s="78" t="s">
        <v>478</v>
      </c>
      <c r="B392" s="79" t="s">
        <v>479</v>
      </c>
      <c r="C392" s="75"/>
      <c r="D392" s="76"/>
      <c r="E392" s="80" t="s">
        <v>480</v>
      </c>
      <c r="F392" s="75"/>
      <c r="G392" s="76"/>
      <c r="H392" s="79" t="s">
        <v>481</v>
      </c>
      <c r="I392" s="75"/>
      <c r="J392" s="75"/>
      <c r="K392" s="75"/>
      <c r="L392" s="76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5.75" customHeight="1">
      <c r="A393" s="81">
        <f>'Menu Cíclico'!AF9</f>
        <v>4</v>
      </c>
      <c r="B393" s="82" t="s">
        <v>482</v>
      </c>
      <c r="C393" s="82" t="s">
        <v>483</v>
      </c>
      <c r="D393" s="82" t="s">
        <v>484</v>
      </c>
      <c r="E393" s="82" t="s">
        <v>485</v>
      </c>
      <c r="F393" s="82" t="s">
        <v>484</v>
      </c>
      <c r="G393" s="82" t="s">
        <v>524</v>
      </c>
      <c r="H393" s="82" t="s">
        <v>486</v>
      </c>
      <c r="I393" s="82" t="s">
        <v>487</v>
      </c>
      <c r="J393" s="114" t="s">
        <v>488</v>
      </c>
      <c r="K393" s="85" t="s">
        <v>489</v>
      </c>
      <c r="L393" s="85" t="s">
        <v>490</v>
      </c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5.75" customHeight="1">
      <c r="A394" s="86" t="s">
        <v>491</v>
      </c>
      <c r="B394" s="87"/>
      <c r="C394" s="87"/>
      <c r="D394" s="87"/>
      <c r="E394" s="87"/>
      <c r="F394" s="87"/>
      <c r="G394" s="87"/>
      <c r="H394" s="87"/>
      <c r="I394" s="87"/>
      <c r="J394" s="115"/>
      <c r="K394" s="87"/>
      <c r="L394" s="8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5.75" customHeight="1">
      <c r="A395" s="37" t="s">
        <v>412</v>
      </c>
      <c r="B395" s="89">
        <v>0.05</v>
      </c>
      <c r="C395" s="89">
        <v>2.0</v>
      </c>
      <c r="D395" s="18">
        <f t="shared" ref="D395:D408" si="107">C395*B395</f>
        <v>0.1</v>
      </c>
      <c r="E395" s="18">
        <f>B395*A393</f>
        <v>0.2</v>
      </c>
      <c r="F395" s="18">
        <f t="shared" ref="F395:F408" si="108">E395*C395</f>
        <v>0.4</v>
      </c>
      <c r="G395" s="140">
        <v>0.0</v>
      </c>
      <c r="H395" s="18">
        <v>1.0</v>
      </c>
      <c r="I395" s="89">
        <f t="shared" ref="I395:I408" si="109">H395*E395</f>
        <v>0.2</v>
      </c>
      <c r="J395" s="116">
        <f>'Insumos Buffet'!D35</f>
        <v>4034</v>
      </c>
      <c r="K395" s="3">
        <f t="shared" ref="K395:K408" si="110">J395*I395</f>
        <v>806.8</v>
      </c>
      <c r="L395" s="3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5.75" customHeight="1">
      <c r="A396" s="31" t="s">
        <v>447</v>
      </c>
      <c r="B396" s="89">
        <v>0.02</v>
      </c>
      <c r="C396" s="89">
        <v>1.0</v>
      </c>
      <c r="D396" s="18">
        <f t="shared" si="107"/>
        <v>0.02</v>
      </c>
      <c r="E396" s="18">
        <f>B396*A393</f>
        <v>0.08</v>
      </c>
      <c r="F396" s="18">
        <f t="shared" si="108"/>
        <v>0.08</v>
      </c>
      <c r="G396" s="87"/>
      <c r="H396" s="18">
        <v>1.0</v>
      </c>
      <c r="I396" s="89">
        <f t="shared" si="109"/>
        <v>0.08</v>
      </c>
      <c r="J396" s="116">
        <f>'Insumos Buffet'!D52</f>
        <v>10000</v>
      </c>
      <c r="K396" s="3">
        <f t="shared" si="110"/>
        <v>800</v>
      </c>
      <c r="L396" s="3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5.75" customHeight="1">
      <c r="A397" s="31" t="s">
        <v>505</v>
      </c>
      <c r="B397" s="18">
        <v>0.002</v>
      </c>
      <c r="C397" s="18">
        <v>1.0</v>
      </c>
      <c r="D397" s="18">
        <f t="shared" si="107"/>
        <v>0.002</v>
      </c>
      <c r="E397" s="18">
        <f>B397*A393</f>
        <v>0.008</v>
      </c>
      <c r="F397" s="18">
        <f t="shared" si="108"/>
        <v>0.008</v>
      </c>
      <c r="G397" s="148" t="s">
        <v>527</v>
      </c>
      <c r="H397" s="18">
        <v>1.0</v>
      </c>
      <c r="I397" s="89">
        <f t="shared" si="109"/>
        <v>0.008</v>
      </c>
      <c r="J397" s="116">
        <f>'Insumos Buffet'!D82</f>
        <v>3200</v>
      </c>
      <c r="K397" s="3">
        <f t="shared" si="110"/>
        <v>25.6</v>
      </c>
      <c r="L397" s="3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5.75" customHeight="1">
      <c r="A398" s="31" t="s">
        <v>517</v>
      </c>
      <c r="B398" s="18">
        <v>0.12</v>
      </c>
      <c r="C398" s="18">
        <v>1.0</v>
      </c>
      <c r="D398" s="18">
        <f t="shared" si="107"/>
        <v>0.12</v>
      </c>
      <c r="E398" s="18">
        <f>B398*A393</f>
        <v>0.48</v>
      </c>
      <c r="F398" s="18">
        <f t="shared" si="108"/>
        <v>0.48</v>
      </c>
      <c r="G398" s="142"/>
      <c r="H398" s="18">
        <v>1.0</v>
      </c>
      <c r="I398" s="89">
        <f t="shared" si="109"/>
        <v>0.48</v>
      </c>
      <c r="J398" s="116"/>
      <c r="K398" s="3">
        <f t="shared" si="110"/>
        <v>0</v>
      </c>
      <c r="L398" s="3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5.75" customHeight="1">
      <c r="A399" s="2"/>
      <c r="B399" s="18"/>
      <c r="C399" s="18"/>
      <c r="D399" s="18">
        <f t="shared" si="107"/>
        <v>0</v>
      </c>
      <c r="E399" s="18">
        <f>B399*A393</f>
        <v>0</v>
      </c>
      <c r="F399" s="18">
        <f t="shared" si="108"/>
        <v>0</v>
      </c>
      <c r="G399" s="142"/>
      <c r="H399" s="18"/>
      <c r="I399" s="89">
        <f t="shared" si="109"/>
        <v>0</v>
      </c>
      <c r="J399" s="116"/>
      <c r="K399" s="3">
        <f t="shared" si="110"/>
        <v>0</v>
      </c>
      <c r="L399" s="3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5.75" customHeight="1">
      <c r="A400" s="2"/>
      <c r="B400" s="18"/>
      <c r="C400" s="18"/>
      <c r="D400" s="18">
        <f t="shared" si="107"/>
        <v>0</v>
      </c>
      <c r="E400" s="18">
        <f>B400*A393</f>
        <v>0</v>
      </c>
      <c r="F400" s="18">
        <f t="shared" si="108"/>
        <v>0</v>
      </c>
      <c r="G400" s="87"/>
      <c r="H400" s="18"/>
      <c r="I400" s="89">
        <f t="shared" si="109"/>
        <v>0</v>
      </c>
      <c r="J400" s="116"/>
      <c r="K400" s="3">
        <f t="shared" si="110"/>
        <v>0</v>
      </c>
      <c r="L400" s="3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5.75" customHeight="1">
      <c r="A401" s="2"/>
      <c r="B401" s="18"/>
      <c r="C401" s="18"/>
      <c r="D401" s="18">
        <f t="shared" si="107"/>
        <v>0</v>
      </c>
      <c r="E401" s="18">
        <f>B401*A393</f>
        <v>0</v>
      </c>
      <c r="F401" s="18">
        <f t="shared" si="108"/>
        <v>0</v>
      </c>
      <c r="G401" s="59"/>
      <c r="H401" s="18"/>
      <c r="I401" s="89">
        <f t="shared" si="109"/>
        <v>0</v>
      </c>
      <c r="J401" s="116"/>
      <c r="K401" s="3">
        <f t="shared" si="110"/>
        <v>0</v>
      </c>
      <c r="L401" s="3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5.75" customHeight="1">
      <c r="A402" s="2"/>
      <c r="B402" s="89"/>
      <c r="C402" s="89"/>
      <c r="D402" s="18">
        <f t="shared" si="107"/>
        <v>0</v>
      </c>
      <c r="E402" s="18">
        <f>B402*A393</f>
        <v>0</v>
      </c>
      <c r="F402" s="18">
        <f t="shared" si="108"/>
        <v>0</v>
      </c>
      <c r="G402" s="148" t="s">
        <v>528</v>
      </c>
      <c r="H402" s="18"/>
      <c r="I402" s="89">
        <f t="shared" si="109"/>
        <v>0</v>
      </c>
      <c r="J402" s="116"/>
      <c r="K402" s="3">
        <f t="shared" si="110"/>
        <v>0</v>
      </c>
      <c r="L402" s="3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5.75" customHeight="1">
      <c r="A403" s="2"/>
      <c r="B403" s="89"/>
      <c r="C403" s="89"/>
      <c r="D403" s="18">
        <f t="shared" si="107"/>
        <v>0</v>
      </c>
      <c r="E403" s="18">
        <f>B403*A393</f>
        <v>0</v>
      </c>
      <c r="F403" s="18">
        <f t="shared" si="108"/>
        <v>0</v>
      </c>
      <c r="G403" s="142"/>
      <c r="H403" s="18"/>
      <c r="I403" s="89">
        <f t="shared" si="109"/>
        <v>0</v>
      </c>
      <c r="J403" s="116"/>
      <c r="K403" s="3">
        <f t="shared" si="110"/>
        <v>0</v>
      </c>
      <c r="L403" s="3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5.75" customHeight="1">
      <c r="A404" s="1"/>
      <c r="B404" s="89"/>
      <c r="C404" s="89"/>
      <c r="D404" s="18">
        <f t="shared" si="107"/>
        <v>0</v>
      </c>
      <c r="E404" s="18">
        <f>B404*A393</f>
        <v>0</v>
      </c>
      <c r="F404" s="18">
        <f t="shared" si="108"/>
        <v>0</v>
      </c>
      <c r="G404" s="142"/>
      <c r="H404" s="18"/>
      <c r="I404" s="89">
        <f t="shared" si="109"/>
        <v>0</v>
      </c>
      <c r="J404" s="116"/>
      <c r="K404" s="3">
        <f t="shared" si="110"/>
        <v>0</v>
      </c>
      <c r="L404" s="3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5.75" customHeight="1">
      <c r="A405" s="1"/>
      <c r="B405" s="89"/>
      <c r="C405" s="89"/>
      <c r="D405" s="18">
        <f t="shared" si="107"/>
        <v>0</v>
      </c>
      <c r="E405" s="18">
        <f>B405*A393</f>
        <v>0</v>
      </c>
      <c r="F405" s="18">
        <f t="shared" si="108"/>
        <v>0</v>
      </c>
      <c r="G405" s="142"/>
      <c r="H405" s="18"/>
      <c r="I405" s="89">
        <f t="shared" si="109"/>
        <v>0</v>
      </c>
      <c r="J405" s="116"/>
      <c r="K405" s="3">
        <f t="shared" si="110"/>
        <v>0</v>
      </c>
      <c r="L405" s="3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5.75" customHeight="1">
      <c r="A406" s="31"/>
      <c r="B406" s="89"/>
      <c r="C406" s="89"/>
      <c r="D406" s="95">
        <f t="shared" si="107"/>
        <v>0</v>
      </c>
      <c r="E406" s="95">
        <f>B406*A393</f>
        <v>0</v>
      </c>
      <c r="F406" s="18">
        <f t="shared" si="108"/>
        <v>0</v>
      </c>
      <c r="G406" s="87"/>
      <c r="H406" s="18"/>
      <c r="I406" s="89">
        <f t="shared" si="109"/>
        <v>0</v>
      </c>
      <c r="J406" s="118"/>
      <c r="K406" s="3">
        <f t="shared" si="110"/>
        <v>0</v>
      </c>
      <c r="L406" s="3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5.75" customHeight="1">
      <c r="A407" s="31"/>
      <c r="B407" s="89"/>
      <c r="C407" s="89"/>
      <c r="D407" s="18">
        <f t="shared" si="107"/>
        <v>0</v>
      </c>
      <c r="E407" s="18">
        <f>B407*A393</f>
        <v>0</v>
      </c>
      <c r="F407" s="18">
        <f t="shared" si="108"/>
        <v>0</v>
      </c>
      <c r="G407" s="143">
        <f>F409/A393</f>
        <v>0.242</v>
      </c>
      <c r="H407" s="18"/>
      <c r="I407" s="89">
        <f t="shared" si="109"/>
        <v>0</v>
      </c>
      <c r="J407" s="3"/>
      <c r="K407" s="3">
        <f t="shared" si="110"/>
        <v>0</v>
      </c>
      <c r="L407" s="3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5.75" customHeight="1">
      <c r="A408" s="31"/>
      <c r="B408" s="89"/>
      <c r="C408" s="89"/>
      <c r="D408" s="18">
        <f t="shared" si="107"/>
        <v>0</v>
      </c>
      <c r="E408" s="18">
        <f>B408*A393</f>
        <v>0</v>
      </c>
      <c r="F408" s="18">
        <f t="shared" si="108"/>
        <v>0</v>
      </c>
      <c r="G408" s="142"/>
      <c r="H408" s="18"/>
      <c r="I408" s="89">
        <f t="shared" si="109"/>
        <v>0</v>
      </c>
      <c r="J408" s="3"/>
      <c r="K408" s="3">
        <f t="shared" si="110"/>
        <v>0</v>
      </c>
      <c r="L408" s="3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5.75" customHeight="1">
      <c r="A409" s="4" t="s">
        <v>495</v>
      </c>
      <c r="B409" s="97">
        <f>SUM(B395:B408)</f>
        <v>0.192</v>
      </c>
      <c r="C409" s="96"/>
      <c r="D409" s="97">
        <f t="shared" ref="D409:F409" si="111">SUM(D395:D408)</f>
        <v>0.242</v>
      </c>
      <c r="E409" s="97">
        <f t="shared" si="111"/>
        <v>0.768</v>
      </c>
      <c r="F409" s="97">
        <f t="shared" si="111"/>
        <v>0.968</v>
      </c>
      <c r="G409" s="87"/>
      <c r="H409" s="96"/>
      <c r="I409" s="97">
        <f t="shared" ref="I409:L409" si="112">SUM(I395:I408)</f>
        <v>0.768</v>
      </c>
      <c r="J409" s="98">
        <f t="shared" si="112"/>
        <v>17234</v>
      </c>
      <c r="K409" s="98">
        <f t="shared" si="112"/>
        <v>1632.4</v>
      </c>
      <c r="L409" s="98">
        <f t="shared" si="112"/>
        <v>0</v>
      </c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5.75" customHeight="1">
      <c r="A410" s="8"/>
      <c r="B410" s="100"/>
      <c r="C410" s="100"/>
      <c r="D410" s="100"/>
      <c r="E410" s="100"/>
      <c r="F410" s="100"/>
      <c r="G410" s="100"/>
      <c r="H410" s="100"/>
      <c r="I410" s="101" t="s">
        <v>496</v>
      </c>
      <c r="J410" s="33"/>
      <c r="K410" s="100"/>
      <c r="L410" s="101" t="s">
        <v>497</v>
      </c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5.75" customHeight="1">
      <c r="A411" s="8"/>
      <c r="B411" s="100"/>
      <c r="C411" s="100"/>
      <c r="D411" s="100"/>
      <c r="E411" s="100"/>
      <c r="F411" s="100"/>
      <c r="G411" s="100"/>
      <c r="H411" s="100"/>
      <c r="I411" s="104">
        <f>G407*A393</f>
        <v>0.968</v>
      </c>
      <c r="J411" s="33"/>
      <c r="K411" s="100"/>
      <c r="L411" s="104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33"/>
      <c r="K412" s="8"/>
      <c r="L412" s="8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33"/>
      <c r="K413" s="8"/>
      <c r="L413" s="8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5.75" customHeight="1">
      <c r="A414" s="66" t="s">
        <v>292</v>
      </c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6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5.75" customHeight="1">
      <c r="A415" s="78" t="s">
        <v>478</v>
      </c>
      <c r="B415" s="79" t="s">
        <v>479</v>
      </c>
      <c r="C415" s="75"/>
      <c r="D415" s="76"/>
      <c r="E415" s="80" t="s">
        <v>480</v>
      </c>
      <c r="F415" s="75"/>
      <c r="G415" s="76"/>
      <c r="H415" s="79" t="s">
        <v>481</v>
      </c>
      <c r="I415" s="75"/>
      <c r="J415" s="75"/>
      <c r="K415" s="75"/>
      <c r="L415" s="76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5.75" customHeight="1">
      <c r="A416" s="81">
        <f>'Menu Cíclico'!AF10</f>
        <v>4</v>
      </c>
      <c r="B416" s="82" t="s">
        <v>482</v>
      </c>
      <c r="C416" s="82" t="s">
        <v>483</v>
      </c>
      <c r="D416" s="82" t="s">
        <v>484</v>
      </c>
      <c r="E416" s="82" t="s">
        <v>485</v>
      </c>
      <c r="F416" s="82" t="s">
        <v>484</v>
      </c>
      <c r="G416" s="82" t="s">
        <v>524</v>
      </c>
      <c r="H416" s="82" t="s">
        <v>486</v>
      </c>
      <c r="I416" s="82" t="s">
        <v>487</v>
      </c>
      <c r="J416" s="114" t="s">
        <v>488</v>
      </c>
      <c r="K416" s="85" t="s">
        <v>489</v>
      </c>
      <c r="L416" s="85" t="s">
        <v>490</v>
      </c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5.75" customHeight="1">
      <c r="A417" s="86" t="s">
        <v>491</v>
      </c>
      <c r="B417" s="87"/>
      <c r="C417" s="87"/>
      <c r="D417" s="87"/>
      <c r="E417" s="87"/>
      <c r="F417" s="87"/>
      <c r="G417" s="87"/>
      <c r="H417" s="87"/>
      <c r="I417" s="87"/>
      <c r="J417" s="115"/>
      <c r="K417" s="87"/>
      <c r="L417" s="8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5.75" customHeight="1">
      <c r="A418" s="37" t="s">
        <v>467</v>
      </c>
      <c r="B418" s="89">
        <v>0.06</v>
      </c>
      <c r="C418" s="89">
        <v>1.2</v>
      </c>
      <c r="D418" s="18">
        <f t="shared" ref="D418:D431" si="113">C418*B418</f>
        <v>0.072</v>
      </c>
      <c r="E418" s="18">
        <f>B418*A416</f>
        <v>0.24</v>
      </c>
      <c r="F418" s="18">
        <f t="shared" ref="F418:F431" si="114">E418*C418</f>
        <v>0.288</v>
      </c>
      <c r="G418" s="140">
        <v>0.0</v>
      </c>
      <c r="H418" s="18">
        <v>1.0</v>
      </c>
      <c r="I418" s="89">
        <f t="shared" ref="I418:I431" si="115">H418*E418</f>
        <v>0.24</v>
      </c>
      <c r="J418" s="116">
        <f>'Insumos Buffet'!D58</f>
        <v>5200</v>
      </c>
      <c r="K418" s="3">
        <f t="shared" ref="K418:K431" si="116">J418*I418</f>
        <v>1248</v>
      </c>
      <c r="L418" s="3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5.75" customHeight="1">
      <c r="A419" s="31" t="s">
        <v>441</v>
      </c>
      <c r="B419" s="89">
        <v>0.03</v>
      </c>
      <c r="C419" s="89">
        <v>1.0</v>
      </c>
      <c r="D419" s="18">
        <f t="shared" si="113"/>
        <v>0.03</v>
      </c>
      <c r="E419" s="18">
        <f>B419*A416</f>
        <v>0.12</v>
      </c>
      <c r="F419" s="18">
        <f t="shared" si="114"/>
        <v>0.12</v>
      </c>
      <c r="G419" s="87"/>
      <c r="H419" s="18">
        <v>1.0</v>
      </c>
      <c r="I419" s="89">
        <f t="shared" si="115"/>
        <v>0.12</v>
      </c>
      <c r="J419" s="116">
        <f>'Insumos Buffet'!D88</f>
        <v>49781.722</v>
      </c>
      <c r="K419" s="3">
        <f t="shared" si="116"/>
        <v>5973.80664</v>
      </c>
      <c r="L419" s="3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5.75" customHeight="1">
      <c r="A420" s="31" t="s">
        <v>387</v>
      </c>
      <c r="B420" s="18">
        <v>0.02</v>
      </c>
      <c r="C420" s="18">
        <v>1.0</v>
      </c>
      <c r="D420" s="18">
        <f t="shared" si="113"/>
        <v>0.02</v>
      </c>
      <c r="E420" s="18">
        <f>B420*A416</f>
        <v>0.08</v>
      </c>
      <c r="F420" s="18">
        <f t="shared" si="114"/>
        <v>0.08</v>
      </c>
      <c r="G420" s="148" t="s">
        <v>527</v>
      </c>
      <c r="H420" s="18">
        <v>1.0</v>
      </c>
      <c r="I420" s="89">
        <f t="shared" si="115"/>
        <v>0.08</v>
      </c>
      <c r="J420" s="116">
        <f>'Insumos Buffet'!D29</f>
        <v>7700</v>
      </c>
      <c r="K420" s="3">
        <f t="shared" si="116"/>
        <v>616</v>
      </c>
      <c r="L420" s="3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5.75" customHeight="1">
      <c r="A421" s="31" t="s">
        <v>345</v>
      </c>
      <c r="B421" s="18">
        <v>0.01</v>
      </c>
      <c r="C421" s="18">
        <v>1.0</v>
      </c>
      <c r="D421" s="18">
        <f t="shared" si="113"/>
        <v>0.01</v>
      </c>
      <c r="E421" s="18">
        <f>B421*A416</f>
        <v>0.04</v>
      </c>
      <c r="F421" s="18">
        <f t="shared" si="114"/>
        <v>0.04</v>
      </c>
      <c r="G421" s="142"/>
      <c r="H421" s="18">
        <v>1.175</v>
      </c>
      <c r="I421" s="89">
        <f t="shared" si="115"/>
        <v>0.047</v>
      </c>
      <c r="J421" s="116">
        <f>'Insumos Buffet'!D21</f>
        <v>2990</v>
      </c>
      <c r="K421" s="3">
        <f t="shared" si="116"/>
        <v>140.53</v>
      </c>
      <c r="L421" s="3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5.75" customHeight="1">
      <c r="A422" s="31" t="s">
        <v>474</v>
      </c>
      <c r="B422" s="18">
        <v>0.02</v>
      </c>
      <c r="C422" s="18">
        <v>1.0</v>
      </c>
      <c r="D422" s="18">
        <f t="shared" si="113"/>
        <v>0.02</v>
      </c>
      <c r="E422" s="18">
        <f>B422*A416</f>
        <v>0.08</v>
      </c>
      <c r="F422" s="18">
        <f t="shared" si="114"/>
        <v>0.08</v>
      </c>
      <c r="G422" s="142"/>
      <c r="H422" s="18">
        <v>1.0</v>
      </c>
      <c r="I422" s="89">
        <f t="shared" si="115"/>
        <v>0.08</v>
      </c>
      <c r="J422" s="116">
        <f>'Insumos Buffet'!D66</f>
        <v>23210</v>
      </c>
      <c r="K422" s="3">
        <f t="shared" si="116"/>
        <v>1856.8</v>
      </c>
      <c r="L422" s="3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5.75" customHeight="1">
      <c r="A423" s="31" t="s">
        <v>425</v>
      </c>
      <c r="B423" s="18">
        <v>0.01</v>
      </c>
      <c r="C423" s="18">
        <v>1.0</v>
      </c>
      <c r="D423" s="18">
        <f t="shared" si="113"/>
        <v>0.01</v>
      </c>
      <c r="E423" s="18">
        <f>B423*A416</f>
        <v>0.04</v>
      </c>
      <c r="F423" s="18">
        <f t="shared" si="114"/>
        <v>0.04</v>
      </c>
      <c r="G423" s="87"/>
      <c r="H423" s="18">
        <v>1.0</v>
      </c>
      <c r="I423" s="89">
        <f t="shared" si="115"/>
        <v>0.04</v>
      </c>
      <c r="J423" s="116">
        <f>'Insumos Buffet'!D42</f>
        <v>23900</v>
      </c>
      <c r="K423" s="3">
        <f t="shared" si="116"/>
        <v>956</v>
      </c>
      <c r="L423" s="3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5.75" customHeight="1">
      <c r="A424" s="31" t="s">
        <v>525</v>
      </c>
      <c r="B424" s="89">
        <v>0.01</v>
      </c>
      <c r="C424" s="89">
        <v>1.0</v>
      </c>
      <c r="D424" s="18">
        <f t="shared" si="113"/>
        <v>0.01</v>
      </c>
      <c r="E424" s="18">
        <f>B424*A416</f>
        <v>0.04</v>
      </c>
      <c r="F424" s="18">
        <f t="shared" si="114"/>
        <v>0.04</v>
      </c>
      <c r="G424" s="59"/>
      <c r="H424" s="18">
        <v>1.0</v>
      </c>
      <c r="I424" s="89">
        <f t="shared" si="115"/>
        <v>0.04</v>
      </c>
      <c r="J424" s="116">
        <f>'Insumos Buffet'!D94</f>
        <v>8175</v>
      </c>
      <c r="K424" s="3">
        <f t="shared" si="116"/>
        <v>327</v>
      </c>
      <c r="L424" s="3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5.75" customHeight="1">
      <c r="A425" s="31" t="s">
        <v>47</v>
      </c>
      <c r="B425" s="89">
        <v>0.01</v>
      </c>
      <c r="C425" s="89">
        <v>1.0</v>
      </c>
      <c r="D425" s="18">
        <f t="shared" si="113"/>
        <v>0.01</v>
      </c>
      <c r="E425" s="18">
        <f>B425*A416</f>
        <v>0.04</v>
      </c>
      <c r="F425" s="18">
        <f t="shared" si="114"/>
        <v>0.04</v>
      </c>
      <c r="G425" s="148" t="s">
        <v>528</v>
      </c>
      <c r="H425" s="18">
        <v>1.0</v>
      </c>
      <c r="I425" s="89">
        <f t="shared" si="115"/>
        <v>0.04</v>
      </c>
      <c r="J425" s="116">
        <f>'Insumos Buffet'!D2</f>
        <v>6820</v>
      </c>
      <c r="K425" s="3">
        <f t="shared" si="116"/>
        <v>272.8</v>
      </c>
      <c r="L425" s="3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5.75" customHeight="1">
      <c r="A426" s="31" t="s">
        <v>517</v>
      </c>
      <c r="B426" s="89">
        <v>0.08</v>
      </c>
      <c r="C426" s="89">
        <v>1.0</v>
      </c>
      <c r="D426" s="18">
        <f t="shared" si="113"/>
        <v>0.08</v>
      </c>
      <c r="E426" s="18">
        <f>B426*A416</f>
        <v>0.32</v>
      </c>
      <c r="F426" s="18">
        <f t="shared" si="114"/>
        <v>0.32</v>
      </c>
      <c r="G426" s="142"/>
      <c r="H426" s="18">
        <v>1.0</v>
      </c>
      <c r="I426" s="89">
        <f t="shared" si="115"/>
        <v>0.32</v>
      </c>
      <c r="J426" s="116"/>
      <c r="K426" s="3">
        <f t="shared" si="116"/>
        <v>0</v>
      </c>
      <c r="L426" s="3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5.75" customHeight="1">
      <c r="A427" s="1"/>
      <c r="B427" s="89"/>
      <c r="C427" s="89"/>
      <c r="D427" s="18">
        <f t="shared" si="113"/>
        <v>0</v>
      </c>
      <c r="E427" s="18">
        <f>B427*A416</f>
        <v>0</v>
      </c>
      <c r="F427" s="18">
        <f t="shared" si="114"/>
        <v>0</v>
      </c>
      <c r="G427" s="142"/>
      <c r="H427" s="18"/>
      <c r="I427" s="89">
        <f t="shared" si="115"/>
        <v>0</v>
      </c>
      <c r="J427" s="116"/>
      <c r="K427" s="3">
        <f t="shared" si="116"/>
        <v>0</v>
      </c>
      <c r="L427" s="3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5.75" customHeight="1">
      <c r="A428" s="1"/>
      <c r="B428" s="89"/>
      <c r="C428" s="89"/>
      <c r="D428" s="18">
        <f t="shared" si="113"/>
        <v>0</v>
      </c>
      <c r="E428" s="18">
        <f>B428*A416</f>
        <v>0</v>
      </c>
      <c r="F428" s="18">
        <f t="shared" si="114"/>
        <v>0</v>
      </c>
      <c r="G428" s="142"/>
      <c r="H428" s="18"/>
      <c r="I428" s="89">
        <f t="shared" si="115"/>
        <v>0</v>
      </c>
      <c r="J428" s="116"/>
      <c r="K428" s="3">
        <f t="shared" si="116"/>
        <v>0</v>
      </c>
      <c r="L428" s="3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5.75" customHeight="1">
      <c r="A429" s="31"/>
      <c r="B429" s="89"/>
      <c r="C429" s="89"/>
      <c r="D429" s="95">
        <f t="shared" si="113"/>
        <v>0</v>
      </c>
      <c r="E429" s="95">
        <f>B429*A416</f>
        <v>0</v>
      </c>
      <c r="F429" s="18">
        <f t="shared" si="114"/>
        <v>0</v>
      </c>
      <c r="G429" s="87"/>
      <c r="H429" s="18"/>
      <c r="I429" s="89">
        <f t="shared" si="115"/>
        <v>0</v>
      </c>
      <c r="J429" s="118"/>
      <c r="K429" s="3">
        <f t="shared" si="116"/>
        <v>0</v>
      </c>
      <c r="L429" s="3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5.75" customHeight="1">
      <c r="A430" s="31"/>
      <c r="B430" s="89"/>
      <c r="C430" s="89"/>
      <c r="D430" s="18">
        <f t="shared" si="113"/>
        <v>0</v>
      </c>
      <c r="E430" s="18">
        <f>B430*A416</f>
        <v>0</v>
      </c>
      <c r="F430" s="18">
        <f t="shared" si="114"/>
        <v>0</v>
      </c>
      <c r="G430" s="143">
        <f>F432/A416</f>
        <v>0.262</v>
      </c>
      <c r="H430" s="18"/>
      <c r="I430" s="89">
        <f t="shared" si="115"/>
        <v>0</v>
      </c>
      <c r="J430" s="3"/>
      <c r="K430" s="3">
        <f t="shared" si="116"/>
        <v>0</v>
      </c>
      <c r="L430" s="3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5.75" customHeight="1">
      <c r="A431" s="31"/>
      <c r="B431" s="89"/>
      <c r="C431" s="89"/>
      <c r="D431" s="18">
        <f t="shared" si="113"/>
        <v>0</v>
      </c>
      <c r="E431" s="18">
        <f>B431*A416</f>
        <v>0</v>
      </c>
      <c r="F431" s="18">
        <f t="shared" si="114"/>
        <v>0</v>
      </c>
      <c r="G431" s="142"/>
      <c r="H431" s="18"/>
      <c r="I431" s="89">
        <f t="shared" si="115"/>
        <v>0</v>
      </c>
      <c r="J431" s="3"/>
      <c r="K431" s="3">
        <f t="shared" si="116"/>
        <v>0</v>
      </c>
      <c r="L431" s="3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5.75" customHeight="1">
      <c r="A432" s="4" t="s">
        <v>495</v>
      </c>
      <c r="B432" s="97">
        <f>SUM(B418:B431)</f>
        <v>0.25</v>
      </c>
      <c r="C432" s="96"/>
      <c r="D432" s="97">
        <f t="shared" ref="D432:F432" si="117">SUM(D418:D431)</f>
        <v>0.262</v>
      </c>
      <c r="E432" s="97">
        <f t="shared" si="117"/>
        <v>1</v>
      </c>
      <c r="F432" s="97">
        <f t="shared" si="117"/>
        <v>1.048</v>
      </c>
      <c r="G432" s="87"/>
      <c r="H432" s="96"/>
      <c r="I432" s="97">
        <f t="shared" ref="I432:L432" si="118">SUM(I418:I431)</f>
        <v>1.007</v>
      </c>
      <c r="J432" s="98">
        <f t="shared" si="118"/>
        <v>127776.722</v>
      </c>
      <c r="K432" s="98">
        <f t="shared" si="118"/>
        <v>11390.93664</v>
      </c>
      <c r="L432" s="98">
        <f t="shared" si="118"/>
        <v>0</v>
      </c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5.75" customHeight="1">
      <c r="A433" s="8"/>
      <c r="B433" s="100"/>
      <c r="C433" s="100"/>
      <c r="D433" s="100"/>
      <c r="E433" s="100"/>
      <c r="F433" s="100"/>
      <c r="G433" s="100"/>
      <c r="H433" s="100"/>
      <c r="I433" s="101" t="s">
        <v>496</v>
      </c>
      <c r="J433" s="33"/>
      <c r="K433" s="100"/>
      <c r="L433" s="101" t="s">
        <v>497</v>
      </c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5.75" customHeight="1">
      <c r="A434" s="8"/>
      <c r="B434" s="100"/>
      <c r="C434" s="100"/>
      <c r="D434" s="100"/>
      <c r="E434" s="100"/>
      <c r="F434" s="100"/>
      <c r="G434" s="100"/>
      <c r="H434" s="100"/>
      <c r="I434" s="104">
        <f>G430*A416</f>
        <v>1.048</v>
      </c>
      <c r="J434" s="33"/>
      <c r="K434" s="100"/>
      <c r="L434" s="104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5.75" customHeight="1">
      <c r="A435" s="8"/>
      <c r="B435" s="100"/>
      <c r="C435" s="100"/>
      <c r="D435" s="100"/>
      <c r="E435" s="100"/>
      <c r="F435" s="100"/>
      <c r="G435" s="100"/>
      <c r="H435" s="100"/>
      <c r="I435" s="107"/>
      <c r="J435" s="33"/>
      <c r="K435" s="100"/>
      <c r="L435" s="10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33"/>
      <c r="K436" s="8"/>
      <c r="L436" s="8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5.75" customHeight="1">
      <c r="A437" s="66" t="s">
        <v>622</v>
      </c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6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5.75" customHeight="1">
      <c r="A438" s="78" t="s">
        <v>478</v>
      </c>
      <c r="B438" s="79" t="s">
        <v>479</v>
      </c>
      <c r="C438" s="75"/>
      <c r="D438" s="76"/>
      <c r="E438" s="80" t="s">
        <v>480</v>
      </c>
      <c r="F438" s="75"/>
      <c r="G438" s="76"/>
      <c r="H438" s="79" t="s">
        <v>481</v>
      </c>
      <c r="I438" s="75"/>
      <c r="J438" s="75"/>
      <c r="K438" s="75"/>
      <c r="L438" s="76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5.75" customHeight="1">
      <c r="A439" s="133">
        <f>'Menu Cíclico'!AJ9</f>
        <v>4</v>
      </c>
      <c r="B439" s="135" t="s">
        <v>482</v>
      </c>
      <c r="C439" s="135" t="s">
        <v>483</v>
      </c>
      <c r="D439" s="135" t="s">
        <v>484</v>
      </c>
      <c r="E439" s="135" t="s">
        <v>485</v>
      </c>
      <c r="F439" s="135" t="s">
        <v>484</v>
      </c>
      <c r="G439" s="135" t="s">
        <v>524</v>
      </c>
      <c r="H439" s="135" t="s">
        <v>486</v>
      </c>
      <c r="I439" s="135" t="s">
        <v>487</v>
      </c>
      <c r="J439" s="160" t="s">
        <v>488</v>
      </c>
      <c r="K439" s="139" t="s">
        <v>489</v>
      </c>
      <c r="L439" s="139" t="s">
        <v>490</v>
      </c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5.75" customHeight="1">
      <c r="A440" s="86" t="s">
        <v>491</v>
      </c>
      <c r="B440" s="87"/>
      <c r="C440" s="87"/>
      <c r="D440" s="87"/>
      <c r="E440" s="87"/>
      <c r="F440" s="87"/>
      <c r="G440" s="87"/>
      <c r="H440" s="87"/>
      <c r="I440" s="87"/>
      <c r="J440" s="115"/>
      <c r="K440" s="87"/>
      <c r="L440" s="8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5.75" customHeight="1">
      <c r="A441" s="44" t="s">
        <v>546</v>
      </c>
      <c r="B441" s="89">
        <v>0.12</v>
      </c>
      <c r="C441" s="89">
        <v>1.2</v>
      </c>
      <c r="D441" s="18">
        <f t="shared" ref="D441:D447" si="119">C441*B441</f>
        <v>0.144</v>
      </c>
      <c r="E441" s="18">
        <f>A439*B441</f>
        <v>0.48</v>
      </c>
      <c r="F441" s="18">
        <f t="shared" ref="F441:F447" si="120">E441*C441</f>
        <v>0.576</v>
      </c>
      <c r="G441" s="161">
        <v>0.0</v>
      </c>
      <c r="H441" s="18">
        <v>1.0</v>
      </c>
      <c r="I441" s="89">
        <f t="shared" ref="I441:I447" si="121">H441*E441</f>
        <v>0.48</v>
      </c>
      <c r="J441" s="116">
        <f>'Insumos Buffet'!D113</f>
        <v>15500</v>
      </c>
      <c r="K441" s="3">
        <f t="shared" ref="K441:K447" si="122">J441*I441</f>
        <v>7440</v>
      </c>
      <c r="L441" s="3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5.75" customHeight="1">
      <c r="A442" s="73" t="s">
        <v>438</v>
      </c>
      <c r="B442" s="162">
        <f>0.332/4</f>
        <v>0.083</v>
      </c>
      <c r="C442" s="89">
        <v>1.0</v>
      </c>
      <c r="D442" s="18">
        <f t="shared" si="119"/>
        <v>0.083</v>
      </c>
      <c r="E442" s="18">
        <f>B442*A439</f>
        <v>0.332</v>
      </c>
      <c r="F442" s="18">
        <f t="shared" si="120"/>
        <v>0.332</v>
      </c>
      <c r="G442" s="87"/>
      <c r="H442" s="18">
        <v>1.0</v>
      </c>
      <c r="I442" s="89">
        <f t="shared" si="121"/>
        <v>0.332</v>
      </c>
      <c r="J442" s="116">
        <f>'Insumos Buffet'!D84</f>
        <v>6037.348571</v>
      </c>
      <c r="K442" s="3">
        <f t="shared" si="122"/>
        <v>2004.399726</v>
      </c>
      <c r="L442" s="3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5.75" customHeight="1">
      <c r="A443" s="73" t="s">
        <v>508</v>
      </c>
      <c r="B443" s="162">
        <f t="shared" ref="B443:B445" si="123">0.02/4</f>
        <v>0.005</v>
      </c>
      <c r="C443" s="18">
        <v>1.0</v>
      </c>
      <c r="D443" s="18">
        <f t="shared" si="119"/>
        <v>0.005</v>
      </c>
      <c r="E443" s="18">
        <f>B443*A439</f>
        <v>0.02</v>
      </c>
      <c r="F443" s="18">
        <f t="shared" si="120"/>
        <v>0.02</v>
      </c>
      <c r="G443" s="148" t="s">
        <v>527</v>
      </c>
      <c r="H443" s="18">
        <v>1.0</v>
      </c>
      <c r="I443" s="89">
        <f t="shared" si="121"/>
        <v>0.02</v>
      </c>
      <c r="J443" s="116">
        <f>'Insumos Buffet'!D77</f>
        <v>24000</v>
      </c>
      <c r="K443" s="3">
        <f t="shared" si="122"/>
        <v>480</v>
      </c>
      <c r="L443" s="3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5.75" customHeight="1">
      <c r="A444" s="73" t="s">
        <v>453</v>
      </c>
      <c r="B444" s="162">
        <f t="shared" si="123"/>
        <v>0.005</v>
      </c>
      <c r="C444" s="18">
        <v>1.0</v>
      </c>
      <c r="D444" s="18">
        <f t="shared" si="119"/>
        <v>0.005</v>
      </c>
      <c r="E444" s="18">
        <f>B444*A439</f>
        <v>0.02</v>
      </c>
      <c r="F444" s="18">
        <f t="shared" si="120"/>
        <v>0.02</v>
      </c>
      <c r="G444" s="142"/>
      <c r="H444" s="18">
        <v>1.0</v>
      </c>
      <c r="I444" s="89">
        <f t="shared" si="121"/>
        <v>0.02</v>
      </c>
      <c r="J444" s="116">
        <f>'Insumos Buffet'!D75</f>
        <v>76300</v>
      </c>
      <c r="K444" s="3">
        <f t="shared" si="122"/>
        <v>1526</v>
      </c>
      <c r="L444" s="3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5.75" customHeight="1">
      <c r="A445" s="73" t="s">
        <v>502</v>
      </c>
      <c r="B445" s="162">
        <f t="shared" si="123"/>
        <v>0.005</v>
      </c>
      <c r="C445" s="18">
        <v>1.0</v>
      </c>
      <c r="D445" s="18">
        <f t="shared" si="119"/>
        <v>0.005</v>
      </c>
      <c r="E445" s="18">
        <f>B445*A439</f>
        <v>0.02</v>
      </c>
      <c r="F445" s="18">
        <f t="shared" si="120"/>
        <v>0.02</v>
      </c>
      <c r="G445" s="142"/>
      <c r="H445" s="18">
        <v>1.0</v>
      </c>
      <c r="I445" s="89">
        <f t="shared" si="121"/>
        <v>0.02</v>
      </c>
      <c r="J445" s="116">
        <f>'Insumos Buffet'!D73</f>
        <v>20363</v>
      </c>
      <c r="K445" s="3">
        <f t="shared" si="122"/>
        <v>407.26</v>
      </c>
      <c r="L445" s="3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5.75" customHeight="1">
      <c r="A446" s="31" t="s">
        <v>494</v>
      </c>
      <c r="B446" s="162">
        <f>0.002/4</f>
        <v>0.0005</v>
      </c>
      <c r="C446" s="18">
        <v>1.0</v>
      </c>
      <c r="D446" s="18">
        <f t="shared" si="119"/>
        <v>0.0005</v>
      </c>
      <c r="E446" s="18">
        <f>B446*A439</f>
        <v>0.002</v>
      </c>
      <c r="F446" s="18">
        <f t="shared" si="120"/>
        <v>0.002</v>
      </c>
      <c r="G446" s="87"/>
      <c r="H446" s="18">
        <v>1.0</v>
      </c>
      <c r="I446" s="89">
        <f t="shared" si="121"/>
        <v>0.002</v>
      </c>
      <c r="J446" s="116">
        <f>'Insumos Buffet'!D70</f>
        <v>145000</v>
      </c>
      <c r="K446" s="3">
        <f t="shared" si="122"/>
        <v>290</v>
      </c>
      <c r="L446" s="3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5.75" customHeight="1">
      <c r="A447" s="73" t="s">
        <v>505</v>
      </c>
      <c r="B447" s="162">
        <v>0.002</v>
      </c>
      <c r="C447" s="18">
        <v>1.0</v>
      </c>
      <c r="D447" s="18">
        <f t="shared" si="119"/>
        <v>0.002</v>
      </c>
      <c r="E447" s="18">
        <f>B447*A439</f>
        <v>0.008</v>
      </c>
      <c r="F447" s="18">
        <f t="shared" si="120"/>
        <v>0.008</v>
      </c>
      <c r="G447" s="59"/>
      <c r="H447" s="18">
        <v>1.0</v>
      </c>
      <c r="I447" s="89">
        <f t="shared" si="121"/>
        <v>0.008</v>
      </c>
      <c r="J447" s="116">
        <f>'Insumos Buffet'!D82</f>
        <v>3200</v>
      </c>
      <c r="K447" s="3">
        <f t="shared" si="122"/>
        <v>25.6</v>
      </c>
      <c r="L447" s="3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5.75" customHeight="1">
      <c r="A448" s="31"/>
      <c r="B448" s="89"/>
      <c r="C448" s="89"/>
      <c r="D448" s="18"/>
      <c r="E448" s="18"/>
      <c r="F448" s="18"/>
      <c r="G448" s="148" t="s">
        <v>528</v>
      </c>
      <c r="H448" s="18"/>
      <c r="I448" s="89"/>
      <c r="J448" s="116"/>
      <c r="K448" s="3"/>
      <c r="L448" s="3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5.75" customHeight="1">
      <c r="A449" s="31"/>
      <c r="B449" s="89"/>
      <c r="C449" s="89"/>
      <c r="D449" s="18"/>
      <c r="E449" s="18"/>
      <c r="F449" s="18"/>
      <c r="G449" s="142"/>
      <c r="H449" s="18"/>
      <c r="I449" s="89"/>
      <c r="J449" s="116"/>
      <c r="K449" s="3"/>
      <c r="L449" s="3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5.75" customHeight="1">
      <c r="A450" s="31"/>
      <c r="B450" s="89"/>
      <c r="C450" s="89"/>
      <c r="D450" s="18"/>
      <c r="E450" s="18"/>
      <c r="F450" s="18"/>
      <c r="G450" s="142"/>
      <c r="H450" s="18"/>
      <c r="I450" s="89"/>
      <c r="J450" s="116"/>
      <c r="K450" s="3"/>
      <c r="L450" s="3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5.75" customHeight="1">
      <c r="A451" s="163"/>
      <c r="B451" s="89"/>
      <c r="C451" s="89"/>
      <c r="D451" s="18"/>
      <c r="E451" s="18"/>
      <c r="F451" s="18"/>
      <c r="G451" s="142"/>
      <c r="H451" s="18"/>
      <c r="I451" s="89"/>
      <c r="J451" s="116"/>
      <c r="K451" s="3"/>
      <c r="L451" s="3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5.75" customHeight="1">
      <c r="A452" s="163"/>
      <c r="B452" s="127"/>
      <c r="C452" s="127"/>
      <c r="D452" s="18"/>
      <c r="E452" s="18"/>
      <c r="F452" s="18"/>
      <c r="G452" s="87"/>
      <c r="H452" s="95"/>
      <c r="I452" s="89"/>
      <c r="J452" s="118"/>
      <c r="K452" s="3"/>
      <c r="L452" s="3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5.75" customHeight="1">
      <c r="A453" s="31"/>
      <c r="B453" s="89"/>
      <c r="C453" s="89"/>
      <c r="D453" s="18"/>
      <c r="E453" s="18"/>
      <c r="F453" s="18"/>
      <c r="G453" s="164">
        <f>F455/A439</f>
        <v>0.2445</v>
      </c>
      <c r="H453" s="18"/>
      <c r="I453" s="89"/>
      <c r="J453" s="3"/>
      <c r="K453" s="3"/>
      <c r="L453" s="3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5.75" customHeight="1">
      <c r="A454" s="31"/>
      <c r="B454" s="89"/>
      <c r="C454" s="89"/>
      <c r="D454" s="18"/>
      <c r="E454" s="18"/>
      <c r="F454" s="18"/>
      <c r="G454" s="142"/>
      <c r="H454" s="18"/>
      <c r="I454" s="89"/>
      <c r="J454" s="3"/>
      <c r="K454" s="3"/>
      <c r="L454" s="3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5.75" customHeight="1">
      <c r="A455" s="4" t="s">
        <v>495</v>
      </c>
      <c r="B455" s="96">
        <f>SUM(B441:B451)</f>
        <v>0.2205</v>
      </c>
      <c r="C455" s="96"/>
      <c r="D455" s="96">
        <f t="shared" ref="D455:F455" si="124">SUM(D441:D451)</f>
        <v>0.2445</v>
      </c>
      <c r="E455" s="96">
        <f t="shared" si="124"/>
        <v>0.882</v>
      </c>
      <c r="F455" s="96">
        <f t="shared" si="124"/>
        <v>0.978</v>
      </c>
      <c r="G455" s="87"/>
      <c r="H455" s="96"/>
      <c r="I455" s="96">
        <f t="shared" ref="I455:L455" si="125">SUM(I441:I454)</f>
        <v>0.882</v>
      </c>
      <c r="J455" s="98">
        <f t="shared" si="125"/>
        <v>290400.3486</v>
      </c>
      <c r="K455" s="98">
        <f t="shared" si="125"/>
        <v>12173.25973</v>
      </c>
      <c r="L455" s="98">
        <f t="shared" si="125"/>
        <v>0</v>
      </c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5.75" customHeight="1">
      <c r="A456" s="8"/>
      <c r="B456" s="100"/>
      <c r="C456" s="100"/>
      <c r="D456" s="100"/>
      <c r="E456" s="100"/>
      <c r="F456" s="100"/>
      <c r="G456" s="100"/>
      <c r="H456" s="100"/>
      <c r="I456" s="101" t="s">
        <v>496</v>
      </c>
      <c r="J456" s="33"/>
      <c r="K456" s="100"/>
      <c r="L456" s="101" t="s">
        <v>497</v>
      </c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5.75" customHeight="1">
      <c r="A457" s="8"/>
      <c r="B457" s="100"/>
      <c r="C457" s="100"/>
      <c r="D457" s="100"/>
      <c r="E457" s="100"/>
      <c r="F457" s="100"/>
      <c r="G457" s="100"/>
      <c r="H457" s="100"/>
      <c r="I457" s="104">
        <f>G453*A439</f>
        <v>0.978</v>
      </c>
      <c r="J457" s="33"/>
      <c r="K457" s="100"/>
      <c r="L457" s="104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33"/>
      <c r="K458" s="8"/>
      <c r="L458" s="8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33"/>
      <c r="K459" s="8"/>
      <c r="L459" s="8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5.75" customHeight="1">
      <c r="A460" s="66" t="s">
        <v>283</v>
      </c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6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5.75" customHeight="1">
      <c r="A461" s="78" t="s">
        <v>478</v>
      </c>
      <c r="B461" s="79" t="s">
        <v>479</v>
      </c>
      <c r="C461" s="75"/>
      <c r="D461" s="76"/>
      <c r="E461" s="80" t="s">
        <v>480</v>
      </c>
      <c r="F461" s="75"/>
      <c r="G461" s="76"/>
      <c r="H461" s="79" t="s">
        <v>481</v>
      </c>
      <c r="I461" s="75"/>
      <c r="J461" s="75"/>
      <c r="K461" s="75"/>
      <c r="L461" s="76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5.75" customHeight="1">
      <c r="A462" s="81">
        <f>'Menu Cíclico'!AN9</f>
        <v>4</v>
      </c>
      <c r="B462" s="82" t="s">
        <v>482</v>
      </c>
      <c r="C462" s="82" t="s">
        <v>483</v>
      </c>
      <c r="D462" s="82" t="s">
        <v>484</v>
      </c>
      <c r="E462" s="82" t="s">
        <v>485</v>
      </c>
      <c r="F462" s="82" t="s">
        <v>484</v>
      </c>
      <c r="G462" s="82" t="s">
        <v>524</v>
      </c>
      <c r="H462" s="82" t="s">
        <v>486</v>
      </c>
      <c r="I462" s="82" t="s">
        <v>487</v>
      </c>
      <c r="J462" s="114" t="s">
        <v>488</v>
      </c>
      <c r="K462" s="85" t="s">
        <v>489</v>
      </c>
      <c r="L462" s="85" t="s">
        <v>490</v>
      </c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5.75" customHeight="1">
      <c r="A463" s="86" t="s">
        <v>491</v>
      </c>
      <c r="B463" s="87"/>
      <c r="C463" s="87"/>
      <c r="D463" s="87"/>
      <c r="E463" s="87"/>
      <c r="F463" s="87"/>
      <c r="G463" s="87"/>
      <c r="H463" s="87"/>
      <c r="I463" s="87"/>
      <c r="J463" s="115"/>
      <c r="K463" s="87"/>
      <c r="L463" s="8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5.75" customHeight="1">
      <c r="A464" s="37" t="s">
        <v>556</v>
      </c>
      <c r="B464" s="89">
        <v>0.18</v>
      </c>
      <c r="C464" s="89">
        <v>1.2</v>
      </c>
      <c r="D464" s="18">
        <f t="shared" ref="D464:D470" si="126">C464*B464</f>
        <v>0.216</v>
      </c>
      <c r="E464" s="18">
        <f>B464*A462</f>
        <v>0.72</v>
      </c>
      <c r="F464" s="18">
        <f t="shared" ref="F464:F470" si="127">E464*C464</f>
        <v>0.864</v>
      </c>
      <c r="G464" s="140">
        <v>0.0</v>
      </c>
      <c r="H464" s="18">
        <v>1.0</v>
      </c>
      <c r="I464" s="89">
        <f t="shared" ref="I464:I470" si="128">H464*E464</f>
        <v>0.72</v>
      </c>
      <c r="J464" s="116">
        <f>'Insumos Buffet'!D128</f>
        <v>15500</v>
      </c>
      <c r="K464" s="3">
        <f t="shared" ref="K464:K470" si="129">J464*I464</f>
        <v>11160</v>
      </c>
      <c r="L464" s="3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5.75" customHeight="1">
      <c r="A465" s="31" t="s">
        <v>193</v>
      </c>
      <c r="B465" s="89">
        <v>0.0</v>
      </c>
      <c r="C465" s="89">
        <v>1.0</v>
      </c>
      <c r="D465" s="18">
        <f t="shared" si="126"/>
        <v>0</v>
      </c>
      <c r="E465" s="18">
        <f>B465*A462</f>
        <v>0</v>
      </c>
      <c r="F465" s="18">
        <f t="shared" si="127"/>
        <v>0</v>
      </c>
      <c r="G465" s="87"/>
      <c r="H465" s="18">
        <v>1.725</v>
      </c>
      <c r="I465" s="89">
        <f t="shared" si="128"/>
        <v>0</v>
      </c>
      <c r="J465" s="116">
        <f>'Insumos Buffet'!D7</f>
        <v>46231</v>
      </c>
      <c r="K465" s="3">
        <f t="shared" si="129"/>
        <v>0</v>
      </c>
      <c r="L465" s="3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5.75" customHeight="1">
      <c r="A466" s="31" t="s">
        <v>47</v>
      </c>
      <c r="B466" s="18">
        <v>0.001</v>
      </c>
      <c r="C466" s="18">
        <v>1.0</v>
      </c>
      <c r="D466" s="18">
        <f t="shared" si="126"/>
        <v>0.001</v>
      </c>
      <c r="E466" s="18">
        <f>B466*A462</f>
        <v>0.004</v>
      </c>
      <c r="F466" s="18">
        <f t="shared" si="127"/>
        <v>0.004</v>
      </c>
      <c r="G466" s="148" t="s">
        <v>527</v>
      </c>
      <c r="H466" s="18">
        <v>1.0</v>
      </c>
      <c r="I466" s="89">
        <f t="shared" si="128"/>
        <v>0.004</v>
      </c>
      <c r="J466" s="116">
        <f>'Insumos Buffet'!D2</f>
        <v>6820</v>
      </c>
      <c r="K466" s="3">
        <f t="shared" si="129"/>
        <v>27.28</v>
      </c>
      <c r="L466" s="3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5.75" customHeight="1">
      <c r="A467" s="31" t="s">
        <v>147</v>
      </c>
      <c r="B467" s="18">
        <v>1.0E-4</v>
      </c>
      <c r="C467" s="18">
        <v>1.0</v>
      </c>
      <c r="D467" s="18">
        <f t="shared" si="126"/>
        <v>0.0001</v>
      </c>
      <c r="E467" s="18">
        <f>B467*A462</f>
        <v>0.0004</v>
      </c>
      <c r="F467" s="18">
        <f t="shared" si="127"/>
        <v>0.0004</v>
      </c>
      <c r="G467" s="142"/>
      <c r="H467" s="18">
        <v>1.0</v>
      </c>
      <c r="I467" s="89">
        <f t="shared" si="128"/>
        <v>0.0004</v>
      </c>
      <c r="J467" s="116">
        <f>'Insumos Buffet'!D6</f>
        <v>16490</v>
      </c>
      <c r="K467" s="3">
        <f t="shared" si="129"/>
        <v>6.596</v>
      </c>
      <c r="L467" s="3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5.75" customHeight="1">
      <c r="A468" s="31" t="s">
        <v>505</v>
      </c>
      <c r="B468" s="18">
        <v>0.002</v>
      </c>
      <c r="C468" s="18">
        <v>1.0</v>
      </c>
      <c r="D468" s="18">
        <f t="shared" si="126"/>
        <v>0.002</v>
      </c>
      <c r="E468" s="18">
        <f>B468*A462</f>
        <v>0.008</v>
      </c>
      <c r="F468" s="18">
        <f t="shared" si="127"/>
        <v>0.008</v>
      </c>
      <c r="G468" s="142"/>
      <c r="H468" s="18">
        <v>1.0</v>
      </c>
      <c r="I468" s="89">
        <f t="shared" si="128"/>
        <v>0.008</v>
      </c>
      <c r="J468" s="116">
        <f>'Insumos Buffet'!D82</f>
        <v>3200</v>
      </c>
      <c r="K468" s="3">
        <f t="shared" si="129"/>
        <v>25.6</v>
      </c>
      <c r="L468" s="3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5.75" customHeight="1">
      <c r="A469" s="31" t="s">
        <v>494</v>
      </c>
      <c r="B469" s="18">
        <v>1.0E-4</v>
      </c>
      <c r="C469" s="18">
        <v>1.0</v>
      </c>
      <c r="D469" s="18">
        <f t="shared" si="126"/>
        <v>0.0001</v>
      </c>
      <c r="E469" s="18">
        <f>B469*A462</f>
        <v>0.0004</v>
      </c>
      <c r="F469" s="18">
        <f t="shared" si="127"/>
        <v>0.0004</v>
      </c>
      <c r="G469" s="87"/>
      <c r="H469" s="18">
        <v>1.0</v>
      </c>
      <c r="I469" s="89">
        <f t="shared" si="128"/>
        <v>0.0004</v>
      </c>
      <c r="J469" s="116">
        <f>'Insumos Buffet'!D70</f>
        <v>145000</v>
      </c>
      <c r="K469" s="3">
        <f t="shared" si="129"/>
        <v>58</v>
      </c>
      <c r="L469" s="3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5.75" customHeight="1">
      <c r="A470" s="31" t="s">
        <v>458</v>
      </c>
      <c r="B470" s="18">
        <v>0.04</v>
      </c>
      <c r="C470" s="18">
        <v>1.0</v>
      </c>
      <c r="D470" s="18">
        <f t="shared" si="126"/>
        <v>0.04</v>
      </c>
      <c r="E470" s="18">
        <f>B470*A462</f>
        <v>0.16</v>
      </c>
      <c r="F470" s="18">
        <f t="shared" si="127"/>
        <v>0.16</v>
      </c>
      <c r="G470" s="59"/>
      <c r="H470" s="18">
        <v>1.175</v>
      </c>
      <c r="I470" s="89">
        <f t="shared" si="128"/>
        <v>0.188</v>
      </c>
      <c r="J470" s="116">
        <f>'Insumos Buffet'!D90</f>
        <v>4190</v>
      </c>
      <c r="K470" s="3">
        <f t="shared" si="129"/>
        <v>787.72</v>
      </c>
      <c r="L470" s="3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5.75" customHeight="1">
      <c r="A471" s="31"/>
      <c r="B471" s="89"/>
      <c r="C471" s="89"/>
      <c r="D471" s="18"/>
      <c r="E471" s="18"/>
      <c r="F471" s="18"/>
      <c r="G471" s="148" t="s">
        <v>528</v>
      </c>
      <c r="H471" s="18"/>
      <c r="I471" s="89"/>
      <c r="J471" s="116"/>
      <c r="K471" s="3"/>
      <c r="L471" s="3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5.75" customHeight="1">
      <c r="A472" s="2"/>
      <c r="B472" s="89"/>
      <c r="C472" s="89"/>
      <c r="D472" s="18"/>
      <c r="E472" s="18"/>
      <c r="F472" s="18"/>
      <c r="G472" s="142"/>
      <c r="H472" s="18"/>
      <c r="I472" s="89"/>
      <c r="J472" s="116"/>
      <c r="K472" s="3"/>
      <c r="L472" s="3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5.75" customHeight="1">
      <c r="A473" s="1"/>
      <c r="B473" s="89"/>
      <c r="C473" s="89"/>
      <c r="D473" s="18"/>
      <c r="E473" s="18"/>
      <c r="F473" s="18"/>
      <c r="G473" s="142"/>
      <c r="H473" s="18"/>
      <c r="I473" s="89"/>
      <c r="J473" s="116"/>
      <c r="K473" s="3"/>
      <c r="L473" s="3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5.75" customHeight="1">
      <c r="A474" s="1"/>
      <c r="B474" s="89"/>
      <c r="C474" s="89"/>
      <c r="D474" s="18"/>
      <c r="E474" s="18"/>
      <c r="F474" s="18"/>
      <c r="G474" s="142"/>
      <c r="H474" s="18"/>
      <c r="I474" s="89"/>
      <c r="J474" s="116"/>
      <c r="K474" s="3"/>
      <c r="L474" s="3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5.75" customHeight="1">
      <c r="A475" s="31"/>
      <c r="B475" s="89"/>
      <c r="C475" s="89"/>
      <c r="D475" s="95"/>
      <c r="E475" s="95"/>
      <c r="F475" s="18"/>
      <c r="G475" s="87"/>
      <c r="H475" s="18"/>
      <c r="I475" s="89"/>
      <c r="J475" s="118"/>
      <c r="K475" s="3"/>
      <c r="L475" s="3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5.75" customHeight="1">
      <c r="A476" s="31"/>
      <c r="B476" s="89"/>
      <c r="C476" s="89"/>
      <c r="D476" s="18"/>
      <c r="E476" s="18"/>
      <c r="F476" s="18"/>
      <c r="G476" s="143">
        <f>F478/A462</f>
        <v>0.2592</v>
      </c>
      <c r="H476" s="18"/>
      <c r="I476" s="89"/>
      <c r="J476" s="3"/>
      <c r="K476" s="3"/>
      <c r="L476" s="3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5.75" customHeight="1">
      <c r="A477" s="31"/>
      <c r="B477" s="89"/>
      <c r="C477" s="89"/>
      <c r="D477" s="18"/>
      <c r="E477" s="18"/>
      <c r="F477" s="18"/>
      <c r="G477" s="142"/>
      <c r="H477" s="18"/>
      <c r="I477" s="89"/>
      <c r="J477" s="3"/>
      <c r="K477" s="3"/>
      <c r="L477" s="3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5.75" customHeight="1">
      <c r="A478" s="4" t="s">
        <v>495</v>
      </c>
      <c r="B478" s="97">
        <f>SUM(B464:B477)</f>
        <v>0.2232</v>
      </c>
      <c r="C478" s="96"/>
      <c r="D478" s="97">
        <f t="shared" ref="D478:F478" si="130">SUM(D464:D477)</f>
        <v>0.2592</v>
      </c>
      <c r="E478" s="97">
        <f t="shared" si="130"/>
        <v>0.8928</v>
      </c>
      <c r="F478" s="97">
        <f t="shared" si="130"/>
        <v>1.0368</v>
      </c>
      <c r="G478" s="87"/>
      <c r="H478" s="96"/>
      <c r="I478" s="97">
        <f t="shared" ref="I478:L478" si="131">SUM(I464:I477)</f>
        <v>0.9208</v>
      </c>
      <c r="J478" s="98">
        <f t="shared" si="131"/>
        <v>237431</v>
      </c>
      <c r="K478" s="98">
        <f t="shared" si="131"/>
        <v>12065.196</v>
      </c>
      <c r="L478" s="98">
        <f t="shared" si="131"/>
        <v>0</v>
      </c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5.75" customHeight="1">
      <c r="A479" s="8"/>
      <c r="B479" s="100"/>
      <c r="C479" s="100"/>
      <c r="D479" s="100"/>
      <c r="E479" s="100"/>
      <c r="F479" s="100"/>
      <c r="G479" s="100"/>
      <c r="H479" s="100"/>
      <c r="I479" s="101" t="s">
        <v>496</v>
      </c>
      <c r="J479" s="33"/>
      <c r="K479" s="100"/>
      <c r="L479" s="101" t="s">
        <v>497</v>
      </c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5.75" customHeight="1">
      <c r="A480" s="8"/>
      <c r="B480" s="100"/>
      <c r="C480" s="100"/>
      <c r="D480" s="100"/>
      <c r="E480" s="100"/>
      <c r="F480" s="100"/>
      <c r="G480" s="100"/>
      <c r="H480" s="100"/>
      <c r="I480" s="104">
        <f>G476*A462</f>
        <v>1.0368</v>
      </c>
      <c r="J480" s="33"/>
      <c r="K480" s="100"/>
      <c r="L480" s="104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5.75" customHeight="1">
      <c r="A481" s="8"/>
      <c r="B481" s="100"/>
      <c r="C481" s="100"/>
      <c r="D481" s="100"/>
      <c r="E481" s="100"/>
      <c r="F481" s="100"/>
      <c r="G481" s="100"/>
      <c r="H481" s="100"/>
      <c r="I481" s="107"/>
      <c r="J481" s="33"/>
      <c r="K481" s="100"/>
      <c r="L481" s="10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33"/>
      <c r="K482" s="8"/>
      <c r="L482" s="8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5.75" customHeight="1">
      <c r="A483" s="66" t="s">
        <v>627</v>
      </c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6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5.75" customHeight="1">
      <c r="A484" s="78" t="s">
        <v>478</v>
      </c>
      <c r="B484" s="79" t="s">
        <v>479</v>
      </c>
      <c r="C484" s="75"/>
      <c r="D484" s="76"/>
      <c r="E484" s="80" t="s">
        <v>480</v>
      </c>
      <c r="F484" s="75"/>
      <c r="G484" s="76"/>
      <c r="H484" s="79" t="s">
        <v>481</v>
      </c>
      <c r="I484" s="75"/>
      <c r="J484" s="75"/>
      <c r="K484" s="75"/>
      <c r="L484" s="76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5.75" customHeight="1">
      <c r="A485" s="170">
        <v>4.0</v>
      </c>
      <c r="B485" s="82" t="s">
        <v>482</v>
      </c>
      <c r="C485" s="82" t="s">
        <v>483</v>
      </c>
      <c r="D485" s="82" t="s">
        <v>484</v>
      </c>
      <c r="E485" s="82" t="s">
        <v>485</v>
      </c>
      <c r="F485" s="82" t="s">
        <v>484</v>
      </c>
      <c r="G485" s="82" t="s">
        <v>524</v>
      </c>
      <c r="H485" s="82" t="s">
        <v>486</v>
      </c>
      <c r="I485" s="82" t="s">
        <v>487</v>
      </c>
      <c r="J485" s="114" t="s">
        <v>488</v>
      </c>
      <c r="K485" s="85" t="s">
        <v>489</v>
      </c>
      <c r="L485" s="85" t="s">
        <v>490</v>
      </c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5.75" customHeight="1">
      <c r="A486" s="86" t="s">
        <v>491</v>
      </c>
      <c r="B486" s="87"/>
      <c r="C486" s="87"/>
      <c r="D486" s="87"/>
      <c r="E486" s="87"/>
      <c r="F486" s="87"/>
      <c r="G486" s="87"/>
      <c r="H486" s="87"/>
      <c r="I486" s="87"/>
      <c r="J486" s="115"/>
      <c r="K486" s="87"/>
      <c r="L486" s="8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5.75" customHeight="1">
      <c r="A487" s="173" t="s">
        <v>628</v>
      </c>
      <c r="B487" s="89">
        <v>0.1</v>
      </c>
      <c r="C487" s="89">
        <v>1.2</v>
      </c>
      <c r="D487" s="18">
        <f t="shared" ref="D487:D500" si="132">C487*B487</f>
        <v>0.12</v>
      </c>
      <c r="E487" s="18">
        <f>B487*A485</f>
        <v>0.4</v>
      </c>
      <c r="F487" s="18">
        <f t="shared" ref="F487:F500" si="133">E487*C487</f>
        <v>0.48</v>
      </c>
      <c r="G487" s="140">
        <v>0.0</v>
      </c>
      <c r="H487" s="18">
        <v>1.0</v>
      </c>
      <c r="I487" s="89">
        <f t="shared" ref="I487:I500" si="134">H487*E487</f>
        <v>0.4</v>
      </c>
      <c r="J487" s="116"/>
      <c r="K487" s="3">
        <f t="shared" ref="K487:K500" si="135">J487*I487</f>
        <v>0</v>
      </c>
      <c r="L487" s="3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5.75" customHeight="1">
      <c r="A488" s="174" t="s">
        <v>441</v>
      </c>
      <c r="B488" s="89">
        <v>0.07</v>
      </c>
      <c r="C488" s="89">
        <v>1.0</v>
      </c>
      <c r="D488" s="18">
        <f t="shared" si="132"/>
        <v>0.07</v>
      </c>
      <c r="E488" s="18">
        <f>B488*A485</f>
        <v>0.28</v>
      </c>
      <c r="F488" s="18">
        <f t="shared" si="133"/>
        <v>0.28</v>
      </c>
      <c r="G488" s="87"/>
      <c r="H488" s="18">
        <v>1.0</v>
      </c>
      <c r="I488" s="89">
        <f t="shared" si="134"/>
        <v>0.28</v>
      </c>
      <c r="J488" s="116"/>
      <c r="K488" s="3">
        <f t="shared" si="135"/>
        <v>0</v>
      </c>
      <c r="L488" s="3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5.75" customHeight="1">
      <c r="A489" s="31" t="s">
        <v>629</v>
      </c>
      <c r="B489" s="18">
        <v>0.03</v>
      </c>
      <c r="C489" s="18">
        <v>1.0</v>
      </c>
      <c r="D489" s="18">
        <f t="shared" si="132"/>
        <v>0.03</v>
      </c>
      <c r="E489" s="18">
        <f>B489*A485</f>
        <v>0.12</v>
      </c>
      <c r="F489" s="18">
        <f t="shared" si="133"/>
        <v>0.12</v>
      </c>
      <c r="G489" s="148" t="s">
        <v>527</v>
      </c>
      <c r="H489" s="18">
        <v>1.0</v>
      </c>
      <c r="I489" s="89">
        <f t="shared" si="134"/>
        <v>0.12</v>
      </c>
      <c r="J489" s="116"/>
      <c r="K489" s="3">
        <f t="shared" si="135"/>
        <v>0</v>
      </c>
      <c r="L489" s="3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5.75" customHeight="1">
      <c r="A490" s="31" t="s">
        <v>505</v>
      </c>
      <c r="B490" s="18">
        <v>0.002</v>
      </c>
      <c r="C490" s="18">
        <v>1.0</v>
      </c>
      <c r="D490" s="18">
        <f t="shared" si="132"/>
        <v>0.002</v>
      </c>
      <c r="E490" s="18">
        <f>B490*A485</f>
        <v>0.008</v>
      </c>
      <c r="F490" s="18">
        <f t="shared" si="133"/>
        <v>0.008</v>
      </c>
      <c r="G490" s="142"/>
      <c r="H490" s="18">
        <v>1.0</v>
      </c>
      <c r="I490" s="89">
        <f t="shared" si="134"/>
        <v>0.008</v>
      </c>
      <c r="J490" s="116"/>
      <c r="K490" s="3">
        <f t="shared" si="135"/>
        <v>0</v>
      </c>
      <c r="L490" s="3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5.75" customHeight="1">
      <c r="A491" s="31" t="s">
        <v>494</v>
      </c>
      <c r="B491" s="18">
        <v>5.0E-4</v>
      </c>
      <c r="C491" s="18">
        <v>1.0</v>
      </c>
      <c r="D491" s="18">
        <f t="shared" si="132"/>
        <v>0.0005</v>
      </c>
      <c r="E491" s="18">
        <f>B491*A485</f>
        <v>0.002</v>
      </c>
      <c r="F491" s="18">
        <f t="shared" si="133"/>
        <v>0.002</v>
      </c>
      <c r="G491" s="142"/>
      <c r="H491" s="18">
        <v>1.0</v>
      </c>
      <c r="I491" s="89">
        <f t="shared" si="134"/>
        <v>0.002</v>
      </c>
      <c r="J491" s="116"/>
      <c r="K491" s="3">
        <f t="shared" si="135"/>
        <v>0</v>
      </c>
      <c r="L491" s="3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5.75" customHeight="1">
      <c r="A492" s="31" t="s">
        <v>599</v>
      </c>
      <c r="B492" s="18">
        <v>0.01</v>
      </c>
      <c r="C492" s="18">
        <v>1.0</v>
      </c>
      <c r="D492" s="18">
        <f t="shared" si="132"/>
        <v>0.01</v>
      </c>
      <c r="E492" s="18">
        <f>B492*A485</f>
        <v>0.04</v>
      </c>
      <c r="F492" s="18">
        <f t="shared" si="133"/>
        <v>0.04</v>
      </c>
      <c r="G492" s="87"/>
      <c r="H492" s="18">
        <v>1.0</v>
      </c>
      <c r="I492" s="89">
        <f t="shared" si="134"/>
        <v>0.04</v>
      </c>
      <c r="J492" s="116"/>
      <c r="K492" s="3">
        <f t="shared" si="135"/>
        <v>0</v>
      </c>
      <c r="L492" s="3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5.75" customHeight="1">
      <c r="A493" s="31" t="s">
        <v>536</v>
      </c>
      <c r="B493" s="18">
        <v>0.04</v>
      </c>
      <c r="C493" s="18">
        <v>1.0</v>
      </c>
      <c r="D493" s="18">
        <f t="shared" si="132"/>
        <v>0.04</v>
      </c>
      <c r="E493" s="18">
        <f>B493*A485</f>
        <v>0.16</v>
      </c>
      <c r="F493" s="18">
        <f t="shared" si="133"/>
        <v>0.16</v>
      </c>
      <c r="G493" s="59"/>
      <c r="H493" s="18">
        <v>1.0</v>
      </c>
      <c r="I493" s="89">
        <f t="shared" si="134"/>
        <v>0.16</v>
      </c>
      <c r="J493" s="116"/>
      <c r="K493" s="3">
        <f t="shared" si="135"/>
        <v>0</v>
      </c>
      <c r="L493" s="3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5.75" customHeight="1">
      <c r="A494" s="2"/>
      <c r="B494" s="89"/>
      <c r="C494" s="89"/>
      <c r="D494" s="18">
        <f t="shared" si="132"/>
        <v>0</v>
      </c>
      <c r="E494" s="18">
        <f>B494*A485</f>
        <v>0</v>
      </c>
      <c r="F494" s="18">
        <f t="shared" si="133"/>
        <v>0</v>
      </c>
      <c r="G494" s="148" t="s">
        <v>528</v>
      </c>
      <c r="H494" s="18"/>
      <c r="I494" s="89">
        <f t="shared" si="134"/>
        <v>0</v>
      </c>
      <c r="J494" s="116"/>
      <c r="K494" s="3">
        <f t="shared" si="135"/>
        <v>0</v>
      </c>
      <c r="L494" s="3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5.75" customHeight="1">
      <c r="A495" s="2"/>
      <c r="B495" s="89"/>
      <c r="C495" s="89"/>
      <c r="D495" s="18">
        <f t="shared" si="132"/>
        <v>0</v>
      </c>
      <c r="E495" s="18">
        <f>B495*A485</f>
        <v>0</v>
      </c>
      <c r="F495" s="18">
        <f t="shared" si="133"/>
        <v>0</v>
      </c>
      <c r="G495" s="142"/>
      <c r="H495" s="18"/>
      <c r="I495" s="89">
        <f t="shared" si="134"/>
        <v>0</v>
      </c>
      <c r="J495" s="116"/>
      <c r="K495" s="3">
        <f t="shared" si="135"/>
        <v>0</v>
      </c>
      <c r="L495" s="3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5.75" customHeight="1">
      <c r="A496" s="1"/>
      <c r="B496" s="89"/>
      <c r="C496" s="89"/>
      <c r="D496" s="18">
        <f t="shared" si="132"/>
        <v>0</v>
      </c>
      <c r="E496" s="18">
        <f>B496*A485</f>
        <v>0</v>
      </c>
      <c r="F496" s="18">
        <f t="shared" si="133"/>
        <v>0</v>
      </c>
      <c r="G496" s="142"/>
      <c r="H496" s="18"/>
      <c r="I496" s="89">
        <f t="shared" si="134"/>
        <v>0</v>
      </c>
      <c r="J496" s="116"/>
      <c r="K496" s="3">
        <f t="shared" si="135"/>
        <v>0</v>
      </c>
      <c r="L496" s="3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5.75" customHeight="1">
      <c r="A497" s="1"/>
      <c r="B497" s="89"/>
      <c r="C497" s="89"/>
      <c r="D497" s="18">
        <f t="shared" si="132"/>
        <v>0</v>
      </c>
      <c r="E497" s="18">
        <f>B497*A485</f>
        <v>0</v>
      </c>
      <c r="F497" s="18">
        <f t="shared" si="133"/>
        <v>0</v>
      </c>
      <c r="G497" s="142"/>
      <c r="H497" s="18"/>
      <c r="I497" s="89">
        <f t="shared" si="134"/>
        <v>0</v>
      </c>
      <c r="J497" s="116"/>
      <c r="K497" s="3">
        <f t="shared" si="135"/>
        <v>0</v>
      </c>
      <c r="L497" s="3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5.75" customHeight="1">
      <c r="A498" s="31"/>
      <c r="B498" s="89"/>
      <c r="C498" s="89"/>
      <c r="D498" s="95">
        <f t="shared" si="132"/>
        <v>0</v>
      </c>
      <c r="E498" s="95">
        <f>B498*A485</f>
        <v>0</v>
      </c>
      <c r="F498" s="18">
        <f t="shared" si="133"/>
        <v>0</v>
      </c>
      <c r="G498" s="87"/>
      <c r="H498" s="18"/>
      <c r="I498" s="89">
        <f t="shared" si="134"/>
        <v>0</v>
      </c>
      <c r="J498" s="118"/>
      <c r="K498" s="3">
        <f t="shared" si="135"/>
        <v>0</v>
      </c>
      <c r="L498" s="3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5.75" customHeight="1">
      <c r="A499" s="31"/>
      <c r="B499" s="89"/>
      <c r="C499" s="89"/>
      <c r="D499" s="18">
        <f t="shared" si="132"/>
        <v>0</v>
      </c>
      <c r="E499" s="18">
        <f>B499*A485</f>
        <v>0</v>
      </c>
      <c r="F499" s="18">
        <f t="shared" si="133"/>
        <v>0</v>
      </c>
      <c r="G499" s="143">
        <f>F501/A485</f>
        <v>0.2725</v>
      </c>
      <c r="H499" s="18"/>
      <c r="I499" s="89">
        <f t="shared" si="134"/>
        <v>0</v>
      </c>
      <c r="J499" s="3"/>
      <c r="K499" s="3">
        <f t="shared" si="135"/>
        <v>0</v>
      </c>
      <c r="L499" s="3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5.75" customHeight="1">
      <c r="A500" s="31"/>
      <c r="B500" s="89"/>
      <c r="C500" s="89"/>
      <c r="D500" s="18">
        <f t="shared" si="132"/>
        <v>0</v>
      </c>
      <c r="E500" s="18">
        <f>B500*A485</f>
        <v>0</v>
      </c>
      <c r="F500" s="18">
        <f t="shared" si="133"/>
        <v>0</v>
      </c>
      <c r="G500" s="142"/>
      <c r="H500" s="18"/>
      <c r="I500" s="89">
        <f t="shared" si="134"/>
        <v>0</v>
      </c>
      <c r="J500" s="3"/>
      <c r="K500" s="3">
        <f t="shared" si="135"/>
        <v>0</v>
      </c>
      <c r="L500" s="3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5.75" customHeight="1">
      <c r="A501" s="4" t="s">
        <v>495</v>
      </c>
      <c r="B501" s="97">
        <f>SUM(B487:B500)</f>
        <v>0.2525</v>
      </c>
      <c r="C501" s="96"/>
      <c r="D501" s="97">
        <f t="shared" ref="D501:F501" si="136">SUM(D487:D500)</f>
        <v>0.2725</v>
      </c>
      <c r="E501" s="97">
        <f t="shared" si="136"/>
        <v>1.01</v>
      </c>
      <c r="F501" s="97">
        <f t="shared" si="136"/>
        <v>1.09</v>
      </c>
      <c r="G501" s="87"/>
      <c r="H501" s="96"/>
      <c r="I501" s="97">
        <f t="shared" ref="I501:L501" si="137">SUM(I487:I500)</f>
        <v>1.01</v>
      </c>
      <c r="J501" s="98">
        <f t="shared" si="137"/>
        <v>0</v>
      </c>
      <c r="K501" s="98">
        <f t="shared" si="137"/>
        <v>0</v>
      </c>
      <c r="L501" s="98">
        <f t="shared" si="137"/>
        <v>0</v>
      </c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5.75" customHeight="1">
      <c r="A502" s="8"/>
      <c r="B502" s="100"/>
      <c r="C502" s="100"/>
      <c r="D502" s="100"/>
      <c r="E502" s="100"/>
      <c r="F502" s="100"/>
      <c r="G502" s="100"/>
      <c r="H502" s="100"/>
      <c r="I502" s="101" t="s">
        <v>496</v>
      </c>
      <c r="J502" s="33"/>
      <c r="K502" s="100"/>
      <c r="L502" s="101" t="s">
        <v>497</v>
      </c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5.75" customHeight="1">
      <c r="A503" s="8"/>
      <c r="B503" s="100"/>
      <c r="C503" s="100"/>
      <c r="D503" s="100"/>
      <c r="E503" s="100"/>
      <c r="F503" s="100"/>
      <c r="G503" s="100"/>
      <c r="H503" s="100"/>
      <c r="I503" s="104">
        <f>G499*A485</f>
        <v>1.09</v>
      </c>
      <c r="J503" s="33"/>
      <c r="K503" s="100"/>
      <c r="L503" s="104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33"/>
      <c r="K504" s="8"/>
      <c r="L504" s="8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33"/>
      <c r="K505" s="8"/>
      <c r="L505" s="8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5.75" customHeight="1">
      <c r="A506" s="66" t="s">
        <v>630</v>
      </c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6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5.75" customHeight="1">
      <c r="A507" s="78" t="s">
        <v>478</v>
      </c>
      <c r="B507" s="79" t="s">
        <v>479</v>
      </c>
      <c r="C507" s="75"/>
      <c r="D507" s="76"/>
      <c r="E507" s="80" t="s">
        <v>480</v>
      </c>
      <c r="F507" s="75"/>
      <c r="G507" s="76"/>
      <c r="H507" s="79" t="s">
        <v>481</v>
      </c>
      <c r="I507" s="75"/>
      <c r="J507" s="75"/>
      <c r="K507" s="75"/>
      <c r="L507" s="76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5.75" customHeight="1">
      <c r="A508" s="81">
        <f>'Menu Cíclico'!AZ9</f>
        <v>4</v>
      </c>
      <c r="B508" s="82" t="s">
        <v>482</v>
      </c>
      <c r="C508" s="82" t="s">
        <v>483</v>
      </c>
      <c r="D508" s="82" t="s">
        <v>484</v>
      </c>
      <c r="E508" s="82" t="s">
        <v>485</v>
      </c>
      <c r="F508" s="82" t="s">
        <v>484</v>
      </c>
      <c r="G508" s="82" t="s">
        <v>524</v>
      </c>
      <c r="H508" s="82" t="s">
        <v>486</v>
      </c>
      <c r="I508" s="82" t="s">
        <v>487</v>
      </c>
      <c r="J508" s="114" t="s">
        <v>488</v>
      </c>
      <c r="K508" s="85" t="s">
        <v>489</v>
      </c>
      <c r="L508" s="85" t="s">
        <v>490</v>
      </c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5.75" customHeight="1">
      <c r="A509" s="86" t="s">
        <v>491</v>
      </c>
      <c r="B509" s="87"/>
      <c r="C509" s="87"/>
      <c r="D509" s="87"/>
      <c r="E509" s="87"/>
      <c r="F509" s="87"/>
      <c r="G509" s="87"/>
      <c r="H509" s="87"/>
      <c r="I509" s="87"/>
      <c r="J509" s="115"/>
      <c r="K509" s="87"/>
      <c r="L509" s="8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5.75" customHeight="1">
      <c r="A510" s="37" t="s">
        <v>541</v>
      </c>
      <c r="B510" s="89">
        <v>0.04</v>
      </c>
      <c r="C510" s="89">
        <v>2.0</v>
      </c>
      <c r="D510" s="18">
        <f t="shared" ref="D510:D523" si="138">C510*B510</f>
        <v>0.08</v>
      </c>
      <c r="E510" s="18">
        <f>B510*A508</f>
        <v>0.16</v>
      </c>
      <c r="F510" s="18">
        <f t="shared" ref="F510:F523" si="139">E510*C510</f>
        <v>0.32</v>
      </c>
      <c r="G510" s="140">
        <v>0.0</v>
      </c>
      <c r="H510" s="18">
        <v>1.0</v>
      </c>
      <c r="I510" s="89">
        <f t="shared" ref="I510:I523" si="140">H510*E510</f>
        <v>0.16</v>
      </c>
      <c r="J510" s="116">
        <f>'Insumos Buffet'!D126</f>
        <v>4034</v>
      </c>
      <c r="K510" s="3">
        <f t="shared" ref="K510:K523" si="141">J510*I510</f>
        <v>645.44</v>
      </c>
      <c r="L510" s="3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5.75" customHeight="1">
      <c r="A511" s="31" t="s">
        <v>517</v>
      </c>
      <c r="B511" s="89">
        <v>0.08</v>
      </c>
      <c r="C511" s="89">
        <v>1.0</v>
      </c>
      <c r="D511" s="18">
        <f t="shared" si="138"/>
        <v>0.08</v>
      </c>
      <c r="E511" s="18">
        <f>B511*A508</f>
        <v>0.32</v>
      </c>
      <c r="F511" s="18">
        <f t="shared" si="139"/>
        <v>0.32</v>
      </c>
      <c r="G511" s="87"/>
      <c r="H511" s="18">
        <v>1.0</v>
      </c>
      <c r="I511" s="89">
        <f t="shared" si="140"/>
        <v>0.32</v>
      </c>
      <c r="J511" s="116"/>
      <c r="K511" s="3">
        <f t="shared" si="141"/>
        <v>0</v>
      </c>
      <c r="L511" s="3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5.75" customHeight="1">
      <c r="A512" s="31" t="s">
        <v>441</v>
      </c>
      <c r="B512" s="18">
        <v>0.08</v>
      </c>
      <c r="C512" s="18">
        <v>1.0</v>
      </c>
      <c r="D512" s="18">
        <f t="shared" si="138"/>
        <v>0.08</v>
      </c>
      <c r="E512" s="18">
        <f>B512*A508</f>
        <v>0.32</v>
      </c>
      <c r="F512" s="18">
        <f t="shared" si="139"/>
        <v>0.32</v>
      </c>
      <c r="G512" s="148" t="s">
        <v>527</v>
      </c>
      <c r="H512" s="18">
        <v>1.0</v>
      </c>
      <c r="I512" s="89">
        <f t="shared" si="140"/>
        <v>0.32</v>
      </c>
      <c r="J512" s="116">
        <f>'Insumos Buffet'!D88</f>
        <v>49781.722</v>
      </c>
      <c r="K512" s="3">
        <f t="shared" si="141"/>
        <v>15930.15104</v>
      </c>
      <c r="L512" s="3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5.75" customHeight="1">
      <c r="A513" s="31" t="s">
        <v>502</v>
      </c>
      <c r="B513" s="18">
        <v>0.02</v>
      </c>
      <c r="C513" s="18">
        <v>1.0</v>
      </c>
      <c r="D513" s="18">
        <f t="shared" si="138"/>
        <v>0.02</v>
      </c>
      <c r="E513" s="18">
        <f>B513*A508</f>
        <v>0.08</v>
      </c>
      <c r="F513" s="18">
        <f t="shared" si="139"/>
        <v>0.08</v>
      </c>
      <c r="G513" s="142"/>
      <c r="H513" s="18">
        <v>1.0</v>
      </c>
      <c r="I513" s="89">
        <f t="shared" si="140"/>
        <v>0.08</v>
      </c>
      <c r="J513" s="116">
        <f>'Insumos Buffet'!D73</f>
        <v>20363</v>
      </c>
      <c r="K513" s="3">
        <f t="shared" si="141"/>
        <v>1629.04</v>
      </c>
      <c r="L513" s="3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5.75" customHeight="1">
      <c r="A514" s="31" t="s">
        <v>505</v>
      </c>
      <c r="B514" s="18">
        <v>0.002</v>
      </c>
      <c r="C514" s="18">
        <v>1.0</v>
      </c>
      <c r="D514" s="18">
        <f t="shared" si="138"/>
        <v>0.002</v>
      </c>
      <c r="E514" s="18">
        <f>B514*A508</f>
        <v>0.008</v>
      </c>
      <c r="F514" s="18">
        <f t="shared" si="139"/>
        <v>0.008</v>
      </c>
      <c r="G514" s="142"/>
      <c r="H514" s="18">
        <v>1.0</v>
      </c>
      <c r="I514" s="89">
        <f t="shared" si="140"/>
        <v>0.008</v>
      </c>
      <c r="J514" s="116">
        <f>'Insumos Buffet'!D82</f>
        <v>3200</v>
      </c>
      <c r="K514" s="3">
        <f t="shared" si="141"/>
        <v>25.6</v>
      </c>
      <c r="L514" s="3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5.75" customHeight="1">
      <c r="A515" s="31" t="s">
        <v>494</v>
      </c>
      <c r="B515" s="18">
        <v>1.0E-4</v>
      </c>
      <c r="C515" s="18">
        <v>1.0</v>
      </c>
      <c r="D515" s="18">
        <f t="shared" si="138"/>
        <v>0.0001</v>
      </c>
      <c r="E515" s="18">
        <f>B515*A508</f>
        <v>0.0004</v>
      </c>
      <c r="F515" s="18">
        <f t="shared" si="139"/>
        <v>0.0004</v>
      </c>
      <c r="G515" s="87"/>
      <c r="H515" s="18">
        <v>1.0</v>
      </c>
      <c r="I515" s="89">
        <f t="shared" si="140"/>
        <v>0.0004</v>
      </c>
      <c r="J515" s="116">
        <f>'Insumos Buffet'!D70</f>
        <v>145000</v>
      </c>
      <c r="K515" s="3">
        <f t="shared" si="141"/>
        <v>58</v>
      </c>
      <c r="L515" s="3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5.75" customHeight="1">
      <c r="A516" s="2"/>
      <c r="B516" s="18"/>
      <c r="C516" s="18"/>
      <c r="D516" s="18">
        <f t="shared" si="138"/>
        <v>0</v>
      </c>
      <c r="E516" s="18">
        <f>B516*A508</f>
        <v>0</v>
      </c>
      <c r="F516" s="18">
        <f t="shared" si="139"/>
        <v>0</v>
      </c>
      <c r="G516" s="59"/>
      <c r="H516" s="18"/>
      <c r="I516" s="89">
        <f t="shared" si="140"/>
        <v>0</v>
      </c>
      <c r="J516" s="116"/>
      <c r="K516" s="3">
        <f t="shared" si="141"/>
        <v>0</v>
      </c>
      <c r="L516" s="3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5.75" customHeight="1">
      <c r="A517" s="2"/>
      <c r="B517" s="89"/>
      <c r="C517" s="89"/>
      <c r="D517" s="18">
        <f t="shared" si="138"/>
        <v>0</v>
      </c>
      <c r="E517" s="18">
        <f>B517*A508</f>
        <v>0</v>
      </c>
      <c r="F517" s="18">
        <f t="shared" si="139"/>
        <v>0</v>
      </c>
      <c r="G517" s="148" t="s">
        <v>528</v>
      </c>
      <c r="H517" s="18"/>
      <c r="I517" s="89">
        <f t="shared" si="140"/>
        <v>0</v>
      </c>
      <c r="J517" s="116"/>
      <c r="K517" s="3">
        <f t="shared" si="141"/>
        <v>0</v>
      </c>
      <c r="L517" s="3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5.75" customHeight="1">
      <c r="A518" s="2"/>
      <c r="B518" s="89"/>
      <c r="C518" s="89"/>
      <c r="D518" s="18">
        <f t="shared" si="138"/>
        <v>0</v>
      </c>
      <c r="E518" s="18">
        <f>B518*A508</f>
        <v>0</v>
      </c>
      <c r="F518" s="18">
        <f t="shared" si="139"/>
        <v>0</v>
      </c>
      <c r="G518" s="142"/>
      <c r="H518" s="18"/>
      <c r="I518" s="89">
        <f t="shared" si="140"/>
        <v>0</v>
      </c>
      <c r="J518" s="116"/>
      <c r="K518" s="3">
        <f t="shared" si="141"/>
        <v>0</v>
      </c>
      <c r="L518" s="3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5.75" customHeight="1">
      <c r="A519" s="1"/>
      <c r="B519" s="89"/>
      <c r="C519" s="89"/>
      <c r="D519" s="18">
        <f t="shared" si="138"/>
        <v>0</v>
      </c>
      <c r="E519" s="18">
        <f>B519*A508</f>
        <v>0</v>
      </c>
      <c r="F519" s="18">
        <f t="shared" si="139"/>
        <v>0</v>
      </c>
      <c r="G519" s="142"/>
      <c r="H519" s="18"/>
      <c r="I519" s="89">
        <f t="shared" si="140"/>
        <v>0</v>
      </c>
      <c r="J519" s="116"/>
      <c r="K519" s="3">
        <f t="shared" si="141"/>
        <v>0</v>
      </c>
      <c r="L519" s="3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5.75" customHeight="1">
      <c r="A520" s="1"/>
      <c r="B520" s="89"/>
      <c r="C520" s="89"/>
      <c r="D520" s="18">
        <f t="shared" si="138"/>
        <v>0</v>
      </c>
      <c r="E520" s="18">
        <f>B520*A508</f>
        <v>0</v>
      </c>
      <c r="F520" s="18">
        <f t="shared" si="139"/>
        <v>0</v>
      </c>
      <c r="G520" s="142"/>
      <c r="H520" s="18"/>
      <c r="I520" s="89">
        <f t="shared" si="140"/>
        <v>0</v>
      </c>
      <c r="J520" s="116"/>
      <c r="K520" s="3">
        <f t="shared" si="141"/>
        <v>0</v>
      </c>
      <c r="L520" s="3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5.75" customHeight="1">
      <c r="A521" s="31"/>
      <c r="B521" s="89"/>
      <c r="C521" s="89"/>
      <c r="D521" s="95">
        <f t="shared" si="138"/>
        <v>0</v>
      </c>
      <c r="E521" s="95">
        <f>B521*A508</f>
        <v>0</v>
      </c>
      <c r="F521" s="18">
        <f t="shared" si="139"/>
        <v>0</v>
      </c>
      <c r="G521" s="87"/>
      <c r="H521" s="18"/>
      <c r="I521" s="89">
        <f t="shared" si="140"/>
        <v>0</v>
      </c>
      <c r="J521" s="118"/>
      <c r="K521" s="3">
        <f t="shared" si="141"/>
        <v>0</v>
      </c>
      <c r="L521" s="3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5.75" customHeight="1">
      <c r="A522" s="31"/>
      <c r="B522" s="89"/>
      <c r="C522" s="89"/>
      <c r="D522" s="18">
        <f t="shared" si="138"/>
        <v>0</v>
      </c>
      <c r="E522" s="18">
        <f>B522*A508</f>
        <v>0</v>
      </c>
      <c r="F522" s="18">
        <f t="shared" si="139"/>
        <v>0</v>
      </c>
      <c r="G522" s="143">
        <f>F524/A508</f>
        <v>0.2621</v>
      </c>
      <c r="H522" s="18"/>
      <c r="I522" s="89">
        <f t="shared" si="140"/>
        <v>0</v>
      </c>
      <c r="J522" s="3"/>
      <c r="K522" s="3">
        <f t="shared" si="141"/>
        <v>0</v>
      </c>
      <c r="L522" s="3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5.75" customHeight="1">
      <c r="A523" s="31"/>
      <c r="B523" s="89"/>
      <c r="C523" s="89"/>
      <c r="D523" s="18">
        <f t="shared" si="138"/>
        <v>0</v>
      </c>
      <c r="E523" s="18">
        <f>B523*A508</f>
        <v>0</v>
      </c>
      <c r="F523" s="18">
        <f t="shared" si="139"/>
        <v>0</v>
      </c>
      <c r="G523" s="142"/>
      <c r="H523" s="18"/>
      <c r="I523" s="89">
        <f t="shared" si="140"/>
        <v>0</v>
      </c>
      <c r="J523" s="3"/>
      <c r="K523" s="3">
        <f t="shared" si="141"/>
        <v>0</v>
      </c>
      <c r="L523" s="3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5.75" customHeight="1">
      <c r="A524" s="4" t="s">
        <v>495</v>
      </c>
      <c r="B524" s="97">
        <f>SUM(B510:B523)</f>
        <v>0.2221</v>
      </c>
      <c r="C524" s="96"/>
      <c r="D524" s="97">
        <f t="shared" ref="D524:F524" si="142">SUM(D510:D523)</f>
        <v>0.2621</v>
      </c>
      <c r="E524" s="97">
        <f t="shared" si="142"/>
        <v>0.8884</v>
      </c>
      <c r="F524" s="97">
        <f t="shared" si="142"/>
        <v>1.0484</v>
      </c>
      <c r="G524" s="87"/>
      <c r="H524" s="96"/>
      <c r="I524" s="97">
        <f t="shared" ref="I524:L524" si="143">SUM(I510:I523)</f>
        <v>0.8884</v>
      </c>
      <c r="J524" s="98">
        <f t="shared" si="143"/>
        <v>222378.722</v>
      </c>
      <c r="K524" s="98">
        <f t="shared" si="143"/>
        <v>18288.23104</v>
      </c>
      <c r="L524" s="98">
        <f t="shared" si="143"/>
        <v>0</v>
      </c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5.75" customHeight="1">
      <c r="A525" s="8"/>
      <c r="B525" s="100"/>
      <c r="C525" s="100"/>
      <c r="D525" s="100"/>
      <c r="E525" s="100"/>
      <c r="F525" s="100"/>
      <c r="G525" s="100"/>
      <c r="H525" s="100"/>
      <c r="I525" s="101" t="s">
        <v>496</v>
      </c>
      <c r="J525" s="33"/>
      <c r="K525" s="100"/>
      <c r="L525" s="101" t="s">
        <v>497</v>
      </c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5.75" customHeight="1">
      <c r="A526" s="8"/>
      <c r="B526" s="100"/>
      <c r="C526" s="100"/>
      <c r="D526" s="100"/>
      <c r="E526" s="100"/>
      <c r="F526" s="100"/>
      <c r="G526" s="100"/>
      <c r="H526" s="100"/>
      <c r="I526" s="104">
        <f>G522*A508</f>
        <v>1.0484</v>
      </c>
      <c r="J526" s="33"/>
      <c r="K526" s="100"/>
      <c r="L526" s="104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33"/>
      <c r="K527" s="8"/>
      <c r="L527" s="8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33"/>
      <c r="K528" s="8"/>
      <c r="L528" s="8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5.75" customHeight="1">
      <c r="A529" s="66" t="s">
        <v>50</v>
      </c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6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5.75" customHeight="1">
      <c r="A530" s="78" t="s">
        <v>478</v>
      </c>
      <c r="B530" s="79" t="s">
        <v>479</v>
      </c>
      <c r="C530" s="75"/>
      <c r="D530" s="76"/>
      <c r="E530" s="80" t="s">
        <v>480</v>
      </c>
      <c r="F530" s="75"/>
      <c r="G530" s="76"/>
      <c r="H530" s="79" t="s">
        <v>481</v>
      </c>
      <c r="I530" s="75"/>
      <c r="J530" s="75"/>
      <c r="K530" s="75"/>
      <c r="L530" s="76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5.75" customHeight="1">
      <c r="A531" s="81">
        <f>'Menu Cíclico'!AJ10</f>
        <v>4</v>
      </c>
      <c r="B531" s="82" t="s">
        <v>482</v>
      </c>
      <c r="C531" s="82" t="s">
        <v>483</v>
      </c>
      <c r="D531" s="82" t="s">
        <v>484</v>
      </c>
      <c r="E531" s="82" t="s">
        <v>485</v>
      </c>
      <c r="F531" s="82" t="s">
        <v>484</v>
      </c>
      <c r="G531" s="82" t="s">
        <v>524</v>
      </c>
      <c r="H531" s="82" t="s">
        <v>486</v>
      </c>
      <c r="I531" s="82" t="s">
        <v>487</v>
      </c>
      <c r="J531" s="114" t="s">
        <v>488</v>
      </c>
      <c r="K531" s="85" t="s">
        <v>489</v>
      </c>
      <c r="L531" s="85" t="s">
        <v>490</v>
      </c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5.75" customHeight="1">
      <c r="A532" s="86" t="s">
        <v>491</v>
      </c>
      <c r="B532" s="87"/>
      <c r="C532" s="87"/>
      <c r="D532" s="87"/>
      <c r="E532" s="87"/>
      <c r="F532" s="87"/>
      <c r="G532" s="87"/>
      <c r="H532" s="87"/>
      <c r="I532" s="87"/>
      <c r="J532" s="115"/>
      <c r="K532" s="87"/>
      <c r="L532" s="8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5.75" customHeight="1">
      <c r="A533" s="37" t="s">
        <v>449</v>
      </c>
      <c r="B533" s="89">
        <v>0.12</v>
      </c>
      <c r="C533" s="89">
        <v>1.0</v>
      </c>
      <c r="D533" s="18">
        <f t="shared" ref="D533:D546" si="144">C533*B533</f>
        <v>0.12</v>
      </c>
      <c r="E533" s="18">
        <f>B533*A531</f>
        <v>0.48</v>
      </c>
      <c r="F533" s="18">
        <f t="shared" ref="F533:F546" si="145">E533*C533</f>
        <v>0.48</v>
      </c>
      <c r="G533" s="140">
        <v>0.0</v>
      </c>
      <c r="H533" s="18">
        <v>1.0</v>
      </c>
      <c r="I533" s="89">
        <f t="shared" ref="I533:I546" si="146">H533*E533</f>
        <v>0.48</v>
      </c>
      <c r="J533" s="116">
        <f>'Insumos Buffet'!D53</f>
        <v>5250</v>
      </c>
      <c r="K533" s="3">
        <f t="shared" ref="K533:K546" si="147">J533*I533</f>
        <v>2520</v>
      </c>
      <c r="L533" s="3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5.75" customHeight="1">
      <c r="A534" s="31" t="s">
        <v>502</v>
      </c>
      <c r="B534" s="89">
        <v>0.02</v>
      </c>
      <c r="C534" s="89">
        <v>1.0</v>
      </c>
      <c r="D534" s="18">
        <f t="shared" si="144"/>
        <v>0.02</v>
      </c>
      <c r="E534" s="18">
        <f>B534*A531</f>
        <v>0.08</v>
      </c>
      <c r="F534" s="18">
        <f t="shared" si="145"/>
        <v>0.08</v>
      </c>
      <c r="G534" s="87"/>
      <c r="H534" s="18">
        <v>1.0</v>
      </c>
      <c r="I534" s="89">
        <f t="shared" si="146"/>
        <v>0.08</v>
      </c>
      <c r="J534" s="116">
        <f>'Insumos Buffet'!D73</f>
        <v>20363</v>
      </c>
      <c r="K534" s="3">
        <f t="shared" si="147"/>
        <v>1629.04</v>
      </c>
      <c r="L534" s="3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5.75" customHeight="1">
      <c r="A535" s="31" t="s">
        <v>425</v>
      </c>
      <c r="B535" s="18">
        <v>0.02</v>
      </c>
      <c r="C535" s="18">
        <v>1.0</v>
      </c>
      <c r="D535" s="18">
        <f t="shared" si="144"/>
        <v>0.02</v>
      </c>
      <c r="E535" s="18">
        <f>B535*A531</f>
        <v>0.08</v>
      </c>
      <c r="F535" s="18">
        <f t="shared" si="145"/>
        <v>0.08</v>
      </c>
      <c r="G535" s="148" t="s">
        <v>527</v>
      </c>
      <c r="H535" s="18">
        <v>1.0</v>
      </c>
      <c r="I535" s="89">
        <f t="shared" si="146"/>
        <v>0.08</v>
      </c>
      <c r="J535" s="116">
        <f>'Insumos Buffet'!D42</f>
        <v>23900</v>
      </c>
      <c r="K535" s="3">
        <f t="shared" si="147"/>
        <v>1912</v>
      </c>
      <c r="L535" s="3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5.75" customHeight="1">
      <c r="A536" s="31" t="s">
        <v>458</v>
      </c>
      <c r="B536" s="18">
        <v>0.02</v>
      </c>
      <c r="C536" s="18">
        <v>1.0</v>
      </c>
      <c r="D536" s="18">
        <f t="shared" si="144"/>
        <v>0.02</v>
      </c>
      <c r="E536" s="18">
        <f>B536*A531</f>
        <v>0.08</v>
      </c>
      <c r="F536" s="18">
        <f t="shared" si="145"/>
        <v>0.08</v>
      </c>
      <c r="G536" s="142"/>
      <c r="H536" s="18">
        <v>1.175</v>
      </c>
      <c r="I536" s="89">
        <f t="shared" si="146"/>
        <v>0.094</v>
      </c>
      <c r="J536" s="116">
        <f>'Insumos Buffet'!D90</f>
        <v>4190</v>
      </c>
      <c r="K536" s="3">
        <f t="shared" si="147"/>
        <v>393.86</v>
      </c>
      <c r="L536" s="3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5.75" customHeight="1">
      <c r="A537" s="31" t="s">
        <v>588</v>
      </c>
      <c r="B537" s="18">
        <v>0.01</v>
      </c>
      <c r="C537" s="18">
        <v>1.0</v>
      </c>
      <c r="D537" s="18">
        <f t="shared" si="144"/>
        <v>0.01</v>
      </c>
      <c r="E537" s="18">
        <f>B537*A531</f>
        <v>0.04</v>
      </c>
      <c r="F537" s="18">
        <f t="shared" si="145"/>
        <v>0.04</v>
      </c>
      <c r="G537" s="142"/>
      <c r="H537" s="18">
        <v>1.0</v>
      </c>
      <c r="I537" s="89">
        <f t="shared" si="146"/>
        <v>0.04</v>
      </c>
      <c r="J537" s="116">
        <f>'Insumos Buffet'!D3</f>
        <v>21370</v>
      </c>
      <c r="K537" s="3">
        <f t="shared" si="147"/>
        <v>854.8</v>
      </c>
      <c r="L537" s="3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5.75" customHeight="1">
      <c r="A538" s="31" t="s">
        <v>437</v>
      </c>
      <c r="B538" s="18">
        <v>0.06</v>
      </c>
      <c r="C538" s="18">
        <v>1.0</v>
      </c>
      <c r="D538" s="18">
        <f t="shared" si="144"/>
        <v>0.06</v>
      </c>
      <c r="E538" s="18">
        <f>B538*A531</f>
        <v>0.24</v>
      </c>
      <c r="F538" s="18">
        <f t="shared" si="145"/>
        <v>0.24</v>
      </c>
      <c r="G538" s="87"/>
      <c r="H538" s="18">
        <v>1.0</v>
      </c>
      <c r="I538" s="89">
        <f t="shared" si="146"/>
        <v>0.24</v>
      </c>
      <c r="J538" s="116">
        <f>'Insumos Buffet'!D83</f>
        <v>6638.746981</v>
      </c>
      <c r="K538" s="3">
        <f t="shared" si="147"/>
        <v>1593.299275</v>
      </c>
      <c r="L538" s="3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5.75" customHeight="1">
      <c r="A539" s="31" t="s">
        <v>505</v>
      </c>
      <c r="B539" s="18">
        <v>0.002</v>
      </c>
      <c r="C539" s="18">
        <v>1.0</v>
      </c>
      <c r="D539" s="18">
        <f t="shared" si="144"/>
        <v>0.002</v>
      </c>
      <c r="E539" s="18">
        <f>B539*A531</f>
        <v>0.008</v>
      </c>
      <c r="F539" s="18">
        <f t="shared" si="145"/>
        <v>0.008</v>
      </c>
      <c r="G539" s="59"/>
      <c r="H539" s="18">
        <v>1.0</v>
      </c>
      <c r="I539" s="89">
        <f t="shared" si="146"/>
        <v>0.008</v>
      </c>
      <c r="J539" s="116">
        <f>'Insumos Buffet'!D82</f>
        <v>3200</v>
      </c>
      <c r="K539" s="3">
        <f t="shared" si="147"/>
        <v>25.6</v>
      </c>
      <c r="L539" s="3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5.75" customHeight="1">
      <c r="A540" s="31" t="s">
        <v>494</v>
      </c>
      <c r="B540" s="89">
        <v>1.0E-4</v>
      </c>
      <c r="C540" s="89">
        <v>1.0</v>
      </c>
      <c r="D540" s="18">
        <f t="shared" si="144"/>
        <v>0.0001</v>
      </c>
      <c r="E540" s="18">
        <f>B540*A531</f>
        <v>0.0004</v>
      </c>
      <c r="F540" s="18">
        <f t="shared" si="145"/>
        <v>0.0004</v>
      </c>
      <c r="G540" s="148" t="s">
        <v>528</v>
      </c>
      <c r="H540" s="18">
        <v>1.0</v>
      </c>
      <c r="I540" s="89">
        <f t="shared" si="146"/>
        <v>0.0004</v>
      </c>
      <c r="J540" s="116">
        <f>'Insumos Buffet'!D70</f>
        <v>145000</v>
      </c>
      <c r="K540" s="3">
        <f t="shared" si="147"/>
        <v>58</v>
      </c>
      <c r="L540" s="3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5.75" customHeight="1">
      <c r="A541" s="2"/>
      <c r="B541" s="89"/>
      <c r="C541" s="89"/>
      <c r="D541" s="18">
        <f t="shared" si="144"/>
        <v>0</v>
      </c>
      <c r="E541" s="18">
        <f>B541*A531</f>
        <v>0</v>
      </c>
      <c r="F541" s="18">
        <f t="shared" si="145"/>
        <v>0</v>
      </c>
      <c r="G541" s="142"/>
      <c r="H541" s="18"/>
      <c r="I541" s="89">
        <f t="shared" si="146"/>
        <v>0</v>
      </c>
      <c r="J541" s="116"/>
      <c r="K541" s="3">
        <f t="shared" si="147"/>
        <v>0</v>
      </c>
      <c r="L541" s="3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5.75" customHeight="1">
      <c r="A542" s="1"/>
      <c r="B542" s="89"/>
      <c r="C542" s="89"/>
      <c r="D542" s="18">
        <f t="shared" si="144"/>
        <v>0</v>
      </c>
      <c r="E542" s="18">
        <f>B542*A531</f>
        <v>0</v>
      </c>
      <c r="F542" s="18">
        <f t="shared" si="145"/>
        <v>0</v>
      </c>
      <c r="G542" s="142"/>
      <c r="H542" s="18"/>
      <c r="I542" s="89">
        <f t="shared" si="146"/>
        <v>0</v>
      </c>
      <c r="J542" s="116"/>
      <c r="K542" s="3">
        <f t="shared" si="147"/>
        <v>0</v>
      </c>
      <c r="L542" s="3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5.75" customHeight="1">
      <c r="A543" s="1"/>
      <c r="B543" s="89"/>
      <c r="C543" s="89"/>
      <c r="D543" s="18">
        <f t="shared" si="144"/>
        <v>0</v>
      </c>
      <c r="E543" s="18">
        <f>B543*A531</f>
        <v>0</v>
      </c>
      <c r="F543" s="18">
        <f t="shared" si="145"/>
        <v>0</v>
      </c>
      <c r="G543" s="142"/>
      <c r="H543" s="18"/>
      <c r="I543" s="89">
        <f t="shared" si="146"/>
        <v>0</v>
      </c>
      <c r="J543" s="116"/>
      <c r="K543" s="3">
        <f t="shared" si="147"/>
        <v>0</v>
      </c>
      <c r="L543" s="3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5.75" customHeight="1">
      <c r="A544" s="31"/>
      <c r="B544" s="89"/>
      <c r="C544" s="89"/>
      <c r="D544" s="95">
        <f t="shared" si="144"/>
        <v>0</v>
      </c>
      <c r="E544" s="95">
        <f>B544*A531</f>
        <v>0</v>
      </c>
      <c r="F544" s="18">
        <f t="shared" si="145"/>
        <v>0</v>
      </c>
      <c r="G544" s="87"/>
      <c r="H544" s="18"/>
      <c r="I544" s="89">
        <f t="shared" si="146"/>
        <v>0</v>
      </c>
      <c r="J544" s="118"/>
      <c r="K544" s="3">
        <f t="shared" si="147"/>
        <v>0</v>
      </c>
      <c r="L544" s="3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5.75" customHeight="1">
      <c r="A545" s="31"/>
      <c r="B545" s="89"/>
      <c r="C545" s="89"/>
      <c r="D545" s="18">
        <f t="shared" si="144"/>
        <v>0</v>
      </c>
      <c r="E545" s="18">
        <f>B545*A531</f>
        <v>0</v>
      </c>
      <c r="F545" s="18">
        <f t="shared" si="145"/>
        <v>0</v>
      </c>
      <c r="G545" s="143">
        <f>F547/A531</f>
        <v>0.2521</v>
      </c>
      <c r="H545" s="18"/>
      <c r="I545" s="89">
        <f t="shared" si="146"/>
        <v>0</v>
      </c>
      <c r="J545" s="3"/>
      <c r="K545" s="3">
        <f t="shared" si="147"/>
        <v>0</v>
      </c>
      <c r="L545" s="3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5.75" customHeight="1">
      <c r="A546" s="31"/>
      <c r="B546" s="89"/>
      <c r="C546" s="89"/>
      <c r="D546" s="18">
        <f t="shared" si="144"/>
        <v>0</v>
      </c>
      <c r="E546" s="18">
        <f>B546*A531</f>
        <v>0</v>
      </c>
      <c r="F546" s="18">
        <f t="shared" si="145"/>
        <v>0</v>
      </c>
      <c r="G546" s="142"/>
      <c r="H546" s="18"/>
      <c r="I546" s="89">
        <f t="shared" si="146"/>
        <v>0</v>
      </c>
      <c r="J546" s="3"/>
      <c r="K546" s="3">
        <f t="shared" si="147"/>
        <v>0</v>
      </c>
      <c r="L546" s="3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5.75" customHeight="1">
      <c r="A547" s="4" t="s">
        <v>495</v>
      </c>
      <c r="B547" s="97">
        <f>SUM(B533:B546)</f>
        <v>0.2521</v>
      </c>
      <c r="C547" s="96"/>
      <c r="D547" s="97">
        <f t="shared" ref="D547:F547" si="148">SUM(D533:D546)</f>
        <v>0.2521</v>
      </c>
      <c r="E547" s="97">
        <f t="shared" si="148"/>
        <v>1.0084</v>
      </c>
      <c r="F547" s="97">
        <f t="shared" si="148"/>
        <v>1.0084</v>
      </c>
      <c r="G547" s="87"/>
      <c r="H547" s="96"/>
      <c r="I547" s="97">
        <f t="shared" ref="I547:L547" si="149">SUM(I533:I546)</f>
        <v>1.0224</v>
      </c>
      <c r="J547" s="98">
        <f t="shared" si="149"/>
        <v>229911.747</v>
      </c>
      <c r="K547" s="98">
        <f t="shared" si="149"/>
        <v>8986.599275</v>
      </c>
      <c r="L547" s="98">
        <f t="shared" si="149"/>
        <v>0</v>
      </c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5.75" customHeight="1">
      <c r="A548" s="8"/>
      <c r="B548" s="100"/>
      <c r="C548" s="100"/>
      <c r="D548" s="100"/>
      <c r="E548" s="100"/>
      <c r="F548" s="100"/>
      <c r="G548" s="100"/>
      <c r="H548" s="100"/>
      <c r="I548" s="101" t="s">
        <v>496</v>
      </c>
      <c r="J548" s="33"/>
      <c r="K548" s="100"/>
      <c r="L548" s="101" t="s">
        <v>497</v>
      </c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5.75" customHeight="1">
      <c r="A549" s="8"/>
      <c r="B549" s="100"/>
      <c r="C549" s="100"/>
      <c r="D549" s="100"/>
      <c r="E549" s="100"/>
      <c r="F549" s="100"/>
      <c r="G549" s="100"/>
      <c r="H549" s="100"/>
      <c r="I549" s="104">
        <f>G545*A531</f>
        <v>1.0084</v>
      </c>
      <c r="J549" s="33"/>
      <c r="K549" s="100"/>
      <c r="L549" s="104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33"/>
      <c r="K550" s="8"/>
      <c r="L550" s="8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33"/>
      <c r="K551" s="8"/>
      <c r="L551" s="8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5.75" customHeight="1">
      <c r="A552" s="66" t="s">
        <v>265</v>
      </c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6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5.75" customHeight="1">
      <c r="A553" s="78" t="s">
        <v>478</v>
      </c>
      <c r="B553" s="79" t="s">
        <v>479</v>
      </c>
      <c r="C553" s="75"/>
      <c r="D553" s="76"/>
      <c r="E553" s="80" t="s">
        <v>480</v>
      </c>
      <c r="F553" s="75"/>
      <c r="G553" s="76"/>
      <c r="H553" s="79" t="s">
        <v>481</v>
      </c>
      <c r="I553" s="75"/>
      <c r="J553" s="75"/>
      <c r="K553" s="75"/>
      <c r="L553" s="76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5.75" customHeight="1">
      <c r="A554" s="81">
        <f>'Menu Cíclico'!AN10</f>
        <v>4</v>
      </c>
      <c r="B554" s="82" t="s">
        <v>482</v>
      </c>
      <c r="C554" s="82" t="s">
        <v>483</v>
      </c>
      <c r="D554" s="82" t="s">
        <v>484</v>
      </c>
      <c r="E554" s="82" t="s">
        <v>485</v>
      </c>
      <c r="F554" s="82" t="s">
        <v>484</v>
      </c>
      <c r="G554" s="82" t="s">
        <v>524</v>
      </c>
      <c r="H554" s="82" t="s">
        <v>486</v>
      </c>
      <c r="I554" s="82" t="s">
        <v>487</v>
      </c>
      <c r="J554" s="114" t="s">
        <v>488</v>
      </c>
      <c r="K554" s="85" t="s">
        <v>489</v>
      </c>
      <c r="L554" s="85" t="s">
        <v>490</v>
      </c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5.75" customHeight="1">
      <c r="A555" s="86" t="s">
        <v>491</v>
      </c>
      <c r="B555" s="87"/>
      <c r="C555" s="87"/>
      <c r="D555" s="87"/>
      <c r="E555" s="87"/>
      <c r="F555" s="87"/>
      <c r="G555" s="87"/>
      <c r="H555" s="87"/>
      <c r="I555" s="87"/>
      <c r="J555" s="115"/>
      <c r="K555" s="87"/>
      <c r="L555" s="8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5.75" customHeight="1">
      <c r="A556" s="37" t="s">
        <v>445</v>
      </c>
      <c r="B556" s="89">
        <v>0.12</v>
      </c>
      <c r="C556" s="89">
        <v>1.0</v>
      </c>
      <c r="D556" s="18">
        <f t="shared" ref="D556:D569" si="150">C556*B556</f>
        <v>0.12</v>
      </c>
      <c r="E556" s="18">
        <f>B556*A554</f>
        <v>0.48</v>
      </c>
      <c r="F556" s="18">
        <f t="shared" ref="F556:F569" si="151">E556*C556</f>
        <v>0.48</v>
      </c>
      <c r="G556" s="140">
        <v>0.0</v>
      </c>
      <c r="H556" s="18">
        <v>1.0</v>
      </c>
      <c r="I556" s="89">
        <f t="shared" ref="I556:I569" si="152">H556*E556</f>
        <v>0.48</v>
      </c>
      <c r="J556" s="116">
        <f>'Insumos Buffet'!D112</f>
        <v>5250</v>
      </c>
      <c r="K556" s="3">
        <f t="shared" ref="K556:K569" si="153">J556*I556</f>
        <v>2520</v>
      </c>
      <c r="L556" s="3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5.75" customHeight="1">
      <c r="A557" s="31" t="s">
        <v>442</v>
      </c>
      <c r="B557" s="18">
        <v>0.06</v>
      </c>
      <c r="C557" s="18">
        <v>1.0</v>
      </c>
      <c r="D557" s="18">
        <f t="shared" si="150"/>
        <v>0.06</v>
      </c>
      <c r="E557" s="18">
        <f>B557*A554</f>
        <v>0.24</v>
      </c>
      <c r="F557" s="18">
        <f t="shared" si="151"/>
        <v>0.24</v>
      </c>
      <c r="G557" s="87"/>
      <c r="H557" s="18">
        <v>1.0</v>
      </c>
      <c r="I557" s="89">
        <f t="shared" si="152"/>
        <v>0.24</v>
      </c>
      <c r="J557" s="116">
        <f>'Insumos Buffet'!D120</f>
        <v>10331.86323</v>
      </c>
      <c r="K557" s="3">
        <f t="shared" si="153"/>
        <v>2479.647176</v>
      </c>
      <c r="L557" s="3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5.75" customHeight="1">
      <c r="A558" s="31" t="s">
        <v>441</v>
      </c>
      <c r="B558" s="18">
        <v>0.06</v>
      </c>
      <c r="C558" s="18">
        <v>1.0</v>
      </c>
      <c r="D558" s="18">
        <f t="shared" si="150"/>
        <v>0.06</v>
      </c>
      <c r="E558" s="18">
        <f>B558*A554</f>
        <v>0.24</v>
      </c>
      <c r="F558" s="18">
        <f t="shared" si="151"/>
        <v>0.24</v>
      </c>
      <c r="G558" s="148" t="s">
        <v>527</v>
      </c>
      <c r="H558" s="18">
        <v>1.0</v>
      </c>
      <c r="I558" s="89">
        <f t="shared" si="152"/>
        <v>0.24</v>
      </c>
      <c r="J558" s="116">
        <f>'Insumos Buffet'!D88</f>
        <v>49781.722</v>
      </c>
      <c r="K558" s="3">
        <f t="shared" si="153"/>
        <v>11947.61328</v>
      </c>
      <c r="L558" s="3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5.75" customHeight="1">
      <c r="A559" s="31"/>
      <c r="B559" s="18"/>
      <c r="C559" s="18"/>
      <c r="D559" s="18">
        <f t="shared" si="150"/>
        <v>0</v>
      </c>
      <c r="E559" s="18">
        <f>B559*A554</f>
        <v>0</v>
      </c>
      <c r="F559" s="18">
        <f t="shared" si="151"/>
        <v>0</v>
      </c>
      <c r="G559" s="142"/>
      <c r="H559" s="18"/>
      <c r="I559" s="89">
        <f t="shared" si="152"/>
        <v>0</v>
      </c>
      <c r="J559" s="116"/>
      <c r="K559" s="3">
        <f t="shared" si="153"/>
        <v>0</v>
      </c>
      <c r="L559" s="3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5.75" customHeight="1">
      <c r="A560" s="2"/>
      <c r="B560" s="18"/>
      <c r="C560" s="18"/>
      <c r="D560" s="18">
        <f t="shared" si="150"/>
        <v>0</v>
      </c>
      <c r="E560" s="18">
        <f>B560*A554</f>
        <v>0</v>
      </c>
      <c r="F560" s="18">
        <f t="shared" si="151"/>
        <v>0</v>
      </c>
      <c r="G560" s="142"/>
      <c r="H560" s="18"/>
      <c r="I560" s="89">
        <f t="shared" si="152"/>
        <v>0</v>
      </c>
      <c r="J560" s="116"/>
      <c r="K560" s="3">
        <f t="shared" si="153"/>
        <v>0</v>
      </c>
      <c r="L560" s="3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5.75" customHeight="1">
      <c r="A561" s="2"/>
      <c r="B561" s="18"/>
      <c r="C561" s="18"/>
      <c r="D561" s="18">
        <f t="shared" si="150"/>
        <v>0</v>
      </c>
      <c r="E561" s="18">
        <f>B561*A554</f>
        <v>0</v>
      </c>
      <c r="F561" s="18">
        <f t="shared" si="151"/>
        <v>0</v>
      </c>
      <c r="G561" s="87"/>
      <c r="H561" s="18"/>
      <c r="I561" s="89">
        <f t="shared" si="152"/>
        <v>0</v>
      </c>
      <c r="J561" s="116"/>
      <c r="K561" s="3">
        <f t="shared" si="153"/>
        <v>0</v>
      </c>
      <c r="L561" s="3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5.75" customHeight="1">
      <c r="A562" s="2"/>
      <c r="B562" s="18"/>
      <c r="C562" s="18"/>
      <c r="D562" s="18">
        <f t="shared" si="150"/>
        <v>0</v>
      </c>
      <c r="E562" s="18">
        <f>B562*A554</f>
        <v>0</v>
      </c>
      <c r="F562" s="18">
        <f t="shared" si="151"/>
        <v>0</v>
      </c>
      <c r="G562" s="59"/>
      <c r="H562" s="18"/>
      <c r="I562" s="89">
        <f t="shared" si="152"/>
        <v>0</v>
      </c>
      <c r="J562" s="116"/>
      <c r="K562" s="3">
        <f t="shared" si="153"/>
        <v>0</v>
      </c>
      <c r="L562" s="3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5.75" customHeight="1">
      <c r="A563" s="2"/>
      <c r="B563" s="89"/>
      <c r="C563" s="89"/>
      <c r="D563" s="18">
        <f t="shared" si="150"/>
        <v>0</v>
      </c>
      <c r="E563" s="18">
        <f>B563*A554</f>
        <v>0</v>
      </c>
      <c r="F563" s="18">
        <f t="shared" si="151"/>
        <v>0</v>
      </c>
      <c r="G563" s="148" t="s">
        <v>528</v>
      </c>
      <c r="H563" s="18"/>
      <c r="I563" s="89">
        <f t="shared" si="152"/>
        <v>0</v>
      </c>
      <c r="J563" s="116"/>
      <c r="K563" s="3">
        <f t="shared" si="153"/>
        <v>0</v>
      </c>
      <c r="L563" s="3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5.75" customHeight="1">
      <c r="A564" s="2"/>
      <c r="B564" s="89"/>
      <c r="C564" s="89"/>
      <c r="D564" s="18">
        <f t="shared" si="150"/>
        <v>0</v>
      </c>
      <c r="E564" s="18">
        <f>B564*A554</f>
        <v>0</v>
      </c>
      <c r="F564" s="18">
        <f t="shared" si="151"/>
        <v>0</v>
      </c>
      <c r="G564" s="142"/>
      <c r="H564" s="18"/>
      <c r="I564" s="89">
        <f t="shared" si="152"/>
        <v>0</v>
      </c>
      <c r="J564" s="116"/>
      <c r="K564" s="3">
        <f t="shared" si="153"/>
        <v>0</v>
      </c>
      <c r="L564" s="3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5.75" customHeight="1">
      <c r="A565" s="1"/>
      <c r="B565" s="89"/>
      <c r="C565" s="89"/>
      <c r="D565" s="18">
        <f t="shared" si="150"/>
        <v>0</v>
      </c>
      <c r="E565" s="18">
        <f>B565*A554</f>
        <v>0</v>
      </c>
      <c r="F565" s="18">
        <f t="shared" si="151"/>
        <v>0</v>
      </c>
      <c r="G565" s="142"/>
      <c r="H565" s="18"/>
      <c r="I565" s="89">
        <f t="shared" si="152"/>
        <v>0</v>
      </c>
      <c r="J565" s="116"/>
      <c r="K565" s="3">
        <f t="shared" si="153"/>
        <v>0</v>
      </c>
      <c r="L565" s="3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5.75" customHeight="1">
      <c r="A566" s="1"/>
      <c r="B566" s="89"/>
      <c r="C566" s="89"/>
      <c r="D566" s="18">
        <f t="shared" si="150"/>
        <v>0</v>
      </c>
      <c r="E566" s="18">
        <f>B566*A554</f>
        <v>0</v>
      </c>
      <c r="F566" s="18">
        <f t="shared" si="151"/>
        <v>0</v>
      </c>
      <c r="G566" s="142"/>
      <c r="H566" s="18"/>
      <c r="I566" s="89">
        <f t="shared" si="152"/>
        <v>0</v>
      </c>
      <c r="J566" s="116"/>
      <c r="K566" s="3">
        <f t="shared" si="153"/>
        <v>0</v>
      </c>
      <c r="L566" s="3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5.75" customHeight="1">
      <c r="A567" s="31"/>
      <c r="B567" s="89"/>
      <c r="C567" s="89"/>
      <c r="D567" s="95">
        <f t="shared" si="150"/>
        <v>0</v>
      </c>
      <c r="E567" s="95">
        <f>B567*A554</f>
        <v>0</v>
      </c>
      <c r="F567" s="18">
        <f t="shared" si="151"/>
        <v>0</v>
      </c>
      <c r="G567" s="87"/>
      <c r="H567" s="18"/>
      <c r="I567" s="89">
        <f t="shared" si="152"/>
        <v>0</v>
      </c>
      <c r="J567" s="118"/>
      <c r="K567" s="3">
        <f t="shared" si="153"/>
        <v>0</v>
      </c>
      <c r="L567" s="3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5.75" customHeight="1">
      <c r="A568" s="31"/>
      <c r="B568" s="89"/>
      <c r="C568" s="89"/>
      <c r="D568" s="18">
        <f t="shared" si="150"/>
        <v>0</v>
      </c>
      <c r="E568" s="18">
        <f>B568*A554</f>
        <v>0</v>
      </c>
      <c r="F568" s="18">
        <f t="shared" si="151"/>
        <v>0</v>
      </c>
      <c r="G568" s="143">
        <f>F570/A554</f>
        <v>0.24</v>
      </c>
      <c r="H568" s="18"/>
      <c r="I568" s="89">
        <f t="shared" si="152"/>
        <v>0</v>
      </c>
      <c r="J568" s="3"/>
      <c r="K568" s="3">
        <f t="shared" si="153"/>
        <v>0</v>
      </c>
      <c r="L568" s="3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5.75" customHeight="1">
      <c r="A569" s="31"/>
      <c r="B569" s="89"/>
      <c r="C569" s="89"/>
      <c r="D569" s="18">
        <f t="shared" si="150"/>
        <v>0</v>
      </c>
      <c r="E569" s="18">
        <f>B569*A554</f>
        <v>0</v>
      </c>
      <c r="F569" s="18">
        <f t="shared" si="151"/>
        <v>0</v>
      </c>
      <c r="G569" s="142"/>
      <c r="H569" s="18"/>
      <c r="I569" s="89">
        <f t="shared" si="152"/>
        <v>0</v>
      </c>
      <c r="J569" s="3"/>
      <c r="K569" s="3">
        <f t="shared" si="153"/>
        <v>0</v>
      </c>
      <c r="L569" s="3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5.75" customHeight="1">
      <c r="A570" s="4" t="s">
        <v>495</v>
      </c>
      <c r="B570" s="97">
        <f>SUM(B556:B569)</f>
        <v>0.24</v>
      </c>
      <c r="C570" s="96"/>
      <c r="D570" s="97">
        <f t="shared" ref="D570:F570" si="154">SUM(D556:D569)</f>
        <v>0.24</v>
      </c>
      <c r="E570" s="97">
        <f t="shared" si="154"/>
        <v>0.96</v>
      </c>
      <c r="F570" s="97">
        <f t="shared" si="154"/>
        <v>0.96</v>
      </c>
      <c r="G570" s="87"/>
      <c r="H570" s="96"/>
      <c r="I570" s="97">
        <f t="shared" ref="I570:L570" si="155">SUM(I556:I569)</f>
        <v>0.96</v>
      </c>
      <c r="J570" s="98">
        <f t="shared" si="155"/>
        <v>65363.58523</v>
      </c>
      <c r="K570" s="98">
        <f t="shared" si="155"/>
        <v>16947.26046</v>
      </c>
      <c r="L570" s="98">
        <f t="shared" si="155"/>
        <v>0</v>
      </c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5.75" customHeight="1">
      <c r="A571" s="8"/>
      <c r="B571" s="100"/>
      <c r="C571" s="100"/>
      <c r="D571" s="100"/>
      <c r="E571" s="100"/>
      <c r="F571" s="100"/>
      <c r="G571" s="100"/>
      <c r="H571" s="100"/>
      <c r="I571" s="101" t="s">
        <v>496</v>
      </c>
      <c r="J571" s="33"/>
      <c r="K571" s="100"/>
      <c r="L571" s="101" t="s">
        <v>497</v>
      </c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5.75" customHeight="1">
      <c r="A572" s="8"/>
      <c r="B572" s="100"/>
      <c r="C572" s="100"/>
      <c r="D572" s="100"/>
      <c r="E572" s="100"/>
      <c r="F572" s="100"/>
      <c r="G572" s="100"/>
      <c r="H572" s="100"/>
      <c r="I572" s="104">
        <f>G568*A554</f>
        <v>0.96</v>
      </c>
      <c r="J572" s="33"/>
      <c r="K572" s="100"/>
      <c r="L572" s="104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5.75" customHeight="1">
      <c r="A573" s="8"/>
      <c r="B573" s="100"/>
      <c r="C573" s="100"/>
      <c r="D573" s="100"/>
      <c r="E573" s="100"/>
      <c r="F573" s="100"/>
      <c r="G573" s="100"/>
      <c r="H573" s="100"/>
      <c r="I573" s="107"/>
      <c r="J573" s="33"/>
      <c r="K573" s="100"/>
      <c r="L573" s="10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33"/>
      <c r="K574" s="8"/>
      <c r="L574" s="8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5.75" customHeight="1">
      <c r="A575" s="66" t="s">
        <v>334</v>
      </c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6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5.75" customHeight="1">
      <c r="A576" s="78" t="s">
        <v>478</v>
      </c>
      <c r="B576" s="79" t="s">
        <v>479</v>
      </c>
      <c r="C576" s="75"/>
      <c r="D576" s="76"/>
      <c r="E576" s="80" t="s">
        <v>480</v>
      </c>
      <c r="F576" s="75"/>
      <c r="G576" s="76"/>
      <c r="H576" s="79" t="s">
        <v>481</v>
      </c>
      <c r="I576" s="75"/>
      <c r="J576" s="75"/>
      <c r="K576" s="75"/>
      <c r="L576" s="76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5.75" customHeight="1">
      <c r="A577" s="81">
        <f>'Menu Cíclico'!AR9</f>
        <v>4</v>
      </c>
      <c r="B577" s="82" t="s">
        <v>482</v>
      </c>
      <c r="C577" s="82" t="s">
        <v>483</v>
      </c>
      <c r="D577" s="82" t="s">
        <v>484</v>
      </c>
      <c r="E577" s="82" t="s">
        <v>485</v>
      </c>
      <c r="F577" s="82" t="s">
        <v>484</v>
      </c>
      <c r="G577" s="82" t="s">
        <v>524</v>
      </c>
      <c r="H577" s="82" t="s">
        <v>486</v>
      </c>
      <c r="I577" s="82" t="s">
        <v>487</v>
      </c>
      <c r="J577" s="114" t="s">
        <v>488</v>
      </c>
      <c r="K577" s="85" t="s">
        <v>489</v>
      </c>
      <c r="L577" s="85" t="s">
        <v>490</v>
      </c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5.75" customHeight="1">
      <c r="A578" s="86" t="s">
        <v>491</v>
      </c>
      <c r="B578" s="87"/>
      <c r="C578" s="87"/>
      <c r="D578" s="87"/>
      <c r="E578" s="87"/>
      <c r="F578" s="87"/>
      <c r="G578" s="87"/>
      <c r="H578" s="87"/>
      <c r="I578" s="87"/>
      <c r="J578" s="115"/>
      <c r="K578" s="87"/>
      <c r="L578" s="8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5.75" customHeight="1">
      <c r="A579" s="37" t="s">
        <v>449</v>
      </c>
      <c r="B579" s="89">
        <f>0.12*0.71</f>
        <v>0.0852</v>
      </c>
      <c r="C579" s="89">
        <v>1.1</v>
      </c>
      <c r="D579" s="18">
        <f t="shared" ref="D579:D592" si="156">C579*B579</f>
        <v>0.09372</v>
      </c>
      <c r="E579" s="18">
        <f>B579*A577</f>
        <v>0.3408</v>
      </c>
      <c r="F579" s="18">
        <f t="shared" ref="F579:F592" si="157">E579*C579</f>
        <v>0.37488</v>
      </c>
      <c r="G579" s="140">
        <v>0.0</v>
      </c>
      <c r="H579" s="18">
        <v>1.0</v>
      </c>
      <c r="I579" s="89">
        <f t="shared" ref="I579:I592" si="158">H579*E579</f>
        <v>0.3408</v>
      </c>
      <c r="J579" s="116">
        <f>'Insumos Buffet'!D53</f>
        <v>5250</v>
      </c>
      <c r="K579" s="3">
        <f t="shared" ref="K579:K592" si="159">J579*I579</f>
        <v>1789.2</v>
      </c>
      <c r="L579" s="3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5.75" customHeight="1">
      <c r="A580" s="31" t="s">
        <v>405</v>
      </c>
      <c r="B580" s="89">
        <v>0.005</v>
      </c>
      <c r="C580" s="89">
        <v>1.0</v>
      </c>
      <c r="D580" s="18">
        <f t="shared" si="156"/>
        <v>0.005</v>
      </c>
      <c r="E580" s="18">
        <f>B580*A577</f>
        <v>0.02</v>
      </c>
      <c r="F580" s="18">
        <f t="shared" si="157"/>
        <v>0.02</v>
      </c>
      <c r="G580" s="87"/>
      <c r="H580" s="18">
        <v>1.1</v>
      </c>
      <c r="I580" s="89">
        <f t="shared" si="158"/>
        <v>0.022</v>
      </c>
      <c r="J580" s="116">
        <f>'Insumos Buffet'!D33</f>
        <v>17864</v>
      </c>
      <c r="K580" s="3">
        <f t="shared" si="159"/>
        <v>393.008</v>
      </c>
      <c r="L580" s="3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5.75" customHeight="1">
      <c r="A581" s="31" t="s">
        <v>433</v>
      </c>
      <c r="B581" s="18">
        <v>0.005</v>
      </c>
      <c r="C581" s="18">
        <v>1.0</v>
      </c>
      <c r="D581" s="18">
        <f t="shared" si="156"/>
        <v>0.005</v>
      </c>
      <c r="E581" s="18">
        <f>B581*A577</f>
        <v>0.02</v>
      </c>
      <c r="F581" s="18">
        <f t="shared" si="157"/>
        <v>0.02</v>
      </c>
      <c r="G581" s="148" t="s">
        <v>527</v>
      </c>
      <c r="H581" s="18">
        <v>1.125</v>
      </c>
      <c r="I581" s="89">
        <f t="shared" si="158"/>
        <v>0.0225</v>
      </c>
      <c r="J581" s="116">
        <f>'Insumos Buffet'!D49</f>
        <v>18397</v>
      </c>
      <c r="K581" s="3">
        <f t="shared" si="159"/>
        <v>413.9325</v>
      </c>
      <c r="L581" s="3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5.75" customHeight="1">
      <c r="A582" s="31" t="s">
        <v>345</v>
      </c>
      <c r="B582" s="18">
        <v>0.01</v>
      </c>
      <c r="C582" s="18">
        <v>1.0</v>
      </c>
      <c r="D582" s="18">
        <f t="shared" si="156"/>
        <v>0.01</v>
      </c>
      <c r="E582" s="18">
        <f>B582*A577</f>
        <v>0.04</v>
      </c>
      <c r="F582" s="18">
        <f t="shared" si="157"/>
        <v>0.04</v>
      </c>
      <c r="G582" s="142"/>
      <c r="H582" s="18">
        <v>1.175</v>
      </c>
      <c r="I582" s="89">
        <f t="shared" si="158"/>
        <v>0.047</v>
      </c>
      <c r="J582" s="116">
        <f>'Insumos Buffet'!D21</f>
        <v>2990</v>
      </c>
      <c r="K582" s="3">
        <f t="shared" si="159"/>
        <v>140.53</v>
      </c>
      <c r="L582" s="3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5.75" customHeight="1">
      <c r="A583" s="31" t="s">
        <v>507</v>
      </c>
      <c r="B583" s="18">
        <v>0.01</v>
      </c>
      <c r="C583" s="18">
        <v>1.0</v>
      </c>
      <c r="D583" s="18">
        <f t="shared" si="156"/>
        <v>0.01</v>
      </c>
      <c r="E583" s="18">
        <f>B583*A577</f>
        <v>0.04</v>
      </c>
      <c r="F583" s="18">
        <f t="shared" si="157"/>
        <v>0.04</v>
      </c>
      <c r="G583" s="142"/>
      <c r="H583" s="18">
        <v>1.0</v>
      </c>
      <c r="I583" s="89">
        <f t="shared" si="158"/>
        <v>0.04</v>
      </c>
      <c r="J583" s="116">
        <f>'Insumos Buffet'!D76</f>
        <v>5000</v>
      </c>
      <c r="K583" s="3">
        <f t="shared" si="159"/>
        <v>200</v>
      </c>
      <c r="L583" s="3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5.75" customHeight="1">
      <c r="A584" s="31" t="s">
        <v>443</v>
      </c>
      <c r="B584" s="18">
        <f t="shared" ref="B584:B585" si="160">0.1*0.71</f>
        <v>0.071</v>
      </c>
      <c r="C584" s="18">
        <v>1.0</v>
      </c>
      <c r="D584" s="18">
        <f t="shared" si="156"/>
        <v>0.071</v>
      </c>
      <c r="E584" s="18">
        <f>B584*A577</f>
        <v>0.284</v>
      </c>
      <c r="F584" s="18">
        <f t="shared" si="157"/>
        <v>0.284</v>
      </c>
      <c r="G584" s="87"/>
      <c r="H584" s="18">
        <v>1.0</v>
      </c>
      <c r="I584" s="89">
        <f t="shared" si="158"/>
        <v>0.284</v>
      </c>
      <c r="J584" s="116">
        <f>'Insumos Buffet'!D130</f>
        <v>1785.486298</v>
      </c>
      <c r="K584" s="3">
        <f t="shared" si="159"/>
        <v>507.0781087</v>
      </c>
      <c r="L584" s="3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5.75" customHeight="1">
      <c r="A585" s="31" t="s">
        <v>517</v>
      </c>
      <c r="B585" s="18">
        <f t="shared" si="160"/>
        <v>0.071</v>
      </c>
      <c r="C585" s="18">
        <v>1.0</v>
      </c>
      <c r="D585" s="18">
        <f t="shared" si="156"/>
        <v>0.071</v>
      </c>
      <c r="E585" s="18">
        <f>B585*A577</f>
        <v>0.284</v>
      </c>
      <c r="F585" s="18">
        <f t="shared" si="157"/>
        <v>0.284</v>
      </c>
      <c r="G585" s="59"/>
      <c r="H585" s="18">
        <v>1.0</v>
      </c>
      <c r="I585" s="89">
        <f t="shared" si="158"/>
        <v>0.284</v>
      </c>
      <c r="J585" s="116"/>
      <c r="K585" s="3">
        <f t="shared" si="159"/>
        <v>0</v>
      </c>
      <c r="L585" s="3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5.75" customHeight="1">
      <c r="A586" s="31" t="s">
        <v>505</v>
      </c>
      <c r="B586" s="89">
        <v>0.002</v>
      </c>
      <c r="C586" s="89">
        <v>1.0</v>
      </c>
      <c r="D586" s="18">
        <f t="shared" si="156"/>
        <v>0.002</v>
      </c>
      <c r="E586" s="18">
        <f>B586*A577</f>
        <v>0.008</v>
      </c>
      <c r="F586" s="18">
        <f t="shared" si="157"/>
        <v>0.008</v>
      </c>
      <c r="G586" s="148" t="s">
        <v>528</v>
      </c>
      <c r="H586" s="18">
        <v>1.0</v>
      </c>
      <c r="I586" s="89">
        <f t="shared" si="158"/>
        <v>0.008</v>
      </c>
      <c r="J586" s="116">
        <f>'Insumos Buffet'!D82</f>
        <v>3200</v>
      </c>
      <c r="K586" s="3">
        <f t="shared" si="159"/>
        <v>25.6</v>
      </c>
      <c r="L586" s="3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5.75" customHeight="1">
      <c r="A587" s="31" t="s">
        <v>494</v>
      </c>
      <c r="B587" s="89">
        <v>1.0E-4</v>
      </c>
      <c r="C587" s="89">
        <v>1.0</v>
      </c>
      <c r="D587" s="18">
        <f t="shared" si="156"/>
        <v>0.0001</v>
      </c>
      <c r="E587" s="18">
        <f>B587*A577</f>
        <v>0.0004</v>
      </c>
      <c r="F587" s="18">
        <f t="shared" si="157"/>
        <v>0.0004</v>
      </c>
      <c r="G587" s="142"/>
      <c r="H587" s="18">
        <v>1.0</v>
      </c>
      <c r="I587" s="89">
        <f t="shared" si="158"/>
        <v>0.0004</v>
      </c>
      <c r="J587" s="116">
        <f>'Insumos Buffet'!D70</f>
        <v>145000</v>
      </c>
      <c r="K587" s="3">
        <f t="shared" si="159"/>
        <v>58</v>
      </c>
      <c r="L587" s="3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5.75" customHeight="1">
      <c r="A588" s="1"/>
      <c r="B588" s="89"/>
      <c r="C588" s="89"/>
      <c r="D588" s="18">
        <f t="shared" si="156"/>
        <v>0</v>
      </c>
      <c r="E588" s="18">
        <f>B588*A577</f>
        <v>0</v>
      </c>
      <c r="F588" s="18">
        <f t="shared" si="157"/>
        <v>0</v>
      </c>
      <c r="G588" s="142"/>
      <c r="H588" s="18"/>
      <c r="I588" s="89">
        <f t="shared" si="158"/>
        <v>0</v>
      </c>
      <c r="J588" s="116"/>
      <c r="K588" s="3">
        <f t="shared" si="159"/>
        <v>0</v>
      </c>
      <c r="L588" s="3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5.75" customHeight="1">
      <c r="A589" s="1"/>
      <c r="B589" s="89"/>
      <c r="C589" s="89"/>
      <c r="D589" s="18">
        <f t="shared" si="156"/>
        <v>0</v>
      </c>
      <c r="E589" s="18">
        <f>B589*A577</f>
        <v>0</v>
      </c>
      <c r="F589" s="18">
        <f t="shared" si="157"/>
        <v>0</v>
      </c>
      <c r="G589" s="142"/>
      <c r="H589" s="18"/>
      <c r="I589" s="89">
        <f t="shared" si="158"/>
        <v>0</v>
      </c>
      <c r="J589" s="116"/>
      <c r="K589" s="3">
        <f t="shared" si="159"/>
        <v>0</v>
      </c>
      <c r="L589" s="3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5.75" customHeight="1">
      <c r="A590" s="31"/>
      <c r="B590" s="89"/>
      <c r="C590" s="89"/>
      <c r="D590" s="95">
        <f t="shared" si="156"/>
        <v>0</v>
      </c>
      <c r="E590" s="95">
        <f>B590*A577</f>
        <v>0</v>
      </c>
      <c r="F590" s="18">
        <f t="shared" si="157"/>
        <v>0</v>
      </c>
      <c r="G590" s="87"/>
      <c r="H590" s="18"/>
      <c r="I590" s="89">
        <f t="shared" si="158"/>
        <v>0</v>
      </c>
      <c r="J590" s="118"/>
      <c r="K590" s="3">
        <f t="shared" si="159"/>
        <v>0</v>
      </c>
      <c r="L590" s="3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5.75" customHeight="1">
      <c r="A591" s="31"/>
      <c r="B591" s="89"/>
      <c r="C591" s="89"/>
      <c r="D591" s="18">
        <f t="shared" si="156"/>
        <v>0</v>
      </c>
      <c r="E591" s="18">
        <f>B591*A577</f>
        <v>0</v>
      </c>
      <c r="F591" s="18">
        <f t="shared" si="157"/>
        <v>0</v>
      </c>
      <c r="G591" s="143">
        <f>F593/A577</f>
        <v>0.26782</v>
      </c>
      <c r="H591" s="18"/>
      <c r="I591" s="89">
        <f t="shared" si="158"/>
        <v>0</v>
      </c>
      <c r="J591" s="3"/>
      <c r="K591" s="3">
        <f t="shared" si="159"/>
        <v>0</v>
      </c>
      <c r="L591" s="3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5.75" customHeight="1">
      <c r="A592" s="31"/>
      <c r="B592" s="89"/>
      <c r="C592" s="89"/>
      <c r="D592" s="18">
        <f t="shared" si="156"/>
        <v>0</v>
      </c>
      <c r="E592" s="18">
        <f>B592*A577</f>
        <v>0</v>
      </c>
      <c r="F592" s="18">
        <f t="shared" si="157"/>
        <v>0</v>
      </c>
      <c r="G592" s="142"/>
      <c r="H592" s="18"/>
      <c r="I592" s="89">
        <f t="shared" si="158"/>
        <v>0</v>
      </c>
      <c r="J592" s="3"/>
      <c r="K592" s="3">
        <f t="shared" si="159"/>
        <v>0</v>
      </c>
      <c r="L592" s="3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5.75" customHeight="1">
      <c r="A593" s="4" t="s">
        <v>495</v>
      </c>
      <c r="B593" s="97">
        <f>SUM(B579:B592)</f>
        <v>0.2593</v>
      </c>
      <c r="C593" s="96"/>
      <c r="D593" s="97">
        <f t="shared" ref="D593:F593" si="161">SUM(D579:D592)</f>
        <v>0.26782</v>
      </c>
      <c r="E593" s="97">
        <f t="shared" si="161"/>
        <v>1.0372</v>
      </c>
      <c r="F593" s="97">
        <f t="shared" si="161"/>
        <v>1.07128</v>
      </c>
      <c r="G593" s="87"/>
      <c r="H593" s="96"/>
      <c r="I593" s="97">
        <f t="shared" ref="I593:L593" si="162">SUM(I579:I592)</f>
        <v>1.0487</v>
      </c>
      <c r="J593" s="98">
        <f t="shared" si="162"/>
        <v>199486.4863</v>
      </c>
      <c r="K593" s="98">
        <f t="shared" si="162"/>
        <v>3527.348609</v>
      </c>
      <c r="L593" s="98">
        <f t="shared" si="162"/>
        <v>0</v>
      </c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5.75" customHeight="1">
      <c r="A594" s="8"/>
      <c r="B594" s="100"/>
      <c r="C594" s="100"/>
      <c r="D594" s="100"/>
      <c r="E594" s="100"/>
      <c r="F594" s="100"/>
      <c r="G594" s="100"/>
      <c r="H594" s="100"/>
      <c r="I594" s="101" t="s">
        <v>496</v>
      </c>
      <c r="J594" s="33"/>
      <c r="K594" s="100"/>
      <c r="L594" s="101" t="s">
        <v>497</v>
      </c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5.75" customHeight="1">
      <c r="A595" s="8"/>
      <c r="B595" s="100"/>
      <c r="C595" s="100"/>
      <c r="D595" s="100"/>
      <c r="E595" s="100"/>
      <c r="F595" s="100"/>
      <c r="G595" s="100"/>
      <c r="H595" s="100"/>
      <c r="I595" s="104">
        <f>G591*A577</f>
        <v>1.07128</v>
      </c>
      <c r="J595" s="33"/>
      <c r="K595" s="100"/>
      <c r="L595" s="104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33"/>
      <c r="K596" s="8"/>
      <c r="L596" s="8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33"/>
      <c r="K597" s="8"/>
      <c r="L597" s="8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5.75" customHeight="1">
      <c r="A598" s="66" t="s">
        <v>352</v>
      </c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6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5.75" customHeight="1">
      <c r="A599" s="78" t="s">
        <v>478</v>
      </c>
      <c r="B599" s="79" t="s">
        <v>479</v>
      </c>
      <c r="C599" s="75"/>
      <c r="D599" s="76"/>
      <c r="E599" s="80" t="s">
        <v>480</v>
      </c>
      <c r="F599" s="75"/>
      <c r="G599" s="76"/>
      <c r="H599" s="79" t="s">
        <v>481</v>
      </c>
      <c r="I599" s="75"/>
      <c r="J599" s="75"/>
      <c r="K599" s="75"/>
      <c r="L599" s="76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5.75" customHeight="1">
      <c r="A600" s="81">
        <f>'Menu Cíclico'!AR10</f>
        <v>4</v>
      </c>
      <c r="B600" s="82" t="s">
        <v>482</v>
      </c>
      <c r="C600" s="82" t="s">
        <v>483</v>
      </c>
      <c r="D600" s="82" t="s">
        <v>484</v>
      </c>
      <c r="E600" s="82" t="s">
        <v>485</v>
      </c>
      <c r="F600" s="82" t="s">
        <v>484</v>
      </c>
      <c r="G600" s="82" t="s">
        <v>524</v>
      </c>
      <c r="H600" s="82" t="s">
        <v>486</v>
      </c>
      <c r="I600" s="82" t="s">
        <v>487</v>
      </c>
      <c r="J600" s="114" t="s">
        <v>488</v>
      </c>
      <c r="K600" s="85" t="s">
        <v>489</v>
      </c>
      <c r="L600" s="85" t="s">
        <v>490</v>
      </c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5.75" customHeight="1">
      <c r="A601" s="86" t="s">
        <v>491</v>
      </c>
      <c r="B601" s="87"/>
      <c r="C601" s="87"/>
      <c r="D601" s="87"/>
      <c r="E601" s="87"/>
      <c r="F601" s="87"/>
      <c r="G601" s="87"/>
      <c r="H601" s="87"/>
      <c r="I601" s="87"/>
      <c r="J601" s="115"/>
      <c r="K601" s="87"/>
      <c r="L601" s="8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5.75" customHeight="1">
      <c r="A602" s="37" t="s">
        <v>634</v>
      </c>
      <c r="B602" s="89">
        <v>0.05</v>
      </c>
      <c r="C602" s="89">
        <v>2.0</v>
      </c>
      <c r="D602" s="18">
        <f t="shared" ref="D602:D615" si="163">C602*B602</f>
        <v>0.1</v>
      </c>
      <c r="E602" s="18">
        <f>B602*A600</f>
        <v>0.2</v>
      </c>
      <c r="F602" s="18">
        <f t="shared" ref="F602:F615" si="164">E602*C602</f>
        <v>0.4</v>
      </c>
      <c r="G602" s="140">
        <v>0.0</v>
      </c>
      <c r="H602" s="18">
        <v>1.0</v>
      </c>
      <c r="I602" s="89">
        <f t="shared" ref="I602:I615" si="165">H602*E602</f>
        <v>0.2</v>
      </c>
      <c r="J602" s="116">
        <f>'Insumos Buffet'!D38</f>
        <v>2800</v>
      </c>
      <c r="K602" s="3">
        <f t="shared" ref="K602:K615" si="166">J602*I602</f>
        <v>560</v>
      </c>
      <c r="L602" s="3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5.75" customHeight="1">
      <c r="A603" s="31" t="s">
        <v>147</v>
      </c>
      <c r="B603" s="89">
        <v>0.001</v>
      </c>
      <c r="C603" s="89">
        <v>1.0</v>
      </c>
      <c r="D603" s="18">
        <f t="shared" si="163"/>
        <v>0.001</v>
      </c>
      <c r="E603" s="18">
        <f>B603*A600</f>
        <v>0.004</v>
      </c>
      <c r="F603" s="18">
        <f t="shared" si="164"/>
        <v>0.004</v>
      </c>
      <c r="G603" s="87"/>
      <c r="H603" s="18">
        <v>1.2</v>
      </c>
      <c r="I603" s="89">
        <f t="shared" si="165"/>
        <v>0.0048</v>
      </c>
      <c r="J603" s="116">
        <f>'Insumos Buffet'!D6</f>
        <v>16490</v>
      </c>
      <c r="K603" s="3">
        <f t="shared" si="166"/>
        <v>79.152</v>
      </c>
      <c r="L603" s="3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5.75" customHeight="1">
      <c r="A604" s="31" t="s">
        <v>47</v>
      </c>
      <c r="B604" s="18">
        <v>0.05</v>
      </c>
      <c r="C604" s="18">
        <v>1.0</v>
      </c>
      <c r="D604" s="18">
        <f t="shared" si="163"/>
        <v>0.05</v>
      </c>
      <c r="E604" s="18">
        <f>B604*A600</f>
        <v>0.2</v>
      </c>
      <c r="F604" s="18">
        <f t="shared" si="164"/>
        <v>0.2</v>
      </c>
      <c r="G604" s="148" t="s">
        <v>527</v>
      </c>
      <c r="H604" s="18">
        <v>1.0</v>
      </c>
      <c r="I604" s="89">
        <f t="shared" si="165"/>
        <v>0.2</v>
      </c>
      <c r="J604" s="116">
        <f>'Insumos Buffet'!D2</f>
        <v>6820</v>
      </c>
      <c r="K604" s="3">
        <f t="shared" si="166"/>
        <v>1364</v>
      </c>
      <c r="L604" s="3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5.75" customHeight="1">
      <c r="A605" s="31" t="s">
        <v>505</v>
      </c>
      <c r="B605" s="18">
        <v>0.002</v>
      </c>
      <c r="C605" s="18">
        <v>1.0</v>
      </c>
      <c r="D605" s="18">
        <f t="shared" si="163"/>
        <v>0.002</v>
      </c>
      <c r="E605" s="18">
        <f>B605*A600</f>
        <v>0.008</v>
      </c>
      <c r="F605" s="18">
        <f t="shared" si="164"/>
        <v>0.008</v>
      </c>
      <c r="G605" s="142"/>
      <c r="H605" s="18">
        <v>1.0</v>
      </c>
      <c r="I605" s="89">
        <f t="shared" si="165"/>
        <v>0.008</v>
      </c>
      <c r="J605" s="116">
        <f>'Insumos Buffet'!D82</f>
        <v>3200</v>
      </c>
      <c r="K605" s="3">
        <f t="shared" si="166"/>
        <v>25.6</v>
      </c>
      <c r="L605" s="3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5.75" customHeight="1">
      <c r="A606" s="31" t="s">
        <v>494</v>
      </c>
      <c r="B606" s="18">
        <v>1.0E-4</v>
      </c>
      <c r="C606" s="18">
        <v>1.0</v>
      </c>
      <c r="D606" s="18">
        <f t="shared" si="163"/>
        <v>0.0001</v>
      </c>
      <c r="E606" s="18">
        <f>B606*A600</f>
        <v>0.0004</v>
      </c>
      <c r="F606" s="18">
        <f t="shared" si="164"/>
        <v>0.0004</v>
      </c>
      <c r="G606" s="142"/>
      <c r="H606" s="18">
        <v>1.0</v>
      </c>
      <c r="I606" s="89">
        <f t="shared" si="165"/>
        <v>0.0004</v>
      </c>
      <c r="J606" s="116">
        <f>'Insumos Buffet'!D70</f>
        <v>145000</v>
      </c>
      <c r="K606" s="3">
        <f t="shared" si="166"/>
        <v>58</v>
      </c>
      <c r="L606" s="3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5.75" customHeight="1">
      <c r="A607" s="31" t="s">
        <v>517</v>
      </c>
      <c r="B607" s="18">
        <v>0.1</v>
      </c>
      <c r="C607" s="18">
        <v>1.0</v>
      </c>
      <c r="D607" s="18">
        <f t="shared" si="163"/>
        <v>0.1</v>
      </c>
      <c r="E607" s="18">
        <f>B607*A600</f>
        <v>0.4</v>
      </c>
      <c r="F607" s="18">
        <f t="shared" si="164"/>
        <v>0.4</v>
      </c>
      <c r="G607" s="87"/>
      <c r="H607" s="18">
        <v>1.0</v>
      </c>
      <c r="I607" s="89">
        <f t="shared" si="165"/>
        <v>0.4</v>
      </c>
      <c r="J607" s="116"/>
      <c r="K607" s="3">
        <f t="shared" si="166"/>
        <v>0</v>
      </c>
      <c r="L607" s="3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5.75" customHeight="1">
      <c r="A608" s="2"/>
      <c r="B608" s="18"/>
      <c r="C608" s="18"/>
      <c r="D608" s="18">
        <f t="shared" si="163"/>
        <v>0</v>
      </c>
      <c r="E608" s="18">
        <f>B608*A600</f>
        <v>0</v>
      </c>
      <c r="F608" s="18">
        <f t="shared" si="164"/>
        <v>0</v>
      </c>
      <c r="G608" s="59"/>
      <c r="H608" s="18"/>
      <c r="I608" s="89">
        <f t="shared" si="165"/>
        <v>0</v>
      </c>
      <c r="J608" s="116"/>
      <c r="K608" s="3">
        <f t="shared" si="166"/>
        <v>0</v>
      </c>
      <c r="L608" s="3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5.75" customHeight="1">
      <c r="A609" s="2"/>
      <c r="B609" s="89"/>
      <c r="C609" s="89"/>
      <c r="D609" s="18">
        <f t="shared" si="163"/>
        <v>0</v>
      </c>
      <c r="E609" s="18">
        <f>B609*A600</f>
        <v>0</v>
      </c>
      <c r="F609" s="18">
        <f t="shared" si="164"/>
        <v>0</v>
      </c>
      <c r="G609" s="148" t="s">
        <v>528</v>
      </c>
      <c r="H609" s="18"/>
      <c r="I609" s="89">
        <f t="shared" si="165"/>
        <v>0</v>
      </c>
      <c r="J609" s="116"/>
      <c r="K609" s="3">
        <f t="shared" si="166"/>
        <v>0</v>
      </c>
      <c r="L609" s="3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5.75" customHeight="1">
      <c r="A610" s="2"/>
      <c r="B610" s="89"/>
      <c r="C610" s="89"/>
      <c r="D610" s="18">
        <f t="shared" si="163"/>
        <v>0</v>
      </c>
      <c r="E610" s="18">
        <f>B610*A600</f>
        <v>0</v>
      </c>
      <c r="F610" s="18">
        <f t="shared" si="164"/>
        <v>0</v>
      </c>
      <c r="G610" s="142"/>
      <c r="H610" s="18"/>
      <c r="I610" s="89">
        <f t="shared" si="165"/>
        <v>0</v>
      </c>
      <c r="J610" s="116"/>
      <c r="K610" s="3">
        <f t="shared" si="166"/>
        <v>0</v>
      </c>
      <c r="L610" s="3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5.75" customHeight="1">
      <c r="A611" s="1"/>
      <c r="B611" s="89"/>
      <c r="C611" s="89"/>
      <c r="D611" s="18">
        <f t="shared" si="163"/>
        <v>0</v>
      </c>
      <c r="E611" s="18">
        <f>B611*A600</f>
        <v>0</v>
      </c>
      <c r="F611" s="18">
        <f t="shared" si="164"/>
        <v>0</v>
      </c>
      <c r="G611" s="142"/>
      <c r="H611" s="18"/>
      <c r="I611" s="89">
        <f t="shared" si="165"/>
        <v>0</v>
      </c>
      <c r="J611" s="116"/>
      <c r="K611" s="3">
        <f t="shared" si="166"/>
        <v>0</v>
      </c>
      <c r="L611" s="3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5.75" customHeight="1">
      <c r="A612" s="1"/>
      <c r="B612" s="89"/>
      <c r="C612" s="89"/>
      <c r="D612" s="18">
        <f t="shared" si="163"/>
        <v>0</v>
      </c>
      <c r="E612" s="18">
        <f>B612*A600</f>
        <v>0</v>
      </c>
      <c r="F612" s="18">
        <f t="shared" si="164"/>
        <v>0</v>
      </c>
      <c r="G612" s="142"/>
      <c r="H612" s="18"/>
      <c r="I612" s="89">
        <f t="shared" si="165"/>
        <v>0</v>
      </c>
      <c r="J612" s="116"/>
      <c r="K612" s="3">
        <f t="shared" si="166"/>
        <v>0</v>
      </c>
      <c r="L612" s="3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5.75" customHeight="1">
      <c r="A613" s="31"/>
      <c r="B613" s="89"/>
      <c r="C613" s="89"/>
      <c r="D613" s="95">
        <f t="shared" si="163"/>
        <v>0</v>
      </c>
      <c r="E613" s="95">
        <f>B613*A600</f>
        <v>0</v>
      </c>
      <c r="F613" s="18">
        <f t="shared" si="164"/>
        <v>0</v>
      </c>
      <c r="G613" s="87"/>
      <c r="H613" s="18"/>
      <c r="I613" s="89">
        <f t="shared" si="165"/>
        <v>0</v>
      </c>
      <c r="J613" s="118"/>
      <c r="K613" s="3">
        <f t="shared" si="166"/>
        <v>0</v>
      </c>
      <c r="L613" s="3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5.75" customHeight="1">
      <c r="A614" s="31"/>
      <c r="B614" s="89"/>
      <c r="C614" s="89"/>
      <c r="D614" s="18">
        <f t="shared" si="163"/>
        <v>0</v>
      </c>
      <c r="E614" s="18">
        <f>B614*A600</f>
        <v>0</v>
      </c>
      <c r="F614" s="18">
        <f t="shared" si="164"/>
        <v>0</v>
      </c>
      <c r="G614" s="143">
        <f>F616/A600</f>
        <v>0.2531</v>
      </c>
      <c r="H614" s="18"/>
      <c r="I614" s="89">
        <f t="shared" si="165"/>
        <v>0</v>
      </c>
      <c r="J614" s="3"/>
      <c r="K614" s="3">
        <f t="shared" si="166"/>
        <v>0</v>
      </c>
      <c r="L614" s="3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5.75" customHeight="1">
      <c r="A615" s="31"/>
      <c r="B615" s="89"/>
      <c r="C615" s="89"/>
      <c r="D615" s="18">
        <f t="shared" si="163"/>
        <v>0</v>
      </c>
      <c r="E615" s="18">
        <f>B615*A600</f>
        <v>0</v>
      </c>
      <c r="F615" s="18">
        <f t="shared" si="164"/>
        <v>0</v>
      </c>
      <c r="G615" s="142"/>
      <c r="H615" s="18"/>
      <c r="I615" s="89">
        <f t="shared" si="165"/>
        <v>0</v>
      </c>
      <c r="J615" s="3"/>
      <c r="K615" s="3">
        <f t="shared" si="166"/>
        <v>0</v>
      </c>
      <c r="L615" s="3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5.75" customHeight="1">
      <c r="A616" s="4" t="s">
        <v>495</v>
      </c>
      <c r="B616" s="97">
        <f>SUM(B602:B615)</f>
        <v>0.2031</v>
      </c>
      <c r="C616" s="96"/>
      <c r="D616" s="97">
        <f t="shared" ref="D616:F616" si="167">SUM(D602:D615)</f>
        <v>0.2531</v>
      </c>
      <c r="E616" s="97">
        <f t="shared" si="167"/>
        <v>0.8124</v>
      </c>
      <c r="F616" s="97">
        <f t="shared" si="167"/>
        <v>1.0124</v>
      </c>
      <c r="G616" s="87"/>
      <c r="H616" s="96"/>
      <c r="I616" s="97">
        <f t="shared" ref="I616:L616" si="168">SUM(I602:I615)</f>
        <v>0.8132</v>
      </c>
      <c r="J616" s="98">
        <f t="shared" si="168"/>
        <v>174310</v>
      </c>
      <c r="K616" s="98">
        <f t="shared" si="168"/>
        <v>2086.752</v>
      </c>
      <c r="L616" s="98">
        <f t="shared" si="168"/>
        <v>0</v>
      </c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5.75" customHeight="1">
      <c r="A617" s="8"/>
      <c r="B617" s="100"/>
      <c r="C617" s="100"/>
      <c r="D617" s="100"/>
      <c r="E617" s="100"/>
      <c r="F617" s="100"/>
      <c r="G617" s="100"/>
      <c r="H617" s="100"/>
      <c r="I617" s="101" t="s">
        <v>496</v>
      </c>
      <c r="J617" s="33"/>
      <c r="K617" s="100"/>
      <c r="L617" s="101" t="s">
        <v>497</v>
      </c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5.75" customHeight="1">
      <c r="A618" s="8"/>
      <c r="B618" s="100"/>
      <c r="C618" s="100"/>
      <c r="D618" s="100"/>
      <c r="E618" s="100"/>
      <c r="F618" s="100"/>
      <c r="G618" s="100"/>
      <c r="H618" s="100"/>
      <c r="I618" s="104">
        <f>G614*A600</f>
        <v>1.0124</v>
      </c>
      <c r="J618" s="33"/>
      <c r="K618" s="100"/>
      <c r="L618" s="104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33"/>
      <c r="K619" s="8"/>
      <c r="L619" s="8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33"/>
      <c r="K620" s="8"/>
      <c r="L620" s="8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5.75" customHeight="1">
      <c r="A621" s="66" t="s">
        <v>337</v>
      </c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6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5.75" customHeight="1">
      <c r="A622" s="78" t="s">
        <v>478</v>
      </c>
      <c r="B622" s="79" t="s">
        <v>479</v>
      </c>
      <c r="C622" s="75"/>
      <c r="D622" s="76"/>
      <c r="E622" s="80" t="s">
        <v>480</v>
      </c>
      <c r="F622" s="75"/>
      <c r="G622" s="76"/>
      <c r="H622" s="79" t="s">
        <v>481</v>
      </c>
      <c r="I622" s="75"/>
      <c r="J622" s="75"/>
      <c r="K622" s="75"/>
      <c r="L622" s="76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5.75" customHeight="1">
      <c r="A623" s="81">
        <f>'Menu Cíclico'!AV9</f>
        <v>4</v>
      </c>
      <c r="B623" s="82" t="s">
        <v>482</v>
      </c>
      <c r="C623" s="82" t="s">
        <v>483</v>
      </c>
      <c r="D623" s="82" t="s">
        <v>484</v>
      </c>
      <c r="E623" s="82" t="s">
        <v>485</v>
      </c>
      <c r="F623" s="82" t="s">
        <v>484</v>
      </c>
      <c r="G623" s="82" t="s">
        <v>524</v>
      </c>
      <c r="H623" s="82" t="s">
        <v>486</v>
      </c>
      <c r="I623" s="82" t="s">
        <v>487</v>
      </c>
      <c r="J623" s="114" t="s">
        <v>488</v>
      </c>
      <c r="K623" s="85" t="s">
        <v>489</v>
      </c>
      <c r="L623" s="85" t="s">
        <v>490</v>
      </c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5.75" customHeight="1">
      <c r="A624" s="86" t="s">
        <v>491</v>
      </c>
      <c r="B624" s="87"/>
      <c r="C624" s="87"/>
      <c r="D624" s="87"/>
      <c r="E624" s="87"/>
      <c r="F624" s="87"/>
      <c r="G624" s="87"/>
      <c r="H624" s="87"/>
      <c r="I624" s="87"/>
      <c r="J624" s="115"/>
      <c r="K624" s="87"/>
      <c r="L624" s="8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5.75" customHeight="1">
      <c r="A625" s="37" t="s">
        <v>412</v>
      </c>
      <c r="B625" s="89">
        <v>0.05</v>
      </c>
      <c r="C625" s="89">
        <v>2.0</v>
      </c>
      <c r="D625" s="18">
        <f t="shared" ref="D625:D638" si="169">C625*B625</f>
        <v>0.1</v>
      </c>
      <c r="E625" s="18">
        <f>B625*A623</f>
        <v>0.2</v>
      </c>
      <c r="F625" s="18">
        <f t="shared" ref="F625:F638" si="170">E625*C625</f>
        <v>0.4</v>
      </c>
      <c r="G625" s="140">
        <v>0.0</v>
      </c>
      <c r="H625" s="18">
        <v>1.0</v>
      </c>
      <c r="I625" s="89">
        <f t="shared" ref="I625:I638" si="171">H625*E625</f>
        <v>0.2</v>
      </c>
      <c r="J625" s="116">
        <f>'Insumos Buffet'!D35</f>
        <v>4034</v>
      </c>
      <c r="K625" s="3">
        <f t="shared" ref="K625:K638" si="172">J625*I625</f>
        <v>806.8</v>
      </c>
      <c r="L625" s="3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5.75" customHeight="1">
      <c r="A626" s="31" t="s">
        <v>517</v>
      </c>
      <c r="B626" s="89">
        <v>0.05</v>
      </c>
      <c r="C626" s="89">
        <v>1.0</v>
      </c>
      <c r="D626" s="18">
        <f t="shared" si="169"/>
        <v>0.05</v>
      </c>
      <c r="E626" s="18">
        <f>B626*A623</f>
        <v>0.2</v>
      </c>
      <c r="F626" s="18">
        <f t="shared" si="170"/>
        <v>0.2</v>
      </c>
      <c r="G626" s="87"/>
      <c r="H626" s="18">
        <v>1.0</v>
      </c>
      <c r="I626" s="89">
        <f t="shared" si="171"/>
        <v>0.2</v>
      </c>
      <c r="J626" s="116"/>
      <c r="K626" s="3">
        <f t="shared" si="172"/>
        <v>0</v>
      </c>
      <c r="L626" s="3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5.75" customHeight="1">
      <c r="A627" s="31" t="s">
        <v>439</v>
      </c>
      <c r="B627" s="18">
        <v>0.05</v>
      </c>
      <c r="C627" s="18">
        <v>1.0</v>
      </c>
      <c r="D627" s="18">
        <f t="shared" si="169"/>
        <v>0.05</v>
      </c>
      <c r="E627" s="18">
        <f>B627*A623</f>
        <v>0.2</v>
      </c>
      <c r="F627" s="18">
        <f t="shared" si="170"/>
        <v>0.2</v>
      </c>
      <c r="G627" s="148" t="s">
        <v>527</v>
      </c>
      <c r="H627" s="18">
        <v>1.0</v>
      </c>
      <c r="I627" s="89">
        <f t="shared" si="171"/>
        <v>0.2</v>
      </c>
      <c r="J627" s="116">
        <f>'Insumos Buffet'!D86</f>
        <v>21862.4994</v>
      </c>
      <c r="K627" s="3">
        <f t="shared" si="172"/>
        <v>4372.49988</v>
      </c>
      <c r="L627" s="3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5.75" customHeight="1">
      <c r="A628" s="31" t="s">
        <v>425</v>
      </c>
      <c r="B628" s="18">
        <v>0.02</v>
      </c>
      <c r="C628" s="18">
        <v>1.0</v>
      </c>
      <c r="D628" s="18">
        <f t="shared" si="169"/>
        <v>0.02</v>
      </c>
      <c r="E628" s="18">
        <f>B628*A623</f>
        <v>0.08</v>
      </c>
      <c r="F628" s="18">
        <f t="shared" si="170"/>
        <v>0.08</v>
      </c>
      <c r="G628" s="142"/>
      <c r="H628" s="18">
        <v>1.0</v>
      </c>
      <c r="I628" s="89">
        <f t="shared" si="171"/>
        <v>0.08</v>
      </c>
      <c r="J628" s="116">
        <f>'Insumos Buffet'!D42</f>
        <v>23900</v>
      </c>
      <c r="K628" s="3">
        <f t="shared" si="172"/>
        <v>1912</v>
      </c>
      <c r="L628" s="3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5.75" customHeight="1">
      <c r="A629" s="31" t="s">
        <v>635</v>
      </c>
      <c r="B629" s="18">
        <v>3.0E-4</v>
      </c>
      <c r="C629" s="18">
        <v>1.0</v>
      </c>
      <c r="D629" s="18">
        <f t="shared" si="169"/>
        <v>0.0003</v>
      </c>
      <c r="E629" s="18">
        <f>B629*A623</f>
        <v>0.0012</v>
      </c>
      <c r="F629" s="18">
        <f t="shared" si="170"/>
        <v>0.0012</v>
      </c>
      <c r="G629" s="142"/>
      <c r="H629" s="18">
        <v>1.3</v>
      </c>
      <c r="I629" s="89">
        <f t="shared" si="171"/>
        <v>0.00156</v>
      </c>
      <c r="J629" s="116">
        <f>'Insumos Buffet'!D22</f>
        <v>9024</v>
      </c>
      <c r="K629" s="3">
        <f t="shared" si="172"/>
        <v>14.07744</v>
      </c>
      <c r="L629" s="3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5.75" customHeight="1">
      <c r="A630" s="31" t="s">
        <v>193</v>
      </c>
      <c r="B630" s="18">
        <v>3.0E-4</v>
      </c>
      <c r="C630" s="18">
        <v>1.0</v>
      </c>
      <c r="D630" s="18">
        <f t="shared" si="169"/>
        <v>0.0003</v>
      </c>
      <c r="E630" s="18">
        <f>B630*A623</f>
        <v>0.0012</v>
      </c>
      <c r="F630" s="18">
        <f t="shared" si="170"/>
        <v>0.0012</v>
      </c>
      <c r="G630" s="87"/>
      <c r="H630" s="18">
        <v>1.3</v>
      </c>
      <c r="I630" s="89">
        <f t="shared" si="171"/>
        <v>0.00156</v>
      </c>
      <c r="J630" s="116">
        <f>'Insumos Buffet'!D7</f>
        <v>46231</v>
      </c>
      <c r="K630" s="3">
        <f t="shared" si="172"/>
        <v>72.12036</v>
      </c>
      <c r="L630" s="3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5.75" customHeight="1">
      <c r="A631" s="31" t="s">
        <v>47</v>
      </c>
      <c r="B631" s="18">
        <v>0.01</v>
      </c>
      <c r="C631" s="18">
        <v>1.0</v>
      </c>
      <c r="D631" s="18">
        <f t="shared" si="169"/>
        <v>0.01</v>
      </c>
      <c r="E631" s="18">
        <f>B631*A623</f>
        <v>0.04</v>
      </c>
      <c r="F631" s="18">
        <f t="shared" si="170"/>
        <v>0.04</v>
      </c>
      <c r="G631" s="59"/>
      <c r="H631" s="18">
        <v>1.0</v>
      </c>
      <c r="I631" s="89">
        <f t="shared" si="171"/>
        <v>0.04</v>
      </c>
      <c r="J631" s="116">
        <f>'Insumos Buffet'!D2</f>
        <v>6820</v>
      </c>
      <c r="K631" s="3">
        <f t="shared" si="172"/>
        <v>272.8</v>
      </c>
      <c r="L631" s="3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5.75" customHeight="1">
      <c r="A632" s="31" t="s">
        <v>505</v>
      </c>
      <c r="B632" s="89">
        <v>0.002</v>
      </c>
      <c r="C632" s="89">
        <v>1.0</v>
      </c>
      <c r="D632" s="18">
        <f t="shared" si="169"/>
        <v>0.002</v>
      </c>
      <c r="E632" s="18">
        <f>B632*A623</f>
        <v>0.008</v>
      </c>
      <c r="F632" s="18">
        <f t="shared" si="170"/>
        <v>0.008</v>
      </c>
      <c r="G632" s="148" t="s">
        <v>528</v>
      </c>
      <c r="H632" s="18">
        <v>1.0</v>
      </c>
      <c r="I632" s="89">
        <f t="shared" si="171"/>
        <v>0.008</v>
      </c>
      <c r="J632" s="116">
        <f>'Insumos Buffet'!D82</f>
        <v>3200</v>
      </c>
      <c r="K632" s="3">
        <f t="shared" si="172"/>
        <v>25.6</v>
      </c>
      <c r="L632" s="3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5.75" customHeight="1">
      <c r="A633" s="31" t="s">
        <v>494</v>
      </c>
      <c r="B633" s="89">
        <v>3.0E-4</v>
      </c>
      <c r="C633" s="89">
        <v>1.0</v>
      </c>
      <c r="D633" s="18">
        <f t="shared" si="169"/>
        <v>0.0003</v>
      </c>
      <c r="E633" s="18">
        <f>B633*A623</f>
        <v>0.0012</v>
      </c>
      <c r="F633" s="18">
        <f t="shared" si="170"/>
        <v>0.0012</v>
      </c>
      <c r="G633" s="142"/>
      <c r="H633" s="18">
        <v>1.0</v>
      </c>
      <c r="I633" s="89">
        <f t="shared" si="171"/>
        <v>0.0012</v>
      </c>
      <c r="J633" s="116">
        <f>'Insumos Buffet'!D70</f>
        <v>145000</v>
      </c>
      <c r="K633" s="3">
        <f t="shared" si="172"/>
        <v>174</v>
      </c>
      <c r="L633" s="3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5.75" customHeight="1">
      <c r="A634" s="1"/>
      <c r="B634" s="89"/>
      <c r="C634" s="89"/>
      <c r="D634" s="18">
        <f t="shared" si="169"/>
        <v>0</v>
      </c>
      <c r="E634" s="18">
        <f>B634*A623</f>
        <v>0</v>
      </c>
      <c r="F634" s="18">
        <f t="shared" si="170"/>
        <v>0</v>
      </c>
      <c r="G634" s="142"/>
      <c r="H634" s="18"/>
      <c r="I634" s="89">
        <f t="shared" si="171"/>
        <v>0</v>
      </c>
      <c r="J634" s="116"/>
      <c r="K634" s="3">
        <f t="shared" si="172"/>
        <v>0</v>
      </c>
      <c r="L634" s="3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5.75" customHeight="1">
      <c r="A635" s="1"/>
      <c r="B635" s="89"/>
      <c r="C635" s="89"/>
      <c r="D635" s="18">
        <f t="shared" si="169"/>
        <v>0</v>
      </c>
      <c r="E635" s="18">
        <f>B635*A623</f>
        <v>0</v>
      </c>
      <c r="F635" s="18">
        <f t="shared" si="170"/>
        <v>0</v>
      </c>
      <c r="G635" s="142"/>
      <c r="H635" s="18"/>
      <c r="I635" s="89">
        <f t="shared" si="171"/>
        <v>0</v>
      </c>
      <c r="J635" s="116"/>
      <c r="K635" s="3">
        <f t="shared" si="172"/>
        <v>0</v>
      </c>
      <c r="L635" s="3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5.75" customHeight="1">
      <c r="A636" s="31"/>
      <c r="B636" s="89"/>
      <c r="C636" s="89"/>
      <c r="D636" s="95">
        <f t="shared" si="169"/>
        <v>0</v>
      </c>
      <c r="E636" s="95">
        <f>B636*A623</f>
        <v>0</v>
      </c>
      <c r="F636" s="18">
        <f t="shared" si="170"/>
        <v>0</v>
      </c>
      <c r="G636" s="87"/>
      <c r="H636" s="18"/>
      <c r="I636" s="89">
        <f t="shared" si="171"/>
        <v>0</v>
      </c>
      <c r="J636" s="118"/>
      <c r="K636" s="3">
        <f t="shared" si="172"/>
        <v>0</v>
      </c>
      <c r="L636" s="3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5.75" customHeight="1">
      <c r="A637" s="31"/>
      <c r="B637" s="89"/>
      <c r="C637" s="89"/>
      <c r="D637" s="18">
        <f t="shared" si="169"/>
        <v>0</v>
      </c>
      <c r="E637" s="18">
        <f>B637*A623</f>
        <v>0</v>
      </c>
      <c r="F637" s="18">
        <f t="shared" si="170"/>
        <v>0</v>
      </c>
      <c r="G637" s="143">
        <f>F639/A623</f>
        <v>0.2329</v>
      </c>
      <c r="H637" s="18"/>
      <c r="I637" s="89">
        <f t="shared" si="171"/>
        <v>0</v>
      </c>
      <c r="J637" s="3"/>
      <c r="K637" s="3">
        <f t="shared" si="172"/>
        <v>0</v>
      </c>
      <c r="L637" s="3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5.75" customHeight="1">
      <c r="A638" s="31"/>
      <c r="B638" s="89"/>
      <c r="C638" s="89"/>
      <c r="D638" s="18">
        <f t="shared" si="169"/>
        <v>0</v>
      </c>
      <c r="E638" s="18">
        <f>B638*A623</f>
        <v>0</v>
      </c>
      <c r="F638" s="18">
        <f t="shared" si="170"/>
        <v>0</v>
      </c>
      <c r="G638" s="142"/>
      <c r="H638" s="18"/>
      <c r="I638" s="89">
        <f t="shared" si="171"/>
        <v>0</v>
      </c>
      <c r="J638" s="3"/>
      <c r="K638" s="3">
        <f t="shared" si="172"/>
        <v>0</v>
      </c>
      <c r="L638" s="3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5.75" customHeight="1">
      <c r="A639" s="4" t="s">
        <v>495</v>
      </c>
      <c r="B639" s="97">
        <f>SUM(B625:B638)</f>
        <v>0.1829</v>
      </c>
      <c r="C639" s="96"/>
      <c r="D639" s="97">
        <f t="shared" ref="D639:F639" si="173">SUM(D625:D638)</f>
        <v>0.2329</v>
      </c>
      <c r="E639" s="97">
        <f t="shared" si="173"/>
        <v>0.7316</v>
      </c>
      <c r="F639" s="97">
        <f t="shared" si="173"/>
        <v>0.9316</v>
      </c>
      <c r="G639" s="87"/>
      <c r="H639" s="96"/>
      <c r="I639" s="97">
        <f t="shared" ref="I639:L639" si="174">SUM(I625:I638)</f>
        <v>0.73232</v>
      </c>
      <c r="J639" s="98">
        <f t="shared" si="174"/>
        <v>260071.4994</v>
      </c>
      <c r="K639" s="98">
        <f t="shared" si="174"/>
        <v>7649.89768</v>
      </c>
      <c r="L639" s="98">
        <f t="shared" si="174"/>
        <v>0</v>
      </c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5.75" customHeight="1">
      <c r="A640" s="8"/>
      <c r="B640" s="100"/>
      <c r="C640" s="100"/>
      <c r="D640" s="100"/>
      <c r="E640" s="100"/>
      <c r="F640" s="100"/>
      <c r="G640" s="100"/>
      <c r="H640" s="100"/>
      <c r="I640" s="101" t="s">
        <v>496</v>
      </c>
      <c r="J640" s="33"/>
      <c r="K640" s="100"/>
      <c r="L640" s="101" t="s">
        <v>497</v>
      </c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5.75" customHeight="1">
      <c r="A641" s="8"/>
      <c r="B641" s="100"/>
      <c r="C641" s="100"/>
      <c r="D641" s="100"/>
      <c r="E641" s="100"/>
      <c r="F641" s="100"/>
      <c r="G641" s="100"/>
      <c r="H641" s="100"/>
      <c r="I641" s="104">
        <f>G637*A623</f>
        <v>0.9316</v>
      </c>
      <c r="J641" s="33"/>
      <c r="K641" s="100"/>
      <c r="L641" s="104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33"/>
      <c r="K642" s="8"/>
      <c r="L642" s="8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33"/>
      <c r="K643" s="8"/>
      <c r="L643" s="8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5.75" customHeight="1">
      <c r="A644" s="66" t="s">
        <v>68</v>
      </c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6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5.75" customHeight="1">
      <c r="A645" s="78" t="s">
        <v>478</v>
      </c>
      <c r="B645" s="79" t="s">
        <v>479</v>
      </c>
      <c r="C645" s="75"/>
      <c r="D645" s="76"/>
      <c r="E645" s="80" t="s">
        <v>480</v>
      </c>
      <c r="F645" s="75"/>
      <c r="G645" s="76"/>
      <c r="H645" s="79" t="s">
        <v>481</v>
      </c>
      <c r="I645" s="75"/>
      <c r="J645" s="75"/>
      <c r="K645" s="75"/>
      <c r="L645" s="76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5.75" customHeight="1">
      <c r="A646" s="81">
        <f>'Menu Cíclico'!AV10</f>
        <v>4</v>
      </c>
      <c r="B646" s="82" t="s">
        <v>482</v>
      </c>
      <c r="C646" s="82" t="s">
        <v>483</v>
      </c>
      <c r="D646" s="82" t="s">
        <v>484</v>
      </c>
      <c r="E646" s="82" t="s">
        <v>485</v>
      </c>
      <c r="F646" s="82" t="s">
        <v>484</v>
      </c>
      <c r="G646" s="82" t="s">
        <v>524</v>
      </c>
      <c r="H646" s="82" t="s">
        <v>486</v>
      </c>
      <c r="I646" s="82" t="s">
        <v>487</v>
      </c>
      <c r="J646" s="114" t="s">
        <v>488</v>
      </c>
      <c r="K646" s="85" t="s">
        <v>489</v>
      </c>
      <c r="L646" s="85" t="s">
        <v>490</v>
      </c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5.75" customHeight="1">
      <c r="A647" s="86" t="s">
        <v>491</v>
      </c>
      <c r="B647" s="87"/>
      <c r="C647" s="87"/>
      <c r="D647" s="87"/>
      <c r="E647" s="87"/>
      <c r="F647" s="87"/>
      <c r="G647" s="87"/>
      <c r="H647" s="87"/>
      <c r="I647" s="87"/>
      <c r="J647" s="115"/>
      <c r="K647" s="87"/>
      <c r="L647" s="8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5.75" customHeight="1">
      <c r="A648" s="37" t="s">
        <v>342</v>
      </c>
      <c r="B648" s="89">
        <v>0.1</v>
      </c>
      <c r="C648" s="89">
        <v>1.2</v>
      </c>
      <c r="D648" s="18">
        <f t="shared" ref="D648:D661" si="175">C648*B648</f>
        <v>0.12</v>
      </c>
      <c r="E648" s="18">
        <f>B648*A646</f>
        <v>0.4</v>
      </c>
      <c r="F648" s="18">
        <f t="shared" ref="F648:F661" si="176">E648*C648</f>
        <v>0.48</v>
      </c>
      <c r="G648" s="140">
        <v>0.0</v>
      </c>
      <c r="H648" s="18">
        <v>1.0</v>
      </c>
      <c r="I648" s="89">
        <f t="shared" ref="I648:I661" si="177">H648*E648</f>
        <v>0.4</v>
      </c>
      <c r="J648" s="116">
        <f>'Insumos Buffet'!D20</f>
        <v>15500</v>
      </c>
      <c r="K648" s="3">
        <f t="shared" ref="K648:K661" si="178">J648*I648</f>
        <v>6200</v>
      </c>
      <c r="L648" s="3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5.75" customHeight="1">
      <c r="A649" s="31" t="s">
        <v>441</v>
      </c>
      <c r="B649" s="89">
        <v>0.08</v>
      </c>
      <c r="C649" s="89">
        <v>1.0</v>
      </c>
      <c r="D649" s="18">
        <f t="shared" si="175"/>
        <v>0.08</v>
      </c>
      <c r="E649" s="18">
        <f>B649*A646</f>
        <v>0.32</v>
      </c>
      <c r="F649" s="18">
        <f t="shared" si="176"/>
        <v>0.32</v>
      </c>
      <c r="G649" s="87"/>
      <c r="H649" s="18">
        <v>1.0</v>
      </c>
      <c r="I649" s="89">
        <f t="shared" si="177"/>
        <v>0.32</v>
      </c>
      <c r="J649" s="116">
        <f>'Insumos Buffet'!D88</f>
        <v>49781.722</v>
      </c>
      <c r="K649" s="3">
        <f t="shared" si="178"/>
        <v>15930.15104</v>
      </c>
      <c r="L649" s="3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5.75" customHeight="1">
      <c r="A650" s="31" t="s">
        <v>387</v>
      </c>
      <c r="B650" s="18">
        <v>0.04</v>
      </c>
      <c r="C650" s="18">
        <v>1.0</v>
      </c>
      <c r="D650" s="18">
        <f t="shared" si="175"/>
        <v>0.04</v>
      </c>
      <c r="E650" s="18">
        <f>B650*A646</f>
        <v>0.16</v>
      </c>
      <c r="F650" s="18">
        <f t="shared" si="176"/>
        <v>0.16</v>
      </c>
      <c r="G650" s="148" t="s">
        <v>527</v>
      </c>
      <c r="H650" s="18">
        <v>1.0</v>
      </c>
      <c r="I650" s="89">
        <f t="shared" si="177"/>
        <v>0.16</v>
      </c>
      <c r="J650" s="116">
        <f>'Insumos Buffet'!D29</f>
        <v>7700</v>
      </c>
      <c r="K650" s="3">
        <f t="shared" si="178"/>
        <v>1232</v>
      </c>
      <c r="L650" s="3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5.75" customHeight="1">
      <c r="A651" s="31" t="s">
        <v>425</v>
      </c>
      <c r="B651" s="18">
        <v>0.02</v>
      </c>
      <c r="C651" s="18">
        <v>1.0</v>
      </c>
      <c r="D651" s="18">
        <f t="shared" si="175"/>
        <v>0.02</v>
      </c>
      <c r="E651" s="18">
        <f>B651*A646</f>
        <v>0.08</v>
      </c>
      <c r="F651" s="18">
        <f t="shared" si="176"/>
        <v>0.08</v>
      </c>
      <c r="G651" s="142"/>
      <c r="H651" s="18">
        <v>1.0</v>
      </c>
      <c r="I651" s="89">
        <f t="shared" si="177"/>
        <v>0.08</v>
      </c>
      <c r="J651" s="116">
        <f>'Insumos Buffet'!D42</f>
        <v>23900</v>
      </c>
      <c r="K651" s="3">
        <f t="shared" si="178"/>
        <v>1912</v>
      </c>
      <c r="L651" s="3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5.75" customHeight="1">
      <c r="A652" s="31" t="s">
        <v>505</v>
      </c>
      <c r="B652" s="18">
        <v>0.002</v>
      </c>
      <c r="C652" s="18">
        <v>1.0</v>
      </c>
      <c r="D652" s="18">
        <f t="shared" si="175"/>
        <v>0.002</v>
      </c>
      <c r="E652" s="18">
        <f>B652*A646</f>
        <v>0.008</v>
      </c>
      <c r="F652" s="18">
        <f t="shared" si="176"/>
        <v>0.008</v>
      </c>
      <c r="G652" s="142"/>
      <c r="H652" s="18">
        <v>1.0</v>
      </c>
      <c r="I652" s="89">
        <f t="shared" si="177"/>
        <v>0.008</v>
      </c>
      <c r="J652" s="116">
        <f>'Insumos Buffet'!D82</f>
        <v>3200</v>
      </c>
      <c r="K652" s="3">
        <f t="shared" si="178"/>
        <v>25.6</v>
      </c>
      <c r="L652" s="3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5.75" customHeight="1">
      <c r="A653" s="31" t="s">
        <v>494</v>
      </c>
      <c r="B653" s="18">
        <v>1.0E-4</v>
      </c>
      <c r="C653" s="18">
        <v>1.0</v>
      </c>
      <c r="D653" s="18">
        <f t="shared" si="175"/>
        <v>0.0001</v>
      </c>
      <c r="E653" s="18">
        <f>B653*A646</f>
        <v>0.0004</v>
      </c>
      <c r="F653" s="18">
        <f t="shared" si="176"/>
        <v>0.0004</v>
      </c>
      <c r="G653" s="87"/>
      <c r="H653" s="18">
        <v>1.0</v>
      </c>
      <c r="I653" s="89">
        <f t="shared" si="177"/>
        <v>0.0004</v>
      </c>
      <c r="J653" s="116">
        <f>'Insumos Buffet'!D70</f>
        <v>145000</v>
      </c>
      <c r="K653" s="3">
        <f t="shared" si="178"/>
        <v>58</v>
      </c>
      <c r="L653" s="3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5.75" customHeight="1">
      <c r="A654" s="31" t="s">
        <v>502</v>
      </c>
      <c r="B654" s="18">
        <v>0.005</v>
      </c>
      <c r="C654" s="18">
        <v>1.0</v>
      </c>
      <c r="D654" s="18">
        <f t="shared" si="175"/>
        <v>0.005</v>
      </c>
      <c r="E654" s="18">
        <f>B654*A646</f>
        <v>0.02</v>
      </c>
      <c r="F654" s="18">
        <f t="shared" si="176"/>
        <v>0.02</v>
      </c>
      <c r="G654" s="59"/>
      <c r="H654" s="18">
        <v>1.0</v>
      </c>
      <c r="I654" s="89">
        <f t="shared" si="177"/>
        <v>0.02</v>
      </c>
      <c r="J654" s="116">
        <f>'Insumos Buffet'!D73</f>
        <v>20363</v>
      </c>
      <c r="K654" s="3">
        <f t="shared" si="178"/>
        <v>407.26</v>
      </c>
      <c r="L654" s="3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5.75" customHeight="1">
      <c r="A655" s="31"/>
      <c r="B655" s="89"/>
      <c r="C655" s="89"/>
      <c r="D655" s="18">
        <f t="shared" si="175"/>
        <v>0</v>
      </c>
      <c r="E655" s="18">
        <f>B655*A646</f>
        <v>0</v>
      </c>
      <c r="F655" s="18">
        <f t="shared" si="176"/>
        <v>0</v>
      </c>
      <c r="G655" s="148" t="s">
        <v>528</v>
      </c>
      <c r="H655" s="18"/>
      <c r="I655" s="89">
        <f t="shared" si="177"/>
        <v>0</v>
      </c>
      <c r="J655" s="116"/>
      <c r="K655" s="3">
        <f t="shared" si="178"/>
        <v>0</v>
      </c>
      <c r="L655" s="3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5.75" customHeight="1">
      <c r="A656" s="2"/>
      <c r="B656" s="89"/>
      <c r="C656" s="89"/>
      <c r="D656" s="18">
        <f t="shared" si="175"/>
        <v>0</v>
      </c>
      <c r="E656" s="18">
        <f>B656*A646</f>
        <v>0</v>
      </c>
      <c r="F656" s="18">
        <f t="shared" si="176"/>
        <v>0</v>
      </c>
      <c r="G656" s="142"/>
      <c r="H656" s="18"/>
      <c r="I656" s="89">
        <f t="shared" si="177"/>
        <v>0</v>
      </c>
      <c r="J656" s="116"/>
      <c r="K656" s="3">
        <f t="shared" si="178"/>
        <v>0</v>
      </c>
      <c r="L656" s="3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5.75" customHeight="1">
      <c r="A657" s="1"/>
      <c r="B657" s="89"/>
      <c r="C657" s="89"/>
      <c r="D657" s="18">
        <f t="shared" si="175"/>
        <v>0</v>
      </c>
      <c r="E657" s="18">
        <f>B657*A646</f>
        <v>0</v>
      </c>
      <c r="F657" s="18">
        <f t="shared" si="176"/>
        <v>0</v>
      </c>
      <c r="G657" s="142"/>
      <c r="H657" s="18"/>
      <c r="I657" s="89">
        <f t="shared" si="177"/>
        <v>0</v>
      </c>
      <c r="J657" s="116"/>
      <c r="K657" s="3">
        <f t="shared" si="178"/>
        <v>0</v>
      </c>
      <c r="L657" s="3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5.75" customHeight="1">
      <c r="A658" s="1"/>
      <c r="B658" s="89"/>
      <c r="C658" s="89"/>
      <c r="D658" s="18">
        <f t="shared" si="175"/>
        <v>0</v>
      </c>
      <c r="E658" s="18">
        <f>B658*A646</f>
        <v>0</v>
      </c>
      <c r="F658" s="18">
        <f t="shared" si="176"/>
        <v>0</v>
      </c>
      <c r="G658" s="142"/>
      <c r="H658" s="18"/>
      <c r="I658" s="89">
        <f t="shared" si="177"/>
        <v>0</v>
      </c>
      <c r="J658" s="116"/>
      <c r="K658" s="3">
        <f t="shared" si="178"/>
        <v>0</v>
      </c>
      <c r="L658" s="3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5.75" customHeight="1">
      <c r="A659" s="31"/>
      <c r="B659" s="89"/>
      <c r="C659" s="89"/>
      <c r="D659" s="95">
        <f t="shared" si="175"/>
        <v>0</v>
      </c>
      <c r="E659" s="95">
        <f>B659*A646</f>
        <v>0</v>
      </c>
      <c r="F659" s="18">
        <f t="shared" si="176"/>
        <v>0</v>
      </c>
      <c r="G659" s="87"/>
      <c r="H659" s="18"/>
      <c r="I659" s="89">
        <f t="shared" si="177"/>
        <v>0</v>
      </c>
      <c r="J659" s="118"/>
      <c r="K659" s="3">
        <f t="shared" si="178"/>
        <v>0</v>
      </c>
      <c r="L659" s="3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5.75" customHeight="1">
      <c r="A660" s="31"/>
      <c r="B660" s="89"/>
      <c r="C660" s="89"/>
      <c r="D660" s="18">
        <f t="shared" si="175"/>
        <v>0</v>
      </c>
      <c r="E660" s="18">
        <f>B660*A646</f>
        <v>0</v>
      </c>
      <c r="F660" s="18">
        <f t="shared" si="176"/>
        <v>0</v>
      </c>
      <c r="G660" s="143">
        <f>F662/A646</f>
        <v>0.2671</v>
      </c>
      <c r="H660" s="18"/>
      <c r="I660" s="89">
        <f t="shared" si="177"/>
        <v>0</v>
      </c>
      <c r="J660" s="3"/>
      <c r="K660" s="3">
        <f t="shared" si="178"/>
        <v>0</v>
      </c>
      <c r="L660" s="3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5.75" customHeight="1">
      <c r="A661" s="31"/>
      <c r="B661" s="89"/>
      <c r="C661" s="89"/>
      <c r="D661" s="18">
        <f t="shared" si="175"/>
        <v>0</v>
      </c>
      <c r="E661" s="18">
        <f>B661*A646</f>
        <v>0</v>
      </c>
      <c r="F661" s="18">
        <f t="shared" si="176"/>
        <v>0</v>
      </c>
      <c r="G661" s="142"/>
      <c r="H661" s="18"/>
      <c r="I661" s="89">
        <f t="shared" si="177"/>
        <v>0</v>
      </c>
      <c r="J661" s="3"/>
      <c r="K661" s="3">
        <f t="shared" si="178"/>
        <v>0</v>
      </c>
      <c r="L661" s="3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5.75" customHeight="1">
      <c r="A662" s="4" t="s">
        <v>495</v>
      </c>
      <c r="B662" s="97">
        <f>SUM(B648:B661)</f>
        <v>0.2471</v>
      </c>
      <c r="C662" s="96"/>
      <c r="D662" s="97">
        <f t="shared" ref="D662:F662" si="179">SUM(D648:D661)</f>
        <v>0.2671</v>
      </c>
      <c r="E662" s="97">
        <f t="shared" si="179"/>
        <v>0.9884</v>
      </c>
      <c r="F662" s="97">
        <f t="shared" si="179"/>
        <v>1.0684</v>
      </c>
      <c r="G662" s="87"/>
      <c r="H662" s="96"/>
      <c r="I662" s="97">
        <f t="shared" ref="I662:L662" si="180">SUM(I648:I661)</f>
        <v>0.9884</v>
      </c>
      <c r="J662" s="98">
        <f t="shared" si="180"/>
        <v>265444.722</v>
      </c>
      <c r="K662" s="98">
        <f t="shared" si="180"/>
        <v>25765.01104</v>
      </c>
      <c r="L662" s="98">
        <f t="shared" si="180"/>
        <v>0</v>
      </c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5.75" customHeight="1">
      <c r="A663" s="8"/>
      <c r="B663" s="100"/>
      <c r="C663" s="100"/>
      <c r="D663" s="100"/>
      <c r="E663" s="100"/>
      <c r="F663" s="100"/>
      <c r="G663" s="100"/>
      <c r="H663" s="100"/>
      <c r="I663" s="101" t="s">
        <v>496</v>
      </c>
      <c r="J663" s="33"/>
      <c r="K663" s="100"/>
      <c r="L663" s="101" t="s">
        <v>497</v>
      </c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5.75" customHeight="1">
      <c r="A664" s="8"/>
      <c r="B664" s="100"/>
      <c r="C664" s="100"/>
      <c r="D664" s="100"/>
      <c r="E664" s="100"/>
      <c r="F664" s="100"/>
      <c r="G664" s="100"/>
      <c r="H664" s="100"/>
      <c r="I664" s="104">
        <f>G660*A646</f>
        <v>1.0684</v>
      </c>
      <c r="J664" s="33"/>
      <c r="K664" s="100"/>
      <c r="L664" s="104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5.75" customHeight="1">
      <c r="A665" s="8"/>
      <c r="B665" s="100"/>
      <c r="C665" s="100"/>
      <c r="D665" s="100"/>
      <c r="E665" s="100"/>
      <c r="F665" s="100"/>
      <c r="G665" s="100"/>
      <c r="H665" s="100"/>
      <c r="I665" s="107"/>
      <c r="J665" s="33"/>
      <c r="K665" s="100"/>
      <c r="L665" s="10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33"/>
      <c r="K666" s="8"/>
      <c r="L666" s="8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5.75" customHeight="1">
      <c r="A667" s="66" t="s">
        <v>301</v>
      </c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6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5.75" customHeight="1">
      <c r="A668" s="78" t="s">
        <v>478</v>
      </c>
      <c r="B668" s="79" t="s">
        <v>479</v>
      </c>
      <c r="C668" s="75"/>
      <c r="D668" s="76"/>
      <c r="E668" s="80" t="s">
        <v>480</v>
      </c>
      <c r="F668" s="75"/>
      <c r="G668" s="76"/>
      <c r="H668" s="79" t="s">
        <v>481</v>
      </c>
      <c r="I668" s="75"/>
      <c r="J668" s="75"/>
      <c r="K668" s="75"/>
      <c r="L668" s="76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5.75" customHeight="1">
      <c r="A669" s="81">
        <f>'Menu Cíclico'!AZ10</f>
        <v>4</v>
      </c>
      <c r="B669" s="82" t="s">
        <v>482</v>
      </c>
      <c r="C669" s="82" t="s">
        <v>483</v>
      </c>
      <c r="D669" s="82" t="s">
        <v>484</v>
      </c>
      <c r="E669" s="82" t="s">
        <v>485</v>
      </c>
      <c r="F669" s="82" t="s">
        <v>484</v>
      </c>
      <c r="G669" s="82" t="s">
        <v>524</v>
      </c>
      <c r="H669" s="82" t="s">
        <v>486</v>
      </c>
      <c r="I669" s="82" t="s">
        <v>487</v>
      </c>
      <c r="J669" s="114" t="s">
        <v>488</v>
      </c>
      <c r="K669" s="85" t="s">
        <v>489</v>
      </c>
      <c r="L669" s="85" t="s">
        <v>490</v>
      </c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5.75" customHeight="1">
      <c r="A670" s="86" t="s">
        <v>491</v>
      </c>
      <c r="B670" s="87"/>
      <c r="C670" s="87"/>
      <c r="D670" s="87"/>
      <c r="E670" s="87"/>
      <c r="F670" s="87"/>
      <c r="G670" s="87"/>
      <c r="H670" s="87"/>
      <c r="I670" s="87"/>
      <c r="J670" s="115"/>
      <c r="K670" s="87"/>
      <c r="L670" s="8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5.75" customHeight="1">
      <c r="A671" s="169" t="s">
        <v>508</v>
      </c>
      <c r="B671" s="89">
        <v>0.025</v>
      </c>
      <c r="C671" s="89">
        <v>1.0</v>
      </c>
      <c r="D671" s="18">
        <f t="shared" ref="D671:D684" si="181">C671*B671</f>
        <v>0.025</v>
      </c>
      <c r="E671" s="18">
        <f>B671*A669</f>
        <v>0.1</v>
      </c>
      <c r="F671" s="18">
        <f t="shared" ref="F671:F684" si="182">E671*C671</f>
        <v>0.1</v>
      </c>
      <c r="G671" s="140">
        <v>0.0</v>
      </c>
      <c r="H671" s="18">
        <v>1.0</v>
      </c>
      <c r="I671" s="89">
        <f t="shared" ref="I671:I684" si="183">H671*E671</f>
        <v>0.1</v>
      </c>
      <c r="J671" s="116">
        <f>'Insumos Buffet'!D77</f>
        <v>24000</v>
      </c>
      <c r="K671" s="3">
        <f t="shared" ref="K671:K684" si="184">J671*I671</f>
        <v>2400</v>
      </c>
      <c r="L671" s="3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5.75" customHeight="1">
      <c r="A672" s="169" t="s">
        <v>442</v>
      </c>
      <c r="B672" s="89">
        <v>0.06</v>
      </c>
      <c r="C672" s="89">
        <v>1.0</v>
      </c>
      <c r="D672" s="18">
        <f t="shared" si="181"/>
        <v>0.06</v>
      </c>
      <c r="E672" s="18">
        <f>B672*A669</f>
        <v>0.24</v>
      </c>
      <c r="F672" s="18">
        <f t="shared" si="182"/>
        <v>0.24</v>
      </c>
      <c r="G672" s="87"/>
      <c r="H672" s="18">
        <v>1.0</v>
      </c>
      <c r="I672" s="89">
        <f t="shared" si="183"/>
        <v>0.24</v>
      </c>
      <c r="J672" s="116">
        <f>'Insumos Buffet'!D120</f>
        <v>10331.86323</v>
      </c>
      <c r="K672" s="3">
        <f t="shared" si="184"/>
        <v>2479.647176</v>
      </c>
      <c r="L672" s="3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5.75" customHeight="1">
      <c r="A673" s="169" t="s">
        <v>438</v>
      </c>
      <c r="B673" s="18">
        <v>0.02</v>
      </c>
      <c r="C673" s="18">
        <v>1.0</v>
      </c>
      <c r="D673" s="18">
        <f t="shared" si="181"/>
        <v>0.02</v>
      </c>
      <c r="E673" s="18">
        <f>B673*A669</f>
        <v>0.08</v>
      </c>
      <c r="F673" s="18">
        <f t="shared" si="182"/>
        <v>0.08</v>
      </c>
      <c r="G673" s="148" t="s">
        <v>527</v>
      </c>
      <c r="H673" s="18">
        <v>1.0</v>
      </c>
      <c r="I673" s="89">
        <f t="shared" si="183"/>
        <v>0.08</v>
      </c>
      <c r="J673" s="116">
        <f>'Insumos Buffet'!D84</f>
        <v>6037.348571</v>
      </c>
      <c r="K673" s="3">
        <f t="shared" si="184"/>
        <v>482.9878857</v>
      </c>
      <c r="L673" s="3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5.75" customHeight="1">
      <c r="A674" s="169" t="s">
        <v>449</v>
      </c>
      <c r="B674" s="18">
        <v>0.1</v>
      </c>
      <c r="C674" s="18">
        <v>1.2</v>
      </c>
      <c r="D674" s="18">
        <f t="shared" si="181"/>
        <v>0.12</v>
      </c>
      <c r="E674" s="18">
        <f>B674*A669</f>
        <v>0.4</v>
      </c>
      <c r="F674" s="18">
        <f t="shared" si="182"/>
        <v>0.48</v>
      </c>
      <c r="G674" s="142"/>
      <c r="H674" s="18">
        <v>1.0</v>
      </c>
      <c r="I674" s="89">
        <f t="shared" si="183"/>
        <v>0.4</v>
      </c>
      <c r="J674" s="116">
        <f>'Insumos Buffet'!D53</f>
        <v>5250</v>
      </c>
      <c r="K674" s="3">
        <f t="shared" si="184"/>
        <v>2100</v>
      </c>
      <c r="L674" s="3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5.75" customHeight="1">
      <c r="A675" s="2" t="s">
        <v>439</v>
      </c>
      <c r="B675" s="18">
        <v>0.05</v>
      </c>
      <c r="C675" s="18">
        <v>1.0</v>
      </c>
      <c r="D675" s="18">
        <f t="shared" si="181"/>
        <v>0.05</v>
      </c>
      <c r="E675" s="18">
        <f>B675*A669</f>
        <v>0.2</v>
      </c>
      <c r="F675" s="18">
        <f t="shared" si="182"/>
        <v>0.2</v>
      </c>
      <c r="G675" s="142"/>
      <c r="H675" s="18">
        <v>1.0</v>
      </c>
      <c r="I675" s="89">
        <f t="shared" si="183"/>
        <v>0.2</v>
      </c>
      <c r="J675" s="116">
        <f>'Insumos Buffet'!D86</f>
        <v>21862.4994</v>
      </c>
      <c r="K675" s="3">
        <f t="shared" si="184"/>
        <v>4372.49988</v>
      </c>
      <c r="L675" s="3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5.75" customHeight="1">
      <c r="A676" s="2"/>
      <c r="B676" s="18"/>
      <c r="C676" s="18"/>
      <c r="D676" s="18">
        <f t="shared" si="181"/>
        <v>0</v>
      </c>
      <c r="E676" s="18">
        <f>B676*A669</f>
        <v>0</v>
      </c>
      <c r="F676" s="18">
        <f t="shared" si="182"/>
        <v>0</v>
      </c>
      <c r="G676" s="87"/>
      <c r="H676" s="18"/>
      <c r="I676" s="89">
        <f t="shared" si="183"/>
        <v>0</v>
      </c>
      <c r="J676" s="116"/>
      <c r="K676" s="3">
        <f t="shared" si="184"/>
        <v>0</v>
      </c>
      <c r="L676" s="3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5.75" customHeight="1">
      <c r="A677" s="2"/>
      <c r="B677" s="18"/>
      <c r="C677" s="18"/>
      <c r="D677" s="18">
        <f t="shared" si="181"/>
        <v>0</v>
      </c>
      <c r="E677" s="18">
        <f>B677*A669</f>
        <v>0</v>
      </c>
      <c r="F677" s="18">
        <f t="shared" si="182"/>
        <v>0</v>
      </c>
      <c r="G677" s="59"/>
      <c r="H677" s="18"/>
      <c r="I677" s="89">
        <f t="shared" si="183"/>
        <v>0</v>
      </c>
      <c r="J677" s="116"/>
      <c r="K677" s="3">
        <f t="shared" si="184"/>
        <v>0</v>
      </c>
      <c r="L677" s="3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5.75" customHeight="1">
      <c r="A678" s="2"/>
      <c r="B678" s="89"/>
      <c r="C678" s="89"/>
      <c r="D678" s="18">
        <f t="shared" si="181"/>
        <v>0</v>
      </c>
      <c r="E678" s="18">
        <f>B678*A669</f>
        <v>0</v>
      </c>
      <c r="F678" s="18">
        <f t="shared" si="182"/>
        <v>0</v>
      </c>
      <c r="G678" s="148" t="s">
        <v>528</v>
      </c>
      <c r="H678" s="18"/>
      <c r="I678" s="89">
        <f t="shared" si="183"/>
        <v>0</v>
      </c>
      <c r="J678" s="116"/>
      <c r="K678" s="3">
        <f t="shared" si="184"/>
        <v>0</v>
      </c>
      <c r="L678" s="3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5.75" customHeight="1">
      <c r="A679" s="2"/>
      <c r="B679" s="89"/>
      <c r="C679" s="89"/>
      <c r="D679" s="18">
        <f t="shared" si="181"/>
        <v>0</v>
      </c>
      <c r="E679" s="18">
        <f>B679*A669</f>
        <v>0</v>
      </c>
      <c r="F679" s="18">
        <f t="shared" si="182"/>
        <v>0</v>
      </c>
      <c r="G679" s="142"/>
      <c r="H679" s="18"/>
      <c r="I679" s="89">
        <f t="shared" si="183"/>
        <v>0</v>
      </c>
      <c r="J679" s="116"/>
      <c r="K679" s="3">
        <f t="shared" si="184"/>
        <v>0</v>
      </c>
      <c r="L679" s="3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5.75" customHeight="1">
      <c r="A680" s="1"/>
      <c r="B680" s="89"/>
      <c r="C680" s="89"/>
      <c r="D680" s="18">
        <f t="shared" si="181"/>
        <v>0</v>
      </c>
      <c r="E680" s="18">
        <f>B680*A669</f>
        <v>0</v>
      </c>
      <c r="F680" s="18">
        <f t="shared" si="182"/>
        <v>0</v>
      </c>
      <c r="G680" s="142"/>
      <c r="H680" s="18"/>
      <c r="I680" s="89">
        <f t="shared" si="183"/>
        <v>0</v>
      </c>
      <c r="J680" s="116"/>
      <c r="K680" s="3">
        <f t="shared" si="184"/>
        <v>0</v>
      </c>
      <c r="L680" s="3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5.75" customHeight="1">
      <c r="A681" s="1"/>
      <c r="B681" s="89"/>
      <c r="C681" s="89"/>
      <c r="D681" s="18">
        <f t="shared" si="181"/>
        <v>0</v>
      </c>
      <c r="E681" s="18">
        <f>B681*A669</f>
        <v>0</v>
      </c>
      <c r="F681" s="18">
        <f t="shared" si="182"/>
        <v>0</v>
      </c>
      <c r="G681" s="142"/>
      <c r="H681" s="18"/>
      <c r="I681" s="89">
        <f t="shared" si="183"/>
        <v>0</v>
      </c>
      <c r="J681" s="116"/>
      <c r="K681" s="3">
        <f t="shared" si="184"/>
        <v>0</v>
      </c>
      <c r="L681" s="3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5.75" customHeight="1">
      <c r="A682" s="31"/>
      <c r="B682" s="89"/>
      <c r="C682" s="89"/>
      <c r="D682" s="95">
        <f t="shared" si="181"/>
        <v>0</v>
      </c>
      <c r="E682" s="95">
        <f>B682*A669</f>
        <v>0</v>
      </c>
      <c r="F682" s="18">
        <f t="shared" si="182"/>
        <v>0</v>
      </c>
      <c r="G682" s="87"/>
      <c r="H682" s="18"/>
      <c r="I682" s="89">
        <f t="shared" si="183"/>
        <v>0</v>
      </c>
      <c r="J682" s="118"/>
      <c r="K682" s="3">
        <f t="shared" si="184"/>
        <v>0</v>
      </c>
      <c r="L682" s="3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5.75" customHeight="1">
      <c r="A683" s="31"/>
      <c r="B683" s="89"/>
      <c r="C683" s="89"/>
      <c r="D683" s="18">
        <f t="shared" si="181"/>
        <v>0</v>
      </c>
      <c r="E683" s="18">
        <f>B683*A669</f>
        <v>0</v>
      </c>
      <c r="F683" s="18">
        <f t="shared" si="182"/>
        <v>0</v>
      </c>
      <c r="G683" s="143">
        <f>F685/A669</f>
        <v>0.275</v>
      </c>
      <c r="H683" s="18"/>
      <c r="I683" s="89">
        <f t="shared" si="183"/>
        <v>0</v>
      </c>
      <c r="J683" s="3"/>
      <c r="K683" s="3">
        <f t="shared" si="184"/>
        <v>0</v>
      </c>
      <c r="L683" s="3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5.75" customHeight="1">
      <c r="A684" s="31"/>
      <c r="B684" s="89"/>
      <c r="C684" s="89"/>
      <c r="D684" s="18">
        <f t="shared" si="181"/>
        <v>0</v>
      </c>
      <c r="E684" s="18">
        <f>B684*A669</f>
        <v>0</v>
      </c>
      <c r="F684" s="18">
        <f t="shared" si="182"/>
        <v>0</v>
      </c>
      <c r="G684" s="142"/>
      <c r="H684" s="18"/>
      <c r="I684" s="89">
        <f t="shared" si="183"/>
        <v>0</v>
      </c>
      <c r="J684" s="3"/>
      <c r="K684" s="3">
        <f t="shared" si="184"/>
        <v>0</v>
      </c>
      <c r="L684" s="3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5.75" customHeight="1">
      <c r="A685" s="4" t="s">
        <v>495</v>
      </c>
      <c r="B685" s="97">
        <f>SUM(B671:B684)</f>
        <v>0.255</v>
      </c>
      <c r="C685" s="96"/>
      <c r="D685" s="97">
        <f t="shared" ref="D685:F685" si="185">SUM(D671:D684)</f>
        <v>0.275</v>
      </c>
      <c r="E685" s="97">
        <f t="shared" si="185"/>
        <v>1.02</v>
      </c>
      <c r="F685" s="97">
        <f t="shared" si="185"/>
        <v>1.1</v>
      </c>
      <c r="G685" s="87"/>
      <c r="H685" s="96"/>
      <c r="I685" s="97">
        <f t="shared" ref="I685:L685" si="186">SUM(I671:I684)</f>
        <v>1.02</v>
      </c>
      <c r="J685" s="98">
        <f t="shared" si="186"/>
        <v>67481.7112</v>
      </c>
      <c r="K685" s="98">
        <f t="shared" si="186"/>
        <v>11835.13494</v>
      </c>
      <c r="L685" s="98">
        <f t="shared" si="186"/>
        <v>0</v>
      </c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5.75" customHeight="1">
      <c r="A686" s="8"/>
      <c r="B686" s="100"/>
      <c r="C686" s="100"/>
      <c r="D686" s="100"/>
      <c r="E686" s="100"/>
      <c r="F686" s="100"/>
      <c r="G686" s="100"/>
      <c r="H686" s="100"/>
      <c r="I686" s="101" t="s">
        <v>496</v>
      </c>
      <c r="J686" s="33"/>
      <c r="K686" s="100"/>
      <c r="L686" s="101" t="s">
        <v>497</v>
      </c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5.75" customHeight="1">
      <c r="A687" s="8"/>
      <c r="B687" s="100"/>
      <c r="C687" s="100"/>
      <c r="D687" s="100"/>
      <c r="E687" s="100"/>
      <c r="F687" s="100"/>
      <c r="G687" s="100"/>
      <c r="H687" s="100"/>
      <c r="I687" s="104">
        <f>G683*A669</f>
        <v>1.1</v>
      </c>
      <c r="J687" s="33"/>
      <c r="K687" s="100"/>
      <c r="L687" s="104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33"/>
      <c r="K688" s="8"/>
      <c r="L688" s="8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33"/>
      <c r="K689" s="8"/>
      <c r="L689" s="8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5.75" customHeight="1">
      <c r="A690" s="66" t="s">
        <v>341</v>
      </c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6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5.75" customHeight="1">
      <c r="A691" s="78" t="s">
        <v>478</v>
      </c>
      <c r="B691" s="79" t="s">
        <v>479</v>
      </c>
      <c r="C691" s="75"/>
      <c r="D691" s="76"/>
      <c r="E691" s="80" t="s">
        <v>480</v>
      </c>
      <c r="F691" s="75"/>
      <c r="G691" s="76"/>
      <c r="H691" s="79" t="s">
        <v>481</v>
      </c>
      <c r="I691" s="75"/>
      <c r="J691" s="75"/>
      <c r="K691" s="75"/>
      <c r="L691" s="76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5.75" customHeight="1">
      <c r="A692" s="81">
        <f>'Menu Cíclico'!BD9</f>
        <v>4</v>
      </c>
      <c r="B692" s="82" t="s">
        <v>482</v>
      </c>
      <c r="C692" s="82" t="s">
        <v>483</v>
      </c>
      <c r="D692" s="82" t="s">
        <v>484</v>
      </c>
      <c r="E692" s="82" t="s">
        <v>485</v>
      </c>
      <c r="F692" s="82" t="s">
        <v>484</v>
      </c>
      <c r="G692" s="82" t="s">
        <v>524</v>
      </c>
      <c r="H692" s="82" t="s">
        <v>486</v>
      </c>
      <c r="I692" s="82" t="s">
        <v>487</v>
      </c>
      <c r="J692" s="114" t="s">
        <v>488</v>
      </c>
      <c r="K692" s="85" t="s">
        <v>489</v>
      </c>
      <c r="L692" s="85" t="s">
        <v>490</v>
      </c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5.75" customHeight="1">
      <c r="A693" s="86" t="s">
        <v>491</v>
      </c>
      <c r="B693" s="87"/>
      <c r="C693" s="87"/>
      <c r="D693" s="87"/>
      <c r="E693" s="87"/>
      <c r="F693" s="87"/>
      <c r="G693" s="87"/>
      <c r="H693" s="87"/>
      <c r="I693" s="87"/>
      <c r="J693" s="115"/>
      <c r="K693" s="87"/>
      <c r="L693" s="8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5.75" customHeight="1">
      <c r="A694" s="37" t="s">
        <v>295</v>
      </c>
      <c r="B694" s="89">
        <v>0.1</v>
      </c>
      <c r="C694" s="89">
        <v>1.0</v>
      </c>
      <c r="D694" s="18">
        <f t="shared" ref="D694:D707" si="187">C694*B694</f>
        <v>0.1</v>
      </c>
      <c r="E694" s="18">
        <f>B694*A692</f>
        <v>0.4</v>
      </c>
      <c r="F694" s="18">
        <f t="shared" ref="F694:F707" si="188">E694*C694</f>
        <v>0.4</v>
      </c>
      <c r="G694" s="140">
        <v>0.0</v>
      </c>
      <c r="H694" s="18">
        <v>1.2</v>
      </c>
      <c r="I694" s="89">
        <f t="shared" ref="I694:I707" si="189">H694*E694</f>
        <v>0.48</v>
      </c>
      <c r="J694" s="116">
        <f>'Insumos Buffet'!D14</f>
        <v>3570</v>
      </c>
      <c r="K694" s="3">
        <f t="shared" ref="K694:K707" si="190">J694*I694</f>
        <v>1713.6</v>
      </c>
      <c r="L694" s="3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5.75" customHeight="1">
      <c r="A695" s="31" t="s">
        <v>425</v>
      </c>
      <c r="B695" s="89">
        <v>0.01</v>
      </c>
      <c r="C695" s="89">
        <v>1.0</v>
      </c>
      <c r="D695" s="18">
        <f t="shared" si="187"/>
        <v>0.01</v>
      </c>
      <c r="E695" s="18">
        <f>B695*A692</f>
        <v>0.04</v>
      </c>
      <c r="F695" s="18">
        <f t="shared" si="188"/>
        <v>0.04</v>
      </c>
      <c r="G695" s="87"/>
      <c r="H695" s="18">
        <v>1.0</v>
      </c>
      <c r="I695" s="89">
        <f t="shared" si="189"/>
        <v>0.04</v>
      </c>
      <c r="J695" s="116">
        <f>'Insumos Buffet'!D42</f>
        <v>23900</v>
      </c>
      <c r="K695" s="3">
        <f t="shared" si="190"/>
        <v>956</v>
      </c>
      <c r="L695" s="3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5.75" customHeight="1">
      <c r="A696" s="31" t="s">
        <v>502</v>
      </c>
      <c r="B696" s="18">
        <v>0.01</v>
      </c>
      <c r="C696" s="18">
        <v>1.0</v>
      </c>
      <c r="D696" s="18">
        <f t="shared" si="187"/>
        <v>0.01</v>
      </c>
      <c r="E696" s="18">
        <f>B696*A692</f>
        <v>0.04</v>
      </c>
      <c r="F696" s="18">
        <f t="shared" si="188"/>
        <v>0.04</v>
      </c>
      <c r="G696" s="148" t="s">
        <v>527</v>
      </c>
      <c r="H696" s="18">
        <v>1.0</v>
      </c>
      <c r="I696" s="89">
        <f t="shared" si="189"/>
        <v>0.04</v>
      </c>
      <c r="J696" s="116">
        <f>'Insumos Buffet'!D73</f>
        <v>20363</v>
      </c>
      <c r="K696" s="3">
        <f t="shared" si="190"/>
        <v>814.52</v>
      </c>
      <c r="L696" s="3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5.75" customHeight="1">
      <c r="A697" s="31" t="s">
        <v>439</v>
      </c>
      <c r="B697" s="18">
        <v>0.01</v>
      </c>
      <c r="C697" s="18">
        <v>1.0</v>
      </c>
      <c r="D697" s="18">
        <f t="shared" si="187"/>
        <v>0.01</v>
      </c>
      <c r="E697" s="18">
        <f>B697*A692</f>
        <v>0.04</v>
      </c>
      <c r="F697" s="18">
        <f t="shared" si="188"/>
        <v>0.04</v>
      </c>
      <c r="G697" s="142"/>
      <c r="H697" s="18">
        <v>1.0</v>
      </c>
      <c r="I697" s="89">
        <f t="shared" si="189"/>
        <v>0.04</v>
      </c>
      <c r="J697" s="116">
        <f>'Insumos Buffet'!D86</f>
        <v>21862.4994</v>
      </c>
      <c r="K697" s="3">
        <f t="shared" si="190"/>
        <v>874.499976</v>
      </c>
      <c r="L697" s="3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5.75" customHeight="1">
      <c r="A698" s="31" t="s">
        <v>441</v>
      </c>
      <c r="B698" s="18">
        <v>0.01</v>
      </c>
      <c r="C698" s="18">
        <v>1.0</v>
      </c>
      <c r="D698" s="18">
        <f t="shared" si="187"/>
        <v>0.01</v>
      </c>
      <c r="E698" s="18">
        <f>B698*A692</f>
        <v>0.04</v>
      </c>
      <c r="F698" s="18">
        <f t="shared" si="188"/>
        <v>0.04</v>
      </c>
      <c r="G698" s="142"/>
      <c r="H698" s="18">
        <v>1.0</v>
      </c>
      <c r="I698" s="89">
        <f t="shared" si="189"/>
        <v>0.04</v>
      </c>
      <c r="J698" s="116">
        <f>'Insumos Buffet'!D88</f>
        <v>49781.722</v>
      </c>
      <c r="K698" s="3">
        <f t="shared" si="190"/>
        <v>1991.26888</v>
      </c>
      <c r="L698" s="3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5.75" customHeight="1">
      <c r="A699" s="31" t="s">
        <v>442</v>
      </c>
      <c r="B699" s="18">
        <v>0.02</v>
      </c>
      <c r="C699" s="18">
        <v>1.0</v>
      </c>
      <c r="D699" s="18">
        <f t="shared" si="187"/>
        <v>0.02</v>
      </c>
      <c r="E699" s="18">
        <f>B699*A692</f>
        <v>0.08</v>
      </c>
      <c r="F699" s="18">
        <f t="shared" si="188"/>
        <v>0.08</v>
      </c>
      <c r="G699" s="87"/>
      <c r="H699" s="18">
        <v>1.0</v>
      </c>
      <c r="I699" s="89">
        <f t="shared" si="189"/>
        <v>0.08</v>
      </c>
      <c r="J699" s="116">
        <f>'Insumos Buffet'!D120</f>
        <v>10331.86323</v>
      </c>
      <c r="K699" s="3">
        <f t="shared" si="190"/>
        <v>826.5490586</v>
      </c>
      <c r="L699" s="3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5.75" customHeight="1">
      <c r="A700" s="31" t="s">
        <v>505</v>
      </c>
      <c r="B700" s="18">
        <v>0.002</v>
      </c>
      <c r="C700" s="18">
        <v>1.0</v>
      </c>
      <c r="D700" s="18">
        <f t="shared" si="187"/>
        <v>0.002</v>
      </c>
      <c r="E700" s="18">
        <f>B700*A692</f>
        <v>0.008</v>
      </c>
      <c r="F700" s="18">
        <f t="shared" si="188"/>
        <v>0.008</v>
      </c>
      <c r="G700" s="59"/>
      <c r="H700" s="18">
        <v>1.0</v>
      </c>
      <c r="I700" s="89">
        <f t="shared" si="189"/>
        <v>0.008</v>
      </c>
      <c r="J700" s="116">
        <f>'Insumos Buffet'!D82</f>
        <v>3200</v>
      </c>
      <c r="K700" s="3">
        <f t="shared" si="190"/>
        <v>25.6</v>
      </c>
      <c r="L700" s="3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5.75" customHeight="1">
      <c r="A701" s="31" t="s">
        <v>494</v>
      </c>
      <c r="B701" s="89">
        <v>1.0E-4</v>
      </c>
      <c r="C701" s="89">
        <v>1.0</v>
      </c>
      <c r="D701" s="18">
        <f t="shared" si="187"/>
        <v>0.0001</v>
      </c>
      <c r="E701" s="18">
        <f>B701*A692</f>
        <v>0.0004</v>
      </c>
      <c r="F701" s="18">
        <f t="shared" si="188"/>
        <v>0.0004</v>
      </c>
      <c r="G701" s="148" t="s">
        <v>528</v>
      </c>
      <c r="H701" s="18">
        <v>1.0</v>
      </c>
      <c r="I701" s="89">
        <f t="shared" si="189"/>
        <v>0.0004</v>
      </c>
      <c r="J701" s="116">
        <f>'Insumos Buffet'!D70</f>
        <v>145000</v>
      </c>
      <c r="K701" s="3">
        <f t="shared" si="190"/>
        <v>58</v>
      </c>
      <c r="L701" s="3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5.75" customHeight="1">
      <c r="A702" s="31" t="s">
        <v>449</v>
      </c>
      <c r="B702" s="89">
        <v>0.05</v>
      </c>
      <c r="C702" s="89">
        <v>2.0</v>
      </c>
      <c r="D702" s="18">
        <f t="shared" si="187"/>
        <v>0.1</v>
      </c>
      <c r="E702" s="18">
        <f>B702*A692</f>
        <v>0.2</v>
      </c>
      <c r="F702" s="18">
        <f t="shared" si="188"/>
        <v>0.4</v>
      </c>
      <c r="G702" s="142"/>
      <c r="H702" s="18">
        <v>1.0</v>
      </c>
      <c r="I702" s="89">
        <f t="shared" si="189"/>
        <v>0.2</v>
      </c>
      <c r="J702" s="116">
        <f>'Insumos Buffet'!D53</f>
        <v>5250</v>
      </c>
      <c r="K702" s="3">
        <f t="shared" si="190"/>
        <v>1050</v>
      </c>
      <c r="L702" s="3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5.75" customHeight="1">
      <c r="A703" s="1"/>
      <c r="B703" s="89"/>
      <c r="C703" s="89"/>
      <c r="D703" s="18">
        <f t="shared" si="187"/>
        <v>0</v>
      </c>
      <c r="E703" s="18">
        <f>B703*A692</f>
        <v>0</v>
      </c>
      <c r="F703" s="18">
        <f t="shared" si="188"/>
        <v>0</v>
      </c>
      <c r="G703" s="142"/>
      <c r="H703" s="18"/>
      <c r="I703" s="89">
        <f t="shared" si="189"/>
        <v>0</v>
      </c>
      <c r="J703" s="116"/>
      <c r="K703" s="3">
        <f t="shared" si="190"/>
        <v>0</v>
      </c>
      <c r="L703" s="3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5.75" customHeight="1">
      <c r="A704" s="1"/>
      <c r="B704" s="89"/>
      <c r="C704" s="89"/>
      <c r="D704" s="18">
        <f t="shared" si="187"/>
        <v>0</v>
      </c>
      <c r="E704" s="18">
        <f>B704*A692</f>
        <v>0</v>
      </c>
      <c r="F704" s="18">
        <f t="shared" si="188"/>
        <v>0</v>
      </c>
      <c r="G704" s="142"/>
      <c r="H704" s="18"/>
      <c r="I704" s="89">
        <f t="shared" si="189"/>
        <v>0</v>
      </c>
      <c r="J704" s="116"/>
      <c r="K704" s="3">
        <f t="shared" si="190"/>
        <v>0</v>
      </c>
      <c r="L704" s="3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5.75" customHeight="1">
      <c r="A705" s="31"/>
      <c r="B705" s="89"/>
      <c r="C705" s="89"/>
      <c r="D705" s="95">
        <f t="shared" si="187"/>
        <v>0</v>
      </c>
      <c r="E705" s="95">
        <f>B705*A692</f>
        <v>0</v>
      </c>
      <c r="F705" s="18">
        <f t="shared" si="188"/>
        <v>0</v>
      </c>
      <c r="G705" s="87"/>
      <c r="H705" s="18"/>
      <c r="I705" s="89">
        <f t="shared" si="189"/>
        <v>0</v>
      </c>
      <c r="J705" s="118"/>
      <c r="K705" s="3">
        <f t="shared" si="190"/>
        <v>0</v>
      </c>
      <c r="L705" s="3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5.75" customHeight="1">
      <c r="A706" s="31"/>
      <c r="B706" s="89"/>
      <c r="C706" s="89"/>
      <c r="D706" s="18">
        <f t="shared" si="187"/>
        <v>0</v>
      </c>
      <c r="E706" s="18">
        <f>B706*A692</f>
        <v>0</v>
      </c>
      <c r="F706" s="18">
        <f t="shared" si="188"/>
        <v>0</v>
      </c>
      <c r="G706" s="143">
        <f>F708/A692</f>
        <v>0.2621</v>
      </c>
      <c r="H706" s="18"/>
      <c r="I706" s="89">
        <f t="shared" si="189"/>
        <v>0</v>
      </c>
      <c r="J706" s="3"/>
      <c r="K706" s="3">
        <f t="shared" si="190"/>
        <v>0</v>
      </c>
      <c r="L706" s="3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5.75" customHeight="1">
      <c r="A707" s="31"/>
      <c r="B707" s="89"/>
      <c r="C707" s="89"/>
      <c r="D707" s="18">
        <f t="shared" si="187"/>
        <v>0</v>
      </c>
      <c r="E707" s="18">
        <f>B707*A692</f>
        <v>0</v>
      </c>
      <c r="F707" s="18">
        <f t="shared" si="188"/>
        <v>0</v>
      </c>
      <c r="G707" s="142"/>
      <c r="H707" s="18"/>
      <c r="I707" s="89">
        <f t="shared" si="189"/>
        <v>0</v>
      </c>
      <c r="J707" s="3"/>
      <c r="K707" s="3">
        <f t="shared" si="190"/>
        <v>0</v>
      </c>
      <c r="L707" s="3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5.75" customHeight="1">
      <c r="A708" s="4" t="s">
        <v>495</v>
      </c>
      <c r="B708" s="97">
        <f>SUM(B694:B707)</f>
        <v>0.2121</v>
      </c>
      <c r="C708" s="96"/>
      <c r="D708" s="97">
        <f t="shared" ref="D708:F708" si="191">SUM(D694:D707)</f>
        <v>0.2621</v>
      </c>
      <c r="E708" s="97">
        <f t="shared" si="191"/>
        <v>0.8484</v>
      </c>
      <c r="F708" s="97">
        <f t="shared" si="191"/>
        <v>1.0484</v>
      </c>
      <c r="G708" s="87"/>
      <c r="H708" s="96"/>
      <c r="I708" s="97">
        <f t="shared" ref="I708:L708" si="192">SUM(I694:I707)</f>
        <v>0.9284</v>
      </c>
      <c r="J708" s="98">
        <f t="shared" si="192"/>
        <v>283259.0846</v>
      </c>
      <c r="K708" s="98">
        <f t="shared" si="192"/>
        <v>8310.037915</v>
      </c>
      <c r="L708" s="98">
        <f t="shared" si="192"/>
        <v>0</v>
      </c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5.75" customHeight="1">
      <c r="A709" s="8"/>
      <c r="B709" s="100"/>
      <c r="C709" s="100"/>
      <c r="D709" s="100"/>
      <c r="E709" s="100"/>
      <c r="F709" s="100"/>
      <c r="G709" s="100"/>
      <c r="H709" s="100"/>
      <c r="I709" s="101" t="s">
        <v>496</v>
      </c>
      <c r="J709" s="33"/>
      <c r="K709" s="100"/>
      <c r="L709" s="101" t="s">
        <v>497</v>
      </c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5.75" customHeight="1">
      <c r="A710" s="8"/>
      <c r="B710" s="100"/>
      <c r="C710" s="100"/>
      <c r="D710" s="100"/>
      <c r="E710" s="100"/>
      <c r="F710" s="100"/>
      <c r="G710" s="100"/>
      <c r="H710" s="100"/>
      <c r="I710" s="104">
        <f>G706*A692</f>
        <v>1.0484</v>
      </c>
      <c r="J710" s="33"/>
      <c r="K710" s="100"/>
      <c r="L710" s="104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33"/>
      <c r="K711" s="8"/>
      <c r="L711" s="8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33"/>
      <c r="K712" s="8"/>
      <c r="L712" s="8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5.75" customHeight="1">
      <c r="A713" s="66" t="s">
        <v>356</v>
      </c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6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5.75" customHeight="1">
      <c r="A714" s="78" t="s">
        <v>478</v>
      </c>
      <c r="B714" s="79" t="s">
        <v>479</v>
      </c>
      <c r="C714" s="75"/>
      <c r="D714" s="76"/>
      <c r="E714" s="80" t="s">
        <v>480</v>
      </c>
      <c r="F714" s="75"/>
      <c r="G714" s="76"/>
      <c r="H714" s="79" t="s">
        <v>481</v>
      </c>
      <c r="I714" s="75"/>
      <c r="J714" s="75"/>
      <c r="K714" s="75"/>
      <c r="L714" s="76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5.75" customHeight="1">
      <c r="A715" s="81">
        <f>'Menu Cíclico'!BD10</f>
        <v>4</v>
      </c>
      <c r="B715" s="82" t="s">
        <v>482</v>
      </c>
      <c r="C715" s="82" t="s">
        <v>483</v>
      </c>
      <c r="D715" s="82" t="s">
        <v>484</v>
      </c>
      <c r="E715" s="82" t="s">
        <v>485</v>
      </c>
      <c r="F715" s="82" t="s">
        <v>484</v>
      </c>
      <c r="G715" s="82" t="s">
        <v>524</v>
      </c>
      <c r="H715" s="82" t="s">
        <v>486</v>
      </c>
      <c r="I715" s="82" t="s">
        <v>487</v>
      </c>
      <c r="J715" s="114" t="s">
        <v>488</v>
      </c>
      <c r="K715" s="85" t="s">
        <v>489</v>
      </c>
      <c r="L715" s="85" t="s">
        <v>490</v>
      </c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5.75" customHeight="1">
      <c r="A716" s="86" t="s">
        <v>491</v>
      </c>
      <c r="B716" s="87"/>
      <c r="C716" s="87"/>
      <c r="D716" s="87"/>
      <c r="E716" s="87"/>
      <c r="F716" s="87"/>
      <c r="G716" s="87"/>
      <c r="H716" s="87"/>
      <c r="I716" s="87"/>
      <c r="J716" s="115"/>
      <c r="K716" s="87"/>
      <c r="L716" s="8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5.75" customHeight="1">
      <c r="A717" s="37" t="s">
        <v>412</v>
      </c>
      <c r="B717" s="89">
        <v>0.3</v>
      </c>
      <c r="C717" s="89">
        <v>0.8</v>
      </c>
      <c r="D717" s="18">
        <f t="shared" ref="D717:D730" si="193">C717*B717</f>
        <v>0.24</v>
      </c>
      <c r="E717" s="18">
        <f>B717*A715</f>
        <v>1.2</v>
      </c>
      <c r="F717" s="18">
        <f t="shared" ref="F717:F730" si="194">E717*C717</f>
        <v>0.96</v>
      </c>
      <c r="G717" s="140">
        <v>0.0</v>
      </c>
      <c r="H717" s="18">
        <v>1.1</v>
      </c>
      <c r="I717" s="89">
        <f t="shared" ref="I717:I730" si="195">H717*E717</f>
        <v>1.32</v>
      </c>
      <c r="J717" s="116">
        <f>'Insumos Buffet'!D35</f>
        <v>4034</v>
      </c>
      <c r="K717" s="3">
        <f t="shared" ref="K717:K730" si="196">J717*I717</f>
        <v>5324.88</v>
      </c>
      <c r="L717" s="3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5.75" customHeight="1">
      <c r="A718" s="31" t="s">
        <v>47</v>
      </c>
      <c r="B718" s="89">
        <v>0.01</v>
      </c>
      <c r="C718" s="89">
        <v>1.0</v>
      </c>
      <c r="D718" s="18">
        <f t="shared" si="193"/>
        <v>0.01</v>
      </c>
      <c r="E718" s="18">
        <f>B718*A715</f>
        <v>0.04</v>
      </c>
      <c r="F718" s="18">
        <f t="shared" si="194"/>
        <v>0.04</v>
      </c>
      <c r="G718" s="87"/>
      <c r="H718" s="18">
        <v>1.0</v>
      </c>
      <c r="I718" s="89">
        <f t="shared" si="195"/>
        <v>0.04</v>
      </c>
      <c r="J718" s="116">
        <f>'Insumos Buffet'!D2</f>
        <v>6820</v>
      </c>
      <c r="K718" s="3">
        <f t="shared" si="196"/>
        <v>272.8</v>
      </c>
      <c r="L718" s="3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5.75" customHeight="1">
      <c r="A719" s="31" t="s">
        <v>193</v>
      </c>
      <c r="B719" s="18">
        <v>2.0E-4</v>
      </c>
      <c r="C719" s="18">
        <v>1.0</v>
      </c>
      <c r="D719" s="18">
        <f t="shared" si="193"/>
        <v>0.0002</v>
      </c>
      <c r="E719" s="18">
        <f>B719*A715</f>
        <v>0.0008</v>
      </c>
      <c r="F719" s="18">
        <f t="shared" si="194"/>
        <v>0.0008</v>
      </c>
      <c r="G719" s="148" t="s">
        <v>527</v>
      </c>
      <c r="H719" s="18">
        <v>1.125</v>
      </c>
      <c r="I719" s="89">
        <f t="shared" si="195"/>
        <v>0.0009</v>
      </c>
      <c r="J719" s="116">
        <f>'Insumos Buffet'!D7</f>
        <v>46231</v>
      </c>
      <c r="K719" s="3">
        <f t="shared" si="196"/>
        <v>41.6079</v>
      </c>
      <c r="L719" s="3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5.75" customHeight="1">
      <c r="A720" s="31" t="s">
        <v>536</v>
      </c>
      <c r="B720" s="18">
        <v>0.005</v>
      </c>
      <c r="C720" s="18">
        <v>1.0</v>
      </c>
      <c r="D720" s="18">
        <f t="shared" si="193"/>
        <v>0.005</v>
      </c>
      <c r="E720" s="18">
        <f>B720*A715</f>
        <v>0.02</v>
      </c>
      <c r="F720" s="18">
        <f t="shared" si="194"/>
        <v>0.02</v>
      </c>
      <c r="G720" s="142"/>
      <c r="H720" s="18">
        <v>1.0</v>
      </c>
      <c r="I720" s="89">
        <f t="shared" si="195"/>
        <v>0.02</v>
      </c>
      <c r="J720" s="116">
        <f>'Insumos Buffet'!D104</f>
        <v>37900</v>
      </c>
      <c r="K720" s="3">
        <f t="shared" si="196"/>
        <v>758</v>
      </c>
      <c r="L720" s="3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5.75" customHeight="1">
      <c r="A721" s="31" t="s">
        <v>147</v>
      </c>
      <c r="B721" s="18">
        <v>0.001</v>
      </c>
      <c r="C721" s="18">
        <v>1.0</v>
      </c>
      <c r="D721" s="18">
        <f t="shared" si="193"/>
        <v>0.001</v>
      </c>
      <c r="E721" s="18">
        <f>B721*A715</f>
        <v>0.004</v>
      </c>
      <c r="F721" s="18">
        <f t="shared" si="194"/>
        <v>0.004</v>
      </c>
      <c r="G721" s="142"/>
      <c r="H721" s="18">
        <v>1.0</v>
      </c>
      <c r="I721" s="89">
        <f t="shared" si="195"/>
        <v>0.004</v>
      </c>
      <c r="J721" s="116">
        <f>'Insumos Buffet'!D6</f>
        <v>16490</v>
      </c>
      <c r="K721" s="3">
        <f t="shared" si="196"/>
        <v>65.96</v>
      </c>
      <c r="L721" s="3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5.75" customHeight="1">
      <c r="A722" s="31" t="s">
        <v>505</v>
      </c>
      <c r="B722" s="18">
        <v>0.002</v>
      </c>
      <c r="C722" s="18">
        <v>1.0</v>
      </c>
      <c r="D722" s="18">
        <f t="shared" si="193"/>
        <v>0.002</v>
      </c>
      <c r="E722" s="18">
        <f>B722*A715</f>
        <v>0.008</v>
      </c>
      <c r="F722" s="18">
        <f t="shared" si="194"/>
        <v>0.008</v>
      </c>
      <c r="G722" s="87"/>
      <c r="H722" s="18">
        <v>1.0</v>
      </c>
      <c r="I722" s="89">
        <f t="shared" si="195"/>
        <v>0.008</v>
      </c>
      <c r="J722" s="116">
        <f>'Insumos Buffet'!D82</f>
        <v>3200</v>
      </c>
      <c r="K722" s="3">
        <f t="shared" si="196"/>
        <v>25.6</v>
      </c>
      <c r="L722" s="3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5.75" customHeight="1">
      <c r="A723" s="31" t="s">
        <v>494</v>
      </c>
      <c r="B723" s="18">
        <v>1.0E-4</v>
      </c>
      <c r="C723" s="18">
        <v>1.0</v>
      </c>
      <c r="D723" s="18">
        <f t="shared" si="193"/>
        <v>0.0001</v>
      </c>
      <c r="E723" s="18">
        <f>B723*A715</f>
        <v>0.0004</v>
      </c>
      <c r="F723" s="18">
        <f t="shared" si="194"/>
        <v>0.0004</v>
      </c>
      <c r="G723" s="59"/>
      <c r="H723" s="18">
        <v>1.0</v>
      </c>
      <c r="I723" s="89">
        <f t="shared" si="195"/>
        <v>0.0004</v>
      </c>
      <c r="J723" s="116">
        <f>'Insumos Buffet'!D70</f>
        <v>145000</v>
      </c>
      <c r="K723" s="3">
        <f t="shared" si="196"/>
        <v>58</v>
      </c>
      <c r="L723" s="3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5.75" customHeight="1">
      <c r="A724" s="31" t="s">
        <v>387</v>
      </c>
      <c r="B724" s="89">
        <v>0.01</v>
      </c>
      <c r="C724" s="89">
        <v>1.0</v>
      </c>
      <c r="D724" s="18">
        <f t="shared" si="193"/>
        <v>0.01</v>
      </c>
      <c r="E724" s="18">
        <f>B724*A715</f>
        <v>0.04</v>
      </c>
      <c r="F724" s="18">
        <f t="shared" si="194"/>
        <v>0.04</v>
      </c>
      <c r="G724" s="148" t="s">
        <v>528</v>
      </c>
      <c r="H724" s="18">
        <v>1.0</v>
      </c>
      <c r="I724" s="89">
        <f t="shared" si="195"/>
        <v>0.04</v>
      </c>
      <c r="J724" s="116">
        <f>'Insumos Buffet'!D29</f>
        <v>7700</v>
      </c>
      <c r="K724" s="3">
        <f t="shared" si="196"/>
        <v>308</v>
      </c>
      <c r="L724" s="3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5.75" customHeight="1">
      <c r="A725" s="2"/>
      <c r="B725" s="89"/>
      <c r="C725" s="89"/>
      <c r="D725" s="18">
        <f t="shared" si="193"/>
        <v>0</v>
      </c>
      <c r="E725" s="18">
        <f>B725*A715</f>
        <v>0</v>
      </c>
      <c r="F725" s="18">
        <f t="shared" si="194"/>
        <v>0</v>
      </c>
      <c r="G725" s="142"/>
      <c r="H725" s="18"/>
      <c r="I725" s="89">
        <f t="shared" si="195"/>
        <v>0</v>
      </c>
      <c r="J725" s="116"/>
      <c r="K725" s="3">
        <f t="shared" si="196"/>
        <v>0</v>
      </c>
      <c r="L725" s="3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5.75" customHeight="1">
      <c r="A726" s="1"/>
      <c r="B726" s="89"/>
      <c r="C726" s="89"/>
      <c r="D726" s="18">
        <f t="shared" si="193"/>
        <v>0</v>
      </c>
      <c r="E726" s="18">
        <f>B726*A715</f>
        <v>0</v>
      </c>
      <c r="F726" s="18">
        <f t="shared" si="194"/>
        <v>0</v>
      </c>
      <c r="G726" s="142"/>
      <c r="H726" s="18"/>
      <c r="I726" s="89">
        <f t="shared" si="195"/>
        <v>0</v>
      </c>
      <c r="J726" s="116"/>
      <c r="K726" s="3">
        <f t="shared" si="196"/>
        <v>0</v>
      </c>
      <c r="L726" s="3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5.75" customHeight="1">
      <c r="A727" s="1"/>
      <c r="B727" s="89"/>
      <c r="C727" s="89"/>
      <c r="D727" s="18">
        <f t="shared" si="193"/>
        <v>0</v>
      </c>
      <c r="E727" s="18">
        <f>B727*A715</f>
        <v>0</v>
      </c>
      <c r="F727" s="18">
        <f t="shared" si="194"/>
        <v>0</v>
      </c>
      <c r="G727" s="142"/>
      <c r="H727" s="18"/>
      <c r="I727" s="89">
        <f t="shared" si="195"/>
        <v>0</v>
      </c>
      <c r="J727" s="116"/>
      <c r="K727" s="3">
        <f t="shared" si="196"/>
        <v>0</v>
      </c>
      <c r="L727" s="3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5.75" customHeight="1">
      <c r="A728" s="31"/>
      <c r="B728" s="89"/>
      <c r="C728" s="89"/>
      <c r="D728" s="95">
        <f t="shared" si="193"/>
        <v>0</v>
      </c>
      <c r="E728" s="95">
        <f>B728*A715</f>
        <v>0</v>
      </c>
      <c r="F728" s="18">
        <f t="shared" si="194"/>
        <v>0</v>
      </c>
      <c r="G728" s="87"/>
      <c r="H728" s="18"/>
      <c r="I728" s="89">
        <f t="shared" si="195"/>
        <v>0</v>
      </c>
      <c r="J728" s="118"/>
      <c r="K728" s="3">
        <f t="shared" si="196"/>
        <v>0</v>
      </c>
      <c r="L728" s="3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5.75" customHeight="1">
      <c r="A729" s="31"/>
      <c r="B729" s="89"/>
      <c r="C729" s="89"/>
      <c r="D729" s="18">
        <f t="shared" si="193"/>
        <v>0</v>
      </c>
      <c r="E729" s="18">
        <f>B729*A715</f>
        <v>0</v>
      </c>
      <c r="F729" s="18">
        <f t="shared" si="194"/>
        <v>0</v>
      </c>
      <c r="G729" s="143">
        <f>F731/A715</f>
        <v>0.2683</v>
      </c>
      <c r="H729" s="18"/>
      <c r="I729" s="89">
        <f t="shared" si="195"/>
        <v>0</v>
      </c>
      <c r="J729" s="3"/>
      <c r="K729" s="3">
        <f t="shared" si="196"/>
        <v>0</v>
      </c>
      <c r="L729" s="3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5.75" customHeight="1">
      <c r="A730" s="31"/>
      <c r="B730" s="89"/>
      <c r="C730" s="89"/>
      <c r="D730" s="18">
        <f t="shared" si="193"/>
        <v>0</v>
      </c>
      <c r="E730" s="18">
        <f>B730*A715</f>
        <v>0</v>
      </c>
      <c r="F730" s="18">
        <f t="shared" si="194"/>
        <v>0</v>
      </c>
      <c r="G730" s="142"/>
      <c r="H730" s="18"/>
      <c r="I730" s="89">
        <f t="shared" si="195"/>
        <v>0</v>
      </c>
      <c r="J730" s="3"/>
      <c r="K730" s="3">
        <f t="shared" si="196"/>
        <v>0</v>
      </c>
      <c r="L730" s="3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5.75" customHeight="1">
      <c r="A731" s="4" t="s">
        <v>495</v>
      </c>
      <c r="B731" s="97">
        <f>SUM(B717:B730)</f>
        <v>0.3283</v>
      </c>
      <c r="C731" s="96"/>
      <c r="D731" s="97">
        <f t="shared" ref="D731:F731" si="197">SUM(D717:D730)</f>
        <v>0.2683</v>
      </c>
      <c r="E731" s="97">
        <f t="shared" si="197"/>
        <v>1.3132</v>
      </c>
      <c r="F731" s="97">
        <f t="shared" si="197"/>
        <v>1.0732</v>
      </c>
      <c r="G731" s="87"/>
      <c r="H731" s="96"/>
      <c r="I731" s="97">
        <f t="shared" ref="I731:L731" si="198">SUM(I717:I730)</f>
        <v>1.4333</v>
      </c>
      <c r="J731" s="98">
        <f t="shared" si="198"/>
        <v>267375</v>
      </c>
      <c r="K731" s="98">
        <f t="shared" si="198"/>
        <v>6854.8479</v>
      </c>
      <c r="L731" s="98">
        <f t="shared" si="198"/>
        <v>0</v>
      </c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5.75" customHeight="1">
      <c r="A732" s="8"/>
      <c r="B732" s="100"/>
      <c r="C732" s="100"/>
      <c r="D732" s="100"/>
      <c r="E732" s="100"/>
      <c r="F732" s="100"/>
      <c r="G732" s="100"/>
      <c r="H732" s="100"/>
      <c r="I732" s="101" t="s">
        <v>496</v>
      </c>
      <c r="J732" s="33"/>
      <c r="K732" s="100"/>
      <c r="L732" s="101" t="s">
        <v>497</v>
      </c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5.75" customHeight="1">
      <c r="A733" s="8"/>
      <c r="B733" s="100"/>
      <c r="C733" s="100"/>
      <c r="D733" s="100"/>
      <c r="E733" s="100"/>
      <c r="F733" s="100"/>
      <c r="G733" s="100"/>
      <c r="H733" s="100"/>
      <c r="I733" s="104">
        <f>G729*A715</f>
        <v>1.0732</v>
      </c>
      <c r="J733" s="33"/>
      <c r="K733" s="100"/>
      <c r="L733" s="104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33"/>
      <c r="K734" s="8"/>
      <c r="L734" s="8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33"/>
      <c r="K735" s="8"/>
      <c r="L735" s="8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5.75" customHeight="1">
      <c r="A736" s="66" t="s">
        <v>637</v>
      </c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6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5.75" customHeight="1">
      <c r="A737" s="78" t="s">
        <v>478</v>
      </c>
      <c r="B737" s="79" t="s">
        <v>479</v>
      </c>
      <c r="C737" s="75"/>
      <c r="D737" s="76"/>
      <c r="E737" s="80" t="s">
        <v>480</v>
      </c>
      <c r="F737" s="75"/>
      <c r="G737" s="76"/>
      <c r="H737" s="79" t="s">
        <v>481</v>
      </c>
      <c r="I737" s="75"/>
      <c r="J737" s="75"/>
      <c r="K737" s="75"/>
      <c r="L737" s="76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5.75" customHeight="1">
      <c r="A738" s="81">
        <f>'Menu Cíclico'!D11</f>
        <v>4</v>
      </c>
      <c r="B738" s="82" t="s">
        <v>482</v>
      </c>
      <c r="C738" s="82" t="s">
        <v>483</v>
      </c>
      <c r="D738" s="82" t="s">
        <v>484</v>
      </c>
      <c r="E738" s="82" t="s">
        <v>485</v>
      </c>
      <c r="F738" s="82" t="s">
        <v>484</v>
      </c>
      <c r="G738" s="82" t="s">
        <v>524</v>
      </c>
      <c r="H738" s="82" t="s">
        <v>486</v>
      </c>
      <c r="I738" s="82" t="s">
        <v>487</v>
      </c>
      <c r="J738" s="114" t="s">
        <v>488</v>
      </c>
      <c r="K738" s="85" t="s">
        <v>489</v>
      </c>
      <c r="L738" s="85" t="s">
        <v>490</v>
      </c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5.75" customHeight="1">
      <c r="A739" s="86" t="s">
        <v>491</v>
      </c>
      <c r="B739" s="87"/>
      <c r="C739" s="87"/>
      <c r="D739" s="87"/>
      <c r="E739" s="87"/>
      <c r="F739" s="87"/>
      <c r="G739" s="87"/>
      <c r="H739" s="87"/>
      <c r="I739" s="87"/>
      <c r="J739" s="115"/>
      <c r="K739" s="87"/>
      <c r="L739" s="8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5.75" customHeight="1">
      <c r="A740" s="37" t="s">
        <v>541</v>
      </c>
      <c r="B740" s="89">
        <v>0.05</v>
      </c>
      <c r="C740" s="89">
        <v>2.0</v>
      </c>
      <c r="D740" s="18">
        <f t="shared" ref="D740:D753" si="199">C740*B740</f>
        <v>0.1</v>
      </c>
      <c r="E740" s="18">
        <f>B740*A738</f>
        <v>0.2</v>
      </c>
      <c r="F740" s="18">
        <f t="shared" ref="F740:F753" si="200">E740*C740</f>
        <v>0.4</v>
      </c>
      <c r="G740" s="140">
        <v>0.0</v>
      </c>
      <c r="H740" s="18">
        <v>1.0</v>
      </c>
      <c r="I740" s="89">
        <f t="shared" ref="I740:I753" si="201">H740*E740</f>
        <v>0.2</v>
      </c>
      <c r="J740" s="116">
        <f>'Insumos Buffet'!D126</f>
        <v>4034</v>
      </c>
      <c r="K740" s="3">
        <f t="shared" ref="K740:K753" si="202">J740*I740</f>
        <v>806.8</v>
      </c>
      <c r="L740" s="3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5.75" customHeight="1">
      <c r="A741" s="31" t="s">
        <v>517</v>
      </c>
      <c r="B741" s="89">
        <v>0.1</v>
      </c>
      <c r="C741" s="89">
        <v>1.0</v>
      </c>
      <c r="D741" s="18">
        <f t="shared" si="199"/>
        <v>0.1</v>
      </c>
      <c r="E741" s="18">
        <f>B741*A738</f>
        <v>0.4</v>
      </c>
      <c r="F741" s="18">
        <f t="shared" si="200"/>
        <v>0.4</v>
      </c>
      <c r="G741" s="87"/>
      <c r="H741" s="18">
        <v>1.0</v>
      </c>
      <c r="I741" s="89">
        <f t="shared" si="201"/>
        <v>0.4</v>
      </c>
      <c r="J741" s="116"/>
      <c r="K741" s="3">
        <f t="shared" si="202"/>
        <v>0</v>
      </c>
      <c r="L741" s="3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5.75" customHeight="1">
      <c r="A742" s="31" t="s">
        <v>434</v>
      </c>
      <c r="B742" s="18">
        <v>0.01</v>
      </c>
      <c r="C742" s="18">
        <v>1.0</v>
      </c>
      <c r="D742" s="18">
        <f t="shared" si="199"/>
        <v>0.01</v>
      </c>
      <c r="E742" s="18">
        <f>B742*A738</f>
        <v>0.04</v>
      </c>
      <c r="F742" s="18">
        <f t="shared" si="200"/>
        <v>0.04</v>
      </c>
      <c r="G742" s="148" t="s">
        <v>527</v>
      </c>
      <c r="H742" s="18">
        <v>1.125</v>
      </c>
      <c r="I742" s="89">
        <f t="shared" si="201"/>
        <v>0.045</v>
      </c>
      <c r="J742" s="116">
        <f>'Insumos Buffet'!D50</f>
        <v>5280</v>
      </c>
      <c r="K742" s="3">
        <f t="shared" si="202"/>
        <v>237.6</v>
      </c>
      <c r="L742" s="3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5.75" customHeight="1">
      <c r="A743" s="31" t="s">
        <v>469</v>
      </c>
      <c r="B743" s="18">
        <v>0.01</v>
      </c>
      <c r="C743" s="18">
        <v>1.0</v>
      </c>
      <c r="D743" s="18">
        <f t="shared" si="199"/>
        <v>0.01</v>
      </c>
      <c r="E743" s="18">
        <f>B743*A738</f>
        <v>0.04</v>
      </c>
      <c r="F743" s="18">
        <f t="shared" si="200"/>
        <v>0.04</v>
      </c>
      <c r="G743" s="142"/>
      <c r="H743" s="18">
        <v>1.0</v>
      </c>
      <c r="I743" s="89">
        <f t="shared" si="201"/>
        <v>0.04</v>
      </c>
      <c r="J743" s="116">
        <f>'Insumos Buffet'!D60</f>
        <v>32018</v>
      </c>
      <c r="K743" s="3">
        <f t="shared" si="202"/>
        <v>1280.72</v>
      </c>
      <c r="L743" s="3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5.75" customHeight="1">
      <c r="A744" s="31" t="s">
        <v>147</v>
      </c>
      <c r="B744" s="18">
        <v>0.001</v>
      </c>
      <c r="C744" s="18">
        <v>1.0</v>
      </c>
      <c r="D744" s="18">
        <f t="shared" si="199"/>
        <v>0.001</v>
      </c>
      <c r="E744" s="18">
        <f>B744*A738</f>
        <v>0.004</v>
      </c>
      <c r="F744" s="18">
        <f t="shared" si="200"/>
        <v>0.004</v>
      </c>
      <c r="G744" s="142"/>
      <c r="H744" s="18">
        <v>1.175</v>
      </c>
      <c r="I744" s="89">
        <f t="shared" si="201"/>
        <v>0.0047</v>
      </c>
      <c r="J744" s="116">
        <f>'Insumos Buffet'!D6</f>
        <v>16490</v>
      </c>
      <c r="K744" s="3">
        <f t="shared" si="202"/>
        <v>77.503</v>
      </c>
      <c r="L744" s="3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5.75" customHeight="1">
      <c r="A745" s="31" t="s">
        <v>345</v>
      </c>
      <c r="B745" s="18">
        <v>0.02</v>
      </c>
      <c r="C745" s="18">
        <v>1.0</v>
      </c>
      <c r="D745" s="18">
        <f t="shared" si="199"/>
        <v>0.02</v>
      </c>
      <c r="E745" s="18">
        <f>B745*A738</f>
        <v>0.08</v>
      </c>
      <c r="F745" s="18">
        <f t="shared" si="200"/>
        <v>0.08</v>
      </c>
      <c r="G745" s="87"/>
      <c r="H745" s="18">
        <v>1.175</v>
      </c>
      <c r="I745" s="89">
        <f t="shared" si="201"/>
        <v>0.094</v>
      </c>
      <c r="J745" s="116">
        <f>'Insumos Buffet'!D21</f>
        <v>2990</v>
      </c>
      <c r="K745" s="3">
        <f t="shared" si="202"/>
        <v>281.06</v>
      </c>
      <c r="L745" s="3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5.75" customHeight="1">
      <c r="A746" s="31" t="s">
        <v>433</v>
      </c>
      <c r="B746" s="18">
        <v>0.01</v>
      </c>
      <c r="C746" s="18">
        <v>1.0</v>
      </c>
      <c r="D746" s="18">
        <f t="shared" si="199"/>
        <v>0.01</v>
      </c>
      <c r="E746" s="18">
        <f>B746*A738</f>
        <v>0.04</v>
      </c>
      <c r="F746" s="18">
        <f t="shared" si="200"/>
        <v>0.04</v>
      </c>
      <c r="G746" s="59"/>
      <c r="H746" s="18">
        <v>1.125</v>
      </c>
      <c r="I746" s="89">
        <f t="shared" si="201"/>
        <v>0.045</v>
      </c>
      <c r="J746" s="116">
        <f>'Insumos Buffet'!D49</f>
        <v>18397</v>
      </c>
      <c r="K746" s="3">
        <f t="shared" si="202"/>
        <v>827.865</v>
      </c>
      <c r="L746" s="3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5.75" customHeight="1">
      <c r="A747" s="31" t="s">
        <v>494</v>
      </c>
      <c r="B747" s="89">
        <v>1.0E-4</v>
      </c>
      <c r="C747" s="89">
        <v>1.0</v>
      </c>
      <c r="D747" s="18">
        <f t="shared" si="199"/>
        <v>0.0001</v>
      </c>
      <c r="E747" s="18">
        <f>B747*A738</f>
        <v>0.0004</v>
      </c>
      <c r="F747" s="18">
        <f t="shared" si="200"/>
        <v>0.0004</v>
      </c>
      <c r="G747" s="148" t="s">
        <v>528</v>
      </c>
      <c r="H747" s="18">
        <v>1.0</v>
      </c>
      <c r="I747" s="89">
        <f t="shared" si="201"/>
        <v>0.0004</v>
      </c>
      <c r="J747" s="116">
        <f>'Insumos Buffet'!D70</f>
        <v>145000</v>
      </c>
      <c r="K747" s="3">
        <f t="shared" si="202"/>
        <v>58</v>
      </c>
      <c r="L747" s="3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5.75" customHeight="1">
      <c r="A748" s="31" t="s">
        <v>505</v>
      </c>
      <c r="B748" s="89">
        <v>0.002</v>
      </c>
      <c r="C748" s="89">
        <v>1.0</v>
      </c>
      <c r="D748" s="18">
        <f t="shared" si="199"/>
        <v>0.002</v>
      </c>
      <c r="E748" s="18">
        <f>B748*A738</f>
        <v>0.008</v>
      </c>
      <c r="F748" s="18">
        <f t="shared" si="200"/>
        <v>0.008</v>
      </c>
      <c r="G748" s="142"/>
      <c r="H748" s="18">
        <v>1.0</v>
      </c>
      <c r="I748" s="89">
        <f t="shared" si="201"/>
        <v>0.008</v>
      </c>
      <c r="J748" s="116">
        <f>'Insumos Buffet'!D82</f>
        <v>3200</v>
      </c>
      <c r="K748" s="3">
        <f t="shared" si="202"/>
        <v>25.6</v>
      </c>
      <c r="L748" s="3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5.75" customHeight="1">
      <c r="A749" s="1"/>
      <c r="B749" s="89"/>
      <c r="C749" s="89"/>
      <c r="D749" s="18">
        <f t="shared" si="199"/>
        <v>0</v>
      </c>
      <c r="E749" s="18">
        <f>B749*A738</f>
        <v>0</v>
      </c>
      <c r="F749" s="18">
        <f t="shared" si="200"/>
        <v>0</v>
      </c>
      <c r="G749" s="142"/>
      <c r="H749" s="18"/>
      <c r="I749" s="89">
        <f t="shared" si="201"/>
        <v>0</v>
      </c>
      <c r="J749" s="116"/>
      <c r="K749" s="3">
        <f t="shared" si="202"/>
        <v>0</v>
      </c>
      <c r="L749" s="3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5.75" customHeight="1">
      <c r="A750" s="1"/>
      <c r="B750" s="89"/>
      <c r="C750" s="89"/>
      <c r="D750" s="18">
        <f t="shared" si="199"/>
        <v>0</v>
      </c>
      <c r="E750" s="18">
        <f>B750*A738</f>
        <v>0</v>
      </c>
      <c r="F750" s="18">
        <f t="shared" si="200"/>
        <v>0</v>
      </c>
      <c r="G750" s="142"/>
      <c r="H750" s="18"/>
      <c r="I750" s="89">
        <f t="shared" si="201"/>
        <v>0</v>
      </c>
      <c r="J750" s="116"/>
      <c r="K750" s="3">
        <f t="shared" si="202"/>
        <v>0</v>
      </c>
      <c r="L750" s="3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5.75" customHeight="1">
      <c r="A751" s="31"/>
      <c r="B751" s="89"/>
      <c r="C751" s="89"/>
      <c r="D751" s="95">
        <f t="shared" si="199"/>
        <v>0</v>
      </c>
      <c r="E751" s="95">
        <f>B751*A738</f>
        <v>0</v>
      </c>
      <c r="F751" s="18">
        <f t="shared" si="200"/>
        <v>0</v>
      </c>
      <c r="G751" s="87"/>
      <c r="H751" s="18"/>
      <c r="I751" s="89">
        <f t="shared" si="201"/>
        <v>0</v>
      </c>
      <c r="J751" s="118"/>
      <c r="K751" s="3">
        <f t="shared" si="202"/>
        <v>0</v>
      </c>
      <c r="L751" s="3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5.75" customHeight="1">
      <c r="A752" s="31"/>
      <c r="B752" s="89"/>
      <c r="C752" s="89"/>
      <c r="D752" s="18">
        <f t="shared" si="199"/>
        <v>0</v>
      </c>
      <c r="E752" s="18">
        <f>B752*A738</f>
        <v>0</v>
      </c>
      <c r="F752" s="18">
        <f t="shared" si="200"/>
        <v>0</v>
      </c>
      <c r="G752" s="143">
        <f>F754/A738</f>
        <v>0.2531</v>
      </c>
      <c r="H752" s="18"/>
      <c r="I752" s="89">
        <f t="shared" si="201"/>
        <v>0</v>
      </c>
      <c r="J752" s="3"/>
      <c r="K752" s="3">
        <f t="shared" si="202"/>
        <v>0</v>
      </c>
      <c r="L752" s="3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5.75" customHeight="1">
      <c r="A753" s="31"/>
      <c r="B753" s="89"/>
      <c r="C753" s="89"/>
      <c r="D753" s="18">
        <f t="shared" si="199"/>
        <v>0</v>
      </c>
      <c r="E753" s="18">
        <f>B753*A738</f>
        <v>0</v>
      </c>
      <c r="F753" s="18">
        <f t="shared" si="200"/>
        <v>0</v>
      </c>
      <c r="G753" s="142"/>
      <c r="H753" s="18"/>
      <c r="I753" s="89">
        <f t="shared" si="201"/>
        <v>0</v>
      </c>
      <c r="J753" s="3"/>
      <c r="K753" s="3">
        <f t="shared" si="202"/>
        <v>0</v>
      </c>
      <c r="L753" s="3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5.75" customHeight="1">
      <c r="A754" s="4" t="s">
        <v>495</v>
      </c>
      <c r="B754" s="97">
        <f>SUM(B740:B753)</f>
        <v>0.2031</v>
      </c>
      <c r="C754" s="96"/>
      <c r="D754" s="97">
        <f t="shared" ref="D754:F754" si="203">SUM(D740:D753)</f>
        <v>0.2531</v>
      </c>
      <c r="E754" s="97">
        <f t="shared" si="203"/>
        <v>0.8124</v>
      </c>
      <c r="F754" s="97">
        <f t="shared" si="203"/>
        <v>1.0124</v>
      </c>
      <c r="G754" s="87"/>
      <c r="H754" s="96"/>
      <c r="I754" s="97">
        <f t="shared" ref="I754:L754" si="204">SUM(I740:I753)</f>
        <v>0.8371</v>
      </c>
      <c r="J754" s="98">
        <f t="shared" si="204"/>
        <v>227409</v>
      </c>
      <c r="K754" s="98">
        <f t="shared" si="204"/>
        <v>3595.148</v>
      </c>
      <c r="L754" s="98">
        <f t="shared" si="204"/>
        <v>0</v>
      </c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5.75" customHeight="1">
      <c r="A755" s="8"/>
      <c r="B755" s="100"/>
      <c r="C755" s="100"/>
      <c r="D755" s="100"/>
      <c r="E755" s="100"/>
      <c r="F755" s="100"/>
      <c r="G755" s="100"/>
      <c r="H755" s="100"/>
      <c r="I755" s="101" t="s">
        <v>496</v>
      </c>
      <c r="J755" s="33"/>
      <c r="K755" s="100"/>
      <c r="L755" s="101" t="s">
        <v>497</v>
      </c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5.75" customHeight="1">
      <c r="A756" s="8"/>
      <c r="B756" s="100"/>
      <c r="C756" s="100"/>
      <c r="D756" s="100"/>
      <c r="E756" s="100"/>
      <c r="F756" s="100"/>
      <c r="G756" s="100"/>
      <c r="H756" s="100"/>
      <c r="I756" s="104">
        <f>G752*A738</f>
        <v>1.0124</v>
      </c>
      <c r="J756" s="33"/>
      <c r="K756" s="100"/>
      <c r="L756" s="104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5.75" customHeight="1">
      <c r="A757" s="8"/>
      <c r="B757" s="100"/>
      <c r="C757" s="100"/>
      <c r="D757" s="100"/>
      <c r="E757" s="100"/>
      <c r="F757" s="100"/>
      <c r="G757" s="100"/>
      <c r="H757" s="100"/>
      <c r="I757" s="107"/>
      <c r="J757" s="33"/>
      <c r="K757" s="100"/>
      <c r="L757" s="10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33"/>
      <c r="K758" s="8"/>
      <c r="L758" s="8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5.75" customHeight="1">
      <c r="A759" s="66" t="s">
        <v>362</v>
      </c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6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5.75" customHeight="1">
      <c r="A760" s="78" t="s">
        <v>478</v>
      </c>
      <c r="B760" s="79" t="s">
        <v>479</v>
      </c>
      <c r="C760" s="75"/>
      <c r="D760" s="76"/>
      <c r="E760" s="80" t="s">
        <v>480</v>
      </c>
      <c r="F760" s="75"/>
      <c r="G760" s="76"/>
      <c r="H760" s="79" t="s">
        <v>481</v>
      </c>
      <c r="I760" s="75"/>
      <c r="J760" s="75"/>
      <c r="K760" s="75"/>
      <c r="L760" s="76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5.75" customHeight="1">
      <c r="A761" s="81">
        <f>'Menu Cíclico'!H11</f>
        <v>4</v>
      </c>
      <c r="B761" s="82" t="s">
        <v>482</v>
      </c>
      <c r="C761" s="82" t="s">
        <v>483</v>
      </c>
      <c r="D761" s="82" t="s">
        <v>484</v>
      </c>
      <c r="E761" s="82" t="s">
        <v>485</v>
      </c>
      <c r="F761" s="82" t="s">
        <v>484</v>
      </c>
      <c r="G761" s="82" t="s">
        <v>524</v>
      </c>
      <c r="H761" s="82" t="s">
        <v>486</v>
      </c>
      <c r="I761" s="82" t="s">
        <v>487</v>
      </c>
      <c r="J761" s="114" t="s">
        <v>488</v>
      </c>
      <c r="K761" s="85" t="s">
        <v>489</v>
      </c>
      <c r="L761" s="85" t="s">
        <v>490</v>
      </c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5.75" customHeight="1">
      <c r="A762" s="86" t="s">
        <v>491</v>
      </c>
      <c r="B762" s="87"/>
      <c r="C762" s="87"/>
      <c r="D762" s="87"/>
      <c r="E762" s="87"/>
      <c r="F762" s="87"/>
      <c r="G762" s="87"/>
      <c r="H762" s="87"/>
      <c r="I762" s="87"/>
      <c r="J762" s="115"/>
      <c r="K762" s="87"/>
      <c r="L762" s="8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5.75" customHeight="1">
      <c r="A763" s="37" t="s">
        <v>541</v>
      </c>
      <c r="B763" s="89">
        <v>0.05</v>
      </c>
      <c r="C763" s="89">
        <v>2.0</v>
      </c>
      <c r="D763" s="18">
        <f t="shared" ref="D763:D776" si="205">C763*B763</f>
        <v>0.1</v>
      </c>
      <c r="E763" s="18">
        <f>B763*A761</f>
        <v>0.2</v>
      </c>
      <c r="F763" s="18">
        <f t="shared" ref="F763:F776" si="206">E763*C763</f>
        <v>0.4</v>
      </c>
      <c r="G763" s="140">
        <v>0.0</v>
      </c>
      <c r="H763" s="18">
        <v>1.0</v>
      </c>
      <c r="I763" s="89">
        <f t="shared" ref="I763:I776" si="207">H763*E763</f>
        <v>0.2</v>
      </c>
      <c r="J763" s="116">
        <f>'Insumos Buffet'!D126</f>
        <v>4034</v>
      </c>
      <c r="K763" s="3">
        <f t="shared" ref="K763:K776" si="208">J763*I763</f>
        <v>806.8</v>
      </c>
      <c r="L763" s="3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5.75" customHeight="1">
      <c r="A764" s="31" t="s">
        <v>517</v>
      </c>
      <c r="B764" s="89">
        <v>0.1</v>
      </c>
      <c r="C764" s="89">
        <v>1.0</v>
      </c>
      <c r="D764" s="18">
        <f t="shared" si="205"/>
        <v>0.1</v>
      </c>
      <c r="E764" s="18">
        <f>B764*A761</f>
        <v>0.4</v>
      </c>
      <c r="F764" s="18">
        <f t="shared" si="206"/>
        <v>0.4</v>
      </c>
      <c r="G764" s="87"/>
      <c r="H764" s="18">
        <v>1.0</v>
      </c>
      <c r="I764" s="89">
        <f t="shared" si="207"/>
        <v>0.4</v>
      </c>
      <c r="J764" s="116"/>
      <c r="K764" s="3">
        <f t="shared" si="208"/>
        <v>0</v>
      </c>
      <c r="L764" s="3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5.75" customHeight="1">
      <c r="A765" s="31" t="s">
        <v>447</v>
      </c>
      <c r="B765" s="18">
        <v>0.02</v>
      </c>
      <c r="C765" s="18">
        <v>1.0</v>
      </c>
      <c r="D765" s="18">
        <f t="shared" si="205"/>
        <v>0.02</v>
      </c>
      <c r="E765" s="18">
        <f>B765*A761</f>
        <v>0.08</v>
      </c>
      <c r="F765" s="18">
        <f t="shared" si="206"/>
        <v>0.08</v>
      </c>
      <c r="G765" s="148" t="s">
        <v>527</v>
      </c>
      <c r="H765" s="18">
        <v>1.0</v>
      </c>
      <c r="I765" s="89">
        <f t="shared" si="207"/>
        <v>0.08</v>
      </c>
      <c r="J765" s="116">
        <f>'Insumos Buffet'!D52</f>
        <v>10000</v>
      </c>
      <c r="K765" s="3">
        <f t="shared" si="208"/>
        <v>800</v>
      </c>
      <c r="L765" s="3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5.75" customHeight="1">
      <c r="A766" s="31" t="s">
        <v>505</v>
      </c>
      <c r="B766" s="18">
        <v>0.005</v>
      </c>
      <c r="C766" s="18">
        <v>1.0</v>
      </c>
      <c r="D766" s="18">
        <f t="shared" si="205"/>
        <v>0.005</v>
      </c>
      <c r="E766" s="18">
        <f>B766*A761</f>
        <v>0.02</v>
      </c>
      <c r="F766" s="18">
        <f t="shared" si="206"/>
        <v>0.02</v>
      </c>
      <c r="G766" s="142"/>
      <c r="H766" s="18">
        <v>1.0</v>
      </c>
      <c r="I766" s="89">
        <f t="shared" si="207"/>
        <v>0.02</v>
      </c>
      <c r="J766" s="116">
        <f>'Insumos Buffet'!D82</f>
        <v>3200</v>
      </c>
      <c r="K766" s="3">
        <f t="shared" si="208"/>
        <v>64</v>
      </c>
      <c r="L766" s="3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5.75" customHeight="1">
      <c r="A767" s="31" t="s">
        <v>494</v>
      </c>
      <c r="B767" s="18">
        <v>0.005</v>
      </c>
      <c r="C767" s="18">
        <v>1.0</v>
      </c>
      <c r="D767" s="18">
        <f t="shared" si="205"/>
        <v>0.005</v>
      </c>
      <c r="E767" s="18">
        <f>B767*A761</f>
        <v>0.02</v>
      </c>
      <c r="F767" s="18">
        <f t="shared" si="206"/>
        <v>0.02</v>
      </c>
      <c r="G767" s="142"/>
      <c r="H767" s="18">
        <v>1.125</v>
      </c>
      <c r="I767" s="89">
        <f t="shared" si="207"/>
        <v>0.0225</v>
      </c>
      <c r="J767" s="116">
        <f>'Insumos Buffet'!D70</f>
        <v>145000</v>
      </c>
      <c r="K767" s="3">
        <f t="shared" si="208"/>
        <v>3262.5</v>
      </c>
      <c r="L767" s="3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5.75" customHeight="1">
      <c r="A768" s="31" t="s">
        <v>345</v>
      </c>
      <c r="B768" s="18">
        <v>0.02</v>
      </c>
      <c r="C768" s="18">
        <v>1.0</v>
      </c>
      <c r="D768" s="18">
        <f t="shared" si="205"/>
        <v>0.02</v>
      </c>
      <c r="E768" s="18">
        <f>B768*A761</f>
        <v>0.08</v>
      </c>
      <c r="F768" s="18">
        <f t="shared" si="206"/>
        <v>0.08</v>
      </c>
      <c r="G768" s="87"/>
      <c r="H768" s="18">
        <v>1.0</v>
      </c>
      <c r="I768" s="89">
        <f t="shared" si="207"/>
        <v>0.08</v>
      </c>
      <c r="J768" s="116">
        <f>'Insumos Buffet'!D21</f>
        <v>2990</v>
      </c>
      <c r="K768" s="3">
        <f t="shared" si="208"/>
        <v>239.2</v>
      </c>
      <c r="L768" s="3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5.75" customHeight="1">
      <c r="A769" s="2"/>
      <c r="B769" s="18"/>
      <c r="C769" s="18"/>
      <c r="D769" s="18">
        <f t="shared" si="205"/>
        <v>0</v>
      </c>
      <c r="E769" s="18">
        <f>B769*A761</f>
        <v>0</v>
      </c>
      <c r="F769" s="18">
        <f t="shared" si="206"/>
        <v>0</v>
      </c>
      <c r="G769" s="59"/>
      <c r="H769" s="18"/>
      <c r="I769" s="89">
        <f t="shared" si="207"/>
        <v>0</v>
      </c>
      <c r="J769" s="116"/>
      <c r="K769" s="3">
        <f t="shared" si="208"/>
        <v>0</v>
      </c>
      <c r="L769" s="3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5.75" customHeight="1">
      <c r="A770" s="2"/>
      <c r="B770" s="89"/>
      <c r="C770" s="89"/>
      <c r="D770" s="18">
        <f t="shared" si="205"/>
        <v>0</v>
      </c>
      <c r="E770" s="18">
        <f>B770*A761</f>
        <v>0</v>
      </c>
      <c r="F770" s="18">
        <f t="shared" si="206"/>
        <v>0</v>
      </c>
      <c r="G770" s="148" t="s">
        <v>528</v>
      </c>
      <c r="H770" s="18"/>
      <c r="I770" s="89">
        <f t="shared" si="207"/>
        <v>0</v>
      </c>
      <c r="J770" s="116"/>
      <c r="K770" s="3">
        <f t="shared" si="208"/>
        <v>0</v>
      </c>
      <c r="L770" s="3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5.75" customHeight="1">
      <c r="A771" s="2"/>
      <c r="B771" s="89"/>
      <c r="C771" s="89"/>
      <c r="D771" s="18">
        <f t="shared" si="205"/>
        <v>0</v>
      </c>
      <c r="E771" s="18">
        <f>B771*A761</f>
        <v>0</v>
      </c>
      <c r="F771" s="18">
        <f t="shared" si="206"/>
        <v>0</v>
      </c>
      <c r="G771" s="142"/>
      <c r="H771" s="18"/>
      <c r="I771" s="89">
        <f t="shared" si="207"/>
        <v>0</v>
      </c>
      <c r="J771" s="116"/>
      <c r="K771" s="3">
        <f t="shared" si="208"/>
        <v>0</v>
      </c>
      <c r="L771" s="3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5.75" customHeight="1">
      <c r="A772" s="1"/>
      <c r="B772" s="89"/>
      <c r="C772" s="89"/>
      <c r="D772" s="18">
        <f t="shared" si="205"/>
        <v>0</v>
      </c>
      <c r="E772" s="18">
        <f>B772*A761</f>
        <v>0</v>
      </c>
      <c r="F772" s="18">
        <f t="shared" si="206"/>
        <v>0</v>
      </c>
      <c r="G772" s="142"/>
      <c r="H772" s="18"/>
      <c r="I772" s="89">
        <f t="shared" si="207"/>
        <v>0</v>
      </c>
      <c r="J772" s="116"/>
      <c r="K772" s="3">
        <f t="shared" si="208"/>
        <v>0</v>
      </c>
      <c r="L772" s="3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5.75" customHeight="1">
      <c r="A773" s="1"/>
      <c r="B773" s="89"/>
      <c r="C773" s="89"/>
      <c r="D773" s="18">
        <f t="shared" si="205"/>
        <v>0</v>
      </c>
      <c r="E773" s="18">
        <f>B773*A761</f>
        <v>0</v>
      </c>
      <c r="F773" s="18">
        <f t="shared" si="206"/>
        <v>0</v>
      </c>
      <c r="G773" s="142"/>
      <c r="H773" s="18"/>
      <c r="I773" s="89">
        <f t="shared" si="207"/>
        <v>0</v>
      </c>
      <c r="J773" s="116"/>
      <c r="K773" s="3">
        <f t="shared" si="208"/>
        <v>0</v>
      </c>
      <c r="L773" s="3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5.75" customHeight="1">
      <c r="A774" s="31"/>
      <c r="B774" s="89"/>
      <c r="C774" s="89"/>
      <c r="D774" s="95">
        <f t="shared" si="205"/>
        <v>0</v>
      </c>
      <c r="E774" s="95">
        <f>B774*A761</f>
        <v>0</v>
      </c>
      <c r="F774" s="18">
        <f t="shared" si="206"/>
        <v>0</v>
      </c>
      <c r="G774" s="87"/>
      <c r="H774" s="18"/>
      <c r="I774" s="89">
        <f t="shared" si="207"/>
        <v>0</v>
      </c>
      <c r="J774" s="118"/>
      <c r="K774" s="3">
        <f t="shared" si="208"/>
        <v>0</v>
      </c>
      <c r="L774" s="3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5.75" customHeight="1">
      <c r="A775" s="31"/>
      <c r="B775" s="89"/>
      <c r="C775" s="89"/>
      <c r="D775" s="18">
        <f t="shared" si="205"/>
        <v>0</v>
      </c>
      <c r="E775" s="18">
        <f>B775*A761</f>
        <v>0</v>
      </c>
      <c r="F775" s="18">
        <f t="shared" si="206"/>
        <v>0</v>
      </c>
      <c r="G775" s="143">
        <f>F777/A761</f>
        <v>0.25</v>
      </c>
      <c r="H775" s="18"/>
      <c r="I775" s="89">
        <f t="shared" si="207"/>
        <v>0</v>
      </c>
      <c r="J775" s="3"/>
      <c r="K775" s="3">
        <f t="shared" si="208"/>
        <v>0</v>
      </c>
      <c r="L775" s="3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5.75" customHeight="1">
      <c r="A776" s="31"/>
      <c r="B776" s="89"/>
      <c r="C776" s="89"/>
      <c r="D776" s="18">
        <f t="shared" si="205"/>
        <v>0</v>
      </c>
      <c r="E776" s="18">
        <f>B776*A761</f>
        <v>0</v>
      </c>
      <c r="F776" s="18">
        <f t="shared" si="206"/>
        <v>0</v>
      </c>
      <c r="G776" s="142"/>
      <c r="H776" s="18"/>
      <c r="I776" s="89">
        <f t="shared" si="207"/>
        <v>0</v>
      </c>
      <c r="J776" s="3"/>
      <c r="K776" s="3">
        <f t="shared" si="208"/>
        <v>0</v>
      </c>
      <c r="L776" s="3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5.75" customHeight="1">
      <c r="A777" s="4" t="s">
        <v>495</v>
      </c>
      <c r="B777" s="97">
        <f>SUM(B763:B776)</f>
        <v>0.2</v>
      </c>
      <c r="C777" s="96"/>
      <c r="D777" s="97">
        <f t="shared" ref="D777:F777" si="209">SUM(D763:D776)</f>
        <v>0.25</v>
      </c>
      <c r="E777" s="97">
        <f t="shared" si="209"/>
        <v>0.8</v>
      </c>
      <c r="F777" s="97">
        <f t="shared" si="209"/>
        <v>1</v>
      </c>
      <c r="G777" s="87"/>
      <c r="H777" s="96"/>
      <c r="I777" s="97">
        <f t="shared" ref="I777:L777" si="210">SUM(I763:I776)</f>
        <v>0.8025</v>
      </c>
      <c r="J777" s="98">
        <f t="shared" si="210"/>
        <v>165224</v>
      </c>
      <c r="K777" s="98">
        <f t="shared" si="210"/>
        <v>5172.5</v>
      </c>
      <c r="L777" s="98">
        <f t="shared" si="210"/>
        <v>0</v>
      </c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5.75" customHeight="1">
      <c r="A778" s="8"/>
      <c r="B778" s="100"/>
      <c r="C778" s="100"/>
      <c r="D778" s="100"/>
      <c r="E778" s="100"/>
      <c r="F778" s="100"/>
      <c r="G778" s="100"/>
      <c r="H778" s="100"/>
      <c r="I778" s="101" t="s">
        <v>496</v>
      </c>
      <c r="J778" s="33"/>
      <c r="K778" s="100"/>
      <c r="L778" s="101" t="s">
        <v>497</v>
      </c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5.75" customHeight="1">
      <c r="A779" s="8"/>
      <c r="B779" s="100"/>
      <c r="C779" s="100"/>
      <c r="D779" s="100"/>
      <c r="E779" s="100"/>
      <c r="F779" s="100"/>
      <c r="G779" s="100"/>
      <c r="H779" s="100"/>
      <c r="I779" s="104">
        <f>G775*A761</f>
        <v>1</v>
      </c>
      <c r="J779" s="33"/>
      <c r="K779" s="100"/>
      <c r="L779" s="104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33"/>
      <c r="K780" s="8"/>
      <c r="L780" s="8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33"/>
      <c r="K781" s="8"/>
      <c r="L781" s="8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5.75" customHeight="1">
      <c r="A782" s="66" t="s">
        <v>363</v>
      </c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6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5.75" customHeight="1">
      <c r="A783" s="78" t="s">
        <v>478</v>
      </c>
      <c r="B783" s="79" t="s">
        <v>479</v>
      </c>
      <c r="C783" s="75"/>
      <c r="D783" s="76"/>
      <c r="E783" s="80" t="s">
        <v>480</v>
      </c>
      <c r="F783" s="75"/>
      <c r="G783" s="76"/>
      <c r="H783" s="79" t="s">
        <v>481</v>
      </c>
      <c r="I783" s="75"/>
      <c r="J783" s="75"/>
      <c r="K783" s="75"/>
      <c r="L783" s="76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5.75" customHeight="1">
      <c r="A784" s="81">
        <f>'Menu Cíclico'!L11</f>
        <v>4</v>
      </c>
      <c r="B784" s="82" t="s">
        <v>482</v>
      </c>
      <c r="C784" s="82" t="s">
        <v>483</v>
      </c>
      <c r="D784" s="82" t="s">
        <v>484</v>
      </c>
      <c r="E784" s="82" t="s">
        <v>485</v>
      </c>
      <c r="F784" s="82" t="s">
        <v>484</v>
      </c>
      <c r="G784" s="82" t="s">
        <v>524</v>
      </c>
      <c r="H784" s="82" t="s">
        <v>486</v>
      </c>
      <c r="I784" s="82" t="s">
        <v>487</v>
      </c>
      <c r="J784" s="114" t="s">
        <v>488</v>
      </c>
      <c r="K784" s="85" t="s">
        <v>489</v>
      </c>
      <c r="L784" s="85" t="s">
        <v>490</v>
      </c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5.75" customHeight="1">
      <c r="A785" s="86" t="s">
        <v>491</v>
      </c>
      <c r="B785" s="87"/>
      <c r="C785" s="87"/>
      <c r="D785" s="87"/>
      <c r="E785" s="87"/>
      <c r="F785" s="87"/>
      <c r="G785" s="87"/>
      <c r="H785" s="87"/>
      <c r="I785" s="87"/>
      <c r="J785" s="115"/>
      <c r="K785" s="87"/>
      <c r="L785" s="8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5.75" customHeight="1">
      <c r="A786" s="37" t="s">
        <v>634</v>
      </c>
      <c r="B786" s="89">
        <v>0.06</v>
      </c>
      <c r="C786" s="89">
        <v>2.0</v>
      </c>
      <c r="D786" s="18">
        <f t="shared" ref="D786:D799" si="211">C786*B786</f>
        <v>0.12</v>
      </c>
      <c r="E786" s="18">
        <f>B786*A784</f>
        <v>0.24</v>
      </c>
      <c r="F786" s="18">
        <f t="shared" ref="F786:F799" si="212">E786*C786</f>
        <v>0.48</v>
      </c>
      <c r="G786" s="140">
        <v>0.0</v>
      </c>
      <c r="H786" s="18">
        <v>1.0</v>
      </c>
      <c r="I786" s="89">
        <f t="shared" ref="I786:I799" si="213">H786*E786</f>
        <v>0.24</v>
      </c>
      <c r="J786" s="116">
        <f>'Insumos Buffet'!D38</f>
        <v>2800</v>
      </c>
      <c r="K786" s="3">
        <f t="shared" ref="K786:K799" si="214">J786*I786</f>
        <v>672</v>
      </c>
      <c r="L786" s="3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5.75" customHeight="1">
      <c r="A787" s="31" t="s">
        <v>441</v>
      </c>
      <c r="B787" s="89">
        <v>0.02</v>
      </c>
      <c r="C787" s="89">
        <v>1.0</v>
      </c>
      <c r="D787" s="18">
        <f t="shared" si="211"/>
        <v>0.02</v>
      </c>
      <c r="E787" s="18">
        <f>B787*A784</f>
        <v>0.08</v>
      </c>
      <c r="F787" s="18">
        <f t="shared" si="212"/>
        <v>0.08</v>
      </c>
      <c r="G787" s="87"/>
      <c r="H787" s="18">
        <v>1.0</v>
      </c>
      <c r="I787" s="89">
        <f t="shared" si="213"/>
        <v>0.08</v>
      </c>
      <c r="J787" s="116">
        <f>'Insumos Buffet'!D88</f>
        <v>49781.722</v>
      </c>
      <c r="K787" s="3">
        <f t="shared" si="214"/>
        <v>3982.53776</v>
      </c>
      <c r="L787" s="3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5.75" customHeight="1">
      <c r="A788" s="31" t="s">
        <v>428</v>
      </c>
      <c r="B788" s="18">
        <v>0.01</v>
      </c>
      <c r="C788" s="18">
        <v>1.0</v>
      </c>
      <c r="D788" s="18">
        <f t="shared" si="211"/>
        <v>0.01</v>
      </c>
      <c r="E788" s="18">
        <f>B788*A784</f>
        <v>0.04</v>
      </c>
      <c r="F788" s="18">
        <f t="shared" si="212"/>
        <v>0.04</v>
      </c>
      <c r="G788" s="148" t="s">
        <v>527</v>
      </c>
      <c r="H788" s="18">
        <v>1.0</v>
      </c>
      <c r="I788" s="89">
        <f t="shared" si="213"/>
        <v>0.04</v>
      </c>
      <c r="J788" s="116">
        <f>'Insumos Buffet'!D45</f>
        <v>2600</v>
      </c>
      <c r="K788" s="3">
        <f t="shared" si="214"/>
        <v>104</v>
      </c>
      <c r="L788" s="3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5.75" customHeight="1">
      <c r="A789" s="31" t="s">
        <v>517</v>
      </c>
      <c r="B789" s="18">
        <v>0.1</v>
      </c>
      <c r="C789" s="18">
        <v>1.0</v>
      </c>
      <c r="D789" s="18">
        <f t="shared" si="211"/>
        <v>0.1</v>
      </c>
      <c r="E789" s="18">
        <f>B789*A784</f>
        <v>0.4</v>
      </c>
      <c r="F789" s="18">
        <f t="shared" si="212"/>
        <v>0.4</v>
      </c>
      <c r="G789" s="142"/>
      <c r="H789" s="18">
        <v>1.0</v>
      </c>
      <c r="I789" s="89">
        <f t="shared" si="213"/>
        <v>0.4</v>
      </c>
      <c r="J789" s="116"/>
      <c r="K789" s="3">
        <f t="shared" si="214"/>
        <v>0</v>
      </c>
      <c r="L789" s="3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5.75" customHeight="1">
      <c r="A790" s="31" t="s">
        <v>453</v>
      </c>
      <c r="B790" s="18">
        <v>0.005</v>
      </c>
      <c r="C790" s="18">
        <v>1.0</v>
      </c>
      <c r="D790" s="18">
        <f t="shared" si="211"/>
        <v>0.005</v>
      </c>
      <c r="E790" s="18">
        <f>B790*A784</f>
        <v>0.02</v>
      </c>
      <c r="F790" s="18">
        <f t="shared" si="212"/>
        <v>0.02</v>
      </c>
      <c r="G790" s="142"/>
      <c r="H790" s="18">
        <v>1.0</v>
      </c>
      <c r="I790" s="89">
        <f t="shared" si="213"/>
        <v>0.02</v>
      </c>
      <c r="J790" s="116">
        <f>'Insumos Buffet'!D75</f>
        <v>76300</v>
      </c>
      <c r="K790" s="3">
        <f t="shared" si="214"/>
        <v>1526</v>
      </c>
      <c r="L790" s="3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5.75" customHeight="1">
      <c r="A791" s="31" t="s">
        <v>505</v>
      </c>
      <c r="B791" s="18">
        <v>0.002</v>
      </c>
      <c r="C791" s="18">
        <v>1.0</v>
      </c>
      <c r="D791" s="18">
        <f t="shared" si="211"/>
        <v>0.002</v>
      </c>
      <c r="E791" s="18">
        <f>B791*A784</f>
        <v>0.008</v>
      </c>
      <c r="F791" s="18">
        <f t="shared" si="212"/>
        <v>0.008</v>
      </c>
      <c r="G791" s="87"/>
      <c r="H791" s="18">
        <v>1.0</v>
      </c>
      <c r="I791" s="89">
        <f t="shared" si="213"/>
        <v>0.008</v>
      </c>
      <c r="J791" s="116">
        <f>'Insumos Buffet'!D82</f>
        <v>3200</v>
      </c>
      <c r="K791" s="3">
        <f t="shared" si="214"/>
        <v>25.6</v>
      </c>
      <c r="L791" s="3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5.75" customHeight="1">
      <c r="A792" s="31" t="s">
        <v>494</v>
      </c>
      <c r="B792" s="18">
        <v>1.0E-4</v>
      </c>
      <c r="C792" s="18">
        <v>1.0</v>
      </c>
      <c r="D792" s="18">
        <f t="shared" si="211"/>
        <v>0.0001</v>
      </c>
      <c r="E792" s="18">
        <f>B792*A784</f>
        <v>0.0004</v>
      </c>
      <c r="F792" s="18">
        <f t="shared" si="212"/>
        <v>0.0004</v>
      </c>
      <c r="G792" s="59"/>
      <c r="H792" s="18">
        <v>1.0</v>
      </c>
      <c r="I792" s="89">
        <f t="shared" si="213"/>
        <v>0.0004</v>
      </c>
      <c r="J792" s="116">
        <f>'Insumos Buffet'!D70</f>
        <v>145000</v>
      </c>
      <c r="K792" s="3">
        <f t="shared" si="214"/>
        <v>58</v>
      </c>
      <c r="L792" s="3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5.75" customHeight="1">
      <c r="A793" s="2"/>
      <c r="B793" s="89"/>
      <c r="C793" s="89"/>
      <c r="D793" s="18">
        <f t="shared" si="211"/>
        <v>0</v>
      </c>
      <c r="E793" s="18">
        <f>B793*A784</f>
        <v>0</v>
      </c>
      <c r="F793" s="18">
        <f t="shared" si="212"/>
        <v>0</v>
      </c>
      <c r="G793" s="148" t="s">
        <v>528</v>
      </c>
      <c r="H793" s="18"/>
      <c r="I793" s="89">
        <f t="shared" si="213"/>
        <v>0</v>
      </c>
      <c r="J793" s="116"/>
      <c r="K793" s="3">
        <f t="shared" si="214"/>
        <v>0</v>
      </c>
      <c r="L793" s="3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5.75" customHeight="1">
      <c r="A794" s="2"/>
      <c r="B794" s="89"/>
      <c r="C794" s="89"/>
      <c r="D794" s="18">
        <f t="shared" si="211"/>
        <v>0</v>
      </c>
      <c r="E794" s="18">
        <f>B794*A784</f>
        <v>0</v>
      </c>
      <c r="F794" s="18">
        <f t="shared" si="212"/>
        <v>0</v>
      </c>
      <c r="G794" s="142"/>
      <c r="H794" s="18"/>
      <c r="I794" s="89">
        <f t="shared" si="213"/>
        <v>0</v>
      </c>
      <c r="J794" s="116"/>
      <c r="K794" s="3">
        <f t="shared" si="214"/>
        <v>0</v>
      </c>
      <c r="L794" s="3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5.75" customHeight="1">
      <c r="A795" s="1"/>
      <c r="B795" s="89"/>
      <c r="C795" s="89"/>
      <c r="D795" s="18">
        <f t="shared" si="211"/>
        <v>0</v>
      </c>
      <c r="E795" s="18">
        <f>B795*A784</f>
        <v>0</v>
      </c>
      <c r="F795" s="18">
        <f t="shared" si="212"/>
        <v>0</v>
      </c>
      <c r="G795" s="142"/>
      <c r="H795" s="18"/>
      <c r="I795" s="89">
        <f t="shared" si="213"/>
        <v>0</v>
      </c>
      <c r="J795" s="116"/>
      <c r="K795" s="3">
        <f t="shared" si="214"/>
        <v>0</v>
      </c>
      <c r="L795" s="3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5.75" customHeight="1">
      <c r="A796" s="1"/>
      <c r="B796" s="89"/>
      <c r="C796" s="89"/>
      <c r="D796" s="18">
        <f t="shared" si="211"/>
        <v>0</v>
      </c>
      <c r="E796" s="18">
        <f>B796*A784</f>
        <v>0</v>
      </c>
      <c r="F796" s="18">
        <f t="shared" si="212"/>
        <v>0</v>
      </c>
      <c r="G796" s="142"/>
      <c r="H796" s="18"/>
      <c r="I796" s="89">
        <f t="shared" si="213"/>
        <v>0</v>
      </c>
      <c r="J796" s="116"/>
      <c r="K796" s="3">
        <f t="shared" si="214"/>
        <v>0</v>
      </c>
      <c r="L796" s="3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5.75" customHeight="1">
      <c r="A797" s="31"/>
      <c r="B797" s="89"/>
      <c r="C797" s="89"/>
      <c r="D797" s="95">
        <f t="shared" si="211"/>
        <v>0</v>
      </c>
      <c r="E797" s="95">
        <f>B797*A784</f>
        <v>0</v>
      </c>
      <c r="F797" s="18">
        <f t="shared" si="212"/>
        <v>0</v>
      </c>
      <c r="G797" s="87"/>
      <c r="H797" s="18"/>
      <c r="I797" s="89">
        <f t="shared" si="213"/>
        <v>0</v>
      </c>
      <c r="J797" s="118"/>
      <c r="K797" s="3">
        <f t="shared" si="214"/>
        <v>0</v>
      </c>
      <c r="L797" s="3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5.75" customHeight="1">
      <c r="A798" s="31"/>
      <c r="B798" s="89"/>
      <c r="C798" s="89"/>
      <c r="D798" s="18">
        <f t="shared" si="211"/>
        <v>0</v>
      </c>
      <c r="E798" s="18">
        <f>B798*A784</f>
        <v>0</v>
      </c>
      <c r="F798" s="18">
        <f t="shared" si="212"/>
        <v>0</v>
      </c>
      <c r="G798" s="143">
        <f>F800/A784</f>
        <v>0.2571</v>
      </c>
      <c r="H798" s="18"/>
      <c r="I798" s="89">
        <f t="shared" si="213"/>
        <v>0</v>
      </c>
      <c r="J798" s="3"/>
      <c r="K798" s="3">
        <f t="shared" si="214"/>
        <v>0</v>
      </c>
      <c r="L798" s="3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5.75" customHeight="1">
      <c r="A799" s="31"/>
      <c r="B799" s="89"/>
      <c r="C799" s="89"/>
      <c r="D799" s="18">
        <f t="shared" si="211"/>
        <v>0</v>
      </c>
      <c r="E799" s="18">
        <f>B799*A784</f>
        <v>0</v>
      </c>
      <c r="F799" s="18">
        <f t="shared" si="212"/>
        <v>0</v>
      </c>
      <c r="G799" s="142"/>
      <c r="H799" s="18"/>
      <c r="I799" s="89">
        <f t="shared" si="213"/>
        <v>0</v>
      </c>
      <c r="J799" s="3"/>
      <c r="K799" s="3">
        <f t="shared" si="214"/>
        <v>0</v>
      </c>
      <c r="L799" s="3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5.75" customHeight="1">
      <c r="A800" s="4" t="s">
        <v>495</v>
      </c>
      <c r="B800" s="97">
        <f>SUM(B786:B799)</f>
        <v>0.1971</v>
      </c>
      <c r="C800" s="96"/>
      <c r="D800" s="97">
        <f t="shared" ref="D800:F800" si="215">SUM(D786:D799)</f>
        <v>0.2571</v>
      </c>
      <c r="E800" s="97">
        <f t="shared" si="215"/>
        <v>0.7884</v>
      </c>
      <c r="F800" s="97">
        <f t="shared" si="215"/>
        <v>1.0284</v>
      </c>
      <c r="G800" s="87"/>
      <c r="H800" s="96"/>
      <c r="I800" s="97">
        <f t="shared" ref="I800:L800" si="216">SUM(I786:I799)</f>
        <v>0.7884</v>
      </c>
      <c r="J800" s="98">
        <f t="shared" si="216"/>
        <v>279681.722</v>
      </c>
      <c r="K800" s="98">
        <f t="shared" si="216"/>
        <v>6368.13776</v>
      </c>
      <c r="L800" s="98">
        <f t="shared" si="216"/>
        <v>0</v>
      </c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5.75" customHeight="1">
      <c r="A801" s="8"/>
      <c r="B801" s="100"/>
      <c r="C801" s="100"/>
      <c r="D801" s="100"/>
      <c r="E801" s="100"/>
      <c r="F801" s="100"/>
      <c r="G801" s="100"/>
      <c r="H801" s="100"/>
      <c r="I801" s="101" t="s">
        <v>496</v>
      </c>
      <c r="J801" s="33"/>
      <c r="K801" s="100"/>
      <c r="L801" s="101" t="s">
        <v>497</v>
      </c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5.75" customHeight="1">
      <c r="A802" s="8"/>
      <c r="B802" s="100"/>
      <c r="C802" s="100"/>
      <c r="D802" s="100"/>
      <c r="E802" s="100"/>
      <c r="F802" s="100"/>
      <c r="G802" s="100"/>
      <c r="H802" s="100"/>
      <c r="I802" s="104">
        <f>G798*A784</f>
        <v>1.0284</v>
      </c>
      <c r="J802" s="33"/>
      <c r="K802" s="100"/>
      <c r="L802" s="104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33"/>
      <c r="K803" s="8"/>
      <c r="L803" s="8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33"/>
      <c r="K804" s="8"/>
      <c r="L804" s="8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5.75" customHeight="1">
      <c r="A805" s="66" t="s">
        <v>365</v>
      </c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6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5.75" customHeight="1">
      <c r="A806" s="78" t="s">
        <v>478</v>
      </c>
      <c r="B806" s="79" t="s">
        <v>479</v>
      </c>
      <c r="C806" s="75"/>
      <c r="D806" s="76"/>
      <c r="E806" s="80" t="s">
        <v>480</v>
      </c>
      <c r="F806" s="75"/>
      <c r="G806" s="76"/>
      <c r="H806" s="79" t="s">
        <v>481</v>
      </c>
      <c r="I806" s="75"/>
      <c r="J806" s="75"/>
      <c r="K806" s="75"/>
      <c r="L806" s="76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5.75" customHeight="1">
      <c r="A807" s="81">
        <f>'Menu Cíclico'!P11</f>
        <v>4</v>
      </c>
      <c r="B807" s="82" t="s">
        <v>482</v>
      </c>
      <c r="C807" s="82" t="s">
        <v>483</v>
      </c>
      <c r="D807" s="82" t="s">
        <v>484</v>
      </c>
      <c r="E807" s="82" t="s">
        <v>485</v>
      </c>
      <c r="F807" s="82" t="s">
        <v>484</v>
      </c>
      <c r="G807" s="82" t="s">
        <v>524</v>
      </c>
      <c r="H807" s="82" t="s">
        <v>486</v>
      </c>
      <c r="I807" s="82" t="s">
        <v>487</v>
      </c>
      <c r="J807" s="114" t="s">
        <v>488</v>
      </c>
      <c r="K807" s="85" t="s">
        <v>489</v>
      </c>
      <c r="L807" s="85" t="s">
        <v>490</v>
      </c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5.75" customHeight="1">
      <c r="A808" s="86" t="s">
        <v>491</v>
      </c>
      <c r="B808" s="87"/>
      <c r="C808" s="87"/>
      <c r="D808" s="87"/>
      <c r="E808" s="87"/>
      <c r="F808" s="87"/>
      <c r="G808" s="87"/>
      <c r="H808" s="87"/>
      <c r="I808" s="87"/>
      <c r="J808" s="115"/>
      <c r="K808" s="87"/>
      <c r="L808" s="8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5.75" customHeight="1">
      <c r="A809" s="37" t="s">
        <v>412</v>
      </c>
      <c r="B809" s="89">
        <v>0.06</v>
      </c>
      <c r="C809" s="89">
        <v>2.0</v>
      </c>
      <c r="D809" s="18">
        <f t="shared" ref="D809:D822" si="217">C809*B809</f>
        <v>0.12</v>
      </c>
      <c r="E809" s="18">
        <f>B809*A807</f>
        <v>0.24</v>
      </c>
      <c r="F809" s="18">
        <f t="shared" ref="F809:F822" si="218">E809*C809</f>
        <v>0.48</v>
      </c>
      <c r="G809" s="140">
        <v>0.0</v>
      </c>
      <c r="H809" s="18">
        <v>1.0</v>
      </c>
      <c r="I809" s="89">
        <f t="shared" ref="I809:I822" si="219">H809*E809</f>
        <v>0.24</v>
      </c>
      <c r="J809" s="116">
        <f>'Insumos Buffet'!D35</f>
        <v>4034</v>
      </c>
      <c r="K809" s="3">
        <f t="shared" ref="K809:K822" si="220">J809*I809</f>
        <v>968.16</v>
      </c>
      <c r="L809" s="3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5.75" customHeight="1">
      <c r="A810" s="31" t="s">
        <v>517</v>
      </c>
      <c r="B810" s="89">
        <v>0.12</v>
      </c>
      <c r="C810" s="89">
        <v>1.0</v>
      </c>
      <c r="D810" s="18">
        <f t="shared" si="217"/>
        <v>0.12</v>
      </c>
      <c r="E810" s="18">
        <f>B810*A807</f>
        <v>0.48</v>
      </c>
      <c r="F810" s="18">
        <f t="shared" si="218"/>
        <v>0.48</v>
      </c>
      <c r="G810" s="87"/>
      <c r="H810" s="18">
        <v>1.0</v>
      </c>
      <c r="I810" s="89">
        <f t="shared" si="219"/>
        <v>0.48</v>
      </c>
      <c r="J810" s="116"/>
      <c r="K810" s="3">
        <f t="shared" si="220"/>
        <v>0</v>
      </c>
      <c r="L810" s="3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5.75" customHeight="1">
      <c r="A811" s="31" t="s">
        <v>447</v>
      </c>
      <c r="B811" s="18">
        <v>0.01</v>
      </c>
      <c r="C811" s="18">
        <v>1.0</v>
      </c>
      <c r="D811" s="18">
        <f t="shared" si="217"/>
        <v>0.01</v>
      </c>
      <c r="E811" s="18">
        <f>B811*A807</f>
        <v>0.04</v>
      </c>
      <c r="F811" s="18">
        <f t="shared" si="218"/>
        <v>0.04</v>
      </c>
      <c r="G811" s="148" t="s">
        <v>527</v>
      </c>
      <c r="H811" s="18">
        <v>1.0</v>
      </c>
      <c r="I811" s="89">
        <f t="shared" si="219"/>
        <v>0.04</v>
      </c>
      <c r="J811" s="116">
        <f>'Insumos Buffet'!D52</f>
        <v>10000</v>
      </c>
      <c r="K811" s="3">
        <f t="shared" si="220"/>
        <v>400</v>
      </c>
      <c r="L811" s="3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5.75" customHeight="1">
      <c r="A812" s="31" t="s">
        <v>469</v>
      </c>
      <c r="B812" s="18">
        <v>0.005</v>
      </c>
      <c r="C812" s="18">
        <v>1.0</v>
      </c>
      <c r="D812" s="18">
        <f t="shared" si="217"/>
        <v>0.005</v>
      </c>
      <c r="E812" s="18">
        <f>B812*A807</f>
        <v>0.02</v>
      </c>
      <c r="F812" s="18">
        <f t="shared" si="218"/>
        <v>0.02</v>
      </c>
      <c r="G812" s="142"/>
      <c r="H812" s="18">
        <v>1.0</v>
      </c>
      <c r="I812" s="89">
        <f t="shared" si="219"/>
        <v>0.02</v>
      </c>
      <c r="J812" s="116">
        <f>'Insumos Buffet'!D60</f>
        <v>32018</v>
      </c>
      <c r="K812" s="3">
        <f t="shared" si="220"/>
        <v>640.36</v>
      </c>
      <c r="L812" s="3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5.75" customHeight="1">
      <c r="A813" s="31" t="s">
        <v>505</v>
      </c>
      <c r="B813" s="18">
        <v>0.002</v>
      </c>
      <c r="C813" s="18">
        <v>1.0</v>
      </c>
      <c r="D813" s="18">
        <f t="shared" si="217"/>
        <v>0.002</v>
      </c>
      <c r="E813" s="18">
        <f>B813*A807</f>
        <v>0.008</v>
      </c>
      <c r="F813" s="18">
        <f t="shared" si="218"/>
        <v>0.008</v>
      </c>
      <c r="G813" s="142"/>
      <c r="H813" s="18">
        <v>1.0</v>
      </c>
      <c r="I813" s="89">
        <f t="shared" si="219"/>
        <v>0.008</v>
      </c>
      <c r="J813" s="116">
        <f>'Insumos Buffet'!D82</f>
        <v>3200</v>
      </c>
      <c r="K813" s="3">
        <f t="shared" si="220"/>
        <v>25.6</v>
      </c>
      <c r="L813" s="3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5.75" customHeight="1">
      <c r="A814" s="31" t="s">
        <v>494</v>
      </c>
      <c r="B814" s="18">
        <v>1.0E-4</v>
      </c>
      <c r="C814" s="18">
        <v>1.0</v>
      </c>
      <c r="D814" s="18">
        <f t="shared" si="217"/>
        <v>0.0001</v>
      </c>
      <c r="E814" s="18">
        <f>B814*A807</f>
        <v>0.0004</v>
      </c>
      <c r="F814" s="18">
        <f t="shared" si="218"/>
        <v>0.0004</v>
      </c>
      <c r="G814" s="87"/>
      <c r="H814" s="18">
        <v>1.0</v>
      </c>
      <c r="I814" s="89">
        <f t="shared" si="219"/>
        <v>0.0004</v>
      </c>
      <c r="J814" s="116">
        <f>'Insumos Buffet'!D70</f>
        <v>145000</v>
      </c>
      <c r="K814" s="3">
        <f t="shared" si="220"/>
        <v>58</v>
      </c>
      <c r="L814" s="3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5.75" customHeight="1">
      <c r="A815" s="31" t="s">
        <v>147</v>
      </c>
      <c r="B815" s="18">
        <v>0.001</v>
      </c>
      <c r="C815" s="18">
        <v>1.0</v>
      </c>
      <c r="D815" s="18">
        <f t="shared" si="217"/>
        <v>0.001</v>
      </c>
      <c r="E815" s="18">
        <f>B815*A807</f>
        <v>0.004</v>
      </c>
      <c r="F815" s="18">
        <f t="shared" si="218"/>
        <v>0.004</v>
      </c>
      <c r="G815" s="59"/>
      <c r="H815" s="18">
        <v>1.0</v>
      </c>
      <c r="I815" s="89">
        <f t="shared" si="219"/>
        <v>0.004</v>
      </c>
      <c r="J815" s="116">
        <f>'Insumos Buffet'!D6</f>
        <v>16490</v>
      </c>
      <c r="K815" s="3">
        <f t="shared" si="220"/>
        <v>65.96</v>
      </c>
      <c r="L815" s="3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5.75" customHeight="1">
      <c r="A816" s="2"/>
      <c r="B816" s="89"/>
      <c r="C816" s="89"/>
      <c r="D816" s="18">
        <f t="shared" si="217"/>
        <v>0</v>
      </c>
      <c r="E816" s="18">
        <f>B816*A807</f>
        <v>0</v>
      </c>
      <c r="F816" s="18">
        <f t="shared" si="218"/>
        <v>0</v>
      </c>
      <c r="G816" s="148" t="s">
        <v>528</v>
      </c>
      <c r="H816" s="18"/>
      <c r="I816" s="89">
        <f t="shared" si="219"/>
        <v>0</v>
      </c>
      <c r="J816" s="116"/>
      <c r="K816" s="3">
        <f t="shared" si="220"/>
        <v>0</v>
      </c>
      <c r="L816" s="3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5.75" customHeight="1">
      <c r="A817" s="2"/>
      <c r="B817" s="89"/>
      <c r="C817" s="89"/>
      <c r="D817" s="18">
        <f t="shared" si="217"/>
        <v>0</v>
      </c>
      <c r="E817" s="18">
        <f>B817*A807</f>
        <v>0</v>
      </c>
      <c r="F817" s="18">
        <f t="shared" si="218"/>
        <v>0</v>
      </c>
      <c r="G817" s="142"/>
      <c r="H817" s="18"/>
      <c r="I817" s="89">
        <f t="shared" si="219"/>
        <v>0</v>
      </c>
      <c r="J817" s="116"/>
      <c r="K817" s="3">
        <f t="shared" si="220"/>
        <v>0</v>
      </c>
      <c r="L817" s="3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5.75" customHeight="1">
      <c r="A818" s="1"/>
      <c r="B818" s="89"/>
      <c r="C818" s="89"/>
      <c r="D818" s="18">
        <f t="shared" si="217"/>
        <v>0</v>
      </c>
      <c r="E818" s="18">
        <f>B818*A807</f>
        <v>0</v>
      </c>
      <c r="F818" s="18">
        <f t="shared" si="218"/>
        <v>0</v>
      </c>
      <c r="G818" s="142"/>
      <c r="H818" s="18"/>
      <c r="I818" s="89">
        <f t="shared" si="219"/>
        <v>0</v>
      </c>
      <c r="J818" s="116"/>
      <c r="K818" s="3">
        <f t="shared" si="220"/>
        <v>0</v>
      </c>
      <c r="L818" s="3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5.75" customHeight="1">
      <c r="A819" s="1"/>
      <c r="B819" s="89"/>
      <c r="C819" s="89"/>
      <c r="D819" s="18">
        <f t="shared" si="217"/>
        <v>0</v>
      </c>
      <c r="E819" s="18">
        <f>B819*A807</f>
        <v>0</v>
      </c>
      <c r="F819" s="18">
        <f t="shared" si="218"/>
        <v>0</v>
      </c>
      <c r="G819" s="142"/>
      <c r="H819" s="18"/>
      <c r="I819" s="89">
        <f t="shared" si="219"/>
        <v>0</v>
      </c>
      <c r="J819" s="116"/>
      <c r="K819" s="3">
        <f t="shared" si="220"/>
        <v>0</v>
      </c>
      <c r="L819" s="3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5.75" customHeight="1">
      <c r="A820" s="31"/>
      <c r="B820" s="89"/>
      <c r="C820" s="89"/>
      <c r="D820" s="95">
        <f t="shared" si="217"/>
        <v>0</v>
      </c>
      <c r="E820" s="95">
        <f>B820*A807</f>
        <v>0</v>
      </c>
      <c r="F820" s="18">
        <f t="shared" si="218"/>
        <v>0</v>
      </c>
      <c r="G820" s="87"/>
      <c r="H820" s="18"/>
      <c r="I820" s="89">
        <f t="shared" si="219"/>
        <v>0</v>
      </c>
      <c r="J820" s="118"/>
      <c r="K820" s="3">
        <f t="shared" si="220"/>
        <v>0</v>
      </c>
      <c r="L820" s="3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5.75" customHeight="1">
      <c r="A821" s="31"/>
      <c r="B821" s="89"/>
      <c r="C821" s="89"/>
      <c r="D821" s="18">
        <f t="shared" si="217"/>
        <v>0</v>
      </c>
      <c r="E821" s="18">
        <f>B821*A807</f>
        <v>0</v>
      </c>
      <c r="F821" s="18">
        <f t="shared" si="218"/>
        <v>0</v>
      </c>
      <c r="G821" s="143">
        <f>F823/A807</f>
        <v>0.2581</v>
      </c>
      <c r="H821" s="18"/>
      <c r="I821" s="89">
        <f t="shared" si="219"/>
        <v>0</v>
      </c>
      <c r="J821" s="3"/>
      <c r="K821" s="3">
        <f t="shared" si="220"/>
        <v>0</v>
      </c>
      <c r="L821" s="3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5.75" customHeight="1">
      <c r="A822" s="31"/>
      <c r="B822" s="89"/>
      <c r="C822" s="89"/>
      <c r="D822" s="18">
        <f t="shared" si="217"/>
        <v>0</v>
      </c>
      <c r="E822" s="18">
        <f>B822*A807</f>
        <v>0</v>
      </c>
      <c r="F822" s="18">
        <f t="shared" si="218"/>
        <v>0</v>
      </c>
      <c r="G822" s="142"/>
      <c r="H822" s="18"/>
      <c r="I822" s="89">
        <f t="shared" si="219"/>
        <v>0</v>
      </c>
      <c r="J822" s="3"/>
      <c r="K822" s="3">
        <f t="shared" si="220"/>
        <v>0</v>
      </c>
      <c r="L822" s="3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5.75" customHeight="1">
      <c r="A823" s="4" t="s">
        <v>495</v>
      </c>
      <c r="B823" s="97">
        <f>SUM(B809:B822)</f>
        <v>0.1981</v>
      </c>
      <c r="C823" s="96"/>
      <c r="D823" s="97">
        <f t="shared" ref="D823:F823" si="221">SUM(D809:D822)</f>
        <v>0.2581</v>
      </c>
      <c r="E823" s="97">
        <f t="shared" si="221"/>
        <v>0.7924</v>
      </c>
      <c r="F823" s="97">
        <f t="shared" si="221"/>
        <v>1.0324</v>
      </c>
      <c r="G823" s="87"/>
      <c r="H823" s="96"/>
      <c r="I823" s="97">
        <f t="shared" ref="I823:L823" si="222">SUM(I809:I822)</f>
        <v>0.7924</v>
      </c>
      <c r="J823" s="98">
        <f t="shared" si="222"/>
        <v>210742</v>
      </c>
      <c r="K823" s="98">
        <f t="shared" si="222"/>
        <v>2158.08</v>
      </c>
      <c r="L823" s="98">
        <f t="shared" si="222"/>
        <v>0</v>
      </c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5.75" customHeight="1">
      <c r="A824" s="8"/>
      <c r="B824" s="100"/>
      <c r="C824" s="100"/>
      <c r="D824" s="100"/>
      <c r="E824" s="100"/>
      <c r="F824" s="100"/>
      <c r="G824" s="100"/>
      <c r="H824" s="100"/>
      <c r="I824" s="101" t="s">
        <v>496</v>
      </c>
      <c r="J824" s="33"/>
      <c r="K824" s="100"/>
      <c r="L824" s="101" t="s">
        <v>497</v>
      </c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5.75" customHeight="1">
      <c r="A825" s="8"/>
      <c r="B825" s="100"/>
      <c r="C825" s="100"/>
      <c r="D825" s="100"/>
      <c r="E825" s="100"/>
      <c r="F825" s="100"/>
      <c r="G825" s="100"/>
      <c r="H825" s="100"/>
      <c r="I825" s="104">
        <f>G821*A807</f>
        <v>1.0324</v>
      </c>
      <c r="J825" s="33"/>
      <c r="K825" s="100"/>
      <c r="L825" s="104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33"/>
      <c r="K826" s="8"/>
      <c r="L826" s="8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33"/>
      <c r="K827" s="8"/>
      <c r="L827" s="8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5.75" customHeight="1">
      <c r="A828" s="66" t="s">
        <v>56</v>
      </c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6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5.75" customHeight="1">
      <c r="A829" s="78" t="s">
        <v>478</v>
      </c>
      <c r="B829" s="79" t="s">
        <v>479</v>
      </c>
      <c r="C829" s="75"/>
      <c r="D829" s="76"/>
      <c r="E829" s="80" t="s">
        <v>480</v>
      </c>
      <c r="F829" s="75"/>
      <c r="G829" s="76"/>
      <c r="H829" s="79" t="s">
        <v>481</v>
      </c>
      <c r="I829" s="75"/>
      <c r="J829" s="75"/>
      <c r="K829" s="75"/>
      <c r="L829" s="76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5.75" customHeight="1">
      <c r="A830" s="81">
        <f>'Menu Cíclico'!T11</f>
        <v>4</v>
      </c>
      <c r="B830" s="82" t="s">
        <v>482</v>
      </c>
      <c r="C830" s="82" t="s">
        <v>483</v>
      </c>
      <c r="D830" s="82" t="s">
        <v>484</v>
      </c>
      <c r="E830" s="82" t="s">
        <v>485</v>
      </c>
      <c r="F830" s="82" t="s">
        <v>484</v>
      </c>
      <c r="G830" s="82" t="s">
        <v>524</v>
      </c>
      <c r="H830" s="82" t="s">
        <v>486</v>
      </c>
      <c r="I830" s="82" t="s">
        <v>487</v>
      </c>
      <c r="J830" s="114" t="s">
        <v>488</v>
      </c>
      <c r="K830" s="85" t="s">
        <v>489</v>
      </c>
      <c r="L830" s="85" t="s">
        <v>490</v>
      </c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5.75" customHeight="1">
      <c r="A831" s="86" t="s">
        <v>491</v>
      </c>
      <c r="B831" s="87"/>
      <c r="C831" s="87"/>
      <c r="D831" s="87"/>
      <c r="E831" s="87"/>
      <c r="F831" s="87"/>
      <c r="G831" s="87"/>
      <c r="H831" s="87"/>
      <c r="I831" s="87"/>
      <c r="J831" s="115"/>
      <c r="K831" s="87"/>
      <c r="L831" s="8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5.75" customHeight="1">
      <c r="A832" s="173" t="s">
        <v>467</v>
      </c>
      <c r="B832" s="89">
        <v>0.12</v>
      </c>
      <c r="C832" s="89">
        <v>1.2</v>
      </c>
      <c r="D832" s="18">
        <f t="shared" ref="D832:D845" si="223">C832*B832</f>
        <v>0.144</v>
      </c>
      <c r="E832" s="18">
        <f>B832*A830</f>
        <v>0.48</v>
      </c>
      <c r="F832" s="18">
        <f t="shared" ref="F832:F845" si="224">E832*C832</f>
        <v>0.576</v>
      </c>
      <c r="G832" s="140">
        <v>0.0</v>
      </c>
      <c r="H832" s="18">
        <v>1.0</v>
      </c>
      <c r="I832" s="89">
        <f t="shared" ref="I832:I845" si="225">H832*E832</f>
        <v>0.48</v>
      </c>
      <c r="J832" s="116">
        <f>'Insumos Buffet'!D58</f>
        <v>5200</v>
      </c>
      <c r="K832" s="3">
        <f t="shared" ref="K832:K845" si="226">J832*I832</f>
        <v>2496</v>
      </c>
      <c r="L832" s="3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5.75" customHeight="1">
      <c r="A833" s="174" t="s">
        <v>441</v>
      </c>
      <c r="B833" s="89">
        <v>0.05</v>
      </c>
      <c r="C833" s="89">
        <v>1.0</v>
      </c>
      <c r="D833" s="18">
        <f t="shared" si="223"/>
        <v>0.05</v>
      </c>
      <c r="E833" s="18">
        <f>B833*A830</f>
        <v>0.2</v>
      </c>
      <c r="F833" s="18">
        <f t="shared" si="224"/>
        <v>0.2</v>
      </c>
      <c r="G833" s="87"/>
      <c r="H833" s="18">
        <v>1.0</v>
      </c>
      <c r="I833" s="89">
        <f t="shared" si="225"/>
        <v>0.2</v>
      </c>
      <c r="J833" s="116">
        <f>'Insumos Buffet'!D88</f>
        <v>49781.722</v>
      </c>
      <c r="K833" s="3">
        <f t="shared" si="226"/>
        <v>9956.3444</v>
      </c>
      <c r="L833" s="3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5.75" customHeight="1">
      <c r="A834" s="31" t="s">
        <v>439</v>
      </c>
      <c r="B834" s="18">
        <v>0.05</v>
      </c>
      <c r="C834" s="18">
        <v>1.0</v>
      </c>
      <c r="D834" s="18">
        <f t="shared" si="223"/>
        <v>0.05</v>
      </c>
      <c r="E834" s="18">
        <f>B834*A830</f>
        <v>0.2</v>
      </c>
      <c r="F834" s="18">
        <f t="shared" si="224"/>
        <v>0.2</v>
      </c>
      <c r="G834" s="148" t="s">
        <v>527</v>
      </c>
      <c r="H834" s="18">
        <v>1.0</v>
      </c>
      <c r="I834" s="89">
        <f t="shared" si="225"/>
        <v>0.2</v>
      </c>
      <c r="J834" s="116">
        <f>'Insumos Buffet'!D86</f>
        <v>21862.4994</v>
      </c>
      <c r="K834" s="3">
        <f t="shared" si="226"/>
        <v>4372.49988</v>
      </c>
      <c r="L834" s="3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5.75" customHeight="1">
      <c r="A835" s="31" t="s">
        <v>387</v>
      </c>
      <c r="B835" s="18">
        <v>0.02</v>
      </c>
      <c r="C835" s="18">
        <v>1.0</v>
      </c>
      <c r="D835" s="18">
        <f t="shared" si="223"/>
        <v>0.02</v>
      </c>
      <c r="E835" s="18">
        <f>B835*A830</f>
        <v>0.08</v>
      </c>
      <c r="F835" s="18">
        <f t="shared" si="224"/>
        <v>0.08</v>
      </c>
      <c r="G835" s="142"/>
      <c r="H835" s="18">
        <v>1.0</v>
      </c>
      <c r="I835" s="89">
        <f t="shared" si="225"/>
        <v>0.08</v>
      </c>
      <c r="J835" s="116">
        <f>'Insumos Buffet'!D29</f>
        <v>7700</v>
      </c>
      <c r="K835" s="3">
        <f t="shared" si="226"/>
        <v>616</v>
      </c>
      <c r="L835" s="3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5.75" customHeight="1">
      <c r="A836" s="31" t="s">
        <v>505</v>
      </c>
      <c r="B836" s="18">
        <v>0.002</v>
      </c>
      <c r="C836" s="18">
        <v>1.0</v>
      </c>
      <c r="D836" s="18">
        <f t="shared" si="223"/>
        <v>0.002</v>
      </c>
      <c r="E836" s="18">
        <f>B836*A830</f>
        <v>0.008</v>
      </c>
      <c r="F836" s="18">
        <f t="shared" si="224"/>
        <v>0.008</v>
      </c>
      <c r="G836" s="142"/>
      <c r="H836" s="18">
        <v>1.0</v>
      </c>
      <c r="I836" s="89">
        <f t="shared" si="225"/>
        <v>0.008</v>
      </c>
      <c r="J836" s="116">
        <f>'Insumos Buffet'!D82</f>
        <v>3200</v>
      </c>
      <c r="K836" s="3">
        <f t="shared" si="226"/>
        <v>25.6</v>
      </c>
      <c r="L836" s="3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5.75" customHeight="1">
      <c r="A837" s="31" t="s">
        <v>494</v>
      </c>
      <c r="B837" s="18">
        <v>5.0E-4</v>
      </c>
      <c r="C837" s="18">
        <v>1.0</v>
      </c>
      <c r="D837" s="18">
        <f t="shared" si="223"/>
        <v>0.0005</v>
      </c>
      <c r="E837" s="18">
        <f>B837*A830</f>
        <v>0.002</v>
      </c>
      <c r="F837" s="18">
        <f t="shared" si="224"/>
        <v>0.002</v>
      </c>
      <c r="G837" s="87"/>
      <c r="H837" s="18">
        <v>1.0</v>
      </c>
      <c r="I837" s="89">
        <f t="shared" si="225"/>
        <v>0.002</v>
      </c>
      <c r="J837" s="116">
        <f>'Insumos Buffet'!D70</f>
        <v>145000</v>
      </c>
      <c r="K837" s="3">
        <f t="shared" si="226"/>
        <v>290</v>
      </c>
      <c r="L837" s="3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5.75" customHeight="1">
      <c r="A838" s="2"/>
      <c r="B838" s="18"/>
      <c r="C838" s="18"/>
      <c r="D838" s="18">
        <f t="shared" si="223"/>
        <v>0</v>
      </c>
      <c r="E838" s="18">
        <f>B838*A830</f>
        <v>0</v>
      </c>
      <c r="F838" s="18">
        <f t="shared" si="224"/>
        <v>0</v>
      </c>
      <c r="G838" s="59"/>
      <c r="H838" s="18"/>
      <c r="I838" s="89">
        <f t="shared" si="225"/>
        <v>0</v>
      </c>
      <c r="J838" s="116"/>
      <c r="K838" s="3">
        <f t="shared" si="226"/>
        <v>0</v>
      </c>
      <c r="L838" s="3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5.75" customHeight="1">
      <c r="A839" s="2"/>
      <c r="B839" s="89"/>
      <c r="C839" s="89"/>
      <c r="D839" s="18">
        <f t="shared" si="223"/>
        <v>0</v>
      </c>
      <c r="E839" s="18">
        <f>B839*A830</f>
        <v>0</v>
      </c>
      <c r="F839" s="18">
        <f t="shared" si="224"/>
        <v>0</v>
      </c>
      <c r="G839" s="148" t="s">
        <v>528</v>
      </c>
      <c r="H839" s="18"/>
      <c r="I839" s="89">
        <f t="shared" si="225"/>
        <v>0</v>
      </c>
      <c r="J839" s="116"/>
      <c r="K839" s="3">
        <f t="shared" si="226"/>
        <v>0</v>
      </c>
      <c r="L839" s="3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5.75" customHeight="1">
      <c r="A840" s="2"/>
      <c r="B840" s="89"/>
      <c r="C840" s="89"/>
      <c r="D840" s="18">
        <f t="shared" si="223"/>
        <v>0</v>
      </c>
      <c r="E840" s="18">
        <f>B840*A830</f>
        <v>0</v>
      </c>
      <c r="F840" s="18">
        <f t="shared" si="224"/>
        <v>0</v>
      </c>
      <c r="G840" s="142"/>
      <c r="H840" s="18"/>
      <c r="I840" s="89">
        <f t="shared" si="225"/>
        <v>0</v>
      </c>
      <c r="J840" s="116"/>
      <c r="K840" s="3">
        <f t="shared" si="226"/>
        <v>0</v>
      </c>
      <c r="L840" s="3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5.75" customHeight="1">
      <c r="A841" s="1"/>
      <c r="B841" s="89"/>
      <c r="C841" s="89"/>
      <c r="D841" s="18">
        <f t="shared" si="223"/>
        <v>0</v>
      </c>
      <c r="E841" s="18">
        <f>B841*A830</f>
        <v>0</v>
      </c>
      <c r="F841" s="18">
        <f t="shared" si="224"/>
        <v>0</v>
      </c>
      <c r="G841" s="142"/>
      <c r="H841" s="18"/>
      <c r="I841" s="89">
        <f t="shared" si="225"/>
        <v>0</v>
      </c>
      <c r="J841" s="116"/>
      <c r="K841" s="3">
        <f t="shared" si="226"/>
        <v>0</v>
      </c>
      <c r="L841" s="3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5.75" customHeight="1">
      <c r="A842" s="1"/>
      <c r="B842" s="89"/>
      <c r="C842" s="89"/>
      <c r="D842" s="18">
        <f t="shared" si="223"/>
        <v>0</v>
      </c>
      <c r="E842" s="18">
        <f>B842*A830</f>
        <v>0</v>
      </c>
      <c r="F842" s="18">
        <f t="shared" si="224"/>
        <v>0</v>
      </c>
      <c r="G842" s="142"/>
      <c r="H842" s="18"/>
      <c r="I842" s="89">
        <f t="shared" si="225"/>
        <v>0</v>
      </c>
      <c r="J842" s="116"/>
      <c r="K842" s="3">
        <f t="shared" si="226"/>
        <v>0</v>
      </c>
      <c r="L842" s="3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5.75" customHeight="1">
      <c r="A843" s="31"/>
      <c r="B843" s="89"/>
      <c r="C843" s="89"/>
      <c r="D843" s="95">
        <f t="shared" si="223"/>
        <v>0</v>
      </c>
      <c r="E843" s="95">
        <f>B843*A830</f>
        <v>0</v>
      </c>
      <c r="F843" s="18">
        <f t="shared" si="224"/>
        <v>0</v>
      </c>
      <c r="G843" s="87"/>
      <c r="H843" s="18"/>
      <c r="I843" s="89">
        <f t="shared" si="225"/>
        <v>0</v>
      </c>
      <c r="J843" s="118"/>
      <c r="K843" s="3">
        <f t="shared" si="226"/>
        <v>0</v>
      </c>
      <c r="L843" s="3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5.75" customHeight="1">
      <c r="A844" s="31"/>
      <c r="B844" s="89"/>
      <c r="C844" s="89"/>
      <c r="D844" s="18">
        <f t="shared" si="223"/>
        <v>0</v>
      </c>
      <c r="E844" s="18">
        <f>B844*A830</f>
        <v>0</v>
      </c>
      <c r="F844" s="18">
        <f t="shared" si="224"/>
        <v>0</v>
      </c>
      <c r="G844" s="143">
        <f>F846/A830</f>
        <v>0.2665</v>
      </c>
      <c r="H844" s="18"/>
      <c r="I844" s="89">
        <f t="shared" si="225"/>
        <v>0</v>
      </c>
      <c r="J844" s="3"/>
      <c r="K844" s="3">
        <f t="shared" si="226"/>
        <v>0</v>
      </c>
      <c r="L844" s="3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5.75" customHeight="1">
      <c r="A845" s="31"/>
      <c r="B845" s="89"/>
      <c r="C845" s="89"/>
      <c r="D845" s="18">
        <f t="shared" si="223"/>
        <v>0</v>
      </c>
      <c r="E845" s="18">
        <f>B845*A830</f>
        <v>0</v>
      </c>
      <c r="F845" s="18">
        <f t="shared" si="224"/>
        <v>0</v>
      </c>
      <c r="G845" s="142"/>
      <c r="H845" s="18"/>
      <c r="I845" s="89">
        <f t="shared" si="225"/>
        <v>0</v>
      </c>
      <c r="J845" s="3"/>
      <c r="K845" s="3">
        <f t="shared" si="226"/>
        <v>0</v>
      </c>
      <c r="L845" s="3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5.75" customHeight="1">
      <c r="A846" s="4" t="s">
        <v>495</v>
      </c>
      <c r="B846" s="97">
        <f>SUM(B832:B845)</f>
        <v>0.2425</v>
      </c>
      <c r="C846" s="96"/>
      <c r="D846" s="97">
        <f t="shared" ref="D846:F846" si="227">SUM(D832:D845)</f>
        <v>0.2665</v>
      </c>
      <c r="E846" s="97">
        <f t="shared" si="227"/>
        <v>0.97</v>
      </c>
      <c r="F846" s="97">
        <f t="shared" si="227"/>
        <v>1.066</v>
      </c>
      <c r="G846" s="87"/>
      <c r="H846" s="96"/>
      <c r="I846" s="97">
        <f t="shared" ref="I846:L846" si="228">SUM(I832:I845)</f>
        <v>0.97</v>
      </c>
      <c r="J846" s="98">
        <f t="shared" si="228"/>
        <v>232744.2214</v>
      </c>
      <c r="K846" s="98">
        <f t="shared" si="228"/>
        <v>17756.44428</v>
      </c>
      <c r="L846" s="98">
        <f t="shared" si="228"/>
        <v>0</v>
      </c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5.75" customHeight="1">
      <c r="A847" s="8"/>
      <c r="B847" s="100"/>
      <c r="C847" s="100"/>
      <c r="D847" s="100"/>
      <c r="E847" s="100"/>
      <c r="F847" s="100"/>
      <c r="G847" s="100"/>
      <c r="H847" s="100"/>
      <c r="I847" s="101" t="s">
        <v>496</v>
      </c>
      <c r="J847" s="33"/>
      <c r="K847" s="100"/>
      <c r="L847" s="101" t="s">
        <v>497</v>
      </c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5.75" customHeight="1">
      <c r="A848" s="8"/>
      <c r="B848" s="100"/>
      <c r="C848" s="100"/>
      <c r="D848" s="100"/>
      <c r="E848" s="100"/>
      <c r="F848" s="100"/>
      <c r="G848" s="100"/>
      <c r="H848" s="100"/>
      <c r="I848" s="104">
        <f>G844*A830</f>
        <v>1.066</v>
      </c>
      <c r="J848" s="33"/>
      <c r="K848" s="100"/>
      <c r="L848" s="104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5.75" customHeight="1">
      <c r="A849" s="8"/>
      <c r="B849" s="100"/>
      <c r="C849" s="100"/>
      <c r="D849" s="100"/>
      <c r="E849" s="100"/>
      <c r="F849" s="100"/>
      <c r="G849" s="100"/>
      <c r="H849" s="100"/>
      <c r="I849" s="107"/>
      <c r="J849" s="33"/>
      <c r="K849" s="100"/>
      <c r="L849" s="10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33"/>
      <c r="K850" s="8"/>
      <c r="L850" s="8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5.75" customHeight="1">
      <c r="A851" s="66" t="s">
        <v>116</v>
      </c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6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5.75" customHeight="1">
      <c r="A852" s="78" t="s">
        <v>478</v>
      </c>
      <c r="B852" s="79" t="s">
        <v>479</v>
      </c>
      <c r="C852" s="75"/>
      <c r="D852" s="76"/>
      <c r="E852" s="80" t="s">
        <v>480</v>
      </c>
      <c r="F852" s="75"/>
      <c r="G852" s="76"/>
      <c r="H852" s="79" t="s">
        <v>481</v>
      </c>
      <c r="I852" s="75"/>
      <c r="J852" s="75"/>
      <c r="K852" s="75"/>
      <c r="L852" s="76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5.75" customHeight="1">
      <c r="A853" s="81">
        <f>'Menu Cíclico'!X11</f>
        <v>4</v>
      </c>
      <c r="B853" s="82" t="s">
        <v>482</v>
      </c>
      <c r="C853" s="82" t="s">
        <v>483</v>
      </c>
      <c r="D853" s="82" t="s">
        <v>484</v>
      </c>
      <c r="E853" s="82" t="s">
        <v>485</v>
      </c>
      <c r="F853" s="82" t="s">
        <v>484</v>
      </c>
      <c r="G853" s="82" t="s">
        <v>524</v>
      </c>
      <c r="H853" s="82" t="s">
        <v>486</v>
      </c>
      <c r="I853" s="82" t="s">
        <v>487</v>
      </c>
      <c r="J853" s="114" t="s">
        <v>488</v>
      </c>
      <c r="K853" s="85" t="s">
        <v>489</v>
      </c>
      <c r="L853" s="85" t="s">
        <v>490</v>
      </c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5.75" customHeight="1">
      <c r="A854" s="86" t="s">
        <v>491</v>
      </c>
      <c r="B854" s="87"/>
      <c r="C854" s="87"/>
      <c r="D854" s="87"/>
      <c r="E854" s="87"/>
      <c r="F854" s="87"/>
      <c r="G854" s="87"/>
      <c r="H854" s="87"/>
      <c r="I854" s="87"/>
      <c r="J854" s="115"/>
      <c r="K854" s="87"/>
      <c r="L854" s="8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5.75" customHeight="1">
      <c r="A855" s="37" t="s">
        <v>449</v>
      </c>
      <c r="B855" s="89">
        <v>0.06</v>
      </c>
      <c r="C855" s="89">
        <v>1.1</v>
      </c>
      <c r="D855" s="18">
        <f t="shared" ref="D855:D868" si="229">C855*B855</f>
        <v>0.066</v>
      </c>
      <c r="E855" s="18">
        <f>B855*A853</f>
        <v>0.24</v>
      </c>
      <c r="F855" s="18">
        <f t="shared" ref="F855:F868" si="230">E855*C855</f>
        <v>0.264</v>
      </c>
      <c r="G855" s="140">
        <v>0.0</v>
      </c>
      <c r="H855" s="18">
        <v>1.0</v>
      </c>
      <c r="I855" s="89">
        <f t="shared" ref="I855:I868" si="231">H855*E855</f>
        <v>0.24</v>
      </c>
      <c r="J855" s="116">
        <f>'Insumos Buffet'!D53</f>
        <v>5250</v>
      </c>
      <c r="K855" s="3">
        <f t="shared" ref="K855:K868" si="232">J855*I855</f>
        <v>1260</v>
      </c>
      <c r="L855" s="3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5.75" customHeight="1">
      <c r="A856" s="31" t="s">
        <v>459</v>
      </c>
      <c r="B856" s="89">
        <v>0.01</v>
      </c>
      <c r="C856" s="89">
        <v>1.0</v>
      </c>
      <c r="D856" s="18">
        <f t="shared" si="229"/>
        <v>0.01</v>
      </c>
      <c r="E856" s="18">
        <f>B856*A853</f>
        <v>0.04</v>
      </c>
      <c r="F856" s="18">
        <f t="shared" si="230"/>
        <v>0.04</v>
      </c>
      <c r="G856" s="87"/>
      <c r="H856" s="18">
        <v>1.125</v>
      </c>
      <c r="I856" s="89">
        <f t="shared" si="231"/>
        <v>0.045</v>
      </c>
      <c r="J856" s="116">
        <f>'Insumos Buffet'!D96</f>
        <v>2328</v>
      </c>
      <c r="K856" s="3">
        <f t="shared" si="232"/>
        <v>104.76</v>
      </c>
      <c r="L856" s="3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5.75" customHeight="1">
      <c r="A857" s="31" t="s">
        <v>530</v>
      </c>
      <c r="B857" s="18">
        <v>0.01</v>
      </c>
      <c r="C857" s="18">
        <v>1.0</v>
      </c>
      <c r="D857" s="18">
        <f t="shared" si="229"/>
        <v>0.01</v>
      </c>
      <c r="E857" s="18">
        <f>B857*A853</f>
        <v>0.04</v>
      </c>
      <c r="F857" s="18">
        <f t="shared" si="230"/>
        <v>0.04</v>
      </c>
      <c r="G857" s="148" t="s">
        <v>527</v>
      </c>
      <c r="H857" s="18">
        <v>1.125</v>
      </c>
      <c r="I857" s="89">
        <f t="shared" si="231"/>
        <v>0.045</v>
      </c>
      <c r="J857" s="116">
        <f>'Insumos Buffet'!D98</f>
        <v>1351</v>
      </c>
      <c r="K857" s="3">
        <f t="shared" si="232"/>
        <v>60.795</v>
      </c>
      <c r="L857" s="3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5.75" customHeight="1">
      <c r="A858" s="31" t="s">
        <v>529</v>
      </c>
      <c r="B858" s="18">
        <v>0.01</v>
      </c>
      <c r="C858" s="18">
        <v>1.0</v>
      </c>
      <c r="D858" s="18">
        <f t="shared" si="229"/>
        <v>0.01</v>
      </c>
      <c r="E858" s="18">
        <f>B858*A853</f>
        <v>0.04</v>
      </c>
      <c r="F858" s="18">
        <f t="shared" si="230"/>
        <v>0.04</v>
      </c>
      <c r="G858" s="142"/>
      <c r="H858" s="18">
        <v>1.125</v>
      </c>
      <c r="I858" s="89">
        <f t="shared" si="231"/>
        <v>0.045</v>
      </c>
      <c r="J858" s="116">
        <f>'Insumos Buffet'!D97</f>
        <v>5002</v>
      </c>
      <c r="K858" s="3">
        <f t="shared" si="232"/>
        <v>225.09</v>
      </c>
      <c r="L858" s="3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5.75" customHeight="1">
      <c r="A859" s="31" t="s">
        <v>405</v>
      </c>
      <c r="B859" s="18">
        <v>0.01</v>
      </c>
      <c r="C859" s="18">
        <v>1.0</v>
      </c>
      <c r="D859" s="18">
        <f t="shared" si="229"/>
        <v>0.01</v>
      </c>
      <c r="E859" s="18">
        <f>B859*A853</f>
        <v>0.04</v>
      </c>
      <c r="F859" s="18">
        <f t="shared" si="230"/>
        <v>0.04</v>
      </c>
      <c r="G859" s="142"/>
      <c r="H859" s="18">
        <v>1.0</v>
      </c>
      <c r="I859" s="89">
        <f t="shared" si="231"/>
        <v>0.04</v>
      </c>
      <c r="J859" s="116">
        <f>'Insumos Buffet'!D33</f>
        <v>17864</v>
      </c>
      <c r="K859" s="3">
        <f t="shared" si="232"/>
        <v>714.56</v>
      </c>
      <c r="L859" s="3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5.75" customHeight="1">
      <c r="A860" s="31" t="s">
        <v>502</v>
      </c>
      <c r="B860" s="18">
        <v>0.01</v>
      </c>
      <c r="C860" s="18">
        <v>1.0</v>
      </c>
      <c r="D860" s="18">
        <f t="shared" si="229"/>
        <v>0.01</v>
      </c>
      <c r="E860" s="18">
        <f>B860*A853</f>
        <v>0.04</v>
      </c>
      <c r="F860" s="18">
        <f t="shared" si="230"/>
        <v>0.04</v>
      </c>
      <c r="G860" s="87"/>
      <c r="H860" s="18">
        <v>1.0</v>
      </c>
      <c r="I860" s="89">
        <f t="shared" si="231"/>
        <v>0.04</v>
      </c>
      <c r="J860" s="116">
        <f>'Insumos Buffet'!D73</f>
        <v>20363</v>
      </c>
      <c r="K860" s="3">
        <f t="shared" si="232"/>
        <v>814.52</v>
      </c>
      <c r="L860" s="3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5.75" customHeight="1">
      <c r="A861" s="31" t="s">
        <v>507</v>
      </c>
      <c r="B861" s="18">
        <v>0.01</v>
      </c>
      <c r="C861" s="18">
        <v>1.0</v>
      </c>
      <c r="D861" s="18">
        <f t="shared" si="229"/>
        <v>0.01</v>
      </c>
      <c r="E861" s="18">
        <f>B861*A853</f>
        <v>0.04</v>
      </c>
      <c r="F861" s="18">
        <f t="shared" si="230"/>
        <v>0.04</v>
      </c>
      <c r="G861" s="59"/>
      <c r="H861" s="18">
        <v>1.0</v>
      </c>
      <c r="I861" s="89">
        <f t="shared" si="231"/>
        <v>0.04</v>
      </c>
      <c r="J861" s="116">
        <f>'Insumos Buffet'!D76</f>
        <v>5000</v>
      </c>
      <c r="K861" s="3">
        <f t="shared" si="232"/>
        <v>200</v>
      </c>
      <c r="L861" s="3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5.75" customHeight="1">
      <c r="A862" s="31" t="s">
        <v>441</v>
      </c>
      <c r="B862" s="89">
        <v>0.07</v>
      </c>
      <c r="C862" s="89">
        <v>1.0</v>
      </c>
      <c r="D862" s="18">
        <f t="shared" si="229"/>
        <v>0.07</v>
      </c>
      <c r="E862" s="18">
        <f>B862*A853</f>
        <v>0.28</v>
      </c>
      <c r="F862" s="18">
        <f t="shared" si="230"/>
        <v>0.28</v>
      </c>
      <c r="G862" s="148" t="s">
        <v>528</v>
      </c>
      <c r="H862" s="18">
        <v>1.0</v>
      </c>
      <c r="I862" s="89">
        <f t="shared" si="231"/>
        <v>0.28</v>
      </c>
      <c r="J862" s="116">
        <f>'Insumos Buffet'!D88</f>
        <v>49781.722</v>
      </c>
      <c r="K862" s="3">
        <f t="shared" si="232"/>
        <v>13938.88216</v>
      </c>
      <c r="L862" s="3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5.75" customHeight="1">
      <c r="A863" s="31" t="s">
        <v>439</v>
      </c>
      <c r="B863" s="89">
        <v>0.07</v>
      </c>
      <c r="C863" s="89">
        <v>1.0</v>
      </c>
      <c r="D863" s="18">
        <f t="shared" si="229"/>
        <v>0.07</v>
      </c>
      <c r="E863" s="18">
        <f>B863*A853</f>
        <v>0.28</v>
      </c>
      <c r="F863" s="18">
        <f t="shared" si="230"/>
        <v>0.28</v>
      </c>
      <c r="G863" s="142"/>
      <c r="H863" s="18">
        <v>1.0</v>
      </c>
      <c r="I863" s="89">
        <f t="shared" si="231"/>
        <v>0.28</v>
      </c>
      <c r="J863" s="116">
        <f>'Insumos Buffet'!D86</f>
        <v>21862.4994</v>
      </c>
      <c r="K863" s="3">
        <f t="shared" si="232"/>
        <v>6121.499832</v>
      </c>
      <c r="L863" s="3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5.75" customHeight="1">
      <c r="A864" s="31" t="s">
        <v>505</v>
      </c>
      <c r="B864" s="89">
        <v>0.002</v>
      </c>
      <c r="C864" s="89">
        <v>1.0</v>
      </c>
      <c r="D864" s="18">
        <f t="shared" si="229"/>
        <v>0.002</v>
      </c>
      <c r="E864" s="18">
        <f>B864*A853</f>
        <v>0.008</v>
      </c>
      <c r="F864" s="18">
        <f t="shared" si="230"/>
        <v>0.008</v>
      </c>
      <c r="G864" s="142"/>
      <c r="H864" s="18">
        <v>1.0</v>
      </c>
      <c r="I864" s="89">
        <f t="shared" si="231"/>
        <v>0.008</v>
      </c>
      <c r="J864" s="116">
        <f>'Insumos Buffet'!D82</f>
        <v>3200</v>
      </c>
      <c r="K864" s="3">
        <f t="shared" si="232"/>
        <v>25.6</v>
      </c>
      <c r="L864" s="3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5.75" customHeight="1">
      <c r="A865" s="31" t="s">
        <v>494</v>
      </c>
      <c r="B865" s="89">
        <v>1.0E-4</v>
      </c>
      <c r="C865" s="89">
        <v>1.0</v>
      </c>
      <c r="D865" s="18">
        <f t="shared" si="229"/>
        <v>0.0001</v>
      </c>
      <c r="E865" s="18">
        <f>B865*A853</f>
        <v>0.0004</v>
      </c>
      <c r="F865" s="18">
        <f t="shared" si="230"/>
        <v>0.0004</v>
      </c>
      <c r="G865" s="142"/>
      <c r="H865" s="18">
        <v>1.0</v>
      </c>
      <c r="I865" s="89">
        <f t="shared" si="231"/>
        <v>0.0004</v>
      </c>
      <c r="J865" s="116">
        <f>'Insumos Buffet'!D70</f>
        <v>145000</v>
      </c>
      <c r="K865" s="3">
        <f t="shared" si="232"/>
        <v>58</v>
      </c>
      <c r="L865" s="3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5.75" customHeight="1">
      <c r="A866" s="44" t="s">
        <v>47</v>
      </c>
      <c r="B866" s="127">
        <v>0.01</v>
      </c>
      <c r="C866" s="127">
        <v>1.0</v>
      </c>
      <c r="D866" s="95">
        <f t="shared" si="229"/>
        <v>0.01</v>
      </c>
      <c r="E866" s="95">
        <f>B866*A853</f>
        <v>0.04</v>
      </c>
      <c r="F866" s="18">
        <f t="shared" si="230"/>
        <v>0.04</v>
      </c>
      <c r="G866" s="87"/>
      <c r="H866" s="95">
        <v>1.0</v>
      </c>
      <c r="I866" s="89">
        <f t="shared" si="231"/>
        <v>0.04</v>
      </c>
      <c r="J866" s="118">
        <f>'Insumos Buffet'!D2</f>
        <v>6820</v>
      </c>
      <c r="K866" s="3">
        <f t="shared" si="232"/>
        <v>272.8</v>
      </c>
      <c r="L866" s="3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5.75" customHeight="1">
      <c r="A867" s="31"/>
      <c r="B867" s="89"/>
      <c r="C867" s="89"/>
      <c r="D867" s="18">
        <f t="shared" si="229"/>
        <v>0</v>
      </c>
      <c r="E867" s="18">
        <f>B867*A853</f>
        <v>0</v>
      </c>
      <c r="F867" s="18">
        <f t="shared" si="230"/>
        <v>0</v>
      </c>
      <c r="G867" s="143">
        <f>F869/A853</f>
        <v>0.2781</v>
      </c>
      <c r="H867" s="18"/>
      <c r="I867" s="89">
        <f t="shared" si="231"/>
        <v>0</v>
      </c>
      <c r="J867" s="3"/>
      <c r="K867" s="3">
        <f t="shared" si="232"/>
        <v>0</v>
      </c>
      <c r="L867" s="3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5.75" customHeight="1">
      <c r="A868" s="31"/>
      <c r="B868" s="89"/>
      <c r="C868" s="89"/>
      <c r="D868" s="18">
        <f t="shared" si="229"/>
        <v>0</v>
      </c>
      <c r="E868" s="18">
        <f>B868*A853</f>
        <v>0</v>
      </c>
      <c r="F868" s="18">
        <f t="shared" si="230"/>
        <v>0</v>
      </c>
      <c r="G868" s="142"/>
      <c r="H868" s="18"/>
      <c r="I868" s="89">
        <f t="shared" si="231"/>
        <v>0</v>
      </c>
      <c r="J868" s="3"/>
      <c r="K868" s="3">
        <f t="shared" si="232"/>
        <v>0</v>
      </c>
      <c r="L868" s="3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5.75" customHeight="1">
      <c r="A869" s="4" t="s">
        <v>495</v>
      </c>
      <c r="B869" s="97">
        <f>SUM(B855:B868)</f>
        <v>0.2721</v>
      </c>
      <c r="C869" s="96"/>
      <c r="D869" s="97">
        <f t="shared" ref="D869:F869" si="233">SUM(D855:D868)</f>
        <v>0.2781</v>
      </c>
      <c r="E869" s="97">
        <f t="shared" si="233"/>
        <v>1.0884</v>
      </c>
      <c r="F869" s="97">
        <f t="shared" si="233"/>
        <v>1.1124</v>
      </c>
      <c r="G869" s="87"/>
      <c r="H869" s="96"/>
      <c r="I869" s="97">
        <f t="shared" ref="I869:L869" si="234">SUM(I855:I868)</f>
        <v>1.1034</v>
      </c>
      <c r="J869" s="98">
        <f t="shared" si="234"/>
        <v>283822.2214</v>
      </c>
      <c r="K869" s="98">
        <f t="shared" si="234"/>
        <v>23796.50699</v>
      </c>
      <c r="L869" s="98">
        <f t="shared" si="234"/>
        <v>0</v>
      </c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5.75" customHeight="1">
      <c r="A870" s="8"/>
      <c r="B870" s="100"/>
      <c r="C870" s="100"/>
      <c r="D870" s="100"/>
      <c r="E870" s="100"/>
      <c r="F870" s="100"/>
      <c r="G870" s="100"/>
      <c r="H870" s="100"/>
      <c r="I870" s="101" t="s">
        <v>496</v>
      </c>
      <c r="J870" s="33"/>
      <c r="K870" s="100"/>
      <c r="L870" s="101" t="s">
        <v>497</v>
      </c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5.75" customHeight="1">
      <c r="A871" s="8"/>
      <c r="B871" s="100"/>
      <c r="C871" s="100"/>
      <c r="D871" s="100"/>
      <c r="E871" s="100"/>
      <c r="F871" s="100"/>
      <c r="G871" s="100"/>
      <c r="H871" s="100"/>
      <c r="I871" s="104">
        <f>G867*A853</f>
        <v>1.1124</v>
      </c>
      <c r="J871" s="33"/>
      <c r="K871" s="100"/>
      <c r="L871" s="104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33"/>
      <c r="K872" s="8"/>
      <c r="L872" s="8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33"/>
      <c r="K873" s="8"/>
      <c r="L873" s="8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5.75" customHeight="1">
      <c r="A874" s="66" t="s">
        <v>259</v>
      </c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6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5.75" customHeight="1">
      <c r="A875" s="78" t="s">
        <v>478</v>
      </c>
      <c r="B875" s="79" t="s">
        <v>479</v>
      </c>
      <c r="C875" s="75"/>
      <c r="D875" s="76"/>
      <c r="E875" s="80" t="s">
        <v>480</v>
      </c>
      <c r="F875" s="75"/>
      <c r="G875" s="76"/>
      <c r="H875" s="79" t="s">
        <v>481</v>
      </c>
      <c r="I875" s="75"/>
      <c r="J875" s="75"/>
      <c r="K875" s="75"/>
      <c r="L875" s="76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5.75" customHeight="1">
      <c r="A876" s="81">
        <f>'Menu Cíclico'!AB11</f>
        <v>4</v>
      </c>
      <c r="B876" s="82" t="s">
        <v>482</v>
      </c>
      <c r="C876" s="82" t="s">
        <v>483</v>
      </c>
      <c r="D876" s="82" t="s">
        <v>484</v>
      </c>
      <c r="E876" s="82" t="s">
        <v>485</v>
      </c>
      <c r="F876" s="82" t="s">
        <v>484</v>
      </c>
      <c r="G876" s="82" t="s">
        <v>524</v>
      </c>
      <c r="H876" s="82" t="s">
        <v>486</v>
      </c>
      <c r="I876" s="82" t="s">
        <v>487</v>
      </c>
      <c r="J876" s="114" t="s">
        <v>488</v>
      </c>
      <c r="K876" s="85" t="s">
        <v>489</v>
      </c>
      <c r="L876" s="85" t="s">
        <v>490</v>
      </c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5.75" customHeight="1">
      <c r="A877" s="86" t="s">
        <v>491</v>
      </c>
      <c r="B877" s="87"/>
      <c r="C877" s="87"/>
      <c r="D877" s="87"/>
      <c r="E877" s="87"/>
      <c r="F877" s="87"/>
      <c r="G877" s="87"/>
      <c r="H877" s="87"/>
      <c r="I877" s="87"/>
      <c r="J877" s="115"/>
      <c r="K877" s="87"/>
      <c r="L877" s="8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5.75" customHeight="1">
      <c r="A878" s="31" t="s">
        <v>305</v>
      </c>
      <c r="B878" s="89">
        <v>0.04</v>
      </c>
      <c r="C878" s="89">
        <v>0.8</v>
      </c>
      <c r="D878" s="18">
        <f t="shared" ref="D878:D891" si="235">C878*B878</f>
        <v>0.032</v>
      </c>
      <c r="E878" s="18">
        <f>B878*A876</f>
        <v>0.16</v>
      </c>
      <c r="F878" s="18">
        <f t="shared" ref="F878:F891" si="236">E878*C878</f>
        <v>0.128</v>
      </c>
      <c r="G878" s="140">
        <v>0.0</v>
      </c>
      <c r="H878" s="18">
        <v>1.1</v>
      </c>
      <c r="I878" s="89">
        <f t="shared" ref="I878:I891" si="237">H878*E878</f>
        <v>0.176</v>
      </c>
      <c r="J878" s="116">
        <f>'Insumos Buffet'!D15</f>
        <v>21990</v>
      </c>
      <c r="K878" s="3">
        <f t="shared" ref="K878:K891" si="238">J878*I878</f>
        <v>3870.24</v>
      </c>
      <c r="L878" s="3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5.75" customHeight="1">
      <c r="A879" s="31" t="s">
        <v>494</v>
      </c>
      <c r="B879" s="89">
        <v>1.0E-4</v>
      </c>
      <c r="C879" s="89">
        <v>1.0</v>
      </c>
      <c r="D879" s="18">
        <f t="shared" si="235"/>
        <v>0.0001</v>
      </c>
      <c r="E879" s="18">
        <f>B879*A876</f>
        <v>0.0004</v>
      </c>
      <c r="F879" s="18">
        <f t="shared" si="236"/>
        <v>0.0004</v>
      </c>
      <c r="G879" s="87"/>
      <c r="H879" s="18">
        <v>1.0</v>
      </c>
      <c r="I879" s="89">
        <f t="shared" si="237"/>
        <v>0.0004</v>
      </c>
      <c r="J879" s="116">
        <f>'Insumos Buffet'!D70</f>
        <v>145000</v>
      </c>
      <c r="K879" s="3">
        <f t="shared" si="238"/>
        <v>58</v>
      </c>
      <c r="L879" s="3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5.75" customHeight="1">
      <c r="A880" s="31" t="s">
        <v>345</v>
      </c>
      <c r="B880" s="18">
        <v>0.02</v>
      </c>
      <c r="C880" s="18">
        <v>1.0</v>
      </c>
      <c r="D880" s="18">
        <f t="shared" si="235"/>
        <v>0.02</v>
      </c>
      <c r="E880" s="18">
        <f>B880*A876</f>
        <v>0.08</v>
      </c>
      <c r="F880" s="18">
        <f t="shared" si="236"/>
        <v>0.08</v>
      </c>
      <c r="G880" s="148" t="s">
        <v>527</v>
      </c>
      <c r="H880" s="18">
        <v>1.175</v>
      </c>
      <c r="I880" s="89">
        <f t="shared" si="237"/>
        <v>0.094</v>
      </c>
      <c r="J880" s="116">
        <f>'Insumos Buffet'!D21</f>
        <v>2990</v>
      </c>
      <c r="K880" s="3">
        <f t="shared" si="238"/>
        <v>281.06</v>
      </c>
      <c r="L880" s="3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5.75" customHeight="1">
      <c r="A881" s="31" t="s">
        <v>434</v>
      </c>
      <c r="B881" s="18">
        <v>0.02</v>
      </c>
      <c r="C881" s="18">
        <v>1.0</v>
      </c>
      <c r="D881" s="18">
        <f t="shared" si="235"/>
        <v>0.02</v>
      </c>
      <c r="E881" s="18">
        <f>B881*A876</f>
        <v>0.08</v>
      </c>
      <c r="F881" s="18">
        <f t="shared" si="236"/>
        <v>0.08</v>
      </c>
      <c r="G881" s="142"/>
      <c r="H881" s="18">
        <v>1.125</v>
      </c>
      <c r="I881" s="89">
        <f t="shared" si="237"/>
        <v>0.09</v>
      </c>
      <c r="J881" s="116">
        <f>'Insumos Buffet'!D50</f>
        <v>5280</v>
      </c>
      <c r="K881" s="3">
        <f t="shared" si="238"/>
        <v>475.2</v>
      </c>
      <c r="L881" s="3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5.75" customHeight="1">
      <c r="A882" s="31" t="s">
        <v>459</v>
      </c>
      <c r="B882" s="18">
        <v>0.02</v>
      </c>
      <c r="C882" s="18">
        <v>1.0</v>
      </c>
      <c r="D882" s="18">
        <f t="shared" si="235"/>
        <v>0.02</v>
      </c>
      <c r="E882" s="18">
        <f>B882*A876</f>
        <v>0.08</v>
      </c>
      <c r="F882" s="18">
        <f t="shared" si="236"/>
        <v>0.08</v>
      </c>
      <c r="G882" s="142"/>
      <c r="H882" s="18">
        <v>1.125</v>
      </c>
      <c r="I882" s="89">
        <f t="shared" si="237"/>
        <v>0.09</v>
      </c>
      <c r="J882" s="116">
        <f>'Insumos Buffet'!D96</f>
        <v>2328</v>
      </c>
      <c r="K882" s="3">
        <f t="shared" si="238"/>
        <v>209.52</v>
      </c>
      <c r="L882" s="3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5.75" customHeight="1">
      <c r="A883" s="31" t="s">
        <v>457</v>
      </c>
      <c r="B883" s="89">
        <v>0.005</v>
      </c>
      <c r="C883" s="89">
        <v>1.0</v>
      </c>
      <c r="D883" s="18">
        <f t="shared" si="235"/>
        <v>0.005</v>
      </c>
      <c r="E883" s="18">
        <f>B883*A876</f>
        <v>0.02</v>
      </c>
      <c r="F883" s="18">
        <f t="shared" si="236"/>
        <v>0.02</v>
      </c>
      <c r="G883" s="87"/>
      <c r="H883" s="18">
        <v>1.125</v>
      </c>
      <c r="I883" s="89">
        <f t="shared" si="237"/>
        <v>0.0225</v>
      </c>
      <c r="J883" s="116">
        <f>'Insumos Buffet'!D85</f>
        <v>4367</v>
      </c>
      <c r="K883" s="3">
        <f t="shared" si="238"/>
        <v>98.2575</v>
      </c>
      <c r="L883" s="3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5.75" customHeight="1">
      <c r="A884" s="31" t="s">
        <v>518</v>
      </c>
      <c r="B884" s="89">
        <v>1.0E-4</v>
      </c>
      <c r="C884" s="89">
        <v>1.0</v>
      </c>
      <c r="D884" s="18">
        <f t="shared" si="235"/>
        <v>0.0001</v>
      </c>
      <c r="E884" s="18">
        <f>B884*A876</f>
        <v>0.0004</v>
      </c>
      <c r="F884" s="18">
        <f t="shared" si="236"/>
        <v>0.0004</v>
      </c>
      <c r="G884" s="59"/>
      <c r="H884" s="18">
        <v>1.0</v>
      </c>
      <c r="I884" s="89">
        <f t="shared" si="237"/>
        <v>0.0004</v>
      </c>
      <c r="J884" s="116">
        <f>'Insumos Buffet'!D89</f>
        <v>16000</v>
      </c>
      <c r="K884" s="3">
        <f t="shared" si="238"/>
        <v>6.4</v>
      </c>
      <c r="L884" s="3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5.75" customHeight="1">
      <c r="A885" s="31" t="s">
        <v>505</v>
      </c>
      <c r="B885" s="89">
        <v>0.002</v>
      </c>
      <c r="C885" s="89">
        <v>1.0</v>
      </c>
      <c r="D885" s="18">
        <f t="shared" si="235"/>
        <v>0.002</v>
      </c>
      <c r="E885" s="18">
        <f>B885*A876</f>
        <v>0.008</v>
      </c>
      <c r="F885" s="18">
        <f t="shared" si="236"/>
        <v>0.008</v>
      </c>
      <c r="G885" s="148" t="s">
        <v>528</v>
      </c>
      <c r="H885" s="18">
        <v>1.0</v>
      </c>
      <c r="I885" s="89">
        <f t="shared" si="237"/>
        <v>0.008</v>
      </c>
      <c r="J885" s="116">
        <f>'Insumos Buffet'!D82</f>
        <v>3200</v>
      </c>
      <c r="K885" s="3">
        <f t="shared" si="238"/>
        <v>25.6</v>
      </c>
      <c r="L885" s="3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5.75" customHeight="1">
      <c r="A886" s="31" t="s">
        <v>541</v>
      </c>
      <c r="B886" s="89">
        <v>0.04</v>
      </c>
      <c r="C886" s="89">
        <v>2.0</v>
      </c>
      <c r="D886" s="18">
        <f t="shared" si="235"/>
        <v>0.08</v>
      </c>
      <c r="E886" s="18">
        <f>B886*A876</f>
        <v>0.16</v>
      </c>
      <c r="F886" s="18">
        <f t="shared" si="236"/>
        <v>0.32</v>
      </c>
      <c r="G886" s="142"/>
      <c r="H886" s="18">
        <v>1.0</v>
      </c>
      <c r="I886" s="89">
        <f t="shared" si="237"/>
        <v>0.16</v>
      </c>
      <c r="J886" s="116">
        <f>'Insumos Buffet'!D107</f>
        <v>4034</v>
      </c>
      <c r="K886" s="3">
        <f t="shared" si="238"/>
        <v>645.44</v>
      </c>
      <c r="L886" s="3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5.75" customHeight="1">
      <c r="A887" s="31" t="s">
        <v>517</v>
      </c>
      <c r="B887" s="89">
        <v>0.09</v>
      </c>
      <c r="C887" s="89">
        <v>1.0</v>
      </c>
      <c r="D887" s="18">
        <f t="shared" si="235"/>
        <v>0.09</v>
      </c>
      <c r="E887" s="18">
        <f>B887*A876</f>
        <v>0.36</v>
      </c>
      <c r="F887" s="18">
        <f t="shared" si="236"/>
        <v>0.36</v>
      </c>
      <c r="G887" s="142"/>
      <c r="H887" s="18">
        <v>1.0</v>
      </c>
      <c r="I887" s="89">
        <f t="shared" si="237"/>
        <v>0.36</v>
      </c>
      <c r="J887" s="116"/>
      <c r="K887" s="3">
        <f t="shared" si="238"/>
        <v>0</v>
      </c>
      <c r="L887" s="3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5.75" customHeight="1">
      <c r="A888" s="1"/>
      <c r="B888" s="89"/>
      <c r="C888" s="89"/>
      <c r="D888" s="18">
        <f t="shared" si="235"/>
        <v>0</v>
      </c>
      <c r="E888" s="18">
        <f>B888*A876</f>
        <v>0</v>
      </c>
      <c r="F888" s="18">
        <f t="shared" si="236"/>
        <v>0</v>
      </c>
      <c r="G888" s="142"/>
      <c r="H888" s="18"/>
      <c r="I888" s="89">
        <f t="shared" si="237"/>
        <v>0</v>
      </c>
      <c r="J888" s="116"/>
      <c r="K888" s="3">
        <f t="shared" si="238"/>
        <v>0</v>
      </c>
      <c r="L888" s="3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5.75" customHeight="1">
      <c r="A889" s="31"/>
      <c r="B889" s="89"/>
      <c r="C889" s="89"/>
      <c r="D889" s="95">
        <f t="shared" si="235"/>
        <v>0</v>
      </c>
      <c r="E889" s="95">
        <f>B889*A876</f>
        <v>0</v>
      </c>
      <c r="F889" s="18">
        <f t="shared" si="236"/>
        <v>0</v>
      </c>
      <c r="G889" s="87"/>
      <c r="H889" s="18"/>
      <c r="I889" s="89">
        <f t="shared" si="237"/>
        <v>0</v>
      </c>
      <c r="J889" s="118"/>
      <c r="K889" s="3">
        <f t="shared" si="238"/>
        <v>0</v>
      </c>
      <c r="L889" s="3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5.75" customHeight="1">
      <c r="A890" s="31"/>
      <c r="B890" s="89"/>
      <c r="C890" s="89"/>
      <c r="D890" s="18">
        <f t="shared" si="235"/>
        <v>0</v>
      </c>
      <c r="E890" s="18">
        <f>B890*A876</f>
        <v>0</v>
      </c>
      <c r="F890" s="18">
        <f t="shared" si="236"/>
        <v>0</v>
      </c>
      <c r="G890" s="143">
        <f>F892/A876</f>
        <v>0.2692</v>
      </c>
      <c r="H890" s="18"/>
      <c r="I890" s="89">
        <f t="shared" si="237"/>
        <v>0</v>
      </c>
      <c r="J890" s="3"/>
      <c r="K890" s="3">
        <f t="shared" si="238"/>
        <v>0</v>
      </c>
      <c r="L890" s="3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5.75" customHeight="1">
      <c r="A891" s="31"/>
      <c r="B891" s="89"/>
      <c r="C891" s="89"/>
      <c r="D891" s="18">
        <f t="shared" si="235"/>
        <v>0</v>
      </c>
      <c r="E891" s="18">
        <f>B891*A876</f>
        <v>0</v>
      </c>
      <c r="F891" s="18">
        <f t="shared" si="236"/>
        <v>0</v>
      </c>
      <c r="G891" s="142"/>
      <c r="H891" s="18"/>
      <c r="I891" s="89">
        <f t="shared" si="237"/>
        <v>0</v>
      </c>
      <c r="J891" s="3"/>
      <c r="K891" s="3">
        <f t="shared" si="238"/>
        <v>0</v>
      </c>
      <c r="L891" s="3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5.75" customHeight="1">
      <c r="A892" s="4" t="s">
        <v>495</v>
      </c>
      <c r="B892" s="97">
        <f>SUM(B878:B891)</f>
        <v>0.2372</v>
      </c>
      <c r="C892" s="96"/>
      <c r="D892" s="97">
        <f t="shared" ref="D892:F892" si="239">SUM(D878:D891)</f>
        <v>0.2692</v>
      </c>
      <c r="E892" s="97">
        <f t="shared" si="239"/>
        <v>0.9488</v>
      </c>
      <c r="F892" s="97">
        <f t="shared" si="239"/>
        <v>1.0768</v>
      </c>
      <c r="G892" s="87"/>
      <c r="H892" s="96"/>
      <c r="I892" s="97">
        <f t="shared" ref="I892:L892" si="240">SUM(I878:I891)</f>
        <v>1.0013</v>
      </c>
      <c r="J892" s="98">
        <f t="shared" si="240"/>
        <v>205189</v>
      </c>
      <c r="K892" s="98">
        <f t="shared" si="240"/>
        <v>5669.7175</v>
      </c>
      <c r="L892" s="98">
        <f t="shared" si="240"/>
        <v>0</v>
      </c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5.75" customHeight="1">
      <c r="A893" s="8"/>
      <c r="B893" s="100"/>
      <c r="C893" s="100"/>
      <c r="D893" s="100"/>
      <c r="E893" s="100"/>
      <c r="F893" s="100"/>
      <c r="G893" s="100"/>
      <c r="H893" s="100"/>
      <c r="I893" s="101" t="s">
        <v>496</v>
      </c>
      <c r="J893" s="33"/>
      <c r="K893" s="100"/>
      <c r="L893" s="101" t="s">
        <v>497</v>
      </c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5.75" customHeight="1">
      <c r="A894" s="8"/>
      <c r="B894" s="100"/>
      <c r="C894" s="100"/>
      <c r="D894" s="100"/>
      <c r="E894" s="100"/>
      <c r="F894" s="100"/>
      <c r="G894" s="100"/>
      <c r="H894" s="100"/>
      <c r="I894" s="104">
        <f>G890*A876</f>
        <v>1.0768</v>
      </c>
      <c r="J894" s="33"/>
      <c r="K894" s="100"/>
      <c r="L894" s="104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33"/>
      <c r="K895" s="8"/>
      <c r="L895" s="8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33"/>
      <c r="K896" s="8"/>
      <c r="L896" s="8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5.75" customHeight="1">
      <c r="A897" s="66" t="s">
        <v>357</v>
      </c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6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5.75" customHeight="1">
      <c r="A898" s="78" t="s">
        <v>478</v>
      </c>
      <c r="B898" s="79" t="s">
        <v>479</v>
      </c>
      <c r="C898" s="75"/>
      <c r="D898" s="76"/>
      <c r="E898" s="80" t="s">
        <v>480</v>
      </c>
      <c r="F898" s="75"/>
      <c r="G898" s="76"/>
      <c r="H898" s="79" t="s">
        <v>481</v>
      </c>
      <c r="I898" s="75"/>
      <c r="J898" s="75"/>
      <c r="K898" s="75"/>
      <c r="L898" s="76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5.75" customHeight="1">
      <c r="A899" s="81">
        <f>'Menu Cíclico'!AF11</f>
        <v>4</v>
      </c>
      <c r="B899" s="82" t="s">
        <v>482</v>
      </c>
      <c r="C899" s="82" t="s">
        <v>483</v>
      </c>
      <c r="D899" s="82" t="s">
        <v>484</v>
      </c>
      <c r="E899" s="82" t="s">
        <v>485</v>
      </c>
      <c r="F899" s="82" t="s">
        <v>484</v>
      </c>
      <c r="G899" s="82" t="s">
        <v>524</v>
      </c>
      <c r="H899" s="82" t="s">
        <v>486</v>
      </c>
      <c r="I899" s="82" t="s">
        <v>487</v>
      </c>
      <c r="J899" s="114" t="s">
        <v>488</v>
      </c>
      <c r="K899" s="85" t="s">
        <v>489</v>
      </c>
      <c r="L899" s="85" t="s">
        <v>490</v>
      </c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5.75" customHeight="1">
      <c r="A900" s="86" t="s">
        <v>491</v>
      </c>
      <c r="B900" s="87"/>
      <c r="C900" s="87"/>
      <c r="D900" s="87"/>
      <c r="E900" s="87"/>
      <c r="F900" s="87"/>
      <c r="G900" s="87"/>
      <c r="H900" s="87"/>
      <c r="I900" s="87"/>
      <c r="J900" s="115"/>
      <c r="K900" s="87"/>
      <c r="L900" s="8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5.75" customHeight="1">
      <c r="A901" s="169" t="s">
        <v>640</v>
      </c>
      <c r="B901" s="89">
        <v>0.11</v>
      </c>
      <c r="C901" s="89">
        <v>1.0</v>
      </c>
      <c r="D901" s="18">
        <f t="shared" ref="D901:D914" si="241">C901*B901</f>
        <v>0.11</v>
      </c>
      <c r="E901" s="18">
        <f>B901*A899</f>
        <v>0.44</v>
      </c>
      <c r="F901" s="18">
        <f t="shared" ref="F901:F914" si="242">E901*C901</f>
        <v>0.44</v>
      </c>
      <c r="G901" s="140">
        <v>0.0</v>
      </c>
      <c r="H901" s="18">
        <v>1.0</v>
      </c>
      <c r="I901" s="89">
        <f t="shared" ref="I901:I914" si="243">H901*E901</f>
        <v>0.44</v>
      </c>
      <c r="J901" s="176">
        <f>'Insumos Buffet'!D112</f>
        <v>5250</v>
      </c>
      <c r="K901" s="3">
        <f t="shared" ref="K901:K914" si="244">J901*I901</f>
        <v>2310</v>
      </c>
      <c r="L901" s="3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5.75" customHeight="1">
      <c r="A902" s="169" t="s">
        <v>529</v>
      </c>
      <c r="B902" s="89">
        <v>0.02</v>
      </c>
      <c r="C902" s="89">
        <v>1.0</v>
      </c>
      <c r="D902" s="18">
        <f t="shared" si="241"/>
        <v>0.02</v>
      </c>
      <c r="E902" s="18">
        <f>B902*A899</f>
        <v>0.08</v>
      </c>
      <c r="F902" s="18">
        <f t="shared" si="242"/>
        <v>0.08</v>
      </c>
      <c r="G902" s="87"/>
      <c r="H902" s="18">
        <v>1.175</v>
      </c>
      <c r="I902" s="89">
        <f t="shared" si="243"/>
        <v>0.094</v>
      </c>
      <c r="J902" s="176">
        <f>'Insumos Buffet'!D97</f>
        <v>5002</v>
      </c>
      <c r="K902" s="3">
        <f t="shared" si="244"/>
        <v>470.188</v>
      </c>
      <c r="L902" s="3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5.75" customHeight="1">
      <c r="A903" s="169" t="s">
        <v>459</v>
      </c>
      <c r="B903" s="18">
        <v>0.02</v>
      </c>
      <c r="C903" s="18">
        <v>1.0</v>
      </c>
      <c r="D903" s="18">
        <f t="shared" si="241"/>
        <v>0.02</v>
      </c>
      <c r="E903" s="18">
        <f>B903*A899</f>
        <v>0.08</v>
      </c>
      <c r="F903" s="18">
        <f t="shared" si="242"/>
        <v>0.08</v>
      </c>
      <c r="G903" s="148" t="s">
        <v>527</v>
      </c>
      <c r="H903" s="18">
        <v>1.175</v>
      </c>
      <c r="I903" s="89">
        <f t="shared" si="243"/>
        <v>0.094</v>
      </c>
      <c r="J903" s="176">
        <f>'Insumos Buffet'!D96</f>
        <v>2328</v>
      </c>
      <c r="K903" s="3">
        <f t="shared" si="244"/>
        <v>218.832</v>
      </c>
      <c r="L903" s="3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5.75" customHeight="1">
      <c r="A904" s="169" t="s">
        <v>505</v>
      </c>
      <c r="B904" s="18">
        <v>0.002</v>
      </c>
      <c r="C904" s="18">
        <v>1.0</v>
      </c>
      <c r="D904" s="18">
        <f t="shared" si="241"/>
        <v>0.002</v>
      </c>
      <c r="E904" s="18">
        <f>B904*A899</f>
        <v>0.008</v>
      </c>
      <c r="F904" s="18">
        <f t="shared" si="242"/>
        <v>0.008</v>
      </c>
      <c r="G904" s="142"/>
      <c r="H904" s="18">
        <v>1.0</v>
      </c>
      <c r="I904" s="89">
        <f t="shared" si="243"/>
        <v>0.008</v>
      </c>
      <c r="J904" s="176">
        <f>'Insumos Buffet'!D82</f>
        <v>3200</v>
      </c>
      <c r="K904" s="3">
        <f t="shared" si="244"/>
        <v>25.6</v>
      </c>
      <c r="L904" s="3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5.75" customHeight="1">
      <c r="A905" s="169" t="s">
        <v>345</v>
      </c>
      <c r="B905" s="18">
        <v>0.02</v>
      </c>
      <c r="C905" s="18">
        <v>1.0</v>
      </c>
      <c r="D905" s="18">
        <f t="shared" si="241"/>
        <v>0.02</v>
      </c>
      <c r="E905" s="18">
        <f>B905*A899</f>
        <v>0.08</v>
      </c>
      <c r="F905" s="18">
        <f t="shared" si="242"/>
        <v>0.08</v>
      </c>
      <c r="G905" s="142"/>
      <c r="H905" s="18">
        <v>1.175</v>
      </c>
      <c r="I905" s="89">
        <f t="shared" si="243"/>
        <v>0.094</v>
      </c>
      <c r="J905" s="176">
        <f>'Insumos Buffet'!D21</f>
        <v>2990</v>
      </c>
      <c r="K905" s="3">
        <f t="shared" si="244"/>
        <v>281.06</v>
      </c>
      <c r="L905" s="3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5.75" customHeight="1">
      <c r="A906" s="169" t="s">
        <v>447</v>
      </c>
      <c r="B906" s="18">
        <v>0.005</v>
      </c>
      <c r="C906" s="18">
        <v>1.0</v>
      </c>
      <c r="D906" s="18">
        <f t="shared" si="241"/>
        <v>0.005</v>
      </c>
      <c r="E906" s="18">
        <f>B906*A899</f>
        <v>0.02</v>
      </c>
      <c r="F906" s="18">
        <f t="shared" si="242"/>
        <v>0.02</v>
      </c>
      <c r="G906" s="87"/>
      <c r="H906" s="18">
        <v>1.0</v>
      </c>
      <c r="I906" s="89">
        <f t="shared" si="243"/>
        <v>0.02</v>
      </c>
      <c r="J906" s="176">
        <f>'Insumos Buffet'!D52</f>
        <v>10000</v>
      </c>
      <c r="K906" s="3">
        <f t="shared" si="244"/>
        <v>200</v>
      </c>
      <c r="L906" s="3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5.75" customHeight="1">
      <c r="A907" s="169" t="s">
        <v>434</v>
      </c>
      <c r="B907" s="18">
        <v>0.02</v>
      </c>
      <c r="C907" s="18">
        <v>1.0</v>
      </c>
      <c r="D907" s="18">
        <f t="shared" si="241"/>
        <v>0.02</v>
      </c>
      <c r="E907" s="18">
        <f>B907*A899</f>
        <v>0.08</v>
      </c>
      <c r="F907" s="18">
        <f t="shared" si="242"/>
        <v>0.08</v>
      </c>
      <c r="G907" s="59"/>
      <c r="H907" s="18">
        <v>1.125</v>
      </c>
      <c r="I907" s="89">
        <f t="shared" si="243"/>
        <v>0.09</v>
      </c>
      <c r="J907" s="176">
        <f>'Insumos Buffet'!D50</f>
        <v>5280</v>
      </c>
      <c r="K907" s="3">
        <f t="shared" si="244"/>
        <v>475.2</v>
      </c>
      <c r="L907" s="3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5.75" customHeight="1">
      <c r="A908" s="169" t="s">
        <v>132</v>
      </c>
      <c r="B908" s="89">
        <v>0.02</v>
      </c>
      <c r="C908" s="89">
        <v>1.0</v>
      </c>
      <c r="D908" s="18">
        <f t="shared" si="241"/>
        <v>0.02</v>
      </c>
      <c r="E908" s="18">
        <f>B908*A899</f>
        <v>0.08</v>
      </c>
      <c r="F908" s="18">
        <f t="shared" si="242"/>
        <v>0.08</v>
      </c>
      <c r="G908" s="148" t="s">
        <v>528</v>
      </c>
      <c r="H908" s="18">
        <v>1.25</v>
      </c>
      <c r="I908" s="89">
        <f t="shared" si="243"/>
        <v>0.1</v>
      </c>
      <c r="J908" s="176">
        <f>'Insumos Buffet'!D4</f>
        <v>11000</v>
      </c>
      <c r="K908" s="3">
        <f t="shared" si="244"/>
        <v>1100</v>
      </c>
      <c r="L908" s="3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5.75" customHeight="1">
      <c r="A909" s="169" t="s">
        <v>508</v>
      </c>
      <c r="B909" s="89">
        <v>0.03</v>
      </c>
      <c r="C909" s="89">
        <v>1.0</v>
      </c>
      <c r="D909" s="18">
        <f t="shared" si="241"/>
        <v>0.03</v>
      </c>
      <c r="E909" s="18">
        <f>B909*A899</f>
        <v>0.12</v>
      </c>
      <c r="F909" s="18">
        <f t="shared" si="242"/>
        <v>0.12</v>
      </c>
      <c r="G909" s="142"/>
      <c r="H909" s="18">
        <v>1.0</v>
      </c>
      <c r="I909" s="89">
        <f t="shared" si="243"/>
        <v>0.12</v>
      </c>
      <c r="J909" s="176">
        <f>'Insumos Buffet'!D77</f>
        <v>24000</v>
      </c>
      <c r="K909" s="3">
        <f t="shared" si="244"/>
        <v>2880</v>
      </c>
      <c r="L909" s="3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5.75" customHeight="1">
      <c r="A910" s="31" t="s">
        <v>494</v>
      </c>
      <c r="B910" s="89">
        <v>1.0E-4</v>
      </c>
      <c r="C910" s="89">
        <v>1.0</v>
      </c>
      <c r="D910" s="18">
        <f t="shared" si="241"/>
        <v>0.0001</v>
      </c>
      <c r="E910" s="18">
        <f>B910*A899</f>
        <v>0.0004</v>
      </c>
      <c r="F910" s="18">
        <f t="shared" si="242"/>
        <v>0.0004</v>
      </c>
      <c r="G910" s="142"/>
      <c r="H910" s="18">
        <v>1.0</v>
      </c>
      <c r="I910" s="89">
        <f t="shared" si="243"/>
        <v>0.0004</v>
      </c>
      <c r="J910" s="176">
        <f>'Insumos Buffet'!D70</f>
        <v>145000</v>
      </c>
      <c r="K910" s="3">
        <f t="shared" si="244"/>
        <v>58</v>
      </c>
      <c r="L910" s="3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5.75" customHeight="1">
      <c r="A911" s="1"/>
      <c r="B911" s="89"/>
      <c r="C911" s="89"/>
      <c r="D911" s="18">
        <f t="shared" si="241"/>
        <v>0</v>
      </c>
      <c r="E911" s="18">
        <f>B911*A899</f>
        <v>0</v>
      </c>
      <c r="F911" s="18">
        <f t="shared" si="242"/>
        <v>0</v>
      </c>
      <c r="G911" s="142"/>
      <c r="H911" s="18"/>
      <c r="I911" s="89">
        <f t="shared" si="243"/>
        <v>0</v>
      </c>
      <c r="J911" s="116"/>
      <c r="K911" s="3">
        <f t="shared" si="244"/>
        <v>0</v>
      </c>
      <c r="L911" s="3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5.75" customHeight="1">
      <c r="A912" s="31"/>
      <c r="B912" s="89"/>
      <c r="C912" s="89"/>
      <c r="D912" s="95">
        <f t="shared" si="241"/>
        <v>0</v>
      </c>
      <c r="E912" s="95">
        <f>B912*A899</f>
        <v>0</v>
      </c>
      <c r="F912" s="18">
        <f t="shared" si="242"/>
        <v>0</v>
      </c>
      <c r="G912" s="87"/>
      <c r="H912" s="18"/>
      <c r="I912" s="89">
        <f t="shared" si="243"/>
        <v>0</v>
      </c>
      <c r="J912" s="118"/>
      <c r="K912" s="3">
        <f t="shared" si="244"/>
        <v>0</v>
      </c>
      <c r="L912" s="3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5.75" customHeight="1">
      <c r="A913" s="31"/>
      <c r="B913" s="89"/>
      <c r="C913" s="89"/>
      <c r="D913" s="18">
        <f t="shared" si="241"/>
        <v>0</v>
      </c>
      <c r="E913" s="18">
        <f>B913*A899</f>
        <v>0</v>
      </c>
      <c r="F913" s="18">
        <f t="shared" si="242"/>
        <v>0</v>
      </c>
      <c r="G913" s="143">
        <f>F915/A899</f>
        <v>0.2471</v>
      </c>
      <c r="H913" s="18"/>
      <c r="I913" s="89">
        <f t="shared" si="243"/>
        <v>0</v>
      </c>
      <c r="J913" s="3"/>
      <c r="K913" s="3">
        <f t="shared" si="244"/>
        <v>0</v>
      </c>
      <c r="L913" s="3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5.75" customHeight="1">
      <c r="A914" s="31"/>
      <c r="B914" s="89"/>
      <c r="C914" s="89"/>
      <c r="D914" s="18">
        <f t="shared" si="241"/>
        <v>0</v>
      </c>
      <c r="E914" s="18">
        <f>B914*A899</f>
        <v>0</v>
      </c>
      <c r="F914" s="18">
        <f t="shared" si="242"/>
        <v>0</v>
      </c>
      <c r="G914" s="142"/>
      <c r="H914" s="18"/>
      <c r="I914" s="89">
        <f t="shared" si="243"/>
        <v>0</v>
      </c>
      <c r="J914" s="3"/>
      <c r="K914" s="3">
        <f t="shared" si="244"/>
        <v>0</v>
      </c>
      <c r="L914" s="3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5.75" customHeight="1">
      <c r="A915" s="4" t="s">
        <v>495</v>
      </c>
      <c r="B915" s="97">
        <f>SUM(B901:B914)</f>
        <v>0.2471</v>
      </c>
      <c r="C915" s="96"/>
      <c r="D915" s="97">
        <f t="shared" ref="D915:F915" si="245">SUM(D901:D914)</f>
        <v>0.2471</v>
      </c>
      <c r="E915" s="97">
        <f t="shared" si="245"/>
        <v>0.9884</v>
      </c>
      <c r="F915" s="97">
        <f t="shared" si="245"/>
        <v>0.9884</v>
      </c>
      <c r="G915" s="87"/>
      <c r="H915" s="96"/>
      <c r="I915" s="97">
        <f t="shared" ref="I915:L915" si="246">SUM(I901:I914)</f>
        <v>1.0604</v>
      </c>
      <c r="J915" s="98">
        <f t="shared" si="246"/>
        <v>214050</v>
      </c>
      <c r="K915" s="98">
        <f t="shared" si="246"/>
        <v>8018.88</v>
      </c>
      <c r="L915" s="98">
        <f t="shared" si="246"/>
        <v>0</v>
      </c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5.75" customHeight="1">
      <c r="A916" s="8"/>
      <c r="B916" s="100"/>
      <c r="C916" s="100"/>
      <c r="D916" s="100"/>
      <c r="E916" s="100"/>
      <c r="F916" s="100"/>
      <c r="G916" s="100"/>
      <c r="H916" s="100"/>
      <c r="I916" s="101" t="s">
        <v>496</v>
      </c>
      <c r="J916" s="33"/>
      <c r="K916" s="100"/>
      <c r="L916" s="101" t="s">
        <v>497</v>
      </c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5.75" customHeight="1">
      <c r="A917" s="8"/>
      <c r="B917" s="100"/>
      <c r="C917" s="100"/>
      <c r="D917" s="100"/>
      <c r="E917" s="100"/>
      <c r="F917" s="100"/>
      <c r="G917" s="100"/>
      <c r="H917" s="100"/>
      <c r="I917" s="104">
        <f>G913*A899</f>
        <v>0.9884</v>
      </c>
      <c r="J917" s="33"/>
      <c r="K917" s="100"/>
      <c r="L917" s="104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33"/>
      <c r="K918" s="8"/>
      <c r="L918" s="8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33"/>
      <c r="K919" s="8"/>
      <c r="L919" s="8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5.75" customHeight="1">
      <c r="A920" s="66" t="s">
        <v>324</v>
      </c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6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5.75" customHeight="1">
      <c r="A921" s="78" t="s">
        <v>478</v>
      </c>
      <c r="B921" s="79" t="s">
        <v>479</v>
      </c>
      <c r="C921" s="75"/>
      <c r="D921" s="76"/>
      <c r="E921" s="80" t="s">
        <v>480</v>
      </c>
      <c r="F921" s="75"/>
      <c r="G921" s="76"/>
      <c r="H921" s="79" t="s">
        <v>481</v>
      </c>
      <c r="I921" s="75"/>
      <c r="J921" s="75"/>
      <c r="K921" s="75"/>
      <c r="L921" s="76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5.75" customHeight="1">
      <c r="A922" s="81">
        <f>'Menu Cíclico'!AJ11</f>
        <v>4</v>
      </c>
      <c r="B922" s="82" t="s">
        <v>482</v>
      </c>
      <c r="C922" s="82" t="s">
        <v>483</v>
      </c>
      <c r="D922" s="82" t="s">
        <v>484</v>
      </c>
      <c r="E922" s="82" t="s">
        <v>485</v>
      </c>
      <c r="F922" s="82" t="s">
        <v>484</v>
      </c>
      <c r="G922" s="82" t="s">
        <v>524</v>
      </c>
      <c r="H922" s="82" t="s">
        <v>486</v>
      </c>
      <c r="I922" s="82" t="s">
        <v>487</v>
      </c>
      <c r="J922" s="114" t="s">
        <v>488</v>
      </c>
      <c r="K922" s="85" t="s">
        <v>489</v>
      </c>
      <c r="L922" s="85" t="s">
        <v>490</v>
      </c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5.75" customHeight="1">
      <c r="A923" s="86" t="s">
        <v>491</v>
      </c>
      <c r="B923" s="87"/>
      <c r="C923" s="87"/>
      <c r="D923" s="87"/>
      <c r="E923" s="87"/>
      <c r="F923" s="87"/>
      <c r="G923" s="87"/>
      <c r="H923" s="87"/>
      <c r="I923" s="87"/>
      <c r="J923" s="115"/>
      <c r="K923" s="87"/>
      <c r="L923" s="8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5.75" customHeight="1">
      <c r="A924" s="37" t="s">
        <v>541</v>
      </c>
      <c r="B924" s="89">
        <v>0.05</v>
      </c>
      <c r="C924" s="89">
        <v>2.0</v>
      </c>
      <c r="D924" s="18">
        <f t="shared" ref="D924:D937" si="247">C924*B924</f>
        <v>0.1</v>
      </c>
      <c r="E924" s="18">
        <f>B924*A922</f>
        <v>0.2</v>
      </c>
      <c r="F924" s="18">
        <f t="shared" ref="F924:F937" si="248">E924*C924</f>
        <v>0.4</v>
      </c>
      <c r="G924" s="140">
        <v>0.0</v>
      </c>
      <c r="H924" s="18">
        <v>1.0</v>
      </c>
      <c r="I924" s="89">
        <f t="shared" ref="I924:I937" si="249">H924*E924</f>
        <v>0.2</v>
      </c>
      <c r="J924" s="116">
        <f>'Insumos Buffet'!D126</f>
        <v>4034</v>
      </c>
      <c r="K924" s="3">
        <f t="shared" ref="K924:K937" si="250">J924*I924</f>
        <v>806.8</v>
      </c>
      <c r="L924" s="3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5.75" customHeight="1">
      <c r="A925" s="31" t="s">
        <v>439</v>
      </c>
      <c r="B925" s="89">
        <v>0.05</v>
      </c>
      <c r="C925" s="89">
        <v>1.0</v>
      </c>
      <c r="D925" s="18">
        <f t="shared" si="247"/>
        <v>0.05</v>
      </c>
      <c r="E925" s="18">
        <f>B925*A922</f>
        <v>0.2</v>
      </c>
      <c r="F925" s="18">
        <f t="shared" si="248"/>
        <v>0.2</v>
      </c>
      <c r="G925" s="87"/>
      <c r="H925" s="18">
        <v>1.0</v>
      </c>
      <c r="I925" s="89">
        <f t="shared" si="249"/>
        <v>0.2</v>
      </c>
      <c r="J925" s="116">
        <f>'Insumos Buffet'!D86</f>
        <v>21862.4994</v>
      </c>
      <c r="K925" s="3">
        <f t="shared" si="250"/>
        <v>4372.49988</v>
      </c>
      <c r="L925" s="3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5.75" customHeight="1">
      <c r="A926" s="31" t="s">
        <v>505</v>
      </c>
      <c r="B926" s="18">
        <v>0.002</v>
      </c>
      <c r="C926" s="18">
        <v>1.0</v>
      </c>
      <c r="D926" s="18">
        <f t="shared" si="247"/>
        <v>0.002</v>
      </c>
      <c r="E926" s="18">
        <f>B926*A922</f>
        <v>0.008</v>
      </c>
      <c r="F926" s="18">
        <f t="shared" si="248"/>
        <v>0.008</v>
      </c>
      <c r="G926" s="148" t="s">
        <v>527</v>
      </c>
      <c r="H926" s="18">
        <v>1.0</v>
      </c>
      <c r="I926" s="89">
        <f t="shared" si="249"/>
        <v>0.008</v>
      </c>
      <c r="J926" s="116">
        <f>'Insumos Buffet'!D82</f>
        <v>3200</v>
      </c>
      <c r="K926" s="3">
        <f t="shared" si="250"/>
        <v>25.6</v>
      </c>
      <c r="L926" s="3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5.75" customHeight="1">
      <c r="A927" s="31" t="s">
        <v>494</v>
      </c>
      <c r="B927" s="18">
        <v>5.0E-4</v>
      </c>
      <c r="C927" s="18">
        <v>1.0</v>
      </c>
      <c r="D927" s="18">
        <f t="shared" si="247"/>
        <v>0.0005</v>
      </c>
      <c r="E927" s="18">
        <f>B927*A922</f>
        <v>0.002</v>
      </c>
      <c r="F927" s="18">
        <f t="shared" si="248"/>
        <v>0.002</v>
      </c>
      <c r="G927" s="142"/>
      <c r="H927" s="18">
        <v>1.0</v>
      </c>
      <c r="I927" s="89">
        <f t="shared" si="249"/>
        <v>0.002</v>
      </c>
      <c r="J927" s="116">
        <f>'Insumos Buffet'!D70</f>
        <v>145000</v>
      </c>
      <c r="K927" s="3">
        <f t="shared" si="250"/>
        <v>290</v>
      </c>
      <c r="L927" s="3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5.75" customHeight="1">
      <c r="A928" s="31" t="s">
        <v>453</v>
      </c>
      <c r="B928" s="18">
        <v>0.02</v>
      </c>
      <c r="C928" s="18">
        <v>1.0</v>
      </c>
      <c r="D928" s="18">
        <f t="shared" si="247"/>
        <v>0.02</v>
      </c>
      <c r="E928" s="18">
        <f>B928*A922</f>
        <v>0.08</v>
      </c>
      <c r="F928" s="18">
        <f t="shared" si="248"/>
        <v>0.08</v>
      </c>
      <c r="G928" s="142"/>
      <c r="H928" s="18">
        <v>1.0</v>
      </c>
      <c r="I928" s="89">
        <f t="shared" si="249"/>
        <v>0.08</v>
      </c>
      <c r="J928" s="116">
        <f>'Insumos Buffet'!D75</f>
        <v>76300</v>
      </c>
      <c r="K928" s="3">
        <f t="shared" si="250"/>
        <v>6104</v>
      </c>
      <c r="L928" s="3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5.75" customHeight="1">
      <c r="A929" s="2" t="s">
        <v>517</v>
      </c>
      <c r="B929" s="18">
        <v>0.1</v>
      </c>
      <c r="C929" s="18">
        <v>1.0</v>
      </c>
      <c r="D929" s="18">
        <f t="shared" si="247"/>
        <v>0.1</v>
      </c>
      <c r="E929" s="18">
        <f>B929*A922</f>
        <v>0.4</v>
      </c>
      <c r="F929" s="18">
        <f t="shared" si="248"/>
        <v>0.4</v>
      </c>
      <c r="G929" s="87"/>
      <c r="H929" s="18">
        <v>1.0</v>
      </c>
      <c r="I929" s="89">
        <f t="shared" si="249"/>
        <v>0.4</v>
      </c>
      <c r="J929" s="116"/>
      <c r="K929" s="3">
        <f t="shared" si="250"/>
        <v>0</v>
      </c>
      <c r="L929" s="3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5.75" customHeight="1">
      <c r="A930" s="2"/>
      <c r="B930" s="18"/>
      <c r="C930" s="18"/>
      <c r="D930" s="18">
        <f t="shared" si="247"/>
        <v>0</v>
      </c>
      <c r="E930" s="18">
        <f>B930*A922</f>
        <v>0</v>
      </c>
      <c r="F930" s="18">
        <f t="shared" si="248"/>
        <v>0</v>
      </c>
      <c r="G930" s="59"/>
      <c r="H930" s="18"/>
      <c r="I930" s="89">
        <f t="shared" si="249"/>
        <v>0</v>
      </c>
      <c r="J930" s="116"/>
      <c r="K930" s="3">
        <f t="shared" si="250"/>
        <v>0</v>
      </c>
      <c r="L930" s="3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5.75" customHeight="1">
      <c r="A931" s="2"/>
      <c r="B931" s="89"/>
      <c r="C931" s="89"/>
      <c r="D931" s="18">
        <f t="shared" si="247"/>
        <v>0</v>
      </c>
      <c r="E931" s="18">
        <f>B931*A922</f>
        <v>0</v>
      </c>
      <c r="F931" s="18">
        <f t="shared" si="248"/>
        <v>0</v>
      </c>
      <c r="G931" s="148" t="s">
        <v>528</v>
      </c>
      <c r="H931" s="18"/>
      <c r="I931" s="89">
        <f t="shared" si="249"/>
        <v>0</v>
      </c>
      <c r="J931" s="116"/>
      <c r="K931" s="3">
        <f t="shared" si="250"/>
        <v>0</v>
      </c>
      <c r="L931" s="3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5.75" customHeight="1">
      <c r="A932" s="2"/>
      <c r="B932" s="89"/>
      <c r="C932" s="89"/>
      <c r="D932" s="18">
        <f t="shared" si="247"/>
        <v>0</v>
      </c>
      <c r="E932" s="18">
        <f>B932*A922</f>
        <v>0</v>
      </c>
      <c r="F932" s="18">
        <f t="shared" si="248"/>
        <v>0</v>
      </c>
      <c r="G932" s="142"/>
      <c r="H932" s="18"/>
      <c r="I932" s="89">
        <f t="shared" si="249"/>
        <v>0</v>
      </c>
      <c r="J932" s="116"/>
      <c r="K932" s="3">
        <f t="shared" si="250"/>
        <v>0</v>
      </c>
      <c r="L932" s="3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5.75" customHeight="1">
      <c r="A933" s="1"/>
      <c r="B933" s="89"/>
      <c r="C933" s="89"/>
      <c r="D933" s="18">
        <f t="shared" si="247"/>
        <v>0</v>
      </c>
      <c r="E933" s="18">
        <f>B933*A922</f>
        <v>0</v>
      </c>
      <c r="F933" s="18">
        <f t="shared" si="248"/>
        <v>0</v>
      </c>
      <c r="G933" s="142"/>
      <c r="H933" s="18"/>
      <c r="I933" s="89">
        <f t="shared" si="249"/>
        <v>0</v>
      </c>
      <c r="J933" s="116"/>
      <c r="K933" s="3">
        <f t="shared" si="250"/>
        <v>0</v>
      </c>
      <c r="L933" s="3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5.75" customHeight="1">
      <c r="A934" s="1"/>
      <c r="B934" s="89"/>
      <c r="C934" s="89"/>
      <c r="D934" s="18">
        <f t="shared" si="247"/>
        <v>0</v>
      </c>
      <c r="E934" s="18">
        <f>B934*A922</f>
        <v>0</v>
      </c>
      <c r="F934" s="18">
        <f t="shared" si="248"/>
        <v>0</v>
      </c>
      <c r="G934" s="142"/>
      <c r="H934" s="18"/>
      <c r="I934" s="89">
        <f t="shared" si="249"/>
        <v>0</v>
      </c>
      <c r="J934" s="116"/>
      <c r="K934" s="3">
        <f t="shared" si="250"/>
        <v>0</v>
      </c>
      <c r="L934" s="3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5.75" customHeight="1">
      <c r="A935" s="31"/>
      <c r="B935" s="89"/>
      <c r="C935" s="89"/>
      <c r="D935" s="95">
        <f t="shared" si="247"/>
        <v>0</v>
      </c>
      <c r="E935" s="95">
        <f>B935*A922</f>
        <v>0</v>
      </c>
      <c r="F935" s="18">
        <f t="shared" si="248"/>
        <v>0</v>
      </c>
      <c r="G935" s="87"/>
      <c r="H935" s="18"/>
      <c r="I935" s="89">
        <f t="shared" si="249"/>
        <v>0</v>
      </c>
      <c r="J935" s="118"/>
      <c r="K935" s="3">
        <f t="shared" si="250"/>
        <v>0</v>
      </c>
      <c r="L935" s="3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5.75" customHeight="1">
      <c r="A936" s="31"/>
      <c r="B936" s="89"/>
      <c r="C936" s="89"/>
      <c r="D936" s="18">
        <f t="shared" si="247"/>
        <v>0</v>
      </c>
      <c r="E936" s="18">
        <f>B936*A922</f>
        <v>0</v>
      </c>
      <c r="F936" s="18">
        <f t="shared" si="248"/>
        <v>0</v>
      </c>
      <c r="G936" s="143">
        <f>F938/A922</f>
        <v>0.2725</v>
      </c>
      <c r="H936" s="18"/>
      <c r="I936" s="89">
        <f t="shared" si="249"/>
        <v>0</v>
      </c>
      <c r="J936" s="3"/>
      <c r="K936" s="3">
        <f t="shared" si="250"/>
        <v>0</v>
      </c>
      <c r="L936" s="3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5.75" customHeight="1">
      <c r="A937" s="31"/>
      <c r="B937" s="89"/>
      <c r="C937" s="89"/>
      <c r="D937" s="18">
        <f t="shared" si="247"/>
        <v>0</v>
      </c>
      <c r="E937" s="18">
        <f>B937*A922</f>
        <v>0</v>
      </c>
      <c r="F937" s="18">
        <f t="shared" si="248"/>
        <v>0</v>
      </c>
      <c r="G937" s="142"/>
      <c r="H937" s="18"/>
      <c r="I937" s="89">
        <f t="shared" si="249"/>
        <v>0</v>
      </c>
      <c r="J937" s="3"/>
      <c r="K937" s="3">
        <f t="shared" si="250"/>
        <v>0</v>
      </c>
      <c r="L937" s="3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5.75" customHeight="1">
      <c r="A938" s="4" t="s">
        <v>495</v>
      </c>
      <c r="B938" s="97">
        <f>SUM(B924:B937)</f>
        <v>0.2225</v>
      </c>
      <c r="C938" s="96"/>
      <c r="D938" s="97">
        <f t="shared" ref="D938:F938" si="251">SUM(D924:D937)</f>
        <v>0.2725</v>
      </c>
      <c r="E938" s="97">
        <f t="shared" si="251"/>
        <v>0.89</v>
      </c>
      <c r="F938" s="97">
        <f t="shared" si="251"/>
        <v>1.09</v>
      </c>
      <c r="G938" s="87"/>
      <c r="H938" s="96"/>
      <c r="I938" s="97">
        <f t="shared" ref="I938:L938" si="252">SUM(I924:I937)</f>
        <v>0.89</v>
      </c>
      <c r="J938" s="98">
        <f t="shared" si="252"/>
        <v>250396.4994</v>
      </c>
      <c r="K938" s="98">
        <f t="shared" si="252"/>
        <v>11598.89988</v>
      </c>
      <c r="L938" s="98">
        <f t="shared" si="252"/>
        <v>0</v>
      </c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5.75" customHeight="1">
      <c r="A939" s="8"/>
      <c r="B939" s="100"/>
      <c r="C939" s="100"/>
      <c r="D939" s="100"/>
      <c r="E939" s="100"/>
      <c r="F939" s="100"/>
      <c r="G939" s="100"/>
      <c r="H939" s="100"/>
      <c r="I939" s="101" t="s">
        <v>496</v>
      </c>
      <c r="J939" s="33"/>
      <c r="K939" s="100"/>
      <c r="L939" s="101" t="s">
        <v>497</v>
      </c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5.75" customHeight="1">
      <c r="A940" s="8"/>
      <c r="B940" s="100"/>
      <c r="C940" s="100"/>
      <c r="D940" s="100"/>
      <c r="E940" s="100"/>
      <c r="F940" s="100"/>
      <c r="G940" s="100"/>
      <c r="H940" s="100"/>
      <c r="I940" s="104">
        <f>G936*A922</f>
        <v>1.09</v>
      </c>
      <c r="J940" s="33"/>
      <c r="K940" s="100"/>
      <c r="L940" s="104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5.75" customHeight="1">
      <c r="A941" s="8"/>
      <c r="B941" s="100"/>
      <c r="C941" s="100"/>
      <c r="D941" s="100"/>
      <c r="E941" s="100"/>
      <c r="F941" s="100"/>
      <c r="G941" s="100"/>
      <c r="H941" s="100"/>
      <c r="I941" s="107"/>
      <c r="J941" s="33"/>
      <c r="K941" s="100"/>
      <c r="L941" s="10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33"/>
      <c r="K942" s="8"/>
      <c r="L942" s="8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5.75" customHeight="1">
      <c r="A943" s="66" t="s">
        <v>129</v>
      </c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6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5.75" customHeight="1">
      <c r="A944" s="78" t="s">
        <v>478</v>
      </c>
      <c r="B944" s="79" t="s">
        <v>479</v>
      </c>
      <c r="C944" s="75"/>
      <c r="D944" s="76"/>
      <c r="E944" s="80" t="s">
        <v>480</v>
      </c>
      <c r="F944" s="75"/>
      <c r="G944" s="76"/>
      <c r="H944" s="79" t="s">
        <v>481</v>
      </c>
      <c r="I944" s="75"/>
      <c r="J944" s="75"/>
      <c r="K944" s="75"/>
      <c r="L944" s="76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5.75" customHeight="1">
      <c r="A945" s="81">
        <f>'Menu Cíclico'!AN11</f>
        <v>4</v>
      </c>
      <c r="B945" s="82" t="s">
        <v>482</v>
      </c>
      <c r="C945" s="82" t="s">
        <v>483</v>
      </c>
      <c r="D945" s="82" t="s">
        <v>484</v>
      </c>
      <c r="E945" s="82" t="s">
        <v>485</v>
      </c>
      <c r="F945" s="82" t="s">
        <v>484</v>
      </c>
      <c r="G945" s="82" t="s">
        <v>524</v>
      </c>
      <c r="H945" s="82" t="s">
        <v>486</v>
      </c>
      <c r="I945" s="82" t="s">
        <v>487</v>
      </c>
      <c r="J945" s="114" t="s">
        <v>488</v>
      </c>
      <c r="K945" s="85" t="s">
        <v>489</v>
      </c>
      <c r="L945" s="85" t="s">
        <v>490</v>
      </c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5.75" customHeight="1">
      <c r="A946" s="86" t="s">
        <v>491</v>
      </c>
      <c r="B946" s="87"/>
      <c r="C946" s="87"/>
      <c r="D946" s="87"/>
      <c r="E946" s="87"/>
      <c r="F946" s="87"/>
      <c r="G946" s="87"/>
      <c r="H946" s="87"/>
      <c r="I946" s="87"/>
      <c r="J946" s="115"/>
      <c r="K946" s="87"/>
      <c r="L946" s="8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5.75" customHeight="1">
      <c r="A947" s="37" t="s">
        <v>412</v>
      </c>
      <c r="B947" s="89">
        <v>0.05</v>
      </c>
      <c r="C947" s="89">
        <v>2.0</v>
      </c>
      <c r="D947" s="18">
        <f t="shared" ref="D947:D960" si="253">C947*B947</f>
        <v>0.1</v>
      </c>
      <c r="E947" s="18">
        <f>B947*A945</f>
        <v>0.2</v>
      </c>
      <c r="F947" s="18">
        <f t="shared" ref="F947:F960" si="254">E947*C947</f>
        <v>0.4</v>
      </c>
      <c r="G947" s="140">
        <v>0.0</v>
      </c>
      <c r="H947" s="18">
        <v>1.0</v>
      </c>
      <c r="I947" s="89">
        <f t="shared" ref="I947:I960" si="255">H947*E947</f>
        <v>0.2</v>
      </c>
      <c r="J947" s="116">
        <f>'Insumos Buffet'!D35</f>
        <v>4034</v>
      </c>
      <c r="K947" s="3">
        <f t="shared" ref="K947:K960" si="256">J947*I947</f>
        <v>806.8</v>
      </c>
      <c r="L947" s="3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5.75" customHeight="1">
      <c r="A948" s="31" t="s">
        <v>275</v>
      </c>
      <c r="B948" s="89">
        <v>0.01</v>
      </c>
      <c r="C948" s="89">
        <v>1.0</v>
      </c>
      <c r="D948" s="18">
        <f t="shared" si="253"/>
        <v>0.01</v>
      </c>
      <c r="E948" s="18">
        <f>B948*A945</f>
        <v>0.04</v>
      </c>
      <c r="F948" s="18">
        <f t="shared" si="254"/>
        <v>0.04</v>
      </c>
      <c r="G948" s="87"/>
      <c r="H948" s="18">
        <v>1.0</v>
      </c>
      <c r="I948" s="89">
        <f t="shared" si="255"/>
        <v>0.04</v>
      </c>
      <c r="J948" s="116">
        <f>'Insumos Buffet'!D11</f>
        <v>34216</v>
      </c>
      <c r="K948" s="3">
        <f t="shared" si="256"/>
        <v>1368.64</v>
      </c>
      <c r="L948" s="3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5.75" customHeight="1">
      <c r="A949" s="31" t="s">
        <v>454</v>
      </c>
      <c r="B949" s="18">
        <v>5.0E-4</v>
      </c>
      <c r="C949" s="18">
        <v>1.0</v>
      </c>
      <c r="D949" s="18">
        <f t="shared" si="253"/>
        <v>0.0005</v>
      </c>
      <c r="E949" s="18">
        <f>B949*A945</f>
        <v>0.002</v>
      </c>
      <c r="F949" s="18">
        <f t="shared" si="254"/>
        <v>0.002</v>
      </c>
      <c r="G949" s="148" t="s">
        <v>527</v>
      </c>
      <c r="H949" s="18">
        <v>1.2</v>
      </c>
      <c r="I949" s="89">
        <f t="shared" si="255"/>
        <v>0.0024</v>
      </c>
      <c r="J949" s="116">
        <f>'Insumos Buffet'!D81</f>
        <v>72641</v>
      </c>
      <c r="K949" s="3">
        <f t="shared" si="256"/>
        <v>174.3384</v>
      </c>
      <c r="L949" s="3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5.75" customHeight="1">
      <c r="A950" s="31" t="s">
        <v>441</v>
      </c>
      <c r="B950" s="18">
        <v>0.08</v>
      </c>
      <c r="C950" s="18">
        <v>1.0</v>
      </c>
      <c r="D950" s="18">
        <f t="shared" si="253"/>
        <v>0.08</v>
      </c>
      <c r="E950" s="18">
        <f>B950*A945</f>
        <v>0.32</v>
      </c>
      <c r="F950" s="18">
        <f t="shared" si="254"/>
        <v>0.32</v>
      </c>
      <c r="G950" s="142"/>
      <c r="H950" s="18">
        <v>1.0</v>
      </c>
      <c r="I950" s="89">
        <f t="shared" si="255"/>
        <v>0.32</v>
      </c>
      <c r="J950" s="116">
        <f>'Insumos Buffet'!D88</f>
        <v>49781.722</v>
      </c>
      <c r="K950" s="3">
        <f t="shared" si="256"/>
        <v>15930.15104</v>
      </c>
      <c r="L950" s="3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5.75" customHeight="1">
      <c r="A951" s="31" t="s">
        <v>525</v>
      </c>
      <c r="B951" s="18">
        <v>0.01</v>
      </c>
      <c r="C951" s="18">
        <v>1.0</v>
      </c>
      <c r="D951" s="18">
        <f t="shared" si="253"/>
        <v>0.01</v>
      </c>
      <c r="E951" s="18">
        <f>B951*A945</f>
        <v>0.04</v>
      </c>
      <c r="F951" s="18">
        <f t="shared" si="254"/>
        <v>0.04</v>
      </c>
      <c r="G951" s="142"/>
      <c r="H951" s="18">
        <v>1.0</v>
      </c>
      <c r="I951" s="89">
        <f t="shared" si="255"/>
        <v>0.04</v>
      </c>
      <c r="J951" s="116">
        <f>'Insumos Buffet'!D94</f>
        <v>8175</v>
      </c>
      <c r="K951" s="3">
        <f t="shared" si="256"/>
        <v>327</v>
      </c>
      <c r="L951" s="3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5.75" customHeight="1">
      <c r="A952" s="31" t="s">
        <v>387</v>
      </c>
      <c r="B952" s="18">
        <v>0.02</v>
      </c>
      <c r="C952" s="18">
        <v>1.0</v>
      </c>
      <c r="D952" s="18">
        <f t="shared" si="253"/>
        <v>0.02</v>
      </c>
      <c r="E952" s="18">
        <f>B952*A945</f>
        <v>0.08</v>
      </c>
      <c r="F952" s="18">
        <f t="shared" si="254"/>
        <v>0.08</v>
      </c>
      <c r="G952" s="87"/>
      <c r="H952" s="18">
        <v>1.0</v>
      </c>
      <c r="I952" s="89">
        <f t="shared" si="255"/>
        <v>0.08</v>
      </c>
      <c r="J952" s="116">
        <f>'Insumos Buffet'!D29</f>
        <v>7700</v>
      </c>
      <c r="K952" s="3">
        <f t="shared" si="256"/>
        <v>616</v>
      </c>
      <c r="L952" s="3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5.75" customHeight="1">
      <c r="A953" s="31" t="s">
        <v>505</v>
      </c>
      <c r="B953" s="18">
        <v>0.002</v>
      </c>
      <c r="C953" s="18">
        <v>1.0</v>
      </c>
      <c r="D953" s="18">
        <f t="shared" si="253"/>
        <v>0.002</v>
      </c>
      <c r="E953" s="18">
        <f>B953*A945</f>
        <v>0.008</v>
      </c>
      <c r="F953" s="18">
        <f t="shared" si="254"/>
        <v>0.008</v>
      </c>
      <c r="G953" s="59"/>
      <c r="H953" s="18">
        <v>1.0</v>
      </c>
      <c r="I953" s="89">
        <f t="shared" si="255"/>
        <v>0.008</v>
      </c>
      <c r="J953" s="116">
        <f>'Insumos Buffet'!D82</f>
        <v>3200</v>
      </c>
      <c r="K953" s="3">
        <f t="shared" si="256"/>
        <v>25.6</v>
      </c>
      <c r="L953" s="3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5.75" customHeight="1">
      <c r="A954" s="31" t="s">
        <v>494</v>
      </c>
      <c r="B954" s="89">
        <v>5.0E-4</v>
      </c>
      <c r="C954" s="89">
        <v>1.0</v>
      </c>
      <c r="D954" s="18">
        <f t="shared" si="253"/>
        <v>0.0005</v>
      </c>
      <c r="E954" s="18">
        <f>B954*A945</f>
        <v>0.002</v>
      </c>
      <c r="F954" s="18">
        <f t="shared" si="254"/>
        <v>0.002</v>
      </c>
      <c r="G954" s="148" t="s">
        <v>528</v>
      </c>
      <c r="H954" s="18">
        <v>1.0</v>
      </c>
      <c r="I954" s="89">
        <f t="shared" si="255"/>
        <v>0.002</v>
      </c>
      <c r="J954" s="116">
        <f>'Insumos Buffet'!D70</f>
        <v>145000</v>
      </c>
      <c r="K954" s="3">
        <f t="shared" si="256"/>
        <v>290</v>
      </c>
      <c r="L954" s="3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5.75" customHeight="1">
      <c r="A955" s="31" t="s">
        <v>517</v>
      </c>
      <c r="B955" s="89">
        <v>0.05</v>
      </c>
      <c r="C955" s="89">
        <v>1.0</v>
      </c>
      <c r="D955" s="18">
        <f t="shared" si="253"/>
        <v>0.05</v>
      </c>
      <c r="E955" s="18">
        <f>B955*A945</f>
        <v>0.2</v>
      </c>
      <c r="F955" s="18">
        <f t="shared" si="254"/>
        <v>0.2</v>
      </c>
      <c r="G955" s="142"/>
      <c r="H955" s="18">
        <v>1.0</v>
      </c>
      <c r="I955" s="89">
        <f t="shared" si="255"/>
        <v>0.2</v>
      </c>
      <c r="J955" s="116"/>
      <c r="K955" s="3">
        <f t="shared" si="256"/>
        <v>0</v>
      </c>
      <c r="L955" s="3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5.75" customHeight="1">
      <c r="A956" s="1"/>
      <c r="B956" s="89"/>
      <c r="C956" s="89"/>
      <c r="D956" s="18">
        <f t="shared" si="253"/>
        <v>0</v>
      </c>
      <c r="E956" s="18">
        <f>B956*A945</f>
        <v>0</v>
      </c>
      <c r="F956" s="18">
        <f t="shared" si="254"/>
        <v>0</v>
      </c>
      <c r="G956" s="142"/>
      <c r="H956" s="18"/>
      <c r="I956" s="89">
        <f t="shared" si="255"/>
        <v>0</v>
      </c>
      <c r="J956" s="116"/>
      <c r="K956" s="3">
        <f t="shared" si="256"/>
        <v>0</v>
      </c>
      <c r="L956" s="3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5.75" customHeight="1">
      <c r="A957" s="1"/>
      <c r="B957" s="89"/>
      <c r="C957" s="89"/>
      <c r="D957" s="18">
        <f t="shared" si="253"/>
        <v>0</v>
      </c>
      <c r="E957" s="18">
        <f>B957*A945</f>
        <v>0</v>
      </c>
      <c r="F957" s="18">
        <f t="shared" si="254"/>
        <v>0</v>
      </c>
      <c r="G957" s="142"/>
      <c r="H957" s="18"/>
      <c r="I957" s="89">
        <f t="shared" si="255"/>
        <v>0</v>
      </c>
      <c r="J957" s="116"/>
      <c r="K957" s="3">
        <f t="shared" si="256"/>
        <v>0</v>
      </c>
      <c r="L957" s="3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5.75" customHeight="1">
      <c r="A958" s="31"/>
      <c r="B958" s="89"/>
      <c r="C958" s="89"/>
      <c r="D958" s="95">
        <f t="shared" si="253"/>
        <v>0</v>
      </c>
      <c r="E958" s="95">
        <f>B958*A945</f>
        <v>0</v>
      </c>
      <c r="F958" s="18">
        <f t="shared" si="254"/>
        <v>0</v>
      </c>
      <c r="G958" s="87"/>
      <c r="H958" s="18"/>
      <c r="I958" s="89">
        <f t="shared" si="255"/>
        <v>0</v>
      </c>
      <c r="J958" s="118"/>
      <c r="K958" s="3">
        <f t="shared" si="256"/>
        <v>0</v>
      </c>
      <c r="L958" s="3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5.75" customHeight="1">
      <c r="A959" s="31"/>
      <c r="B959" s="89"/>
      <c r="C959" s="89"/>
      <c r="D959" s="18">
        <f t="shared" si="253"/>
        <v>0</v>
      </c>
      <c r="E959" s="18">
        <f>B959*A945</f>
        <v>0</v>
      </c>
      <c r="F959" s="18">
        <f t="shared" si="254"/>
        <v>0</v>
      </c>
      <c r="G959" s="143">
        <f>F961/A945</f>
        <v>0.273</v>
      </c>
      <c r="H959" s="18"/>
      <c r="I959" s="89">
        <f t="shared" si="255"/>
        <v>0</v>
      </c>
      <c r="J959" s="3"/>
      <c r="K959" s="3">
        <f t="shared" si="256"/>
        <v>0</v>
      </c>
      <c r="L959" s="3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5.75" customHeight="1">
      <c r="A960" s="31"/>
      <c r="B960" s="89"/>
      <c r="C960" s="89"/>
      <c r="D960" s="18">
        <f t="shared" si="253"/>
        <v>0</v>
      </c>
      <c r="E960" s="18">
        <f>B960*A945</f>
        <v>0</v>
      </c>
      <c r="F960" s="18">
        <f t="shared" si="254"/>
        <v>0</v>
      </c>
      <c r="G960" s="142"/>
      <c r="H960" s="18"/>
      <c r="I960" s="89">
        <f t="shared" si="255"/>
        <v>0</v>
      </c>
      <c r="J960" s="3"/>
      <c r="K960" s="3">
        <f t="shared" si="256"/>
        <v>0</v>
      </c>
      <c r="L960" s="3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5.75" customHeight="1">
      <c r="A961" s="4" t="s">
        <v>495</v>
      </c>
      <c r="B961" s="97">
        <f>SUM(B947:B960)</f>
        <v>0.223</v>
      </c>
      <c r="C961" s="96"/>
      <c r="D961" s="97">
        <f t="shared" ref="D961:F961" si="257">SUM(D947:D960)</f>
        <v>0.273</v>
      </c>
      <c r="E961" s="97">
        <f t="shared" si="257"/>
        <v>0.892</v>
      </c>
      <c r="F961" s="97">
        <f t="shared" si="257"/>
        <v>1.092</v>
      </c>
      <c r="G961" s="87"/>
      <c r="H961" s="96"/>
      <c r="I961" s="97">
        <f t="shared" ref="I961:L961" si="258">SUM(I947:I960)</f>
        <v>0.8924</v>
      </c>
      <c r="J961" s="98">
        <f t="shared" si="258"/>
        <v>324747.722</v>
      </c>
      <c r="K961" s="98">
        <f t="shared" si="258"/>
        <v>19538.52944</v>
      </c>
      <c r="L961" s="98">
        <f t="shared" si="258"/>
        <v>0</v>
      </c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5.75" customHeight="1">
      <c r="A962" s="8"/>
      <c r="B962" s="100"/>
      <c r="C962" s="100"/>
      <c r="D962" s="100"/>
      <c r="E962" s="100"/>
      <c r="F962" s="100"/>
      <c r="G962" s="100"/>
      <c r="H962" s="100"/>
      <c r="I962" s="101" t="s">
        <v>496</v>
      </c>
      <c r="J962" s="33"/>
      <c r="K962" s="100"/>
      <c r="L962" s="101" t="s">
        <v>497</v>
      </c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5.75" customHeight="1">
      <c r="A963" s="8"/>
      <c r="B963" s="100"/>
      <c r="C963" s="100"/>
      <c r="D963" s="100"/>
      <c r="E963" s="100"/>
      <c r="F963" s="100"/>
      <c r="G963" s="100"/>
      <c r="H963" s="100"/>
      <c r="I963" s="104">
        <f>G959*A945</f>
        <v>1.092</v>
      </c>
      <c r="J963" s="33"/>
      <c r="K963" s="100"/>
      <c r="L963" s="104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33"/>
      <c r="K964" s="8"/>
      <c r="L964" s="8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33"/>
      <c r="K965" s="8"/>
      <c r="L965" s="8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5.75" customHeight="1">
      <c r="A966" s="66" t="s">
        <v>90</v>
      </c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6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5.75" customHeight="1">
      <c r="A967" s="78" t="s">
        <v>478</v>
      </c>
      <c r="B967" s="79" t="s">
        <v>479</v>
      </c>
      <c r="C967" s="75"/>
      <c r="D967" s="76"/>
      <c r="E967" s="80" t="s">
        <v>480</v>
      </c>
      <c r="F967" s="75"/>
      <c r="G967" s="76"/>
      <c r="H967" s="79" t="s">
        <v>481</v>
      </c>
      <c r="I967" s="75"/>
      <c r="J967" s="75"/>
      <c r="K967" s="75"/>
      <c r="L967" s="76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5.75" customHeight="1">
      <c r="A968" s="81">
        <f>'Menu Cíclico'!AR11</f>
        <v>4</v>
      </c>
      <c r="B968" s="82" t="s">
        <v>482</v>
      </c>
      <c r="C968" s="82" t="s">
        <v>483</v>
      </c>
      <c r="D968" s="82" t="s">
        <v>484</v>
      </c>
      <c r="E968" s="82" t="s">
        <v>485</v>
      </c>
      <c r="F968" s="82" t="s">
        <v>484</v>
      </c>
      <c r="G968" s="82" t="s">
        <v>524</v>
      </c>
      <c r="H968" s="82" t="s">
        <v>486</v>
      </c>
      <c r="I968" s="82" t="s">
        <v>487</v>
      </c>
      <c r="J968" s="114" t="s">
        <v>488</v>
      </c>
      <c r="K968" s="85" t="s">
        <v>489</v>
      </c>
      <c r="L968" s="85" t="s">
        <v>490</v>
      </c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5.75" customHeight="1">
      <c r="A969" s="86" t="s">
        <v>491</v>
      </c>
      <c r="B969" s="87"/>
      <c r="C969" s="87"/>
      <c r="D969" s="87"/>
      <c r="E969" s="87"/>
      <c r="F969" s="87"/>
      <c r="G969" s="87"/>
      <c r="H969" s="87"/>
      <c r="I969" s="87"/>
      <c r="J969" s="115"/>
      <c r="K969" s="87"/>
      <c r="L969" s="8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5.75" customHeight="1">
      <c r="A970" s="37" t="s">
        <v>641</v>
      </c>
      <c r="B970" s="89">
        <v>0.02</v>
      </c>
      <c r="C970" s="89">
        <v>2.0</v>
      </c>
      <c r="D970" s="18">
        <f t="shared" ref="D970:D983" si="259">C970*B970</f>
        <v>0.04</v>
      </c>
      <c r="E970" s="18">
        <f>B970*A968</f>
        <v>0.08</v>
      </c>
      <c r="F970" s="18">
        <f t="shared" ref="F970:F983" si="260">E970*C970</f>
        <v>0.16</v>
      </c>
      <c r="G970" s="140">
        <v>0.0</v>
      </c>
      <c r="H970" s="18">
        <v>1.0</v>
      </c>
      <c r="I970" s="89">
        <f t="shared" ref="I970:I983" si="261">H970*E970</f>
        <v>0.08</v>
      </c>
      <c r="J970" s="116">
        <f>'Insumos Buffet'!D38</f>
        <v>2800</v>
      </c>
      <c r="K970" s="3">
        <f t="shared" ref="K970:K983" si="262">J970*I970</f>
        <v>224</v>
      </c>
      <c r="L970" s="3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5.75" customHeight="1">
      <c r="A971" s="31" t="s">
        <v>642</v>
      </c>
      <c r="B971" s="89">
        <v>0.02</v>
      </c>
      <c r="C971" s="89">
        <v>2.0</v>
      </c>
      <c r="D971" s="18">
        <f t="shared" si="259"/>
        <v>0.04</v>
      </c>
      <c r="E971" s="18">
        <f>B971*A968</f>
        <v>0.08</v>
      </c>
      <c r="F971" s="18">
        <f t="shared" si="260"/>
        <v>0.16</v>
      </c>
      <c r="G971" s="87"/>
      <c r="H971" s="18">
        <v>1.0</v>
      </c>
      <c r="I971" s="89">
        <f t="shared" si="261"/>
        <v>0.08</v>
      </c>
      <c r="J971" s="116">
        <f>'Insumos Buffet'!D37</f>
        <v>2800</v>
      </c>
      <c r="K971" s="3">
        <f t="shared" si="262"/>
        <v>224</v>
      </c>
      <c r="L971" s="3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5.75" customHeight="1">
      <c r="A972" s="31" t="s">
        <v>643</v>
      </c>
      <c r="B972" s="18">
        <v>0.02</v>
      </c>
      <c r="C972" s="18">
        <v>2.0</v>
      </c>
      <c r="D972" s="18">
        <f t="shared" si="259"/>
        <v>0.04</v>
      </c>
      <c r="E972" s="18">
        <f>B972*A968</f>
        <v>0.08</v>
      </c>
      <c r="F972" s="18">
        <f t="shared" si="260"/>
        <v>0.16</v>
      </c>
      <c r="G972" s="148" t="s">
        <v>527</v>
      </c>
      <c r="H972" s="18">
        <v>1.0</v>
      </c>
      <c r="I972" s="89">
        <f t="shared" si="261"/>
        <v>0.08</v>
      </c>
      <c r="J972" s="116">
        <f>'Insumos Buffet'!D36</f>
        <v>2800</v>
      </c>
      <c r="K972" s="3">
        <f t="shared" si="262"/>
        <v>224</v>
      </c>
      <c r="L972" s="3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5.75" customHeight="1">
      <c r="A973" s="31" t="s">
        <v>517</v>
      </c>
      <c r="B973" s="18">
        <v>0.1</v>
      </c>
      <c r="C973" s="18">
        <v>1.0</v>
      </c>
      <c r="D973" s="18">
        <f t="shared" si="259"/>
        <v>0.1</v>
      </c>
      <c r="E973" s="18">
        <f>B973*A968</f>
        <v>0.4</v>
      </c>
      <c r="F973" s="18">
        <f t="shared" si="260"/>
        <v>0.4</v>
      </c>
      <c r="G973" s="142"/>
      <c r="H973" s="18">
        <v>1.0</v>
      </c>
      <c r="I973" s="89">
        <f t="shared" si="261"/>
        <v>0.4</v>
      </c>
      <c r="J973" s="116"/>
      <c r="K973" s="3">
        <f t="shared" si="262"/>
        <v>0</v>
      </c>
      <c r="L973" s="3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5.75" customHeight="1">
      <c r="A974" s="31" t="s">
        <v>505</v>
      </c>
      <c r="B974" s="18">
        <v>0.002</v>
      </c>
      <c r="C974" s="18">
        <v>1.0</v>
      </c>
      <c r="D974" s="18">
        <f t="shared" si="259"/>
        <v>0.002</v>
      </c>
      <c r="E974" s="18">
        <f>B974*A968</f>
        <v>0.008</v>
      </c>
      <c r="F974" s="18">
        <f t="shared" si="260"/>
        <v>0.008</v>
      </c>
      <c r="G974" s="142"/>
      <c r="H974" s="18">
        <v>1.0</v>
      </c>
      <c r="I974" s="89">
        <f t="shared" si="261"/>
        <v>0.008</v>
      </c>
      <c r="J974" s="116">
        <f>'Insumos Buffet'!D82</f>
        <v>3200</v>
      </c>
      <c r="K974" s="3">
        <f t="shared" si="262"/>
        <v>25.6</v>
      </c>
      <c r="L974" s="3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5.75" customHeight="1">
      <c r="A975" s="31" t="s">
        <v>494</v>
      </c>
      <c r="B975" s="18">
        <v>1.0E-4</v>
      </c>
      <c r="C975" s="18">
        <v>1.0</v>
      </c>
      <c r="D975" s="18">
        <f t="shared" si="259"/>
        <v>0.0001</v>
      </c>
      <c r="E975" s="18">
        <f>B975*A968</f>
        <v>0.0004</v>
      </c>
      <c r="F975" s="18">
        <f t="shared" si="260"/>
        <v>0.0004</v>
      </c>
      <c r="G975" s="87"/>
      <c r="H975" s="18">
        <v>1.0</v>
      </c>
      <c r="I975" s="89">
        <f t="shared" si="261"/>
        <v>0.0004</v>
      </c>
      <c r="J975" s="116">
        <f>'Insumos Buffet'!D70</f>
        <v>145000</v>
      </c>
      <c r="K975" s="3">
        <f t="shared" si="262"/>
        <v>58</v>
      </c>
      <c r="L975" s="3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5.75" customHeight="1">
      <c r="A976" s="31" t="s">
        <v>425</v>
      </c>
      <c r="B976" s="18">
        <v>0.02</v>
      </c>
      <c r="C976" s="18">
        <v>1.0</v>
      </c>
      <c r="D976" s="18">
        <f t="shared" si="259"/>
        <v>0.02</v>
      </c>
      <c r="E976" s="18">
        <f>B976*A968</f>
        <v>0.08</v>
      </c>
      <c r="F976" s="18">
        <f t="shared" si="260"/>
        <v>0.08</v>
      </c>
      <c r="G976" s="59"/>
      <c r="H976" s="18">
        <v>1.0</v>
      </c>
      <c r="I976" s="89">
        <f t="shared" si="261"/>
        <v>0.08</v>
      </c>
      <c r="J976" s="116">
        <f>'Insumos Buffet'!D42</f>
        <v>23900</v>
      </c>
      <c r="K976" s="3">
        <f t="shared" si="262"/>
        <v>1912</v>
      </c>
      <c r="L976" s="3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5.75" customHeight="1">
      <c r="A977" s="31" t="s">
        <v>433</v>
      </c>
      <c r="B977" s="89">
        <v>0.01</v>
      </c>
      <c r="C977" s="89">
        <v>1.0</v>
      </c>
      <c r="D977" s="18">
        <f t="shared" si="259"/>
        <v>0.01</v>
      </c>
      <c r="E977" s="18">
        <f>B977*A968</f>
        <v>0.04</v>
      </c>
      <c r="F977" s="18">
        <f t="shared" si="260"/>
        <v>0.04</v>
      </c>
      <c r="G977" s="148" t="s">
        <v>528</v>
      </c>
      <c r="H977" s="18">
        <v>1.0</v>
      </c>
      <c r="I977" s="89">
        <f t="shared" si="261"/>
        <v>0.04</v>
      </c>
      <c r="J977" s="116">
        <f>'Insumos Buffet'!D49</f>
        <v>18397</v>
      </c>
      <c r="K977" s="3">
        <f t="shared" si="262"/>
        <v>735.88</v>
      </c>
      <c r="L977" s="3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5.75" customHeight="1">
      <c r="A978" s="31" t="s">
        <v>447</v>
      </c>
      <c r="B978" s="89">
        <v>0.005</v>
      </c>
      <c r="C978" s="89">
        <v>1.0</v>
      </c>
      <c r="D978" s="18">
        <f t="shared" si="259"/>
        <v>0.005</v>
      </c>
      <c r="E978" s="18">
        <f>B978*A968</f>
        <v>0.02</v>
      </c>
      <c r="F978" s="18">
        <f t="shared" si="260"/>
        <v>0.02</v>
      </c>
      <c r="G978" s="142"/>
      <c r="H978" s="18">
        <v>1.175</v>
      </c>
      <c r="I978" s="89">
        <f t="shared" si="261"/>
        <v>0.0235</v>
      </c>
      <c r="J978" s="116">
        <f>'Insumos Buffet'!D52</f>
        <v>10000</v>
      </c>
      <c r="K978" s="3">
        <f t="shared" si="262"/>
        <v>235</v>
      </c>
      <c r="L978" s="3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5.75" customHeight="1">
      <c r="A979" s="31" t="s">
        <v>474</v>
      </c>
      <c r="B979" s="89">
        <v>0.02</v>
      </c>
      <c r="C979" s="89">
        <v>0.8</v>
      </c>
      <c r="D979" s="18">
        <f t="shared" si="259"/>
        <v>0.016</v>
      </c>
      <c r="E979" s="18">
        <f>B979*A968</f>
        <v>0.08</v>
      </c>
      <c r="F979" s="18">
        <f t="shared" si="260"/>
        <v>0.064</v>
      </c>
      <c r="G979" s="142"/>
      <c r="H979" s="18">
        <v>1.2</v>
      </c>
      <c r="I979" s="89">
        <f t="shared" si="261"/>
        <v>0.096</v>
      </c>
      <c r="J979" s="116">
        <f>'Insumos Buffet'!D66</f>
        <v>23210</v>
      </c>
      <c r="K979" s="3">
        <f t="shared" si="262"/>
        <v>2228.16</v>
      </c>
      <c r="L979" s="3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5.75" customHeight="1">
      <c r="A980" s="1"/>
      <c r="B980" s="89"/>
      <c r="C980" s="89"/>
      <c r="D980" s="18">
        <f t="shared" si="259"/>
        <v>0</v>
      </c>
      <c r="E980" s="18">
        <f>B980*A968</f>
        <v>0</v>
      </c>
      <c r="F980" s="18">
        <f t="shared" si="260"/>
        <v>0</v>
      </c>
      <c r="G980" s="142"/>
      <c r="H980" s="18"/>
      <c r="I980" s="89">
        <f t="shared" si="261"/>
        <v>0</v>
      </c>
      <c r="J980" s="116"/>
      <c r="K980" s="3">
        <f t="shared" si="262"/>
        <v>0</v>
      </c>
      <c r="L980" s="3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5.75" customHeight="1">
      <c r="A981" s="31"/>
      <c r="B981" s="89"/>
      <c r="C981" s="89"/>
      <c r="D981" s="95">
        <f t="shared" si="259"/>
        <v>0</v>
      </c>
      <c r="E981" s="95">
        <f>B981*A968</f>
        <v>0</v>
      </c>
      <c r="F981" s="18">
        <f t="shared" si="260"/>
        <v>0</v>
      </c>
      <c r="G981" s="87"/>
      <c r="H981" s="18"/>
      <c r="I981" s="89">
        <f t="shared" si="261"/>
        <v>0</v>
      </c>
      <c r="J981" s="118"/>
      <c r="K981" s="3">
        <f t="shared" si="262"/>
        <v>0</v>
      </c>
      <c r="L981" s="3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5.75" customHeight="1">
      <c r="A982" s="31"/>
      <c r="B982" s="89"/>
      <c r="C982" s="89"/>
      <c r="D982" s="18">
        <f t="shared" si="259"/>
        <v>0</v>
      </c>
      <c r="E982" s="18">
        <f>B982*A968</f>
        <v>0</v>
      </c>
      <c r="F982" s="18">
        <f t="shared" si="260"/>
        <v>0</v>
      </c>
      <c r="G982" s="143">
        <f>F984/A968</f>
        <v>0.2731</v>
      </c>
      <c r="H982" s="18"/>
      <c r="I982" s="89">
        <f t="shared" si="261"/>
        <v>0</v>
      </c>
      <c r="J982" s="3"/>
      <c r="K982" s="3">
        <f t="shared" si="262"/>
        <v>0</v>
      </c>
      <c r="L982" s="3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5.75" customHeight="1">
      <c r="A983" s="31"/>
      <c r="B983" s="89"/>
      <c r="C983" s="89"/>
      <c r="D983" s="18">
        <f t="shared" si="259"/>
        <v>0</v>
      </c>
      <c r="E983" s="18">
        <f>B983*A968</f>
        <v>0</v>
      </c>
      <c r="F983" s="18">
        <f t="shared" si="260"/>
        <v>0</v>
      </c>
      <c r="G983" s="142"/>
      <c r="H983" s="18"/>
      <c r="I983" s="89">
        <f t="shared" si="261"/>
        <v>0</v>
      </c>
      <c r="J983" s="3"/>
      <c r="K983" s="3">
        <f t="shared" si="262"/>
        <v>0</v>
      </c>
      <c r="L983" s="3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5.75" customHeight="1">
      <c r="A984" s="4" t="s">
        <v>495</v>
      </c>
      <c r="B984" s="97">
        <f>SUM(B970:B983)</f>
        <v>0.2171</v>
      </c>
      <c r="C984" s="96"/>
      <c r="D984" s="97">
        <f t="shared" ref="D984:F984" si="263">SUM(D970:D983)</f>
        <v>0.2731</v>
      </c>
      <c r="E984" s="97">
        <f t="shared" si="263"/>
        <v>0.8684</v>
      </c>
      <c r="F984" s="97">
        <f t="shared" si="263"/>
        <v>1.0924</v>
      </c>
      <c r="G984" s="87"/>
      <c r="H984" s="96"/>
      <c r="I984" s="97">
        <f t="shared" ref="I984:L984" si="264">SUM(I970:I983)</f>
        <v>0.8879</v>
      </c>
      <c r="J984" s="98">
        <f t="shared" si="264"/>
        <v>232107</v>
      </c>
      <c r="K984" s="98">
        <f t="shared" si="264"/>
        <v>5866.64</v>
      </c>
      <c r="L984" s="98">
        <f t="shared" si="264"/>
        <v>0</v>
      </c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5.75" customHeight="1">
      <c r="A985" s="8"/>
      <c r="B985" s="100"/>
      <c r="C985" s="100"/>
      <c r="D985" s="100"/>
      <c r="E985" s="100"/>
      <c r="F985" s="100"/>
      <c r="G985" s="100"/>
      <c r="H985" s="100"/>
      <c r="I985" s="101" t="s">
        <v>496</v>
      </c>
      <c r="J985" s="33"/>
      <c r="K985" s="100"/>
      <c r="L985" s="101" t="s">
        <v>497</v>
      </c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5.75" customHeight="1">
      <c r="A986" s="8"/>
      <c r="B986" s="100"/>
      <c r="C986" s="100"/>
      <c r="D986" s="100"/>
      <c r="E986" s="100"/>
      <c r="F986" s="100"/>
      <c r="G986" s="100"/>
      <c r="H986" s="100"/>
      <c r="I986" s="104">
        <f>G982*A968</f>
        <v>1.0924</v>
      </c>
      <c r="J986" s="33"/>
      <c r="K986" s="100"/>
      <c r="L986" s="104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33"/>
      <c r="K987" s="8"/>
      <c r="L987" s="8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33"/>
      <c r="K988" s="8"/>
      <c r="L988" s="8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5.75" customHeight="1">
      <c r="A989" s="66" t="s">
        <v>309</v>
      </c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6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5.75" customHeight="1">
      <c r="A990" s="78" t="s">
        <v>478</v>
      </c>
      <c r="B990" s="79" t="s">
        <v>479</v>
      </c>
      <c r="C990" s="75"/>
      <c r="D990" s="76"/>
      <c r="E990" s="80" t="s">
        <v>480</v>
      </c>
      <c r="F990" s="75"/>
      <c r="G990" s="76"/>
      <c r="H990" s="79" t="s">
        <v>481</v>
      </c>
      <c r="I990" s="75"/>
      <c r="J990" s="75"/>
      <c r="K990" s="75"/>
      <c r="L990" s="76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5.75" customHeight="1">
      <c r="A991" s="81">
        <f>'Menu Cíclico'!AV11</f>
        <v>4</v>
      </c>
      <c r="B991" s="82" t="s">
        <v>482</v>
      </c>
      <c r="C991" s="82" t="s">
        <v>483</v>
      </c>
      <c r="D991" s="82" t="s">
        <v>484</v>
      </c>
      <c r="E991" s="82" t="s">
        <v>485</v>
      </c>
      <c r="F991" s="82" t="s">
        <v>484</v>
      </c>
      <c r="G991" s="82" t="s">
        <v>524</v>
      </c>
      <c r="H991" s="82" t="s">
        <v>486</v>
      </c>
      <c r="I991" s="82" t="s">
        <v>487</v>
      </c>
      <c r="J991" s="114" t="s">
        <v>488</v>
      </c>
      <c r="K991" s="85" t="s">
        <v>489</v>
      </c>
      <c r="L991" s="85" t="s">
        <v>490</v>
      </c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5.75" customHeight="1">
      <c r="A992" s="86" t="s">
        <v>491</v>
      </c>
      <c r="B992" s="87"/>
      <c r="C992" s="87"/>
      <c r="D992" s="87"/>
      <c r="E992" s="87"/>
      <c r="F992" s="87"/>
      <c r="G992" s="87"/>
      <c r="H992" s="87"/>
      <c r="I992" s="87"/>
      <c r="J992" s="115"/>
      <c r="K992" s="87"/>
      <c r="L992" s="8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5.75" customHeight="1">
      <c r="A993" s="37" t="s">
        <v>644</v>
      </c>
      <c r="B993" s="89">
        <v>0.08</v>
      </c>
      <c r="C993" s="89">
        <v>1.2</v>
      </c>
      <c r="D993" s="18">
        <f t="shared" ref="D993:D1006" si="265">C993*B993</f>
        <v>0.096</v>
      </c>
      <c r="E993" s="18">
        <f>B993*A991</f>
        <v>0.32</v>
      </c>
      <c r="F993" s="18">
        <f t="shared" ref="F993:F1006" si="266">E993*C993</f>
        <v>0.384</v>
      </c>
      <c r="G993" s="140">
        <v>0.0</v>
      </c>
      <c r="H993" s="18">
        <v>1.0</v>
      </c>
      <c r="I993" s="89">
        <f t="shared" ref="I993:I1006" si="267">H993*E993</f>
        <v>0.32</v>
      </c>
      <c r="J993" s="116">
        <f>'Insumos Buffet'!D147</f>
        <v>31000</v>
      </c>
      <c r="K993" s="3">
        <f t="shared" ref="K993:K1006" si="268">J993*I993</f>
        <v>9920</v>
      </c>
      <c r="L993" s="3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5.75" customHeight="1">
      <c r="A994" s="31" t="s">
        <v>645</v>
      </c>
      <c r="B994" s="89">
        <v>0.05</v>
      </c>
      <c r="C994" s="89">
        <v>1.0</v>
      </c>
      <c r="D994" s="18">
        <f t="shared" si="265"/>
        <v>0.05</v>
      </c>
      <c r="E994" s="18">
        <f>B994*A991</f>
        <v>0.2</v>
      </c>
      <c r="F994" s="18">
        <f t="shared" si="266"/>
        <v>0.2</v>
      </c>
      <c r="G994" s="87"/>
      <c r="H994" s="18">
        <v>1.0</v>
      </c>
      <c r="I994" s="89">
        <f t="shared" si="267"/>
        <v>0.2</v>
      </c>
      <c r="J994" s="116">
        <f>'Insumos Buffet'!D88</f>
        <v>49781.722</v>
      </c>
      <c r="K994" s="3">
        <f t="shared" si="268"/>
        <v>9956.3444</v>
      </c>
      <c r="L994" s="3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5.75" customHeight="1">
      <c r="A995" s="31" t="s">
        <v>492</v>
      </c>
      <c r="B995" s="18">
        <v>0.002</v>
      </c>
      <c r="C995" s="18">
        <v>1.0</v>
      </c>
      <c r="D995" s="18">
        <f t="shared" si="265"/>
        <v>0.002</v>
      </c>
      <c r="E995" s="18">
        <f>B995*A991</f>
        <v>0.008</v>
      </c>
      <c r="F995" s="18">
        <f t="shared" si="266"/>
        <v>0.008</v>
      </c>
      <c r="G995" s="148" t="s">
        <v>527</v>
      </c>
      <c r="H995" s="18">
        <v>1.0</v>
      </c>
      <c r="I995" s="89">
        <f t="shared" si="267"/>
        <v>0.008</v>
      </c>
      <c r="J995" s="116">
        <f>'Insumos Buffet'!D82</f>
        <v>3200</v>
      </c>
      <c r="K995" s="3">
        <f t="shared" si="268"/>
        <v>25.6</v>
      </c>
      <c r="L995" s="3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5.75" customHeight="1">
      <c r="A996" s="31" t="s">
        <v>494</v>
      </c>
      <c r="B996" s="18">
        <v>1.0E-4</v>
      </c>
      <c r="C996" s="18">
        <v>1.0</v>
      </c>
      <c r="D996" s="18">
        <f t="shared" si="265"/>
        <v>0.0001</v>
      </c>
      <c r="E996" s="18">
        <f>B996*A991</f>
        <v>0.0004</v>
      </c>
      <c r="F996" s="18">
        <f t="shared" si="266"/>
        <v>0.0004</v>
      </c>
      <c r="G996" s="142"/>
      <c r="H996" s="18">
        <v>1.0</v>
      </c>
      <c r="I996" s="89">
        <f t="shared" si="267"/>
        <v>0.0004</v>
      </c>
      <c r="J996" s="116">
        <f>'Insumos Buffet'!D70</f>
        <v>145000</v>
      </c>
      <c r="K996" s="3">
        <f t="shared" si="268"/>
        <v>58</v>
      </c>
      <c r="L996" s="3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5.75" customHeight="1">
      <c r="A997" s="31" t="s">
        <v>448</v>
      </c>
      <c r="B997" s="18">
        <v>1.0E-4</v>
      </c>
      <c r="C997" s="18">
        <v>1.0</v>
      </c>
      <c r="D997" s="18">
        <f t="shared" si="265"/>
        <v>0.0001</v>
      </c>
      <c r="E997" s="18">
        <f>B997*A991</f>
        <v>0.0004</v>
      </c>
      <c r="F997" s="18">
        <f t="shared" si="266"/>
        <v>0.0004</v>
      </c>
      <c r="G997" s="142"/>
      <c r="H997" s="18">
        <v>1.0</v>
      </c>
      <c r="I997" s="89">
        <f t="shared" si="267"/>
        <v>0.0004</v>
      </c>
      <c r="J997" s="116">
        <f>'Insumos Buffet'!D57</f>
        <v>190000</v>
      </c>
      <c r="K997" s="3">
        <f t="shared" si="268"/>
        <v>76</v>
      </c>
      <c r="L997" s="3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5.75" customHeight="1">
      <c r="A998" s="31" t="s">
        <v>517</v>
      </c>
      <c r="B998" s="18">
        <v>0.08</v>
      </c>
      <c r="C998" s="18">
        <v>1.0</v>
      </c>
      <c r="D998" s="18">
        <f t="shared" si="265"/>
        <v>0.08</v>
      </c>
      <c r="E998" s="18">
        <f>B998*A991</f>
        <v>0.32</v>
      </c>
      <c r="F998" s="18">
        <f t="shared" si="266"/>
        <v>0.32</v>
      </c>
      <c r="G998" s="87"/>
      <c r="H998" s="18">
        <v>1.0</v>
      </c>
      <c r="I998" s="89">
        <f t="shared" si="267"/>
        <v>0.32</v>
      </c>
      <c r="J998" s="116"/>
      <c r="K998" s="3">
        <f t="shared" si="268"/>
        <v>0</v>
      </c>
      <c r="L998" s="3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5.75" customHeight="1">
      <c r="A999" s="31" t="s">
        <v>47</v>
      </c>
      <c r="B999" s="18">
        <v>0.01</v>
      </c>
      <c r="C999" s="18">
        <v>1.0</v>
      </c>
      <c r="D999" s="18">
        <f t="shared" si="265"/>
        <v>0.01</v>
      </c>
      <c r="E999" s="18">
        <f>B999*A991</f>
        <v>0.04</v>
      </c>
      <c r="F999" s="18">
        <f t="shared" si="266"/>
        <v>0.04</v>
      </c>
      <c r="G999" s="59"/>
      <c r="H999" s="18">
        <v>1.0</v>
      </c>
      <c r="I999" s="89">
        <f t="shared" si="267"/>
        <v>0.04</v>
      </c>
      <c r="J999" s="116">
        <f>'Insumos Buffet'!D2</f>
        <v>6820</v>
      </c>
      <c r="K999" s="3">
        <f t="shared" si="268"/>
        <v>272.8</v>
      </c>
      <c r="L999" s="3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5.75" customHeight="1">
      <c r="A1000" s="2"/>
      <c r="B1000" s="89"/>
      <c r="C1000" s="89"/>
      <c r="D1000" s="18">
        <f t="shared" si="265"/>
        <v>0</v>
      </c>
      <c r="E1000" s="18">
        <f>B1000*A991</f>
        <v>0</v>
      </c>
      <c r="F1000" s="18">
        <f t="shared" si="266"/>
        <v>0</v>
      </c>
      <c r="G1000" s="148" t="s">
        <v>528</v>
      </c>
      <c r="H1000" s="18"/>
      <c r="I1000" s="89">
        <f t="shared" si="267"/>
        <v>0</v>
      </c>
      <c r="J1000" s="116"/>
      <c r="K1000" s="3">
        <f t="shared" si="268"/>
        <v>0</v>
      </c>
      <c r="L1000" s="3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5.75" customHeight="1">
      <c r="A1001" s="2"/>
      <c r="B1001" s="89"/>
      <c r="C1001" s="89"/>
      <c r="D1001" s="18">
        <f t="shared" si="265"/>
        <v>0</v>
      </c>
      <c r="E1001" s="18">
        <f>B1001*A991</f>
        <v>0</v>
      </c>
      <c r="F1001" s="18">
        <f t="shared" si="266"/>
        <v>0</v>
      </c>
      <c r="G1001" s="142"/>
      <c r="H1001" s="18"/>
      <c r="I1001" s="89">
        <f t="shared" si="267"/>
        <v>0</v>
      </c>
      <c r="J1001" s="116"/>
      <c r="K1001" s="3">
        <f t="shared" si="268"/>
        <v>0</v>
      </c>
      <c r="L1001" s="3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5.75" customHeight="1">
      <c r="A1002" s="1"/>
      <c r="B1002" s="89"/>
      <c r="C1002" s="89"/>
      <c r="D1002" s="18">
        <f t="shared" si="265"/>
        <v>0</v>
      </c>
      <c r="E1002" s="18">
        <f>B1002*A991</f>
        <v>0</v>
      </c>
      <c r="F1002" s="18">
        <f t="shared" si="266"/>
        <v>0</v>
      </c>
      <c r="G1002" s="142"/>
      <c r="H1002" s="18"/>
      <c r="I1002" s="89">
        <f t="shared" si="267"/>
        <v>0</v>
      </c>
      <c r="J1002" s="116"/>
      <c r="K1002" s="3">
        <f t="shared" si="268"/>
        <v>0</v>
      </c>
      <c r="L1002" s="3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5.75" customHeight="1">
      <c r="A1003" s="1"/>
      <c r="B1003" s="89"/>
      <c r="C1003" s="89"/>
      <c r="D1003" s="18">
        <f t="shared" si="265"/>
        <v>0</v>
      </c>
      <c r="E1003" s="18">
        <f>B1003*A991</f>
        <v>0</v>
      </c>
      <c r="F1003" s="18">
        <f t="shared" si="266"/>
        <v>0</v>
      </c>
      <c r="G1003" s="142"/>
      <c r="H1003" s="18"/>
      <c r="I1003" s="89">
        <f t="shared" si="267"/>
        <v>0</v>
      </c>
      <c r="J1003" s="116"/>
      <c r="K1003" s="3">
        <f t="shared" si="268"/>
        <v>0</v>
      </c>
      <c r="L1003" s="3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5.75" customHeight="1">
      <c r="A1004" s="31"/>
      <c r="B1004" s="89"/>
      <c r="C1004" s="89"/>
      <c r="D1004" s="95">
        <f t="shared" si="265"/>
        <v>0</v>
      </c>
      <c r="E1004" s="95">
        <f>B1004*A991</f>
        <v>0</v>
      </c>
      <c r="F1004" s="18">
        <f t="shared" si="266"/>
        <v>0</v>
      </c>
      <c r="G1004" s="87"/>
      <c r="H1004" s="18"/>
      <c r="I1004" s="89">
        <f t="shared" si="267"/>
        <v>0</v>
      </c>
      <c r="J1004" s="118"/>
      <c r="K1004" s="3">
        <f t="shared" si="268"/>
        <v>0</v>
      </c>
      <c r="L1004" s="3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5.75" customHeight="1">
      <c r="A1005" s="31"/>
      <c r="B1005" s="89"/>
      <c r="C1005" s="89"/>
      <c r="D1005" s="18">
        <f t="shared" si="265"/>
        <v>0</v>
      </c>
      <c r="E1005" s="18">
        <f>B1005*A991</f>
        <v>0</v>
      </c>
      <c r="F1005" s="18">
        <f t="shared" si="266"/>
        <v>0</v>
      </c>
      <c r="G1005" s="143">
        <f>F1007/A991</f>
        <v>0.2382</v>
      </c>
      <c r="H1005" s="18"/>
      <c r="I1005" s="89">
        <f t="shared" si="267"/>
        <v>0</v>
      </c>
      <c r="J1005" s="3"/>
      <c r="K1005" s="3">
        <f t="shared" si="268"/>
        <v>0</v>
      </c>
      <c r="L1005" s="3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  <row r="1006" ht="15.75" customHeight="1">
      <c r="A1006" s="31"/>
      <c r="B1006" s="89"/>
      <c r="C1006" s="89"/>
      <c r="D1006" s="18">
        <f t="shared" si="265"/>
        <v>0</v>
      </c>
      <c r="E1006" s="18">
        <f>B1006*A991</f>
        <v>0</v>
      </c>
      <c r="F1006" s="18">
        <f t="shared" si="266"/>
        <v>0</v>
      </c>
      <c r="G1006" s="142"/>
      <c r="H1006" s="18"/>
      <c r="I1006" s="89">
        <f t="shared" si="267"/>
        <v>0</v>
      </c>
      <c r="J1006" s="3"/>
      <c r="K1006" s="3">
        <f t="shared" si="268"/>
        <v>0</v>
      </c>
      <c r="L1006" s="3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</row>
    <row r="1007" ht="15.75" customHeight="1">
      <c r="A1007" s="4" t="s">
        <v>495</v>
      </c>
      <c r="B1007" s="97">
        <f>SUM(B993:B1006)</f>
        <v>0.2222</v>
      </c>
      <c r="C1007" s="96"/>
      <c r="D1007" s="97">
        <f t="shared" ref="D1007:F1007" si="269">SUM(D993:D1006)</f>
        <v>0.2382</v>
      </c>
      <c r="E1007" s="97">
        <f t="shared" si="269"/>
        <v>0.8888</v>
      </c>
      <c r="F1007" s="97">
        <f t="shared" si="269"/>
        <v>0.9528</v>
      </c>
      <c r="G1007" s="87"/>
      <c r="H1007" s="96"/>
      <c r="I1007" s="97">
        <f t="shared" ref="I1007:L1007" si="270">SUM(I993:I1006)</f>
        <v>0.8888</v>
      </c>
      <c r="J1007" s="98">
        <f t="shared" si="270"/>
        <v>425801.722</v>
      </c>
      <c r="K1007" s="98">
        <f t="shared" si="270"/>
        <v>20308.7444</v>
      </c>
      <c r="L1007" s="98">
        <f t="shared" si="270"/>
        <v>0</v>
      </c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</row>
    <row r="1008" ht="15.75" customHeight="1">
      <c r="A1008" s="8"/>
      <c r="B1008" s="100"/>
      <c r="C1008" s="100"/>
      <c r="D1008" s="100"/>
      <c r="E1008" s="100"/>
      <c r="F1008" s="100"/>
      <c r="G1008" s="100"/>
      <c r="H1008" s="100"/>
      <c r="I1008" s="101" t="s">
        <v>496</v>
      </c>
      <c r="J1008" s="33"/>
      <c r="K1008" s="100"/>
      <c r="L1008" s="101" t="s">
        <v>497</v>
      </c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</row>
    <row r="1009" ht="15.75" customHeight="1">
      <c r="A1009" s="8"/>
      <c r="B1009" s="100"/>
      <c r="C1009" s="100"/>
      <c r="D1009" s="100"/>
      <c r="E1009" s="100"/>
      <c r="F1009" s="100"/>
      <c r="G1009" s="100"/>
      <c r="H1009" s="100"/>
      <c r="I1009" s="104">
        <f>G1005*A991</f>
        <v>0.9528</v>
      </c>
      <c r="J1009" s="33"/>
      <c r="K1009" s="100"/>
      <c r="L1009" s="104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</row>
    <row r="1010" ht="15.75" customHeight="1">
      <c r="A1010" s="8"/>
      <c r="B1010" s="8"/>
      <c r="C1010" s="8"/>
      <c r="D1010" s="8"/>
      <c r="E1010" s="8"/>
      <c r="F1010" s="8"/>
      <c r="G1010" s="8"/>
      <c r="H1010" s="8"/>
      <c r="I1010" s="8"/>
      <c r="J1010" s="33"/>
      <c r="K1010" s="8"/>
      <c r="L1010" s="8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</row>
    <row r="1011" ht="15.75" customHeight="1">
      <c r="A1011" s="8"/>
      <c r="B1011" s="8"/>
      <c r="C1011" s="8"/>
      <c r="D1011" s="8"/>
      <c r="E1011" s="8"/>
      <c r="F1011" s="8"/>
      <c r="G1011" s="8"/>
      <c r="H1011" s="8"/>
      <c r="I1011" s="8"/>
      <c r="J1011" s="33"/>
      <c r="K1011" s="8"/>
      <c r="L1011" s="8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</row>
    <row r="1012" ht="15.75" customHeight="1">
      <c r="A1012" s="66" t="s">
        <v>367</v>
      </c>
      <c r="B1012" s="75"/>
      <c r="C1012" s="75"/>
      <c r="D1012" s="75"/>
      <c r="E1012" s="75"/>
      <c r="F1012" s="75"/>
      <c r="G1012" s="75"/>
      <c r="H1012" s="75"/>
      <c r="I1012" s="75"/>
      <c r="J1012" s="75"/>
      <c r="K1012" s="75"/>
      <c r="L1012" s="76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</row>
    <row r="1013" ht="15.75" customHeight="1">
      <c r="A1013" s="78" t="s">
        <v>478</v>
      </c>
      <c r="B1013" s="79" t="s">
        <v>479</v>
      </c>
      <c r="C1013" s="75"/>
      <c r="D1013" s="76"/>
      <c r="E1013" s="80" t="s">
        <v>480</v>
      </c>
      <c r="F1013" s="75"/>
      <c r="G1013" s="76"/>
      <c r="H1013" s="79" t="s">
        <v>481</v>
      </c>
      <c r="I1013" s="75"/>
      <c r="J1013" s="75"/>
      <c r="K1013" s="75"/>
      <c r="L1013" s="76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</row>
    <row r="1014" ht="15.75" customHeight="1">
      <c r="A1014" s="81">
        <f>'Menu Cíclico'!AZ11</f>
        <v>4</v>
      </c>
      <c r="B1014" s="82" t="s">
        <v>482</v>
      </c>
      <c r="C1014" s="82" t="s">
        <v>483</v>
      </c>
      <c r="D1014" s="82" t="s">
        <v>484</v>
      </c>
      <c r="E1014" s="82" t="s">
        <v>485</v>
      </c>
      <c r="F1014" s="82" t="s">
        <v>484</v>
      </c>
      <c r="G1014" s="82" t="s">
        <v>524</v>
      </c>
      <c r="H1014" s="82" t="s">
        <v>486</v>
      </c>
      <c r="I1014" s="82" t="s">
        <v>487</v>
      </c>
      <c r="J1014" s="114" t="s">
        <v>488</v>
      </c>
      <c r="K1014" s="85" t="s">
        <v>489</v>
      </c>
      <c r="L1014" s="85" t="s">
        <v>490</v>
      </c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</row>
    <row r="1015" ht="15.75" customHeight="1">
      <c r="A1015" s="86" t="s">
        <v>491</v>
      </c>
      <c r="B1015" s="87"/>
      <c r="C1015" s="87"/>
      <c r="D1015" s="87"/>
      <c r="E1015" s="87"/>
      <c r="F1015" s="87"/>
      <c r="G1015" s="87"/>
      <c r="H1015" s="87"/>
      <c r="I1015" s="87"/>
      <c r="J1015" s="115"/>
      <c r="K1015" s="87"/>
      <c r="L1015" s="87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</row>
    <row r="1016" ht="15.75" customHeight="1">
      <c r="A1016" s="37" t="s">
        <v>342</v>
      </c>
      <c r="B1016" s="89">
        <v>0.08</v>
      </c>
      <c r="C1016" s="89">
        <v>1.2</v>
      </c>
      <c r="D1016" s="18">
        <f t="shared" ref="D1016:D1029" si="271">C1016*B1016</f>
        <v>0.096</v>
      </c>
      <c r="E1016" s="18">
        <f>B1016*A1014</f>
        <v>0.32</v>
      </c>
      <c r="F1016" s="18">
        <f t="shared" ref="F1016:F1029" si="272">E1016*C1016</f>
        <v>0.384</v>
      </c>
      <c r="G1016" s="140">
        <v>0.0</v>
      </c>
      <c r="H1016" s="18">
        <v>1.0</v>
      </c>
      <c r="I1016" s="89">
        <f t="shared" ref="I1016:I1029" si="273">H1016*E1016</f>
        <v>0.32</v>
      </c>
      <c r="J1016" s="116">
        <f>'Insumos Buffet'!D20</f>
        <v>15500</v>
      </c>
      <c r="K1016" s="3">
        <f t="shared" ref="K1016:K1029" si="274">J1016*I1016</f>
        <v>4960</v>
      </c>
      <c r="L1016" s="3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</row>
    <row r="1017" ht="15.75" customHeight="1">
      <c r="A1017" s="31" t="s">
        <v>147</v>
      </c>
      <c r="B1017" s="89">
        <v>0.002</v>
      </c>
      <c r="C1017" s="89">
        <v>1.0</v>
      </c>
      <c r="D1017" s="18">
        <f t="shared" si="271"/>
        <v>0.002</v>
      </c>
      <c r="E1017" s="18">
        <f>B1017*A1014</f>
        <v>0.008</v>
      </c>
      <c r="F1017" s="18">
        <f t="shared" si="272"/>
        <v>0.008</v>
      </c>
      <c r="G1017" s="87"/>
      <c r="H1017" s="18">
        <v>1.125</v>
      </c>
      <c r="I1017" s="89">
        <f t="shared" si="273"/>
        <v>0.009</v>
      </c>
      <c r="J1017" s="116">
        <f>'Insumos Buffet'!D6</f>
        <v>16490</v>
      </c>
      <c r="K1017" s="3">
        <f t="shared" si="274"/>
        <v>148.41</v>
      </c>
      <c r="L1017" s="3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</row>
    <row r="1018" ht="15.75" customHeight="1">
      <c r="A1018" s="31" t="s">
        <v>447</v>
      </c>
      <c r="B1018" s="18">
        <v>0.005</v>
      </c>
      <c r="C1018" s="18">
        <v>1.0</v>
      </c>
      <c r="D1018" s="18">
        <f t="shared" si="271"/>
        <v>0.005</v>
      </c>
      <c r="E1018" s="18">
        <f>B1018*A1014</f>
        <v>0.02</v>
      </c>
      <c r="F1018" s="18">
        <f t="shared" si="272"/>
        <v>0.02</v>
      </c>
      <c r="G1018" s="148" t="s">
        <v>527</v>
      </c>
      <c r="H1018" s="18">
        <v>1.0</v>
      </c>
      <c r="I1018" s="89">
        <f t="shared" si="273"/>
        <v>0.02</v>
      </c>
      <c r="J1018" s="116">
        <f>'Insumos Buffet'!D52</f>
        <v>10000</v>
      </c>
      <c r="K1018" s="3">
        <f t="shared" si="274"/>
        <v>200</v>
      </c>
      <c r="L1018" s="3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</row>
    <row r="1019" ht="15.75" customHeight="1">
      <c r="A1019" s="31" t="s">
        <v>438</v>
      </c>
      <c r="B1019" s="18">
        <v>0.05</v>
      </c>
      <c r="C1019" s="18">
        <v>1.0</v>
      </c>
      <c r="D1019" s="18">
        <f t="shared" si="271"/>
        <v>0.05</v>
      </c>
      <c r="E1019" s="18">
        <f>B1019*A1014</f>
        <v>0.2</v>
      </c>
      <c r="F1019" s="18">
        <f t="shared" si="272"/>
        <v>0.2</v>
      </c>
      <c r="G1019" s="142"/>
      <c r="H1019" s="18">
        <v>1.0</v>
      </c>
      <c r="I1019" s="89">
        <f t="shared" si="273"/>
        <v>0.2</v>
      </c>
      <c r="J1019" s="116">
        <f>'Insumos Buffet'!D84</f>
        <v>6037.348571</v>
      </c>
      <c r="K1019" s="3">
        <f t="shared" si="274"/>
        <v>1207.469714</v>
      </c>
      <c r="L1019" s="3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</row>
    <row r="1020" ht="15.75" customHeight="1">
      <c r="A1020" s="31" t="s">
        <v>505</v>
      </c>
      <c r="B1020" s="18">
        <v>0.002</v>
      </c>
      <c r="C1020" s="18">
        <v>1.0</v>
      </c>
      <c r="D1020" s="18">
        <f t="shared" si="271"/>
        <v>0.002</v>
      </c>
      <c r="E1020" s="18">
        <f>B1020*A1014</f>
        <v>0.008</v>
      </c>
      <c r="F1020" s="18">
        <f t="shared" si="272"/>
        <v>0.008</v>
      </c>
      <c r="G1020" s="142"/>
      <c r="H1020" s="18">
        <v>1.0</v>
      </c>
      <c r="I1020" s="89">
        <f t="shared" si="273"/>
        <v>0.008</v>
      </c>
      <c r="J1020" s="116">
        <f>'Insumos Buffet'!D82</f>
        <v>3200</v>
      </c>
      <c r="K1020" s="3">
        <f t="shared" si="274"/>
        <v>25.6</v>
      </c>
      <c r="L1020" s="3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</row>
    <row r="1021" ht="15.75" customHeight="1">
      <c r="A1021" s="31" t="s">
        <v>494</v>
      </c>
      <c r="B1021" s="18">
        <v>1.0E-4</v>
      </c>
      <c r="C1021" s="18">
        <v>1.0</v>
      </c>
      <c r="D1021" s="18">
        <f t="shared" si="271"/>
        <v>0.0001</v>
      </c>
      <c r="E1021" s="18">
        <f>B1021*A1014</f>
        <v>0.0004</v>
      </c>
      <c r="F1021" s="18">
        <f t="shared" si="272"/>
        <v>0.0004</v>
      </c>
      <c r="G1021" s="87"/>
      <c r="H1021" s="18">
        <v>1.0</v>
      </c>
      <c r="I1021" s="89">
        <f t="shared" si="273"/>
        <v>0.0004</v>
      </c>
      <c r="J1021" s="116">
        <f>'Insumos Buffet'!D70</f>
        <v>145000</v>
      </c>
      <c r="K1021" s="3">
        <f t="shared" si="274"/>
        <v>58</v>
      </c>
      <c r="L1021" s="3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</row>
    <row r="1022" ht="15.75" customHeight="1">
      <c r="A1022" s="2" t="s">
        <v>517</v>
      </c>
      <c r="B1022" s="18">
        <v>0.1</v>
      </c>
      <c r="C1022" s="18">
        <v>1.0</v>
      </c>
      <c r="D1022" s="18">
        <f t="shared" si="271"/>
        <v>0.1</v>
      </c>
      <c r="E1022" s="18">
        <f>B1022*A1014</f>
        <v>0.4</v>
      </c>
      <c r="F1022" s="18">
        <f t="shared" si="272"/>
        <v>0.4</v>
      </c>
      <c r="G1022" s="59"/>
      <c r="H1022" s="18">
        <v>1.0</v>
      </c>
      <c r="I1022" s="89">
        <f t="shared" si="273"/>
        <v>0.4</v>
      </c>
      <c r="J1022" s="116"/>
      <c r="K1022" s="3">
        <f t="shared" si="274"/>
        <v>0</v>
      </c>
      <c r="L1022" s="3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</row>
    <row r="1023" ht="15.75" customHeight="1">
      <c r="A1023" s="2"/>
      <c r="B1023" s="89"/>
      <c r="C1023" s="89"/>
      <c r="D1023" s="18">
        <f t="shared" si="271"/>
        <v>0</v>
      </c>
      <c r="E1023" s="18">
        <f>B1023*A1014</f>
        <v>0</v>
      </c>
      <c r="F1023" s="18">
        <f t="shared" si="272"/>
        <v>0</v>
      </c>
      <c r="G1023" s="148" t="s">
        <v>528</v>
      </c>
      <c r="H1023" s="18"/>
      <c r="I1023" s="89">
        <f t="shared" si="273"/>
        <v>0</v>
      </c>
      <c r="J1023" s="116"/>
      <c r="K1023" s="3">
        <f t="shared" si="274"/>
        <v>0</v>
      </c>
      <c r="L1023" s="3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</row>
    <row r="1024" ht="15.75" customHeight="1">
      <c r="A1024" s="2"/>
      <c r="B1024" s="89"/>
      <c r="C1024" s="89"/>
      <c r="D1024" s="18">
        <f t="shared" si="271"/>
        <v>0</v>
      </c>
      <c r="E1024" s="18">
        <f>B1024*A1014</f>
        <v>0</v>
      </c>
      <c r="F1024" s="18">
        <f t="shared" si="272"/>
        <v>0</v>
      </c>
      <c r="G1024" s="142"/>
      <c r="H1024" s="18"/>
      <c r="I1024" s="89">
        <f t="shared" si="273"/>
        <v>0</v>
      </c>
      <c r="J1024" s="116"/>
      <c r="K1024" s="3">
        <f t="shared" si="274"/>
        <v>0</v>
      </c>
      <c r="L1024" s="3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</row>
    <row r="1025" ht="15.75" customHeight="1">
      <c r="A1025" s="1"/>
      <c r="B1025" s="89"/>
      <c r="C1025" s="89"/>
      <c r="D1025" s="18">
        <f t="shared" si="271"/>
        <v>0</v>
      </c>
      <c r="E1025" s="18">
        <f>B1025*A1014</f>
        <v>0</v>
      </c>
      <c r="F1025" s="18">
        <f t="shared" si="272"/>
        <v>0</v>
      </c>
      <c r="G1025" s="142"/>
      <c r="H1025" s="18"/>
      <c r="I1025" s="89">
        <f t="shared" si="273"/>
        <v>0</v>
      </c>
      <c r="J1025" s="116"/>
      <c r="K1025" s="3">
        <f t="shared" si="274"/>
        <v>0</v>
      </c>
      <c r="L1025" s="3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</row>
    <row r="1026" ht="15.75" customHeight="1">
      <c r="A1026" s="1"/>
      <c r="B1026" s="89"/>
      <c r="C1026" s="89"/>
      <c r="D1026" s="18">
        <f t="shared" si="271"/>
        <v>0</v>
      </c>
      <c r="E1026" s="18">
        <f>B1026*A1014</f>
        <v>0</v>
      </c>
      <c r="F1026" s="18">
        <f t="shared" si="272"/>
        <v>0</v>
      </c>
      <c r="G1026" s="142"/>
      <c r="H1026" s="18"/>
      <c r="I1026" s="89">
        <f t="shared" si="273"/>
        <v>0</v>
      </c>
      <c r="J1026" s="116"/>
      <c r="K1026" s="3">
        <f t="shared" si="274"/>
        <v>0</v>
      </c>
      <c r="L1026" s="3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</row>
    <row r="1027" ht="15.75" customHeight="1">
      <c r="A1027" s="31"/>
      <c r="B1027" s="89"/>
      <c r="C1027" s="89"/>
      <c r="D1027" s="95">
        <f t="shared" si="271"/>
        <v>0</v>
      </c>
      <c r="E1027" s="95">
        <f>B1027*A1014</f>
        <v>0</v>
      </c>
      <c r="F1027" s="18">
        <f t="shared" si="272"/>
        <v>0</v>
      </c>
      <c r="G1027" s="87"/>
      <c r="H1027" s="18"/>
      <c r="I1027" s="89">
        <f t="shared" si="273"/>
        <v>0</v>
      </c>
      <c r="J1027" s="118"/>
      <c r="K1027" s="3">
        <f t="shared" si="274"/>
        <v>0</v>
      </c>
      <c r="L1027" s="3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</row>
    <row r="1028" ht="15.75" customHeight="1">
      <c r="A1028" s="31"/>
      <c r="B1028" s="89"/>
      <c r="C1028" s="89"/>
      <c r="D1028" s="18">
        <f t="shared" si="271"/>
        <v>0</v>
      </c>
      <c r="E1028" s="18">
        <f>B1028*A1014</f>
        <v>0</v>
      </c>
      <c r="F1028" s="18">
        <f t="shared" si="272"/>
        <v>0</v>
      </c>
      <c r="G1028" s="143">
        <f>F1030/A1014</f>
        <v>0.2551</v>
      </c>
      <c r="H1028" s="18"/>
      <c r="I1028" s="89">
        <f t="shared" si="273"/>
        <v>0</v>
      </c>
      <c r="J1028" s="3"/>
      <c r="K1028" s="3">
        <f t="shared" si="274"/>
        <v>0</v>
      </c>
      <c r="L1028" s="3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</row>
    <row r="1029" ht="15.75" customHeight="1">
      <c r="A1029" s="31"/>
      <c r="B1029" s="89"/>
      <c r="C1029" s="89"/>
      <c r="D1029" s="18">
        <f t="shared" si="271"/>
        <v>0</v>
      </c>
      <c r="E1029" s="18">
        <f>B1029*A1014</f>
        <v>0</v>
      </c>
      <c r="F1029" s="18">
        <f t="shared" si="272"/>
        <v>0</v>
      </c>
      <c r="G1029" s="142"/>
      <c r="H1029" s="18"/>
      <c r="I1029" s="89">
        <f t="shared" si="273"/>
        <v>0</v>
      </c>
      <c r="J1029" s="3"/>
      <c r="K1029" s="3">
        <f t="shared" si="274"/>
        <v>0</v>
      </c>
      <c r="L1029" s="3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</row>
    <row r="1030" ht="15.75" customHeight="1">
      <c r="A1030" s="4" t="s">
        <v>495</v>
      </c>
      <c r="B1030" s="97">
        <f>SUM(B1016:B1029)</f>
        <v>0.2391</v>
      </c>
      <c r="C1030" s="96"/>
      <c r="D1030" s="97">
        <f t="shared" ref="D1030:F1030" si="275">SUM(D1016:D1029)</f>
        <v>0.2551</v>
      </c>
      <c r="E1030" s="97">
        <f t="shared" si="275"/>
        <v>0.9564</v>
      </c>
      <c r="F1030" s="97">
        <f t="shared" si="275"/>
        <v>1.0204</v>
      </c>
      <c r="G1030" s="87"/>
      <c r="H1030" s="96"/>
      <c r="I1030" s="97">
        <f t="shared" ref="I1030:L1030" si="276">SUM(I1016:I1029)</f>
        <v>0.9574</v>
      </c>
      <c r="J1030" s="98">
        <f t="shared" si="276"/>
        <v>196227.3486</v>
      </c>
      <c r="K1030" s="98">
        <f t="shared" si="276"/>
        <v>6599.479714</v>
      </c>
      <c r="L1030" s="98">
        <f t="shared" si="276"/>
        <v>0</v>
      </c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</row>
    <row r="1031" ht="15.75" customHeight="1">
      <c r="A1031" s="8"/>
      <c r="B1031" s="100"/>
      <c r="C1031" s="100"/>
      <c r="D1031" s="100"/>
      <c r="E1031" s="100"/>
      <c r="F1031" s="100"/>
      <c r="G1031" s="100"/>
      <c r="H1031" s="100"/>
      <c r="I1031" s="101" t="s">
        <v>496</v>
      </c>
      <c r="J1031" s="33"/>
      <c r="K1031" s="100"/>
      <c r="L1031" s="101" t="s">
        <v>497</v>
      </c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</row>
    <row r="1032" ht="15.75" customHeight="1">
      <c r="A1032" s="8"/>
      <c r="B1032" s="100"/>
      <c r="C1032" s="100"/>
      <c r="D1032" s="100"/>
      <c r="E1032" s="100"/>
      <c r="F1032" s="100"/>
      <c r="G1032" s="100"/>
      <c r="H1032" s="100"/>
      <c r="I1032" s="104">
        <f>G1028*A1014</f>
        <v>1.0204</v>
      </c>
      <c r="J1032" s="33"/>
      <c r="K1032" s="100"/>
      <c r="L1032" s="104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</row>
    <row r="1033" ht="15.75" customHeight="1">
      <c r="A1033" s="8"/>
      <c r="B1033" s="100"/>
      <c r="C1033" s="100"/>
      <c r="D1033" s="100"/>
      <c r="E1033" s="100"/>
      <c r="F1033" s="100"/>
      <c r="G1033" s="100"/>
      <c r="H1033" s="100"/>
      <c r="I1033" s="107"/>
      <c r="J1033" s="33"/>
      <c r="K1033" s="100"/>
      <c r="L1033" s="107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</row>
    <row r="1034" ht="15.75" customHeight="1">
      <c r="A1034" s="8"/>
      <c r="B1034" s="8"/>
      <c r="C1034" s="8"/>
      <c r="D1034" s="8"/>
      <c r="E1034" s="8"/>
      <c r="F1034" s="8"/>
      <c r="G1034" s="8"/>
      <c r="H1034" s="8"/>
      <c r="I1034" s="8"/>
      <c r="J1034" s="33"/>
      <c r="K1034" s="8"/>
      <c r="L1034" s="8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</row>
    <row r="1035" ht="15.75" customHeight="1">
      <c r="A1035" s="66" t="s">
        <v>99</v>
      </c>
      <c r="B1035" s="75"/>
      <c r="C1035" s="75"/>
      <c r="D1035" s="75"/>
      <c r="E1035" s="75"/>
      <c r="F1035" s="75"/>
      <c r="G1035" s="75"/>
      <c r="H1035" s="75"/>
      <c r="I1035" s="75"/>
      <c r="J1035" s="75"/>
      <c r="K1035" s="75"/>
      <c r="L1035" s="76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</row>
    <row r="1036" ht="15.75" customHeight="1">
      <c r="A1036" s="78" t="s">
        <v>478</v>
      </c>
      <c r="B1036" s="79" t="s">
        <v>479</v>
      </c>
      <c r="C1036" s="75"/>
      <c r="D1036" s="76"/>
      <c r="E1036" s="80" t="s">
        <v>480</v>
      </c>
      <c r="F1036" s="75"/>
      <c r="G1036" s="76"/>
      <c r="H1036" s="79" t="s">
        <v>481</v>
      </c>
      <c r="I1036" s="75"/>
      <c r="J1036" s="75"/>
      <c r="K1036" s="75"/>
      <c r="L1036" s="76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</row>
    <row r="1037" ht="15.75" customHeight="1">
      <c r="A1037" s="81">
        <f>'Menu Cíclico'!BD11</f>
        <v>4</v>
      </c>
      <c r="B1037" s="82" t="s">
        <v>482</v>
      </c>
      <c r="C1037" s="82" t="s">
        <v>483</v>
      </c>
      <c r="D1037" s="82" t="s">
        <v>484</v>
      </c>
      <c r="E1037" s="82" t="s">
        <v>485</v>
      </c>
      <c r="F1037" s="82" t="s">
        <v>484</v>
      </c>
      <c r="G1037" s="82" t="s">
        <v>524</v>
      </c>
      <c r="H1037" s="82" t="s">
        <v>486</v>
      </c>
      <c r="I1037" s="82" t="s">
        <v>487</v>
      </c>
      <c r="J1037" s="114" t="s">
        <v>488</v>
      </c>
      <c r="K1037" s="85" t="s">
        <v>489</v>
      </c>
      <c r="L1037" s="85" t="s">
        <v>490</v>
      </c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</row>
    <row r="1038" ht="15.75" customHeight="1">
      <c r="A1038" s="86" t="s">
        <v>491</v>
      </c>
      <c r="B1038" s="87"/>
      <c r="C1038" s="87"/>
      <c r="D1038" s="87"/>
      <c r="E1038" s="87"/>
      <c r="F1038" s="87"/>
      <c r="G1038" s="87"/>
      <c r="H1038" s="87"/>
      <c r="I1038" s="87"/>
      <c r="J1038" s="115"/>
      <c r="K1038" s="87"/>
      <c r="L1038" s="87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</row>
    <row r="1039" ht="15.75" customHeight="1">
      <c r="A1039" s="37" t="s">
        <v>412</v>
      </c>
      <c r="B1039" s="89">
        <v>0.05</v>
      </c>
      <c r="C1039" s="89">
        <v>2.0</v>
      </c>
      <c r="D1039" s="18">
        <f t="shared" ref="D1039:D1052" si="277">C1039*B1039</f>
        <v>0.1</v>
      </c>
      <c r="E1039" s="18">
        <f>B1039*A1037</f>
        <v>0.2</v>
      </c>
      <c r="F1039" s="18">
        <f t="shared" ref="F1039:F1052" si="278">E1039*C1039</f>
        <v>0.4</v>
      </c>
      <c r="G1039" s="140">
        <v>0.0</v>
      </c>
      <c r="H1039" s="18">
        <v>1.0</v>
      </c>
      <c r="I1039" s="89">
        <f t="shared" ref="I1039:I1052" si="279">H1039*E1039</f>
        <v>0.2</v>
      </c>
      <c r="J1039" s="116">
        <f>'Insumos Buffet'!D35</f>
        <v>4034</v>
      </c>
      <c r="K1039" s="3">
        <f t="shared" ref="K1039:K1052" si="280">J1039*I1039</f>
        <v>806.8</v>
      </c>
      <c r="L1039" s="3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</row>
    <row r="1040" ht="15.75" customHeight="1">
      <c r="A1040" s="31" t="s">
        <v>474</v>
      </c>
      <c r="B1040" s="89">
        <v>0.02</v>
      </c>
      <c r="C1040" s="89">
        <v>0.8</v>
      </c>
      <c r="D1040" s="18">
        <f t="shared" si="277"/>
        <v>0.016</v>
      </c>
      <c r="E1040" s="18">
        <f>B1040*A1037</f>
        <v>0.08</v>
      </c>
      <c r="F1040" s="18">
        <f t="shared" si="278"/>
        <v>0.064</v>
      </c>
      <c r="G1040" s="87"/>
      <c r="H1040" s="18">
        <v>1.1</v>
      </c>
      <c r="I1040" s="89">
        <f t="shared" si="279"/>
        <v>0.088</v>
      </c>
      <c r="J1040" s="116">
        <f>'Insumos Buffet'!D66</f>
        <v>23210</v>
      </c>
      <c r="K1040" s="3">
        <f t="shared" si="280"/>
        <v>2042.48</v>
      </c>
      <c r="L1040" s="3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</row>
    <row r="1041" ht="15.75" customHeight="1">
      <c r="A1041" s="31" t="s">
        <v>425</v>
      </c>
      <c r="B1041" s="89">
        <v>0.02</v>
      </c>
      <c r="C1041" s="18">
        <v>1.0</v>
      </c>
      <c r="D1041" s="18">
        <f t="shared" si="277"/>
        <v>0.02</v>
      </c>
      <c r="E1041" s="18">
        <f>B1041*A1037</f>
        <v>0.08</v>
      </c>
      <c r="F1041" s="18">
        <f t="shared" si="278"/>
        <v>0.08</v>
      </c>
      <c r="G1041" s="148" t="s">
        <v>527</v>
      </c>
      <c r="H1041" s="18">
        <v>1.0</v>
      </c>
      <c r="I1041" s="89">
        <f t="shared" si="279"/>
        <v>0.08</v>
      </c>
      <c r="J1041" s="116">
        <f>'Insumos Buffet'!D42</f>
        <v>23900</v>
      </c>
      <c r="K1041" s="3">
        <f t="shared" si="280"/>
        <v>1912</v>
      </c>
      <c r="L1041" s="3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</row>
    <row r="1042" ht="15.75" customHeight="1">
      <c r="A1042" s="31" t="s">
        <v>345</v>
      </c>
      <c r="B1042" s="18">
        <v>0.01</v>
      </c>
      <c r="C1042" s="18">
        <v>1.0</v>
      </c>
      <c r="D1042" s="18">
        <f t="shared" si="277"/>
        <v>0.01</v>
      </c>
      <c r="E1042" s="18">
        <f>B1042*A1037</f>
        <v>0.04</v>
      </c>
      <c r="F1042" s="18">
        <f t="shared" si="278"/>
        <v>0.04</v>
      </c>
      <c r="G1042" s="142"/>
      <c r="H1042" s="18">
        <v>1.175</v>
      </c>
      <c r="I1042" s="89">
        <f t="shared" si="279"/>
        <v>0.047</v>
      </c>
      <c r="J1042" s="116">
        <f>'Insumos Buffet'!D21</f>
        <v>2990</v>
      </c>
      <c r="K1042" s="3">
        <f t="shared" si="280"/>
        <v>140.53</v>
      </c>
      <c r="L1042" s="3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</row>
    <row r="1043" ht="15.75" customHeight="1">
      <c r="A1043" s="31" t="s">
        <v>525</v>
      </c>
      <c r="B1043" s="18">
        <v>0.01</v>
      </c>
      <c r="C1043" s="18">
        <v>1.0</v>
      </c>
      <c r="D1043" s="18">
        <f t="shared" si="277"/>
        <v>0.01</v>
      </c>
      <c r="E1043" s="18">
        <f>B1043*A1037</f>
        <v>0.04</v>
      </c>
      <c r="F1043" s="18">
        <f t="shared" si="278"/>
        <v>0.04</v>
      </c>
      <c r="G1043" s="142"/>
      <c r="H1043" s="18">
        <v>1.0</v>
      </c>
      <c r="I1043" s="89">
        <f t="shared" si="279"/>
        <v>0.04</v>
      </c>
      <c r="J1043" s="116">
        <f>'Insumos Buffet'!D94</f>
        <v>8175</v>
      </c>
      <c r="K1043" s="3">
        <f t="shared" si="280"/>
        <v>327</v>
      </c>
      <c r="L1043" s="3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</row>
    <row r="1044" ht="15.75" customHeight="1">
      <c r="A1044" s="31" t="s">
        <v>47</v>
      </c>
      <c r="B1044" s="18">
        <v>0.01</v>
      </c>
      <c r="C1044" s="18">
        <v>1.0</v>
      </c>
      <c r="D1044" s="18">
        <f t="shared" si="277"/>
        <v>0.01</v>
      </c>
      <c r="E1044" s="18">
        <f>B1044*A1037</f>
        <v>0.04</v>
      </c>
      <c r="F1044" s="18">
        <f t="shared" si="278"/>
        <v>0.04</v>
      </c>
      <c r="G1044" s="87"/>
      <c r="H1044" s="18">
        <v>1.0</v>
      </c>
      <c r="I1044" s="89">
        <f t="shared" si="279"/>
        <v>0.04</v>
      </c>
      <c r="J1044" s="116">
        <f>'Insumos Buffet'!D2</f>
        <v>6820</v>
      </c>
      <c r="K1044" s="3">
        <f t="shared" si="280"/>
        <v>272.8</v>
      </c>
      <c r="L1044" s="3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</row>
    <row r="1045" ht="15.75" customHeight="1">
      <c r="A1045" s="31" t="s">
        <v>441</v>
      </c>
      <c r="B1045" s="89">
        <v>0.08</v>
      </c>
      <c r="C1045" s="89">
        <v>1.0</v>
      </c>
      <c r="D1045" s="18">
        <f t="shared" si="277"/>
        <v>0.08</v>
      </c>
      <c r="E1045" s="18">
        <f>B1045*A1037</f>
        <v>0.32</v>
      </c>
      <c r="F1045" s="18">
        <f t="shared" si="278"/>
        <v>0.32</v>
      </c>
      <c r="G1045" s="59"/>
      <c r="H1045" s="18">
        <v>1.0</v>
      </c>
      <c r="I1045" s="89">
        <f t="shared" si="279"/>
        <v>0.32</v>
      </c>
      <c r="J1045" s="116">
        <f>'Insumos Buffet'!D88</f>
        <v>49781.722</v>
      </c>
      <c r="K1045" s="3">
        <f t="shared" si="280"/>
        <v>15930.15104</v>
      </c>
      <c r="L1045" s="3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</row>
    <row r="1046" ht="15.75" customHeight="1">
      <c r="A1046" s="31" t="s">
        <v>387</v>
      </c>
      <c r="B1046" s="89">
        <v>0.02</v>
      </c>
      <c r="C1046" s="89">
        <v>1.0</v>
      </c>
      <c r="D1046" s="18">
        <f t="shared" si="277"/>
        <v>0.02</v>
      </c>
      <c r="E1046" s="18">
        <f>B1046*A1037</f>
        <v>0.08</v>
      </c>
      <c r="F1046" s="18">
        <f t="shared" si="278"/>
        <v>0.08</v>
      </c>
      <c r="G1046" s="148" t="s">
        <v>528</v>
      </c>
      <c r="H1046" s="18">
        <v>1.0</v>
      </c>
      <c r="I1046" s="89">
        <f t="shared" si="279"/>
        <v>0.08</v>
      </c>
      <c r="J1046" s="116">
        <f>'Insumos Buffet'!D29</f>
        <v>7700</v>
      </c>
      <c r="K1046" s="3">
        <f t="shared" si="280"/>
        <v>616</v>
      </c>
      <c r="L1046" s="3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</row>
    <row r="1047" ht="15.75" customHeight="1">
      <c r="A1047" s="31" t="s">
        <v>505</v>
      </c>
      <c r="B1047" s="89">
        <v>0.005</v>
      </c>
      <c r="C1047" s="89">
        <v>1.0</v>
      </c>
      <c r="D1047" s="18">
        <f t="shared" si="277"/>
        <v>0.005</v>
      </c>
      <c r="E1047" s="18">
        <f>B1047*A1037</f>
        <v>0.02</v>
      </c>
      <c r="F1047" s="18">
        <f t="shared" si="278"/>
        <v>0.02</v>
      </c>
      <c r="G1047" s="142"/>
      <c r="H1047" s="18">
        <v>1.0</v>
      </c>
      <c r="I1047" s="89">
        <f t="shared" si="279"/>
        <v>0.02</v>
      </c>
      <c r="J1047" s="116">
        <f>'Insumos Buffet'!D82</f>
        <v>3200</v>
      </c>
      <c r="K1047" s="3">
        <f t="shared" si="280"/>
        <v>64</v>
      </c>
      <c r="L1047" s="3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</row>
    <row r="1048" ht="15.75" customHeight="1">
      <c r="A1048" s="31" t="s">
        <v>494</v>
      </c>
      <c r="B1048" s="89">
        <v>5.0E-4</v>
      </c>
      <c r="C1048" s="89">
        <v>1.0</v>
      </c>
      <c r="D1048" s="18">
        <f t="shared" si="277"/>
        <v>0.0005</v>
      </c>
      <c r="E1048" s="18">
        <f>B1048*A1037</f>
        <v>0.002</v>
      </c>
      <c r="F1048" s="18">
        <f t="shared" si="278"/>
        <v>0.002</v>
      </c>
      <c r="G1048" s="142"/>
      <c r="H1048" s="18">
        <v>1.0</v>
      </c>
      <c r="I1048" s="89">
        <f t="shared" si="279"/>
        <v>0.002</v>
      </c>
      <c r="J1048" s="116">
        <f>'Insumos Buffet'!D70</f>
        <v>145000</v>
      </c>
      <c r="K1048" s="3">
        <f t="shared" si="280"/>
        <v>290</v>
      </c>
      <c r="L1048" s="3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</row>
    <row r="1049" ht="15.75" customHeight="1">
      <c r="A1049" s="31"/>
      <c r="B1049" s="89"/>
      <c r="C1049" s="89"/>
      <c r="D1049" s="18">
        <f t="shared" si="277"/>
        <v>0</v>
      </c>
      <c r="E1049" s="18">
        <f>B1049*A1037</f>
        <v>0</v>
      </c>
      <c r="F1049" s="18">
        <f t="shared" si="278"/>
        <v>0</v>
      </c>
      <c r="G1049" s="142"/>
      <c r="H1049" s="18"/>
      <c r="I1049" s="89">
        <f t="shared" si="279"/>
        <v>0</v>
      </c>
      <c r="J1049" s="116"/>
      <c r="K1049" s="3">
        <f t="shared" si="280"/>
        <v>0</v>
      </c>
      <c r="L1049" s="3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</row>
    <row r="1050" ht="15.75" customHeight="1">
      <c r="A1050" s="31"/>
      <c r="B1050" s="89"/>
      <c r="C1050" s="89"/>
      <c r="D1050" s="95">
        <f t="shared" si="277"/>
        <v>0</v>
      </c>
      <c r="E1050" s="95">
        <f>B1050*A1037</f>
        <v>0</v>
      </c>
      <c r="F1050" s="18">
        <f t="shared" si="278"/>
        <v>0</v>
      </c>
      <c r="G1050" s="87"/>
      <c r="H1050" s="18"/>
      <c r="I1050" s="89">
        <f t="shared" si="279"/>
        <v>0</v>
      </c>
      <c r="J1050" s="118"/>
      <c r="K1050" s="3">
        <f t="shared" si="280"/>
        <v>0</v>
      </c>
      <c r="L1050" s="3"/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</row>
    <row r="1051" ht="15.75" customHeight="1">
      <c r="A1051" s="31"/>
      <c r="B1051" s="89"/>
      <c r="C1051" s="89"/>
      <c r="D1051" s="18">
        <f t="shared" si="277"/>
        <v>0</v>
      </c>
      <c r="E1051" s="18">
        <f>B1051*A1037</f>
        <v>0</v>
      </c>
      <c r="F1051" s="18">
        <f t="shared" si="278"/>
        <v>0</v>
      </c>
      <c r="G1051" s="143">
        <f>F1053/A1037</f>
        <v>0.2715</v>
      </c>
      <c r="H1051" s="18"/>
      <c r="I1051" s="89">
        <f t="shared" si="279"/>
        <v>0</v>
      </c>
      <c r="J1051" s="3"/>
      <c r="K1051" s="3">
        <f t="shared" si="280"/>
        <v>0</v>
      </c>
      <c r="L1051" s="3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</row>
    <row r="1052" ht="15.75" customHeight="1">
      <c r="A1052" s="31"/>
      <c r="B1052" s="89"/>
      <c r="C1052" s="89"/>
      <c r="D1052" s="18">
        <f t="shared" si="277"/>
        <v>0</v>
      </c>
      <c r="E1052" s="18">
        <f>B1052*A1037</f>
        <v>0</v>
      </c>
      <c r="F1052" s="18">
        <f t="shared" si="278"/>
        <v>0</v>
      </c>
      <c r="G1052" s="142"/>
      <c r="H1052" s="18"/>
      <c r="I1052" s="89">
        <f t="shared" si="279"/>
        <v>0</v>
      </c>
      <c r="J1052" s="3"/>
      <c r="K1052" s="3">
        <f t="shared" si="280"/>
        <v>0</v>
      </c>
      <c r="L1052" s="3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</row>
    <row r="1053" ht="15.75" customHeight="1">
      <c r="A1053" s="4" t="s">
        <v>495</v>
      </c>
      <c r="B1053" s="97">
        <f>SUM(B1039:B1052)</f>
        <v>0.2255</v>
      </c>
      <c r="C1053" s="96"/>
      <c r="D1053" s="97">
        <f t="shared" ref="D1053:F1053" si="281">SUM(D1039:D1052)</f>
        <v>0.2715</v>
      </c>
      <c r="E1053" s="97">
        <f t="shared" si="281"/>
        <v>0.902</v>
      </c>
      <c r="F1053" s="97">
        <f t="shared" si="281"/>
        <v>1.086</v>
      </c>
      <c r="G1053" s="87"/>
      <c r="H1053" s="96"/>
      <c r="I1053" s="97">
        <f t="shared" ref="I1053:L1053" si="282">SUM(I1039:I1052)</f>
        <v>0.917</v>
      </c>
      <c r="J1053" s="98">
        <f t="shared" si="282"/>
        <v>274810.722</v>
      </c>
      <c r="K1053" s="98">
        <f t="shared" si="282"/>
        <v>22401.76104</v>
      </c>
      <c r="L1053" s="98">
        <f t="shared" si="282"/>
        <v>0</v>
      </c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</row>
    <row r="1054" ht="15.75" customHeight="1">
      <c r="A1054" s="8"/>
      <c r="B1054" s="100"/>
      <c r="C1054" s="100"/>
      <c r="D1054" s="100"/>
      <c r="E1054" s="100"/>
      <c r="F1054" s="100"/>
      <c r="G1054" s="100"/>
      <c r="H1054" s="100"/>
      <c r="I1054" s="101" t="s">
        <v>496</v>
      </c>
      <c r="J1054" s="33"/>
      <c r="K1054" s="100"/>
      <c r="L1054" s="101" t="s">
        <v>497</v>
      </c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</row>
    <row r="1055" ht="15.75" customHeight="1">
      <c r="A1055" s="8"/>
      <c r="B1055" s="100"/>
      <c r="C1055" s="100"/>
      <c r="D1055" s="100"/>
      <c r="E1055" s="100"/>
      <c r="F1055" s="100"/>
      <c r="G1055" s="100"/>
      <c r="H1055" s="100"/>
      <c r="I1055" s="104">
        <f>G1051*A1037</f>
        <v>1.086</v>
      </c>
      <c r="J1055" s="33"/>
      <c r="K1055" s="100"/>
      <c r="L1055" s="104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</row>
    <row r="1056" ht="15.75" customHeight="1">
      <c r="A1056" s="8"/>
      <c r="B1056" s="8"/>
      <c r="C1056" s="8"/>
      <c r="D1056" s="8"/>
      <c r="E1056" s="8"/>
      <c r="F1056" s="8"/>
      <c r="G1056" s="8"/>
      <c r="H1056" s="8"/>
      <c r="I1056" s="8"/>
      <c r="J1056" s="33"/>
      <c r="K1056" s="8"/>
      <c r="L1056" s="8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</row>
    <row r="1057" ht="15.75" customHeight="1">
      <c r="A1057" s="8"/>
      <c r="B1057" s="8"/>
      <c r="C1057" s="8"/>
      <c r="D1057" s="8"/>
      <c r="E1057" s="8"/>
      <c r="F1057" s="8"/>
      <c r="G1057" s="8"/>
      <c r="H1057" s="8"/>
      <c r="I1057" s="8"/>
      <c r="J1057" s="33"/>
      <c r="K1057" s="8"/>
      <c r="L1057" s="8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</row>
    <row r="1058" ht="15.75" customHeight="1">
      <c r="A1058" s="66" t="s">
        <v>75</v>
      </c>
      <c r="B1058" s="75"/>
      <c r="C1058" s="75"/>
      <c r="D1058" s="75"/>
      <c r="E1058" s="75"/>
      <c r="F1058" s="75"/>
      <c r="G1058" s="75"/>
      <c r="H1058" s="75"/>
      <c r="I1058" s="75"/>
      <c r="J1058" s="75"/>
      <c r="K1058" s="75"/>
      <c r="L1058" s="76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</row>
    <row r="1059" ht="15.75" customHeight="1">
      <c r="A1059" s="78" t="s">
        <v>478</v>
      </c>
      <c r="B1059" s="79" t="s">
        <v>479</v>
      </c>
      <c r="C1059" s="75"/>
      <c r="D1059" s="76"/>
      <c r="E1059" s="80" t="s">
        <v>480</v>
      </c>
      <c r="F1059" s="75"/>
      <c r="G1059" s="76"/>
      <c r="H1059" s="79" t="s">
        <v>481</v>
      </c>
      <c r="I1059" s="75"/>
      <c r="J1059" s="75"/>
      <c r="K1059" s="75"/>
      <c r="L1059" s="76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</row>
    <row r="1060" ht="15.75" customHeight="1">
      <c r="A1060" s="81">
        <f>'Menu Cíclico'!BH11</f>
        <v>4</v>
      </c>
      <c r="B1060" s="82" t="s">
        <v>482</v>
      </c>
      <c r="C1060" s="82" t="s">
        <v>483</v>
      </c>
      <c r="D1060" s="82" t="s">
        <v>484</v>
      </c>
      <c r="E1060" s="82" t="s">
        <v>485</v>
      </c>
      <c r="F1060" s="82" t="s">
        <v>484</v>
      </c>
      <c r="G1060" s="82" t="s">
        <v>524</v>
      </c>
      <c r="H1060" s="82" t="s">
        <v>486</v>
      </c>
      <c r="I1060" s="82" t="s">
        <v>487</v>
      </c>
      <c r="J1060" s="114" t="s">
        <v>488</v>
      </c>
      <c r="K1060" s="85" t="s">
        <v>489</v>
      </c>
      <c r="L1060" s="85" t="s">
        <v>490</v>
      </c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</row>
    <row r="1061" ht="15.75" customHeight="1">
      <c r="A1061" s="86" t="s">
        <v>491</v>
      </c>
      <c r="B1061" s="87"/>
      <c r="C1061" s="87"/>
      <c r="D1061" s="87"/>
      <c r="E1061" s="87"/>
      <c r="F1061" s="87"/>
      <c r="G1061" s="87"/>
      <c r="H1061" s="87"/>
      <c r="I1061" s="87"/>
      <c r="J1061" s="115"/>
      <c r="K1061" s="87"/>
      <c r="L1061" s="87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</row>
    <row r="1062" ht="15.75" customHeight="1">
      <c r="A1062" s="37" t="s">
        <v>445</v>
      </c>
      <c r="B1062" s="89">
        <v>0.12</v>
      </c>
      <c r="C1062" s="89">
        <v>1.0</v>
      </c>
      <c r="D1062" s="18">
        <f t="shared" ref="D1062:D1075" si="283">C1062*B1062</f>
        <v>0.12</v>
      </c>
      <c r="E1062" s="18">
        <f>B1062*A1060</f>
        <v>0.48</v>
      </c>
      <c r="F1062" s="18">
        <f t="shared" ref="F1062:F1075" si="284">E1062*C1062</f>
        <v>0.48</v>
      </c>
      <c r="G1062" s="140">
        <v>0.0</v>
      </c>
      <c r="H1062" s="18">
        <v>1.0</v>
      </c>
      <c r="I1062" s="89">
        <f t="shared" ref="I1062:I1075" si="285">H1062*E1062</f>
        <v>0.48</v>
      </c>
      <c r="J1062" s="116">
        <f>'Insumos Buffet'!D112</f>
        <v>5250</v>
      </c>
      <c r="K1062" s="3">
        <f t="shared" ref="K1062:K1075" si="286">J1062*I1062</f>
        <v>2520</v>
      </c>
      <c r="L1062" s="3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</row>
    <row r="1063" ht="15.75" customHeight="1">
      <c r="A1063" s="31" t="s">
        <v>441</v>
      </c>
      <c r="B1063" s="89">
        <v>0.05</v>
      </c>
      <c r="C1063" s="89">
        <v>1.0</v>
      </c>
      <c r="D1063" s="18">
        <f t="shared" si="283"/>
        <v>0.05</v>
      </c>
      <c r="E1063" s="18">
        <f>B1063*A1060</f>
        <v>0.2</v>
      </c>
      <c r="F1063" s="18">
        <f t="shared" si="284"/>
        <v>0.2</v>
      </c>
      <c r="G1063" s="87"/>
      <c r="H1063" s="18">
        <v>1.0</v>
      </c>
      <c r="I1063" s="89">
        <f t="shared" si="285"/>
        <v>0.2</v>
      </c>
      <c r="J1063" s="116">
        <f>'Insumos Buffet'!D88</f>
        <v>49781.722</v>
      </c>
      <c r="K1063" s="3">
        <f t="shared" si="286"/>
        <v>9956.3444</v>
      </c>
      <c r="L1063" s="3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</row>
    <row r="1064" ht="15.75" customHeight="1">
      <c r="A1064" s="31" t="s">
        <v>387</v>
      </c>
      <c r="B1064" s="18">
        <v>0.02</v>
      </c>
      <c r="C1064" s="18">
        <v>1.0</v>
      </c>
      <c r="D1064" s="18">
        <f t="shared" si="283"/>
        <v>0.02</v>
      </c>
      <c r="E1064" s="18">
        <f>B1064*A1060</f>
        <v>0.08</v>
      </c>
      <c r="F1064" s="18">
        <f t="shared" si="284"/>
        <v>0.08</v>
      </c>
      <c r="G1064" s="148" t="s">
        <v>527</v>
      </c>
      <c r="H1064" s="18">
        <v>1.0</v>
      </c>
      <c r="I1064" s="89">
        <f t="shared" si="285"/>
        <v>0.08</v>
      </c>
      <c r="J1064" s="116">
        <f>'Insumos Buffet'!D29</f>
        <v>7700</v>
      </c>
      <c r="K1064" s="3">
        <f t="shared" si="286"/>
        <v>616</v>
      </c>
      <c r="L1064" s="3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</row>
    <row r="1065" ht="15.75" customHeight="1">
      <c r="A1065" s="31" t="s">
        <v>505</v>
      </c>
      <c r="B1065" s="18">
        <v>0.002</v>
      </c>
      <c r="C1065" s="18">
        <v>1.0</v>
      </c>
      <c r="D1065" s="18">
        <f t="shared" si="283"/>
        <v>0.002</v>
      </c>
      <c r="E1065" s="18">
        <f>B1065*A1060</f>
        <v>0.008</v>
      </c>
      <c r="F1065" s="18">
        <f t="shared" si="284"/>
        <v>0.008</v>
      </c>
      <c r="G1065" s="142"/>
      <c r="H1065" s="18">
        <v>1.0</v>
      </c>
      <c r="I1065" s="89">
        <f t="shared" si="285"/>
        <v>0.008</v>
      </c>
      <c r="J1065" s="116">
        <f>'Insumos Buffet'!D82</f>
        <v>3200</v>
      </c>
      <c r="K1065" s="3">
        <f t="shared" si="286"/>
        <v>25.6</v>
      </c>
      <c r="L1065" s="3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</row>
    <row r="1066" ht="15.75" customHeight="1">
      <c r="A1066" s="31" t="s">
        <v>494</v>
      </c>
      <c r="B1066" s="18">
        <v>5.0E-4</v>
      </c>
      <c r="C1066" s="18">
        <v>1.0</v>
      </c>
      <c r="D1066" s="18">
        <f t="shared" si="283"/>
        <v>0.0005</v>
      </c>
      <c r="E1066" s="18">
        <f>B1066*A1060</f>
        <v>0.002</v>
      </c>
      <c r="F1066" s="18">
        <f t="shared" si="284"/>
        <v>0.002</v>
      </c>
      <c r="G1066" s="142"/>
      <c r="H1066" s="18">
        <v>1.0</v>
      </c>
      <c r="I1066" s="89">
        <f t="shared" si="285"/>
        <v>0.002</v>
      </c>
      <c r="J1066" s="116">
        <f>'Insumos Buffet'!D70</f>
        <v>145000</v>
      </c>
      <c r="K1066" s="3">
        <f t="shared" si="286"/>
        <v>290</v>
      </c>
      <c r="L1066" s="3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</row>
    <row r="1067" ht="15.75" customHeight="1">
      <c r="A1067" s="31" t="s">
        <v>507</v>
      </c>
      <c r="B1067" s="18">
        <v>0.02</v>
      </c>
      <c r="C1067" s="18">
        <v>1.0</v>
      </c>
      <c r="D1067" s="18">
        <f t="shared" si="283"/>
        <v>0.02</v>
      </c>
      <c r="E1067" s="18">
        <f>B1067*A1060</f>
        <v>0.08</v>
      </c>
      <c r="F1067" s="18">
        <f t="shared" si="284"/>
        <v>0.08</v>
      </c>
      <c r="G1067" s="87"/>
      <c r="H1067" s="18">
        <v>1.0</v>
      </c>
      <c r="I1067" s="89">
        <f t="shared" si="285"/>
        <v>0.08</v>
      </c>
      <c r="J1067" s="116">
        <f>'Insumos Buffet'!D76</f>
        <v>5000</v>
      </c>
      <c r="K1067" s="3">
        <f t="shared" si="286"/>
        <v>400</v>
      </c>
      <c r="L1067" s="3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</row>
    <row r="1068" ht="15.75" customHeight="1">
      <c r="A1068" s="31" t="s">
        <v>502</v>
      </c>
      <c r="B1068" s="18">
        <v>0.02</v>
      </c>
      <c r="C1068" s="18">
        <v>1.0</v>
      </c>
      <c r="D1068" s="18">
        <f t="shared" si="283"/>
        <v>0.02</v>
      </c>
      <c r="E1068" s="18">
        <f>B1068*A1060</f>
        <v>0.08</v>
      </c>
      <c r="F1068" s="18">
        <f t="shared" si="284"/>
        <v>0.08</v>
      </c>
      <c r="G1068" s="59"/>
      <c r="H1068" s="18">
        <v>1.0</v>
      </c>
      <c r="I1068" s="89">
        <f t="shared" si="285"/>
        <v>0.08</v>
      </c>
      <c r="J1068" s="116">
        <f>'Insumos Buffet'!D73</f>
        <v>20363</v>
      </c>
      <c r="K1068" s="3">
        <f t="shared" si="286"/>
        <v>1629.04</v>
      </c>
      <c r="L1068" s="3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</row>
    <row r="1069" ht="15.75" customHeight="1">
      <c r="A1069" s="31" t="s">
        <v>476</v>
      </c>
      <c r="B1069" s="89">
        <v>3.0E-4</v>
      </c>
      <c r="C1069" s="89">
        <v>1.0</v>
      </c>
      <c r="D1069" s="18">
        <f t="shared" si="283"/>
        <v>0.0003</v>
      </c>
      <c r="E1069" s="18">
        <f>B1069*A1060</f>
        <v>0.0012</v>
      </c>
      <c r="F1069" s="18">
        <f t="shared" si="284"/>
        <v>0.0012</v>
      </c>
      <c r="G1069" s="148" t="s">
        <v>528</v>
      </c>
      <c r="H1069" s="18">
        <v>1.2</v>
      </c>
      <c r="I1069" s="89">
        <f t="shared" si="285"/>
        <v>0.00144</v>
      </c>
      <c r="J1069" s="116">
        <f>'Insumos Buffet'!D68</f>
        <v>48684</v>
      </c>
      <c r="K1069" s="3">
        <f t="shared" si="286"/>
        <v>70.10496</v>
      </c>
      <c r="L1069" s="3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</row>
    <row r="1070" ht="15.75" customHeight="1">
      <c r="A1070" s="31" t="s">
        <v>193</v>
      </c>
      <c r="B1070" s="89">
        <v>3.0E-4</v>
      </c>
      <c r="C1070" s="89">
        <v>1.0</v>
      </c>
      <c r="D1070" s="18">
        <f t="shared" si="283"/>
        <v>0.0003</v>
      </c>
      <c r="E1070" s="18">
        <f>B1070*A1060</f>
        <v>0.0012</v>
      </c>
      <c r="F1070" s="18">
        <f t="shared" si="284"/>
        <v>0.0012</v>
      </c>
      <c r="G1070" s="142"/>
      <c r="H1070" s="18">
        <v>1.2</v>
      </c>
      <c r="I1070" s="89">
        <f t="shared" si="285"/>
        <v>0.00144</v>
      </c>
      <c r="J1070" s="116">
        <f>'Insumos Buffet'!D7</f>
        <v>46231</v>
      </c>
      <c r="K1070" s="3">
        <f t="shared" si="286"/>
        <v>66.57264</v>
      </c>
      <c r="L1070" s="3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</row>
    <row r="1071" ht="15.75" customHeight="1">
      <c r="A1071" s="1"/>
      <c r="B1071" s="89"/>
      <c r="C1071" s="89"/>
      <c r="D1071" s="18">
        <f t="shared" si="283"/>
        <v>0</v>
      </c>
      <c r="E1071" s="18">
        <f>B1071*A1060</f>
        <v>0</v>
      </c>
      <c r="F1071" s="18">
        <f t="shared" si="284"/>
        <v>0</v>
      </c>
      <c r="G1071" s="142"/>
      <c r="H1071" s="18"/>
      <c r="I1071" s="89">
        <f t="shared" si="285"/>
        <v>0</v>
      </c>
      <c r="J1071" s="116"/>
      <c r="K1071" s="3">
        <f t="shared" si="286"/>
        <v>0</v>
      </c>
      <c r="L1071" s="3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</row>
    <row r="1072" ht="15.75" customHeight="1">
      <c r="A1072" s="1"/>
      <c r="B1072" s="89"/>
      <c r="C1072" s="89"/>
      <c r="D1072" s="18">
        <f t="shared" si="283"/>
        <v>0</v>
      </c>
      <c r="E1072" s="18">
        <f>B1072*A1060</f>
        <v>0</v>
      </c>
      <c r="F1072" s="18">
        <f t="shared" si="284"/>
        <v>0</v>
      </c>
      <c r="G1072" s="142"/>
      <c r="H1072" s="18"/>
      <c r="I1072" s="89">
        <f t="shared" si="285"/>
        <v>0</v>
      </c>
      <c r="J1072" s="116"/>
      <c r="K1072" s="3">
        <f t="shared" si="286"/>
        <v>0</v>
      </c>
      <c r="L1072" s="3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</row>
    <row r="1073" ht="15.75" customHeight="1">
      <c r="A1073" s="31"/>
      <c r="B1073" s="89"/>
      <c r="C1073" s="89"/>
      <c r="D1073" s="95">
        <f t="shared" si="283"/>
        <v>0</v>
      </c>
      <c r="E1073" s="95">
        <f>B1073*A1060</f>
        <v>0</v>
      </c>
      <c r="F1073" s="18">
        <f t="shared" si="284"/>
        <v>0</v>
      </c>
      <c r="G1073" s="87"/>
      <c r="H1073" s="18"/>
      <c r="I1073" s="89">
        <f t="shared" si="285"/>
        <v>0</v>
      </c>
      <c r="J1073" s="118"/>
      <c r="K1073" s="3">
        <f t="shared" si="286"/>
        <v>0</v>
      </c>
      <c r="L1073" s="3"/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</row>
    <row r="1074" ht="15.75" customHeight="1">
      <c r="A1074" s="31"/>
      <c r="B1074" s="89"/>
      <c r="C1074" s="89"/>
      <c r="D1074" s="18">
        <f t="shared" si="283"/>
        <v>0</v>
      </c>
      <c r="E1074" s="18">
        <f>B1074*A1060</f>
        <v>0</v>
      </c>
      <c r="F1074" s="18">
        <f t="shared" si="284"/>
        <v>0</v>
      </c>
      <c r="G1074" s="143">
        <f>F1076/A1060</f>
        <v>0.2331</v>
      </c>
      <c r="H1074" s="18"/>
      <c r="I1074" s="89">
        <f t="shared" si="285"/>
        <v>0</v>
      </c>
      <c r="J1074" s="3"/>
      <c r="K1074" s="3">
        <f t="shared" si="286"/>
        <v>0</v>
      </c>
      <c r="L1074" s="3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</row>
    <row r="1075" ht="15.75" customHeight="1">
      <c r="A1075" s="31"/>
      <c r="B1075" s="89"/>
      <c r="C1075" s="89"/>
      <c r="D1075" s="18">
        <f t="shared" si="283"/>
        <v>0</v>
      </c>
      <c r="E1075" s="18">
        <f>B1075*A1060</f>
        <v>0</v>
      </c>
      <c r="F1075" s="18">
        <f t="shared" si="284"/>
        <v>0</v>
      </c>
      <c r="G1075" s="142"/>
      <c r="H1075" s="18"/>
      <c r="I1075" s="89">
        <f t="shared" si="285"/>
        <v>0</v>
      </c>
      <c r="J1075" s="3"/>
      <c r="K1075" s="3">
        <f t="shared" si="286"/>
        <v>0</v>
      </c>
      <c r="L1075" s="3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</row>
    <row r="1076" ht="15.75" customHeight="1">
      <c r="A1076" s="4" t="s">
        <v>495</v>
      </c>
      <c r="B1076" s="97">
        <f>SUM(B1062:B1075)</f>
        <v>0.2331</v>
      </c>
      <c r="C1076" s="96"/>
      <c r="D1076" s="97">
        <f t="shared" ref="D1076:F1076" si="287">SUM(D1062:D1075)</f>
        <v>0.2331</v>
      </c>
      <c r="E1076" s="97">
        <f t="shared" si="287"/>
        <v>0.9324</v>
      </c>
      <c r="F1076" s="97">
        <f t="shared" si="287"/>
        <v>0.9324</v>
      </c>
      <c r="G1076" s="87"/>
      <c r="H1076" s="96"/>
      <c r="I1076" s="97">
        <f t="shared" ref="I1076:L1076" si="288">SUM(I1062:I1075)</f>
        <v>0.93288</v>
      </c>
      <c r="J1076" s="98">
        <f t="shared" si="288"/>
        <v>331209.722</v>
      </c>
      <c r="K1076" s="98">
        <f t="shared" si="288"/>
        <v>15573.662</v>
      </c>
      <c r="L1076" s="98">
        <f t="shared" si="288"/>
        <v>0</v>
      </c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</row>
    <row r="1077" ht="15.75" customHeight="1">
      <c r="A1077" s="8"/>
      <c r="B1077" s="100"/>
      <c r="C1077" s="100"/>
      <c r="D1077" s="100"/>
      <c r="E1077" s="100"/>
      <c r="F1077" s="100"/>
      <c r="G1077" s="100"/>
      <c r="H1077" s="100"/>
      <c r="I1077" s="101" t="s">
        <v>496</v>
      </c>
      <c r="J1077" s="33"/>
      <c r="K1077" s="100"/>
      <c r="L1077" s="101" t="s">
        <v>497</v>
      </c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</row>
    <row r="1078" ht="15.75" customHeight="1">
      <c r="A1078" s="8"/>
      <c r="B1078" s="100"/>
      <c r="C1078" s="100"/>
      <c r="D1078" s="100"/>
      <c r="E1078" s="100"/>
      <c r="F1078" s="100"/>
      <c r="G1078" s="100"/>
      <c r="H1078" s="100"/>
      <c r="I1078" s="104">
        <f>G1074*A1060</f>
        <v>0.9324</v>
      </c>
      <c r="J1078" s="33"/>
      <c r="K1078" s="100"/>
      <c r="L1078" s="104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</row>
    <row r="1079" ht="15.75" customHeight="1">
      <c r="A1079" s="8"/>
      <c r="B1079" s="8"/>
      <c r="C1079" s="8"/>
      <c r="D1079" s="8"/>
      <c r="E1079" s="8"/>
      <c r="F1079" s="8"/>
      <c r="G1079" s="8"/>
      <c r="H1079" s="8"/>
      <c r="I1079" s="8"/>
      <c r="J1079" s="33"/>
      <c r="K1079" s="8"/>
      <c r="L1079" s="8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</row>
    <row r="1080" ht="15.75" customHeight="1">
      <c r="A1080" s="8"/>
      <c r="B1080" s="8"/>
      <c r="C1080" s="8"/>
      <c r="D1080" s="8"/>
      <c r="E1080" s="8"/>
      <c r="F1080" s="8"/>
      <c r="G1080" s="8"/>
      <c r="H1080" s="8"/>
      <c r="I1080" s="8"/>
      <c r="J1080" s="33"/>
      <c r="K1080" s="8"/>
      <c r="L1080" s="8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</row>
    <row r="1081" ht="15.75" customHeight="1">
      <c r="A1081" s="78" t="s">
        <v>478</v>
      </c>
      <c r="B1081" s="79" t="s">
        <v>479</v>
      </c>
      <c r="C1081" s="75"/>
      <c r="D1081" s="76"/>
      <c r="E1081" s="80" t="s">
        <v>480</v>
      </c>
      <c r="F1081" s="75"/>
      <c r="G1081" s="76"/>
      <c r="H1081" s="79" t="s">
        <v>481</v>
      </c>
      <c r="I1081" s="75"/>
      <c r="J1081" s="75"/>
      <c r="K1081" s="75"/>
      <c r="L1081" s="76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</row>
    <row r="1082" ht="15.75" customHeight="1">
      <c r="A1082" s="177">
        <v>4.0</v>
      </c>
      <c r="B1082" s="82" t="s">
        <v>482</v>
      </c>
      <c r="C1082" s="82" t="s">
        <v>483</v>
      </c>
      <c r="D1082" s="82" t="s">
        <v>484</v>
      </c>
      <c r="E1082" s="82" t="s">
        <v>485</v>
      </c>
      <c r="F1082" s="82" t="s">
        <v>484</v>
      </c>
      <c r="G1082" s="82" t="s">
        <v>524</v>
      </c>
      <c r="H1082" s="82" t="s">
        <v>486</v>
      </c>
      <c r="I1082" s="82" t="s">
        <v>487</v>
      </c>
      <c r="J1082" s="114" t="s">
        <v>488</v>
      </c>
      <c r="K1082" s="85" t="s">
        <v>489</v>
      </c>
      <c r="L1082" s="85" t="s">
        <v>490</v>
      </c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</row>
    <row r="1083" ht="15.75" customHeight="1">
      <c r="A1083" s="86" t="s">
        <v>491</v>
      </c>
      <c r="B1083" s="87"/>
      <c r="C1083" s="87"/>
      <c r="D1083" s="87"/>
      <c r="E1083" s="87"/>
      <c r="F1083" s="87"/>
      <c r="G1083" s="87"/>
      <c r="H1083" s="87"/>
      <c r="I1083" s="87"/>
      <c r="J1083" s="115"/>
      <c r="K1083" s="87"/>
      <c r="L1083" s="87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</row>
    <row r="1084" ht="15.75" customHeight="1">
      <c r="A1084" s="2"/>
      <c r="B1084" s="89"/>
      <c r="C1084" s="89"/>
      <c r="D1084" s="18">
        <f t="shared" ref="D1084:D1097" si="289">C1084*B1084</f>
        <v>0</v>
      </c>
      <c r="E1084" s="18">
        <f>B1084*A1082</f>
        <v>0</v>
      </c>
      <c r="F1084" s="18">
        <f t="shared" ref="F1084:F1097" si="290">E1084*C1084</f>
        <v>0</v>
      </c>
      <c r="G1084" s="140">
        <v>0.0</v>
      </c>
      <c r="H1084" s="18"/>
      <c r="I1084" s="89">
        <f t="shared" ref="I1084:I1097" si="291">H1084*E1084</f>
        <v>0</v>
      </c>
      <c r="J1084" s="116"/>
      <c r="K1084" s="3">
        <f t="shared" ref="K1084:K1097" si="292">J1084*I1084</f>
        <v>0</v>
      </c>
      <c r="L1084" s="3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</row>
    <row r="1085" ht="15.75" customHeight="1">
      <c r="A1085" s="2"/>
      <c r="B1085" s="89"/>
      <c r="C1085" s="89"/>
      <c r="D1085" s="18">
        <f t="shared" si="289"/>
        <v>0</v>
      </c>
      <c r="E1085" s="18">
        <f>B1085*A1082</f>
        <v>0</v>
      </c>
      <c r="F1085" s="18">
        <f t="shared" si="290"/>
        <v>0</v>
      </c>
      <c r="G1085" s="87"/>
      <c r="H1085" s="18"/>
      <c r="I1085" s="89">
        <f t="shared" si="291"/>
        <v>0</v>
      </c>
      <c r="J1085" s="116"/>
      <c r="K1085" s="3">
        <f t="shared" si="292"/>
        <v>0</v>
      </c>
      <c r="L1085" s="3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</row>
    <row r="1086" ht="15.75" customHeight="1">
      <c r="A1086" s="2"/>
      <c r="B1086" s="18"/>
      <c r="C1086" s="18"/>
      <c r="D1086" s="18">
        <f t="shared" si="289"/>
        <v>0</v>
      </c>
      <c r="E1086" s="18">
        <f>B1086*A1082</f>
        <v>0</v>
      </c>
      <c r="F1086" s="18">
        <f t="shared" si="290"/>
        <v>0</v>
      </c>
      <c r="G1086" s="148" t="s">
        <v>527</v>
      </c>
      <c r="H1086" s="18"/>
      <c r="I1086" s="89">
        <f t="shared" si="291"/>
        <v>0</v>
      </c>
      <c r="J1086" s="116"/>
      <c r="K1086" s="3">
        <f t="shared" si="292"/>
        <v>0</v>
      </c>
      <c r="L1086" s="3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</row>
    <row r="1087" ht="15.75" customHeight="1">
      <c r="A1087" s="2"/>
      <c r="B1087" s="18"/>
      <c r="C1087" s="18"/>
      <c r="D1087" s="18">
        <f t="shared" si="289"/>
        <v>0</v>
      </c>
      <c r="E1087" s="18">
        <f>B1087*A1082</f>
        <v>0</v>
      </c>
      <c r="F1087" s="18">
        <f t="shared" si="290"/>
        <v>0</v>
      </c>
      <c r="G1087" s="142"/>
      <c r="H1087" s="18"/>
      <c r="I1087" s="89">
        <f t="shared" si="291"/>
        <v>0</v>
      </c>
      <c r="J1087" s="116"/>
      <c r="K1087" s="3">
        <f t="shared" si="292"/>
        <v>0</v>
      </c>
      <c r="L1087" s="3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</row>
    <row r="1088" ht="15.75" customHeight="1">
      <c r="A1088" s="2"/>
      <c r="B1088" s="18"/>
      <c r="C1088" s="18"/>
      <c r="D1088" s="18">
        <f t="shared" si="289"/>
        <v>0</v>
      </c>
      <c r="E1088" s="18">
        <f>B1088*A1082</f>
        <v>0</v>
      </c>
      <c r="F1088" s="18">
        <f t="shared" si="290"/>
        <v>0</v>
      </c>
      <c r="G1088" s="142"/>
      <c r="H1088" s="18"/>
      <c r="I1088" s="89">
        <f t="shared" si="291"/>
        <v>0</v>
      </c>
      <c r="J1088" s="116"/>
      <c r="K1088" s="3">
        <f t="shared" si="292"/>
        <v>0</v>
      </c>
      <c r="L1088" s="3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</row>
    <row r="1089" ht="15.75" customHeight="1">
      <c r="A1089" s="2"/>
      <c r="B1089" s="18"/>
      <c r="C1089" s="18"/>
      <c r="D1089" s="18">
        <f t="shared" si="289"/>
        <v>0</v>
      </c>
      <c r="E1089" s="18">
        <f>B1089*A1082</f>
        <v>0</v>
      </c>
      <c r="F1089" s="18">
        <f t="shared" si="290"/>
        <v>0</v>
      </c>
      <c r="G1089" s="87"/>
      <c r="H1089" s="18"/>
      <c r="I1089" s="89">
        <f t="shared" si="291"/>
        <v>0</v>
      </c>
      <c r="J1089" s="116"/>
      <c r="K1089" s="3">
        <f t="shared" si="292"/>
        <v>0</v>
      </c>
      <c r="L1089" s="3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</row>
    <row r="1090" ht="15.75" customHeight="1">
      <c r="A1090" s="2"/>
      <c r="B1090" s="18"/>
      <c r="C1090" s="18"/>
      <c r="D1090" s="18">
        <f t="shared" si="289"/>
        <v>0</v>
      </c>
      <c r="E1090" s="18">
        <f>B1090*A1082</f>
        <v>0</v>
      </c>
      <c r="F1090" s="18">
        <f t="shared" si="290"/>
        <v>0</v>
      </c>
      <c r="G1090" s="59"/>
      <c r="H1090" s="18"/>
      <c r="I1090" s="89">
        <f t="shared" si="291"/>
        <v>0</v>
      </c>
      <c r="J1090" s="116"/>
      <c r="K1090" s="3">
        <f t="shared" si="292"/>
        <v>0</v>
      </c>
      <c r="L1090" s="3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</row>
    <row r="1091" ht="15.75" customHeight="1">
      <c r="A1091" s="2"/>
      <c r="B1091" s="89"/>
      <c r="C1091" s="89"/>
      <c r="D1091" s="18">
        <f t="shared" si="289"/>
        <v>0</v>
      </c>
      <c r="E1091" s="18">
        <f>B1091*A1082</f>
        <v>0</v>
      </c>
      <c r="F1091" s="18">
        <f t="shared" si="290"/>
        <v>0</v>
      </c>
      <c r="G1091" s="148" t="s">
        <v>528</v>
      </c>
      <c r="H1091" s="18"/>
      <c r="I1091" s="89">
        <f t="shared" si="291"/>
        <v>0</v>
      </c>
      <c r="J1091" s="116"/>
      <c r="K1091" s="3">
        <f t="shared" si="292"/>
        <v>0</v>
      </c>
      <c r="L1091" s="3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</row>
    <row r="1092" ht="15.75" customHeight="1">
      <c r="A1092" s="2"/>
      <c r="B1092" s="89"/>
      <c r="C1092" s="89"/>
      <c r="D1092" s="18">
        <f t="shared" si="289"/>
        <v>0</v>
      </c>
      <c r="E1092" s="18">
        <f>B1092*A1082</f>
        <v>0</v>
      </c>
      <c r="F1092" s="18">
        <f t="shared" si="290"/>
        <v>0</v>
      </c>
      <c r="G1092" s="142"/>
      <c r="H1092" s="18"/>
      <c r="I1092" s="89">
        <f t="shared" si="291"/>
        <v>0</v>
      </c>
      <c r="J1092" s="116"/>
      <c r="K1092" s="3">
        <f t="shared" si="292"/>
        <v>0</v>
      </c>
      <c r="L1092" s="3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</row>
    <row r="1093" ht="15.75" customHeight="1">
      <c r="A1093" s="1"/>
      <c r="B1093" s="89"/>
      <c r="C1093" s="89"/>
      <c r="D1093" s="18">
        <f t="shared" si="289"/>
        <v>0</v>
      </c>
      <c r="E1093" s="18">
        <f>B1093*A1082</f>
        <v>0</v>
      </c>
      <c r="F1093" s="18">
        <f t="shared" si="290"/>
        <v>0</v>
      </c>
      <c r="G1093" s="142"/>
      <c r="H1093" s="18"/>
      <c r="I1093" s="89">
        <f t="shared" si="291"/>
        <v>0</v>
      </c>
      <c r="J1093" s="116"/>
      <c r="K1093" s="3">
        <f t="shared" si="292"/>
        <v>0</v>
      </c>
      <c r="L1093" s="3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</row>
    <row r="1094" ht="15.75" customHeight="1">
      <c r="A1094" s="1"/>
      <c r="B1094" s="89"/>
      <c r="C1094" s="89"/>
      <c r="D1094" s="18">
        <f t="shared" si="289"/>
        <v>0</v>
      </c>
      <c r="E1094" s="18">
        <f>B1094*A1082</f>
        <v>0</v>
      </c>
      <c r="F1094" s="18">
        <f t="shared" si="290"/>
        <v>0</v>
      </c>
      <c r="G1094" s="142"/>
      <c r="H1094" s="18"/>
      <c r="I1094" s="89">
        <f t="shared" si="291"/>
        <v>0</v>
      </c>
      <c r="J1094" s="116"/>
      <c r="K1094" s="3">
        <f t="shared" si="292"/>
        <v>0</v>
      </c>
      <c r="L1094" s="3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</row>
    <row r="1095" ht="15.75" customHeight="1">
      <c r="A1095" s="31"/>
      <c r="B1095" s="89"/>
      <c r="C1095" s="89"/>
      <c r="D1095" s="95">
        <f t="shared" si="289"/>
        <v>0</v>
      </c>
      <c r="E1095" s="95">
        <f>B1095*A1082</f>
        <v>0</v>
      </c>
      <c r="F1095" s="18">
        <f t="shared" si="290"/>
        <v>0</v>
      </c>
      <c r="G1095" s="87"/>
      <c r="H1095" s="18"/>
      <c r="I1095" s="89">
        <f t="shared" si="291"/>
        <v>0</v>
      </c>
      <c r="J1095" s="118"/>
      <c r="K1095" s="3">
        <f t="shared" si="292"/>
        <v>0</v>
      </c>
      <c r="L1095" s="3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</row>
    <row r="1096" ht="15.75" customHeight="1">
      <c r="A1096" s="31"/>
      <c r="B1096" s="89"/>
      <c r="C1096" s="89"/>
      <c r="D1096" s="18">
        <f t="shared" si="289"/>
        <v>0</v>
      </c>
      <c r="E1096" s="18">
        <f>B1096*A1082</f>
        <v>0</v>
      </c>
      <c r="F1096" s="18">
        <f t="shared" si="290"/>
        <v>0</v>
      </c>
      <c r="G1096" s="143">
        <f>F1098/A1082</f>
        <v>0</v>
      </c>
      <c r="H1096" s="18"/>
      <c r="I1096" s="89">
        <f t="shared" si="291"/>
        <v>0</v>
      </c>
      <c r="J1096" s="3"/>
      <c r="K1096" s="3">
        <f t="shared" si="292"/>
        <v>0</v>
      </c>
      <c r="L1096" s="3"/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</row>
    <row r="1097" ht="15.75" customHeight="1">
      <c r="A1097" s="31"/>
      <c r="B1097" s="89"/>
      <c r="C1097" s="89"/>
      <c r="D1097" s="18">
        <f t="shared" si="289"/>
        <v>0</v>
      </c>
      <c r="E1097" s="18">
        <f>B1097*A1082</f>
        <v>0</v>
      </c>
      <c r="F1097" s="18">
        <f t="shared" si="290"/>
        <v>0</v>
      </c>
      <c r="G1097" s="142"/>
      <c r="H1097" s="18"/>
      <c r="I1097" s="89">
        <f t="shared" si="291"/>
        <v>0</v>
      </c>
      <c r="J1097" s="3"/>
      <c r="K1097" s="3">
        <f t="shared" si="292"/>
        <v>0</v>
      </c>
      <c r="L1097" s="3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</row>
    <row r="1098" ht="15.75" customHeight="1">
      <c r="A1098" s="4" t="s">
        <v>495</v>
      </c>
      <c r="B1098" s="97">
        <f>SUM(B1084:B1097)</f>
        <v>0</v>
      </c>
      <c r="C1098" s="96"/>
      <c r="D1098" s="97">
        <f t="shared" ref="D1098:F1098" si="293">SUM(D1084:D1097)</f>
        <v>0</v>
      </c>
      <c r="E1098" s="97">
        <f t="shared" si="293"/>
        <v>0</v>
      </c>
      <c r="F1098" s="97">
        <f t="shared" si="293"/>
        <v>0</v>
      </c>
      <c r="G1098" s="87"/>
      <c r="H1098" s="96"/>
      <c r="I1098" s="97">
        <f t="shared" ref="I1098:L1098" si="294">SUM(I1084:I1097)</f>
        <v>0</v>
      </c>
      <c r="J1098" s="98">
        <f t="shared" si="294"/>
        <v>0</v>
      </c>
      <c r="K1098" s="98">
        <f t="shared" si="294"/>
        <v>0</v>
      </c>
      <c r="L1098" s="98">
        <f t="shared" si="294"/>
        <v>0</v>
      </c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</row>
    <row r="1099" ht="15.75" customHeight="1">
      <c r="A1099" s="8"/>
      <c r="B1099" s="100"/>
      <c r="C1099" s="100"/>
      <c r="D1099" s="100"/>
      <c r="E1099" s="100"/>
      <c r="F1099" s="100"/>
      <c r="G1099" s="100"/>
      <c r="H1099" s="100"/>
      <c r="I1099" s="101" t="s">
        <v>496</v>
      </c>
      <c r="J1099" s="33"/>
      <c r="K1099" s="100"/>
      <c r="L1099" s="101" t="s">
        <v>497</v>
      </c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</row>
    <row r="1100" ht="15.75" customHeight="1">
      <c r="A1100" s="8"/>
      <c r="B1100" s="100"/>
      <c r="C1100" s="100"/>
      <c r="D1100" s="100"/>
      <c r="E1100" s="100"/>
      <c r="F1100" s="100"/>
      <c r="G1100" s="100"/>
      <c r="H1100" s="100"/>
      <c r="I1100" s="104">
        <f>G1096*A1082</f>
        <v>0</v>
      </c>
      <c r="J1100" s="33"/>
      <c r="K1100" s="100"/>
      <c r="L1100" s="104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</row>
    <row r="1101" ht="15.75" customHeight="1">
      <c r="A1101" s="8"/>
      <c r="B1101" s="8"/>
      <c r="C1101" s="8"/>
      <c r="D1101" s="8"/>
      <c r="E1101" s="8"/>
      <c r="F1101" s="8"/>
      <c r="G1101" s="8"/>
      <c r="H1101" s="8"/>
      <c r="I1101" s="8"/>
      <c r="J1101" s="33"/>
      <c r="K1101" s="8"/>
      <c r="L1101" s="8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</row>
    <row r="1102" ht="15.75" customHeight="1">
      <c r="A1102" s="8"/>
      <c r="B1102" s="8"/>
      <c r="C1102" s="8"/>
      <c r="D1102" s="8"/>
      <c r="E1102" s="8"/>
      <c r="F1102" s="8"/>
      <c r="G1102" s="8"/>
      <c r="H1102" s="8"/>
      <c r="I1102" s="8"/>
      <c r="J1102" s="33"/>
      <c r="K1102" s="8"/>
      <c r="L1102" s="8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</row>
    <row r="1103" ht="15.75" customHeight="1">
      <c r="A1103" s="66"/>
      <c r="B1103" s="75"/>
      <c r="C1103" s="75"/>
      <c r="D1103" s="75"/>
      <c r="E1103" s="75"/>
      <c r="F1103" s="75"/>
      <c r="G1103" s="75"/>
      <c r="H1103" s="75"/>
      <c r="I1103" s="75"/>
      <c r="J1103" s="75"/>
      <c r="K1103" s="75"/>
      <c r="L1103" s="76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</row>
    <row r="1104" ht="15.75" customHeight="1">
      <c r="A1104" s="78" t="s">
        <v>478</v>
      </c>
      <c r="B1104" s="79" t="s">
        <v>479</v>
      </c>
      <c r="C1104" s="75"/>
      <c r="D1104" s="76"/>
      <c r="E1104" s="80" t="s">
        <v>480</v>
      </c>
      <c r="F1104" s="75"/>
      <c r="G1104" s="76"/>
      <c r="H1104" s="79" t="s">
        <v>481</v>
      </c>
      <c r="I1104" s="75"/>
      <c r="J1104" s="75"/>
      <c r="K1104" s="75"/>
      <c r="L1104" s="76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</row>
    <row r="1105" ht="15.75" customHeight="1">
      <c r="A1105" s="177">
        <v>4.0</v>
      </c>
      <c r="B1105" s="82" t="s">
        <v>482</v>
      </c>
      <c r="C1105" s="82" t="s">
        <v>483</v>
      </c>
      <c r="D1105" s="82" t="s">
        <v>484</v>
      </c>
      <c r="E1105" s="82" t="s">
        <v>485</v>
      </c>
      <c r="F1105" s="82" t="s">
        <v>484</v>
      </c>
      <c r="G1105" s="82" t="s">
        <v>524</v>
      </c>
      <c r="H1105" s="82" t="s">
        <v>486</v>
      </c>
      <c r="I1105" s="82" t="s">
        <v>487</v>
      </c>
      <c r="J1105" s="114" t="s">
        <v>488</v>
      </c>
      <c r="K1105" s="85" t="s">
        <v>489</v>
      </c>
      <c r="L1105" s="85" t="s">
        <v>490</v>
      </c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</row>
    <row r="1106" ht="15.75" customHeight="1">
      <c r="A1106" s="86" t="s">
        <v>491</v>
      </c>
      <c r="B1106" s="87"/>
      <c r="C1106" s="87"/>
      <c r="D1106" s="87"/>
      <c r="E1106" s="87"/>
      <c r="F1106" s="87"/>
      <c r="G1106" s="87"/>
      <c r="H1106" s="87"/>
      <c r="I1106" s="87"/>
      <c r="J1106" s="115"/>
      <c r="K1106" s="87"/>
      <c r="L1106" s="87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</row>
    <row r="1107" ht="15.75" customHeight="1">
      <c r="A1107" s="2"/>
      <c r="B1107" s="89"/>
      <c r="C1107" s="89"/>
      <c r="D1107" s="18">
        <f t="shared" ref="D1107:D1120" si="295">C1107*B1107</f>
        <v>0</v>
      </c>
      <c r="E1107" s="18">
        <f>B1107*A1105</f>
        <v>0</v>
      </c>
      <c r="F1107" s="18">
        <f t="shared" ref="F1107:F1120" si="296">E1107*C1107</f>
        <v>0</v>
      </c>
      <c r="G1107" s="140">
        <v>0.0</v>
      </c>
      <c r="H1107" s="18"/>
      <c r="I1107" s="89">
        <f t="shared" ref="I1107:I1120" si="297">H1107*E1107</f>
        <v>0</v>
      </c>
      <c r="J1107" s="116"/>
      <c r="K1107" s="3">
        <f t="shared" ref="K1107:K1120" si="298">J1107*I1107</f>
        <v>0</v>
      </c>
      <c r="L1107" s="3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</row>
    <row r="1108" ht="15.75" customHeight="1">
      <c r="A1108" s="2"/>
      <c r="B1108" s="89"/>
      <c r="C1108" s="89"/>
      <c r="D1108" s="18">
        <f t="shared" si="295"/>
        <v>0</v>
      </c>
      <c r="E1108" s="18">
        <f>B1108*A1105</f>
        <v>0</v>
      </c>
      <c r="F1108" s="18">
        <f t="shared" si="296"/>
        <v>0</v>
      </c>
      <c r="G1108" s="87"/>
      <c r="H1108" s="18"/>
      <c r="I1108" s="89">
        <f t="shared" si="297"/>
        <v>0</v>
      </c>
      <c r="J1108" s="116"/>
      <c r="K1108" s="3">
        <f t="shared" si="298"/>
        <v>0</v>
      </c>
      <c r="L1108" s="3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</row>
    <row r="1109" ht="15.75" customHeight="1">
      <c r="A1109" s="2"/>
      <c r="B1109" s="18"/>
      <c r="C1109" s="18"/>
      <c r="D1109" s="18">
        <f t="shared" si="295"/>
        <v>0</v>
      </c>
      <c r="E1109" s="18">
        <f>B1109*A1105</f>
        <v>0</v>
      </c>
      <c r="F1109" s="18">
        <f t="shared" si="296"/>
        <v>0</v>
      </c>
      <c r="G1109" s="148" t="s">
        <v>527</v>
      </c>
      <c r="H1109" s="18"/>
      <c r="I1109" s="89">
        <f t="shared" si="297"/>
        <v>0</v>
      </c>
      <c r="J1109" s="116"/>
      <c r="K1109" s="3">
        <f t="shared" si="298"/>
        <v>0</v>
      </c>
      <c r="L1109" s="3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</row>
    <row r="1110" ht="15.75" customHeight="1">
      <c r="A1110" s="2"/>
      <c r="B1110" s="18"/>
      <c r="C1110" s="18"/>
      <c r="D1110" s="18">
        <f t="shared" si="295"/>
        <v>0</v>
      </c>
      <c r="E1110" s="18">
        <f>B1110*A1105</f>
        <v>0</v>
      </c>
      <c r="F1110" s="18">
        <f t="shared" si="296"/>
        <v>0</v>
      </c>
      <c r="G1110" s="142"/>
      <c r="H1110" s="18"/>
      <c r="I1110" s="89">
        <f t="shared" si="297"/>
        <v>0</v>
      </c>
      <c r="J1110" s="116"/>
      <c r="K1110" s="3">
        <f t="shared" si="298"/>
        <v>0</v>
      </c>
      <c r="L1110" s="3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</row>
    <row r="1111" ht="15.75" customHeight="1">
      <c r="A1111" s="2"/>
      <c r="B1111" s="18"/>
      <c r="C1111" s="18"/>
      <c r="D1111" s="18">
        <f t="shared" si="295"/>
        <v>0</v>
      </c>
      <c r="E1111" s="18">
        <f>B1111*A1105</f>
        <v>0</v>
      </c>
      <c r="F1111" s="18">
        <f t="shared" si="296"/>
        <v>0</v>
      </c>
      <c r="G1111" s="142"/>
      <c r="H1111" s="18"/>
      <c r="I1111" s="89">
        <f t="shared" si="297"/>
        <v>0</v>
      </c>
      <c r="J1111" s="116"/>
      <c r="K1111" s="3">
        <f t="shared" si="298"/>
        <v>0</v>
      </c>
      <c r="L1111" s="3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</row>
    <row r="1112" ht="15.75" customHeight="1">
      <c r="A1112" s="2"/>
      <c r="B1112" s="18"/>
      <c r="C1112" s="18"/>
      <c r="D1112" s="18">
        <f t="shared" si="295"/>
        <v>0</v>
      </c>
      <c r="E1112" s="18">
        <f>B1112*A1105</f>
        <v>0</v>
      </c>
      <c r="F1112" s="18">
        <f t="shared" si="296"/>
        <v>0</v>
      </c>
      <c r="G1112" s="87"/>
      <c r="H1112" s="18"/>
      <c r="I1112" s="89">
        <f t="shared" si="297"/>
        <v>0</v>
      </c>
      <c r="J1112" s="116"/>
      <c r="K1112" s="3">
        <f t="shared" si="298"/>
        <v>0</v>
      </c>
      <c r="L1112" s="3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</row>
    <row r="1113" ht="15.75" customHeight="1">
      <c r="A1113" s="2"/>
      <c r="B1113" s="18"/>
      <c r="C1113" s="18"/>
      <c r="D1113" s="18">
        <f t="shared" si="295"/>
        <v>0</v>
      </c>
      <c r="E1113" s="18">
        <f>B1113*A1105</f>
        <v>0</v>
      </c>
      <c r="F1113" s="18">
        <f t="shared" si="296"/>
        <v>0</v>
      </c>
      <c r="G1113" s="59"/>
      <c r="H1113" s="18"/>
      <c r="I1113" s="89">
        <f t="shared" si="297"/>
        <v>0</v>
      </c>
      <c r="J1113" s="116"/>
      <c r="K1113" s="3">
        <f t="shared" si="298"/>
        <v>0</v>
      </c>
      <c r="L1113" s="3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</row>
    <row r="1114" ht="15.75" customHeight="1">
      <c r="A1114" s="2"/>
      <c r="B1114" s="89"/>
      <c r="C1114" s="89"/>
      <c r="D1114" s="18">
        <f t="shared" si="295"/>
        <v>0</v>
      </c>
      <c r="E1114" s="18">
        <f>B1114*A1105</f>
        <v>0</v>
      </c>
      <c r="F1114" s="18">
        <f t="shared" si="296"/>
        <v>0</v>
      </c>
      <c r="G1114" s="148" t="s">
        <v>528</v>
      </c>
      <c r="H1114" s="18"/>
      <c r="I1114" s="89">
        <f t="shared" si="297"/>
        <v>0</v>
      </c>
      <c r="J1114" s="116"/>
      <c r="K1114" s="3">
        <f t="shared" si="298"/>
        <v>0</v>
      </c>
      <c r="L1114" s="3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</row>
    <row r="1115" ht="15.75" customHeight="1">
      <c r="A1115" s="2"/>
      <c r="B1115" s="89"/>
      <c r="C1115" s="89"/>
      <c r="D1115" s="18">
        <f t="shared" si="295"/>
        <v>0</v>
      </c>
      <c r="E1115" s="18">
        <f>B1115*A1105</f>
        <v>0</v>
      </c>
      <c r="F1115" s="18">
        <f t="shared" si="296"/>
        <v>0</v>
      </c>
      <c r="G1115" s="142"/>
      <c r="H1115" s="18"/>
      <c r="I1115" s="89">
        <f t="shared" si="297"/>
        <v>0</v>
      </c>
      <c r="J1115" s="116"/>
      <c r="K1115" s="3">
        <f t="shared" si="298"/>
        <v>0</v>
      </c>
      <c r="L1115" s="3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</row>
    <row r="1116" ht="15.75" customHeight="1">
      <c r="A1116" s="1"/>
      <c r="B1116" s="89"/>
      <c r="C1116" s="89"/>
      <c r="D1116" s="18">
        <f t="shared" si="295"/>
        <v>0</v>
      </c>
      <c r="E1116" s="18">
        <f>B1116*A1105</f>
        <v>0</v>
      </c>
      <c r="F1116" s="18">
        <f t="shared" si="296"/>
        <v>0</v>
      </c>
      <c r="G1116" s="142"/>
      <c r="H1116" s="18"/>
      <c r="I1116" s="89">
        <f t="shared" si="297"/>
        <v>0</v>
      </c>
      <c r="J1116" s="116"/>
      <c r="K1116" s="3">
        <f t="shared" si="298"/>
        <v>0</v>
      </c>
      <c r="L1116" s="3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</row>
    <row r="1117" ht="15.75" customHeight="1">
      <c r="A1117" s="1"/>
      <c r="B1117" s="89"/>
      <c r="C1117" s="89"/>
      <c r="D1117" s="18">
        <f t="shared" si="295"/>
        <v>0</v>
      </c>
      <c r="E1117" s="18">
        <f>B1117*A1105</f>
        <v>0</v>
      </c>
      <c r="F1117" s="18">
        <f t="shared" si="296"/>
        <v>0</v>
      </c>
      <c r="G1117" s="142"/>
      <c r="H1117" s="18"/>
      <c r="I1117" s="89">
        <f t="shared" si="297"/>
        <v>0</v>
      </c>
      <c r="J1117" s="116"/>
      <c r="K1117" s="3">
        <f t="shared" si="298"/>
        <v>0</v>
      </c>
      <c r="L1117" s="3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</row>
    <row r="1118" ht="15.75" customHeight="1">
      <c r="A1118" s="31"/>
      <c r="B1118" s="89"/>
      <c r="C1118" s="89"/>
      <c r="D1118" s="95">
        <f t="shared" si="295"/>
        <v>0</v>
      </c>
      <c r="E1118" s="95">
        <f>B1118*A1105</f>
        <v>0</v>
      </c>
      <c r="F1118" s="18">
        <f t="shared" si="296"/>
        <v>0</v>
      </c>
      <c r="G1118" s="87"/>
      <c r="H1118" s="18"/>
      <c r="I1118" s="89">
        <f t="shared" si="297"/>
        <v>0</v>
      </c>
      <c r="J1118" s="118"/>
      <c r="K1118" s="3">
        <f t="shared" si="298"/>
        <v>0</v>
      </c>
      <c r="L1118" s="3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</row>
    <row r="1119" ht="15.75" customHeight="1">
      <c r="A1119" s="31"/>
      <c r="B1119" s="89"/>
      <c r="C1119" s="89"/>
      <c r="D1119" s="18">
        <f t="shared" si="295"/>
        <v>0</v>
      </c>
      <c r="E1119" s="18">
        <f>B1119*A1105</f>
        <v>0</v>
      </c>
      <c r="F1119" s="18">
        <f t="shared" si="296"/>
        <v>0</v>
      </c>
      <c r="G1119" s="143">
        <f>F1121/A1105</f>
        <v>0</v>
      </c>
      <c r="H1119" s="18"/>
      <c r="I1119" s="89">
        <f t="shared" si="297"/>
        <v>0</v>
      </c>
      <c r="J1119" s="3"/>
      <c r="K1119" s="3">
        <f t="shared" si="298"/>
        <v>0</v>
      </c>
      <c r="L1119" s="3"/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</row>
    <row r="1120" ht="15.75" customHeight="1">
      <c r="A1120" s="31"/>
      <c r="B1120" s="89"/>
      <c r="C1120" s="89"/>
      <c r="D1120" s="18">
        <f t="shared" si="295"/>
        <v>0</v>
      </c>
      <c r="E1120" s="18">
        <f>B1120*A1105</f>
        <v>0</v>
      </c>
      <c r="F1120" s="18">
        <f t="shared" si="296"/>
        <v>0</v>
      </c>
      <c r="G1120" s="142"/>
      <c r="H1120" s="18"/>
      <c r="I1120" s="89">
        <f t="shared" si="297"/>
        <v>0</v>
      </c>
      <c r="J1120" s="3"/>
      <c r="K1120" s="3">
        <f t="shared" si="298"/>
        <v>0</v>
      </c>
      <c r="L1120" s="3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</row>
    <row r="1121" ht="15.75" customHeight="1">
      <c r="A1121" s="4" t="s">
        <v>495</v>
      </c>
      <c r="B1121" s="97">
        <f>SUM(B1107:B1120)</f>
        <v>0</v>
      </c>
      <c r="C1121" s="96"/>
      <c r="D1121" s="97">
        <f t="shared" ref="D1121:F1121" si="299">SUM(D1107:D1120)</f>
        <v>0</v>
      </c>
      <c r="E1121" s="97">
        <f t="shared" si="299"/>
        <v>0</v>
      </c>
      <c r="F1121" s="97">
        <f t="shared" si="299"/>
        <v>0</v>
      </c>
      <c r="G1121" s="87"/>
      <c r="H1121" s="96"/>
      <c r="I1121" s="97">
        <f t="shared" ref="I1121:L1121" si="300">SUM(I1107:I1120)</f>
        <v>0</v>
      </c>
      <c r="J1121" s="98">
        <f t="shared" si="300"/>
        <v>0</v>
      </c>
      <c r="K1121" s="98">
        <f t="shared" si="300"/>
        <v>0</v>
      </c>
      <c r="L1121" s="98">
        <f t="shared" si="300"/>
        <v>0</v>
      </c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</row>
    <row r="1122" ht="15.75" customHeight="1">
      <c r="A1122" s="8"/>
      <c r="B1122" s="100"/>
      <c r="C1122" s="100"/>
      <c r="D1122" s="100"/>
      <c r="E1122" s="100"/>
      <c r="F1122" s="100"/>
      <c r="G1122" s="100"/>
      <c r="H1122" s="100"/>
      <c r="I1122" s="101" t="s">
        <v>496</v>
      </c>
      <c r="J1122" s="33"/>
      <c r="K1122" s="100"/>
      <c r="L1122" s="101" t="s">
        <v>497</v>
      </c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</row>
    <row r="1123" ht="15.75" customHeight="1">
      <c r="A1123" s="8"/>
      <c r="B1123" s="100"/>
      <c r="C1123" s="100"/>
      <c r="D1123" s="100"/>
      <c r="E1123" s="100"/>
      <c r="F1123" s="100"/>
      <c r="G1123" s="100"/>
      <c r="H1123" s="100"/>
      <c r="I1123" s="104">
        <f>G1119*A1105</f>
        <v>0</v>
      </c>
      <c r="J1123" s="33"/>
      <c r="K1123" s="100"/>
      <c r="L1123" s="104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</row>
    <row r="1124" ht="15.75" customHeight="1">
      <c r="A1124" s="8"/>
      <c r="B1124" s="100"/>
      <c r="C1124" s="100"/>
      <c r="D1124" s="100"/>
      <c r="E1124" s="100"/>
      <c r="F1124" s="100"/>
      <c r="G1124" s="100"/>
      <c r="H1124" s="100"/>
      <c r="I1124" s="107"/>
      <c r="J1124" s="33"/>
      <c r="K1124" s="100"/>
      <c r="L1124" s="107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</row>
    <row r="1125" ht="15.75" customHeight="1">
      <c r="A1125" s="8"/>
      <c r="B1125" s="8"/>
      <c r="C1125" s="8"/>
      <c r="D1125" s="8"/>
      <c r="E1125" s="8"/>
      <c r="F1125" s="8"/>
      <c r="G1125" s="8"/>
      <c r="H1125" s="8"/>
      <c r="I1125" s="8"/>
      <c r="J1125" s="33"/>
      <c r="K1125" s="8"/>
      <c r="L1125" s="8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</row>
    <row r="1126" ht="15.75" customHeight="1">
      <c r="A1126" s="66"/>
      <c r="B1126" s="75"/>
      <c r="C1126" s="75"/>
      <c r="D1126" s="75"/>
      <c r="E1126" s="75"/>
      <c r="F1126" s="75"/>
      <c r="G1126" s="75"/>
      <c r="H1126" s="75"/>
      <c r="I1126" s="75"/>
      <c r="J1126" s="75"/>
      <c r="K1126" s="75"/>
      <c r="L1126" s="76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</row>
    <row r="1127" ht="15.75" customHeight="1">
      <c r="A1127" s="78" t="s">
        <v>478</v>
      </c>
      <c r="B1127" s="79" t="s">
        <v>479</v>
      </c>
      <c r="C1127" s="75"/>
      <c r="D1127" s="76"/>
      <c r="E1127" s="80" t="s">
        <v>480</v>
      </c>
      <c r="F1127" s="75"/>
      <c r="G1127" s="76"/>
      <c r="H1127" s="79" t="s">
        <v>481</v>
      </c>
      <c r="I1127" s="75"/>
      <c r="J1127" s="75"/>
      <c r="K1127" s="75"/>
      <c r="L1127" s="76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</row>
    <row r="1128" ht="15.75" customHeight="1">
      <c r="A1128" s="177">
        <v>4.0</v>
      </c>
      <c r="B1128" s="82" t="s">
        <v>482</v>
      </c>
      <c r="C1128" s="82" t="s">
        <v>483</v>
      </c>
      <c r="D1128" s="82" t="s">
        <v>484</v>
      </c>
      <c r="E1128" s="82" t="s">
        <v>485</v>
      </c>
      <c r="F1128" s="82" t="s">
        <v>484</v>
      </c>
      <c r="G1128" s="82" t="s">
        <v>524</v>
      </c>
      <c r="H1128" s="82" t="s">
        <v>486</v>
      </c>
      <c r="I1128" s="82" t="s">
        <v>487</v>
      </c>
      <c r="J1128" s="114" t="s">
        <v>488</v>
      </c>
      <c r="K1128" s="85" t="s">
        <v>489</v>
      </c>
      <c r="L1128" s="85" t="s">
        <v>490</v>
      </c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</row>
    <row r="1129" ht="15.75" customHeight="1">
      <c r="A1129" s="86" t="s">
        <v>491</v>
      </c>
      <c r="B1129" s="87"/>
      <c r="C1129" s="87"/>
      <c r="D1129" s="87"/>
      <c r="E1129" s="87"/>
      <c r="F1129" s="87"/>
      <c r="G1129" s="87"/>
      <c r="H1129" s="87"/>
      <c r="I1129" s="87"/>
      <c r="J1129" s="115"/>
      <c r="K1129" s="87"/>
      <c r="L1129" s="87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</row>
    <row r="1130" ht="15.75" customHeight="1">
      <c r="A1130" s="2"/>
      <c r="B1130" s="89"/>
      <c r="C1130" s="89"/>
      <c r="D1130" s="18">
        <f t="shared" ref="D1130:D1143" si="301">C1130*B1130</f>
        <v>0</v>
      </c>
      <c r="E1130" s="18">
        <f>B1130*A1128</f>
        <v>0</v>
      </c>
      <c r="F1130" s="18">
        <f t="shared" ref="F1130:F1143" si="302">E1130*C1130</f>
        <v>0</v>
      </c>
      <c r="G1130" s="140">
        <v>0.0</v>
      </c>
      <c r="H1130" s="18"/>
      <c r="I1130" s="89">
        <f t="shared" ref="I1130:I1143" si="303">H1130*E1130</f>
        <v>0</v>
      </c>
      <c r="J1130" s="116"/>
      <c r="K1130" s="3">
        <f t="shared" ref="K1130:K1143" si="304">J1130*I1130</f>
        <v>0</v>
      </c>
      <c r="L1130" s="3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</row>
    <row r="1131" ht="15.75" customHeight="1">
      <c r="A1131" s="2"/>
      <c r="B1131" s="89"/>
      <c r="C1131" s="89"/>
      <c r="D1131" s="18">
        <f t="shared" si="301"/>
        <v>0</v>
      </c>
      <c r="E1131" s="18">
        <f>B1131*A1128</f>
        <v>0</v>
      </c>
      <c r="F1131" s="18">
        <f t="shared" si="302"/>
        <v>0</v>
      </c>
      <c r="G1131" s="87"/>
      <c r="H1131" s="18"/>
      <c r="I1131" s="89">
        <f t="shared" si="303"/>
        <v>0</v>
      </c>
      <c r="J1131" s="116"/>
      <c r="K1131" s="3">
        <f t="shared" si="304"/>
        <v>0</v>
      </c>
      <c r="L1131" s="3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</row>
    <row r="1132" ht="15.75" customHeight="1">
      <c r="A1132" s="2"/>
      <c r="B1132" s="18"/>
      <c r="C1132" s="18"/>
      <c r="D1132" s="18">
        <f t="shared" si="301"/>
        <v>0</v>
      </c>
      <c r="E1132" s="18">
        <f>B1132*A1128</f>
        <v>0</v>
      </c>
      <c r="F1132" s="18">
        <f t="shared" si="302"/>
        <v>0</v>
      </c>
      <c r="G1132" s="148" t="s">
        <v>527</v>
      </c>
      <c r="H1132" s="18"/>
      <c r="I1132" s="89">
        <f t="shared" si="303"/>
        <v>0</v>
      </c>
      <c r="J1132" s="116"/>
      <c r="K1132" s="3">
        <f t="shared" si="304"/>
        <v>0</v>
      </c>
      <c r="L1132" s="3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</row>
    <row r="1133" ht="15.75" customHeight="1">
      <c r="A1133" s="2"/>
      <c r="B1133" s="18"/>
      <c r="C1133" s="18"/>
      <c r="D1133" s="18">
        <f t="shared" si="301"/>
        <v>0</v>
      </c>
      <c r="E1133" s="18">
        <f>B1133*A1128</f>
        <v>0</v>
      </c>
      <c r="F1133" s="18">
        <f t="shared" si="302"/>
        <v>0</v>
      </c>
      <c r="G1133" s="142"/>
      <c r="H1133" s="18"/>
      <c r="I1133" s="89">
        <f t="shared" si="303"/>
        <v>0</v>
      </c>
      <c r="J1133" s="116"/>
      <c r="K1133" s="3">
        <f t="shared" si="304"/>
        <v>0</v>
      </c>
      <c r="L1133" s="3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</row>
    <row r="1134" ht="15.75" customHeight="1">
      <c r="A1134" s="2"/>
      <c r="B1134" s="18"/>
      <c r="C1134" s="18"/>
      <c r="D1134" s="18">
        <f t="shared" si="301"/>
        <v>0</v>
      </c>
      <c r="E1134" s="18">
        <f>B1134*A1128</f>
        <v>0</v>
      </c>
      <c r="F1134" s="18">
        <f t="shared" si="302"/>
        <v>0</v>
      </c>
      <c r="G1134" s="142"/>
      <c r="H1134" s="18"/>
      <c r="I1134" s="89">
        <f t="shared" si="303"/>
        <v>0</v>
      </c>
      <c r="J1134" s="116"/>
      <c r="K1134" s="3">
        <f t="shared" si="304"/>
        <v>0</v>
      </c>
      <c r="L1134" s="3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</row>
    <row r="1135" ht="15.75" customHeight="1">
      <c r="A1135" s="2"/>
      <c r="B1135" s="18"/>
      <c r="C1135" s="18"/>
      <c r="D1135" s="18">
        <f t="shared" si="301"/>
        <v>0</v>
      </c>
      <c r="E1135" s="18">
        <f>B1135*A1128</f>
        <v>0</v>
      </c>
      <c r="F1135" s="18">
        <f t="shared" si="302"/>
        <v>0</v>
      </c>
      <c r="G1135" s="87"/>
      <c r="H1135" s="18"/>
      <c r="I1135" s="89">
        <f t="shared" si="303"/>
        <v>0</v>
      </c>
      <c r="J1135" s="116"/>
      <c r="K1135" s="3">
        <f t="shared" si="304"/>
        <v>0</v>
      </c>
      <c r="L1135" s="3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</row>
    <row r="1136" ht="15.75" customHeight="1">
      <c r="A1136" s="2"/>
      <c r="B1136" s="18"/>
      <c r="C1136" s="18"/>
      <c r="D1136" s="18">
        <f t="shared" si="301"/>
        <v>0</v>
      </c>
      <c r="E1136" s="18">
        <f>B1136*A1128</f>
        <v>0</v>
      </c>
      <c r="F1136" s="18">
        <f t="shared" si="302"/>
        <v>0</v>
      </c>
      <c r="G1136" s="59"/>
      <c r="H1136" s="18"/>
      <c r="I1136" s="89">
        <f t="shared" si="303"/>
        <v>0</v>
      </c>
      <c r="J1136" s="116"/>
      <c r="K1136" s="3">
        <f t="shared" si="304"/>
        <v>0</v>
      </c>
      <c r="L1136" s="3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</row>
    <row r="1137" ht="15.75" customHeight="1">
      <c r="A1137" s="2"/>
      <c r="B1137" s="89"/>
      <c r="C1137" s="89"/>
      <c r="D1137" s="18">
        <f t="shared" si="301"/>
        <v>0</v>
      </c>
      <c r="E1137" s="18">
        <f>B1137*A1128</f>
        <v>0</v>
      </c>
      <c r="F1137" s="18">
        <f t="shared" si="302"/>
        <v>0</v>
      </c>
      <c r="G1137" s="148" t="s">
        <v>528</v>
      </c>
      <c r="H1137" s="18"/>
      <c r="I1137" s="89">
        <f t="shared" si="303"/>
        <v>0</v>
      </c>
      <c r="J1137" s="116"/>
      <c r="K1137" s="3">
        <f t="shared" si="304"/>
        <v>0</v>
      </c>
      <c r="L1137" s="3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</row>
    <row r="1138" ht="15.75" customHeight="1">
      <c r="A1138" s="2"/>
      <c r="B1138" s="89"/>
      <c r="C1138" s="89"/>
      <c r="D1138" s="18">
        <f t="shared" si="301"/>
        <v>0</v>
      </c>
      <c r="E1138" s="18">
        <f>B1138*A1128</f>
        <v>0</v>
      </c>
      <c r="F1138" s="18">
        <f t="shared" si="302"/>
        <v>0</v>
      </c>
      <c r="G1138" s="142"/>
      <c r="H1138" s="18"/>
      <c r="I1138" s="89">
        <f t="shared" si="303"/>
        <v>0</v>
      </c>
      <c r="J1138" s="116"/>
      <c r="K1138" s="3">
        <f t="shared" si="304"/>
        <v>0</v>
      </c>
      <c r="L1138" s="3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</row>
    <row r="1139" ht="15.75" customHeight="1">
      <c r="A1139" s="1"/>
      <c r="B1139" s="89"/>
      <c r="C1139" s="89"/>
      <c r="D1139" s="18">
        <f t="shared" si="301"/>
        <v>0</v>
      </c>
      <c r="E1139" s="18">
        <f>B1139*A1128</f>
        <v>0</v>
      </c>
      <c r="F1139" s="18">
        <f t="shared" si="302"/>
        <v>0</v>
      </c>
      <c r="G1139" s="142"/>
      <c r="H1139" s="18"/>
      <c r="I1139" s="89">
        <f t="shared" si="303"/>
        <v>0</v>
      </c>
      <c r="J1139" s="116"/>
      <c r="K1139" s="3">
        <f t="shared" si="304"/>
        <v>0</v>
      </c>
      <c r="L1139" s="3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</row>
    <row r="1140" ht="15.75" customHeight="1">
      <c r="A1140" s="1"/>
      <c r="B1140" s="89"/>
      <c r="C1140" s="89"/>
      <c r="D1140" s="18">
        <f t="shared" si="301"/>
        <v>0</v>
      </c>
      <c r="E1140" s="18">
        <f>B1140*A1128</f>
        <v>0</v>
      </c>
      <c r="F1140" s="18">
        <f t="shared" si="302"/>
        <v>0</v>
      </c>
      <c r="G1140" s="142"/>
      <c r="H1140" s="18"/>
      <c r="I1140" s="89">
        <f t="shared" si="303"/>
        <v>0</v>
      </c>
      <c r="J1140" s="116"/>
      <c r="K1140" s="3">
        <f t="shared" si="304"/>
        <v>0</v>
      </c>
      <c r="L1140" s="3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</row>
    <row r="1141" ht="15.75" customHeight="1">
      <c r="A1141" s="31"/>
      <c r="B1141" s="89"/>
      <c r="C1141" s="89"/>
      <c r="D1141" s="95">
        <f t="shared" si="301"/>
        <v>0</v>
      </c>
      <c r="E1141" s="95">
        <f>B1141*A1128</f>
        <v>0</v>
      </c>
      <c r="F1141" s="18">
        <f t="shared" si="302"/>
        <v>0</v>
      </c>
      <c r="G1141" s="87"/>
      <c r="H1141" s="18"/>
      <c r="I1141" s="89">
        <f t="shared" si="303"/>
        <v>0</v>
      </c>
      <c r="J1141" s="118"/>
      <c r="K1141" s="3">
        <f t="shared" si="304"/>
        <v>0</v>
      </c>
      <c r="L1141" s="3"/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</row>
    <row r="1142" ht="15.75" customHeight="1">
      <c r="A1142" s="31"/>
      <c r="B1142" s="89"/>
      <c r="C1142" s="89"/>
      <c r="D1142" s="18">
        <f t="shared" si="301"/>
        <v>0</v>
      </c>
      <c r="E1142" s="18">
        <f>B1142*A1128</f>
        <v>0</v>
      </c>
      <c r="F1142" s="18">
        <f t="shared" si="302"/>
        <v>0</v>
      </c>
      <c r="G1142" s="143">
        <f>F1144/A1128</f>
        <v>0</v>
      </c>
      <c r="H1142" s="18"/>
      <c r="I1142" s="89">
        <f t="shared" si="303"/>
        <v>0</v>
      </c>
      <c r="J1142" s="3"/>
      <c r="K1142" s="3">
        <f t="shared" si="304"/>
        <v>0</v>
      </c>
      <c r="L1142" s="3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</row>
    <row r="1143" ht="15.75" customHeight="1">
      <c r="A1143" s="31"/>
      <c r="B1143" s="89"/>
      <c r="C1143" s="89"/>
      <c r="D1143" s="18">
        <f t="shared" si="301"/>
        <v>0</v>
      </c>
      <c r="E1143" s="18">
        <f>B1143*A1128</f>
        <v>0</v>
      </c>
      <c r="F1143" s="18">
        <f t="shared" si="302"/>
        <v>0</v>
      </c>
      <c r="G1143" s="142"/>
      <c r="H1143" s="18"/>
      <c r="I1143" s="89">
        <f t="shared" si="303"/>
        <v>0</v>
      </c>
      <c r="J1143" s="3"/>
      <c r="K1143" s="3">
        <f t="shared" si="304"/>
        <v>0</v>
      </c>
      <c r="L1143" s="3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</row>
    <row r="1144" ht="15.75" customHeight="1">
      <c r="A1144" s="4" t="s">
        <v>495</v>
      </c>
      <c r="B1144" s="97">
        <f>SUM(B1130:B1143)</f>
        <v>0</v>
      </c>
      <c r="C1144" s="96"/>
      <c r="D1144" s="97">
        <f t="shared" ref="D1144:F1144" si="305">SUM(D1130:D1143)</f>
        <v>0</v>
      </c>
      <c r="E1144" s="97">
        <f t="shared" si="305"/>
        <v>0</v>
      </c>
      <c r="F1144" s="97">
        <f t="shared" si="305"/>
        <v>0</v>
      </c>
      <c r="G1144" s="87"/>
      <c r="H1144" s="96"/>
      <c r="I1144" s="97">
        <f t="shared" ref="I1144:L1144" si="306">SUM(I1130:I1143)</f>
        <v>0</v>
      </c>
      <c r="J1144" s="98">
        <f t="shared" si="306"/>
        <v>0</v>
      </c>
      <c r="K1144" s="98">
        <f t="shared" si="306"/>
        <v>0</v>
      </c>
      <c r="L1144" s="98">
        <f t="shared" si="306"/>
        <v>0</v>
      </c>
      <c r="M1144" s="77"/>
      <c r="N1144" s="77"/>
      <c r="O1144" s="77"/>
      <c r="P1144" s="77"/>
      <c r="Q1144" s="77"/>
      <c r="R1144" s="77"/>
      <c r="S1144" s="77"/>
      <c r="T1144" s="77"/>
      <c r="U1144" s="77"/>
      <c r="V1144" s="77"/>
      <c r="W1144" s="77"/>
      <c r="X1144" s="77"/>
      <c r="Y1144" s="77"/>
      <c r="Z1144" s="77"/>
    </row>
    <row r="1145" ht="15.75" customHeight="1">
      <c r="A1145" s="8"/>
      <c r="B1145" s="100"/>
      <c r="C1145" s="100"/>
      <c r="D1145" s="100"/>
      <c r="E1145" s="100"/>
      <c r="F1145" s="100"/>
      <c r="G1145" s="100"/>
      <c r="H1145" s="100"/>
      <c r="I1145" s="101" t="s">
        <v>496</v>
      </c>
      <c r="J1145" s="33"/>
      <c r="K1145" s="100"/>
      <c r="L1145" s="101" t="s">
        <v>497</v>
      </c>
      <c r="M1145" s="77"/>
      <c r="N1145" s="77"/>
      <c r="O1145" s="77"/>
      <c r="P1145" s="77"/>
      <c r="Q1145" s="77"/>
      <c r="R1145" s="77"/>
      <c r="S1145" s="77"/>
      <c r="T1145" s="77"/>
      <c r="U1145" s="77"/>
      <c r="V1145" s="77"/>
      <c r="W1145" s="77"/>
      <c r="X1145" s="77"/>
      <c r="Y1145" s="77"/>
      <c r="Z1145" s="77"/>
    </row>
    <row r="1146" ht="15.75" customHeight="1">
      <c r="A1146" s="8"/>
      <c r="B1146" s="100"/>
      <c r="C1146" s="100"/>
      <c r="D1146" s="100"/>
      <c r="E1146" s="100"/>
      <c r="F1146" s="100"/>
      <c r="G1146" s="100"/>
      <c r="H1146" s="100"/>
      <c r="I1146" s="104">
        <f>G1142*A1128</f>
        <v>0</v>
      </c>
      <c r="J1146" s="33"/>
      <c r="K1146" s="100"/>
      <c r="L1146" s="104"/>
      <c r="M1146" s="77"/>
      <c r="N1146" s="77"/>
      <c r="O1146" s="77"/>
      <c r="P1146" s="77"/>
      <c r="Q1146" s="77"/>
      <c r="R1146" s="77"/>
      <c r="S1146" s="77"/>
      <c r="T1146" s="77"/>
      <c r="U1146" s="77"/>
      <c r="V1146" s="77"/>
      <c r="W1146" s="77"/>
      <c r="X1146" s="77"/>
      <c r="Y1146" s="77"/>
      <c r="Z1146" s="77"/>
    </row>
    <row r="1147" ht="15.75" customHeight="1">
      <c r="A1147" s="8"/>
      <c r="B1147" s="8"/>
      <c r="C1147" s="8"/>
      <c r="D1147" s="8"/>
      <c r="E1147" s="8"/>
      <c r="F1147" s="8"/>
      <c r="G1147" s="8"/>
      <c r="H1147" s="8"/>
      <c r="I1147" s="8"/>
      <c r="J1147" s="33"/>
      <c r="K1147" s="8"/>
      <c r="L1147" s="8"/>
      <c r="M1147" s="77"/>
      <c r="N1147" s="77"/>
      <c r="O1147" s="77"/>
      <c r="P1147" s="77"/>
      <c r="Q1147" s="77"/>
      <c r="R1147" s="77"/>
      <c r="S1147" s="77"/>
      <c r="T1147" s="77"/>
      <c r="U1147" s="77"/>
      <c r="V1147" s="77"/>
      <c r="W1147" s="77"/>
      <c r="X1147" s="77"/>
      <c r="Y1147" s="77"/>
      <c r="Z1147" s="77"/>
    </row>
    <row r="1148" ht="15.75" customHeight="1">
      <c r="A1148" s="8"/>
      <c r="B1148" s="8"/>
      <c r="C1148" s="8"/>
      <c r="D1148" s="8"/>
      <c r="E1148" s="8"/>
      <c r="F1148" s="8"/>
      <c r="G1148" s="8"/>
      <c r="H1148" s="8"/>
      <c r="I1148" s="8"/>
      <c r="J1148" s="33"/>
      <c r="K1148" s="8"/>
      <c r="L1148" s="8"/>
      <c r="M1148" s="77"/>
      <c r="N1148" s="77"/>
      <c r="O1148" s="77"/>
      <c r="P1148" s="77"/>
      <c r="Q1148" s="77"/>
      <c r="R1148" s="77"/>
      <c r="S1148" s="77"/>
      <c r="T1148" s="77"/>
      <c r="U1148" s="77"/>
      <c r="V1148" s="77"/>
      <c r="W1148" s="77"/>
      <c r="X1148" s="77"/>
      <c r="Y1148" s="77"/>
      <c r="Z1148" s="77"/>
    </row>
    <row r="1149" ht="15.75" customHeight="1">
      <c r="A1149" s="66"/>
      <c r="B1149" s="75"/>
      <c r="C1149" s="75"/>
      <c r="D1149" s="75"/>
      <c r="E1149" s="75"/>
      <c r="F1149" s="75"/>
      <c r="G1149" s="75"/>
      <c r="H1149" s="75"/>
      <c r="I1149" s="75"/>
      <c r="J1149" s="75"/>
      <c r="K1149" s="75"/>
      <c r="L1149" s="76"/>
      <c r="M1149" s="77"/>
      <c r="N1149" s="77"/>
      <c r="O1149" s="77"/>
      <c r="P1149" s="77"/>
      <c r="Q1149" s="77"/>
      <c r="R1149" s="77"/>
      <c r="S1149" s="77"/>
      <c r="T1149" s="77"/>
      <c r="U1149" s="77"/>
      <c r="V1149" s="77"/>
      <c r="W1149" s="77"/>
      <c r="X1149" s="77"/>
      <c r="Y1149" s="77"/>
      <c r="Z1149" s="77"/>
    </row>
    <row r="1150" ht="15.75" customHeight="1">
      <c r="A1150" s="78" t="s">
        <v>478</v>
      </c>
      <c r="B1150" s="79" t="s">
        <v>479</v>
      </c>
      <c r="C1150" s="75"/>
      <c r="D1150" s="76"/>
      <c r="E1150" s="80" t="s">
        <v>480</v>
      </c>
      <c r="F1150" s="75"/>
      <c r="G1150" s="76"/>
      <c r="H1150" s="79" t="s">
        <v>481</v>
      </c>
      <c r="I1150" s="75"/>
      <c r="J1150" s="75"/>
      <c r="K1150" s="75"/>
      <c r="L1150" s="76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  <c r="Z1150" s="77"/>
    </row>
    <row r="1151" ht="15.75" customHeight="1">
      <c r="A1151" s="177">
        <v>4.0</v>
      </c>
      <c r="B1151" s="82" t="s">
        <v>482</v>
      </c>
      <c r="C1151" s="82" t="s">
        <v>483</v>
      </c>
      <c r="D1151" s="82" t="s">
        <v>484</v>
      </c>
      <c r="E1151" s="82" t="s">
        <v>485</v>
      </c>
      <c r="F1151" s="82" t="s">
        <v>484</v>
      </c>
      <c r="G1151" s="82" t="s">
        <v>524</v>
      </c>
      <c r="H1151" s="82" t="s">
        <v>486</v>
      </c>
      <c r="I1151" s="82" t="s">
        <v>487</v>
      </c>
      <c r="J1151" s="114" t="s">
        <v>488</v>
      </c>
      <c r="K1151" s="85" t="s">
        <v>489</v>
      </c>
      <c r="L1151" s="85" t="s">
        <v>490</v>
      </c>
      <c r="M1151" s="77"/>
      <c r="N1151" s="77"/>
      <c r="O1151" s="77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  <c r="Z1151" s="77"/>
    </row>
    <row r="1152" ht="15.75" customHeight="1">
      <c r="A1152" s="86" t="s">
        <v>491</v>
      </c>
      <c r="B1152" s="87"/>
      <c r="C1152" s="87"/>
      <c r="D1152" s="87"/>
      <c r="E1152" s="87"/>
      <c r="F1152" s="87"/>
      <c r="G1152" s="87"/>
      <c r="H1152" s="87"/>
      <c r="I1152" s="87"/>
      <c r="J1152" s="115"/>
      <c r="K1152" s="87"/>
      <c r="L1152" s="87"/>
      <c r="M1152" s="77"/>
      <c r="N1152" s="77"/>
      <c r="O1152" s="77"/>
      <c r="P1152" s="77"/>
      <c r="Q1152" s="77"/>
      <c r="R1152" s="77"/>
      <c r="S1152" s="77"/>
      <c r="T1152" s="77"/>
      <c r="U1152" s="77"/>
      <c r="V1152" s="77"/>
      <c r="W1152" s="77"/>
      <c r="X1152" s="77"/>
      <c r="Y1152" s="77"/>
      <c r="Z1152" s="77"/>
    </row>
    <row r="1153" ht="15.75" customHeight="1">
      <c r="A1153" s="2"/>
      <c r="B1153" s="89"/>
      <c r="C1153" s="89"/>
      <c r="D1153" s="18">
        <f t="shared" ref="D1153:D1166" si="307">C1153*B1153</f>
        <v>0</v>
      </c>
      <c r="E1153" s="18">
        <f>B1153*A1151</f>
        <v>0</v>
      </c>
      <c r="F1153" s="18">
        <f t="shared" ref="F1153:F1166" si="308">E1153*C1153</f>
        <v>0</v>
      </c>
      <c r="G1153" s="140">
        <v>0.0</v>
      </c>
      <c r="H1153" s="18"/>
      <c r="I1153" s="89">
        <f t="shared" ref="I1153:I1166" si="309">H1153*E1153</f>
        <v>0</v>
      </c>
      <c r="J1153" s="116"/>
      <c r="K1153" s="3">
        <f t="shared" ref="K1153:K1166" si="310">J1153*I1153</f>
        <v>0</v>
      </c>
      <c r="L1153" s="3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  <c r="Z1153" s="77"/>
    </row>
    <row r="1154" ht="15.75" customHeight="1">
      <c r="A1154" s="2"/>
      <c r="B1154" s="89"/>
      <c r="C1154" s="89"/>
      <c r="D1154" s="18">
        <f t="shared" si="307"/>
        <v>0</v>
      </c>
      <c r="E1154" s="18">
        <f>B1154*A1151</f>
        <v>0</v>
      </c>
      <c r="F1154" s="18">
        <f t="shared" si="308"/>
        <v>0</v>
      </c>
      <c r="G1154" s="87"/>
      <c r="H1154" s="18"/>
      <c r="I1154" s="89">
        <f t="shared" si="309"/>
        <v>0</v>
      </c>
      <c r="J1154" s="116"/>
      <c r="K1154" s="3">
        <f t="shared" si="310"/>
        <v>0</v>
      </c>
      <c r="L1154" s="3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  <c r="Z1154" s="77"/>
    </row>
    <row r="1155" ht="15.75" customHeight="1">
      <c r="A1155" s="2"/>
      <c r="B1155" s="18"/>
      <c r="C1155" s="18"/>
      <c r="D1155" s="18">
        <f t="shared" si="307"/>
        <v>0</v>
      </c>
      <c r="E1155" s="18">
        <f>B1155*A1151</f>
        <v>0</v>
      </c>
      <c r="F1155" s="18">
        <f t="shared" si="308"/>
        <v>0</v>
      </c>
      <c r="G1155" s="148" t="s">
        <v>527</v>
      </c>
      <c r="H1155" s="18"/>
      <c r="I1155" s="89">
        <f t="shared" si="309"/>
        <v>0</v>
      </c>
      <c r="J1155" s="116"/>
      <c r="K1155" s="3">
        <f t="shared" si="310"/>
        <v>0</v>
      </c>
      <c r="L1155" s="3"/>
      <c r="M1155" s="77"/>
      <c r="N1155" s="77"/>
      <c r="O1155" s="77"/>
      <c r="P1155" s="77"/>
      <c r="Q1155" s="77"/>
      <c r="R1155" s="77"/>
      <c r="S1155" s="77"/>
      <c r="T1155" s="77"/>
      <c r="U1155" s="77"/>
      <c r="V1155" s="77"/>
      <c r="W1155" s="77"/>
      <c r="X1155" s="77"/>
      <c r="Y1155" s="77"/>
      <c r="Z1155" s="77"/>
    </row>
    <row r="1156" ht="15.75" customHeight="1">
      <c r="A1156" s="2"/>
      <c r="B1156" s="18"/>
      <c r="C1156" s="18"/>
      <c r="D1156" s="18">
        <f t="shared" si="307"/>
        <v>0</v>
      </c>
      <c r="E1156" s="18">
        <f>B1156*A1151</f>
        <v>0</v>
      </c>
      <c r="F1156" s="18">
        <f t="shared" si="308"/>
        <v>0</v>
      </c>
      <c r="G1156" s="142"/>
      <c r="H1156" s="18"/>
      <c r="I1156" s="89">
        <f t="shared" si="309"/>
        <v>0</v>
      </c>
      <c r="J1156" s="116"/>
      <c r="K1156" s="3">
        <f t="shared" si="310"/>
        <v>0</v>
      </c>
      <c r="L1156" s="3"/>
      <c r="M1156" s="77"/>
      <c r="N1156" s="77"/>
      <c r="O1156" s="77"/>
      <c r="P1156" s="77"/>
      <c r="Q1156" s="77"/>
      <c r="R1156" s="77"/>
      <c r="S1156" s="77"/>
      <c r="T1156" s="77"/>
      <c r="U1156" s="77"/>
      <c r="V1156" s="77"/>
      <c r="W1156" s="77"/>
      <c r="X1156" s="77"/>
      <c r="Y1156" s="77"/>
      <c r="Z1156" s="77"/>
    </row>
    <row r="1157" ht="15.75" customHeight="1">
      <c r="A1157" s="2"/>
      <c r="B1157" s="18"/>
      <c r="C1157" s="18"/>
      <c r="D1157" s="18">
        <f t="shared" si="307"/>
        <v>0</v>
      </c>
      <c r="E1157" s="18">
        <f>B1157*A1151</f>
        <v>0</v>
      </c>
      <c r="F1157" s="18">
        <f t="shared" si="308"/>
        <v>0</v>
      </c>
      <c r="G1157" s="142"/>
      <c r="H1157" s="18"/>
      <c r="I1157" s="89">
        <f t="shared" si="309"/>
        <v>0</v>
      </c>
      <c r="J1157" s="116"/>
      <c r="K1157" s="3">
        <f t="shared" si="310"/>
        <v>0</v>
      </c>
      <c r="L1157" s="3"/>
      <c r="M1157" s="77"/>
      <c r="N1157" s="77"/>
      <c r="O1157" s="77"/>
      <c r="P1157" s="77"/>
      <c r="Q1157" s="77"/>
      <c r="R1157" s="77"/>
      <c r="S1157" s="77"/>
      <c r="T1157" s="77"/>
      <c r="U1157" s="77"/>
      <c r="V1157" s="77"/>
      <c r="W1157" s="77"/>
      <c r="X1157" s="77"/>
      <c r="Y1157" s="77"/>
      <c r="Z1157" s="77"/>
    </row>
    <row r="1158" ht="15.75" customHeight="1">
      <c r="A1158" s="2"/>
      <c r="B1158" s="18"/>
      <c r="C1158" s="18"/>
      <c r="D1158" s="18">
        <f t="shared" si="307"/>
        <v>0</v>
      </c>
      <c r="E1158" s="18">
        <f>B1158*A1151</f>
        <v>0</v>
      </c>
      <c r="F1158" s="18">
        <f t="shared" si="308"/>
        <v>0</v>
      </c>
      <c r="G1158" s="87"/>
      <c r="H1158" s="18"/>
      <c r="I1158" s="89">
        <f t="shared" si="309"/>
        <v>0</v>
      </c>
      <c r="J1158" s="116"/>
      <c r="K1158" s="3">
        <f t="shared" si="310"/>
        <v>0</v>
      </c>
      <c r="L1158" s="3"/>
      <c r="M1158" s="77"/>
      <c r="N1158" s="77"/>
      <c r="O1158" s="77"/>
      <c r="P1158" s="77"/>
      <c r="Q1158" s="77"/>
      <c r="R1158" s="77"/>
      <c r="S1158" s="77"/>
      <c r="T1158" s="77"/>
      <c r="U1158" s="77"/>
      <c r="V1158" s="77"/>
      <c r="W1158" s="77"/>
      <c r="X1158" s="77"/>
      <c r="Y1158" s="77"/>
      <c r="Z1158" s="77"/>
    </row>
    <row r="1159" ht="15.75" customHeight="1">
      <c r="A1159" s="2"/>
      <c r="B1159" s="18"/>
      <c r="C1159" s="18"/>
      <c r="D1159" s="18">
        <f t="shared" si="307"/>
        <v>0</v>
      </c>
      <c r="E1159" s="18">
        <f>B1159*A1151</f>
        <v>0</v>
      </c>
      <c r="F1159" s="18">
        <f t="shared" si="308"/>
        <v>0</v>
      </c>
      <c r="G1159" s="59"/>
      <c r="H1159" s="18"/>
      <c r="I1159" s="89">
        <f t="shared" si="309"/>
        <v>0</v>
      </c>
      <c r="J1159" s="116"/>
      <c r="K1159" s="3">
        <f t="shared" si="310"/>
        <v>0</v>
      </c>
      <c r="L1159" s="3"/>
      <c r="M1159" s="77"/>
      <c r="N1159" s="77"/>
      <c r="O1159" s="77"/>
      <c r="P1159" s="77"/>
      <c r="Q1159" s="77"/>
      <c r="R1159" s="77"/>
      <c r="S1159" s="77"/>
      <c r="T1159" s="77"/>
      <c r="U1159" s="77"/>
      <c r="V1159" s="77"/>
      <c r="W1159" s="77"/>
      <c r="X1159" s="77"/>
      <c r="Y1159" s="77"/>
      <c r="Z1159" s="77"/>
    </row>
    <row r="1160" ht="15.75" customHeight="1">
      <c r="A1160" s="2"/>
      <c r="B1160" s="89"/>
      <c r="C1160" s="89"/>
      <c r="D1160" s="18">
        <f t="shared" si="307"/>
        <v>0</v>
      </c>
      <c r="E1160" s="18">
        <f>B1160*A1151</f>
        <v>0</v>
      </c>
      <c r="F1160" s="18">
        <f t="shared" si="308"/>
        <v>0</v>
      </c>
      <c r="G1160" s="148" t="s">
        <v>528</v>
      </c>
      <c r="H1160" s="18"/>
      <c r="I1160" s="89">
        <f t="shared" si="309"/>
        <v>0</v>
      </c>
      <c r="J1160" s="116"/>
      <c r="K1160" s="3">
        <f t="shared" si="310"/>
        <v>0</v>
      </c>
      <c r="L1160" s="3"/>
      <c r="M1160" s="77"/>
      <c r="N1160" s="77"/>
      <c r="O1160" s="77"/>
      <c r="P1160" s="77"/>
      <c r="Q1160" s="77"/>
      <c r="R1160" s="77"/>
      <c r="S1160" s="77"/>
      <c r="T1160" s="77"/>
      <c r="U1160" s="77"/>
      <c r="V1160" s="77"/>
      <c r="W1160" s="77"/>
      <c r="X1160" s="77"/>
      <c r="Y1160" s="77"/>
      <c r="Z1160" s="77"/>
    </row>
    <row r="1161" ht="15.75" customHeight="1">
      <c r="A1161" s="2"/>
      <c r="B1161" s="89"/>
      <c r="C1161" s="89"/>
      <c r="D1161" s="18">
        <f t="shared" si="307"/>
        <v>0</v>
      </c>
      <c r="E1161" s="18">
        <f>B1161*A1151</f>
        <v>0</v>
      </c>
      <c r="F1161" s="18">
        <f t="shared" si="308"/>
        <v>0</v>
      </c>
      <c r="G1161" s="142"/>
      <c r="H1161" s="18"/>
      <c r="I1161" s="89">
        <f t="shared" si="309"/>
        <v>0</v>
      </c>
      <c r="J1161" s="116"/>
      <c r="K1161" s="3">
        <f t="shared" si="310"/>
        <v>0</v>
      </c>
      <c r="L1161" s="3"/>
      <c r="M1161" s="77"/>
      <c r="N1161" s="77"/>
      <c r="O1161" s="77"/>
      <c r="P1161" s="77"/>
      <c r="Q1161" s="77"/>
      <c r="R1161" s="77"/>
      <c r="S1161" s="77"/>
      <c r="T1161" s="77"/>
      <c r="U1161" s="77"/>
      <c r="V1161" s="77"/>
      <c r="W1161" s="77"/>
      <c r="X1161" s="77"/>
      <c r="Y1161" s="77"/>
      <c r="Z1161" s="77"/>
    </row>
    <row r="1162" ht="15.75" customHeight="1">
      <c r="A1162" s="1"/>
      <c r="B1162" s="89"/>
      <c r="C1162" s="89"/>
      <c r="D1162" s="18">
        <f t="shared" si="307"/>
        <v>0</v>
      </c>
      <c r="E1162" s="18">
        <f>B1162*A1151</f>
        <v>0</v>
      </c>
      <c r="F1162" s="18">
        <f t="shared" si="308"/>
        <v>0</v>
      </c>
      <c r="G1162" s="142"/>
      <c r="H1162" s="18"/>
      <c r="I1162" s="89">
        <f t="shared" si="309"/>
        <v>0</v>
      </c>
      <c r="J1162" s="116"/>
      <c r="K1162" s="3">
        <f t="shared" si="310"/>
        <v>0</v>
      </c>
      <c r="L1162" s="3"/>
      <c r="M1162" s="77"/>
      <c r="N1162" s="77"/>
      <c r="O1162" s="77"/>
      <c r="P1162" s="77"/>
      <c r="Q1162" s="77"/>
      <c r="R1162" s="77"/>
      <c r="S1162" s="77"/>
      <c r="T1162" s="77"/>
      <c r="U1162" s="77"/>
      <c r="V1162" s="77"/>
      <c r="W1162" s="77"/>
      <c r="X1162" s="77"/>
      <c r="Y1162" s="77"/>
      <c r="Z1162" s="77"/>
    </row>
    <row r="1163" ht="15.75" customHeight="1">
      <c r="A1163" s="1"/>
      <c r="B1163" s="89"/>
      <c r="C1163" s="89"/>
      <c r="D1163" s="18">
        <f t="shared" si="307"/>
        <v>0</v>
      </c>
      <c r="E1163" s="18">
        <f>B1163*A1151</f>
        <v>0</v>
      </c>
      <c r="F1163" s="18">
        <f t="shared" si="308"/>
        <v>0</v>
      </c>
      <c r="G1163" s="142"/>
      <c r="H1163" s="18"/>
      <c r="I1163" s="89">
        <f t="shared" si="309"/>
        <v>0</v>
      </c>
      <c r="J1163" s="116"/>
      <c r="K1163" s="3">
        <f t="shared" si="310"/>
        <v>0</v>
      </c>
      <c r="L1163" s="3"/>
      <c r="M1163" s="77"/>
      <c r="N1163" s="77"/>
      <c r="O1163" s="77"/>
      <c r="P1163" s="77"/>
      <c r="Q1163" s="77"/>
      <c r="R1163" s="77"/>
      <c r="S1163" s="77"/>
      <c r="T1163" s="77"/>
      <c r="U1163" s="77"/>
      <c r="V1163" s="77"/>
      <c r="W1163" s="77"/>
      <c r="X1163" s="77"/>
      <c r="Y1163" s="77"/>
      <c r="Z1163" s="77"/>
    </row>
    <row r="1164" ht="15.75" customHeight="1">
      <c r="A1164" s="31"/>
      <c r="B1164" s="89"/>
      <c r="C1164" s="89"/>
      <c r="D1164" s="95">
        <f t="shared" si="307"/>
        <v>0</v>
      </c>
      <c r="E1164" s="95">
        <f>B1164*A1151</f>
        <v>0</v>
      </c>
      <c r="F1164" s="18">
        <f t="shared" si="308"/>
        <v>0</v>
      </c>
      <c r="G1164" s="87"/>
      <c r="H1164" s="18"/>
      <c r="I1164" s="89">
        <f t="shared" si="309"/>
        <v>0</v>
      </c>
      <c r="J1164" s="118"/>
      <c r="K1164" s="3">
        <f t="shared" si="310"/>
        <v>0</v>
      </c>
      <c r="L1164" s="3"/>
      <c r="M1164" s="77"/>
      <c r="N1164" s="77"/>
      <c r="O1164" s="77"/>
      <c r="P1164" s="77"/>
      <c r="Q1164" s="77"/>
      <c r="R1164" s="77"/>
      <c r="S1164" s="77"/>
      <c r="T1164" s="77"/>
      <c r="U1164" s="77"/>
      <c r="V1164" s="77"/>
      <c r="W1164" s="77"/>
      <c r="X1164" s="77"/>
      <c r="Y1164" s="77"/>
      <c r="Z1164" s="77"/>
    </row>
    <row r="1165" ht="15.75" customHeight="1">
      <c r="A1165" s="31"/>
      <c r="B1165" s="89"/>
      <c r="C1165" s="89"/>
      <c r="D1165" s="18">
        <f t="shared" si="307"/>
        <v>0</v>
      </c>
      <c r="E1165" s="18">
        <f>B1165*A1151</f>
        <v>0</v>
      </c>
      <c r="F1165" s="18">
        <f t="shared" si="308"/>
        <v>0</v>
      </c>
      <c r="G1165" s="143">
        <f>F1167/A1151</f>
        <v>0</v>
      </c>
      <c r="H1165" s="18"/>
      <c r="I1165" s="89">
        <f t="shared" si="309"/>
        <v>0</v>
      </c>
      <c r="J1165" s="3"/>
      <c r="K1165" s="3">
        <f t="shared" si="310"/>
        <v>0</v>
      </c>
      <c r="L1165" s="3"/>
      <c r="M1165" s="77"/>
      <c r="N1165" s="77"/>
      <c r="O1165" s="77"/>
      <c r="P1165" s="77"/>
      <c r="Q1165" s="77"/>
      <c r="R1165" s="77"/>
      <c r="S1165" s="77"/>
      <c r="T1165" s="77"/>
      <c r="U1165" s="77"/>
      <c r="V1165" s="77"/>
      <c r="W1165" s="77"/>
      <c r="X1165" s="77"/>
      <c r="Y1165" s="77"/>
      <c r="Z1165" s="77"/>
    </row>
    <row r="1166" ht="15.75" customHeight="1">
      <c r="A1166" s="31"/>
      <c r="B1166" s="89"/>
      <c r="C1166" s="89"/>
      <c r="D1166" s="18">
        <f t="shared" si="307"/>
        <v>0</v>
      </c>
      <c r="E1166" s="18">
        <f>B1166*A1151</f>
        <v>0</v>
      </c>
      <c r="F1166" s="18">
        <f t="shared" si="308"/>
        <v>0</v>
      </c>
      <c r="G1166" s="142"/>
      <c r="H1166" s="18"/>
      <c r="I1166" s="89">
        <f t="shared" si="309"/>
        <v>0</v>
      </c>
      <c r="J1166" s="3"/>
      <c r="K1166" s="3">
        <f t="shared" si="310"/>
        <v>0</v>
      </c>
      <c r="L1166" s="3"/>
      <c r="M1166" s="77"/>
      <c r="N1166" s="77"/>
      <c r="O1166" s="77"/>
      <c r="P1166" s="77"/>
      <c r="Q1166" s="77"/>
      <c r="R1166" s="77"/>
      <c r="S1166" s="77"/>
      <c r="T1166" s="77"/>
      <c r="U1166" s="77"/>
      <c r="V1166" s="77"/>
      <c r="W1166" s="77"/>
      <c r="X1166" s="77"/>
      <c r="Y1166" s="77"/>
      <c r="Z1166" s="77"/>
    </row>
    <row r="1167" ht="15.75" customHeight="1">
      <c r="A1167" s="4" t="s">
        <v>495</v>
      </c>
      <c r="B1167" s="97">
        <f>SUM(B1153:B1166)</f>
        <v>0</v>
      </c>
      <c r="C1167" s="96"/>
      <c r="D1167" s="97">
        <f t="shared" ref="D1167:F1167" si="311">SUM(D1153:D1166)</f>
        <v>0</v>
      </c>
      <c r="E1167" s="97">
        <f t="shared" si="311"/>
        <v>0</v>
      </c>
      <c r="F1167" s="97">
        <f t="shared" si="311"/>
        <v>0</v>
      </c>
      <c r="G1167" s="87"/>
      <c r="H1167" s="96"/>
      <c r="I1167" s="97">
        <f t="shared" ref="I1167:L1167" si="312">SUM(I1153:I1166)</f>
        <v>0</v>
      </c>
      <c r="J1167" s="98">
        <f t="shared" si="312"/>
        <v>0</v>
      </c>
      <c r="K1167" s="98">
        <f t="shared" si="312"/>
        <v>0</v>
      </c>
      <c r="L1167" s="98">
        <f t="shared" si="312"/>
        <v>0</v>
      </c>
      <c r="M1167" s="77"/>
      <c r="N1167" s="77"/>
      <c r="O1167" s="77"/>
      <c r="P1167" s="77"/>
      <c r="Q1167" s="77"/>
      <c r="R1167" s="77"/>
      <c r="S1167" s="77"/>
      <c r="T1167" s="77"/>
      <c r="U1167" s="77"/>
      <c r="V1167" s="77"/>
      <c r="W1167" s="77"/>
      <c r="X1167" s="77"/>
      <c r="Y1167" s="77"/>
      <c r="Z1167" s="77"/>
    </row>
    <row r="1168" ht="15.75" customHeight="1">
      <c r="A1168" s="8"/>
      <c r="B1168" s="100"/>
      <c r="C1168" s="100"/>
      <c r="D1168" s="100"/>
      <c r="E1168" s="100"/>
      <c r="F1168" s="100"/>
      <c r="G1168" s="100"/>
      <c r="H1168" s="100"/>
      <c r="I1168" s="101" t="s">
        <v>496</v>
      </c>
      <c r="J1168" s="33"/>
      <c r="K1168" s="100"/>
      <c r="L1168" s="101" t="s">
        <v>497</v>
      </c>
      <c r="M1168" s="77"/>
      <c r="N1168" s="77"/>
      <c r="O1168" s="77"/>
      <c r="P1168" s="77"/>
      <c r="Q1168" s="77"/>
      <c r="R1168" s="77"/>
      <c r="S1168" s="77"/>
      <c r="T1168" s="77"/>
      <c r="U1168" s="77"/>
      <c r="V1168" s="77"/>
      <c r="W1168" s="77"/>
      <c r="X1168" s="77"/>
      <c r="Y1168" s="77"/>
      <c r="Z1168" s="77"/>
    </row>
    <row r="1169" ht="15.75" customHeight="1">
      <c r="A1169" s="8"/>
      <c r="B1169" s="100"/>
      <c r="C1169" s="100"/>
      <c r="D1169" s="100"/>
      <c r="E1169" s="100"/>
      <c r="F1169" s="100"/>
      <c r="G1169" s="100"/>
      <c r="H1169" s="100"/>
      <c r="I1169" s="104">
        <f>G1165*A1151</f>
        <v>0</v>
      </c>
      <c r="J1169" s="33"/>
      <c r="K1169" s="100"/>
      <c r="L1169" s="104"/>
      <c r="M1169" s="77"/>
      <c r="N1169" s="77"/>
      <c r="O1169" s="77"/>
      <c r="P1169" s="77"/>
      <c r="Q1169" s="77"/>
      <c r="R1169" s="77"/>
      <c r="S1169" s="77"/>
      <c r="T1169" s="77"/>
      <c r="U1169" s="77"/>
      <c r="V1169" s="77"/>
      <c r="W1169" s="77"/>
      <c r="X1169" s="77"/>
      <c r="Y1169" s="77"/>
      <c r="Z1169" s="77"/>
    </row>
    <row r="1170" ht="15.75" customHeight="1">
      <c r="A1170" s="8"/>
      <c r="B1170" s="8"/>
      <c r="C1170" s="8"/>
      <c r="D1170" s="8"/>
      <c r="E1170" s="8"/>
      <c r="F1170" s="8"/>
      <c r="G1170" s="8"/>
      <c r="H1170" s="8"/>
      <c r="I1170" s="8"/>
      <c r="J1170" s="33"/>
      <c r="K1170" s="8"/>
      <c r="L1170" s="8"/>
      <c r="M1170" s="77"/>
      <c r="N1170" s="77"/>
      <c r="O1170" s="77"/>
      <c r="P1170" s="77"/>
      <c r="Q1170" s="77"/>
      <c r="R1170" s="77"/>
      <c r="S1170" s="77"/>
      <c r="T1170" s="77"/>
      <c r="U1170" s="77"/>
      <c r="V1170" s="77"/>
      <c r="W1170" s="77"/>
      <c r="X1170" s="77"/>
      <c r="Y1170" s="77"/>
      <c r="Z1170" s="77"/>
    </row>
    <row r="1171" ht="15.75" customHeight="1">
      <c r="A1171" s="8"/>
      <c r="B1171" s="8"/>
      <c r="C1171" s="8"/>
      <c r="D1171" s="8"/>
      <c r="E1171" s="8"/>
      <c r="F1171" s="8"/>
      <c r="G1171" s="8"/>
      <c r="H1171" s="8"/>
      <c r="I1171" s="8"/>
      <c r="J1171" s="33"/>
      <c r="K1171" s="8"/>
      <c r="L1171" s="8"/>
      <c r="M1171" s="77"/>
      <c r="N1171" s="77"/>
      <c r="O1171" s="77"/>
      <c r="P1171" s="77"/>
      <c r="Q1171" s="77"/>
      <c r="R1171" s="77"/>
      <c r="S1171" s="77"/>
      <c r="T1171" s="77"/>
      <c r="U1171" s="77"/>
      <c r="V1171" s="77"/>
      <c r="W1171" s="77"/>
      <c r="X1171" s="77"/>
      <c r="Y1171" s="77"/>
      <c r="Z1171" s="77"/>
    </row>
    <row r="1172" ht="15.75" customHeight="1">
      <c r="A1172" s="78" t="s">
        <v>478</v>
      </c>
      <c r="B1172" s="79" t="s">
        <v>479</v>
      </c>
      <c r="C1172" s="75"/>
      <c r="D1172" s="76"/>
      <c r="E1172" s="80" t="s">
        <v>480</v>
      </c>
      <c r="F1172" s="75"/>
      <c r="G1172" s="76"/>
      <c r="H1172" s="79" t="s">
        <v>481</v>
      </c>
      <c r="I1172" s="75"/>
      <c r="J1172" s="75"/>
      <c r="K1172" s="75"/>
      <c r="L1172" s="76"/>
      <c r="M1172" s="77"/>
      <c r="N1172" s="77"/>
      <c r="O1172" s="77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  <c r="Z1172" s="77"/>
    </row>
    <row r="1173" ht="15.75" customHeight="1">
      <c r="A1173" s="177">
        <v>4.0</v>
      </c>
      <c r="B1173" s="82" t="s">
        <v>482</v>
      </c>
      <c r="C1173" s="82" t="s">
        <v>483</v>
      </c>
      <c r="D1173" s="82" t="s">
        <v>484</v>
      </c>
      <c r="E1173" s="82" t="s">
        <v>485</v>
      </c>
      <c r="F1173" s="82" t="s">
        <v>484</v>
      </c>
      <c r="G1173" s="82" t="s">
        <v>524</v>
      </c>
      <c r="H1173" s="82" t="s">
        <v>486</v>
      </c>
      <c r="I1173" s="82" t="s">
        <v>487</v>
      </c>
      <c r="J1173" s="114" t="s">
        <v>488</v>
      </c>
      <c r="K1173" s="85" t="s">
        <v>489</v>
      </c>
      <c r="L1173" s="85" t="s">
        <v>490</v>
      </c>
      <c r="M1173" s="77"/>
      <c r="N1173" s="77"/>
      <c r="O1173" s="77"/>
      <c r="P1173" s="77"/>
      <c r="Q1173" s="77"/>
      <c r="R1173" s="77"/>
      <c r="S1173" s="77"/>
      <c r="T1173" s="77"/>
      <c r="U1173" s="77"/>
      <c r="V1173" s="77"/>
      <c r="W1173" s="77"/>
      <c r="X1173" s="77"/>
      <c r="Y1173" s="77"/>
      <c r="Z1173" s="77"/>
    </row>
    <row r="1174" ht="15.75" customHeight="1">
      <c r="A1174" s="86" t="s">
        <v>491</v>
      </c>
      <c r="B1174" s="87"/>
      <c r="C1174" s="87"/>
      <c r="D1174" s="87"/>
      <c r="E1174" s="87"/>
      <c r="F1174" s="87"/>
      <c r="G1174" s="87"/>
      <c r="H1174" s="87"/>
      <c r="I1174" s="87"/>
      <c r="J1174" s="115"/>
      <c r="K1174" s="87"/>
      <c r="L1174" s="87"/>
      <c r="M1174" s="77"/>
      <c r="N1174" s="77"/>
      <c r="O1174" s="77"/>
      <c r="P1174" s="77"/>
      <c r="Q1174" s="77"/>
      <c r="R1174" s="77"/>
      <c r="S1174" s="77"/>
      <c r="T1174" s="77"/>
      <c r="U1174" s="77"/>
      <c r="V1174" s="77"/>
      <c r="W1174" s="77"/>
      <c r="X1174" s="77"/>
      <c r="Y1174" s="77"/>
      <c r="Z1174" s="77"/>
    </row>
    <row r="1175" ht="15.75" customHeight="1">
      <c r="A1175" s="2"/>
      <c r="B1175" s="89"/>
      <c r="C1175" s="89"/>
      <c r="D1175" s="18">
        <f t="shared" ref="D1175:D1188" si="313">C1175*B1175</f>
        <v>0</v>
      </c>
      <c r="E1175" s="18">
        <f>B1175*A1173</f>
        <v>0</v>
      </c>
      <c r="F1175" s="18">
        <f t="shared" ref="F1175:F1188" si="314">E1175*C1175</f>
        <v>0</v>
      </c>
      <c r="G1175" s="140">
        <v>0.0</v>
      </c>
      <c r="H1175" s="18"/>
      <c r="I1175" s="89">
        <f t="shared" ref="I1175:I1188" si="315">H1175*E1175</f>
        <v>0</v>
      </c>
      <c r="J1175" s="116"/>
      <c r="K1175" s="3">
        <f t="shared" ref="K1175:K1188" si="316">J1175*I1175</f>
        <v>0</v>
      </c>
      <c r="L1175" s="3"/>
      <c r="M1175" s="77"/>
      <c r="N1175" s="77"/>
      <c r="O1175" s="77"/>
      <c r="P1175" s="77"/>
      <c r="Q1175" s="77"/>
      <c r="R1175" s="77"/>
      <c r="S1175" s="77"/>
      <c r="T1175" s="77"/>
      <c r="U1175" s="77"/>
      <c r="V1175" s="77"/>
      <c r="W1175" s="77"/>
      <c r="X1175" s="77"/>
      <c r="Y1175" s="77"/>
      <c r="Z1175" s="77"/>
    </row>
    <row r="1176" ht="15.75" customHeight="1">
      <c r="A1176" s="2"/>
      <c r="B1176" s="89"/>
      <c r="C1176" s="89"/>
      <c r="D1176" s="18">
        <f t="shared" si="313"/>
        <v>0</v>
      </c>
      <c r="E1176" s="18">
        <f>B1176*A1173</f>
        <v>0</v>
      </c>
      <c r="F1176" s="18">
        <f t="shared" si="314"/>
        <v>0</v>
      </c>
      <c r="G1176" s="87"/>
      <c r="H1176" s="18"/>
      <c r="I1176" s="89">
        <f t="shared" si="315"/>
        <v>0</v>
      </c>
      <c r="J1176" s="116"/>
      <c r="K1176" s="3">
        <f t="shared" si="316"/>
        <v>0</v>
      </c>
      <c r="L1176" s="3"/>
      <c r="M1176" s="77"/>
      <c r="N1176" s="77"/>
      <c r="O1176" s="77"/>
      <c r="P1176" s="77"/>
      <c r="Q1176" s="77"/>
      <c r="R1176" s="77"/>
      <c r="S1176" s="77"/>
      <c r="T1176" s="77"/>
      <c r="U1176" s="77"/>
      <c r="V1176" s="77"/>
      <c r="W1176" s="77"/>
      <c r="X1176" s="77"/>
      <c r="Y1176" s="77"/>
      <c r="Z1176" s="77"/>
    </row>
    <row r="1177" ht="15.75" customHeight="1">
      <c r="A1177" s="2"/>
      <c r="B1177" s="18"/>
      <c r="C1177" s="18"/>
      <c r="D1177" s="18">
        <f t="shared" si="313"/>
        <v>0</v>
      </c>
      <c r="E1177" s="18">
        <f>B1177*A1173</f>
        <v>0</v>
      </c>
      <c r="F1177" s="18">
        <f t="shared" si="314"/>
        <v>0</v>
      </c>
      <c r="G1177" s="148" t="s">
        <v>527</v>
      </c>
      <c r="H1177" s="18"/>
      <c r="I1177" s="89">
        <f t="shared" si="315"/>
        <v>0</v>
      </c>
      <c r="J1177" s="116"/>
      <c r="K1177" s="3">
        <f t="shared" si="316"/>
        <v>0</v>
      </c>
      <c r="L1177" s="3"/>
      <c r="M1177" s="77"/>
      <c r="N1177" s="77"/>
      <c r="O1177" s="77"/>
      <c r="P1177" s="77"/>
      <c r="Q1177" s="77"/>
      <c r="R1177" s="77"/>
      <c r="S1177" s="77"/>
      <c r="T1177" s="77"/>
      <c r="U1177" s="77"/>
      <c r="V1177" s="77"/>
      <c r="W1177" s="77"/>
      <c r="X1177" s="77"/>
      <c r="Y1177" s="77"/>
      <c r="Z1177" s="77"/>
    </row>
    <row r="1178" ht="15.75" customHeight="1">
      <c r="A1178" s="2"/>
      <c r="B1178" s="18"/>
      <c r="C1178" s="18"/>
      <c r="D1178" s="18">
        <f t="shared" si="313"/>
        <v>0</v>
      </c>
      <c r="E1178" s="18">
        <f>B1178*A1173</f>
        <v>0</v>
      </c>
      <c r="F1178" s="18">
        <f t="shared" si="314"/>
        <v>0</v>
      </c>
      <c r="G1178" s="142"/>
      <c r="H1178" s="18"/>
      <c r="I1178" s="89">
        <f t="shared" si="315"/>
        <v>0</v>
      </c>
      <c r="J1178" s="116"/>
      <c r="K1178" s="3">
        <f t="shared" si="316"/>
        <v>0</v>
      </c>
      <c r="L1178" s="3"/>
      <c r="M1178" s="77"/>
      <c r="N1178" s="77"/>
      <c r="O1178" s="77"/>
      <c r="P1178" s="77"/>
      <c r="Q1178" s="77"/>
      <c r="R1178" s="77"/>
      <c r="S1178" s="77"/>
      <c r="T1178" s="77"/>
      <c r="U1178" s="77"/>
      <c r="V1178" s="77"/>
      <c r="W1178" s="77"/>
      <c r="X1178" s="77"/>
      <c r="Y1178" s="77"/>
      <c r="Z1178" s="77"/>
    </row>
    <row r="1179" ht="15.75" customHeight="1">
      <c r="A1179" s="2"/>
      <c r="B1179" s="18"/>
      <c r="C1179" s="18"/>
      <c r="D1179" s="18">
        <f t="shared" si="313"/>
        <v>0</v>
      </c>
      <c r="E1179" s="18">
        <f>B1179*A1173</f>
        <v>0</v>
      </c>
      <c r="F1179" s="18">
        <f t="shared" si="314"/>
        <v>0</v>
      </c>
      <c r="G1179" s="142"/>
      <c r="H1179" s="18"/>
      <c r="I1179" s="89">
        <f t="shared" si="315"/>
        <v>0</v>
      </c>
      <c r="J1179" s="116"/>
      <c r="K1179" s="3">
        <f t="shared" si="316"/>
        <v>0</v>
      </c>
      <c r="L1179" s="3"/>
      <c r="M1179" s="77"/>
      <c r="N1179" s="77"/>
      <c r="O1179" s="77"/>
      <c r="P1179" s="77"/>
      <c r="Q1179" s="77"/>
      <c r="R1179" s="77"/>
      <c r="S1179" s="77"/>
      <c r="T1179" s="77"/>
      <c r="U1179" s="77"/>
      <c r="V1179" s="77"/>
      <c r="W1179" s="77"/>
      <c r="X1179" s="77"/>
      <c r="Y1179" s="77"/>
      <c r="Z1179" s="77"/>
    </row>
    <row r="1180" ht="15.75" customHeight="1">
      <c r="A1180" s="2"/>
      <c r="B1180" s="18"/>
      <c r="C1180" s="18"/>
      <c r="D1180" s="18">
        <f t="shared" si="313"/>
        <v>0</v>
      </c>
      <c r="E1180" s="18">
        <f>B1180*A1173</f>
        <v>0</v>
      </c>
      <c r="F1180" s="18">
        <f t="shared" si="314"/>
        <v>0</v>
      </c>
      <c r="G1180" s="87"/>
      <c r="H1180" s="18"/>
      <c r="I1180" s="89">
        <f t="shared" si="315"/>
        <v>0</v>
      </c>
      <c r="J1180" s="116"/>
      <c r="K1180" s="3">
        <f t="shared" si="316"/>
        <v>0</v>
      </c>
      <c r="L1180" s="3"/>
      <c r="M1180" s="77"/>
      <c r="N1180" s="77"/>
      <c r="O1180" s="77"/>
      <c r="P1180" s="77"/>
      <c r="Q1180" s="77"/>
      <c r="R1180" s="77"/>
      <c r="S1180" s="77"/>
      <c r="T1180" s="77"/>
      <c r="U1180" s="77"/>
      <c r="V1180" s="77"/>
      <c r="W1180" s="77"/>
      <c r="X1180" s="77"/>
      <c r="Y1180" s="77"/>
      <c r="Z1180" s="77"/>
    </row>
    <row r="1181" ht="15.75" customHeight="1">
      <c r="A1181" s="2"/>
      <c r="B1181" s="18"/>
      <c r="C1181" s="18"/>
      <c r="D1181" s="18">
        <f t="shared" si="313"/>
        <v>0</v>
      </c>
      <c r="E1181" s="18">
        <f>B1181*A1173</f>
        <v>0</v>
      </c>
      <c r="F1181" s="18">
        <f t="shared" si="314"/>
        <v>0</v>
      </c>
      <c r="G1181" s="59"/>
      <c r="H1181" s="18"/>
      <c r="I1181" s="89">
        <f t="shared" si="315"/>
        <v>0</v>
      </c>
      <c r="J1181" s="116"/>
      <c r="K1181" s="3">
        <f t="shared" si="316"/>
        <v>0</v>
      </c>
      <c r="L1181" s="3"/>
      <c r="M1181" s="77"/>
      <c r="N1181" s="77"/>
      <c r="O1181" s="77"/>
      <c r="P1181" s="77"/>
      <c r="Q1181" s="77"/>
      <c r="R1181" s="77"/>
      <c r="S1181" s="77"/>
      <c r="T1181" s="77"/>
      <c r="U1181" s="77"/>
      <c r="V1181" s="77"/>
      <c r="W1181" s="77"/>
      <c r="X1181" s="77"/>
      <c r="Y1181" s="77"/>
      <c r="Z1181" s="77"/>
    </row>
    <row r="1182" ht="15.75" customHeight="1">
      <c r="A1182" s="2"/>
      <c r="B1182" s="89"/>
      <c r="C1182" s="89"/>
      <c r="D1182" s="18">
        <f t="shared" si="313"/>
        <v>0</v>
      </c>
      <c r="E1182" s="18">
        <f>B1182*A1173</f>
        <v>0</v>
      </c>
      <c r="F1182" s="18">
        <f t="shared" si="314"/>
        <v>0</v>
      </c>
      <c r="G1182" s="148" t="s">
        <v>528</v>
      </c>
      <c r="H1182" s="18"/>
      <c r="I1182" s="89">
        <f t="shared" si="315"/>
        <v>0</v>
      </c>
      <c r="J1182" s="116"/>
      <c r="K1182" s="3">
        <f t="shared" si="316"/>
        <v>0</v>
      </c>
      <c r="L1182" s="3"/>
      <c r="M1182" s="77"/>
      <c r="N1182" s="77"/>
      <c r="O1182" s="77"/>
      <c r="P1182" s="77"/>
      <c r="Q1182" s="77"/>
      <c r="R1182" s="77"/>
      <c r="S1182" s="77"/>
      <c r="T1182" s="77"/>
      <c r="U1182" s="77"/>
      <c r="V1182" s="77"/>
      <c r="W1182" s="77"/>
      <c r="X1182" s="77"/>
      <c r="Y1182" s="77"/>
      <c r="Z1182" s="77"/>
    </row>
    <row r="1183" ht="15.75" customHeight="1">
      <c r="A1183" s="2"/>
      <c r="B1183" s="89"/>
      <c r="C1183" s="89"/>
      <c r="D1183" s="18">
        <f t="shared" si="313"/>
        <v>0</v>
      </c>
      <c r="E1183" s="18">
        <f>B1183*A1173</f>
        <v>0</v>
      </c>
      <c r="F1183" s="18">
        <f t="shared" si="314"/>
        <v>0</v>
      </c>
      <c r="G1183" s="142"/>
      <c r="H1183" s="18"/>
      <c r="I1183" s="89">
        <f t="shared" si="315"/>
        <v>0</v>
      </c>
      <c r="J1183" s="116"/>
      <c r="K1183" s="3">
        <f t="shared" si="316"/>
        <v>0</v>
      </c>
      <c r="L1183" s="3"/>
      <c r="M1183" s="77"/>
      <c r="N1183" s="77"/>
      <c r="O1183" s="77"/>
      <c r="P1183" s="77"/>
      <c r="Q1183" s="77"/>
      <c r="R1183" s="77"/>
      <c r="S1183" s="77"/>
      <c r="T1183" s="77"/>
      <c r="U1183" s="77"/>
      <c r="V1183" s="77"/>
      <c r="W1183" s="77"/>
      <c r="X1183" s="77"/>
      <c r="Y1183" s="77"/>
      <c r="Z1183" s="77"/>
    </row>
    <row r="1184" ht="15.75" customHeight="1">
      <c r="A1184" s="1"/>
      <c r="B1184" s="89"/>
      <c r="C1184" s="89"/>
      <c r="D1184" s="18">
        <f t="shared" si="313"/>
        <v>0</v>
      </c>
      <c r="E1184" s="18">
        <f>B1184*A1173</f>
        <v>0</v>
      </c>
      <c r="F1184" s="18">
        <f t="shared" si="314"/>
        <v>0</v>
      </c>
      <c r="G1184" s="142"/>
      <c r="H1184" s="18"/>
      <c r="I1184" s="89">
        <f t="shared" si="315"/>
        <v>0</v>
      </c>
      <c r="J1184" s="116"/>
      <c r="K1184" s="3">
        <f t="shared" si="316"/>
        <v>0</v>
      </c>
      <c r="L1184" s="3"/>
      <c r="M1184" s="77"/>
      <c r="N1184" s="77"/>
      <c r="O1184" s="77"/>
      <c r="P1184" s="77"/>
      <c r="Q1184" s="77"/>
      <c r="R1184" s="77"/>
      <c r="S1184" s="77"/>
      <c r="T1184" s="77"/>
      <c r="U1184" s="77"/>
      <c r="V1184" s="77"/>
      <c r="W1184" s="77"/>
      <c r="X1184" s="77"/>
      <c r="Y1184" s="77"/>
      <c r="Z1184" s="77"/>
    </row>
    <row r="1185" ht="15.75" customHeight="1">
      <c r="A1185" s="1"/>
      <c r="B1185" s="89"/>
      <c r="C1185" s="89"/>
      <c r="D1185" s="18">
        <f t="shared" si="313"/>
        <v>0</v>
      </c>
      <c r="E1185" s="18">
        <f>B1185*A1173</f>
        <v>0</v>
      </c>
      <c r="F1185" s="18">
        <f t="shared" si="314"/>
        <v>0</v>
      </c>
      <c r="G1185" s="142"/>
      <c r="H1185" s="18"/>
      <c r="I1185" s="89">
        <f t="shared" si="315"/>
        <v>0</v>
      </c>
      <c r="J1185" s="116"/>
      <c r="K1185" s="3">
        <f t="shared" si="316"/>
        <v>0</v>
      </c>
      <c r="L1185" s="3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  <c r="Z1185" s="77"/>
    </row>
    <row r="1186" ht="15.75" customHeight="1">
      <c r="A1186" s="31"/>
      <c r="B1186" s="89"/>
      <c r="C1186" s="89"/>
      <c r="D1186" s="95">
        <f t="shared" si="313"/>
        <v>0</v>
      </c>
      <c r="E1186" s="95">
        <f>B1186*A1173</f>
        <v>0</v>
      </c>
      <c r="F1186" s="18">
        <f t="shared" si="314"/>
        <v>0</v>
      </c>
      <c r="G1186" s="87"/>
      <c r="H1186" s="18"/>
      <c r="I1186" s="89">
        <f t="shared" si="315"/>
        <v>0</v>
      </c>
      <c r="J1186" s="118"/>
      <c r="K1186" s="3">
        <f t="shared" si="316"/>
        <v>0</v>
      </c>
      <c r="L1186" s="3"/>
      <c r="M1186" s="77"/>
      <c r="N1186" s="77"/>
      <c r="O1186" s="77"/>
      <c r="P1186" s="77"/>
      <c r="Q1186" s="77"/>
      <c r="R1186" s="77"/>
      <c r="S1186" s="77"/>
      <c r="T1186" s="77"/>
      <c r="U1186" s="77"/>
      <c r="V1186" s="77"/>
      <c r="W1186" s="77"/>
      <c r="X1186" s="77"/>
      <c r="Y1186" s="77"/>
      <c r="Z1186" s="77"/>
    </row>
    <row r="1187" ht="15.75" customHeight="1">
      <c r="A1187" s="31"/>
      <c r="B1187" s="89"/>
      <c r="C1187" s="89"/>
      <c r="D1187" s="18">
        <f t="shared" si="313"/>
        <v>0</v>
      </c>
      <c r="E1187" s="18">
        <f>B1187*A1173</f>
        <v>0</v>
      </c>
      <c r="F1187" s="18">
        <f t="shared" si="314"/>
        <v>0</v>
      </c>
      <c r="G1187" s="143">
        <f>F1189/A1173</f>
        <v>0</v>
      </c>
      <c r="H1187" s="18"/>
      <c r="I1187" s="89">
        <f t="shared" si="315"/>
        <v>0</v>
      </c>
      <c r="J1187" s="3"/>
      <c r="K1187" s="3">
        <f t="shared" si="316"/>
        <v>0</v>
      </c>
      <c r="L1187" s="3"/>
      <c r="M1187" s="77"/>
      <c r="N1187" s="77"/>
      <c r="O1187" s="77"/>
      <c r="P1187" s="77"/>
      <c r="Q1187" s="77"/>
      <c r="R1187" s="77"/>
      <c r="S1187" s="77"/>
      <c r="T1187" s="77"/>
      <c r="U1187" s="77"/>
      <c r="V1187" s="77"/>
      <c r="W1187" s="77"/>
      <c r="X1187" s="77"/>
      <c r="Y1187" s="77"/>
      <c r="Z1187" s="77"/>
    </row>
    <row r="1188" ht="15.75" customHeight="1">
      <c r="A1188" s="31"/>
      <c r="B1188" s="89"/>
      <c r="C1188" s="89"/>
      <c r="D1188" s="18">
        <f t="shared" si="313"/>
        <v>0</v>
      </c>
      <c r="E1188" s="18">
        <f>B1188*A1173</f>
        <v>0</v>
      </c>
      <c r="F1188" s="18">
        <f t="shared" si="314"/>
        <v>0</v>
      </c>
      <c r="G1188" s="142"/>
      <c r="H1188" s="18"/>
      <c r="I1188" s="89">
        <f t="shared" si="315"/>
        <v>0</v>
      </c>
      <c r="J1188" s="3"/>
      <c r="K1188" s="3">
        <f t="shared" si="316"/>
        <v>0</v>
      </c>
      <c r="L1188" s="3"/>
      <c r="M1188" s="77"/>
      <c r="N1188" s="77"/>
      <c r="O1188" s="77"/>
      <c r="P1188" s="77"/>
      <c r="Q1188" s="77"/>
      <c r="R1188" s="77"/>
      <c r="S1188" s="77"/>
      <c r="T1188" s="77"/>
      <c r="U1188" s="77"/>
      <c r="V1188" s="77"/>
      <c r="W1188" s="77"/>
      <c r="X1188" s="77"/>
      <c r="Y1188" s="77"/>
      <c r="Z1188" s="77"/>
    </row>
    <row r="1189" ht="15.75" customHeight="1">
      <c r="A1189" s="4" t="s">
        <v>495</v>
      </c>
      <c r="B1189" s="97">
        <f>SUM(B1175:B1188)</f>
        <v>0</v>
      </c>
      <c r="C1189" s="96"/>
      <c r="D1189" s="97">
        <f t="shared" ref="D1189:F1189" si="317">SUM(D1175:D1188)</f>
        <v>0</v>
      </c>
      <c r="E1189" s="97">
        <f t="shared" si="317"/>
        <v>0</v>
      </c>
      <c r="F1189" s="97">
        <f t="shared" si="317"/>
        <v>0</v>
      </c>
      <c r="G1189" s="87"/>
      <c r="H1189" s="96"/>
      <c r="I1189" s="97">
        <f t="shared" ref="I1189:L1189" si="318">SUM(I1175:I1188)</f>
        <v>0</v>
      </c>
      <c r="J1189" s="98">
        <f t="shared" si="318"/>
        <v>0</v>
      </c>
      <c r="K1189" s="98">
        <f t="shared" si="318"/>
        <v>0</v>
      </c>
      <c r="L1189" s="98">
        <f t="shared" si="318"/>
        <v>0</v>
      </c>
      <c r="M1189" s="77"/>
      <c r="N1189" s="77"/>
      <c r="O1189" s="77"/>
      <c r="P1189" s="77"/>
      <c r="Q1189" s="77"/>
      <c r="R1189" s="77"/>
      <c r="S1189" s="77"/>
      <c r="T1189" s="77"/>
      <c r="U1189" s="77"/>
      <c r="V1189" s="77"/>
      <c r="W1189" s="77"/>
      <c r="X1189" s="77"/>
      <c r="Y1189" s="77"/>
      <c r="Z1189" s="77"/>
    </row>
    <row r="1190" ht="15.75" customHeight="1">
      <c r="A1190" s="8"/>
      <c r="B1190" s="100"/>
      <c r="C1190" s="100"/>
      <c r="D1190" s="100"/>
      <c r="E1190" s="100"/>
      <c r="F1190" s="100"/>
      <c r="G1190" s="100"/>
      <c r="H1190" s="100"/>
      <c r="I1190" s="101" t="s">
        <v>496</v>
      </c>
      <c r="J1190" s="33"/>
      <c r="K1190" s="100"/>
      <c r="L1190" s="101" t="s">
        <v>497</v>
      </c>
      <c r="M1190" s="77"/>
      <c r="N1190" s="77"/>
      <c r="O1190" s="77"/>
      <c r="P1190" s="77"/>
      <c r="Q1190" s="77"/>
      <c r="R1190" s="77"/>
      <c r="S1190" s="77"/>
      <c r="T1190" s="77"/>
      <c r="U1190" s="77"/>
      <c r="V1190" s="77"/>
      <c r="W1190" s="77"/>
      <c r="X1190" s="77"/>
      <c r="Y1190" s="77"/>
      <c r="Z1190" s="77"/>
    </row>
    <row r="1191" ht="15.75" customHeight="1">
      <c r="A1191" s="8"/>
      <c r="B1191" s="100"/>
      <c r="C1191" s="100"/>
      <c r="D1191" s="100"/>
      <c r="E1191" s="100"/>
      <c r="F1191" s="100"/>
      <c r="G1191" s="100"/>
      <c r="H1191" s="100"/>
      <c r="I1191" s="104">
        <f>G1187*A1173</f>
        <v>0</v>
      </c>
      <c r="J1191" s="33"/>
      <c r="K1191" s="100"/>
      <c r="L1191" s="104"/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  <c r="Z1191" s="77"/>
    </row>
    <row r="1192" ht="15.75" customHeight="1">
      <c r="A1192" s="8"/>
      <c r="B1192" s="8"/>
      <c r="C1192" s="8"/>
      <c r="D1192" s="8"/>
      <c r="E1192" s="8"/>
      <c r="F1192" s="8"/>
      <c r="G1192" s="8"/>
      <c r="H1192" s="8"/>
      <c r="I1192" s="8"/>
      <c r="J1192" s="33"/>
      <c r="K1192" s="8"/>
      <c r="L1192" s="8"/>
      <c r="M1192" s="77"/>
      <c r="N1192" s="77"/>
      <c r="O1192" s="77"/>
      <c r="P1192" s="77"/>
      <c r="Q1192" s="77"/>
      <c r="R1192" s="77"/>
      <c r="S1192" s="77"/>
      <c r="T1192" s="77"/>
      <c r="U1192" s="77"/>
      <c r="V1192" s="77"/>
      <c r="W1192" s="77"/>
      <c r="X1192" s="77"/>
      <c r="Y1192" s="77"/>
      <c r="Z1192" s="77"/>
    </row>
    <row r="1193" ht="15.75" customHeight="1">
      <c r="A1193" s="8"/>
      <c r="B1193" s="8"/>
      <c r="C1193" s="8"/>
      <c r="D1193" s="8"/>
      <c r="E1193" s="8"/>
      <c r="F1193" s="8"/>
      <c r="G1193" s="8"/>
      <c r="H1193" s="8"/>
      <c r="I1193" s="8"/>
      <c r="J1193" s="33"/>
      <c r="K1193" s="8"/>
      <c r="L1193" s="8"/>
      <c r="M1193" s="77"/>
      <c r="N1193" s="77"/>
      <c r="O1193" s="77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  <c r="Z1193" s="77"/>
    </row>
    <row r="1194" ht="15.75" customHeight="1">
      <c r="A1194" s="66"/>
      <c r="B1194" s="75"/>
      <c r="C1194" s="75"/>
      <c r="D1194" s="75"/>
      <c r="E1194" s="75"/>
      <c r="F1194" s="75"/>
      <c r="G1194" s="75"/>
      <c r="H1194" s="75"/>
      <c r="I1194" s="75"/>
      <c r="J1194" s="75"/>
      <c r="K1194" s="75"/>
      <c r="L1194" s="76"/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  <c r="Z1194" s="77"/>
    </row>
    <row r="1195" ht="15.75" customHeight="1">
      <c r="A1195" s="78" t="s">
        <v>478</v>
      </c>
      <c r="B1195" s="79" t="s">
        <v>479</v>
      </c>
      <c r="C1195" s="75"/>
      <c r="D1195" s="76"/>
      <c r="E1195" s="80" t="s">
        <v>480</v>
      </c>
      <c r="F1195" s="75"/>
      <c r="G1195" s="76"/>
      <c r="H1195" s="79" t="s">
        <v>481</v>
      </c>
      <c r="I1195" s="75"/>
      <c r="J1195" s="75"/>
      <c r="K1195" s="75"/>
      <c r="L1195" s="76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  <c r="Z1195" s="77"/>
    </row>
    <row r="1196" ht="15.75" customHeight="1">
      <c r="A1196" s="177">
        <v>4.0</v>
      </c>
      <c r="B1196" s="82" t="s">
        <v>482</v>
      </c>
      <c r="C1196" s="82" t="s">
        <v>483</v>
      </c>
      <c r="D1196" s="82" t="s">
        <v>484</v>
      </c>
      <c r="E1196" s="82" t="s">
        <v>485</v>
      </c>
      <c r="F1196" s="82" t="s">
        <v>484</v>
      </c>
      <c r="G1196" s="82" t="s">
        <v>524</v>
      </c>
      <c r="H1196" s="82" t="s">
        <v>486</v>
      </c>
      <c r="I1196" s="82" t="s">
        <v>487</v>
      </c>
      <c r="J1196" s="114" t="s">
        <v>488</v>
      </c>
      <c r="K1196" s="85" t="s">
        <v>489</v>
      </c>
      <c r="L1196" s="85" t="s">
        <v>490</v>
      </c>
      <c r="M1196" s="77"/>
      <c r="N1196" s="77"/>
      <c r="O1196" s="77"/>
      <c r="P1196" s="77"/>
      <c r="Q1196" s="77"/>
      <c r="R1196" s="77"/>
      <c r="S1196" s="77"/>
      <c r="T1196" s="77"/>
      <c r="U1196" s="77"/>
      <c r="V1196" s="77"/>
      <c r="W1196" s="77"/>
      <c r="X1196" s="77"/>
      <c r="Y1196" s="77"/>
      <c r="Z1196" s="77"/>
    </row>
    <row r="1197" ht="15.75" customHeight="1">
      <c r="A1197" s="86" t="s">
        <v>491</v>
      </c>
      <c r="B1197" s="87"/>
      <c r="C1197" s="87"/>
      <c r="D1197" s="87"/>
      <c r="E1197" s="87"/>
      <c r="F1197" s="87"/>
      <c r="G1197" s="87"/>
      <c r="H1197" s="87"/>
      <c r="I1197" s="87"/>
      <c r="J1197" s="115"/>
      <c r="K1197" s="87"/>
      <c r="L1197" s="87"/>
      <c r="M1197" s="77"/>
      <c r="N1197" s="77"/>
      <c r="O1197" s="77"/>
      <c r="P1197" s="77"/>
      <c r="Q1197" s="77"/>
      <c r="R1197" s="77"/>
      <c r="S1197" s="77"/>
      <c r="T1197" s="77"/>
      <c r="U1197" s="77"/>
      <c r="V1197" s="77"/>
      <c r="W1197" s="77"/>
      <c r="X1197" s="77"/>
      <c r="Y1197" s="77"/>
      <c r="Z1197" s="77"/>
    </row>
    <row r="1198" ht="15.75" customHeight="1">
      <c r="A1198" s="2"/>
      <c r="B1198" s="89"/>
      <c r="C1198" s="89"/>
      <c r="D1198" s="18">
        <f t="shared" ref="D1198:D1211" si="319">C1198*B1198</f>
        <v>0</v>
      </c>
      <c r="E1198" s="18">
        <f>B1198*A1196</f>
        <v>0</v>
      </c>
      <c r="F1198" s="18">
        <f t="shared" ref="F1198:F1211" si="320">E1198*C1198</f>
        <v>0</v>
      </c>
      <c r="G1198" s="140">
        <v>0.0</v>
      </c>
      <c r="H1198" s="18"/>
      <c r="I1198" s="89">
        <f t="shared" ref="I1198:I1211" si="321">H1198*E1198</f>
        <v>0</v>
      </c>
      <c r="J1198" s="116"/>
      <c r="K1198" s="3">
        <f t="shared" ref="K1198:K1211" si="322">J1198*I1198</f>
        <v>0</v>
      </c>
      <c r="L1198" s="3"/>
      <c r="M1198" s="77"/>
      <c r="N1198" s="77"/>
      <c r="O1198" s="77"/>
      <c r="P1198" s="77"/>
      <c r="Q1198" s="77"/>
      <c r="R1198" s="77"/>
      <c r="S1198" s="77"/>
      <c r="T1198" s="77"/>
      <c r="U1198" s="77"/>
      <c r="V1198" s="77"/>
      <c r="W1198" s="77"/>
      <c r="X1198" s="77"/>
      <c r="Y1198" s="77"/>
      <c r="Z1198" s="77"/>
    </row>
    <row r="1199" ht="15.75" customHeight="1">
      <c r="A1199" s="2"/>
      <c r="B1199" s="89"/>
      <c r="C1199" s="89"/>
      <c r="D1199" s="18">
        <f t="shared" si="319"/>
        <v>0</v>
      </c>
      <c r="E1199" s="18">
        <f>B1199*A1196</f>
        <v>0</v>
      </c>
      <c r="F1199" s="18">
        <f t="shared" si="320"/>
        <v>0</v>
      </c>
      <c r="G1199" s="87"/>
      <c r="H1199" s="18"/>
      <c r="I1199" s="89">
        <f t="shared" si="321"/>
        <v>0</v>
      </c>
      <c r="J1199" s="116"/>
      <c r="K1199" s="3">
        <f t="shared" si="322"/>
        <v>0</v>
      </c>
      <c r="L1199" s="3"/>
      <c r="M1199" s="77"/>
      <c r="N1199" s="77"/>
      <c r="O1199" s="77"/>
      <c r="P1199" s="77"/>
      <c r="Q1199" s="77"/>
      <c r="R1199" s="77"/>
      <c r="S1199" s="77"/>
      <c r="T1199" s="77"/>
      <c r="U1199" s="77"/>
      <c r="V1199" s="77"/>
      <c r="W1199" s="77"/>
      <c r="X1199" s="77"/>
      <c r="Y1199" s="77"/>
      <c r="Z1199" s="77"/>
    </row>
    <row r="1200" ht="15.75" customHeight="1">
      <c r="A1200" s="2"/>
      <c r="B1200" s="18"/>
      <c r="C1200" s="18"/>
      <c r="D1200" s="18">
        <f t="shared" si="319"/>
        <v>0</v>
      </c>
      <c r="E1200" s="18">
        <f>B1200*A1196</f>
        <v>0</v>
      </c>
      <c r="F1200" s="18">
        <f t="shared" si="320"/>
        <v>0</v>
      </c>
      <c r="G1200" s="148" t="s">
        <v>527</v>
      </c>
      <c r="H1200" s="18"/>
      <c r="I1200" s="89">
        <f t="shared" si="321"/>
        <v>0</v>
      </c>
      <c r="J1200" s="116"/>
      <c r="K1200" s="3">
        <f t="shared" si="322"/>
        <v>0</v>
      </c>
      <c r="L1200" s="3"/>
      <c r="M1200" s="77"/>
      <c r="N1200" s="77"/>
      <c r="O1200" s="77"/>
      <c r="P1200" s="77"/>
      <c r="Q1200" s="77"/>
      <c r="R1200" s="77"/>
      <c r="S1200" s="77"/>
      <c r="T1200" s="77"/>
      <c r="U1200" s="77"/>
      <c r="V1200" s="77"/>
      <c r="W1200" s="77"/>
      <c r="X1200" s="77"/>
      <c r="Y1200" s="77"/>
      <c r="Z1200" s="77"/>
    </row>
    <row r="1201" ht="15.75" customHeight="1">
      <c r="A1201" s="2"/>
      <c r="B1201" s="18"/>
      <c r="C1201" s="18"/>
      <c r="D1201" s="18">
        <f t="shared" si="319"/>
        <v>0</v>
      </c>
      <c r="E1201" s="18">
        <f>B1201*A1196</f>
        <v>0</v>
      </c>
      <c r="F1201" s="18">
        <f t="shared" si="320"/>
        <v>0</v>
      </c>
      <c r="G1201" s="142"/>
      <c r="H1201" s="18"/>
      <c r="I1201" s="89">
        <f t="shared" si="321"/>
        <v>0</v>
      </c>
      <c r="J1201" s="116"/>
      <c r="K1201" s="3">
        <f t="shared" si="322"/>
        <v>0</v>
      </c>
      <c r="L1201" s="3"/>
      <c r="M1201" s="77"/>
      <c r="N1201" s="77"/>
      <c r="O1201" s="77"/>
      <c r="P1201" s="77"/>
      <c r="Q1201" s="77"/>
      <c r="R1201" s="77"/>
      <c r="S1201" s="77"/>
      <c r="T1201" s="77"/>
      <c r="U1201" s="77"/>
      <c r="V1201" s="77"/>
      <c r="W1201" s="77"/>
      <c r="X1201" s="77"/>
      <c r="Y1201" s="77"/>
      <c r="Z1201" s="77"/>
    </row>
    <row r="1202" ht="15.75" customHeight="1">
      <c r="A1202" s="2"/>
      <c r="B1202" s="18"/>
      <c r="C1202" s="18"/>
      <c r="D1202" s="18">
        <f t="shared" si="319"/>
        <v>0</v>
      </c>
      <c r="E1202" s="18">
        <f>B1202*A1196</f>
        <v>0</v>
      </c>
      <c r="F1202" s="18">
        <f t="shared" si="320"/>
        <v>0</v>
      </c>
      <c r="G1202" s="142"/>
      <c r="H1202" s="18"/>
      <c r="I1202" s="89">
        <f t="shared" si="321"/>
        <v>0</v>
      </c>
      <c r="J1202" s="116"/>
      <c r="K1202" s="3">
        <f t="shared" si="322"/>
        <v>0</v>
      </c>
      <c r="L1202" s="3"/>
      <c r="M1202" s="77"/>
      <c r="N1202" s="77"/>
      <c r="O1202" s="77"/>
      <c r="P1202" s="77"/>
      <c r="Q1202" s="77"/>
      <c r="R1202" s="77"/>
      <c r="S1202" s="77"/>
      <c r="T1202" s="77"/>
      <c r="U1202" s="77"/>
      <c r="V1202" s="77"/>
      <c r="W1202" s="77"/>
      <c r="X1202" s="77"/>
      <c r="Y1202" s="77"/>
      <c r="Z1202" s="77"/>
    </row>
    <row r="1203" ht="15.75" customHeight="1">
      <c r="A1203" s="2"/>
      <c r="B1203" s="18"/>
      <c r="C1203" s="18"/>
      <c r="D1203" s="18">
        <f t="shared" si="319"/>
        <v>0</v>
      </c>
      <c r="E1203" s="18">
        <f>B1203*A1196</f>
        <v>0</v>
      </c>
      <c r="F1203" s="18">
        <f t="shared" si="320"/>
        <v>0</v>
      </c>
      <c r="G1203" s="87"/>
      <c r="H1203" s="18"/>
      <c r="I1203" s="89">
        <f t="shared" si="321"/>
        <v>0</v>
      </c>
      <c r="J1203" s="116"/>
      <c r="K1203" s="3">
        <f t="shared" si="322"/>
        <v>0</v>
      </c>
      <c r="L1203" s="3"/>
      <c r="M1203" s="77"/>
      <c r="N1203" s="77"/>
      <c r="O1203" s="77"/>
      <c r="P1203" s="77"/>
      <c r="Q1203" s="77"/>
      <c r="R1203" s="77"/>
      <c r="S1203" s="77"/>
      <c r="T1203" s="77"/>
      <c r="U1203" s="77"/>
      <c r="V1203" s="77"/>
      <c r="W1203" s="77"/>
      <c r="X1203" s="77"/>
      <c r="Y1203" s="77"/>
      <c r="Z1203" s="77"/>
    </row>
    <row r="1204" ht="15.75" customHeight="1">
      <c r="A1204" s="2"/>
      <c r="B1204" s="18"/>
      <c r="C1204" s="18"/>
      <c r="D1204" s="18">
        <f t="shared" si="319"/>
        <v>0</v>
      </c>
      <c r="E1204" s="18">
        <f>B1204*A1196</f>
        <v>0</v>
      </c>
      <c r="F1204" s="18">
        <f t="shared" si="320"/>
        <v>0</v>
      </c>
      <c r="G1204" s="59"/>
      <c r="H1204" s="18"/>
      <c r="I1204" s="89">
        <f t="shared" si="321"/>
        <v>0</v>
      </c>
      <c r="J1204" s="116"/>
      <c r="K1204" s="3">
        <f t="shared" si="322"/>
        <v>0</v>
      </c>
      <c r="L1204" s="3"/>
      <c r="M1204" s="77"/>
      <c r="N1204" s="77"/>
      <c r="O1204" s="77"/>
      <c r="P1204" s="77"/>
      <c r="Q1204" s="77"/>
      <c r="R1204" s="77"/>
      <c r="S1204" s="77"/>
      <c r="T1204" s="77"/>
      <c r="U1204" s="77"/>
      <c r="V1204" s="77"/>
      <c r="W1204" s="77"/>
      <c r="X1204" s="77"/>
      <c r="Y1204" s="77"/>
      <c r="Z1204" s="77"/>
    </row>
    <row r="1205" ht="15.75" customHeight="1">
      <c r="A1205" s="2"/>
      <c r="B1205" s="89"/>
      <c r="C1205" s="89"/>
      <c r="D1205" s="18">
        <f t="shared" si="319"/>
        <v>0</v>
      </c>
      <c r="E1205" s="18">
        <f>B1205*A1196</f>
        <v>0</v>
      </c>
      <c r="F1205" s="18">
        <f t="shared" si="320"/>
        <v>0</v>
      </c>
      <c r="G1205" s="148" t="s">
        <v>528</v>
      </c>
      <c r="H1205" s="18"/>
      <c r="I1205" s="89">
        <f t="shared" si="321"/>
        <v>0</v>
      </c>
      <c r="J1205" s="116"/>
      <c r="K1205" s="3">
        <f t="shared" si="322"/>
        <v>0</v>
      </c>
      <c r="L1205" s="3"/>
      <c r="M1205" s="77"/>
      <c r="N1205" s="77"/>
      <c r="O1205" s="77"/>
      <c r="P1205" s="77"/>
      <c r="Q1205" s="77"/>
      <c r="R1205" s="77"/>
      <c r="S1205" s="77"/>
      <c r="T1205" s="77"/>
      <c r="U1205" s="77"/>
      <c r="V1205" s="77"/>
      <c r="W1205" s="77"/>
      <c r="X1205" s="77"/>
      <c r="Y1205" s="77"/>
      <c r="Z1205" s="77"/>
    </row>
    <row r="1206" ht="15.75" customHeight="1">
      <c r="A1206" s="2"/>
      <c r="B1206" s="89"/>
      <c r="C1206" s="89"/>
      <c r="D1206" s="18">
        <f t="shared" si="319"/>
        <v>0</v>
      </c>
      <c r="E1206" s="18">
        <f>B1206*A1196</f>
        <v>0</v>
      </c>
      <c r="F1206" s="18">
        <f t="shared" si="320"/>
        <v>0</v>
      </c>
      <c r="G1206" s="142"/>
      <c r="H1206" s="18"/>
      <c r="I1206" s="89">
        <f t="shared" si="321"/>
        <v>0</v>
      </c>
      <c r="J1206" s="116"/>
      <c r="K1206" s="3">
        <f t="shared" si="322"/>
        <v>0</v>
      </c>
      <c r="L1206" s="3"/>
      <c r="M1206" s="77"/>
      <c r="N1206" s="77"/>
      <c r="O1206" s="77"/>
      <c r="P1206" s="77"/>
      <c r="Q1206" s="77"/>
      <c r="R1206" s="77"/>
      <c r="S1206" s="77"/>
      <c r="T1206" s="77"/>
      <c r="U1206" s="77"/>
      <c r="V1206" s="77"/>
      <c r="W1206" s="77"/>
      <c r="X1206" s="77"/>
      <c r="Y1206" s="77"/>
      <c r="Z1206" s="77"/>
    </row>
    <row r="1207" ht="15.75" customHeight="1">
      <c r="A1207" s="1"/>
      <c r="B1207" s="89"/>
      <c r="C1207" s="89"/>
      <c r="D1207" s="18">
        <f t="shared" si="319"/>
        <v>0</v>
      </c>
      <c r="E1207" s="18">
        <f>B1207*A1196</f>
        <v>0</v>
      </c>
      <c r="F1207" s="18">
        <f t="shared" si="320"/>
        <v>0</v>
      </c>
      <c r="G1207" s="142"/>
      <c r="H1207" s="18"/>
      <c r="I1207" s="89">
        <f t="shared" si="321"/>
        <v>0</v>
      </c>
      <c r="J1207" s="116"/>
      <c r="K1207" s="3">
        <f t="shared" si="322"/>
        <v>0</v>
      </c>
      <c r="L1207" s="3"/>
      <c r="M1207" s="77"/>
      <c r="N1207" s="77"/>
      <c r="O1207" s="77"/>
      <c r="P1207" s="77"/>
      <c r="Q1207" s="77"/>
      <c r="R1207" s="77"/>
      <c r="S1207" s="77"/>
      <c r="T1207" s="77"/>
      <c r="U1207" s="77"/>
      <c r="V1207" s="77"/>
      <c r="W1207" s="77"/>
      <c r="X1207" s="77"/>
      <c r="Y1207" s="77"/>
      <c r="Z1207" s="77"/>
    </row>
    <row r="1208" ht="15.75" customHeight="1">
      <c r="A1208" s="1"/>
      <c r="B1208" s="89"/>
      <c r="C1208" s="89"/>
      <c r="D1208" s="18">
        <f t="shared" si="319"/>
        <v>0</v>
      </c>
      <c r="E1208" s="18">
        <f>B1208*A1196</f>
        <v>0</v>
      </c>
      <c r="F1208" s="18">
        <f t="shared" si="320"/>
        <v>0</v>
      </c>
      <c r="G1208" s="142"/>
      <c r="H1208" s="18"/>
      <c r="I1208" s="89">
        <f t="shared" si="321"/>
        <v>0</v>
      </c>
      <c r="J1208" s="116"/>
      <c r="K1208" s="3">
        <f t="shared" si="322"/>
        <v>0</v>
      </c>
      <c r="L1208" s="3"/>
      <c r="M1208" s="77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/>
      <c r="X1208" s="77"/>
      <c r="Y1208" s="77"/>
      <c r="Z1208" s="77"/>
    </row>
    <row r="1209" ht="15.75" customHeight="1">
      <c r="A1209" s="31"/>
      <c r="B1209" s="89"/>
      <c r="C1209" s="89"/>
      <c r="D1209" s="95">
        <f t="shared" si="319"/>
        <v>0</v>
      </c>
      <c r="E1209" s="95">
        <f>B1209*A1196</f>
        <v>0</v>
      </c>
      <c r="F1209" s="18">
        <f t="shared" si="320"/>
        <v>0</v>
      </c>
      <c r="G1209" s="87"/>
      <c r="H1209" s="18"/>
      <c r="I1209" s="89">
        <f t="shared" si="321"/>
        <v>0</v>
      </c>
      <c r="J1209" s="118"/>
      <c r="K1209" s="3">
        <f t="shared" si="322"/>
        <v>0</v>
      </c>
      <c r="L1209" s="3"/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  <c r="Z1209" s="77"/>
    </row>
    <row r="1210" ht="15.75" customHeight="1">
      <c r="A1210" s="31"/>
      <c r="B1210" s="89"/>
      <c r="C1210" s="89"/>
      <c r="D1210" s="18">
        <f t="shared" si="319"/>
        <v>0</v>
      </c>
      <c r="E1210" s="18">
        <f>B1210*A1196</f>
        <v>0</v>
      </c>
      <c r="F1210" s="18">
        <f t="shared" si="320"/>
        <v>0</v>
      </c>
      <c r="G1210" s="143">
        <f>F1212/A1196</f>
        <v>0</v>
      </c>
      <c r="H1210" s="18"/>
      <c r="I1210" s="89">
        <f t="shared" si="321"/>
        <v>0</v>
      </c>
      <c r="J1210" s="3"/>
      <c r="K1210" s="3">
        <f t="shared" si="322"/>
        <v>0</v>
      </c>
      <c r="L1210" s="3"/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  <c r="Z1210" s="77"/>
    </row>
    <row r="1211" ht="15.75" customHeight="1">
      <c r="A1211" s="31"/>
      <c r="B1211" s="89"/>
      <c r="C1211" s="89"/>
      <c r="D1211" s="18">
        <f t="shared" si="319"/>
        <v>0</v>
      </c>
      <c r="E1211" s="18">
        <f>B1211*A1196</f>
        <v>0</v>
      </c>
      <c r="F1211" s="18">
        <f t="shared" si="320"/>
        <v>0</v>
      </c>
      <c r="G1211" s="142"/>
      <c r="H1211" s="18"/>
      <c r="I1211" s="89">
        <f t="shared" si="321"/>
        <v>0</v>
      </c>
      <c r="J1211" s="3"/>
      <c r="K1211" s="3">
        <f t="shared" si="322"/>
        <v>0</v>
      </c>
      <c r="L1211" s="3"/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  <c r="Z1211" s="77"/>
    </row>
    <row r="1212" ht="15.75" customHeight="1">
      <c r="A1212" s="4" t="s">
        <v>495</v>
      </c>
      <c r="B1212" s="97">
        <f>SUM(B1198:B1211)</f>
        <v>0</v>
      </c>
      <c r="C1212" s="96"/>
      <c r="D1212" s="97">
        <f t="shared" ref="D1212:F1212" si="323">SUM(D1198:D1211)</f>
        <v>0</v>
      </c>
      <c r="E1212" s="97">
        <f t="shared" si="323"/>
        <v>0</v>
      </c>
      <c r="F1212" s="97">
        <f t="shared" si="323"/>
        <v>0</v>
      </c>
      <c r="G1212" s="87"/>
      <c r="H1212" s="96"/>
      <c r="I1212" s="97">
        <f t="shared" ref="I1212:L1212" si="324">SUM(I1198:I1211)</f>
        <v>0</v>
      </c>
      <c r="J1212" s="98">
        <f t="shared" si="324"/>
        <v>0</v>
      </c>
      <c r="K1212" s="98">
        <f t="shared" si="324"/>
        <v>0</v>
      </c>
      <c r="L1212" s="98">
        <f t="shared" si="324"/>
        <v>0</v>
      </c>
      <c r="M1212" s="77"/>
      <c r="N1212" s="77"/>
      <c r="O1212" s="77"/>
      <c r="P1212" s="77"/>
      <c r="Q1212" s="77"/>
      <c r="R1212" s="77"/>
      <c r="S1212" s="77"/>
      <c r="T1212" s="77"/>
      <c r="U1212" s="77"/>
      <c r="V1212" s="77"/>
      <c r="W1212" s="77"/>
      <c r="X1212" s="77"/>
      <c r="Y1212" s="77"/>
      <c r="Z1212" s="77"/>
    </row>
    <row r="1213" ht="15.75" customHeight="1">
      <c r="A1213" s="8"/>
      <c r="B1213" s="100"/>
      <c r="C1213" s="100"/>
      <c r="D1213" s="100"/>
      <c r="E1213" s="100"/>
      <c r="F1213" s="100"/>
      <c r="G1213" s="100"/>
      <c r="H1213" s="100"/>
      <c r="I1213" s="101" t="s">
        <v>496</v>
      </c>
      <c r="J1213" s="33"/>
      <c r="K1213" s="100"/>
      <c r="L1213" s="101" t="s">
        <v>497</v>
      </c>
      <c r="M1213" s="77"/>
      <c r="N1213" s="77"/>
      <c r="O1213" s="77"/>
      <c r="P1213" s="77"/>
      <c r="Q1213" s="77"/>
      <c r="R1213" s="77"/>
      <c r="S1213" s="77"/>
      <c r="T1213" s="77"/>
      <c r="U1213" s="77"/>
      <c r="V1213" s="77"/>
      <c r="W1213" s="77"/>
      <c r="X1213" s="77"/>
      <c r="Y1213" s="77"/>
      <c r="Z1213" s="77"/>
    </row>
    <row r="1214" ht="15.75" customHeight="1">
      <c r="A1214" s="8"/>
      <c r="B1214" s="100"/>
      <c r="C1214" s="100"/>
      <c r="D1214" s="100"/>
      <c r="E1214" s="100"/>
      <c r="F1214" s="100"/>
      <c r="G1214" s="100"/>
      <c r="H1214" s="100"/>
      <c r="I1214" s="104">
        <f>G1210*A1196</f>
        <v>0</v>
      </c>
      <c r="J1214" s="33"/>
      <c r="K1214" s="100"/>
      <c r="L1214" s="104"/>
      <c r="M1214" s="77"/>
      <c r="N1214" s="77"/>
      <c r="O1214" s="77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  <c r="Z1214" s="77"/>
    </row>
    <row r="1215" ht="15.75" customHeight="1">
      <c r="A1215" s="8"/>
      <c r="B1215" s="100"/>
      <c r="C1215" s="100"/>
      <c r="D1215" s="100"/>
      <c r="E1215" s="100"/>
      <c r="F1215" s="100"/>
      <c r="G1215" s="100"/>
      <c r="H1215" s="100"/>
      <c r="I1215" s="107"/>
      <c r="J1215" s="33"/>
      <c r="K1215" s="100"/>
      <c r="L1215" s="107"/>
      <c r="M1215" s="77"/>
      <c r="N1215" s="77"/>
      <c r="O1215" s="77"/>
      <c r="P1215" s="77"/>
      <c r="Q1215" s="77"/>
      <c r="R1215" s="77"/>
      <c r="S1215" s="77"/>
      <c r="T1215" s="77"/>
      <c r="U1215" s="77"/>
      <c r="V1215" s="77"/>
      <c r="W1215" s="77"/>
      <c r="X1215" s="77"/>
      <c r="Y1215" s="77"/>
      <c r="Z1215" s="77"/>
    </row>
    <row r="1216" ht="15.75" customHeight="1">
      <c r="A1216" s="8"/>
      <c r="B1216" s="8"/>
      <c r="C1216" s="8"/>
      <c r="D1216" s="8"/>
      <c r="E1216" s="8"/>
      <c r="F1216" s="8"/>
      <c r="G1216" s="8"/>
      <c r="H1216" s="8"/>
      <c r="I1216" s="8"/>
      <c r="J1216" s="33"/>
      <c r="K1216" s="8"/>
      <c r="L1216" s="8"/>
      <c r="M1216" s="77"/>
      <c r="N1216" s="77"/>
      <c r="O1216" s="77"/>
      <c r="P1216" s="77"/>
      <c r="Q1216" s="77"/>
      <c r="R1216" s="77"/>
      <c r="S1216" s="77"/>
      <c r="T1216" s="77"/>
      <c r="U1216" s="77"/>
      <c r="V1216" s="77"/>
      <c r="W1216" s="77"/>
      <c r="X1216" s="77"/>
      <c r="Y1216" s="77"/>
      <c r="Z1216" s="77"/>
    </row>
    <row r="1217" ht="15.75" customHeight="1">
      <c r="A1217" s="66"/>
      <c r="B1217" s="75"/>
      <c r="C1217" s="75"/>
      <c r="D1217" s="75"/>
      <c r="E1217" s="75"/>
      <c r="F1217" s="75"/>
      <c r="G1217" s="75"/>
      <c r="H1217" s="75"/>
      <c r="I1217" s="75"/>
      <c r="J1217" s="75"/>
      <c r="K1217" s="75"/>
      <c r="L1217" s="76"/>
      <c r="M1217" s="77"/>
      <c r="N1217" s="77"/>
      <c r="O1217" s="77"/>
      <c r="P1217" s="77"/>
      <c r="Q1217" s="77"/>
      <c r="R1217" s="77"/>
      <c r="S1217" s="77"/>
      <c r="T1217" s="77"/>
      <c r="U1217" s="77"/>
      <c r="V1217" s="77"/>
      <c r="W1217" s="77"/>
      <c r="X1217" s="77"/>
      <c r="Y1217" s="77"/>
      <c r="Z1217" s="77"/>
    </row>
    <row r="1218" ht="15.75" customHeight="1">
      <c r="A1218" s="78" t="s">
        <v>478</v>
      </c>
      <c r="B1218" s="79" t="s">
        <v>479</v>
      </c>
      <c r="C1218" s="75"/>
      <c r="D1218" s="76"/>
      <c r="E1218" s="80" t="s">
        <v>480</v>
      </c>
      <c r="F1218" s="75"/>
      <c r="G1218" s="76"/>
      <c r="H1218" s="79" t="s">
        <v>481</v>
      </c>
      <c r="I1218" s="75"/>
      <c r="J1218" s="75"/>
      <c r="K1218" s="75"/>
      <c r="L1218" s="76"/>
      <c r="M1218" s="77"/>
      <c r="N1218" s="77"/>
      <c r="O1218" s="77"/>
      <c r="P1218" s="77"/>
      <c r="Q1218" s="77"/>
      <c r="R1218" s="77"/>
      <c r="S1218" s="77"/>
      <c r="T1218" s="77"/>
      <c r="U1218" s="77"/>
      <c r="V1218" s="77"/>
      <c r="W1218" s="77"/>
      <c r="X1218" s="77"/>
      <c r="Y1218" s="77"/>
      <c r="Z1218" s="77"/>
    </row>
    <row r="1219" ht="15.75" customHeight="1">
      <c r="A1219" s="177">
        <v>4.0</v>
      </c>
      <c r="B1219" s="82" t="s">
        <v>482</v>
      </c>
      <c r="C1219" s="82" t="s">
        <v>483</v>
      </c>
      <c r="D1219" s="82" t="s">
        <v>484</v>
      </c>
      <c r="E1219" s="82" t="s">
        <v>485</v>
      </c>
      <c r="F1219" s="82" t="s">
        <v>484</v>
      </c>
      <c r="G1219" s="82" t="s">
        <v>524</v>
      </c>
      <c r="H1219" s="82" t="s">
        <v>486</v>
      </c>
      <c r="I1219" s="82" t="s">
        <v>487</v>
      </c>
      <c r="J1219" s="114" t="s">
        <v>488</v>
      </c>
      <c r="K1219" s="85" t="s">
        <v>489</v>
      </c>
      <c r="L1219" s="85" t="s">
        <v>490</v>
      </c>
      <c r="M1219" s="77"/>
      <c r="N1219" s="77"/>
      <c r="O1219" s="77"/>
      <c r="P1219" s="77"/>
      <c r="Q1219" s="77"/>
      <c r="R1219" s="77"/>
      <c r="S1219" s="77"/>
      <c r="T1219" s="77"/>
      <c r="U1219" s="77"/>
      <c r="V1219" s="77"/>
      <c r="W1219" s="77"/>
      <c r="X1219" s="77"/>
      <c r="Y1219" s="77"/>
      <c r="Z1219" s="77"/>
    </row>
    <row r="1220" ht="15.75" customHeight="1">
      <c r="A1220" s="86" t="s">
        <v>491</v>
      </c>
      <c r="B1220" s="87"/>
      <c r="C1220" s="87"/>
      <c r="D1220" s="87"/>
      <c r="E1220" s="87"/>
      <c r="F1220" s="87"/>
      <c r="G1220" s="87"/>
      <c r="H1220" s="87"/>
      <c r="I1220" s="87"/>
      <c r="J1220" s="115"/>
      <c r="K1220" s="87"/>
      <c r="L1220" s="87"/>
      <c r="M1220" s="77"/>
      <c r="N1220" s="77"/>
      <c r="O1220" s="77"/>
      <c r="P1220" s="77"/>
      <c r="Q1220" s="77"/>
      <c r="R1220" s="77"/>
      <c r="S1220" s="77"/>
      <c r="T1220" s="77"/>
      <c r="U1220" s="77"/>
      <c r="V1220" s="77"/>
      <c r="W1220" s="77"/>
      <c r="X1220" s="77"/>
      <c r="Y1220" s="77"/>
      <c r="Z1220" s="77"/>
    </row>
    <row r="1221" ht="15.75" customHeight="1">
      <c r="A1221" s="2"/>
      <c r="B1221" s="89"/>
      <c r="C1221" s="89"/>
      <c r="D1221" s="18">
        <f t="shared" ref="D1221:D1234" si="325">C1221*B1221</f>
        <v>0</v>
      </c>
      <c r="E1221" s="18">
        <f>B1221*A1219</f>
        <v>0</v>
      </c>
      <c r="F1221" s="18">
        <f t="shared" ref="F1221:F1234" si="326">E1221*C1221</f>
        <v>0</v>
      </c>
      <c r="G1221" s="140">
        <v>0.0</v>
      </c>
      <c r="H1221" s="18"/>
      <c r="I1221" s="89">
        <f t="shared" ref="I1221:I1234" si="327">H1221*E1221</f>
        <v>0</v>
      </c>
      <c r="J1221" s="116"/>
      <c r="K1221" s="3">
        <f t="shared" ref="K1221:K1234" si="328">J1221*I1221</f>
        <v>0</v>
      </c>
      <c r="L1221" s="3"/>
      <c r="M1221" s="77"/>
      <c r="N1221" s="77"/>
      <c r="O1221" s="77"/>
      <c r="P1221" s="77"/>
      <c r="Q1221" s="77"/>
      <c r="R1221" s="77"/>
      <c r="S1221" s="77"/>
      <c r="T1221" s="77"/>
      <c r="U1221" s="77"/>
      <c r="V1221" s="77"/>
      <c r="W1221" s="77"/>
      <c r="X1221" s="77"/>
      <c r="Y1221" s="77"/>
      <c r="Z1221" s="77"/>
    </row>
    <row r="1222" ht="15.75" customHeight="1">
      <c r="A1222" s="2"/>
      <c r="B1222" s="89"/>
      <c r="C1222" s="89"/>
      <c r="D1222" s="18">
        <f t="shared" si="325"/>
        <v>0</v>
      </c>
      <c r="E1222" s="18">
        <f>B1222*A1219</f>
        <v>0</v>
      </c>
      <c r="F1222" s="18">
        <f t="shared" si="326"/>
        <v>0</v>
      </c>
      <c r="G1222" s="87"/>
      <c r="H1222" s="18"/>
      <c r="I1222" s="89">
        <f t="shared" si="327"/>
        <v>0</v>
      </c>
      <c r="J1222" s="116"/>
      <c r="K1222" s="3">
        <f t="shared" si="328"/>
        <v>0</v>
      </c>
      <c r="L1222" s="3"/>
      <c r="M1222" s="77"/>
      <c r="N1222" s="77"/>
      <c r="O1222" s="77"/>
      <c r="P1222" s="77"/>
      <c r="Q1222" s="77"/>
      <c r="R1222" s="77"/>
      <c r="S1222" s="77"/>
      <c r="T1222" s="77"/>
      <c r="U1222" s="77"/>
      <c r="V1222" s="77"/>
      <c r="W1222" s="77"/>
      <c r="X1222" s="77"/>
      <c r="Y1222" s="77"/>
      <c r="Z1222" s="77"/>
    </row>
    <row r="1223" ht="15.75" customHeight="1">
      <c r="A1223" s="2"/>
      <c r="B1223" s="18"/>
      <c r="C1223" s="18"/>
      <c r="D1223" s="18">
        <f t="shared" si="325"/>
        <v>0</v>
      </c>
      <c r="E1223" s="18">
        <f>B1223*A1219</f>
        <v>0</v>
      </c>
      <c r="F1223" s="18">
        <f t="shared" si="326"/>
        <v>0</v>
      </c>
      <c r="G1223" s="148" t="s">
        <v>527</v>
      </c>
      <c r="H1223" s="18"/>
      <c r="I1223" s="89">
        <f t="shared" si="327"/>
        <v>0</v>
      </c>
      <c r="J1223" s="116"/>
      <c r="K1223" s="3">
        <f t="shared" si="328"/>
        <v>0</v>
      </c>
      <c r="L1223" s="3"/>
      <c r="M1223" s="77"/>
      <c r="N1223" s="77"/>
      <c r="O1223" s="77"/>
      <c r="P1223" s="77"/>
      <c r="Q1223" s="77"/>
      <c r="R1223" s="77"/>
      <c r="S1223" s="77"/>
      <c r="T1223" s="77"/>
      <c r="U1223" s="77"/>
      <c r="V1223" s="77"/>
      <c r="W1223" s="77"/>
      <c r="X1223" s="77"/>
      <c r="Y1223" s="77"/>
      <c r="Z1223" s="77"/>
    </row>
    <row r="1224" ht="15.75" customHeight="1">
      <c r="A1224" s="2"/>
      <c r="B1224" s="18"/>
      <c r="C1224" s="18"/>
      <c r="D1224" s="18">
        <f t="shared" si="325"/>
        <v>0</v>
      </c>
      <c r="E1224" s="18">
        <f>B1224*A1219</f>
        <v>0</v>
      </c>
      <c r="F1224" s="18">
        <f t="shared" si="326"/>
        <v>0</v>
      </c>
      <c r="G1224" s="142"/>
      <c r="H1224" s="18"/>
      <c r="I1224" s="89">
        <f t="shared" si="327"/>
        <v>0</v>
      </c>
      <c r="J1224" s="116"/>
      <c r="K1224" s="3">
        <f t="shared" si="328"/>
        <v>0</v>
      </c>
      <c r="L1224" s="3"/>
      <c r="M1224" s="77"/>
      <c r="N1224" s="77"/>
      <c r="O1224" s="77"/>
      <c r="P1224" s="77"/>
      <c r="Q1224" s="77"/>
      <c r="R1224" s="77"/>
      <c r="S1224" s="77"/>
      <c r="T1224" s="77"/>
      <c r="U1224" s="77"/>
      <c r="V1224" s="77"/>
      <c r="W1224" s="77"/>
      <c r="X1224" s="77"/>
      <c r="Y1224" s="77"/>
      <c r="Z1224" s="77"/>
    </row>
    <row r="1225" ht="15.75" customHeight="1">
      <c r="A1225" s="2"/>
      <c r="B1225" s="18"/>
      <c r="C1225" s="18"/>
      <c r="D1225" s="18">
        <f t="shared" si="325"/>
        <v>0</v>
      </c>
      <c r="E1225" s="18">
        <f>B1225*A1219</f>
        <v>0</v>
      </c>
      <c r="F1225" s="18">
        <f t="shared" si="326"/>
        <v>0</v>
      </c>
      <c r="G1225" s="142"/>
      <c r="H1225" s="18"/>
      <c r="I1225" s="89">
        <f t="shared" si="327"/>
        <v>0</v>
      </c>
      <c r="J1225" s="116"/>
      <c r="K1225" s="3">
        <f t="shared" si="328"/>
        <v>0</v>
      </c>
      <c r="L1225" s="3"/>
      <c r="M1225" s="77"/>
      <c r="N1225" s="77"/>
      <c r="O1225" s="77"/>
      <c r="P1225" s="77"/>
      <c r="Q1225" s="77"/>
      <c r="R1225" s="77"/>
      <c r="S1225" s="77"/>
      <c r="T1225" s="77"/>
      <c r="U1225" s="77"/>
      <c r="V1225" s="77"/>
      <c r="W1225" s="77"/>
      <c r="X1225" s="77"/>
      <c r="Y1225" s="77"/>
      <c r="Z1225" s="77"/>
    </row>
    <row r="1226" ht="15.75" customHeight="1">
      <c r="A1226" s="2"/>
      <c r="B1226" s="18"/>
      <c r="C1226" s="18"/>
      <c r="D1226" s="18">
        <f t="shared" si="325"/>
        <v>0</v>
      </c>
      <c r="E1226" s="18">
        <f>B1226*A1219</f>
        <v>0</v>
      </c>
      <c r="F1226" s="18">
        <f t="shared" si="326"/>
        <v>0</v>
      </c>
      <c r="G1226" s="87"/>
      <c r="H1226" s="18"/>
      <c r="I1226" s="89">
        <f t="shared" si="327"/>
        <v>0</v>
      </c>
      <c r="J1226" s="116"/>
      <c r="K1226" s="3">
        <f t="shared" si="328"/>
        <v>0</v>
      </c>
      <c r="L1226" s="3"/>
      <c r="M1226" s="77"/>
      <c r="N1226" s="77"/>
      <c r="O1226" s="77"/>
      <c r="P1226" s="77"/>
      <c r="Q1226" s="77"/>
      <c r="R1226" s="77"/>
      <c r="S1226" s="77"/>
      <c r="T1226" s="77"/>
      <c r="U1226" s="77"/>
      <c r="V1226" s="77"/>
      <c r="W1226" s="77"/>
      <c r="X1226" s="77"/>
      <c r="Y1226" s="77"/>
      <c r="Z1226" s="77"/>
    </row>
    <row r="1227" ht="15.75" customHeight="1">
      <c r="A1227" s="2"/>
      <c r="B1227" s="18"/>
      <c r="C1227" s="18"/>
      <c r="D1227" s="18">
        <f t="shared" si="325"/>
        <v>0</v>
      </c>
      <c r="E1227" s="18">
        <f>B1227*A1219</f>
        <v>0</v>
      </c>
      <c r="F1227" s="18">
        <f t="shared" si="326"/>
        <v>0</v>
      </c>
      <c r="G1227" s="59"/>
      <c r="H1227" s="18"/>
      <c r="I1227" s="89">
        <f t="shared" si="327"/>
        <v>0</v>
      </c>
      <c r="J1227" s="116"/>
      <c r="K1227" s="3">
        <f t="shared" si="328"/>
        <v>0</v>
      </c>
      <c r="L1227" s="3"/>
      <c r="M1227" s="77"/>
      <c r="N1227" s="77"/>
      <c r="O1227" s="77"/>
      <c r="P1227" s="77"/>
      <c r="Q1227" s="77"/>
      <c r="R1227" s="77"/>
      <c r="S1227" s="77"/>
      <c r="T1227" s="77"/>
      <c r="U1227" s="77"/>
      <c r="V1227" s="77"/>
      <c r="W1227" s="77"/>
      <c r="X1227" s="77"/>
      <c r="Y1227" s="77"/>
      <c r="Z1227" s="77"/>
    </row>
    <row r="1228" ht="15.75" customHeight="1">
      <c r="A1228" s="2"/>
      <c r="B1228" s="89"/>
      <c r="C1228" s="89"/>
      <c r="D1228" s="18">
        <f t="shared" si="325"/>
        <v>0</v>
      </c>
      <c r="E1228" s="18">
        <f>B1228*A1219</f>
        <v>0</v>
      </c>
      <c r="F1228" s="18">
        <f t="shared" si="326"/>
        <v>0</v>
      </c>
      <c r="G1228" s="148" t="s">
        <v>528</v>
      </c>
      <c r="H1228" s="18"/>
      <c r="I1228" s="89">
        <f t="shared" si="327"/>
        <v>0</v>
      </c>
      <c r="J1228" s="116"/>
      <c r="K1228" s="3">
        <f t="shared" si="328"/>
        <v>0</v>
      </c>
      <c r="L1228" s="3"/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  <c r="Z1228" s="77"/>
    </row>
    <row r="1229" ht="15.75" customHeight="1">
      <c r="A1229" s="2"/>
      <c r="B1229" s="89"/>
      <c r="C1229" s="89"/>
      <c r="D1229" s="18">
        <f t="shared" si="325"/>
        <v>0</v>
      </c>
      <c r="E1229" s="18">
        <f>B1229*A1219</f>
        <v>0</v>
      </c>
      <c r="F1229" s="18">
        <f t="shared" si="326"/>
        <v>0</v>
      </c>
      <c r="G1229" s="142"/>
      <c r="H1229" s="18"/>
      <c r="I1229" s="89">
        <f t="shared" si="327"/>
        <v>0</v>
      </c>
      <c r="J1229" s="116"/>
      <c r="K1229" s="3">
        <f t="shared" si="328"/>
        <v>0</v>
      </c>
      <c r="L1229" s="3"/>
      <c r="M1229" s="77"/>
      <c r="N1229" s="77"/>
      <c r="O1229" s="77"/>
      <c r="P1229" s="77"/>
      <c r="Q1229" s="77"/>
      <c r="R1229" s="77"/>
      <c r="S1229" s="77"/>
      <c r="T1229" s="77"/>
      <c r="U1229" s="77"/>
      <c r="V1229" s="77"/>
      <c r="W1229" s="77"/>
      <c r="X1229" s="77"/>
      <c r="Y1229" s="77"/>
      <c r="Z1229" s="77"/>
    </row>
    <row r="1230" ht="15.75" customHeight="1">
      <c r="A1230" s="1"/>
      <c r="B1230" s="89"/>
      <c r="C1230" s="89"/>
      <c r="D1230" s="18">
        <f t="shared" si="325"/>
        <v>0</v>
      </c>
      <c r="E1230" s="18">
        <f>B1230*A1219</f>
        <v>0</v>
      </c>
      <c r="F1230" s="18">
        <f t="shared" si="326"/>
        <v>0</v>
      </c>
      <c r="G1230" s="142"/>
      <c r="H1230" s="18"/>
      <c r="I1230" s="89">
        <f t="shared" si="327"/>
        <v>0</v>
      </c>
      <c r="J1230" s="116"/>
      <c r="K1230" s="3">
        <f t="shared" si="328"/>
        <v>0</v>
      </c>
      <c r="L1230" s="3"/>
      <c r="M1230" s="77"/>
      <c r="N1230" s="77"/>
      <c r="O1230" s="77"/>
      <c r="P1230" s="77"/>
      <c r="Q1230" s="77"/>
      <c r="R1230" s="77"/>
      <c r="S1230" s="77"/>
      <c r="T1230" s="77"/>
      <c r="U1230" s="77"/>
      <c r="V1230" s="77"/>
      <c r="W1230" s="77"/>
      <c r="X1230" s="77"/>
      <c r="Y1230" s="77"/>
      <c r="Z1230" s="77"/>
    </row>
    <row r="1231" ht="15.75" customHeight="1">
      <c r="A1231" s="1"/>
      <c r="B1231" s="89"/>
      <c r="C1231" s="89"/>
      <c r="D1231" s="18">
        <f t="shared" si="325"/>
        <v>0</v>
      </c>
      <c r="E1231" s="18">
        <f>B1231*A1219</f>
        <v>0</v>
      </c>
      <c r="F1231" s="18">
        <f t="shared" si="326"/>
        <v>0</v>
      </c>
      <c r="G1231" s="142"/>
      <c r="H1231" s="18"/>
      <c r="I1231" s="89">
        <f t="shared" si="327"/>
        <v>0</v>
      </c>
      <c r="J1231" s="116"/>
      <c r="K1231" s="3">
        <f t="shared" si="328"/>
        <v>0</v>
      </c>
      <c r="L1231" s="3"/>
      <c r="M1231" s="77"/>
      <c r="N1231" s="77"/>
      <c r="O1231" s="77"/>
      <c r="P1231" s="77"/>
      <c r="Q1231" s="77"/>
      <c r="R1231" s="77"/>
      <c r="S1231" s="77"/>
      <c r="T1231" s="77"/>
      <c r="U1231" s="77"/>
      <c r="V1231" s="77"/>
      <c r="W1231" s="77"/>
      <c r="X1231" s="77"/>
      <c r="Y1231" s="77"/>
      <c r="Z1231" s="77"/>
    </row>
    <row r="1232" ht="15.75" customHeight="1">
      <c r="A1232" s="31"/>
      <c r="B1232" s="89"/>
      <c r="C1232" s="89"/>
      <c r="D1232" s="95">
        <f t="shared" si="325"/>
        <v>0</v>
      </c>
      <c r="E1232" s="95">
        <f>B1232*A1219</f>
        <v>0</v>
      </c>
      <c r="F1232" s="18">
        <f t="shared" si="326"/>
        <v>0</v>
      </c>
      <c r="G1232" s="87"/>
      <c r="H1232" s="18"/>
      <c r="I1232" s="89">
        <f t="shared" si="327"/>
        <v>0</v>
      </c>
      <c r="J1232" s="118"/>
      <c r="K1232" s="3">
        <f t="shared" si="328"/>
        <v>0</v>
      </c>
      <c r="L1232" s="3"/>
      <c r="M1232" s="77"/>
      <c r="N1232" s="77"/>
      <c r="O1232" s="77"/>
      <c r="P1232" s="77"/>
      <c r="Q1232" s="77"/>
      <c r="R1232" s="77"/>
      <c r="S1232" s="77"/>
      <c r="T1232" s="77"/>
      <c r="U1232" s="77"/>
      <c r="V1232" s="77"/>
      <c r="W1232" s="77"/>
      <c r="X1232" s="77"/>
      <c r="Y1232" s="77"/>
      <c r="Z1232" s="77"/>
    </row>
    <row r="1233" ht="15.75" customHeight="1">
      <c r="A1233" s="31"/>
      <c r="B1233" s="89"/>
      <c r="C1233" s="89"/>
      <c r="D1233" s="18">
        <f t="shared" si="325"/>
        <v>0</v>
      </c>
      <c r="E1233" s="18">
        <f>B1233*A1219</f>
        <v>0</v>
      </c>
      <c r="F1233" s="18">
        <f t="shared" si="326"/>
        <v>0</v>
      </c>
      <c r="G1233" s="143">
        <f>F1235/A1219</f>
        <v>0</v>
      </c>
      <c r="H1233" s="18"/>
      <c r="I1233" s="89">
        <f t="shared" si="327"/>
        <v>0</v>
      </c>
      <c r="J1233" s="3"/>
      <c r="K1233" s="3">
        <f t="shared" si="328"/>
        <v>0</v>
      </c>
      <c r="L1233" s="3"/>
      <c r="M1233" s="77"/>
      <c r="N1233" s="77"/>
      <c r="O1233" s="77"/>
      <c r="P1233" s="77"/>
      <c r="Q1233" s="77"/>
      <c r="R1233" s="77"/>
      <c r="S1233" s="77"/>
      <c r="T1233" s="77"/>
      <c r="U1233" s="77"/>
      <c r="V1233" s="77"/>
      <c r="W1233" s="77"/>
      <c r="X1233" s="77"/>
      <c r="Y1233" s="77"/>
      <c r="Z1233" s="77"/>
    </row>
    <row r="1234" ht="15.75" customHeight="1">
      <c r="A1234" s="31"/>
      <c r="B1234" s="89"/>
      <c r="C1234" s="89"/>
      <c r="D1234" s="18">
        <f t="shared" si="325"/>
        <v>0</v>
      </c>
      <c r="E1234" s="18">
        <f>B1234*A1219</f>
        <v>0</v>
      </c>
      <c r="F1234" s="18">
        <f t="shared" si="326"/>
        <v>0</v>
      </c>
      <c r="G1234" s="142"/>
      <c r="H1234" s="18"/>
      <c r="I1234" s="89">
        <f t="shared" si="327"/>
        <v>0</v>
      </c>
      <c r="J1234" s="3"/>
      <c r="K1234" s="3">
        <f t="shared" si="328"/>
        <v>0</v>
      </c>
      <c r="L1234" s="3"/>
      <c r="M1234" s="77"/>
      <c r="N1234" s="77"/>
      <c r="O1234" s="77"/>
      <c r="P1234" s="77"/>
      <c r="Q1234" s="77"/>
      <c r="R1234" s="77"/>
      <c r="S1234" s="77"/>
      <c r="T1234" s="77"/>
      <c r="U1234" s="77"/>
      <c r="V1234" s="77"/>
      <c r="W1234" s="77"/>
      <c r="X1234" s="77"/>
      <c r="Y1234" s="77"/>
      <c r="Z1234" s="77"/>
    </row>
    <row r="1235" ht="15.75" customHeight="1">
      <c r="A1235" s="4" t="s">
        <v>495</v>
      </c>
      <c r="B1235" s="97">
        <f>SUM(B1221:B1234)</f>
        <v>0</v>
      </c>
      <c r="C1235" s="96"/>
      <c r="D1235" s="97">
        <f t="shared" ref="D1235:F1235" si="329">SUM(D1221:D1234)</f>
        <v>0</v>
      </c>
      <c r="E1235" s="97">
        <f t="shared" si="329"/>
        <v>0</v>
      </c>
      <c r="F1235" s="97">
        <f t="shared" si="329"/>
        <v>0</v>
      </c>
      <c r="G1235" s="87"/>
      <c r="H1235" s="96"/>
      <c r="I1235" s="97">
        <f t="shared" ref="I1235:L1235" si="330">SUM(I1221:I1234)</f>
        <v>0</v>
      </c>
      <c r="J1235" s="98">
        <f t="shared" si="330"/>
        <v>0</v>
      </c>
      <c r="K1235" s="98">
        <f t="shared" si="330"/>
        <v>0</v>
      </c>
      <c r="L1235" s="98">
        <f t="shared" si="330"/>
        <v>0</v>
      </c>
      <c r="M1235" s="77"/>
      <c r="N1235" s="77"/>
      <c r="O1235" s="77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  <c r="Z1235" s="77"/>
    </row>
    <row r="1236" ht="15.75" customHeight="1">
      <c r="A1236" s="8"/>
      <c r="B1236" s="100"/>
      <c r="C1236" s="100"/>
      <c r="D1236" s="100"/>
      <c r="E1236" s="100"/>
      <c r="F1236" s="100"/>
      <c r="G1236" s="100"/>
      <c r="H1236" s="100"/>
      <c r="I1236" s="101" t="s">
        <v>496</v>
      </c>
      <c r="J1236" s="33"/>
      <c r="K1236" s="100"/>
      <c r="L1236" s="101" t="s">
        <v>497</v>
      </c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  <c r="Z1236" s="77"/>
    </row>
    <row r="1237" ht="15.75" customHeight="1">
      <c r="A1237" s="8"/>
      <c r="B1237" s="100"/>
      <c r="C1237" s="100"/>
      <c r="D1237" s="100"/>
      <c r="E1237" s="100"/>
      <c r="F1237" s="100"/>
      <c r="G1237" s="100"/>
      <c r="H1237" s="100"/>
      <c r="I1237" s="104">
        <f>G1233*A1219</f>
        <v>0</v>
      </c>
      <c r="J1237" s="33"/>
      <c r="K1237" s="100"/>
      <c r="L1237" s="104"/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  <c r="Z1237" s="77"/>
    </row>
    <row r="1238" ht="15.75" customHeight="1">
      <c r="A1238" s="8"/>
      <c r="B1238" s="8"/>
      <c r="C1238" s="8"/>
      <c r="D1238" s="8"/>
      <c r="E1238" s="8"/>
      <c r="F1238" s="8"/>
      <c r="G1238" s="8"/>
      <c r="H1238" s="8"/>
      <c r="I1238" s="8"/>
      <c r="J1238" s="33"/>
      <c r="K1238" s="8"/>
      <c r="L1238" s="8"/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  <c r="Z1238" s="77"/>
    </row>
    <row r="1239" ht="15.75" customHeight="1">
      <c r="A1239" s="8"/>
      <c r="B1239" s="8"/>
      <c r="C1239" s="8"/>
      <c r="D1239" s="8"/>
      <c r="E1239" s="8"/>
      <c r="F1239" s="8"/>
      <c r="G1239" s="8"/>
      <c r="H1239" s="8"/>
      <c r="I1239" s="8"/>
      <c r="J1239" s="33"/>
      <c r="K1239" s="8"/>
      <c r="L1239" s="8"/>
      <c r="M1239" s="77"/>
      <c r="N1239" s="77"/>
      <c r="O1239" s="77"/>
      <c r="P1239" s="77"/>
      <c r="Q1239" s="77"/>
      <c r="R1239" s="77"/>
      <c r="S1239" s="77"/>
      <c r="T1239" s="77"/>
      <c r="U1239" s="77"/>
      <c r="V1239" s="77"/>
      <c r="W1239" s="77"/>
      <c r="X1239" s="77"/>
      <c r="Y1239" s="77"/>
      <c r="Z1239" s="77"/>
    </row>
    <row r="1240" ht="15.75" customHeight="1">
      <c r="A1240" s="66"/>
      <c r="B1240" s="75"/>
      <c r="C1240" s="75"/>
      <c r="D1240" s="75"/>
      <c r="E1240" s="75"/>
      <c r="F1240" s="75"/>
      <c r="G1240" s="75"/>
      <c r="H1240" s="75"/>
      <c r="I1240" s="75"/>
      <c r="J1240" s="75"/>
      <c r="K1240" s="75"/>
      <c r="L1240" s="76"/>
      <c r="M1240" s="77"/>
      <c r="N1240" s="77"/>
      <c r="O1240" s="77"/>
      <c r="P1240" s="77"/>
      <c r="Q1240" s="77"/>
      <c r="R1240" s="77"/>
      <c r="S1240" s="77"/>
      <c r="T1240" s="77"/>
      <c r="U1240" s="77"/>
      <c r="V1240" s="77"/>
      <c r="W1240" s="77"/>
      <c r="X1240" s="77"/>
      <c r="Y1240" s="77"/>
      <c r="Z1240" s="77"/>
    </row>
    <row r="1241" ht="15.75" customHeight="1">
      <c r="A1241" s="78" t="s">
        <v>478</v>
      </c>
      <c r="B1241" s="79" t="s">
        <v>479</v>
      </c>
      <c r="C1241" s="75"/>
      <c r="D1241" s="76"/>
      <c r="E1241" s="80" t="s">
        <v>480</v>
      </c>
      <c r="F1241" s="75"/>
      <c r="G1241" s="76"/>
      <c r="H1241" s="79" t="s">
        <v>481</v>
      </c>
      <c r="I1241" s="75"/>
      <c r="J1241" s="75"/>
      <c r="K1241" s="75"/>
      <c r="L1241" s="76"/>
      <c r="M1241" s="77"/>
      <c r="N1241" s="77"/>
      <c r="O1241" s="77"/>
      <c r="P1241" s="77"/>
      <c r="Q1241" s="77"/>
      <c r="R1241" s="77"/>
      <c r="S1241" s="77"/>
      <c r="T1241" s="77"/>
      <c r="U1241" s="77"/>
      <c r="V1241" s="77"/>
      <c r="W1241" s="77"/>
      <c r="X1241" s="77"/>
      <c r="Y1241" s="77"/>
      <c r="Z1241" s="77"/>
    </row>
    <row r="1242" ht="15.75" customHeight="1">
      <c r="A1242" s="177">
        <v>4.0</v>
      </c>
      <c r="B1242" s="82" t="s">
        <v>482</v>
      </c>
      <c r="C1242" s="82" t="s">
        <v>483</v>
      </c>
      <c r="D1242" s="82" t="s">
        <v>484</v>
      </c>
      <c r="E1242" s="82" t="s">
        <v>485</v>
      </c>
      <c r="F1242" s="82" t="s">
        <v>484</v>
      </c>
      <c r="G1242" s="82" t="s">
        <v>524</v>
      </c>
      <c r="H1242" s="82" t="s">
        <v>486</v>
      </c>
      <c r="I1242" s="82" t="s">
        <v>487</v>
      </c>
      <c r="J1242" s="114" t="s">
        <v>488</v>
      </c>
      <c r="K1242" s="85" t="s">
        <v>489</v>
      </c>
      <c r="L1242" s="85" t="s">
        <v>490</v>
      </c>
      <c r="M1242" s="77"/>
      <c r="N1242" s="77"/>
      <c r="O1242" s="77"/>
      <c r="P1242" s="77"/>
      <c r="Q1242" s="77"/>
      <c r="R1242" s="77"/>
      <c r="S1242" s="77"/>
      <c r="T1242" s="77"/>
      <c r="U1242" s="77"/>
      <c r="V1242" s="77"/>
      <c r="W1242" s="77"/>
      <c r="X1242" s="77"/>
      <c r="Y1242" s="77"/>
      <c r="Z1242" s="77"/>
    </row>
    <row r="1243" ht="15.75" customHeight="1">
      <c r="A1243" s="86" t="s">
        <v>491</v>
      </c>
      <c r="B1243" s="87"/>
      <c r="C1243" s="87"/>
      <c r="D1243" s="87"/>
      <c r="E1243" s="87"/>
      <c r="F1243" s="87"/>
      <c r="G1243" s="87"/>
      <c r="H1243" s="87"/>
      <c r="I1243" s="87"/>
      <c r="J1243" s="115"/>
      <c r="K1243" s="87"/>
      <c r="L1243" s="87"/>
      <c r="M1243" s="77"/>
      <c r="N1243" s="77"/>
      <c r="O1243" s="77"/>
      <c r="P1243" s="77"/>
      <c r="Q1243" s="77"/>
      <c r="R1243" s="77"/>
      <c r="S1243" s="77"/>
      <c r="T1243" s="77"/>
      <c r="U1243" s="77"/>
      <c r="V1243" s="77"/>
      <c r="W1243" s="77"/>
      <c r="X1243" s="77"/>
      <c r="Y1243" s="77"/>
      <c r="Z1243" s="77"/>
    </row>
    <row r="1244" ht="15.75" customHeight="1">
      <c r="A1244" s="2"/>
      <c r="B1244" s="89"/>
      <c r="C1244" s="89"/>
      <c r="D1244" s="18">
        <f t="shared" ref="D1244:D1257" si="331">C1244*B1244</f>
        <v>0</v>
      </c>
      <c r="E1244" s="18">
        <f>B1244*A1242</f>
        <v>0</v>
      </c>
      <c r="F1244" s="18">
        <f t="shared" ref="F1244:F1257" si="332">E1244*C1244</f>
        <v>0</v>
      </c>
      <c r="G1244" s="140">
        <v>0.0</v>
      </c>
      <c r="H1244" s="18"/>
      <c r="I1244" s="89">
        <f t="shared" ref="I1244:I1257" si="333">H1244*E1244</f>
        <v>0</v>
      </c>
      <c r="J1244" s="116"/>
      <c r="K1244" s="3">
        <f t="shared" ref="K1244:K1257" si="334">J1244*I1244</f>
        <v>0</v>
      </c>
      <c r="L1244" s="3"/>
      <c r="M1244" s="77"/>
      <c r="N1244" s="77"/>
      <c r="O1244" s="77"/>
      <c r="P1244" s="77"/>
      <c r="Q1244" s="77"/>
      <c r="R1244" s="77"/>
      <c r="S1244" s="77"/>
      <c r="T1244" s="77"/>
      <c r="U1244" s="77"/>
      <c r="V1244" s="77"/>
      <c r="W1244" s="77"/>
      <c r="X1244" s="77"/>
      <c r="Y1244" s="77"/>
      <c r="Z1244" s="77"/>
    </row>
    <row r="1245" ht="15.75" customHeight="1">
      <c r="A1245" s="2"/>
      <c r="B1245" s="89"/>
      <c r="C1245" s="89"/>
      <c r="D1245" s="18">
        <f t="shared" si="331"/>
        <v>0</v>
      </c>
      <c r="E1245" s="18">
        <f>B1245*A1242</f>
        <v>0</v>
      </c>
      <c r="F1245" s="18">
        <f t="shared" si="332"/>
        <v>0</v>
      </c>
      <c r="G1245" s="87"/>
      <c r="H1245" s="18"/>
      <c r="I1245" s="89">
        <f t="shared" si="333"/>
        <v>0</v>
      </c>
      <c r="J1245" s="116"/>
      <c r="K1245" s="3">
        <f t="shared" si="334"/>
        <v>0</v>
      </c>
      <c r="L1245" s="3"/>
      <c r="M1245" s="77"/>
      <c r="N1245" s="77"/>
      <c r="O1245" s="77"/>
      <c r="P1245" s="77"/>
      <c r="Q1245" s="77"/>
      <c r="R1245" s="77"/>
      <c r="S1245" s="77"/>
      <c r="T1245" s="77"/>
      <c r="U1245" s="77"/>
      <c r="V1245" s="77"/>
      <c r="W1245" s="77"/>
      <c r="X1245" s="77"/>
      <c r="Y1245" s="77"/>
      <c r="Z1245" s="77"/>
    </row>
    <row r="1246" ht="15.75" customHeight="1">
      <c r="A1246" s="2"/>
      <c r="B1246" s="18"/>
      <c r="C1246" s="18"/>
      <c r="D1246" s="18">
        <f t="shared" si="331"/>
        <v>0</v>
      </c>
      <c r="E1246" s="18">
        <f>B1246*A1242</f>
        <v>0</v>
      </c>
      <c r="F1246" s="18">
        <f t="shared" si="332"/>
        <v>0</v>
      </c>
      <c r="G1246" s="148" t="s">
        <v>527</v>
      </c>
      <c r="H1246" s="18"/>
      <c r="I1246" s="89">
        <f t="shared" si="333"/>
        <v>0</v>
      </c>
      <c r="J1246" s="116"/>
      <c r="K1246" s="3">
        <f t="shared" si="334"/>
        <v>0</v>
      </c>
      <c r="L1246" s="3"/>
      <c r="M1246" s="77"/>
      <c r="N1246" s="77"/>
      <c r="O1246" s="77"/>
      <c r="P1246" s="77"/>
      <c r="Q1246" s="77"/>
      <c r="R1246" s="77"/>
      <c r="S1246" s="77"/>
      <c r="T1246" s="77"/>
      <c r="U1246" s="77"/>
      <c r="V1246" s="77"/>
      <c r="W1246" s="77"/>
      <c r="X1246" s="77"/>
      <c r="Y1246" s="77"/>
      <c r="Z1246" s="77"/>
    </row>
    <row r="1247" ht="15.75" customHeight="1">
      <c r="A1247" s="2"/>
      <c r="B1247" s="18"/>
      <c r="C1247" s="18"/>
      <c r="D1247" s="18">
        <f t="shared" si="331"/>
        <v>0</v>
      </c>
      <c r="E1247" s="18">
        <f>B1247*A1242</f>
        <v>0</v>
      </c>
      <c r="F1247" s="18">
        <f t="shared" si="332"/>
        <v>0</v>
      </c>
      <c r="G1247" s="142"/>
      <c r="H1247" s="18"/>
      <c r="I1247" s="89">
        <f t="shared" si="333"/>
        <v>0</v>
      </c>
      <c r="J1247" s="116"/>
      <c r="K1247" s="3">
        <f t="shared" si="334"/>
        <v>0</v>
      </c>
      <c r="L1247" s="3"/>
      <c r="M1247" s="77"/>
      <c r="N1247" s="77"/>
      <c r="O1247" s="77"/>
      <c r="P1247" s="77"/>
      <c r="Q1247" s="77"/>
      <c r="R1247" s="77"/>
      <c r="S1247" s="77"/>
      <c r="T1247" s="77"/>
      <c r="U1247" s="77"/>
      <c r="V1247" s="77"/>
      <c r="W1247" s="77"/>
      <c r="X1247" s="77"/>
      <c r="Y1247" s="77"/>
      <c r="Z1247" s="77"/>
    </row>
    <row r="1248" ht="15.75" customHeight="1">
      <c r="A1248" s="2"/>
      <c r="B1248" s="18"/>
      <c r="C1248" s="18"/>
      <c r="D1248" s="18">
        <f t="shared" si="331"/>
        <v>0</v>
      </c>
      <c r="E1248" s="18">
        <f>B1248*A1242</f>
        <v>0</v>
      </c>
      <c r="F1248" s="18">
        <f t="shared" si="332"/>
        <v>0</v>
      </c>
      <c r="G1248" s="142"/>
      <c r="H1248" s="18"/>
      <c r="I1248" s="89">
        <f t="shared" si="333"/>
        <v>0</v>
      </c>
      <c r="J1248" s="116"/>
      <c r="K1248" s="3">
        <f t="shared" si="334"/>
        <v>0</v>
      </c>
      <c r="L1248" s="3"/>
      <c r="M1248" s="77"/>
      <c r="N1248" s="77"/>
      <c r="O1248" s="77"/>
      <c r="P1248" s="77"/>
      <c r="Q1248" s="77"/>
      <c r="R1248" s="77"/>
      <c r="S1248" s="77"/>
      <c r="T1248" s="77"/>
      <c r="U1248" s="77"/>
      <c r="V1248" s="77"/>
      <c r="W1248" s="77"/>
      <c r="X1248" s="77"/>
      <c r="Y1248" s="77"/>
      <c r="Z1248" s="77"/>
    </row>
    <row r="1249" ht="15.75" customHeight="1">
      <c r="A1249" s="2"/>
      <c r="B1249" s="18"/>
      <c r="C1249" s="18"/>
      <c r="D1249" s="18">
        <f t="shared" si="331"/>
        <v>0</v>
      </c>
      <c r="E1249" s="18">
        <f>B1249*A1242</f>
        <v>0</v>
      </c>
      <c r="F1249" s="18">
        <f t="shared" si="332"/>
        <v>0</v>
      </c>
      <c r="G1249" s="87"/>
      <c r="H1249" s="18"/>
      <c r="I1249" s="89">
        <f t="shared" si="333"/>
        <v>0</v>
      </c>
      <c r="J1249" s="116"/>
      <c r="K1249" s="3">
        <f t="shared" si="334"/>
        <v>0</v>
      </c>
      <c r="L1249" s="3"/>
      <c r="M1249" s="77"/>
      <c r="N1249" s="77"/>
      <c r="O1249" s="77"/>
      <c r="P1249" s="77"/>
      <c r="Q1249" s="77"/>
      <c r="R1249" s="77"/>
      <c r="S1249" s="77"/>
      <c r="T1249" s="77"/>
      <c r="U1249" s="77"/>
      <c r="V1249" s="77"/>
      <c r="W1249" s="77"/>
      <c r="X1249" s="77"/>
      <c r="Y1249" s="77"/>
      <c r="Z1249" s="77"/>
    </row>
    <row r="1250" ht="15.75" customHeight="1">
      <c r="A1250" s="2"/>
      <c r="B1250" s="18"/>
      <c r="C1250" s="18"/>
      <c r="D1250" s="18">
        <f t="shared" si="331"/>
        <v>0</v>
      </c>
      <c r="E1250" s="18">
        <f>B1250*A1242</f>
        <v>0</v>
      </c>
      <c r="F1250" s="18">
        <f t="shared" si="332"/>
        <v>0</v>
      </c>
      <c r="G1250" s="59"/>
      <c r="H1250" s="18"/>
      <c r="I1250" s="89">
        <f t="shared" si="333"/>
        <v>0</v>
      </c>
      <c r="J1250" s="116"/>
      <c r="K1250" s="3">
        <f t="shared" si="334"/>
        <v>0</v>
      </c>
      <c r="L1250" s="3"/>
      <c r="M1250" s="77"/>
      <c r="N1250" s="77"/>
      <c r="O1250" s="77"/>
      <c r="P1250" s="77"/>
      <c r="Q1250" s="77"/>
      <c r="R1250" s="77"/>
      <c r="S1250" s="77"/>
      <c r="T1250" s="77"/>
      <c r="U1250" s="77"/>
      <c r="V1250" s="77"/>
      <c r="W1250" s="77"/>
      <c r="X1250" s="77"/>
      <c r="Y1250" s="77"/>
      <c r="Z1250" s="77"/>
    </row>
    <row r="1251" ht="15.75" customHeight="1">
      <c r="A1251" s="2"/>
      <c r="B1251" s="89"/>
      <c r="C1251" s="89"/>
      <c r="D1251" s="18">
        <f t="shared" si="331"/>
        <v>0</v>
      </c>
      <c r="E1251" s="18">
        <f>B1251*A1242</f>
        <v>0</v>
      </c>
      <c r="F1251" s="18">
        <f t="shared" si="332"/>
        <v>0</v>
      </c>
      <c r="G1251" s="148" t="s">
        <v>528</v>
      </c>
      <c r="H1251" s="18"/>
      <c r="I1251" s="89">
        <f t="shared" si="333"/>
        <v>0</v>
      </c>
      <c r="J1251" s="116"/>
      <c r="K1251" s="3">
        <f t="shared" si="334"/>
        <v>0</v>
      </c>
      <c r="L1251" s="3"/>
      <c r="M1251" s="77"/>
      <c r="N1251" s="77"/>
      <c r="O1251" s="77"/>
      <c r="P1251" s="77"/>
      <c r="Q1251" s="77"/>
      <c r="R1251" s="77"/>
      <c r="S1251" s="77"/>
      <c r="T1251" s="77"/>
      <c r="U1251" s="77"/>
      <c r="V1251" s="77"/>
      <c r="W1251" s="77"/>
      <c r="X1251" s="77"/>
      <c r="Y1251" s="77"/>
      <c r="Z1251" s="77"/>
    </row>
    <row r="1252" ht="15.75" customHeight="1">
      <c r="A1252" s="2"/>
      <c r="B1252" s="89"/>
      <c r="C1252" s="89"/>
      <c r="D1252" s="18">
        <f t="shared" si="331"/>
        <v>0</v>
      </c>
      <c r="E1252" s="18">
        <f>B1252*A1242</f>
        <v>0</v>
      </c>
      <c r="F1252" s="18">
        <f t="shared" si="332"/>
        <v>0</v>
      </c>
      <c r="G1252" s="142"/>
      <c r="H1252" s="18"/>
      <c r="I1252" s="89">
        <f t="shared" si="333"/>
        <v>0</v>
      </c>
      <c r="J1252" s="116"/>
      <c r="K1252" s="3">
        <f t="shared" si="334"/>
        <v>0</v>
      </c>
      <c r="L1252" s="3"/>
      <c r="M1252" s="77"/>
      <c r="N1252" s="77"/>
      <c r="O1252" s="77"/>
      <c r="P1252" s="77"/>
      <c r="Q1252" s="77"/>
      <c r="R1252" s="77"/>
      <c r="S1252" s="77"/>
      <c r="T1252" s="77"/>
      <c r="U1252" s="77"/>
      <c r="V1252" s="77"/>
      <c r="W1252" s="77"/>
      <c r="X1252" s="77"/>
      <c r="Y1252" s="77"/>
      <c r="Z1252" s="77"/>
    </row>
    <row r="1253" ht="15.75" customHeight="1">
      <c r="A1253" s="1"/>
      <c r="B1253" s="89"/>
      <c r="C1253" s="89"/>
      <c r="D1253" s="18">
        <f t="shared" si="331"/>
        <v>0</v>
      </c>
      <c r="E1253" s="18">
        <f>B1253*A1242</f>
        <v>0</v>
      </c>
      <c r="F1253" s="18">
        <f t="shared" si="332"/>
        <v>0</v>
      </c>
      <c r="G1253" s="142"/>
      <c r="H1253" s="18"/>
      <c r="I1253" s="89">
        <f t="shared" si="333"/>
        <v>0</v>
      </c>
      <c r="J1253" s="116"/>
      <c r="K1253" s="3">
        <f t="shared" si="334"/>
        <v>0</v>
      </c>
      <c r="L1253" s="3"/>
      <c r="M1253" s="77"/>
      <c r="N1253" s="77"/>
      <c r="O1253" s="77"/>
      <c r="P1253" s="77"/>
      <c r="Q1253" s="77"/>
      <c r="R1253" s="77"/>
      <c r="S1253" s="77"/>
      <c r="T1253" s="77"/>
      <c r="U1253" s="77"/>
      <c r="V1253" s="77"/>
      <c r="W1253" s="77"/>
      <c r="X1253" s="77"/>
      <c r="Y1253" s="77"/>
      <c r="Z1253" s="77"/>
    </row>
    <row r="1254" ht="15.75" customHeight="1">
      <c r="A1254" s="1"/>
      <c r="B1254" s="89"/>
      <c r="C1254" s="89"/>
      <c r="D1254" s="18">
        <f t="shared" si="331"/>
        <v>0</v>
      </c>
      <c r="E1254" s="18">
        <f>B1254*A1242</f>
        <v>0</v>
      </c>
      <c r="F1254" s="18">
        <f t="shared" si="332"/>
        <v>0</v>
      </c>
      <c r="G1254" s="142"/>
      <c r="H1254" s="18"/>
      <c r="I1254" s="89">
        <f t="shared" si="333"/>
        <v>0</v>
      </c>
      <c r="J1254" s="116"/>
      <c r="K1254" s="3">
        <f t="shared" si="334"/>
        <v>0</v>
      </c>
      <c r="L1254" s="3"/>
      <c r="M1254" s="77"/>
      <c r="N1254" s="77"/>
      <c r="O1254" s="77"/>
      <c r="P1254" s="77"/>
      <c r="Q1254" s="77"/>
      <c r="R1254" s="77"/>
      <c r="S1254" s="77"/>
      <c r="T1254" s="77"/>
      <c r="U1254" s="77"/>
      <c r="V1254" s="77"/>
      <c r="W1254" s="77"/>
      <c r="X1254" s="77"/>
      <c r="Y1254" s="77"/>
      <c r="Z1254" s="77"/>
    </row>
    <row r="1255" ht="15.75" customHeight="1">
      <c r="A1255" s="31"/>
      <c r="B1255" s="89"/>
      <c r="C1255" s="89"/>
      <c r="D1255" s="95">
        <f t="shared" si="331"/>
        <v>0</v>
      </c>
      <c r="E1255" s="95">
        <f>B1255*A1242</f>
        <v>0</v>
      </c>
      <c r="F1255" s="18">
        <f t="shared" si="332"/>
        <v>0</v>
      </c>
      <c r="G1255" s="87"/>
      <c r="H1255" s="18"/>
      <c r="I1255" s="89">
        <f t="shared" si="333"/>
        <v>0</v>
      </c>
      <c r="J1255" s="118"/>
      <c r="K1255" s="3">
        <f t="shared" si="334"/>
        <v>0</v>
      </c>
      <c r="L1255" s="3"/>
      <c r="M1255" s="77"/>
      <c r="N1255" s="77"/>
      <c r="O1255" s="77"/>
      <c r="P1255" s="77"/>
      <c r="Q1255" s="77"/>
      <c r="R1255" s="77"/>
      <c r="S1255" s="77"/>
      <c r="T1255" s="77"/>
      <c r="U1255" s="77"/>
      <c r="V1255" s="77"/>
      <c r="W1255" s="77"/>
      <c r="X1255" s="77"/>
      <c r="Y1255" s="77"/>
      <c r="Z1255" s="77"/>
    </row>
    <row r="1256" ht="15.75" customHeight="1">
      <c r="A1256" s="31"/>
      <c r="B1256" s="89"/>
      <c r="C1256" s="89"/>
      <c r="D1256" s="18">
        <f t="shared" si="331"/>
        <v>0</v>
      </c>
      <c r="E1256" s="18">
        <f>B1256*A1242</f>
        <v>0</v>
      </c>
      <c r="F1256" s="18">
        <f t="shared" si="332"/>
        <v>0</v>
      </c>
      <c r="G1256" s="143">
        <f>F1258/A1242</f>
        <v>0</v>
      </c>
      <c r="H1256" s="18"/>
      <c r="I1256" s="89">
        <f t="shared" si="333"/>
        <v>0</v>
      </c>
      <c r="J1256" s="3"/>
      <c r="K1256" s="3">
        <f t="shared" si="334"/>
        <v>0</v>
      </c>
      <c r="L1256" s="3"/>
      <c r="M1256" s="77"/>
      <c r="N1256" s="77"/>
      <c r="O1256" s="77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  <c r="Z1256" s="77"/>
    </row>
    <row r="1257" ht="15.75" customHeight="1">
      <c r="A1257" s="31"/>
      <c r="B1257" s="89"/>
      <c r="C1257" s="89"/>
      <c r="D1257" s="18">
        <f t="shared" si="331"/>
        <v>0</v>
      </c>
      <c r="E1257" s="18">
        <f>B1257*A1242</f>
        <v>0</v>
      </c>
      <c r="F1257" s="18">
        <f t="shared" si="332"/>
        <v>0</v>
      </c>
      <c r="G1257" s="142"/>
      <c r="H1257" s="18"/>
      <c r="I1257" s="89">
        <f t="shared" si="333"/>
        <v>0</v>
      </c>
      <c r="J1257" s="3"/>
      <c r="K1257" s="3">
        <f t="shared" si="334"/>
        <v>0</v>
      </c>
      <c r="L1257" s="3"/>
      <c r="M1257" s="77"/>
      <c r="N1257" s="77"/>
      <c r="O1257" s="77"/>
      <c r="P1257" s="77"/>
      <c r="Q1257" s="77"/>
      <c r="R1257" s="77"/>
      <c r="S1257" s="77"/>
      <c r="T1257" s="77"/>
      <c r="U1257" s="77"/>
      <c r="V1257" s="77"/>
      <c r="W1257" s="77"/>
      <c r="X1257" s="77"/>
      <c r="Y1257" s="77"/>
      <c r="Z1257" s="77"/>
    </row>
    <row r="1258" ht="15.75" customHeight="1">
      <c r="A1258" s="4" t="s">
        <v>495</v>
      </c>
      <c r="B1258" s="97">
        <f>SUM(B1244:B1257)</f>
        <v>0</v>
      </c>
      <c r="C1258" s="96"/>
      <c r="D1258" s="97">
        <f t="shared" ref="D1258:F1258" si="335">SUM(D1244:D1257)</f>
        <v>0</v>
      </c>
      <c r="E1258" s="97">
        <f t="shared" si="335"/>
        <v>0</v>
      </c>
      <c r="F1258" s="97">
        <f t="shared" si="335"/>
        <v>0</v>
      </c>
      <c r="G1258" s="87"/>
      <c r="H1258" s="96"/>
      <c r="I1258" s="97">
        <f t="shared" ref="I1258:L1258" si="336">SUM(I1244:I1257)</f>
        <v>0</v>
      </c>
      <c r="J1258" s="98">
        <f t="shared" si="336"/>
        <v>0</v>
      </c>
      <c r="K1258" s="98">
        <f t="shared" si="336"/>
        <v>0</v>
      </c>
      <c r="L1258" s="98">
        <f t="shared" si="336"/>
        <v>0</v>
      </c>
      <c r="M1258" s="77"/>
      <c r="N1258" s="77"/>
      <c r="O1258" s="77"/>
      <c r="P1258" s="77"/>
      <c r="Q1258" s="77"/>
      <c r="R1258" s="77"/>
      <c r="S1258" s="77"/>
      <c r="T1258" s="77"/>
      <c r="U1258" s="77"/>
      <c r="V1258" s="77"/>
      <c r="W1258" s="77"/>
      <c r="X1258" s="77"/>
      <c r="Y1258" s="77"/>
      <c r="Z1258" s="77"/>
    </row>
    <row r="1259" ht="15.75" customHeight="1">
      <c r="A1259" s="8"/>
      <c r="B1259" s="100"/>
      <c r="C1259" s="100"/>
      <c r="D1259" s="100"/>
      <c r="E1259" s="100"/>
      <c r="F1259" s="100"/>
      <c r="G1259" s="100"/>
      <c r="H1259" s="100"/>
      <c r="I1259" s="101" t="s">
        <v>496</v>
      </c>
      <c r="J1259" s="33"/>
      <c r="K1259" s="100"/>
      <c r="L1259" s="101" t="s">
        <v>497</v>
      </c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  <c r="Z1259" s="77"/>
    </row>
    <row r="1260" ht="15.75" customHeight="1">
      <c r="A1260" s="8"/>
      <c r="B1260" s="100"/>
      <c r="C1260" s="100"/>
      <c r="D1260" s="100"/>
      <c r="E1260" s="100"/>
      <c r="F1260" s="100"/>
      <c r="G1260" s="100"/>
      <c r="H1260" s="100"/>
      <c r="I1260" s="104">
        <f>G1256*A1242</f>
        <v>0</v>
      </c>
      <c r="J1260" s="33"/>
      <c r="K1260" s="100"/>
      <c r="L1260" s="104"/>
      <c r="M1260" s="77"/>
      <c r="N1260" s="77"/>
      <c r="O1260" s="77"/>
      <c r="P1260" s="77"/>
      <c r="Q1260" s="77"/>
      <c r="R1260" s="77"/>
      <c r="S1260" s="77"/>
      <c r="T1260" s="77"/>
      <c r="U1260" s="77"/>
      <c r="V1260" s="77"/>
      <c r="W1260" s="77"/>
      <c r="X1260" s="77"/>
      <c r="Y1260" s="77"/>
      <c r="Z1260" s="77"/>
    </row>
    <row r="1261" ht="15.75" customHeight="1">
      <c r="A1261" s="8"/>
      <c r="B1261" s="8"/>
      <c r="C1261" s="8"/>
      <c r="D1261" s="8"/>
      <c r="E1261" s="8"/>
      <c r="F1261" s="8"/>
      <c r="G1261" s="8"/>
      <c r="H1261" s="8"/>
      <c r="I1261" s="8"/>
      <c r="J1261" s="33"/>
      <c r="K1261" s="8"/>
      <c r="L1261" s="8"/>
      <c r="M1261" s="77"/>
      <c r="N1261" s="77"/>
      <c r="O1261" s="77"/>
      <c r="P1261" s="77"/>
      <c r="Q1261" s="77"/>
      <c r="R1261" s="77"/>
      <c r="S1261" s="77"/>
      <c r="T1261" s="77"/>
      <c r="U1261" s="77"/>
      <c r="V1261" s="77"/>
      <c r="W1261" s="77"/>
      <c r="X1261" s="77"/>
      <c r="Y1261" s="77"/>
      <c r="Z1261" s="77"/>
    </row>
    <row r="1262" ht="15.75" customHeight="1">
      <c r="A1262" s="8"/>
      <c r="B1262" s="8"/>
      <c r="C1262" s="8"/>
      <c r="D1262" s="8"/>
      <c r="E1262" s="8"/>
      <c r="F1262" s="8"/>
      <c r="G1262" s="8"/>
      <c r="H1262" s="8"/>
      <c r="I1262" s="8"/>
      <c r="J1262" s="33"/>
      <c r="K1262" s="8"/>
      <c r="L1262" s="8"/>
      <c r="M1262" s="77"/>
      <c r="N1262" s="77"/>
      <c r="O1262" s="77"/>
      <c r="P1262" s="77"/>
      <c r="Q1262" s="77"/>
      <c r="R1262" s="77"/>
      <c r="S1262" s="77"/>
      <c r="T1262" s="77"/>
      <c r="U1262" s="77"/>
      <c r="V1262" s="77"/>
      <c r="W1262" s="77"/>
      <c r="X1262" s="77"/>
      <c r="Y1262" s="77"/>
      <c r="Z1262" s="77"/>
    </row>
    <row r="1263" ht="15.75" customHeight="1">
      <c r="A1263" s="78" t="s">
        <v>478</v>
      </c>
      <c r="B1263" s="79" t="s">
        <v>479</v>
      </c>
      <c r="C1263" s="75"/>
      <c r="D1263" s="76"/>
      <c r="E1263" s="80" t="s">
        <v>480</v>
      </c>
      <c r="F1263" s="75"/>
      <c r="G1263" s="76"/>
      <c r="H1263" s="79" t="s">
        <v>481</v>
      </c>
      <c r="I1263" s="75"/>
      <c r="J1263" s="75"/>
      <c r="K1263" s="75"/>
      <c r="L1263" s="76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  <c r="Z1263" s="77"/>
    </row>
    <row r="1264" ht="15.75" customHeight="1">
      <c r="A1264" s="177">
        <v>4.0</v>
      </c>
      <c r="B1264" s="82" t="s">
        <v>482</v>
      </c>
      <c r="C1264" s="82" t="s">
        <v>483</v>
      </c>
      <c r="D1264" s="82" t="s">
        <v>484</v>
      </c>
      <c r="E1264" s="82" t="s">
        <v>485</v>
      </c>
      <c r="F1264" s="82" t="s">
        <v>484</v>
      </c>
      <c r="G1264" s="82" t="s">
        <v>524</v>
      </c>
      <c r="H1264" s="82" t="s">
        <v>486</v>
      </c>
      <c r="I1264" s="82" t="s">
        <v>487</v>
      </c>
      <c r="J1264" s="114" t="s">
        <v>488</v>
      </c>
      <c r="K1264" s="85" t="s">
        <v>489</v>
      </c>
      <c r="L1264" s="85" t="s">
        <v>490</v>
      </c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  <c r="Z1264" s="77"/>
    </row>
    <row r="1265" ht="15.75" customHeight="1">
      <c r="A1265" s="86" t="s">
        <v>491</v>
      </c>
      <c r="B1265" s="87"/>
      <c r="C1265" s="87"/>
      <c r="D1265" s="87"/>
      <c r="E1265" s="87"/>
      <c r="F1265" s="87"/>
      <c r="G1265" s="87"/>
      <c r="H1265" s="87"/>
      <c r="I1265" s="87"/>
      <c r="J1265" s="115"/>
      <c r="K1265" s="87"/>
      <c r="L1265" s="87"/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  <c r="Z1265" s="77"/>
    </row>
    <row r="1266" ht="15.75" customHeight="1">
      <c r="A1266" s="2"/>
      <c r="B1266" s="89"/>
      <c r="C1266" s="89"/>
      <c r="D1266" s="18">
        <f t="shared" ref="D1266:D1279" si="337">C1266*B1266</f>
        <v>0</v>
      </c>
      <c r="E1266" s="18">
        <f>B1266*A1264</f>
        <v>0</v>
      </c>
      <c r="F1266" s="18">
        <f t="shared" ref="F1266:F1279" si="338">E1266*C1266</f>
        <v>0</v>
      </c>
      <c r="G1266" s="140">
        <v>0.0</v>
      </c>
      <c r="H1266" s="18"/>
      <c r="I1266" s="89">
        <f t="shared" ref="I1266:I1279" si="339">H1266*E1266</f>
        <v>0</v>
      </c>
      <c r="J1266" s="116"/>
      <c r="K1266" s="3">
        <f t="shared" ref="K1266:K1279" si="340">J1266*I1266</f>
        <v>0</v>
      </c>
      <c r="L1266" s="3"/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  <c r="Z1266" s="77"/>
    </row>
    <row r="1267" ht="15.75" customHeight="1">
      <c r="A1267" s="2"/>
      <c r="B1267" s="89"/>
      <c r="C1267" s="89"/>
      <c r="D1267" s="18">
        <f t="shared" si="337"/>
        <v>0</v>
      </c>
      <c r="E1267" s="18">
        <f>B1267*A1264</f>
        <v>0</v>
      </c>
      <c r="F1267" s="18">
        <f t="shared" si="338"/>
        <v>0</v>
      </c>
      <c r="G1267" s="87"/>
      <c r="H1267" s="18"/>
      <c r="I1267" s="89">
        <f t="shared" si="339"/>
        <v>0</v>
      </c>
      <c r="J1267" s="116"/>
      <c r="K1267" s="3">
        <f t="shared" si="340"/>
        <v>0</v>
      </c>
      <c r="L1267" s="3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  <c r="Z1267" s="77"/>
    </row>
    <row r="1268" ht="15.75" customHeight="1">
      <c r="A1268" s="2"/>
      <c r="B1268" s="18"/>
      <c r="C1268" s="18"/>
      <c r="D1268" s="18">
        <f t="shared" si="337"/>
        <v>0</v>
      </c>
      <c r="E1268" s="18">
        <f>B1268*A1264</f>
        <v>0</v>
      </c>
      <c r="F1268" s="18">
        <f t="shared" si="338"/>
        <v>0</v>
      </c>
      <c r="G1268" s="148" t="s">
        <v>527</v>
      </c>
      <c r="H1268" s="18"/>
      <c r="I1268" s="89">
        <f t="shared" si="339"/>
        <v>0</v>
      </c>
      <c r="J1268" s="116"/>
      <c r="K1268" s="3">
        <f t="shared" si="340"/>
        <v>0</v>
      </c>
      <c r="L1268" s="3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  <c r="Z1268" s="77"/>
    </row>
    <row r="1269" ht="15.75" customHeight="1">
      <c r="A1269" s="2"/>
      <c r="B1269" s="18"/>
      <c r="C1269" s="18"/>
      <c r="D1269" s="18">
        <f t="shared" si="337"/>
        <v>0</v>
      </c>
      <c r="E1269" s="18">
        <f>B1269*A1264</f>
        <v>0</v>
      </c>
      <c r="F1269" s="18">
        <f t="shared" si="338"/>
        <v>0</v>
      </c>
      <c r="G1269" s="142"/>
      <c r="H1269" s="18"/>
      <c r="I1269" s="89">
        <f t="shared" si="339"/>
        <v>0</v>
      </c>
      <c r="J1269" s="116"/>
      <c r="K1269" s="3">
        <f t="shared" si="340"/>
        <v>0</v>
      </c>
      <c r="L1269" s="3"/>
      <c r="M1269" s="77"/>
      <c r="N1269" s="77"/>
      <c r="O1269" s="77"/>
      <c r="P1269" s="77"/>
      <c r="Q1269" s="77"/>
      <c r="R1269" s="77"/>
      <c r="S1269" s="77"/>
      <c r="T1269" s="77"/>
      <c r="U1269" s="77"/>
      <c r="V1269" s="77"/>
      <c r="W1269" s="77"/>
      <c r="X1269" s="77"/>
      <c r="Y1269" s="77"/>
      <c r="Z1269" s="77"/>
    </row>
    <row r="1270" ht="15.75" customHeight="1">
      <c r="A1270" s="2"/>
      <c r="B1270" s="18"/>
      <c r="C1270" s="18"/>
      <c r="D1270" s="18">
        <f t="shared" si="337"/>
        <v>0</v>
      </c>
      <c r="E1270" s="18">
        <f>B1270*A1264</f>
        <v>0</v>
      </c>
      <c r="F1270" s="18">
        <f t="shared" si="338"/>
        <v>0</v>
      </c>
      <c r="G1270" s="142"/>
      <c r="H1270" s="18"/>
      <c r="I1270" s="89">
        <f t="shared" si="339"/>
        <v>0</v>
      </c>
      <c r="J1270" s="116"/>
      <c r="K1270" s="3">
        <f t="shared" si="340"/>
        <v>0</v>
      </c>
      <c r="L1270" s="3"/>
      <c r="M1270" s="77"/>
      <c r="N1270" s="77"/>
      <c r="O1270" s="77"/>
      <c r="P1270" s="77"/>
      <c r="Q1270" s="77"/>
      <c r="R1270" s="77"/>
      <c r="S1270" s="77"/>
      <c r="T1270" s="77"/>
      <c r="U1270" s="77"/>
      <c r="V1270" s="77"/>
      <c r="W1270" s="77"/>
      <c r="X1270" s="77"/>
      <c r="Y1270" s="77"/>
      <c r="Z1270" s="77"/>
    </row>
    <row r="1271" ht="15.75" customHeight="1">
      <c r="A1271" s="2"/>
      <c r="B1271" s="18"/>
      <c r="C1271" s="18"/>
      <c r="D1271" s="18">
        <f t="shared" si="337"/>
        <v>0</v>
      </c>
      <c r="E1271" s="18">
        <f>B1271*A1264</f>
        <v>0</v>
      </c>
      <c r="F1271" s="18">
        <f t="shared" si="338"/>
        <v>0</v>
      </c>
      <c r="G1271" s="87"/>
      <c r="H1271" s="18"/>
      <c r="I1271" s="89">
        <f t="shared" si="339"/>
        <v>0</v>
      </c>
      <c r="J1271" s="116"/>
      <c r="K1271" s="3">
        <f t="shared" si="340"/>
        <v>0</v>
      </c>
      <c r="L1271" s="3"/>
      <c r="M1271" s="77"/>
      <c r="N1271" s="77"/>
      <c r="O1271" s="77"/>
      <c r="P1271" s="77"/>
      <c r="Q1271" s="77"/>
      <c r="R1271" s="77"/>
      <c r="S1271" s="77"/>
      <c r="T1271" s="77"/>
      <c r="U1271" s="77"/>
      <c r="V1271" s="77"/>
      <c r="W1271" s="77"/>
      <c r="X1271" s="77"/>
      <c r="Y1271" s="77"/>
      <c r="Z1271" s="77"/>
    </row>
    <row r="1272" ht="15.75" customHeight="1">
      <c r="A1272" s="2"/>
      <c r="B1272" s="18"/>
      <c r="C1272" s="18"/>
      <c r="D1272" s="18">
        <f t="shared" si="337"/>
        <v>0</v>
      </c>
      <c r="E1272" s="18">
        <f>B1272*A1264</f>
        <v>0</v>
      </c>
      <c r="F1272" s="18">
        <f t="shared" si="338"/>
        <v>0</v>
      </c>
      <c r="G1272" s="59"/>
      <c r="H1272" s="18"/>
      <c r="I1272" s="89">
        <f t="shared" si="339"/>
        <v>0</v>
      </c>
      <c r="J1272" s="116"/>
      <c r="K1272" s="3">
        <f t="shared" si="340"/>
        <v>0</v>
      </c>
      <c r="L1272" s="3"/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  <c r="Z1272" s="77"/>
    </row>
    <row r="1273" ht="15.75" customHeight="1">
      <c r="A1273" s="2"/>
      <c r="B1273" s="89"/>
      <c r="C1273" s="89"/>
      <c r="D1273" s="18">
        <f t="shared" si="337"/>
        <v>0</v>
      </c>
      <c r="E1273" s="18">
        <f>B1273*A1264</f>
        <v>0</v>
      </c>
      <c r="F1273" s="18">
        <f t="shared" si="338"/>
        <v>0</v>
      </c>
      <c r="G1273" s="148" t="s">
        <v>528</v>
      </c>
      <c r="H1273" s="18"/>
      <c r="I1273" s="89">
        <f t="shared" si="339"/>
        <v>0</v>
      </c>
      <c r="J1273" s="116"/>
      <c r="K1273" s="3">
        <f t="shared" si="340"/>
        <v>0</v>
      </c>
      <c r="L1273" s="3"/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  <c r="Z1273" s="77"/>
    </row>
    <row r="1274" ht="15.75" customHeight="1">
      <c r="A1274" s="2"/>
      <c r="B1274" s="89"/>
      <c r="C1274" s="89"/>
      <c r="D1274" s="18">
        <f t="shared" si="337"/>
        <v>0</v>
      </c>
      <c r="E1274" s="18">
        <f>B1274*A1264</f>
        <v>0</v>
      </c>
      <c r="F1274" s="18">
        <f t="shared" si="338"/>
        <v>0</v>
      </c>
      <c r="G1274" s="142"/>
      <c r="H1274" s="18"/>
      <c r="I1274" s="89">
        <f t="shared" si="339"/>
        <v>0</v>
      </c>
      <c r="J1274" s="116"/>
      <c r="K1274" s="3">
        <f t="shared" si="340"/>
        <v>0</v>
      </c>
      <c r="L1274" s="3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</row>
    <row r="1275" ht="15.75" customHeight="1">
      <c r="A1275" s="1"/>
      <c r="B1275" s="89"/>
      <c r="C1275" s="89"/>
      <c r="D1275" s="18">
        <f t="shared" si="337"/>
        <v>0</v>
      </c>
      <c r="E1275" s="18">
        <f>B1275*A1264</f>
        <v>0</v>
      </c>
      <c r="F1275" s="18">
        <f t="shared" si="338"/>
        <v>0</v>
      </c>
      <c r="G1275" s="142"/>
      <c r="H1275" s="18"/>
      <c r="I1275" s="89">
        <f t="shared" si="339"/>
        <v>0</v>
      </c>
      <c r="J1275" s="116"/>
      <c r="K1275" s="3">
        <f t="shared" si="340"/>
        <v>0</v>
      </c>
      <c r="L1275" s="3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  <c r="Z1275" s="77"/>
    </row>
    <row r="1276" ht="15.75" customHeight="1">
      <c r="A1276" s="1"/>
      <c r="B1276" s="89"/>
      <c r="C1276" s="89"/>
      <c r="D1276" s="18">
        <f t="shared" si="337"/>
        <v>0</v>
      </c>
      <c r="E1276" s="18">
        <f>B1276*A1264</f>
        <v>0</v>
      </c>
      <c r="F1276" s="18">
        <f t="shared" si="338"/>
        <v>0</v>
      </c>
      <c r="G1276" s="142"/>
      <c r="H1276" s="18"/>
      <c r="I1276" s="89">
        <f t="shared" si="339"/>
        <v>0</v>
      </c>
      <c r="J1276" s="116"/>
      <c r="K1276" s="3">
        <f t="shared" si="340"/>
        <v>0</v>
      </c>
      <c r="L1276" s="3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  <c r="Z1276" s="77"/>
    </row>
    <row r="1277" ht="15.75" customHeight="1">
      <c r="A1277" s="31"/>
      <c r="B1277" s="89"/>
      <c r="C1277" s="89"/>
      <c r="D1277" s="95">
        <f t="shared" si="337"/>
        <v>0</v>
      </c>
      <c r="E1277" s="95">
        <f>B1277*A1264</f>
        <v>0</v>
      </c>
      <c r="F1277" s="18">
        <f t="shared" si="338"/>
        <v>0</v>
      </c>
      <c r="G1277" s="87"/>
      <c r="H1277" s="18"/>
      <c r="I1277" s="89">
        <f t="shared" si="339"/>
        <v>0</v>
      </c>
      <c r="J1277" s="118"/>
      <c r="K1277" s="3">
        <f t="shared" si="340"/>
        <v>0</v>
      </c>
      <c r="L1277" s="3"/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</row>
    <row r="1278" ht="15.75" customHeight="1">
      <c r="A1278" s="31"/>
      <c r="B1278" s="89"/>
      <c r="C1278" s="89"/>
      <c r="D1278" s="18">
        <f t="shared" si="337"/>
        <v>0</v>
      </c>
      <c r="E1278" s="18">
        <f>B1278*A1264</f>
        <v>0</v>
      </c>
      <c r="F1278" s="18">
        <f t="shared" si="338"/>
        <v>0</v>
      </c>
      <c r="G1278" s="143">
        <f>F1280/A1264</f>
        <v>0</v>
      </c>
      <c r="H1278" s="18"/>
      <c r="I1278" s="89">
        <f t="shared" si="339"/>
        <v>0</v>
      </c>
      <c r="J1278" s="3"/>
      <c r="K1278" s="3">
        <f t="shared" si="340"/>
        <v>0</v>
      </c>
      <c r="L1278" s="3"/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  <c r="Z1278" s="77"/>
    </row>
    <row r="1279" ht="15.75" customHeight="1">
      <c r="A1279" s="31"/>
      <c r="B1279" s="89"/>
      <c r="C1279" s="89"/>
      <c r="D1279" s="18">
        <f t="shared" si="337"/>
        <v>0</v>
      </c>
      <c r="E1279" s="18">
        <f>B1279*A1264</f>
        <v>0</v>
      </c>
      <c r="F1279" s="18">
        <f t="shared" si="338"/>
        <v>0</v>
      </c>
      <c r="G1279" s="142"/>
      <c r="H1279" s="18"/>
      <c r="I1279" s="89">
        <f t="shared" si="339"/>
        <v>0</v>
      </c>
      <c r="J1279" s="3"/>
      <c r="K1279" s="3">
        <f t="shared" si="340"/>
        <v>0</v>
      </c>
      <c r="L1279" s="3"/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  <c r="Z1279" s="77"/>
    </row>
    <row r="1280" ht="15.75" customHeight="1">
      <c r="A1280" s="4" t="s">
        <v>495</v>
      </c>
      <c r="B1280" s="97">
        <f>SUM(B1266:B1279)</f>
        <v>0</v>
      </c>
      <c r="C1280" s="96"/>
      <c r="D1280" s="97">
        <f t="shared" ref="D1280:F1280" si="341">SUM(D1266:D1279)</f>
        <v>0</v>
      </c>
      <c r="E1280" s="97">
        <f t="shared" si="341"/>
        <v>0</v>
      </c>
      <c r="F1280" s="97">
        <f t="shared" si="341"/>
        <v>0</v>
      </c>
      <c r="G1280" s="87"/>
      <c r="H1280" s="96"/>
      <c r="I1280" s="97">
        <f t="shared" ref="I1280:L1280" si="342">SUM(I1266:I1279)</f>
        <v>0</v>
      </c>
      <c r="J1280" s="98">
        <f t="shared" si="342"/>
        <v>0</v>
      </c>
      <c r="K1280" s="98">
        <f t="shared" si="342"/>
        <v>0</v>
      </c>
      <c r="L1280" s="98">
        <f t="shared" si="342"/>
        <v>0</v>
      </c>
      <c r="M1280" s="77"/>
      <c r="N1280" s="77"/>
      <c r="O1280" s="77"/>
      <c r="P1280" s="77"/>
      <c r="Q1280" s="77"/>
      <c r="R1280" s="77"/>
      <c r="S1280" s="77"/>
      <c r="T1280" s="77"/>
      <c r="U1280" s="77"/>
      <c r="V1280" s="77"/>
      <c r="W1280" s="77"/>
      <c r="X1280" s="77"/>
      <c r="Y1280" s="77"/>
      <c r="Z1280" s="77"/>
    </row>
    <row r="1281" ht="15.75" customHeight="1">
      <c r="A1281" s="8"/>
      <c r="B1281" s="100"/>
      <c r="C1281" s="100"/>
      <c r="D1281" s="100"/>
      <c r="E1281" s="100"/>
      <c r="F1281" s="100"/>
      <c r="G1281" s="100"/>
      <c r="H1281" s="100"/>
      <c r="I1281" s="101" t="s">
        <v>496</v>
      </c>
      <c r="J1281" s="33"/>
      <c r="K1281" s="100"/>
      <c r="L1281" s="101" t="s">
        <v>497</v>
      </c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  <c r="Z1281" s="77"/>
    </row>
    <row r="1282" ht="15.75" customHeight="1">
      <c r="A1282" s="8"/>
      <c r="B1282" s="100"/>
      <c r="C1282" s="100"/>
      <c r="D1282" s="100"/>
      <c r="E1282" s="100"/>
      <c r="F1282" s="100"/>
      <c r="G1282" s="100"/>
      <c r="H1282" s="100"/>
      <c r="I1282" s="104">
        <f>G1278*A1264</f>
        <v>0</v>
      </c>
      <c r="J1282" s="33"/>
      <c r="K1282" s="100"/>
      <c r="L1282" s="104"/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  <c r="Z1282" s="77"/>
    </row>
    <row r="1283" ht="15.75" customHeight="1">
      <c r="A1283" s="8"/>
      <c r="B1283" s="8"/>
      <c r="C1283" s="8"/>
      <c r="D1283" s="8"/>
      <c r="E1283" s="8"/>
      <c r="F1283" s="8"/>
      <c r="G1283" s="8"/>
      <c r="H1283" s="8"/>
      <c r="I1283" s="8"/>
      <c r="J1283" s="33"/>
      <c r="K1283" s="8"/>
      <c r="L1283" s="8"/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  <c r="Z1283" s="77"/>
    </row>
    <row r="1284" ht="15.75" customHeight="1">
      <c r="A1284" s="8"/>
      <c r="B1284" s="8"/>
      <c r="C1284" s="8"/>
      <c r="D1284" s="8"/>
      <c r="E1284" s="8"/>
      <c r="F1284" s="8"/>
      <c r="G1284" s="8"/>
      <c r="H1284" s="8"/>
      <c r="I1284" s="8"/>
      <c r="J1284" s="33"/>
      <c r="K1284" s="8"/>
      <c r="L1284" s="8"/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  <c r="Z1284" s="77"/>
    </row>
    <row r="1285" ht="15.75" customHeight="1">
      <c r="A1285" s="66"/>
      <c r="B1285" s="75"/>
      <c r="C1285" s="75"/>
      <c r="D1285" s="75"/>
      <c r="E1285" s="75"/>
      <c r="F1285" s="75"/>
      <c r="G1285" s="75"/>
      <c r="H1285" s="75"/>
      <c r="I1285" s="75"/>
      <c r="J1285" s="75"/>
      <c r="K1285" s="75"/>
      <c r="L1285" s="76"/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  <c r="Z1285" s="77"/>
    </row>
    <row r="1286" ht="15.75" customHeight="1">
      <c r="A1286" s="78" t="s">
        <v>478</v>
      </c>
      <c r="B1286" s="79" t="s">
        <v>479</v>
      </c>
      <c r="C1286" s="75"/>
      <c r="D1286" s="76"/>
      <c r="E1286" s="80" t="s">
        <v>480</v>
      </c>
      <c r="F1286" s="75"/>
      <c r="G1286" s="76"/>
      <c r="H1286" s="79" t="s">
        <v>481</v>
      </c>
      <c r="I1286" s="75"/>
      <c r="J1286" s="75"/>
      <c r="K1286" s="75"/>
      <c r="L1286" s="76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  <c r="Z1286" s="77"/>
    </row>
    <row r="1287" ht="15.75" customHeight="1">
      <c r="A1287" s="177">
        <v>4.0</v>
      </c>
      <c r="B1287" s="82" t="s">
        <v>482</v>
      </c>
      <c r="C1287" s="82" t="s">
        <v>483</v>
      </c>
      <c r="D1287" s="82" t="s">
        <v>484</v>
      </c>
      <c r="E1287" s="82" t="s">
        <v>485</v>
      </c>
      <c r="F1287" s="82" t="s">
        <v>484</v>
      </c>
      <c r="G1287" s="82" t="s">
        <v>524</v>
      </c>
      <c r="H1287" s="82" t="s">
        <v>486</v>
      </c>
      <c r="I1287" s="82" t="s">
        <v>487</v>
      </c>
      <c r="J1287" s="114" t="s">
        <v>488</v>
      </c>
      <c r="K1287" s="85" t="s">
        <v>489</v>
      </c>
      <c r="L1287" s="85" t="s">
        <v>490</v>
      </c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  <c r="Z1287" s="77"/>
    </row>
    <row r="1288" ht="15.75" customHeight="1">
      <c r="A1288" s="86" t="s">
        <v>491</v>
      </c>
      <c r="B1288" s="87"/>
      <c r="C1288" s="87"/>
      <c r="D1288" s="87"/>
      <c r="E1288" s="87"/>
      <c r="F1288" s="87"/>
      <c r="G1288" s="87"/>
      <c r="H1288" s="87"/>
      <c r="I1288" s="87"/>
      <c r="J1288" s="115"/>
      <c r="K1288" s="87"/>
      <c r="L1288" s="87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</row>
    <row r="1289" ht="15.75" customHeight="1">
      <c r="A1289" s="2"/>
      <c r="B1289" s="89"/>
      <c r="C1289" s="89"/>
      <c r="D1289" s="18">
        <f t="shared" ref="D1289:D1302" si="343">C1289*B1289</f>
        <v>0</v>
      </c>
      <c r="E1289" s="18">
        <f>B1289*A1287</f>
        <v>0</v>
      </c>
      <c r="F1289" s="18">
        <f t="shared" ref="F1289:F1302" si="344">E1289*C1289</f>
        <v>0</v>
      </c>
      <c r="G1289" s="140">
        <v>0.0</v>
      </c>
      <c r="H1289" s="18"/>
      <c r="I1289" s="89">
        <f t="shared" ref="I1289:I1302" si="345">H1289*E1289</f>
        <v>0</v>
      </c>
      <c r="J1289" s="116"/>
      <c r="K1289" s="3">
        <f t="shared" ref="K1289:K1302" si="346">J1289*I1289</f>
        <v>0</v>
      </c>
      <c r="L1289" s="3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  <c r="Z1289" s="77"/>
    </row>
    <row r="1290" ht="15.75" customHeight="1">
      <c r="A1290" s="2"/>
      <c r="B1290" s="89"/>
      <c r="C1290" s="89"/>
      <c r="D1290" s="18">
        <f t="shared" si="343"/>
        <v>0</v>
      </c>
      <c r="E1290" s="18">
        <f>B1290*A1287</f>
        <v>0</v>
      </c>
      <c r="F1290" s="18">
        <f t="shared" si="344"/>
        <v>0</v>
      </c>
      <c r="G1290" s="87"/>
      <c r="H1290" s="18"/>
      <c r="I1290" s="89">
        <f t="shared" si="345"/>
        <v>0</v>
      </c>
      <c r="J1290" s="116"/>
      <c r="K1290" s="3">
        <f t="shared" si="346"/>
        <v>0</v>
      </c>
      <c r="L1290" s="3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</row>
    <row r="1291" ht="15.75" customHeight="1">
      <c r="A1291" s="2"/>
      <c r="B1291" s="18"/>
      <c r="C1291" s="18"/>
      <c r="D1291" s="18">
        <f t="shared" si="343"/>
        <v>0</v>
      </c>
      <c r="E1291" s="18">
        <f>B1291*A1287</f>
        <v>0</v>
      </c>
      <c r="F1291" s="18">
        <f t="shared" si="344"/>
        <v>0</v>
      </c>
      <c r="G1291" s="148" t="s">
        <v>527</v>
      </c>
      <c r="H1291" s="18"/>
      <c r="I1291" s="89">
        <f t="shared" si="345"/>
        <v>0</v>
      </c>
      <c r="J1291" s="116"/>
      <c r="K1291" s="3">
        <f t="shared" si="346"/>
        <v>0</v>
      </c>
      <c r="L1291" s="3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</row>
    <row r="1292" ht="15.75" customHeight="1">
      <c r="A1292" s="2"/>
      <c r="B1292" s="18"/>
      <c r="C1292" s="18"/>
      <c r="D1292" s="18">
        <f t="shared" si="343"/>
        <v>0</v>
      </c>
      <c r="E1292" s="18">
        <f>B1292*A1287</f>
        <v>0</v>
      </c>
      <c r="F1292" s="18">
        <f t="shared" si="344"/>
        <v>0</v>
      </c>
      <c r="G1292" s="142"/>
      <c r="H1292" s="18"/>
      <c r="I1292" s="89">
        <f t="shared" si="345"/>
        <v>0</v>
      </c>
      <c r="J1292" s="116"/>
      <c r="K1292" s="3">
        <f t="shared" si="346"/>
        <v>0</v>
      </c>
      <c r="L1292" s="3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</row>
    <row r="1293" ht="15.75" customHeight="1">
      <c r="A1293" s="2"/>
      <c r="B1293" s="18"/>
      <c r="C1293" s="18"/>
      <c r="D1293" s="18">
        <f t="shared" si="343"/>
        <v>0</v>
      </c>
      <c r="E1293" s="18">
        <f>B1293*A1287</f>
        <v>0</v>
      </c>
      <c r="F1293" s="18">
        <f t="shared" si="344"/>
        <v>0</v>
      </c>
      <c r="G1293" s="142"/>
      <c r="H1293" s="18"/>
      <c r="I1293" s="89">
        <f t="shared" si="345"/>
        <v>0</v>
      </c>
      <c r="J1293" s="116"/>
      <c r="K1293" s="3">
        <f t="shared" si="346"/>
        <v>0</v>
      </c>
      <c r="L1293" s="3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</row>
    <row r="1294" ht="15.75" customHeight="1">
      <c r="A1294" s="2"/>
      <c r="B1294" s="18"/>
      <c r="C1294" s="18"/>
      <c r="D1294" s="18">
        <f t="shared" si="343"/>
        <v>0</v>
      </c>
      <c r="E1294" s="18">
        <f>B1294*A1287</f>
        <v>0</v>
      </c>
      <c r="F1294" s="18">
        <f t="shared" si="344"/>
        <v>0</v>
      </c>
      <c r="G1294" s="87"/>
      <c r="H1294" s="18"/>
      <c r="I1294" s="89">
        <f t="shared" si="345"/>
        <v>0</v>
      </c>
      <c r="J1294" s="116"/>
      <c r="K1294" s="3">
        <f t="shared" si="346"/>
        <v>0</v>
      </c>
      <c r="L1294" s="3"/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  <c r="Z1294" s="77"/>
    </row>
    <row r="1295" ht="15.75" customHeight="1">
      <c r="A1295" s="2"/>
      <c r="B1295" s="18"/>
      <c r="C1295" s="18"/>
      <c r="D1295" s="18">
        <f t="shared" si="343"/>
        <v>0</v>
      </c>
      <c r="E1295" s="18">
        <f>B1295*A1287</f>
        <v>0</v>
      </c>
      <c r="F1295" s="18">
        <f t="shared" si="344"/>
        <v>0</v>
      </c>
      <c r="G1295" s="59"/>
      <c r="H1295" s="18"/>
      <c r="I1295" s="89">
        <f t="shared" si="345"/>
        <v>0</v>
      </c>
      <c r="J1295" s="116"/>
      <c r="K1295" s="3">
        <f t="shared" si="346"/>
        <v>0</v>
      </c>
      <c r="L1295" s="3"/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  <c r="Z1295" s="77"/>
    </row>
    <row r="1296" ht="15.75" customHeight="1">
      <c r="A1296" s="2"/>
      <c r="B1296" s="89"/>
      <c r="C1296" s="89"/>
      <c r="D1296" s="18">
        <f t="shared" si="343"/>
        <v>0</v>
      </c>
      <c r="E1296" s="18">
        <f>B1296*A1287</f>
        <v>0</v>
      </c>
      <c r="F1296" s="18">
        <f t="shared" si="344"/>
        <v>0</v>
      </c>
      <c r="G1296" s="148" t="s">
        <v>528</v>
      </c>
      <c r="H1296" s="18"/>
      <c r="I1296" s="89">
        <f t="shared" si="345"/>
        <v>0</v>
      </c>
      <c r="J1296" s="116"/>
      <c r="K1296" s="3">
        <f t="shared" si="346"/>
        <v>0</v>
      </c>
      <c r="L1296" s="3"/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  <c r="Z1296" s="77"/>
    </row>
    <row r="1297" ht="15.75" customHeight="1">
      <c r="A1297" s="2"/>
      <c r="B1297" s="89"/>
      <c r="C1297" s="89"/>
      <c r="D1297" s="18">
        <f t="shared" si="343"/>
        <v>0</v>
      </c>
      <c r="E1297" s="18">
        <f>B1297*A1287</f>
        <v>0</v>
      </c>
      <c r="F1297" s="18">
        <f t="shared" si="344"/>
        <v>0</v>
      </c>
      <c r="G1297" s="142"/>
      <c r="H1297" s="18"/>
      <c r="I1297" s="89">
        <f t="shared" si="345"/>
        <v>0</v>
      </c>
      <c r="J1297" s="116"/>
      <c r="K1297" s="3">
        <f t="shared" si="346"/>
        <v>0</v>
      </c>
      <c r="L1297" s="3"/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  <c r="Z1297" s="77"/>
    </row>
    <row r="1298" ht="15.75" customHeight="1">
      <c r="A1298" s="1"/>
      <c r="B1298" s="89"/>
      <c r="C1298" s="89"/>
      <c r="D1298" s="18">
        <f t="shared" si="343"/>
        <v>0</v>
      </c>
      <c r="E1298" s="18">
        <f>B1298*A1287</f>
        <v>0</v>
      </c>
      <c r="F1298" s="18">
        <f t="shared" si="344"/>
        <v>0</v>
      </c>
      <c r="G1298" s="142"/>
      <c r="H1298" s="18"/>
      <c r="I1298" s="89">
        <f t="shared" si="345"/>
        <v>0</v>
      </c>
      <c r="J1298" s="116"/>
      <c r="K1298" s="3">
        <f t="shared" si="346"/>
        <v>0</v>
      </c>
      <c r="L1298" s="3"/>
      <c r="M1298" s="77"/>
      <c r="N1298" s="77"/>
      <c r="O1298" s="77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  <c r="Z1298" s="77"/>
    </row>
    <row r="1299" ht="15.75" customHeight="1">
      <c r="A1299" s="1"/>
      <c r="B1299" s="89"/>
      <c r="C1299" s="89"/>
      <c r="D1299" s="18">
        <f t="shared" si="343"/>
        <v>0</v>
      </c>
      <c r="E1299" s="18">
        <f>B1299*A1287</f>
        <v>0</v>
      </c>
      <c r="F1299" s="18">
        <f t="shared" si="344"/>
        <v>0</v>
      </c>
      <c r="G1299" s="142"/>
      <c r="H1299" s="18"/>
      <c r="I1299" s="89">
        <f t="shared" si="345"/>
        <v>0</v>
      </c>
      <c r="J1299" s="116"/>
      <c r="K1299" s="3">
        <f t="shared" si="346"/>
        <v>0</v>
      </c>
      <c r="L1299" s="3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  <c r="Z1299" s="77"/>
    </row>
    <row r="1300" ht="15.75" customHeight="1">
      <c r="A1300" s="31"/>
      <c r="B1300" s="89"/>
      <c r="C1300" s="89"/>
      <c r="D1300" s="95">
        <f t="shared" si="343"/>
        <v>0</v>
      </c>
      <c r="E1300" s="95">
        <f>B1300*A1287</f>
        <v>0</v>
      </c>
      <c r="F1300" s="18">
        <f t="shared" si="344"/>
        <v>0</v>
      </c>
      <c r="G1300" s="87"/>
      <c r="H1300" s="18"/>
      <c r="I1300" s="89">
        <f t="shared" si="345"/>
        <v>0</v>
      </c>
      <c r="J1300" s="118"/>
      <c r="K1300" s="3">
        <f t="shared" si="346"/>
        <v>0</v>
      </c>
      <c r="L1300" s="3"/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  <c r="Z1300" s="77"/>
    </row>
    <row r="1301" ht="15.75" customHeight="1">
      <c r="A1301" s="31"/>
      <c r="B1301" s="89"/>
      <c r="C1301" s="89"/>
      <c r="D1301" s="18">
        <f t="shared" si="343"/>
        <v>0</v>
      </c>
      <c r="E1301" s="18">
        <f>B1301*A1287</f>
        <v>0</v>
      </c>
      <c r="F1301" s="18">
        <f t="shared" si="344"/>
        <v>0</v>
      </c>
      <c r="G1301" s="143">
        <f>F1303/A1287</f>
        <v>0</v>
      </c>
      <c r="H1301" s="18"/>
      <c r="I1301" s="89">
        <f t="shared" si="345"/>
        <v>0</v>
      </c>
      <c r="J1301" s="3"/>
      <c r="K1301" s="3">
        <f t="shared" si="346"/>
        <v>0</v>
      </c>
      <c r="L1301" s="3"/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  <c r="Z1301" s="77"/>
    </row>
    <row r="1302" ht="15.75" customHeight="1">
      <c r="A1302" s="31"/>
      <c r="B1302" s="89"/>
      <c r="C1302" s="89"/>
      <c r="D1302" s="18">
        <f t="shared" si="343"/>
        <v>0</v>
      </c>
      <c r="E1302" s="18">
        <f>B1302*A1287</f>
        <v>0</v>
      </c>
      <c r="F1302" s="18">
        <f t="shared" si="344"/>
        <v>0</v>
      </c>
      <c r="G1302" s="142"/>
      <c r="H1302" s="18"/>
      <c r="I1302" s="89">
        <f t="shared" si="345"/>
        <v>0</v>
      </c>
      <c r="J1302" s="3"/>
      <c r="K1302" s="3">
        <f t="shared" si="346"/>
        <v>0</v>
      </c>
      <c r="L1302" s="3"/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  <c r="Z1302" s="77"/>
    </row>
    <row r="1303" ht="15.75" customHeight="1">
      <c r="A1303" s="4" t="s">
        <v>495</v>
      </c>
      <c r="B1303" s="97">
        <f>SUM(B1289:B1302)</f>
        <v>0</v>
      </c>
      <c r="C1303" s="96"/>
      <c r="D1303" s="97">
        <f t="shared" ref="D1303:F1303" si="347">SUM(D1289:D1302)</f>
        <v>0</v>
      </c>
      <c r="E1303" s="97">
        <f t="shared" si="347"/>
        <v>0</v>
      </c>
      <c r="F1303" s="97">
        <f t="shared" si="347"/>
        <v>0</v>
      </c>
      <c r="G1303" s="87"/>
      <c r="H1303" s="96"/>
      <c r="I1303" s="97">
        <f t="shared" ref="I1303:L1303" si="348">SUM(I1289:I1302)</f>
        <v>0</v>
      </c>
      <c r="J1303" s="98">
        <f t="shared" si="348"/>
        <v>0</v>
      </c>
      <c r="K1303" s="98">
        <f t="shared" si="348"/>
        <v>0</v>
      </c>
      <c r="L1303" s="98">
        <f t="shared" si="348"/>
        <v>0</v>
      </c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</row>
    <row r="1304" ht="15.75" customHeight="1">
      <c r="A1304" s="8"/>
      <c r="B1304" s="100"/>
      <c r="C1304" s="100"/>
      <c r="D1304" s="100"/>
      <c r="E1304" s="100"/>
      <c r="F1304" s="100"/>
      <c r="G1304" s="100"/>
      <c r="H1304" s="100"/>
      <c r="I1304" s="101" t="s">
        <v>496</v>
      </c>
      <c r="J1304" s="33"/>
      <c r="K1304" s="100"/>
      <c r="L1304" s="101" t="s">
        <v>497</v>
      </c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</row>
    <row r="1305" ht="15.75" customHeight="1">
      <c r="A1305" s="8"/>
      <c r="B1305" s="100"/>
      <c r="C1305" s="100"/>
      <c r="D1305" s="100"/>
      <c r="E1305" s="100"/>
      <c r="F1305" s="100"/>
      <c r="G1305" s="100"/>
      <c r="H1305" s="100"/>
      <c r="I1305" s="104">
        <f>G1301*A1287</f>
        <v>0</v>
      </c>
      <c r="J1305" s="33"/>
      <c r="K1305" s="100"/>
      <c r="L1305" s="104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</row>
    <row r="1306" ht="15.75" customHeight="1">
      <c r="A1306" s="8"/>
      <c r="B1306" s="100"/>
      <c r="C1306" s="100"/>
      <c r="D1306" s="100"/>
      <c r="E1306" s="100"/>
      <c r="F1306" s="100"/>
      <c r="G1306" s="100"/>
      <c r="H1306" s="100"/>
      <c r="I1306" s="107"/>
      <c r="J1306" s="33"/>
      <c r="K1306" s="100"/>
      <c r="L1306" s="107"/>
      <c r="M1306" s="77"/>
      <c r="N1306" s="77"/>
      <c r="O1306" s="77"/>
      <c r="P1306" s="77"/>
      <c r="Q1306" s="77"/>
      <c r="R1306" s="77"/>
      <c r="S1306" s="77"/>
      <c r="T1306" s="77"/>
      <c r="U1306" s="77"/>
      <c r="V1306" s="77"/>
      <c r="W1306" s="77"/>
      <c r="X1306" s="77"/>
      <c r="Y1306" s="77"/>
      <c r="Z1306" s="77"/>
    </row>
    <row r="1307" ht="15.75" customHeight="1">
      <c r="A1307" s="8"/>
      <c r="B1307" s="8"/>
      <c r="C1307" s="8"/>
      <c r="D1307" s="8"/>
      <c r="E1307" s="8"/>
      <c r="F1307" s="8"/>
      <c r="G1307" s="8"/>
      <c r="H1307" s="8"/>
      <c r="I1307" s="8"/>
      <c r="J1307" s="33"/>
      <c r="K1307" s="8"/>
      <c r="L1307" s="8"/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  <c r="Z1307" s="77"/>
    </row>
    <row r="1308" ht="15.75" customHeight="1">
      <c r="A1308" s="66"/>
      <c r="B1308" s="75"/>
      <c r="C1308" s="75"/>
      <c r="D1308" s="75"/>
      <c r="E1308" s="75"/>
      <c r="F1308" s="75"/>
      <c r="G1308" s="75"/>
      <c r="H1308" s="75"/>
      <c r="I1308" s="75"/>
      <c r="J1308" s="75"/>
      <c r="K1308" s="75"/>
      <c r="L1308" s="76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  <c r="Z1308" s="77"/>
    </row>
    <row r="1309" ht="15.75" customHeight="1">
      <c r="A1309" s="78" t="s">
        <v>478</v>
      </c>
      <c r="B1309" s="79" t="s">
        <v>479</v>
      </c>
      <c r="C1309" s="75"/>
      <c r="D1309" s="76"/>
      <c r="E1309" s="80" t="s">
        <v>480</v>
      </c>
      <c r="F1309" s="75"/>
      <c r="G1309" s="76"/>
      <c r="H1309" s="79" t="s">
        <v>481</v>
      </c>
      <c r="I1309" s="75"/>
      <c r="J1309" s="75"/>
      <c r="K1309" s="75"/>
      <c r="L1309" s="76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  <c r="Z1309" s="77"/>
    </row>
    <row r="1310" ht="15.75" customHeight="1">
      <c r="A1310" s="177">
        <v>4.0</v>
      </c>
      <c r="B1310" s="82" t="s">
        <v>482</v>
      </c>
      <c r="C1310" s="82" t="s">
        <v>483</v>
      </c>
      <c r="D1310" s="82" t="s">
        <v>484</v>
      </c>
      <c r="E1310" s="82" t="s">
        <v>485</v>
      </c>
      <c r="F1310" s="82" t="s">
        <v>484</v>
      </c>
      <c r="G1310" s="82" t="s">
        <v>524</v>
      </c>
      <c r="H1310" s="82" t="s">
        <v>486</v>
      </c>
      <c r="I1310" s="82" t="s">
        <v>487</v>
      </c>
      <c r="J1310" s="114" t="s">
        <v>488</v>
      </c>
      <c r="K1310" s="85" t="s">
        <v>489</v>
      </c>
      <c r="L1310" s="85" t="s">
        <v>490</v>
      </c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</row>
    <row r="1311" ht="15.75" customHeight="1">
      <c r="A1311" s="86" t="s">
        <v>491</v>
      </c>
      <c r="B1311" s="87"/>
      <c r="C1311" s="87"/>
      <c r="D1311" s="87"/>
      <c r="E1311" s="87"/>
      <c r="F1311" s="87"/>
      <c r="G1311" s="87"/>
      <c r="H1311" s="87"/>
      <c r="I1311" s="87"/>
      <c r="J1311" s="115"/>
      <c r="K1311" s="87"/>
      <c r="L1311" s="87"/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  <c r="Z1311" s="77"/>
    </row>
    <row r="1312" ht="15.75" customHeight="1">
      <c r="A1312" s="2"/>
      <c r="B1312" s="89"/>
      <c r="C1312" s="89"/>
      <c r="D1312" s="18">
        <f t="shared" ref="D1312:D1325" si="349">C1312*B1312</f>
        <v>0</v>
      </c>
      <c r="E1312" s="18">
        <f>B1312*A1310</f>
        <v>0</v>
      </c>
      <c r="F1312" s="18">
        <f t="shared" ref="F1312:F1325" si="350">E1312*C1312</f>
        <v>0</v>
      </c>
      <c r="G1312" s="140">
        <v>0.0</v>
      </c>
      <c r="H1312" s="18"/>
      <c r="I1312" s="89">
        <f t="shared" ref="I1312:I1325" si="351">H1312*E1312</f>
        <v>0</v>
      </c>
      <c r="J1312" s="116"/>
      <c r="K1312" s="3">
        <f t="shared" ref="K1312:K1325" si="352">J1312*I1312</f>
        <v>0</v>
      </c>
      <c r="L1312" s="3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  <c r="Z1312" s="77"/>
    </row>
    <row r="1313" ht="15.75" customHeight="1">
      <c r="A1313" s="2"/>
      <c r="B1313" s="89"/>
      <c r="C1313" s="89"/>
      <c r="D1313" s="18">
        <f t="shared" si="349"/>
        <v>0</v>
      </c>
      <c r="E1313" s="18">
        <f>B1313*A1310</f>
        <v>0</v>
      </c>
      <c r="F1313" s="18">
        <f t="shared" si="350"/>
        <v>0</v>
      </c>
      <c r="G1313" s="87"/>
      <c r="H1313" s="18"/>
      <c r="I1313" s="89">
        <f t="shared" si="351"/>
        <v>0</v>
      </c>
      <c r="J1313" s="116"/>
      <c r="K1313" s="3">
        <f t="shared" si="352"/>
        <v>0</v>
      </c>
      <c r="L1313" s="3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  <c r="Z1313" s="77"/>
    </row>
    <row r="1314" ht="15.75" customHeight="1">
      <c r="A1314" s="2"/>
      <c r="B1314" s="18"/>
      <c r="C1314" s="18"/>
      <c r="D1314" s="18">
        <f t="shared" si="349"/>
        <v>0</v>
      </c>
      <c r="E1314" s="18">
        <f>B1314*A1310</f>
        <v>0</v>
      </c>
      <c r="F1314" s="18">
        <f t="shared" si="350"/>
        <v>0</v>
      </c>
      <c r="G1314" s="148" t="s">
        <v>527</v>
      </c>
      <c r="H1314" s="18"/>
      <c r="I1314" s="89">
        <f t="shared" si="351"/>
        <v>0</v>
      </c>
      <c r="J1314" s="116"/>
      <c r="K1314" s="3">
        <f t="shared" si="352"/>
        <v>0</v>
      </c>
      <c r="L1314" s="3"/>
      <c r="M1314" s="77"/>
      <c r="N1314" s="77"/>
      <c r="O1314" s="77"/>
      <c r="P1314" s="77"/>
      <c r="Q1314" s="77"/>
      <c r="R1314" s="77"/>
      <c r="S1314" s="77"/>
      <c r="T1314" s="77"/>
      <c r="U1314" s="77"/>
      <c r="V1314" s="77"/>
      <c r="W1314" s="77"/>
      <c r="X1314" s="77"/>
      <c r="Y1314" s="77"/>
      <c r="Z1314" s="77"/>
    </row>
    <row r="1315" ht="15.75" customHeight="1">
      <c r="A1315" s="2"/>
      <c r="B1315" s="18"/>
      <c r="C1315" s="18"/>
      <c r="D1315" s="18">
        <f t="shared" si="349"/>
        <v>0</v>
      </c>
      <c r="E1315" s="18">
        <f>B1315*A1310</f>
        <v>0</v>
      </c>
      <c r="F1315" s="18">
        <f t="shared" si="350"/>
        <v>0</v>
      </c>
      <c r="G1315" s="142"/>
      <c r="H1315" s="18"/>
      <c r="I1315" s="89">
        <f t="shared" si="351"/>
        <v>0</v>
      </c>
      <c r="J1315" s="116"/>
      <c r="K1315" s="3">
        <f t="shared" si="352"/>
        <v>0</v>
      </c>
      <c r="L1315" s="3"/>
      <c r="M1315" s="77"/>
      <c r="N1315" s="77"/>
      <c r="O1315" s="77"/>
      <c r="P1315" s="77"/>
      <c r="Q1315" s="77"/>
      <c r="R1315" s="77"/>
      <c r="S1315" s="77"/>
      <c r="T1315" s="77"/>
      <c r="U1315" s="77"/>
      <c r="V1315" s="77"/>
      <c r="W1315" s="77"/>
      <c r="X1315" s="77"/>
      <c r="Y1315" s="77"/>
      <c r="Z1315" s="77"/>
    </row>
    <row r="1316" ht="15.75" customHeight="1">
      <c r="A1316" s="2"/>
      <c r="B1316" s="18"/>
      <c r="C1316" s="18"/>
      <c r="D1316" s="18">
        <f t="shared" si="349"/>
        <v>0</v>
      </c>
      <c r="E1316" s="18">
        <f>B1316*A1310</f>
        <v>0</v>
      </c>
      <c r="F1316" s="18">
        <f t="shared" si="350"/>
        <v>0</v>
      </c>
      <c r="G1316" s="142"/>
      <c r="H1316" s="18"/>
      <c r="I1316" s="89">
        <f t="shared" si="351"/>
        <v>0</v>
      </c>
      <c r="J1316" s="116"/>
      <c r="K1316" s="3">
        <f t="shared" si="352"/>
        <v>0</v>
      </c>
      <c r="L1316" s="3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  <c r="Z1316" s="77"/>
    </row>
    <row r="1317" ht="15.75" customHeight="1">
      <c r="A1317" s="2"/>
      <c r="B1317" s="18"/>
      <c r="C1317" s="18"/>
      <c r="D1317" s="18">
        <f t="shared" si="349"/>
        <v>0</v>
      </c>
      <c r="E1317" s="18">
        <f>B1317*A1310</f>
        <v>0</v>
      </c>
      <c r="F1317" s="18">
        <f t="shared" si="350"/>
        <v>0</v>
      </c>
      <c r="G1317" s="87"/>
      <c r="H1317" s="18"/>
      <c r="I1317" s="89">
        <f t="shared" si="351"/>
        <v>0</v>
      </c>
      <c r="J1317" s="116"/>
      <c r="K1317" s="3">
        <f t="shared" si="352"/>
        <v>0</v>
      </c>
      <c r="L1317" s="3"/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  <c r="Z1317" s="77"/>
    </row>
    <row r="1318" ht="15.75" customHeight="1">
      <c r="A1318" s="2"/>
      <c r="B1318" s="18"/>
      <c r="C1318" s="18"/>
      <c r="D1318" s="18">
        <f t="shared" si="349"/>
        <v>0</v>
      </c>
      <c r="E1318" s="18">
        <f>B1318*A1310</f>
        <v>0</v>
      </c>
      <c r="F1318" s="18">
        <f t="shared" si="350"/>
        <v>0</v>
      </c>
      <c r="G1318" s="59"/>
      <c r="H1318" s="18"/>
      <c r="I1318" s="89">
        <f t="shared" si="351"/>
        <v>0</v>
      </c>
      <c r="J1318" s="116"/>
      <c r="K1318" s="3">
        <f t="shared" si="352"/>
        <v>0</v>
      </c>
      <c r="L1318" s="3"/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  <c r="Z1318" s="77"/>
    </row>
    <row r="1319" ht="15.75" customHeight="1">
      <c r="A1319" s="2"/>
      <c r="B1319" s="89"/>
      <c r="C1319" s="89"/>
      <c r="D1319" s="18">
        <f t="shared" si="349"/>
        <v>0</v>
      </c>
      <c r="E1319" s="18">
        <f>B1319*A1310</f>
        <v>0</v>
      </c>
      <c r="F1319" s="18">
        <f t="shared" si="350"/>
        <v>0</v>
      </c>
      <c r="G1319" s="148" t="s">
        <v>528</v>
      </c>
      <c r="H1319" s="18"/>
      <c r="I1319" s="89">
        <f t="shared" si="351"/>
        <v>0</v>
      </c>
      <c r="J1319" s="116"/>
      <c r="K1319" s="3">
        <f t="shared" si="352"/>
        <v>0</v>
      </c>
      <c r="L1319" s="3"/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</row>
    <row r="1320" ht="15.75" customHeight="1">
      <c r="A1320" s="2"/>
      <c r="B1320" s="89"/>
      <c r="C1320" s="89"/>
      <c r="D1320" s="18">
        <f t="shared" si="349"/>
        <v>0</v>
      </c>
      <c r="E1320" s="18">
        <f>B1320*A1310</f>
        <v>0</v>
      </c>
      <c r="F1320" s="18">
        <f t="shared" si="350"/>
        <v>0</v>
      </c>
      <c r="G1320" s="142"/>
      <c r="H1320" s="18"/>
      <c r="I1320" s="89">
        <f t="shared" si="351"/>
        <v>0</v>
      </c>
      <c r="J1320" s="116"/>
      <c r="K1320" s="3">
        <f t="shared" si="352"/>
        <v>0</v>
      </c>
      <c r="L1320" s="3"/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  <c r="Z1320" s="77"/>
    </row>
    <row r="1321" ht="15.75" customHeight="1">
      <c r="A1321" s="1"/>
      <c r="B1321" s="89"/>
      <c r="C1321" s="89"/>
      <c r="D1321" s="18">
        <f t="shared" si="349"/>
        <v>0</v>
      </c>
      <c r="E1321" s="18">
        <f>B1321*A1310</f>
        <v>0</v>
      </c>
      <c r="F1321" s="18">
        <f t="shared" si="350"/>
        <v>0</v>
      </c>
      <c r="G1321" s="142"/>
      <c r="H1321" s="18"/>
      <c r="I1321" s="89">
        <f t="shared" si="351"/>
        <v>0</v>
      </c>
      <c r="J1321" s="116"/>
      <c r="K1321" s="3">
        <f t="shared" si="352"/>
        <v>0</v>
      </c>
      <c r="L1321" s="3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  <c r="Z1321" s="77"/>
    </row>
    <row r="1322" ht="15.75" customHeight="1">
      <c r="A1322" s="1"/>
      <c r="B1322" s="89"/>
      <c r="C1322" s="89"/>
      <c r="D1322" s="18">
        <f t="shared" si="349"/>
        <v>0</v>
      </c>
      <c r="E1322" s="18">
        <f>B1322*A1310</f>
        <v>0</v>
      </c>
      <c r="F1322" s="18">
        <f t="shared" si="350"/>
        <v>0</v>
      </c>
      <c r="G1322" s="142"/>
      <c r="H1322" s="18"/>
      <c r="I1322" s="89">
        <f t="shared" si="351"/>
        <v>0</v>
      </c>
      <c r="J1322" s="116"/>
      <c r="K1322" s="3">
        <f t="shared" si="352"/>
        <v>0</v>
      </c>
      <c r="L1322" s="3"/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  <c r="Z1322" s="77"/>
    </row>
    <row r="1323" ht="15.75" customHeight="1">
      <c r="A1323" s="31"/>
      <c r="B1323" s="89"/>
      <c r="C1323" s="89"/>
      <c r="D1323" s="95">
        <f t="shared" si="349"/>
        <v>0</v>
      </c>
      <c r="E1323" s="95">
        <f>B1323*A1310</f>
        <v>0</v>
      </c>
      <c r="F1323" s="18">
        <f t="shared" si="350"/>
        <v>0</v>
      </c>
      <c r="G1323" s="87"/>
      <c r="H1323" s="18"/>
      <c r="I1323" s="89">
        <f t="shared" si="351"/>
        <v>0</v>
      </c>
      <c r="J1323" s="118"/>
      <c r="K1323" s="3">
        <f t="shared" si="352"/>
        <v>0</v>
      </c>
      <c r="L1323" s="3"/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</row>
    <row r="1324" ht="15.75" customHeight="1">
      <c r="A1324" s="31"/>
      <c r="B1324" s="89"/>
      <c r="C1324" s="89"/>
      <c r="D1324" s="18">
        <f t="shared" si="349"/>
        <v>0</v>
      </c>
      <c r="E1324" s="18">
        <f>B1324*A1310</f>
        <v>0</v>
      </c>
      <c r="F1324" s="18">
        <f t="shared" si="350"/>
        <v>0</v>
      </c>
      <c r="G1324" s="143">
        <f>F1326/A1310</f>
        <v>0</v>
      </c>
      <c r="H1324" s="18"/>
      <c r="I1324" s="89">
        <f t="shared" si="351"/>
        <v>0</v>
      </c>
      <c r="J1324" s="3"/>
      <c r="K1324" s="3">
        <f t="shared" si="352"/>
        <v>0</v>
      </c>
      <c r="L1324" s="3"/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  <c r="Z1324" s="77"/>
    </row>
    <row r="1325" ht="15.75" customHeight="1">
      <c r="A1325" s="31"/>
      <c r="B1325" s="89"/>
      <c r="C1325" s="89"/>
      <c r="D1325" s="18">
        <f t="shared" si="349"/>
        <v>0</v>
      </c>
      <c r="E1325" s="18">
        <f>B1325*A1310</f>
        <v>0</v>
      </c>
      <c r="F1325" s="18">
        <f t="shared" si="350"/>
        <v>0</v>
      </c>
      <c r="G1325" s="142"/>
      <c r="H1325" s="18"/>
      <c r="I1325" s="89">
        <f t="shared" si="351"/>
        <v>0</v>
      </c>
      <c r="J1325" s="3"/>
      <c r="K1325" s="3">
        <f t="shared" si="352"/>
        <v>0</v>
      </c>
      <c r="L1325" s="3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</row>
    <row r="1326" ht="15.75" customHeight="1">
      <c r="A1326" s="4" t="s">
        <v>495</v>
      </c>
      <c r="B1326" s="97">
        <f>SUM(B1312:B1325)</f>
        <v>0</v>
      </c>
      <c r="C1326" s="96"/>
      <c r="D1326" s="97">
        <f t="shared" ref="D1326:F1326" si="353">SUM(D1312:D1325)</f>
        <v>0</v>
      </c>
      <c r="E1326" s="97">
        <f t="shared" si="353"/>
        <v>0</v>
      </c>
      <c r="F1326" s="97">
        <f t="shared" si="353"/>
        <v>0</v>
      </c>
      <c r="G1326" s="87"/>
      <c r="H1326" s="96"/>
      <c r="I1326" s="97">
        <f t="shared" ref="I1326:L1326" si="354">SUM(I1312:I1325)</f>
        <v>0</v>
      </c>
      <c r="J1326" s="98">
        <f t="shared" si="354"/>
        <v>0</v>
      </c>
      <c r="K1326" s="98">
        <f t="shared" si="354"/>
        <v>0</v>
      </c>
      <c r="L1326" s="98">
        <f t="shared" si="354"/>
        <v>0</v>
      </c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  <c r="Z1326" s="77"/>
    </row>
    <row r="1327" ht="15.75" customHeight="1">
      <c r="A1327" s="8"/>
      <c r="B1327" s="100"/>
      <c r="C1327" s="100"/>
      <c r="D1327" s="100"/>
      <c r="E1327" s="100"/>
      <c r="F1327" s="100"/>
      <c r="G1327" s="100"/>
      <c r="H1327" s="100"/>
      <c r="I1327" s="101" t="s">
        <v>496</v>
      </c>
      <c r="J1327" s="33"/>
      <c r="K1327" s="100"/>
      <c r="L1327" s="101" t="s">
        <v>497</v>
      </c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  <c r="Z1327" s="77"/>
    </row>
    <row r="1328" ht="15.75" customHeight="1">
      <c r="A1328" s="8"/>
      <c r="B1328" s="100"/>
      <c r="C1328" s="100"/>
      <c r="D1328" s="100"/>
      <c r="E1328" s="100"/>
      <c r="F1328" s="100"/>
      <c r="G1328" s="100"/>
      <c r="H1328" s="100"/>
      <c r="I1328" s="104">
        <f>G1324*A1310</f>
        <v>0</v>
      </c>
      <c r="J1328" s="33"/>
      <c r="K1328" s="100"/>
      <c r="L1328" s="104"/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  <c r="Z1328" s="77"/>
    </row>
    <row r="1329" ht="15.75" customHeight="1">
      <c r="A1329" s="8"/>
      <c r="B1329" s="8"/>
      <c r="C1329" s="8"/>
      <c r="D1329" s="8"/>
      <c r="E1329" s="8"/>
      <c r="F1329" s="8"/>
      <c r="G1329" s="8"/>
      <c r="H1329" s="8"/>
      <c r="I1329" s="8"/>
      <c r="J1329" s="33"/>
      <c r="K1329" s="8"/>
      <c r="L1329" s="8"/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  <c r="Z1329" s="77"/>
    </row>
    <row r="1330" ht="15.75" customHeight="1">
      <c r="A1330" s="8"/>
      <c r="B1330" s="8"/>
      <c r="C1330" s="8"/>
      <c r="D1330" s="8"/>
      <c r="E1330" s="8"/>
      <c r="F1330" s="8"/>
      <c r="G1330" s="8"/>
      <c r="H1330" s="8"/>
      <c r="I1330" s="8"/>
      <c r="J1330" s="33"/>
      <c r="K1330" s="8"/>
      <c r="L1330" s="8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</row>
    <row r="1331" ht="15.75" customHeight="1">
      <c r="A1331" s="66"/>
      <c r="B1331" s="75"/>
      <c r="C1331" s="75"/>
      <c r="D1331" s="75"/>
      <c r="E1331" s="75"/>
      <c r="F1331" s="75"/>
      <c r="G1331" s="75"/>
      <c r="H1331" s="75"/>
      <c r="I1331" s="75"/>
      <c r="J1331" s="75"/>
      <c r="K1331" s="75"/>
      <c r="L1331" s="76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</row>
    <row r="1332" ht="15.75" customHeight="1">
      <c r="A1332" s="78" t="s">
        <v>478</v>
      </c>
      <c r="B1332" s="79" t="s">
        <v>479</v>
      </c>
      <c r="C1332" s="75"/>
      <c r="D1332" s="76"/>
      <c r="E1332" s="80" t="s">
        <v>480</v>
      </c>
      <c r="F1332" s="75"/>
      <c r="G1332" s="76"/>
      <c r="H1332" s="79" t="s">
        <v>481</v>
      </c>
      <c r="I1332" s="75"/>
      <c r="J1332" s="75"/>
      <c r="K1332" s="75"/>
      <c r="L1332" s="76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</row>
    <row r="1333" ht="15.75" customHeight="1">
      <c r="A1333" s="177">
        <v>4.0</v>
      </c>
      <c r="B1333" s="82" t="s">
        <v>482</v>
      </c>
      <c r="C1333" s="82" t="s">
        <v>483</v>
      </c>
      <c r="D1333" s="82" t="s">
        <v>484</v>
      </c>
      <c r="E1333" s="82" t="s">
        <v>485</v>
      </c>
      <c r="F1333" s="82" t="s">
        <v>484</v>
      </c>
      <c r="G1333" s="82" t="s">
        <v>524</v>
      </c>
      <c r="H1333" s="82" t="s">
        <v>486</v>
      </c>
      <c r="I1333" s="82" t="s">
        <v>487</v>
      </c>
      <c r="J1333" s="114" t="s">
        <v>488</v>
      </c>
      <c r="K1333" s="85" t="s">
        <v>489</v>
      </c>
      <c r="L1333" s="85" t="s">
        <v>490</v>
      </c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  <c r="Z1333" s="77"/>
    </row>
    <row r="1334" ht="15.75" customHeight="1">
      <c r="A1334" s="86" t="s">
        <v>491</v>
      </c>
      <c r="B1334" s="87"/>
      <c r="C1334" s="87"/>
      <c r="D1334" s="87"/>
      <c r="E1334" s="87"/>
      <c r="F1334" s="87"/>
      <c r="G1334" s="87"/>
      <c r="H1334" s="87"/>
      <c r="I1334" s="87"/>
      <c r="J1334" s="115"/>
      <c r="K1334" s="87"/>
      <c r="L1334" s="87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</row>
    <row r="1335" ht="15.75" customHeight="1">
      <c r="A1335" s="2"/>
      <c r="B1335" s="89"/>
      <c r="C1335" s="89"/>
      <c r="D1335" s="18">
        <f t="shared" ref="D1335:D1348" si="355">C1335*B1335</f>
        <v>0</v>
      </c>
      <c r="E1335" s="18">
        <f>B1335*A1333</f>
        <v>0</v>
      </c>
      <c r="F1335" s="18">
        <f t="shared" ref="F1335:F1348" si="356">E1335*C1335</f>
        <v>0</v>
      </c>
      <c r="G1335" s="140">
        <v>0.0</v>
      </c>
      <c r="H1335" s="18"/>
      <c r="I1335" s="89">
        <f t="shared" ref="I1335:I1348" si="357">H1335*E1335</f>
        <v>0</v>
      </c>
      <c r="J1335" s="116"/>
      <c r="K1335" s="3">
        <f t="shared" ref="K1335:K1348" si="358">J1335*I1335</f>
        <v>0</v>
      </c>
      <c r="L1335" s="3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  <c r="Z1335" s="77"/>
    </row>
    <row r="1336" ht="15.75" customHeight="1">
      <c r="A1336" s="2"/>
      <c r="B1336" s="89"/>
      <c r="C1336" s="89"/>
      <c r="D1336" s="18">
        <f t="shared" si="355"/>
        <v>0</v>
      </c>
      <c r="E1336" s="18">
        <f>B1336*A1333</f>
        <v>0</v>
      </c>
      <c r="F1336" s="18">
        <f t="shared" si="356"/>
        <v>0</v>
      </c>
      <c r="G1336" s="87"/>
      <c r="H1336" s="18"/>
      <c r="I1336" s="89">
        <f t="shared" si="357"/>
        <v>0</v>
      </c>
      <c r="J1336" s="116"/>
      <c r="K1336" s="3">
        <f t="shared" si="358"/>
        <v>0</v>
      </c>
      <c r="L1336" s="3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  <c r="Z1336" s="77"/>
    </row>
    <row r="1337" ht="15.75" customHeight="1">
      <c r="A1337" s="2"/>
      <c r="B1337" s="18"/>
      <c r="C1337" s="18"/>
      <c r="D1337" s="18">
        <f t="shared" si="355"/>
        <v>0</v>
      </c>
      <c r="E1337" s="18">
        <f>B1337*A1333</f>
        <v>0</v>
      </c>
      <c r="F1337" s="18">
        <f t="shared" si="356"/>
        <v>0</v>
      </c>
      <c r="G1337" s="148" t="s">
        <v>527</v>
      </c>
      <c r="H1337" s="18"/>
      <c r="I1337" s="89">
        <f t="shared" si="357"/>
        <v>0</v>
      </c>
      <c r="J1337" s="116"/>
      <c r="K1337" s="3">
        <f t="shared" si="358"/>
        <v>0</v>
      </c>
      <c r="L1337" s="3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  <c r="Z1337" s="77"/>
    </row>
    <row r="1338" ht="15.75" customHeight="1">
      <c r="A1338" s="2"/>
      <c r="B1338" s="18"/>
      <c r="C1338" s="18"/>
      <c r="D1338" s="18">
        <f t="shared" si="355"/>
        <v>0</v>
      </c>
      <c r="E1338" s="18">
        <f>B1338*A1333</f>
        <v>0</v>
      </c>
      <c r="F1338" s="18">
        <f t="shared" si="356"/>
        <v>0</v>
      </c>
      <c r="G1338" s="142"/>
      <c r="H1338" s="18"/>
      <c r="I1338" s="89">
        <f t="shared" si="357"/>
        <v>0</v>
      </c>
      <c r="J1338" s="116"/>
      <c r="K1338" s="3">
        <f t="shared" si="358"/>
        <v>0</v>
      </c>
      <c r="L1338" s="3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  <c r="Z1338" s="77"/>
    </row>
    <row r="1339" ht="15.75" customHeight="1">
      <c r="A1339" s="2"/>
      <c r="B1339" s="18"/>
      <c r="C1339" s="18"/>
      <c r="D1339" s="18">
        <f t="shared" si="355"/>
        <v>0</v>
      </c>
      <c r="E1339" s="18">
        <f>B1339*A1333</f>
        <v>0</v>
      </c>
      <c r="F1339" s="18">
        <f t="shared" si="356"/>
        <v>0</v>
      </c>
      <c r="G1339" s="142"/>
      <c r="H1339" s="18"/>
      <c r="I1339" s="89">
        <f t="shared" si="357"/>
        <v>0</v>
      </c>
      <c r="J1339" s="116"/>
      <c r="K1339" s="3">
        <f t="shared" si="358"/>
        <v>0</v>
      </c>
      <c r="L1339" s="3"/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  <c r="Z1339" s="77"/>
    </row>
    <row r="1340" ht="15.75" customHeight="1">
      <c r="A1340" s="2"/>
      <c r="B1340" s="18"/>
      <c r="C1340" s="18"/>
      <c r="D1340" s="18">
        <f t="shared" si="355"/>
        <v>0</v>
      </c>
      <c r="E1340" s="18">
        <f>B1340*A1333</f>
        <v>0</v>
      </c>
      <c r="F1340" s="18">
        <f t="shared" si="356"/>
        <v>0</v>
      </c>
      <c r="G1340" s="87"/>
      <c r="H1340" s="18"/>
      <c r="I1340" s="89">
        <f t="shared" si="357"/>
        <v>0</v>
      </c>
      <c r="J1340" s="116"/>
      <c r="K1340" s="3">
        <f t="shared" si="358"/>
        <v>0</v>
      </c>
      <c r="L1340" s="3"/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</row>
    <row r="1341" ht="15.75" customHeight="1">
      <c r="A1341" s="2"/>
      <c r="B1341" s="18"/>
      <c r="C1341" s="18"/>
      <c r="D1341" s="18">
        <f t="shared" si="355"/>
        <v>0</v>
      </c>
      <c r="E1341" s="18">
        <f>B1341*A1333</f>
        <v>0</v>
      </c>
      <c r="F1341" s="18">
        <f t="shared" si="356"/>
        <v>0</v>
      </c>
      <c r="G1341" s="59"/>
      <c r="H1341" s="18"/>
      <c r="I1341" s="89">
        <f t="shared" si="357"/>
        <v>0</v>
      </c>
      <c r="J1341" s="116"/>
      <c r="K1341" s="3">
        <f t="shared" si="358"/>
        <v>0</v>
      </c>
      <c r="L1341" s="3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  <c r="Z1341" s="77"/>
    </row>
    <row r="1342" ht="15.75" customHeight="1">
      <c r="A1342" s="2"/>
      <c r="B1342" s="89"/>
      <c r="C1342" s="89"/>
      <c r="D1342" s="18">
        <f t="shared" si="355"/>
        <v>0</v>
      </c>
      <c r="E1342" s="18">
        <f>B1342*A1333</f>
        <v>0</v>
      </c>
      <c r="F1342" s="18">
        <f t="shared" si="356"/>
        <v>0</v>
      </c>
      <c r="G1342" s="148" t="s">
        <v>528</v>
      </c>
      <c r="H1342" s="18"/>
      <c r="I1342" s="89">
        <f t="shared" si="357"/>
        <v>0</v>
      </c>
      <c r="J1342" s="116"/>
      <c r="K1342" s="3">
        <f t="shared" si="358"/>
        <v>0</v>
      </c>
      <c r="L1342" s="3"/>
      <c r="M1342" s="77"/>
      <c r="N1342" s="77"/>
      <c r="O1342" s="77"/>
      <c r="P1342" s="77"/>
      <c r="Q1342" s="77"/>
      <c r="R1342" s="77"/>
      <c r="S1342" s="77"/>
      <c r="T1342" s="77"/>
      <c r="U1342" s="77"/>
      <c r="V1342" s="77"/>
      <c r="W1342" s="77"/>
      <c r="X1342" s="77"/>
      <c r="Y1342" s="77"/>
      <c r="Z1342" s="77"/>
    </row>
    <row r="1343" ht="15.75" customHeight="1">
      <c r="A1343" s="2"/>
      <c r="B1343" s="89"/>
      <c r="C1343" s="89"/>
      <c r="D1343" s="18">
        <f t="shared" si="355"/>
        <v>0</v>
      </c>
      <c r="E1343" s="18">
        <f>B1343*A1333</f>
        <v>0</v>
      </c>
      <c r="F1343" s="18">
        <f t="shared" si="356"/>
        <v>0</v>
      </c>
      <c r="G1343" s="142"/>
      <c r="H1343" s="18"/>
      <c r="I1343" s="89">
        <f t="shared" si="357"/>
        <v>0</v>
      </c>
      <c r="J1343" s="116"/>
      <c r="K1343" s="3">
        <f t="shared" si="358"/>
        <v>0</v>
      </c>
      <c r="L1343" s="3"/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  <c r="Z1343" s="77"/>
    </row>
    <row r="1344" ht="15.75" customHeight="1">
      <c r="A1344" s="1"/>
      <c r="B1344" s="89"/>
      <c r="C1344" s="89"/>
      <c r="D1344" s="18">
        <f t="shared" si="355"/>
        <v>0</v>
      </c>
      <c r="E1344" s="18">
        <f>B1344*A1333</f>
        <v>0</v>
      </c>
      <c r="F1344" s="18">
        <f t="shared" si="356"/>
        <v>0</v>
      </c>
      <c r="G1344" s="142"/>
      <c r="H1344" s="18"/>
      <c r="I1344" s="89">
        <f t="shared" si="357"/>
        <v>0</v>
      </c>
      <c r="J1344" s="116"/>
      <c r="K1344" s="3">
        <f t="shared" si="358"/>
        <v>0</v>
      </c>
      <c r="L1344" s="3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  <c r="Z1344" s="77"/>
    </row>
    <row r="1345" ht="15.75" customHeight="1">
      <c r="A1345" s="1"/>
      <c r="B1345" s="89"/>
      <c r="C1345" s="89"/>
      <c r="D1345" s="18">
        <f t="shared" si="355"/>
        <v>0</v>
      </c>
      <c r="E1345" s="18">
        <f>B1345*A1333</f>
        <v>0</v>
      </c>
      <c r="F1345" s="18">
        <f t="shared" si="356"/>
        <v>0</v>
      </c>
      <c r="G1345" s="142"/>
      <c r="H1345" s="18"/>
      <c r="I1345" s="89">
        <f t="shared" si="357"/>
        <v>0</v>
      </c>
      <c r="J1345" s="116"/>
      <c r="K1345" s="3">
        <f t="shared" si="358"/>
        <v>0</v>
      </c>
      <c r="L1345" s="3"/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  <c r="Z1345" s="77"/>
    </row>
    <row r="1346" ht="15.75" customHeight="1">
      <c r="A1346" s="31"/>
      <c r="B1346" s="89"/>
      <c r="C1346" s="89"/>
      <c r="D1346" s="95">
        <f t="shared" si="355"/>
        <v>0</v>
      </c>
      <c r="E1346" s="95">
        <f>B1346*A1333</f>
        <v>0</v>
      </c>
      <c r="F1346" s="18">
        <f t="shared" si="356"/>
        <v>0</v>
      </c>
      <c r="G1346" s="87"/>
      <c r="H1346" s="18"/>
      <c r="I1346" s="89">
        <f t="shared" si="357"/>
        <v>0</v>
      </c>
      <c r="J1346" s="118"/>
      <c r="K1346" s="3">
        <f t="shared" si="358"/>
        <v>0</v>
      </c>
      <c r="L1346" s="3"/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  <c r="Z1346" s="77"/>
    </row>
    <row r="1347" ht="15.75" customHeight="1">
      <c r="A1347" s="31"/>
      <c r="B1347" s="89"/>
      <c r="C1347" s="89"/>
      <c r="D1347" s="18">
        <f t="shared" si="355"/>
        <v>0</v>
      </c>
      <c r="E1347" s="18">
        <f>B1347*A1333</f>
        <v>0</v>
      </c>
      <c r="F1347" s="18">
        <f t="shared" si="356"/>
        <v>0</v>
      </c>
      <c r="G1347" s="143">
        <f>F1349/A1333</f>
        <v>0</v>
      </c>
      <c r="H1347" s="18"/>
      <c r="I1347" s="89">
        <f t="shared" si="357"/>
        <v>0</v>
      </c>
      <c r="J1347" s="3"/>
      <c r="K1347" s="3">
        <f t="shared" si="358"/>
        <v>0</v>
      </c>
      <c r="L1347" s="3"/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  <c r="Z1347" s="77"/>
    </row>
    <row r="1348" ht="15.75" customHeight="1">
      <c r="A1348" s="31"/>
      <c r="B1348" s="89"/>
      <c r="C1348" s="89"/>
      <c r="D1348" s="18">
        <f t="shared" si="355"/>
        <v>0</v>
      </c>
      <c r="E1348" s="18">
        <f>B1348*A1333</f>
        <v>0</v>
      </c>
      <c r="F1348" s="18">
        <f t="shared" si="356"/>
        <v>0</v>
      </c>
      <c r="G1348" s="142"/>
      <c r="H1348" s="18"/>
      <c r="I1348" s="89">
        <f t="shared" si="357"/>
        <v>0</v>
      </c>
      <c r="J1348" s="3"/>
      <c r="K1348" s="3">
        <f t="shared" si="358"/>
        <v>0</v>
      </c>
      <c r="L1348" s="3"/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  <c r="Z1348" s="77"/>
    </row>
    <row r="1349" ht="15.75" customHeight="1">
      <c r="A1349" s="4" t="s">
        <v>495</v>
      </c>
      <c r="B1349" s="97">
        <f>SUM(B1335:B1348)</f>
        <v>0</v>
      </c>
      <c r="C1349" s="96"/>
      <c r="D1349" s="97">
        <f t="shared" ref="D1349:F1349" si="359">SUM(D1335:D1348)</f>
        <v>0</v>
      </c>
      <c r="E1349" s="97">
        <f t="shared" si="359"/>
        <v>0</v>
      </c>
      <c r="F1349" s="97">
        <f t="shared" si="359"/>
        <v>0</v>
      </c>
      <c r="G1349" s="87"/>
      <c r="H1349" s="96"/>
      <c r="I1349" s="97">
        <f t="shared" ref="I1349:L1349" si="360">SUM(I1335:I1348)</f>
        <v>0</v>
      </c>
      <c r="J1349" s="98">
        <f t="shared" si="360"/>
        <v>0</v>
      </c>
      <c r="K1349" s="98">
        <f t="shared" si="360"/>
        <v>0</v>
      </c>
      <c r="L1349" s="98">
        <f t="shared" si="360"/>
        <v>0</v>
      </c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  <c r="Z1349" s="77"/>
    </row>
    <row r="1350" ht="15.75" customHeight="1">
      <c r="A1350" s="8"/>
      <c r="B1350" s="100"/>
      <c r="C1350" s="100"/>
      <c r="D1350" s="100"/>
      <c r="E1350" s="100"/>
      <c r="F1350" s="100"/>
      <c r="G1350" s="100"/>
      <c r="H1350" s="100"/>
      <c r="I1350" s="101" t="s">
        <v>496</v>
      </c>
      <c r="J1350" s="33"/>
      <c r="K1350" s="100"/>
      <c r="L1350" s="101" t="s">
        <v>497</v>
      </c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  <c r="Z1350" s="77"/>
    </row>
    <row r="1351" ht="15.75" customHeight="1">
      <c r="A1351" s="8"/>
      <c r="B1351" s="100"/>
      <c r="C1351" s="100"/>
      <c r="D1351" s="100"/>
      <c r="E1351" s="100"/>
      <c r="F1351" s="100"/>
      <c r="G1351" s="100"/>
      <c r="H1351" s="100"/>
      <c r="I1351" s="104">
        <f>G1347*A1333</f>
        <v>0</v>
      </c>
      <c r="J1351" s="33"/>
      <c r="K1351" s="100"/>
      <c r="L1351" s="104"/>
      <c r="M1351" s="77"/>
      <c r="N1351" s="77"/>
      <c r="O1351" s="77"/>
      <c r="P1351" s="77"/>
      <c r="Q1351" s="77"/>
      <c r="R1351" s="77"/>
      <c r="S1351" s="77"/>
      <c r="T1351" s="77"/>
      <c r="U1351" s="77"/>
      <c r="V1351" s="77"/>
      <c r="W1351" s="77"/>
      <c r="X1351" s="77"/>
      <c r="Y1351" s="77"/>
      <c r="Z1351" s="77"/>
    </row>
    <row r="1352" ht="15.75" customHeight="1">
      <c r="A1352" s="8"/>
      <c r="B1352" s="8"/>
      <c r="C1352" s="8"/>
      <c r="D1352" s="8"/>
      <c r="E1352" s="8"/>
      <c r="F1352" s="8"/>
      <c r="G1352" s="8"/>
      <c r="H1352" s="8"/>
      <c r="I1352" s="8"/>
      <c r="J1352" s="33"/>
      <c r="K1352" s="8"/>
      <c r="L1352" s="8"/>
      <c r="M1352" s="77"/>
      <c r="N1352" s="77"/>
      <c r="O1352" s="77"/>
      <c r="P1352" s="77"/>
      <c r="Q1352" s="77"/>
      <c r="R1352" s="77"/>
      <c r="S1352" s="77"/>
      <c r="T1352" s="77"/>
      <c r="U1352" s="77"/>
      <c r="V1352" s="77"/>
      <c r="W1352" s="77"/>
      <c r="X1352" s="77"/>
      <c r="Y1352" s="77"/>
      <c r="Z1352" s="77"/>
    </row>
    <row r="1353" ht="15.75" customHeight="1">
      <c r="A1353" s="8"/>
      <c r="B1353" s="8"/>
      <c r="C1353" s="8"/>
      <c r="D1353" s="8"/>
      <c r="E1353" s="8"/>
      <c r="F1353" s="8"/>
      <c r="G1353" s="8"/>
      <c r="H1353" s="8"/>
      <c r="I1353" s="8"/>
      <c r="J1353" s="33"/>
      <c r="K1353" s="8"/>
      <c r="L1353" s="8"/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  <c r="Z1353" s="77"/>
    </row>
    <row r="1354" ht="15.75" customHeight="1">
      <c r="A1354" s="78" t="s">
        <v>478</v>
      </c>
      <c r="B1354" s="79" t="s">
        <v>479</v>
      </c>
      <c r="C1354" s="75"/>
      <c r="D1354" s="76"/>
      <c r="E1354" s="80" t="s">
        <v>480</v>
      </c>
      <c r="F1354" s="75"/>
      <c r="G1354" s="76"/>
      <c r="H1354" s="79" t="s">
        <v>481</v>
      </c>
      <c r="I1354" s="75"/>
      <c r="J1354" s="75"/>
      <c r="K1354" s="75"/>
      <c r="L1354" s="76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  <c r="Z1354" s="77"/>
    </row>
    <row r="1355" ht="15.75" customHeight="1">
      <c r="A1355" s="177">
        <v>4.0</v>
      </c>
      <c r="B1355" s="82" t="s">
        <v>482</v>
      </c>
      <c r="C1355" s="82" t="s">
        <v>483</v>
      </c>
      <c r="D1355" s="82" t="s">
        <v>484</v>
      </c>
      <c r="E1355" s="82" t="s">
        <v>485</v>
      </c>
      <c r="F1355" s="82" t="s">
        <v>484</v>
      </c>
      <c r="G1355" s="82" t="s">
        <v>524</v>
      </c>
      <c r="H1355" s="82" t="s">
        <v>486</v>
      </c>
      <c r="I1355" s="82" t="s">
        <v>487</v>
      </c>
      <c r="J1355" s="114" t="s">
        <v>488</v>
      </c>
      <c r="K1355" s="85" t="s">
        <v>489</v>
      </c>
      <c r="L1355" s="85" t="s">
        <v>490</v>
      </c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  <c r="Z1355" s="77"/>
    </row>
    <row r="1356" ht="15.75" customHeight="1">
      <c r="A1356" s="86" t="s">
        <v>491</v>
      </c>
      <c r="B1356" s="87"/>
      <c r="C1356" s="87"/>
      <c r="D1356" s="87"/>
      <c r="E1356" s="87"/>
      <c r="F1356" s="87"/>
      <c r="G1356" s="87"/>
      <c r="H1356" s="87"/>
      <c r="I1356" s="87"/>
      <c r="J1356" s="115"/>
      <c r="K1356" s="87"/>
      <c r="L1356" s="87"/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  <c r="Z1356" s="77"/>
    </row>
    <row r="1357" ht="15.75" customHeight="1">
      <c r="A1357" s="2"/>
      <c r="B1357" s="89"/>
      <c r="C1357" s="89"/>
      <c r="D1357" s="18">
        <f t="shared" ref="D1357:D1370" si="361">C1357*B1357</f>
        <v>0</v>
      </c>
      <c r="E1357" s="18">
        <f>B1357*A1355</f>
        <v>0</v>
      </c>
      <c r="F1357" s="18">
        <f t="shared" ref="F1357:F1370" si="362">E1357*C1357</f>
        <v>0</v>
      </c>
      <c r="G1357" s="140">
        <v>0.0</v>
      </c>
      <c r="H1357" s="18"/>
      <c r="I1357" s="89">
        <f t="shared" ref="I1357:I1370" si="363">H1357*E1357</f>
        <v>0</v>
      </c>
      <c r="J1357" s="116"/>
      <c r="K1357" s="3">
        <f t="shared" ref="K1357:K1370" si="364">J1357*I1357</f>
        <v>0</v>
      </c>
      <c r="L1357" s="3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</row>
    <row r="1358" ht="15.75" customHeight="1">
      <c r="A1358" s="2"/>
      <c r="B1358" s="89"/>
      <c r="C1358" s="89"/>
      <c r="D1358" s="18">
        <f t="shared" si="361"/>
        <v>0</v>
      </c>
      <c r="E1358" s="18">
        <f>B1358*A1355</f>
        <v>0</v>
      </c>
      <c r="F1358" s="18">
        <f t="shared" si="362"/>
        <v>0</v>
      </c>
      <c r="G1358" s="87"/>
      <c r="H1358" s="18"/>
      <c r="I1358" s="89">
        <f t="shared" si="363"/>
        <v>0</v>
      </c>
      <c r="J1358" s="116"/>
      <c r="K1358" s="3">
        <f t="shared" si="364"/>
        <v>0</v>
      </c>
      <c r="L1358" s="3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  <c r="Z1358" s="77"/>
    </row>
    <row r="1359" ht="15.75" customHeight="1">
      <c r="A1359" s="2"/>
      <c r="B1359" s="18"/>
      <c r="C1359" s="18"/>
      <c r="D1359" s="18">
        <f t="shared" si="361"/>
        <v>0</v>
      </c>
      <c r="E1359" s="18">
        <f>B1359*A1355</f>
        <v>0</v>
      </c>
      <c r="F1359" s="18">
        <f t="shared" si="362"/>
        <v>0</v>
      </c>
      <c r="G1359" s="148" t="s">
        <v>527</v>
      </c>
      <c r="H1359" s="18"/>
      <c r="I1359" s="89">
        <f t="shared" si="363"/>
        <v>0</v>
      </c>
      <c r="J1359" s="116"/>
      <c r="K1359" s="3">
        <f t="shared" si="364"/>
        <v>0</v>
      </c>
      <c r="L1359" s="3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  <c r="Z1359" s="77"/>
    </row>
    <row r="1360" ht="15.75" customHeight="1">
      <c r="A1360" s="2"/>
      <c r="B1360" s="18"/>
      <c r="C1360" s="18"/>
      <c r="D1360" s="18">
        <f t="shared" si="361"/>
        <v>0</v>
      </c>
      <c r="E1360" s="18">
        <f>B1360*A1355</f>
        <v>0</v>
      </c>
      <c r="F1360" s="18">
        <f t="shared" si="362"/>
        <v>0</v>
      </c>
      <c r="G1360" s="142"/>
      <c r="H1360" s="18"/>
      <c r="I1360" s="89">
        <f t="shared" si="363"/>
        <v>0</v>
      </c>
      <c r="J1360" s="116"/>
      <c r="K1360" s="3">
        <f t="shared" si="364"/>
        <v>0</v>
      </c>
      <c r="L1360" s="3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  <c r="Z1360" s="77"/>
    </row>
    <row r="1361" ht="15.75" customHeight="1">
      <c r="A1361" s="2"/>
      <c r="B1361" s="18"/>
      <c r="C1361" s="18"/>
      <c r="D1361" s="18">
        <f t="shared" si="361"/>
        <v>0</v>
      </c>
      <c r="E1361" s="18">
        <f>B1361*A1355</f>
        <v>0</v>
      </c>
      <c r="F1361" s="18">
        <f t="shared" si="362"/>
        <v>0</v>
      </c>
      <c r="G1361" s="142"/>
      <c r="H1361" s="18"/>
      <c r="I1361" s="89">
        <f t="shared" si="363"/>
        <v>0</v>
      </c>
      <c r="J1361" s="116"/>
      <c r="K1361" s="3">
        <f t="shared" si="364"/>
        <v>0</v>
      </c>
      <c r="L1361" s="3"/>
      <c r="M1361" s="77"/>
      <c r="N1361" s="77"/>
      <c r="O1361" s="77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  <c r="Z1361" s="77"/>
    </row>
    <row r="1362" ht="15.75" customHeight="1">
      <c r="A1362" s="2"/>
      <c r="B1362" s="18"/>
      <c r="C1362" s="18"/>
      <c r="D1362" s="18">
        <f t="shared" si="361"/>
        <v>0</v>
      </c>
      <c r="E1362" s="18">
        <f>B1362*A1355</f>
        <v>0</v>
      </c>
      <c r="F1362" s="18">
        <f t="shared" si="362"/>
        <v>0</v>
      </c>
      <c r="G1362" s="87"/>
      <c r="H1362" s="18"/>
      <c r="I1362" s="89">
        <f t="shared" si="363"/>
        <v>0</v>
      </c>
      <c r="J1362" s="116"/>
      <c r="K1362" s="3">
        <f t="shared" si="364"/>
        <v>0</v>
      </c>
      <c r="L1362" s="3"/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  <c r="Z1362" s="77"/>
    </row>
    <row r="1363" ht="15.75" customHeight="1">
      <c r="A1363" s="2"/>
      <c r="B1363" s="18"/>
      <c r="C1363" s="18"/>
      <c r="D1363" s="18">
        <f t="shared" si="361"/>
        <v>0</v>
      </c>
      <c r="E1363" s="18">
        <f>B1363*A1355</f>
        <v>0</v>
      </c>
      <c r="F1363" s="18">
        <f t="shared" si="362"/>
        <v>0</v>
      </c>
      <c r="G1363" s="59"/>
      <c r="H1363" s="18"/>
      <c r="I1363" s="89">
        <f t="shared" si="363"/>
        <v>0</v>
      </c>
      <c r="J1363" s="116"/>
      <c r="K1363" s="3">
        <f t="shared" si="364"/>
        <v>0</v>
      </c>
      <c r="L1363" s="3"/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  <c r="Z1363" s="77"/>
    </row>
    <row r="1364" ht="15.75" customHeight="1">
      <c r="A1364" s="2"/>
      <c r="B1364" s="89"/>
      <c r="C1364" s="89"/>
      <c r="D1364" s="18">
        <f t="shared" si="361"/>
        <v>0</v>
      </c>
      <c r="E1364" s="18">
        <f>B1364*A1355</f>
        <v>0</v>
      </c>
      <c r="F1364" s="18">
        <f t="shared" si="362"/>
        <v>0</v>
      </c>
      <c r="G1364" s="148" t="s">
        <v>528</v>
      </c>
      <c r="H1364" s="18"/>
      <c r="I1364" s="89">
        <f t="shared" si="363"/>
        <v>0</v>
      </c>
      <c r="J1364" s="116"/>
      <c r="K1364" s="3">
        <f t="shared" si="364"/>
        <v>0</v>
      </c>
      <c r="L1364" s="3"/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  <c r="Z1364" s="77"/>
    </row>
    <row r="1365" ht="15.75" customHeight="1">
      <c r="A1365" s="2"/>
      <c r="B1365" s="89"/>
      <c r="C1365" s="89"/>
      <c r="D1365" s="18">
        <f t="shared" si="361"/>
        <v>0</v>
      </c>
      <c r="E1365" s="18">
        <f>B1365*A1355</f>
        <v>0</v>
      </c>
      <c r="F1365" s="18">
        <f t="shared" si="362"/>
        <v>0</v>
      </c>
      <c r="G1365" s="142"/>
      <c r="H1365" s="18"/>
      <c r="I1365" s="89">
        <f t="shared" si="363"/>
        <v>0</v>
      </c>
      <c r="J1365" s="116"/>
      <c r="K1365" s="3">
        <f t="shared" si="364"/>
        <v>0</v>
      </c>
      <c r="L1365" s="3"/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  <c r="Z1365" s="77"/>
    </row>
    <row r="1366" ht="15.75" customHeight="1">
      <c r="A1366" s="1"/>
      <c r="B1366" s="89"/>
      <c r="C1366" s="89"/>
      <c r="D1366" s="18">
        <f t="shared" si="361"/>
        <v>0</v>
      </c>
      <c r="E1366" s="18">
        <f>B1366*A1355</f>
        <v>0</v>
      </c>
      <c r="F1366" s="18">
        <f t="shared" si="362"/>
        <v>0</v>
      </c>
      <c r="G1366" s="142"/>
      <c r="H1366" s="18"/>
      <c r="I1366" s="89">
        <f t="shared" si="363"/>
        <v>0</v>
      </c>
      <c r="J1366" s="116"/>
      <c r="K1366" s="3">
        <f t="shared" si="364"/>
        <v>0</v>
      </c>
      <c r="L1366" s="3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  <c r="Z1366" s="77"/>
    </row>
    <row r="1367" ht="15.75" customHeight="1">
      <c r="A1367" s="1"/>
      <c r="B1367" s="89"/>
      <c r="C1367" s="89"/>
      <c r="D1367" s="18">
        <f t="shared" si="361"/>
        <v>0</v>
      </c>
      <c r="E1367" s="18">
        <f>B1367*A1355</f>
        <v>0</v>
      </c>
      <c r="F1367" s="18">
        <f t="shared" si="362"/>
        <v>0</v>
      </c>
      <c r="G1367" s="142"/>
      <c r="H1367" s="18"/>
      <c r="I1367" s="89">
        <f t="shared" si="363"/>
        <v>0</v>
      </c>
      <c r="J1367" s="116"/>
      <c r="K1367" s="3">
        <f t="shared" si="364"/>
        <v>0</v>
      </c>
      <c r="L1367" s="3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  <c r="Z1367" s="77"/>
    </row>
    <row r="1368" ht="15.75" customHeight="1">
      <c r="A1368" s="31"/>
      <c r="B1368" s="89"/>
      <c r="C1368" s="89"/>
      <c r="D1368" s="95">
        <f t="shared" si="361"/>
        <v>0</v>
      </c>
      <c r="E1368" s="95">
        <f>B1368*A1355</f>
        <v>0</v>
      </c>
      <c r="F1368" s="18">
        <f t="shared" si="362"/>
        <v>0</v>
      </c>
      <c r="G1368" s="87"/>
      <c r="H1368" s="18"/>
      <c r="I1368" s="89">
        <f t="shared" si="363"/>
        <v>0</v>
      </c>
      <c r="J1368" s="118"/>
      <c r="K1368" s="3">
        <f t="shared" si="364"/>
        <v>0</v>
      </c>
      <c r="L1368" s="3"/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  <c r="Z1368" s="77"/>
    </row>
    <row r="1369" ht="15.75" customHeight="1">
      <c r="A1369" s="31"/>
      <c r="B1369" s="89"/>
      <c r="C1369" s="89"/>
      <c r="D1369" s="18">
        <f t="shared" si="361"/>
        <v>0</v>
      </c>
      <c r="E1369" s="18">
        <f>B1369*A1355</f>
        <v>0</v>
      </c>
      <c r="F1369" s="18">
        <f t="shared" si="362"/>
        <v>0</v>
      </c>
      <c r="G1369" s="143">
        <f>F1371/A1355</f>
        <v>0</v>
      </c>
      <c r="H1369" s="18"/>
      <c r="I1369" s="89">
        <f t="shared" si="363"/>
        <v>0</v>
      </c>
      <c r="J1369" s="3"/>
      <c r="K1369" s="3">
        <f t="shared" si="364"/>
        <v>0</v>
      </c>
      <c r="L1369" s="3"/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  <c r="Z1369" s="77"/>
    </row>
    <row r="1370" ht="15.75" customHeight="1">
      <c r="A1370" s="31"/>
      <c r="B1370" s="89"/>
      <c r="C1370" s="89"/>
      <c r="D1370" s="18">
        <f t="shared" si="361"/>
        <v>0</v>
      </c>
      <c r="E1370" s="18">
        <f>B1370*A1355</f>
        <v>0</v>
      </c>
      <c r="F1370" s="18">
        <f t="shared" si="362"/>
        <v>0</v>
      </c>
      <c r="G1370" s="142"/>
      <c r="H1370" s="18"/>
      <c r="I1370" s="89">
        <f t="shared" si="363"/>
        <v>0</v>
      </c>
      <c r="J1370" s="3"/>
      <c r="K1370" s="3">
        <f t="shared" si="364"/>
        <v>0</v>
      </c>
      <c r="L1370" s="3"/>
      <c r="M1370" s="77"/>
      <c r="N1370" s="77"/>
      <c r="O1370" s="77"/>
      <c r="P1370" s="77"/>
      <c r="Q1370" s="77"/>
      <c r="R1370" s="77"/>
      <c r="S1370" s="77"/>
      <c r="T1370" s="77"/>
      <c r="U1370" s="77"/>
      <c r="V1370" s="77"/>
      <c r="W1370" s="77"/>
      <c r="X1370" s="77"/>
      <c r="Y1370" s="77"/>
      <c r="Z1370" s="77"/>
    </row>
    <row r="1371" ht="15.75" customHeight="1">
      <c r="A1371" s="4" t="s">
        <v>495</v>
      </c>
      <c r="B1371" s="97">
        <f>SUM(B1357:B1370)</f>
        <v>0</v>
      </c>
      <c r="C1371" s="96"/>
      <c r="D1371" s="97">
        <f t="shared" ref="D1371:F1371" si="365">SUM(D1357:D1370)</f>
        <v>0</v>
      </c>
      <c r="E1371" s="97">
        <f t="shared" si="365"/>
        <v>0</v>
      </c>
      <c r="F1371" s="97">
        <f t="shared" si="365"/>
        <v>0</v>
      </c>
      <c r="G1371" s="87"/>
      <c r="H1371" s="96"/>
      <c r="I1371" s="97">
        <f t="shared" ref="I1371:L1371" si="366">SUM(I1357:I1370)</f>
        <v>0</v>
      </c>
      <c r="J1371" s="98">
        <f t="shared" si="366"/>
        <v>0</v>
      </c>
      <c r="K1371" s="98">
        <f t="shared" si="366"/>
        <v>0</v>
      </c>
      <c r="L1371" s="98">
        <f t="shared" si="366"/>
        <v>0</v>
      </c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  <c r="Z1371" s="77"/>
    </row>
    <row r="1372" ht="15.75" customHeight="1">
      <c r="A1372" s="8"/>
      <c r="B1372" s="100"/>
      <c r="C1372" s="100"/>
      <c r="D1372" s="100"/>
      <c r="E1372" s="100"/>
      <c r="F1372" s="100"/>
      <c r="G1372" s="100"/>
      <c r="H1372" s="100"/>
      <c r="I1372" s="101" t="s">
        <v>496</v>
      </c>
      <c r="J1372" s="33"/>
      <c r="K1372" s="100"/>
      <c r="L1372" s="101" t="s">
        <v>497</v>
      </c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  <c r="Z1372" s="77"/>
    </row>
    <row r="1373" ht="15.75" customHeight="1">
      <c r="A1373" s="8"/>
      <c r="B1373" s="100"/>
      <c r="C1373" s="100"/>
      <c r="D1373" s="100"/>
      <c r="E1373" s="100"/>
      <c r="F1373" s="100"/>
      <c r="G1373" s="100"/>
      <c r="H1373" s="100"/>
      <c r="I1373" s="104">
        <f>G1369*A1355</f>
        <v>0</v>
      </c>
      <c r="J1373" s="33"/>
      <c r="K1373" s="100"/>
      <c r="L1373" s="104"/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  <c r="Z1373" s="77"/>
    </row>
    <row r="1374" ht="15.75" customHeight="1">
      <c r="A1374" s="8"/>
      <c r="B1374" s="8"/>
      <c r="C1374" s="8"/>
      <c r="D1374" s="8"/>
      <c r="E1374" s="8"/>
      <c r="F1374" s="8"/>
      <c r="G1374" s="8"/>
      <c r="H1374" s="8"/>
      <c r="I1374" s="8"/>
      <c r="J1374" s="33"/>
      <c r="K1374" s="8"/>
      <c r="L1374" s="8"/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  <c r="Z1374" s="77"/>
    </row>
    <row r="1375" ht="15.75" customHeight="1">
      <c r="A1375" s="8"/>
      <c r="B1375" s="8"/>
      <c r="C1375" s="8"/>
      <c r="D1375" s="8"/>
      <c r="E1375" s="8"/>
      <c r="F1375" s="8"/>
      <c r="G1375" s="8"/>
      <c r="H1375" s="8"/>
      <c r="I1375" s="8"/>
      <c r="J1375" s="33"/>
      <c r="K1375" s="8"/>
      <c r="L1375" s="8"/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  <c r="Z1375" s="77"/>
    </row>
    <row r="1376" ht="15.75" customHeight="1">
      <c r="A1376" s="66"/>
      <c r="B1376" s="75"/>
      <c r="C1376" s="75"/>
      <c r="D1376" s="75"/>
      <c r="E1376" s="75"/>
      <c r="F1376" s="75"/>
      <c r="G1376" s="75"/>
      <c r="H1376" s="75"/>
      <c r="I1376" s="75"/>
      <c r="J1376" s="75"/>
      <c r="K1376" s="75"/>
      <c r="L1376" s="76"/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  <c r="Z1376" s="77"/>
    </row>
    <row r="1377" ht="15.75" customHeight="1">
      <c r="A1377" s="78" t="s">
        <v>478</v>
      </c>
      <c r="B1377" s="79" t="s">
        <v>479</v>
      </c>
      <c r="C1377" s="75"/>
      <c r="D1377" s="76"/>
      <c r="E1377" s="80" t="s">
        <v>480</v>
      </c>
      <c r="F1377" s="75"/>
      <c r="G1377" s="76"/>
      <c r="H1377" s="79" t="s">
        <v>481</v>
      </c>
      <c r="I1377" s="75"/>
      <c r="J1377" s="75"/>
      <c r="K1377" s="75"/>
      <c r="L1377" s="76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  <c r="Z1377" s="77"/>
    </row>
    <row r="1378" ht="15.75" customHeight="1">
      <c r="A1378" s="177">
        <v>4.0</v>
      </c>
      <c r="B1378" s="82" t="s">
        <v>482</v>
      </c>
      <c r="C1378" s="82" t="s">
        <v>483</v>
      </c>
      <c r="D1378" s="82" t="s">
        <v>484</v>
      </c>
      <c r="E1378" s="82" t="s">
        <v>485</v>
      </c>
      <c r="F1378" s="82" t="s">
        <v>484</v>
      </c>
      <c r="G1378" s="82" t="s">
        <v>524</v>
      </c>
      <c r="H1378" s="82" t="s">
        <v>486</v>
      </c>
      <c r="I1378" s="82" t="s">
        <v>487</v>
      </c>
      <c r="J1378" s="114" t="s">
        <v>488</v>
      </c>
      <c r="K1378" s="85" t="s">
        <v>489</v>
      </c>
      <c r="L1378" s="85" t="s">
        <v>490</v>
      </c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  <c r="Z1378" s="77"/>
    </row>
    <row r="1379" ht="15.75" customHeight="1">
      <c r="A1379" s="86" t="s">
        <v>491</v>
      </c>
      <c r="B1379" s="87"/>
      <c r="C1379" s="87"/>
      <c r="D1379" s="87"/>
      <c r="E1379" s="87"/>
      <c r="F1379" s="87"/>
      <c r="G1379" s="87"/>
      <c r="H1379" s="87"/>
      <c r="I1379" s="87"/>
      <c r="J1379" s="115"/>
      <c r="K1379" s="87"/>
      <c r="L1379" s="87"/>
      <c r="M1379" s="77"/>
      <c r="N1379" s="77"/>
      <c r="O1379" s="77"/>
      <c r="P1379" s="77"/>
      <c r="Q1379" s="77"/>
      <c r="R1379" s="77"/>
      <c r="S1379" s="77"/>
      <c r="T1379" s="77"/>
      <c r="U1379" s="77"/>
      <c r="V1379" s="77"/>
      <c r="W1379" s="77"/>
      <c r="X1379" s="77"/>
      <c r="Y1379" s="77"/>
      <c r="Z1379" s="77"/>
    </row>
    <row r="1380" ht="15.75" customHeight="1">
      <c r="A1380" s="2"/>
      <c r="B1380" s="89"/>
      <c r="C1380" s="89"/>
      <c r="D1380" s="18">
        <f t="shared" ref="D1380:D1393" si="367">C1380*B1380</f>
        <v>0</v>
      </c>
      <c r="E1380" s="18">
        <f>B1380*A1378</f>
        <v>0</v>
      </c>
      <c r="F1380" s="18">
        <f t="shared" ref="F1380:F1393" si="368">E1380*C1380</f>
        <v>0</v>
      </c>
      <c r="G1380" s="140">
        <v>0.0</v>
      </c>
      <c r="H1380" s="18"/>
      <c r="I1380" s="89">
        <f t="shared" ref="I1380:I1393" si="369">H1380*E1380</f>
        <v>0</v>
      </c>
      <c r="J1380" s="116"/>
      <c r="K1380" s="3">
        <f t="shared" ref="K1380:K1393" si="370">J1380*I1380</f>
        <v>0</v>
      </c>
      <c r="L1380" s="3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  <c r="Z1380" s="77"/>
    </row>
    <row r="1381" ht="15.75" customHeight="1">
      <c r="A1381" s="2"/>
      <c r="B1381" s="89"/>
      <c r="C1381" s="89"/>
      <c r="D1381" s="18">
        <f t="shared" si="367"/>
        <v>0</v>
      </c>
      <c r="E1381" s="18">
        <f>B1381*A1378</f>
        <v>0</v>
      </c>
      <c r="F1381" s="18">
        <f t="shared" si="368"/>
        <v>0</v>
      </c>
      <c r="G1381" s="87"/>
      <c r="H1381" s="18"/>
      <c r="I1381" s="89">
        <f t="shared" si="369"/>
        <v>0</v>
      </c>
      <c r="J1381" s="116"/>
      <c r="K1381" s="3">
        <f t="shared" si="370"/>
        <v>0</v>
      </c>
      <c r="L1381" s="3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  <c r="Z1381" s="77"/>
    </row>
    <row r="1382" ht="15.75" customHeight="1">
      <c r="A1382" s="2"/>
      <c r="B1382" s="18"/>
      <c r="C1382" s="18"/>
      <c r="D1382" s="18">
        <f t="shared" si="367"/>
        <v>0</v>
      </c>
      <c r="E1382" s="18">
        <f>B1382*A1378</f>
        <v>0</v>
      </c>
      <c r="F1382" s="18">
        <f t="shared" si="368"/>
        <v>0</v>
      </c>
      <c r="G1382" s="148" t="s">
        <v>527</v>
      </c>
      <c r="H1382" s="18"/>
      <c r="I1382" s="89">
        <f t="shared" si="369"/>
        <v>0</v>
      </c>
      <c r="J1382" s="116"/>
      <c r="K1382" s="3">
        <f t="shared" si="370"/>
        <v>0</v>
      </c>
      <c r="L1382" s="3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</row>
    <row r="1383" ht="15.75" customHeight="1">
      <c r="A1383" s="2"/>
      <c r="B1383" s="18"/>
      <c r="C1383" s="18"/>
      <c r="D1383" s="18">
        <f t="shared" si="367"/>
        <v>0</v>
      </c>
      <c r="E1383" s="18">
        <f>B1383*A1378</f>
        <v>0</v>
      </c>
      <c r="F1383" s="18">
        <f t="shared" si="368"/>
        <v>0</v>
      </c>
      <c r="G1383" s="142"/>
      <c r="H1383" s="18"/>
      <c r="I1383" s="89">
        <f t="shared" si="369"/>
        <v>0</v>
      </c>
      <c r="J1383" s="116"/>
      <c r="K1383" s="3">
        <f t="shared" si="370"/>
        <v>0</v>
      </c>
      <c r="L1383" s="3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  <c r="Z1383" s="77"/>
    </row>
    <row r="1384" ht="15.75" customHeight="1">
      <c r="A1384" s="2"/>
      <c r="B1384" s="18"/>
      <c r="C1384" s="18"/>
      <c r="D1384" s="18">
        <f t="shared" si="367"/>
        <v>0</v>
      </c>
      <c r="E1384" s="18">
        <f>B1384*A1378</f>
        <v>0</v>
      </c>
      <c r="F1384" s="18">
        <f t="shared" si="368"/>
        <v>0</v>
      </c>
      <c r="G1384" s="142"/>
      <c r="H1384" s="18"/>
      <c r="I1384" s="89">
        <f t="shared" si="369"/>
        <v>0</v>
      </c>
      <c r="J1384" s="116"/>
      <c r="K1384" s="3">
        <f t="shared" si="370"/>
        <v>0</v>
      </c>
      <c r="L1384" s="3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  <c r="Z1384" s="77"/>
    </row>
    <row r="1385" ht="15.75" customHeight="1">
      <c r="A1385" s="2"/>
      <c r="B1385" s="18"/>
      <c r="C1385" s="18"/>
      <c r="D1385" s="18">
        <f t="shared" si="367"/>
        <v>0</v>
      </c>
      <c r="E1385" s="18">
        <f>B1385*A1378</f>
        <v>0</v>
      </c>
      <c r="F1385" s="18">
        <f t="shared" si="368"/>
        <v>0</v>
      </c>
      <c r="G1385" s="87"/>
      <c r="H1385" s="18"/>
      <c r="I1385" s="89">
        <f t="shared" si="369"/>
        <v>0</v>
      </c>
      <c r="J1385" s="116"/>
      <c r="K1385" s="3">
        <f t="shared" si="370"/>
        <v>0</v>
      </c>
      <c r="L1385" s="3"/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  <c r="Z1385" s="77"/>
    </row>
    <row r="1386" ht="15.75" customHeight="1">
      <c r="A1386" s="2"/>
      <c r="B1386" s="18"/>
      <c r="C1386" s="18"/>
      <c r="D1386" s="18">
        <f t="shared" si="367"/>
        <v>0</v>
      </c>
      <c r="E1386" s="18">
        <f>B1386*A1378</f>
        <v>0</v>
      </c>
      <c r="F1386" s="18">
        <f t="shared" si="368"/>
        <v>0</v>
      </c>
      <c r="G1386" s="59"/>
      <c r="H1386" s="18"/>
      <c r="I1386" s="89">
        <f t="shared" si="369"/>
        <v>0</v>
      </c>
      <c r="J1386" s="116"/>
      <c r="K1386" s="3">
        <f t="shared" si="370"/>
        <v>0</v>
      </c>
      <c r="L1386" s="3"/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  <c r="Z1386" s="77"/>
    </row>
    <row r="1387" ht="15.75" customHeight="1">
      <c r="A1387" s="2"/>
      <c r="B1387" s="89"/>
      <c r="C1387" s="89"/>
      <c r="D1387" s="18">
        <f t="shared" si="367"/>
        <v>0</v>
      </c>
      <c r="E1387" s="18">
        <f>B1387*A1378</f>
        <v>0</v>
      </c>
      <c r="F1387" s="18">
        <f t="shared" si="368"/>
        <v>0</v>
      </c>
      <c r="G1387" s="148" t="s">
        <v>528</v>
      </c>
      <c r="H1387" s="18"/>
      <c r="I1387" s="89">
        <f t="shared" si="369"/>
        <v>0</v>
      </c>
      <c r="J1387" s="116"/>
      <c r="K1387" s="3">
        <f t="shared" si="370"/>
        <v>0</v>
      </c>
      <c r="L1387" s="3"/>
      <c r="M1387" s="77"/>
      <c r="N1387" s="77"/>
      <c r="O1387" s="77"/>
      <c r="P1387" s="77"/>
      <c r="Q1387" s="77"/>
      <c r="R1387" s="77"/>
      <c r="S1387" s="77"/>
      <c r="T1387" s="77"/>
      <c r="U1387" s="77"/>
      <c r="V1387" s="77"/>
      <c r="W1387" s="77"/>
      <c r="X1387" s="77"/>
      <c r="Y1387" s="77"/>
      <c r="Z1387" s="77"/>
    </row>
    <row r="1388" ht="15.75" customHeight="1">
      <c r="A1388" s="2"/>
      <c r="B1388" s="89"/>
      <c r="C1388" s="89"/>
      <c r="D1388" s="18">
        <f t="shared" si="367"/>
        <v>0</v>
      </c>
      <c r="E1388" s="18">
        <f>B1388*A1378</f>
        <v>0</v>
      </c>
      <c r="F1388" s="18">
        <f t="shared" si="368"/>
        <v>0</v>
      </c>
      <c r="G1388" s="142"/>
      <c r="H1388" s="18"/>
      <c r="I1388" s="89">
        <f t="shared" si="369"/>
        <v>0</v>
      </c>
      <c r="J1388" s="116"/>
      <c r="K1388" s="3">
        <f t="shared" si="370"/>
        <v>0</v>
      </c>
      <c r="L1388" s="3"/>
      <c r="M1388" s="77"/>
      <c r="N1388" s="77"/>
      <c r="O1388" s="77"/>
      <c r="P1388" s="77"/>
      <c r="Q1388" s="77"/>
      <c r="R1388" s="77"/>
      <c r="S1388" s="77"/>
      <c r="T1388" s="77"/>
      <c r="U1388" s="77"/>
      <c r="V1388" s="77"/>
      <c r="W1388" s="77"/>
      <c r="X1388" s="77"/>
      <c r="Y1388" s="77"/>
      <c r="Z1388" s="77"/>
    </row>
    <row r="1389" ht="15.75" customHeight="1">
      <c r="A1389" s="1"/>
      <c r="B1389" s="89"/>
      <c r="C1389" s="89"/>
      <c r="D1389" s="18">
        <f t="shared" si="367"/>
        <v>0</v>
      </c>
      <c r="E1389" s="18">
        <f>B1389*A1378</f>
        <v>0</v>
      </c>
      <c r="F1389" s="18">
        <f t="shared" si="368"/>
        <v>0</v>
      </c>
      <c r="G1389" s="142"/>
      <c r="H1389" s="18"/>
      <c r="I1389" s="89">
        <f t="shared" si="369"/>
        <v>0</v>
      </c>
      <c r="J1389" s="116"/>
      <c r="K1389" s="3">
        <f t="shared" si="370"/>
        <v>0</v>
      </c>
      <c r="L1389" s="3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  <c r="Z1389" s="77"/>
    </row>
    <row r="1390" ht="15.75" customHeight="1">
      <c r="A1390" s="1"/>
      <c r="B1390" s="89"/>
      <c r="C1390" s="89"/>
      <c r="D1390" s="18">
        <f t="shared" si="367"/>
        <v>0</v>
      </c>
      <c r="E1390" s="18">
        <f>B1390*A1378</f>
        <v>0</v>
      </c>
      <c r="F1390" s="18">
        <f t="shared" si="368"/>
        <v>0</v>
      </c>
      <c r="G1390" s="142"/>
      <c r="H1390" s="18"/>
      <c r="I1390" s="89">
        <f t="shared" si="369"/>
        <v>0</v>
      </c>
      <c r="J1390" s="116"/>
      <c r="K1390" s="3">
        <f t="shared" si="370"/>
        <v>0</v>
      </c>
      <c r="L1390" s="3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  <c r="Z1390" s="77"/>
    </row>
    <row r="1391" ht="15.75" customHeight="1">
      <c r="A1391" s="31"/>
      <c r="B1391" s="89"/>
      <c r="C1391" s="89"/>
      <c r="D1391" s="95">
        <f t="shared" si="367"/>
        <v>0</v>
      </c>
      <c r="E1391" s="95">
        <f>B1391*A1378</f>
        <v>0</v>
      </c>
      <c r="F1391" s="18">
        <f t="shared" si="368"/>
        <v>0</v>
      </c>
      <c r="G1391" s="87"/>
      <c r="H1391" s="18"/>
      <c r="I1391" s="89">
        <f t="shared" si="369"/>
        <v>0</v>
      </c>
      <c r="J1391" s="118"/>
      <c r="K1391" s="3">
        <f t="shared" si="370"/>
        <v>0</v>
      </c>
      <c r="L1391" s="3"/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  <c r="Z1391" s="77"/>
    </row>
    <row r="1392" ht="15.75" customHeight="1">
      <c r="A1392" s="31"/>
      <c r="B1392" s="89"/>
      <c r="C1392" s="89"/>
      <c r="D1392" s="18">
        <f t="shared" si="367"/>
        <v>0</v>
      </c>
      <c r="E1392" s="18">
        <f>B1392*A1378</f>
        <v>0</v>
      </c>
      <c r="F1392" s="18">
        <f t="shared" si="368"/>
        <v>0</v>
      </c>
      <c r="G1392" s="143">
        <f>F1394/A1378</f>
        <v>0</v>
      </c>
      <c r="H1392" s="18"/>
      <c r="I1392" s="89">
        <f t="shared" si="369"/>
        <v>0</v>
      </c>
      <c r="J1392" s="3"/>
      <c r="K1392" s="3">
        <f t="shared" si="370"/>
        <v>0</v>
      </c>
      <c r="L1392" s="3"/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  <c r="Z1392" s="77"/>
    </row>
    <row r="1393" ht="15.75" customHeight="1">
      <c r="A1393" s="31"/>
      <c r="B1393" s="89"/>
      <c r="C1393" s="89"/>
      <c r="D1393" s="18">
        <f t="shared" si="367"/>
        <v>0</v>
      </c>
      <c r="E1393" s="18">
        <f>B1393*A1378</f>
        <v>0</v>
      </c>
      <c r="F1393" s="18">
        <f t="shared" si="368"/>
        <v>0</v>
      </c>
      <c r="G1393" s="142"/>
      <c r="H1393" s="18"/>
      <c r="I1393" s="89">
        <f t="shared" si="369"/>
        <v>0</v>
      </c>
      <c r="J1393" s="3"/>
      <c r="K1393" s="3">
        <f t="shared" si="370"/>
        <v>0</v>
      </c>
      <c r="L1393" s="3"/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  <c r="Z1393" s="77"/>
    </row>
    <row r="1394" ht="15.75" customHeight="1">
      <c r="A1394" s="4" t="s">
        <v>495</v>
      </c>
      <c r="B1394" s="97">
        <f>SUM(B1380:B1393)</f>
        <v>0</v>
      </c>
      <c r="C1394" s="96"/>
      <c r="D1394" s="97">
        <f t="shared" ref="D1394:F1394" si="371">SUM(D1380:D1393)</f>
        <v>0</v>
      </c>
      <c r="E1394" s="97">
        <f t="shared" si="371"/>
        <v>0</v>
      </c>
      <c r="F1394" s="97">
        <f t="shared" si="371"/>
        <v>0</v>
      </c>
      <c r="G1394" s="87"/>
      <c r="H1394" s="96"/>
      <c r="I1394" s="97">
        <f t="shared" ref="I1394:L1394" si="372">SUM(I1380:I1393)</f>
        <v>0</v>
      </c>
      <c r="J1394" s="98">
        <f t="shared" si="372"/>
        <v>0</v>
      </c>
      <c r="K1394" s="98">
        <f t="shared" si="372"/>
        <v>0</v>
      </c>
      <c r="L1394" s="98">
        <f t="shared" si="372"/>
        <v>0</v>
      </c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  <c r="Z1394" s="77"/>
    </row>
    <row r="1395" ht="15.75" customHeight="1">
      <c r="A1395" s="8"/>
      <c r="B1395" s="100"/>
      <c r="C1395" s="100"/>
      <c r="D1395" s="100"/>
      <c r="E1395" s="100"/>
      <c r="F1395" s="100"/>
      <c r="G1395" s="100"/>
      <c r="H1395" s="100"/>
      <c r="I1395" s="101" t="s">
        <v>496</v>
      </c>
      <c r="J1395" s="33"/>
      <c r="K1395" s="100"/>
      <c r="L1395" s="101" t="s">
        <v>497</v>
      </c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  <c r="Z1395" s="77"/>
    </row>
    <row r="1396" ht="15.75" customHeight="1">
      <c r="A1396" s="8"/>
      <c r="B1396" s="100"/>
      <c r="C1396" s="100"/>
      <c r="D1396" s="100"/>
      <c r="E1396" s="100"/>
      <c r="F1396" s="100"/>
      <c r="G1396" s="100"/>
      <c r="H1396" s="100"/>
      <c r="I1396" s="104">
        <f>G1392*A1378</f>
        <v>0</v>
      </c>
      <c r="J1396" s="33"/>
      <c r="K1396" s="100"/>
      <c r="L1396" s="104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</row>
    <row r="1397" ht="15.75" customHeight="1">
      <c r="A1397" s="8"/>
      <c r="B1397" s="100"/>
      <c r="C1397" s="100"/>
      <c r="D1397" s="100"/>
      <c r="E1397" s="100"/>
      <c r="F1397" s="100"/>
      <c r="G1397" s="100"/>
      <c r="H1397" s="100"/>
      <c r="I1397" s="107"/>
      <c r="J1397" s="33"/>
      <c r="K1397" s="100"/>
      <c r="L1397" s="107"/>
      <c r="M1397" s="77"/>
      <c r="N1397" s="77"/>
      <c r="O1397" s="77"/>
      <c r="P1397" s="77"/>
      <c r="Q1397" s="77"/>
      <c r="R1397" s="77"/>
      <c r="S1397" s="77"/>
      <c r="T1397" s="77"/>
      <c r="U1397" s="77"/>
      <c r="V1397" s="77"/>
      <c r="W1397" s="77"/>
      <c r="X1397" s="77"/>
      <c r="Y1397" s="77"/>
      <c r="Z1397" s="77"/>
    </row>
    <row r="1398" ht="15.75" customHeight="1">
      <c r="A1398" s="8"/>
      <c r="B1398" s="8"/>
      <c r="C1398" s="8"/>
      <c r="D1398" s="8"/>
      <c r="E1398" s="8"/>
      <c r="F1398" s="8"/>
      <c r="G1398" s="8"/>
      <c r="H1398" s="8"/>
      <c r="I1398" s="8"/>
      <c r="J1398" s="33"/>
      <c r="K1398" s="8"/>
      <c r="L1398" s="8"/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  <c r="Z1398" s="77"/>
    </row>
    <row r="1399" ht="15.75" customHeight="1">
      <c r="A1399" s="66"/>
      <c r="B1399" s="75"/>
      <c r="C1399" s="75"/>
      <c r="D1399" s="75"/>
      <c r="E1399" s="75"/>
      <c r="F1399" s="75"/>
      <c r="G1399" s="75"/>
      <c r="H1399" s="75"/>
      <c r="I1399" s="75"/>
      <c r="J1399" s="75"/>
      <c r="K1399" s="75"/>
      <c r="L1399" s="76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  <c r="Z1399" s="77"/>
    </row>
    <row r="1400" ht="15.75" customHeight="1">
      <c r="A1400" s="78" t="s">
        <v>478</v>
      </c>
      <c r="B1400" s="79" t="s">
        <v>479</v>
      </c>
      <c r="C1400" s="75"/>
      <c r="D1400" s="76"/>
      <c r="E1400" s="80" t="s">
        <v>480</v>
      </c>
      <c r="F1400" s="75"/>
      <c r="G1400" s="76"/>
      <c r="H1400" s="79" t="s">
        <v>481</v>
      </c>
      <c r="I1400" s="75"/>
      <c r="J1400" s="75"/>
      <c r="K1400" s="75"/>
      <c r="L1400" s="76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  <c r="Z1400" s="77"/>
    </row>
    <row r="1401" ht="15.75" customHeight="1">
      <c r="A1401" s="177">
        <v>4.0</v>
      </c>
      <c r="B1401" s="82" t="s">
        <v>482</v>
      </c>
      <c r="C1401" s="82" t="s">
        <v>483</v>
      </c>
      <c r="D1401" s="82" t="s">
        <v>484</v>
      </c>
      <c r="E1401" s="82" t="s">
        <v>485</v>
      </c>
      <c r="F1401" s="82" t="s">
        <v>484</v>
      </c>
      <c r="G1401" s="82" t="s">
        <v>524</v>
      </c>
      <c r="H1401" s="82" t="s">
        <v>486</v>
      </c>
      <c r="I1401" s="82" t="s">
        <v>487</v>
      </c>
      <c r="J1401" s="114" t="s">
        <v>488</v>
      </c>
      <c r="K1401" s="85" t="s">
        <v>489</v>
      </c>
      <c r="L1401" s="85" t="s">
        <v>490</v>
      </c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  <c r="Z1401" s="77"/>
    </row>
    <row r="1402" ht="15.75" customHeight="1">
      <c r="A1402" s="86" t="s">
        <v>491</v>
      </c>
      <c r="B1402" s="87"/>
      <c r="C1402" s="87"/>
      <c r="D1402" s="87"/>
      <c r="E1402" s="87"/>
      <c r="F1402" s="87"/>
      <c r="G1402" s="87"/>
      <c r="H1402" s="87"/>
      <c r="I1402" s="87"/>
      <c r="J1402" s="115"/>
      <c r="K1402" s="87"/>
      <c r="L1402" s="87"/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  <c r="Z1402" s="77"/>
    </row>
    <row r="1403" ht="15.75" customHeight="1">
      <c r="A1403" s="2"/>
      <c r="B1403" s="89"/>
      <c r="C1403" s="89"/>
      <c r="D1403" s="18">
        <f t="shared" ref="D1403:D1416" si="373">C1403*B1403</f>
        <v>0</v>
      </c>
      <c r="E1403" s="18">
        <f>B1403*A1401</f>
        <v>0</v>
      </c>
      <c r="F1403" s="18">
        <f t="shared" ref="F1403:F1416" si="374">E1403*C1403</f>
        <v>0</v>
      </c>
      <c r="G1403" s="140">
        <v>0.0</v>
      </c>
      <c r="H1403" s="18"/>
      <c r="I1403" s="89">
        <f t="shared" ref="I1403:I1416" si="375">H1403*E1403</f>
        <v>0</v>
      </c>
      <c r="J1403" s="116"/>
      <c r="K1403" s="3">
        <f t="shared" ref="K1403:K1416" si="376">J1403*I1403</f>
        <v>0</v>
      </c>
      <c r="L1403" s="3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</row>
    <row r="1404" ht="15.75" customHeight="1">
      <c r="A1404" s="2"/>
      <c r="B1404" s="89"/>
      <c r="C1404" s="89"/>
      <c r="D1404" s="18">
        <f t="shared" si="373"/>
        <v>0</v>
      </c>
      <c r="E1404" s="18">
        <f>B1404*A1401</f>
        <v>0</v>
      </c>
      <c r="F1404" s="18">
        <f t="shared" si="374"/>
        <v>0</v>
      </c>
      <c r="G1404" s="87"/>
      <c r="H1404" s="18"/>
      <c r="I1404" s="89">
        <f t="shared" si="375"/>
        <v>0</v>
      </c>
      <c r="J1404" s="116"/>
      <c r="K1404" s="3">
        <f t="shared" si="376"/>
        <v>0</v>
      </c>
      <c r="L1404" s="3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  <c r="Z1404" s="77"/>
    </row>
    <row r="1405" ht="15.75" customHeight="1">
      <c r="A1405" s="2"/>
      <c r="B1405" s="18"/>
      <c r="C1405" s="18"/>
      <c r="D1405" s="18">
        <f t="shared" si="373"/>
        <v>0</v>
      </c>
      <c r="E1405" s="18">
        <f>B1405*A1401</f>
        <v>0</v>
      </c>
      <c r="F1405" s="18">
        <f t="shared" si="374"/>
        <v>0</v>
      </c>
      <c r="G1405" s="148" t="s">
        <v>527</v>
      </c>
      <c r="H1405" s="18"/>
      <c r="I1405" s="89">
        <f t="shared" si="375"/>
        <v>0</v>
      </c>
      <c r="J1405" s="116"/>
      <c r="K1405" s="3">
        <f t="shared" si="376"/>
        <v>0</v>
      </c>
      <c r="L1405" s="3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  <c r="Z1405" s="77"/>
    </row>
    <row r="1406" ht="15.75" customHeight="1">
      <c r="A1406" s="2"/>
      <c r="B1406" s="18"/>
      <c r="C1406" s="18"/>
      <c r="D1406" s="18">
        <f t="shared" si="373"/>
        <v>0</v>
      </c>
      <c r="E1406" s="18">
        <f>B1406*A1401</f>
        <v>0</v>
      </c>
      <c r="F1406" s="18">
        <f t="shared" si="374"/>
        <v>0</v>
      </c>
      <c r="G1406" s="142"/>
      <c r="H1406" s="18"/>
      <c r="I1406" s="89">
        <f t="shared" si="375"/>
        <v>0</v>
      </c>
      <c r="J1406" s="116"/>
      <c r="K1406" s="3">
        <f t="shared" si="376"/>
        <v>0</v>
      </c>
      <c r="L1406" s="3"/>
      <c r="M1406" s="77"/>
      <c r="N1406" s="77"/>
      <c r="O1406" s="77"/>
      <c r="P1406" s="77"/>
      <c r="Q1406" s="77"/>
      <c r="R1406" s="77"/>
      <c r="S1406" s="77"/>
      <c r="T1406" s="77"/>
      <c r="U1406" s="77"/>
      <c r="V1406" s="77"/>
      <c r="W1406" s="77"/>
      <c r="X1406" s="77"/>
      <c r="Y1406" s="77"/>
      <c r="Z1406" s="77"/>
    </row>
    <row r="1407" ht="15.75" customHeight="1">
      <c r="A1407" s="2"/>
      <c r="B1407" s="18"/>
      <c r="C1407" s="18"/>
      <c r="D1407" s="18">
        <f t="shared" si="373"/>
        <v>0</v>
      </c>
      <c r="E1407" s="18">
        <f>B1407*A1401</f>
        <v>0</v>
      </c>
      <c r="F1407" s="18">
        <f t="shared" si="374"/>
        <v>0</v>
      </c>
      <c r="G1407" s="142"/>
      <c r="H1407" s="18"/>
      <c r="I1407" s="89">
        <f t="shared" si="375"/>
        <v>0</v>
      </c>
      <c r="J1407" s="116"/>
      <c r="K1407" s="3">
        <f t="shared" si="376"/>
        <v>0</v>
      </c>
      <c r="L1407" s="3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  <c r="Z1407" s="77"/>
    </row>
    <row r="1408" ht="15.75" customHeight="1">
      <c r="A1408" s="2"/>
      <c r="B1408" s="18"/>
      <c r="C1408" s="18"/>
      <c r="D1408" s="18">
        <f t="shared" si="373"/>
        <v>0</v>
      </c>
      <c r="E1408" s="18">
        <f>B1408*A1401</f>
        <v>0</v>
      </c>
      <c r="F1408" s="18">
        <f t="shared" si="374"/>
        <v>0</v>
      </c>
      <c r="G1408" s="87"/>
      <c r="H1408" s="18"/>
      <c r="I1408" s="89">
        <f t="shared" si="375"/>
        <v>0</v>
      </c>
      <c r="J1408" s="116"/>
      <c r="K1408" s="3">
        <f t="shared" si="376"/>
        <v>0</v>
      </c>
      <c r="L1408" s="3"/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  <c r="Z1408" s="77"/>
    </row>
    <row r="1409" ht="15.75" customHeight="1">
      <c r="A1409" s="2"/>
      <c r="B1409" s="18"/>
      <c r="C1409" s="18"/>
      <c r="D1409" s="18">
        <f t="shared" si="373"/>
        <v>0</v>
      </c>
      <c r="E1409" s="18">
        <f>B1409*A1401</f>
        <v>0</v>
      </c>
      <c r="F1409" s="18">
        <f t="shared" si="374"/>
        <v>0</v>
      </c>
      <c r="G1409" s="59"/>
      <c r="H1409" s="18"/>
      <c r="I1409" s="89">
        <f t="shared" si="375"/>
        <v>0</v>
      </c>
      <c r="J1409" s="116"/>
      <c r="K1409" s="3">
        <f t="shared" si="376"/>
        <v>0</v>
      </c>
      <c r="L1409" s="3"/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  <c r="Z1409" s="77"/>
    </row>
    <row r="1410" ht="15.75" customHeight="1">
      <c r="A1410" s="2"/>
      <c r="B1410" s="89"/>
      <c r="C1410" s="89"/>
      <c r="D1410" s="18">
        <f t="shared" si="373"/>
        <v>0</v>
      </c>
      <c r="E1410" s="18">
        <f>B1410*A1401</f>
        <v>0</v>
      </c>
      <c r="F1410" s="18">
        <f t="shared" si="374"/>
        <v>0</v>
      </c>
      <c r="G1410" s="148" t="s">
        <v>528</v>
      </c>
      <c r="H1410" s="18"/>
      <c r="I1410" s="89">
        <f t="shared" si="375"/>
        <v>0</v>
      </c>
      <c r="J1410" s="116"/>
      <c r="K1410" s="3">
        <f t="shared" si="376"/>
        <v>0</v>
      </c>
      <c r="L1410" s="3"/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  <c r="Z1410" s="77"/>
    </row>
    <row r="1411" ht="15.75" customHeight="1">
      <c r="A1411" s="2"/>
      <c r="B1411" s="89"/>
      <c r="C1411" s="89"/>
      <c r="D1411" s="18">
        <f t="shared" si="373"/>
        <v>0</v>
      </c>
      <c r="E1411" s="18">
        <f>B1411*A1401</f>
        <v>0</v>
      </c>
      <c r="F1411" s="18">
        <f t="shared" si="374"/>
        <v>0</v>
      </c>
      <c r="G1411" s="142"/>
      <c r="H1411" s="18"/>
      <c r="I1411" s="89">
        <f t="shared" si="375"/>
        <v>0</v>
      </c>
      <c r="J1411" s="116"/>
      <c r="K1411" s="3">
        <f t="shared" si="376"/>
        <v>0</v>
      </c>
      <c r="L1411" s="3"/>
      <c r="M1411" s="77"/>
      <c r="N1411" s="77"/>
      <c r="O1411" s="77"/>
      <c r="P1411" s="77"/>
      <c r="Q1411" s="77"/>
      <c r="R1411" s="77"/>
      <c r="S1411" s="77"/>
      <c r="T1411" s="77"/>
      <c r="U1411" s="77"/>
      <c r="V1411" s="77"/>
      <c r="W1411" s="77"/>
      <c r="X1411" s="77"/>
      <c r="Y1411" s="77"/>
      <c r="Z1411" s="77"/>
    </row>
    <row r="1412" ht="15.75" customHeight="1">
      <c r="A1412" s="1"/>
      <c r="B1412" s="89"/>
      <c r="C1412" s="89"/>
      <c r="D1412" s="18">
        <f t="shared" si="373"/>
        <v>0</v>
      </c>
      <c r="E1412" s="18">
        <f>B1412*A1401</f>
        <v>0</v>
      </c>
      <c r="F1412" s="18">
        <f t="shared" si="374"/>
        <v>0</v>
      </c>
      <c r="G1412" s="142"/>
      <c r="H1412" s="18"/>
      <c r="I1412" s="89">
        <f t="shared" si="375"/>
        <v>0</v>
      </c>
      <c r="J1412" s="116"/>
      <c r="K1412" s="3">
        <f t="shared" si="376"/>
        <v>0</v>
      </c>
      <c r="L1412" s="3"/>
      <c r="M1412" s="77"/>
      <c r="N1412" s="77"/>
      <c r="O1412" s="77"/>
      <c r="P1412" s="77"/>
      <c r="Q1412" s="77"/>
      <c r="R1412" s="77"/>
      <c r="S1412" s="77"/>
      <c r="T1412" s="77"/>
      <c r="U1412" s="77"/>
      <c r="V1412" s="77"/>
      <c r="W1412" s="77"/>
      <c r="X1412" s="77"/>
      <c r="Y1412" s="77"/>
      <c r="Z1412" s="77"/>
    </row>
    <row r="1413" ht="15.75" customHeight="1">
      <c r="A1413" s="1"/>
      <c r="B1413" s="89"/>
      <c r="C1413" s="89"/>
      <c r="D1413" s="18">
        <f t="shared" si="373"/>
        <v>0</v>
      </c>
      <c r="E1413" s="18">
        <f>B1413*A1401</f>
        <v>0</v>
      </c>
      <c r="F1413" s="18">
        <f t="shared" si="374"/>
        <v>0</v>
      </c>
      <c r="G1413" s="142"/>
      <c r="H1413" s="18"/>
      <c r="I1413" s="89">
        <f t="shared" si="375"/>
        <v>0</v>
      </c>
      <c r="J1413" s="116"/>
      <c r="K1413" s="3">
        <f t="shared" si="376"/>
        <v>0</v>
      </c>
      <c r="L1413" s="3"/>
      <c r="M1413" s="77"/>
      <c r="N1413" s="77"/>
      <c r="O1413" s="77"/>
      <c r="P1413" s="77"/>
      <c r="Q1413" s="77"/>
      <c r="R1413" s="77"/>
      <c r="S1413" s="77"/>
      <c r="T1413" s="77"/>
      <c r="U1413" s="77"/>
      <c r="V1413" s="77"/>
      <c r="W1413" s="77"/>
      <c r="X1413" s="77"/>
      <c r="Y1413" s="77"/>
      <c r="Z1413" s="77"/>
    </row>
    <row r="1414" ht="15.75" customHeight="1">
      <c r="A1414" s="31"/>
      <c r="B1414" s="89"/>
      <c r="C1414" s="89"/>
      <c r="D1414" s="95">
        <f t="shared" si="373"/>
        <v>0</v>
      </c>
      <c r="E1414" s="95">
        <f>B1414*A1401</f>
        <v>0</v>
      </c>
      <c r="F1414" s="18">
        <f t="shared" si="374"/>
        <v>0</v>
      </c>
      <c r="G1414" s="87"/>
      <c r="H1414" s="18"/>
      <c r="I1414" s="89">
        <f t="shared" si="375"/>
        <v>0</v>
      </c>
      <c r="J1414" s="118"/>
      <c r="K1414" s="3">
        <f t="shared" si="376"/>
        <v>0</v>
      </c>
      <c r="L1414" s="3"/>
      <c r="M1414" s="77"/>
      <c r="N1414" s="77"/>
      <c r="O1414" s="77"/>
      <c r="P1414" s="77"/>
      <c r="Q1414" s="77"/>
      <c r="R1414" s="77"/>
      <c r="S1414" s="77"/>
      <c r="T1414" s="77"/>
      <c r="U1414" s="77"/>
      <c r="V1414" s="77"/>
      <c r="W1414" s="77"/>
      <c r="X1414" s="77"/>
      <c r="Y1414" s="77"/>
      <c r="Z1414" s="77"/>
    </row>
    <row r="1415" ht="15.75" customHeight="1">
      <c r="A1415" s="31"/>
      <c r="B1415" s="89"/>
      <c r="C1415" s="89"/>
      <c r="D1415" s="18">
        <f t="shared" si="373"/>
        <v>0</v>
      </c>
      <c r="E1415" s="18">
        <f>B1415*A1401</f>
        <v>0</v>
      </c>
      <c r="F1415" s="18">
        <f t="shared" si="374"/>
        <v>0</v>
      </c>
      <c r="G1415" s="143">
        <f>F1417/A1401</f>
        <v>0</v>
      </c>
      <c r="H1415" s="18"/>
      <c r="I1415" s="89">
        <f t="shared" si="375"/>
        <v>0</v>
      </c>
      <c r="J1415" s="3"/>
      <c r="K1415" s="3">
        <f t="shared" si="376"/>
        <v>0</v>
      </c>
      <c r="L1415" s="3"/>
      <c r="M1415" s="77"/>
      <c r="N1415" s="77"/>
      <c r="O1415" s="77"/>
      <c r="P1415" s="77"/>
      <c r="Q1415" s="77"/>
      <c r="R1415" s="77"/>
      <c r="S1415" s="77"/>
      <c r="T1415" s="77"/>
      <c r="U1415" s="77"/>
      <c r="V1415" s="77"/>
      <c r="W1415" s="77"/>
      <c r="X1415" s="77"/>
      <c r="Y1415" s="77"/>
      <c r="Z1415" s="77"/>
    </row>
    <row r="1416" ht="15.75" customHeight="1">
      <c r="A1416" s="31"/>
      <c r="B1416" s="89"/>
      <c r="C1416" s="89"/>
      <c r="D1416" s="18">
        <f t="shared" si="373"/>
        <v>0</v>
      </c>
      <c r="E1416" s="18">
        <f>B1416*A1401</f>
        <v>0</v>
      </c>
      <c r="F1416" s="18">
        <f t="shared" si="374"/>
        <v>0</v>
      </c>
      <c r="G1416" s="142"/>
      <c r="H1416" s="18"/>
      <c r="I1416" s="89">
        <f t="shared" si="375"/>
        <v>0</v>
      </c>
      <c r="J1416" s="3"/>
      <c r="K1416" s="3">
        <f t="shared" si="376"/>
        <v>0</v>
      </c>
      <c r="L1416" s="3"/>
      <c r="M1416" s="77"/>
      <c r="N1416" s="77"/>
      <c r="O1416" s="77"/>
      <c r="P1416" s="77"/>
      <c r="Q1416" s="77"/>
      <c r="R1416" s="77"/>
      <c r="S1416" s="77"/>
      <c r="T1416" s="77"/>
      <c r="U1416" s="77"/>
      <c r="V1416" s="77"/>
      <c r="W1416" s="77"/>
      <c r="X1416" s="77"/>
      <c r="Y1416" s="77"/>
      <c r="Z1416" s="77"/>
    </row>
    <row r="1417" ht="15.75" customHeight="1">
      <c r="A1417" s="4" t="s">
        <v>495</v>
      </c>
      <c r="B1417" s="97">
        <f>SUM(B1403:B1416)</f>
        <v>0</v>
      </c>
      <c r="C1417" s="96"/>
      <c r="D1417" s="97">
        <f t="shared" ref="D1417:F1417" si="377">SUM(D1403:D1416)</f>
        <v>0</v>
      </c>
      <c r="E1417" s="97">
        <f t="shared" si="377"/>
        <v>0</v>
      </c>
      <c r="F1417" s="97">
        <f t="shared" si="377"/>
        <v>0</v>
      </c>
      <c r="G1417" s="87"/>
      <c r="H1417" s="96"/>
      <c r="I1417" s="97">
        <f t="shared" ref="I1417:L1417" si="378">SUM(I1403:I1416)</f>
        <v>0</v>
      </c>
      <c r="J1417" s="98">
        <f t="shared" si="378"/>
        <v>0</v>
      </c>
      <c r="K1417" s="98">
        <f t="shared" si="378"/>
        <v>0</v>
      </c>
      <c r="L1417" s="98">
        <f t="shared" si="378"/>
        <v>0</v>
      </c>
      <c r="M1417" s="77"/>
      <c r="N1417" s="77"/>
      <c r="O1417" s="77"/>
      <c r="P1417" s="77"/>
      <c r="Q1417" s="77"/>
      <c r="R1417" s="77"/>
      <c r="S1417" s="77"/>
      <c r="T1417" s="77"/>
      <c r="U1417" s="77"/>
      <c r="V1417" s="77"/>
      <c r="W1417" s="77"/>
      <c r="X1417" s="77"/>
      <c r="Y1417" s="77"/>
      <c r="Z1417" s="77"/>
    </row>
    <row r="1418" ht="15.75" customHeight="1">
      <c r="A1418" s="8"/>
      <c r="B1418" s="100"/>
      <c r="C1418" s="100"/>
      <c r="D1418" s="100"/>
      <c r="E1418" s="100"/>
      <c r="F1418" s="100"/>
      <c r="G1418" s="100"/>
      <c r="H1418" s="100"/>
      <c r="I1418" s="101" t="s">
        <v>496</v>
      </c>
      <c r="J1418" s="33"/>
      <c r="K1418" s="100"/>
      <c r="L1418" s="101" t="s">
        <v>497</v>
      </c>
      <c r="M1418" s="77"/>
      <c r="N1418" s="77"/>
      <c r="O1418" s="77"/>
      <c r="P1418" s="77"/>
      <c r="Q1418" s="77"/>
      <c r="R1418" s="77"/>
      <c r="S1418" s="77"/>
      <c r="T1418" s="77"/>
      <c r="U1418" s="77"/>
      <c r="V1418" s="77"/>
      <c r="W1418" s="77"/>
      <c r="X1418" s="77"/>
      <c r="Y1418" s="77"/>
      <c r="Z1418" s="77"/>
    </row>
    <row r="1419" ht="15.75" customHeight="1">
      <c r="A1419" s="8"/>
      <c r="B1419" s="100"/>
      <c r="C1419" s="100"/>
      <c r="D1419" s="100"/>
      <c r="E1419" s="100"/>
      <c r="F1419" s="100"/>
      <c r="G1419" s="100"/>
      <c r="H1419" s="100"/>
      <c r="I1419" s="104">
        <f>G1415*A1401</f>
        <v>0</v>
      </c>
      <c r="J1419" s="33"/>
      <c r="K1419" s="100"/>
      <c r="L1419" s="104"/>
      <c r="M1419" s="77"/>
      <c r="N1419" s="77"/>
      <c r="O1419" s="77"/>
      <c r="P1419" s="77"/>
      <c r="Q1419" s="77"/>
      <c r="R1419" s="77"/>
      <c r="S1419" s="77"/>
      <c r="T1419" s="77"/>
      <c r="U1419" s="77"/>
      <c r="V1419" s="77"/>
      <c r="W1419" s="77"/>
      <c r="X1419" s="77"/>
      <c r="Y1419" s="77"/>
      <c r="Z1419" s="77"/>
    </row>
    <row r="1420" ht="15.75" customHeight="1">
      <c r="A1420" s="8"/>
      <c r="B1420" s="8"/>
      <c r="C1420" s="8"/>
      <c r="D1420" s="8"/>
      <c r="E1420" s="8"/>
      <c r="F1420" s="8"/>
      <c r="G1420" s="8"/>
      <c r="H1420" s="8"/>
      <c r="I1420" s="8"/>
      <c r="J1420" s="33"/>
      <c r="K1420" s="8"/>
      <c r="L1420" s="8"/>
      <c r="M1420" s="77"/>
      <c r="N1420" s="77"/>
      <c r="O1420" s="77"/>
      <c r="P1420" s="77"/>
      <c r="Q1420" s="77"/>
      <c r="R1420" s="77"/>
      <c r="S1420" s="77"/>
      <c r="T1420" s="77"/>
      <c r="U1420" s="77"/>
      <c r="V1420" s="77"/>
      <c r="W1420" s="77"/>
      <c r="X1420" s="77"/>
      <c r="Y1420" s="77"/>
      <c r="Z1420" s="77"/>
    </row>
    <row r="1421" ht="15.75" customHeight="1">
      <c r="A1421" s="8"/>
      <c r="B1421" s="8"/>
      <c r="C1421" s="8"/>
      <c r="D1421" s="8"/>
      <c r="E1421" s="8"/>
      <c r="F1421" s="8"/>
      <c r="G1421" s="8"/>
      <c r="H1421" s="8"/>
      <c r="I1421" s="8"/>
      <c r="J1421" s="33"/>
      <c r="K1421" s="8"/>
      <c r="L1421" s="8"/>
      <c r="M1421" s="77"/>
      <c r="N1421" s="77"/>
      <c r="O1421" s="77"/>
      <c r="P1421" s="77"/>
      <c r="Q1421" s="77"/>
      <c r="R1421" s="77"/>
      <c r="S1421" s="77"/>
      <c r="T1421" s="77"/>
      <c r="U1421" s="77"/>
      <c r="V1421" s="77"/>
      <c r="W1421" s="77"/>
      <c r="X1421" s="77"/>
      <c r="Y1421" s="77"/>
      <c r="Z1421" s="77"/>
    </row>
    <row r="1422" ht="15.75" customHeight="1">
      <c r="A1422" s="66"/>
      <c r="B1422" s="75"/>
      <c r="C1422" s="75"/>
      <c r="D1422" s="75"/>
      <c r="E1422" s="75"/>
      <c r="F1422" s="75"/>
      <c r="G1422" s="75"/>
      <c r="H1422" s="75"/>
      <c r="I1422" s="75"/>
      <c r="J1422" s="75"/>
      <c r="K1422" s="75"/>
      <c r="L1422" s="76"/>
      <c r="M1422" s="77"/>
      <c r="N1422" s="77"/>
      <c r="O1422" s="77"/>
      <c r="P1422" s="77"/>
      <c r="Q1422" s="77"/>
      <c r="R1422" s="77"/>
      <c r="S1422" s="77"/>
      <c r="T1422" s="77"/>
      <c r="U1422" s="77"/>
      <c r="V1422" s="77"/>
      <c r="W1422" s="77"/>
      <c r="X1422" s="77"/>
      <c r="Y1422" s="77"/>
      <c r="Z1422" s="77"/>
    </row>
    <row r="1423" ht="15.75" customHeight="1">
      <c r="A1423" s="78" t="s">
        <v>478</v>
      </c>
      <c r="B1423" s="79" t="s">
        <v>479</v>
      </c>
      <c r="C1423" s="75"/>
      <c r="D1423" s="76"/>
      <c r="E1423" s="80" t="s">
        <v>480</v>
      </c>
      <c r="F1423" s="75"/>
      <c r="G1423" s="76"/>
      <c r="H1423" s="79" t="s">
        <v>481</v>
      </c>
      <c r="I1423" s="75"/>
      <c r="J1423" s="75"/>
      <c r="K1423" s="75"/>
      <c r="L1423" s="76"/>
      <c r="M1423" s="77"/>
      <c r="N1423" s="77"/>
      <c r="O1423" s="77"/>
      <c r="P1423" s="77"/>
      <c r="Q1423" s="77"/>
      <c r="R1423" s="77"/>
      <c r="S1423" s="77"/>
      <c r="T1423" s="77"/>
      <c r="U1423" s="77"/>
      <c r="V1423" s="77"/>
      <c r="W1423" s="77"/>
      <c r="X1423" s="77"/>
      <c r="Y1423" s="77"/>
      <c r="Z1423" s="77"/>
    </row>
    <row r="1424" ht="15.75" customHeight="1">
      <c r="A1424" s="177">
        <v>4.0</v>
      </c>
      <c r="B1424" s="82" t="s">
        <v>482</v>
      </c>
      <c r="C1424" s="82" t="s">
        <v>483</v>
      </c>
      <c r="D1424" s="82" t="s">
        <v>484</v>
      </c>
      <c r="E1424" s="82" t="s">
        <v>485</v>
      </c>
      <c r="F1424" s="82" t="s">
        <v>484</v>
      </c>
      <c r="G1424" s="82" t="s">
        <v>524</v>
      </c>
      <c r="H1424" s="82" t="s">
        <v>486</v>
      </c>
      <c r="I1424" s="82" t="s">
        <v>487</v>
      </c>
      <c r="J1424" s="114" t="s">
        <v>488</v>
      </c>
      <c r="K1424" s="85" t="s">
        <v>489</v>
      </c>
      <c r="L1424" s="85" t="s">
        <v>490</v>
      </c>
      <c r="M1424" s="77"/>
      <c r="N1424" s="77"/>
      <c r="O1424" s="77"/>
      <c r="P1424" s="77"/>
      <c r="Q1424" s="77"/>
      <c r="R1424" s="77"/>
      <c r="S1424" s="77"/>
      <c r="T1424" s="77"/>
      <c r="U1424" s="77"/>
      <c r="V1424" s="77"/>
      <c r="W1424" s="77"/>
      <c r="X1424" s="77"/>
      <c r="Y1424" s="77"/>
      <c r="Z1424" s="77"/>
    </row>
    <row r="1425" ht="15.75" customHeight="1">
      <c r="A1425" s="86" t="s">
        <v>491</v>
      </c>
      <c r="B1425" s="87"/>
      <c r="C1425" s="87"/>
      <c r="D1425" s="87"/>
      <c r="E1425" s="87"/>
      <c r="F1425" s="87"/>
      <c r="G1425" s="87"/>
      <c r="H1425" s="87"/>
      <c r="I1425" s="87"/>
      <c r="J1425" s="115"/>
      <c r="K1425" s="87"/>
      <c r="L1425" s="87"/>
      <c r="M1425" s="77"/>
      <c r="N1425" s="77"/>
      <c r="O1425" s="77"/>
      <c r="P1425" s="77"/>
      <c r="Q1425" s="77"/>
      <c r="R1425" s="77"/>
      <c r="S1425" s="77"/>
      <c r="T1425" s="77"/>
      <c r="U1425" s="77"/>
      <c r="V1425" s="77"/>
      <c r="W1425" s="77"/>
      <c r="X1425" s="77"/>
      <c r="Y1425" s="77"/>
      <c r="Z1425" s="77"/>
    </row>
    <row r="1426" ht="15.75" customHeight="1">
      <c r="A1426" s="2"/>
      <c r="B1426" s="89"/>
      <c r="C1426" s="89"/>
      <c r="D1426" s="18">
        <f t="shared" ref="D1426:D1439" si="379">C1426*B1426</f>
        <v>0</v>
      </c>
      <c r="E1426" s="18">
        <f>B1426*A1424</f>
        <v>0</v>
      </c>
      <c r="F1426" s="18">
        <f t="shared" ref="F1426:F1439" si="380">E1426*C1426</f>
        <v>0</v>
      </c>
      <c r="G1426" s="140">
        <v>0.0</v>
      </c>
      <c r="H1426" s="18"/>
      <c r="I1426" s="89">
        <f t="shared" ref="I1426:I1439" si="381">H1426*E1426</f>
        <v>0</v>
      </c>
      <c r="J1426" s="116"/>
      <c r="K1426" s="3">
        <f t="shared" ref="K1426:K1439" si="382">J1426*I1426</f>
        <v>0</v>
      </c>
      <c r="L1426" s="3"/>
      <c r="M1426" s="77"/>
      <c r="N1426" s="77"/>
      <c r="O1426" s="77"/>
      <c r="P1426" s="77"/>
      <c r="Q1426" s="77"/>
      <c r="R1426" s="77"/>
      <c r="S1426" s="77"/>
      <c r="T1426" s="77"/>
      <c r="U1426" s="77"/>
      <c r="V1426" s="77"/>
      <c r="W1426" s="77"/>
      <c r="X1426" s="77"/>
      <c r="Y1426" s="77"/>
      <c r="Z1426" s="77"/>
    </row>
    <row r="1427" ht="15.75" customHeight="1">
      <c r="A1427" s="2"/>
      <c r="B1427" s="89"/>
      <c r="C1427" s="89"/>
      <c r="D1427" s="18">
        <f t="shared" si="379"/>
        <v>0</v>
      </c>
      <c r="E1427" s="18">
        <f>B1427*A1424</f>
        <v>0</v>
      </c>
      <c r="F1427" s="18">
        <f t="shared" si="380"/>
        <v>0</v>
      </c>
      <c r="G1427" s="87"/>
      <c r="H1427" s="18"/>
      <c r="I1427" s="89">
        <f t="shared" si="381"/>
        <v>0</v>
      </c>
      <c r="J1427" s="116"/>
      <c r="K1427" s="3">
        <f t="shared" si="382"/>
        <v>0</v>
      </c>
      <c r="L1427" s="3"/>
      <c r="M1427" s="77"/>
      <c r="N1427" s="77"/>
      <c r="O1427" s="77"/>
      <c r="P1427" s="77"/>
      <c r="Q1427" s="77"/>
      <c r="R1427" s="77"/>
      <c r="S1427" s="77"/>
      <c r="T1427" s="77"/>
      <c r="U1427" s="77"/>
      <c r="V1427" s="77"/>
      <c r="W1427" s="77"/>
      <c r="X1427" s="77"/>
      <c r="Y1427" s="77"/>
      <c r="Z1427" s="77"/>
    </row>
    <row r="1428" ht="15.75" customHeight="1">
      <c r="A1428" s="2"/>
      <c r="B1428" s="18"/>
      <c r="C1428" s="18"/>
      <c r="D1428" s="18">
        <f t="shared" si="379"/>
        <v>0</v>
      </c>
      <c r="E1428" s="18">
        <f>B1428*A1424</f>
        <v>0</v>
      </c>
      <c r="F1428" s="18">
        <f t="shared" si="380"/>
        <v>0</v>
      </c>
      <c r="G1428" s="148" t="s">
        <v>527</v>
      </c>
      <c r="H1428" s="18"/>
      <c r="I1428" s="89">
        <f t="shared" si="381"/>
        <v>0</v>
      </c>
      <c r="J1428" s="116"/>
      <c r="K1428" s="3">
        <f t="shared" si="382"/>
        <v>0</v>
      </c>
      <c r="L1428" s="3"/>
      <c r="M1428" s="77"/>
      <c r="N1428" s="77"/>
      <c r="O1428" s="77"/>
      <c r="P1428" s="77"/>
      <c r="Q1428" s="77"/>
      <c r="R1428" s="77"/>
      <c r="S1428" s="77"/>
      <c r="T1428" s="77"/>
      <c r="U1428" s="77"/>
      <c r="V1428" s="77"/>
      <c r="W1428" s="77"/>
      <c r="X1428" s="77"/>
      <c r="Y1428" s="77"/>
      <c r="Z1428" s="77"/>
    </row>
    <row r="1429" ht="15.75" customHeight="1">
      <c r="A1429" s="2"/>
      <c r="B1429" s="18"/>
      <c r="C1429" s="18"/>
      <c r="D1429" s="18">
        <f t="shared" si="379"/>
        <v>0</v>
      </c>
      <c r="E1429" s="18">
        <f>B1429*A1424</f>
        <v>0</v>
      </c>
      <c r="F1429" s="18">
        <f t="shared" si="380"/>
        <v>0</v>
      </c>
      <c r="G1429" s="142"/>
      <c r="H1429" s="18"/>
      <c r="I1429" s="89">
        <f t="shared" si="381"/>
        <v>0</v>
      </c>
      <c r="J1429" s="116"/>
      <c r="K1429" s="3">
        <f t="shared" si="382"/>
        <v>0</v>
      </c>
      <c r="L1429" s="3"/>
      <c r="M1429" s="77"/>
      <c r="N1429" s="77"/>
      <c r="O1429" s="77"/>
      <c r="P1429" s="77"/>
      <c r="Q1429" s="77"/>
      <c r="R1429" s="77"/>
      <c r="S1429" s="77"/>
      <c r="T1429" s="77"/>
      <c r="U1429" s="77"/>
      <c r="V1429" s="77"/>
      <c r="W1429" s="77"/>
      <c r="X1429" s="77"/>
      <c r="Y1429" s="77"/>
      <c r="Z1429" s="77"/>
    </row>
    <row r="1430" ht="15.75" customHeight="1">
      <c r="A1430" s="2"/>
      <c r="B1430" s="18"/>
      <c r="C1430" s="18"/>
      <c r="D1430" s="18">
        <f t="shared" si="379"/>
        <v>0</v>
      </c>
      <c r="E1430" s="18">
        <f>B1430*A1424</f>
        <v>0</v>
      </c>
      <c r="F1430" s="18">
        <f t="shared" si="380"/>
        <v>0</v>
      </c>
      <c r="G1430" s="142"/>
      <c r="H1430" s="18"/>
      <c r="I1430" s="89">
        <f t="shared" si="381"/>
        <v>0</v>
      </c>
      <c r="J1430" s="116"/>
      <c r="K1430" s="3">
        <f t="shared" si="382"/>
        <v>0</v>
      </c>
      <c r="L1430" s="3"/>
      <c r="M1430" s="77"/>
      <c r="N1430" s="77"/>
      <c r="O1430" s="77"/>
      <c r="P1430" s="77"/>
      <c r="Q1430" s="77"/>
      <c r="R1430" s="77"/>
      <c r="S1430" s="77"/>
      <c r="T1430" s="77"/>
      <c r="U1430" s="77"/>
      <c r="V1430" s="77"/>
      <c r="W1430" s="77"/>
      <c r="X1430" s="77"/>
      <c r="Y1430" s="77"/>
      <c r="Z1430" s="77"/>
    </row>
    <row r="1431" ht="15.75" customHeight="1">
      <c r="A1431" s="2"/>
      <c r="B1431" s="18"/>
      <c r="C1431" s="18"/>
      <c r="D1431" s="18">
        <f t="shared" si="379"/>
        <v>0</v>
      </c>
      <c r="E1431" s="18">
        <f>B1431*A1424</f>
        <v>0</v>
      </c>
      <c r="F1431" s="18">
        <f t="shared" si="380"/>
        <v>0</v>
      </c>
      <c r="G1431" s="87"/>
      <c r="H1431" s="18"/>
      <c r="I1431" s="89">
        <f t="shared" si="381"/>
        <v>0</v>
      </c>
      <c r="J1431" s="116"/>
      <c r="K1431" s="3">
        <f t="shared" si="382"/>
        <v>0</v>
      </c>
      <c r="L1431" s="3"/>
      <c r="M1431" s="77"/>
      <c r="N1431" s="77"/>
      <c r="O1431" s="77"/>
      <c r="P1431" s="77"/>
      <c r="Q1431" s="77"/>
      <c r="R1431" s="77"/>
      <c r="S1431" s="77"/>
      <c r="T1431" s="77"/>
      <c r="U1431" s="77"/>
      <c r="V1431" s="77"/>
      <c r="W1431" s="77"/>
      <c r="X1431" s="77"/>
      <c r="Y1431" s="77"/>
      <c r="Z1431" s="77"/>
    </row>
    <row r="1432" ht="15.75" customHeight="1">
      <c r="A1432" s="2"/>
      <c r="B1432" s="18"/>
      <c r="C1432" s="18"/>
      <c r="D1432" s="18">
        <f t="shared" si="379"/>
        <v>0</v>
      </c>
      <c r="E1432" s="18">
        <f>B1432*A1424</f>
        <v>0</v>
      </c>
      <c r="F1432" s="18">
        <f t="shared" si="380"/>
        <v>0</v>
      </c>
      <c r="G1432" s="59"/>
      <c r="H1432" s="18"/>
      <c r="I1432" s="89">
        <f t="shared" si="381"/>
        <v>0</v>
      </c>
      <c r="J1432" s="116"/>
      <c r="K1432" s="3">
        <f t="shared" si="382"/>
        <v>0</v>
      </c>
      <c r="L1432" s="3"/>
      <c r="M1432" s="77"/>
      <c r="N1432" s="77"/>
      <c r="O1432" s="77"/>
      <c r="P1432" s="77"/>
      <c r="Q1432" s="77"/>
      <c r="R1432" s="77"/>
      <c r="S1432" s="77"/>
      <c r="T1432" s="77"/>
      <c r="U1432" s="77"/>
      <c r="V1432" s="77"/>
      <c r="W1432" s="77"/>
      <c r="X1432" s="77"/>
      <c r="Y1432" s="77"/>
      <c r="Z1432" s="77"/>
    </row>
    <row r="1433" ht="15.75" customHeight="1">
      <c r="A1433" s="2"/>
      <c r="B1433" s="89"/>
      <c r="C1433" s="89"/>
      <c r="D1433" s="18">
        <f t="shared" si="379"/>
        <v>0</v>
      </c>
      <c r="E1433" s="18">
        <f>B1433*A1424</f>
        <v>0</v>
      </c>
      <c r="F1433" s="18">
        <f t="shared" si="380"/>
        <v>0</v>
      </c>
      <c r="G1433" s="148" t="s">
        <v>528</v>
      </c>
      <c r="H1433" s="18"/>
      <c r="I1433" s="89">
        <f t="shared" si="381"/>
        <v>0</v>
      </c>
      <c r="J1433" s="116"/>
      <c r="K1433" s="3">
        <f t="shared" si="382"/>
        <v>0</v>
      </c>
      <c r="L1433" s="3"/>
      <c r="M1433" s="77"/>
      <c r="N1433" s="77"/>
      <c r="O1433" s="77"/>
      <c r="P1433" s="77"/>
      <c r="Q1433" s="77"/>
      <c r="R1433" s="77"/>
      <c r="S1433" s="77"/>
      <c r="T1433" s="77"/>
      <c r="U1433" s="77"/>
      <c r="V1433" s="77"/>
      <c r="W1433" s="77"/>
      <c r="X1433" s="77"/>
      <c r="Y1433" s="77"/>
      <c r="Z1433" s="77"/>
    </row>
    <row r="1434" ht="15.75" customHeight="1">
      <c r="A1434" s="2"/>
      <c r="B1434" s="89"/>
      <c r="C1434" s="89"/>
      <c r="D1434" s="18">
        <f t="shared" si="379"/>
        <v>0</v>
      </c>
      <c r="E1434" s="18">
        <f>B1434*A1424</f>
        <v>0</v>
      </c>
      <c r="F1434" s="18">
        <f t="shared" si="380"/>
        <v>0</v>
      </c>
      <c r="G1434" s="142"/>
      <c r="H1434" s="18"/>
      <c r="I1434" s="89">
        <f t="shared" si="381"/>
        <v>0</v>
      </c>
      <c r="J1434" s="116"/>
      <c r="K1434" s="3">
        <f t="shared" si="382"/>
        <v>0</v>
      </c>
      <c r="L1434" s="3"/>
      <c r="M1434" s="77"/>
      <c r="N1434" s="77"/>
      <c r="O1434" s="77"/>
      <c r="P1434" s="77"/>
      <c r="Q1434" s="77"/>
      <c r="R1434" s="77"/>
      <c r="S1434" s="77"/>
      <c r="T1434" s="77"/>
      <c r="U1434" s="77"/>
      <c r="V1434" s="77"/>
      <c r="W1434" s="77"/>
      <c r="X1434" s="77"/>
      <c r="Y1434" s="77"/>
      <c r="Z1434" s="77"/>
    </row>
    <row r="1435" ht="15.75" customHeight="1">
      <c r="A1435" s="1"/>
      <c r="B1435" s="89"/>
      <c r="C1435" s="89"/>
      <c r="D1435" s="18">
        <f t="shared" si="379"/>
        <v>0</v>
      </c>
      <c r="E1435" s="18">
        <f>B1435*A1424</f>
        <v>0</v>
      </c>
      <c r="F1435" s="18">
        <f t="shared" si="380"/>
        <v>0</v>
      </c>
      <c r="G1435" s="142"/>
      <c r="H1435" s="18"/>
      <c r="I1435" s="89">
        <f t="shared" si="381"/>
        <v>0</v>
      </c>
      <c r="J1435" s="116"/>
      <c r="K1435" s="3">
        <f t="shared" si="382"/>
        <v>0</v>
      </c>
      <c r="L1435" s="3"/>
      <c r="M1435" s="77"/>
      <c r="N1435" s="77"/>
      <c r="O1435" s="77"/>
      <c r="P1435" s="77"/>
      <c r="Q1435" s="77"/>
      <c r="R1435" s="77"/>
      <c r="S1435" s="77"/>
      <c r="T1435" s="77"/>
      <c r="U1435" s="77"/>
      <c r="V1435" s="77"/>
      <c r="W1435" s="77"/>
      <c r="X1435" s="77"/>
      <c r="Y1435" s="77"/>
      <c r="Z1435" s="77"/>
    </row>
    <row r="1436" ht="15.75" customHeight="1">
      <c r="A1436" s="1"/>
      <c r="B1436" s="89"/>
      <c r="C1436" s="89"/>
      <c r="D1436" s="18">
        <f t="shared" si="379"/>
        <v>0</v>
      </c>
      <c r="E1436" s="18">
        <f>B1436*A1424</f>
        <v>0</v>
      </c>
      <c r="F1436" s="18">
        <f t="shared" si="380"/>
        <v>0</v>
      </c>
      <c r="G1436" s="142"/>
      <c r="H1436" s="18"/>
      <c r="I1436" s="89">
        <f t="shared" si="381"/>
        <v>0</v>
      </c>
      <c r="J1436" s="116"/>
      <c r="K1436" s="3">
        <f t="shared" si="382"/>
        <v>0</v>
      </c>
      <c r="L1436" s="3"/>
      <c r="M1436" s="77"/>
      <c r="N1436" s="77"/>
      <c r="O1436" s="77"/>
      <c r="P1436" s="77"/>
      <c r="Q1436" s="77"/>
      <c r="R1436" s="77"/>
      <c r="S1436" s="77"/>
      <c r="T1436" s="77"/>
      <c r="U1436" s="77"/>
      <c r="V1436" s="77"/>
      <c r="W1436" s="77"/>
      <c r="X1436" s="77"/>
      <c r="Y1436" s="77"/>
      <c r="Z1436" s="77"/>
    </row>
    <row r="1437" ht="15.75" customHeight="1">
      <c r="A1437" s="31"/>
      <c r="B1437" s="89"/>
      <c r="C1437" s="89"/>
      <c r="D1437" s="95">
        <f t="shared" si="379"/>
        <v>0</v>
      </c>
      <c r="E1437" s="95">
        <f>B1437*A1424</f>
        <v>0</v>
      </c>
      <c r="F1437" s="18">
        <f t="shared" si="380"/>
        <v>0</v>
      </c>
      <c r="G1437" s="87"/>
      <c r="H1437" s="18"/>
      <c r="I1437" s="89">
        <f t="shared" si="381"/>
        <v>0</v>
      </c>
      <c r="J1437" s="118"/>
      <c r="K1437" s="3">
        <f t="shared" si="382"/>
        <v>0</v>
      </c>
      <c r="L1437" s="3"/>
      <c r="M1437" s="77"/>
      <c r="N1437" s="77"/>
      <c r="O1437" s="77"/>
      <c r="P1437" s="77"/>
      <c r="Q1437" s="77"/>
      <c r="R1437" s="77"/>
      <c r="S1437" s="77"/>
      <c r="T1437" s="77"/>
      <c r="U1437" s="77"/>
      <c r="V1437" s="77"/>
      <c r="W1437" s="77"/>
      <c r="X1437" s="77"/>
      <c r="Y1437" s="77"/>
      <c r="Z1437" s="77"/>
    </row>
    <row r="1438" ht="15.75" customHeight="1">
      <c r="A1438" s="31"/>
      <c r="B1438" s="89"/>
      <c r="C1438" s="89"/>
      <c r="D1438" s="18">
        <f t="shared" si="379"/>
        <v>0</v>
      </c>
      <c r="E1438" s="18">
        <f>B1438*A1424</f>
        <v>0</v>
      </c>
      <c r="F1438" s="18">
        <f t="shared" si="380"/>
        <v>0</v>
      </c>
      <c r="G1438" s="143">
        <f>F1440/A1424</f>
        <v>0</v>
      </c>
      <c r="H1438" s="18"/>
      <c r="I1438" s="89">
        <f t="shared" si="381"/>
        <v>0</v>
      </c>
      <c r="J1438" s="3"/>
      <c r="K1438" s="3">
        <f t="shared" si="382"/>
        <v>0</v>
      </c>
      <c r="L1438" s="3"/>
      <c r="M1438" s="77"/>
      <c r="N1438" s="77"/>
      <c r="O1438" s="77"/>
      <c r="P1438" s="77"/>
      <c r="Q1438" s="77"/>
      <c r="R1438" s="77"/>
      <c r="S1438" s="77"/>
      <c r="T1438" s="77"/>
      <c r="U1438" s="77"/>
      <c r="V1438" s="77"/>
      <c r="W1438" s="77"/>
      <c r="X1438" s="77"/>
      <c r="Y1438" s="77"/>
      <c r="Z1438" s="77"/>
    </row>
    <row r="1439" ht="15.75" customHeight="1">
      <c r="A1439" s="31"/>
      <c r="B1439" s="89"/>
      <c r="C1439" s="89"/>
      <c r="D1439" s="18">
        <f t="shared" si="379"/>
        <v>0</v>
      </c>
      <c r="E1439" s="18">
        <f>B1439*A1424</f>
        <v>0</v>
      </c>
      <c r="F1439" s="18">
        <f t="shared" si="380"/>
        <v>0</v>
      </c>
      <c r="G1439" s="142"/>
      <c r="H1439" s="18"/>
      <c r="I1439" s="89">
        <f t="shared" si="381"/>
        <v>0</v>
      </c>
      <c r="J1439" s="3"/>
      <c r="K1439" s="3">
        <f t="shared" si="382"/>
        <v>0</v>
      </c>
      <c r="L1439" s="3"/>
      <c r="M1439" s="77"/>
      <c r="N1439" s="77"/>
      <c r="O1439" s="77"/>
      <c r="P1439" s="77"/>
      <c r="Q1439" s="77"/>
      <c r="R1439" s="77"/>
      <c r="S1439" s="77"/>
      <c r="T1439" s="77"/>
      <c r="U1439" s="77"/>
      <c r="V1439" s="77"/>
      <c r="W1439" s="77"/>
      <c r="X1439" s="77"/>
      <c r="Y1439" s="77"/>
      <c r="Z1439" s="77"/>
    </row>
    <row r="1440" ht="15.75" customHeight="1">
      <c r="A1440" s="4" t="s">
        <v>495</v>
      </c>
      <c r="B1440" s="97">
        <f>SUM(B1426:B1439)</f>
        <v>0</v>
      </c>
      <c r="C1440" s="96"/>
      <c r="D1440" s="97">
        <f t="shared" ref="D1440:F1440" si="383">SUM(D1426:D1439)</f>
        <v>0</v>
      </c>
      <c r="E1440" s="97">
        <f t="shared" si="383"/>
        <v>0</v>
      </c>
      <c r="F1440" s="97">
        <f t="shared" si="383"/>
        <v>0</v>
      </c>
      <c r="G1440" s="87"/>
      <c r="H1440" s="96"/>
      <c r="I1440" s="97">
        <f t="shared" ref="I1440:L1440" si="384">SUM(I1426:I1439)</f>
        <v>0</v>
      </c>
      <c r="J1440" s="98">
        <f t="shared" si="384"/>
        <v>0</v>
      </c>
      <c r="K1440" s="98">
        <f t="shared" si="384"/>
        <v>0</v>
      </c>
      <c r="L1440" s="98">
        <f t="shared" si="384"/>
        <v>0</v>
      </c>
      <c r="M1440" s="77"/>
      <c r="N1440" s="77"/>
      <c r="O1440" s="77"/>
      <c r="P1440" s="77"/>
      <c r="Q1440" s="77"/>
      <c r="R1440" s="77"/>
      <c r="S1440" s="77"/>
      <c r="T1440" s="77"/>
      <c r="U1440" s="77"/>
      <c r="V1440" s="77"/>
      <c r="W1440" s="77"/>
      <c r="X1440" s="77"/>
      <c r="Y1440" s="77"/>
      <c r="Z1440" s="77"/>
    </row>
    <row r="1441" ht="15.75" customHeight="1">
      <c r="A1441" s="8"/>
      <c r="B1441" s="100"/>
      <c r="C1441" s="100"/>
      <c r="D1441" s="100"/>
      <c r="E1441" s="100"/>
      <c r="F1441" s="100"/>
      <c r="G1441" s="100"/>
      <c r="H1441" s="100"/>
      <c r="I1441" s="101" t="s">
        <v>496</v>
      </c>
      <c r="J1441" s="33"/>
      <c r="K1441" s="100"/>
      <c r="L1441" s="101" t="s">
        <v>497</v>
      </c>
      <c r="M1441" s="77"/>
      <c r="N1441" s="77"/>
      <c r="O1441" s="77"/>
      <c r="P1441" s="77"/>
      <c r="Q1441" s="77"/>
      <c r="R1441" s="77"/>
      <c r="S1441" s="77"/>
      <c r="T1441" s="77"/>
      <c r="U1441" s="77"/>
      <c r="V1441" s="77"/>
      <c r="W1441" s="77"/>
      <c r="X1441" s="77"/>
      <c r="Y1441" s="77"/>
      <c r="Z1441" s="77"/>
    </row>
    <row r="1442" ht="15.75" customHeight="1">
      <c r="A1442" s="8"/>
      <c r="B1442" s="100"/>
      <c r="C1442" s="100"/>
      <c r="D1442" s="100"/>
      <c r="E1442" s="100"/>
      <c r="F1442" s="100"/>
      <c r="G1442" s="100"/>
      <c r="H1442" s="100"/>
      <c r="I1442" s="104">
        <f>G1438*A1424</f>
        <v>0</v>
      </c>
      <c r="J1442" s="33"/>
      <c r="K1442" s="100"/>
      <c r="L1442" s="104"/>
      <c r="M1442" s="77"/>
      <c r="N1442" s="77"/>
      <c r="O1442" s="77"/>
      <c r="P1442" s="77"/>
      <c r="Q1442" s="77"/>
      <c r="R1442" s="77"/>
      <c r="S1442" s="77"/>
      <c r="T1442" s="77"/>
      <c r="U1442" s="77"/>
      <c r="V1442" s="77"/>
      <c r="W1442" s="77"/>
      <c r="X1442" s="77"/>
      <c r="Y1442" s="77"/>
      <c r="Z1442" s="77"/>
    </row>
    <row r="1443" ht="15.75" customHeight="1">
      <c r="A1443" s="8"/>
      <c r="B1443" s="8"/>
      <c r="C1443" s="8"/>
      <c r="D1443" s="8"/>
      <c r="E1443" s="8"/>
      <c r="F1443" s="8"/>
      <c r="G1443" s="8"/>
      <c r="H1443" s="8"/>
      <c r="I1443" s="8"/>
      <c r="J1443" s="33"/>
      <c r="K1443" s="8"/>
      <c r="L1443" s="8"/>
      <c r="M1443" s="77"/>
      <c r="N1443" s="77"/>
      <c r="O1443" s="77"/>
      <c r="P1443" s="77"/>
      <c r="Q1443" s="77"/>
      <c r="R1443" s="77"/>
      <c r="S1443" s="77"/>
      <c r="T1443" s="77"/>
      <c r="U1443" s="77"/>
      <c r="V1443" s="77"/>
      <c r="W1443" s="77"/>
      <c r="X1443" s="77"/>
      <c r="Y1443" s="77"/>
      <c r="Z1443" s="77"/>
    </row>
    <row r="1444" ht="15.75" customHeight="1">
      <c r="A1444" s="8"/>
      <c r="B1444" s="8"/>
      <c r="C1444" s="8"/>
      <c r="D1444" s="8"/>
      <c r="E1444" s="8"/>
      <c r="F1444" s="8"/>
      <c r="G1444" s="8"/>
      <c r="H1444" s="8"/>
      <c r="I1444" s="8"/>
      <c r="J1444" s="33"/>
      <c r="K1444" s="8"/>
      <c r="L1444" s="8"/>
      <c r="M1444" s="77"/>
      <c r="N1444" s="77"/>
      <c r="O1444" s="77"/>
      <c r="P1444" s="77"/>
      <c r="Q1444" s="77"/>
      <c r="R1444" s="77"/>
      <c r="S1444" s="77"/>
      <c r="T1444" s="77"/>
      <c r="U1444" s="77"/>
      <c r="V1444" s="77"/>
      <c r="W1444" s="77"/>
      <c r="X1444" s="77"/>
      <c r="Y1444" s="77"/>
      <c r="Z1444" s="77"/>
    </row>
    <row r="1445" ht="15.75" customHeight="1">
      <c r="A1445" s="78" t="s">
        <v>478</v>
      </c>
      <c r="B1445" s="79" t="s">
        <v>479</v>
      </c>
      <c r="C1445" s="75"/>
      <c r="D1445" s="76"/>
      <c r="E1445" s="80" t="s">
        <v>480</v>
      </c>
      <c r="F1445" s="75"/>
      <c r="G1445" s="76"/>
      <c r="H1445" s="79" t="s">
        <v>481</v>
      </c>
      <c r="I1445" s="75"/>
      <c r="J1445" s="75"/>
      <c r="K1445" s="75"/>
      <c r="L1445" s="76"/>
      <c r="M1445" s="77"/>
      <c r="N1445" s="77"/>
      <c r="O1445" s="77"/>
      <c r="P1445" s="77"/>
      <c r="Q1445" s="77"/>
      <c r="R1445" s="77"/>
      <c r="S1445" s="77"/>
      <c r="T1445" s="77"/>
      <c r="U1445" s="77"/>
      <c r="V1445" s="77"/>
      <c r="W1445" s="77"/>
      <c r="X1445" s="77"/>
      <c r="Y1445" s="77"/>
      <c r="Z1445" s="77"/>
    </row>
    <row r="1446" ht="15.75" customHeight="1">
      <c r="A1446" s="177">
        <v>4.0</v>
      </c>
      <c r="B1446" s="82" t="s">
        <v>482</v>
      </c>
      <c r="C1446" s="82" t="s">
        <v>483</v>
      </c>
      <c r="D1446" s="82" t="s">
        <v>484</v>
      </c>
      <c r="E1446" s="82" t="s">
        <v>485</v>
      </c>
      <c r="F1446" s="82" t="s">
        <v>484</v>
      </c>
      <c r="G1446" s="82" t="s">
        <v>524</v>
      </c>
      <c r="H1446" s="82" t="s">
        <v>486</v>
      </c>
      <c r="I1446" s="82" t="s">
        <v>487</v>
      </c>
      <c r="J1446" s="114" t="s">
        <v>488</v>
      </c>
      <c r="K1446" s="85" t="s">
        <v>489</v>
      </c>
      <c r="L1446" s="85" t="s">
        <v>490</v>
      </c>
      <c r="M1446" s="77"/>
      <c r="N1446" s="77"/>
      <c r="O1446" s="77"/>
      <c r="P1446" s="77"/>
      <c r="Q1446" s="77"/>
      <c r="R1446" s="77"/>
      <c r="S1446" s="77"/>
      <c r="T1446" s="77"/>
      <c r="U1446" s="77"/>
      <c r="V1446" s="77"/>
      <c r="W1446" s="77"/>
      <c r="X1446" s="77"/>
      <c r="Y1446" s="77"/>
      <c r="Z1446" s="77"/>
    </row>
    <row r="1447" ht="15.75" customHeight="1">
      <c r="A1447" s="86" t="s">
        <v>491</v>
      </c>
      <c r="B1447" s="87"/>
      <c r="C1447" s="87"/>
      <c r="D1447" s="87"/>
      <c r="E1447" s="87"/>
      <c r="F1447" s="87"/>
      <c r="G1447" s="87"/>
      <c r="H1447" s="87"/>
      <c r="I1447" s="87"/>
      <c r="J1447" s="115"/>
      <c r="K1447" s="87"/>
      <c r="L1447" s="87"/>
      <c r="M1447" s="77"/>
      <c r="N1447" s="77"/>
      <c r="O1447" s="77"/>
      <c r="P1447" s="77"/>
      <c r="Q1447" s="77"/>
      <c r="R1447" s="77"/>
      <c r="S1447" s="77"/>
      <c r="T1447" s="77"/>
      <c r="U1447" s="77"/>
      <c r="V1447" s="77"/>
      <c r="W1447" s="77"/>
      <c r="X1447" s="77"/>
      <c r="Y1447" s="77"/>
      <c r="Z1447" s="77"/>
    </row>
    <row r="1448" ht="15.75" customHeight="1">
      <c r="A1448" s="2"/>
      <c r="B1448" s="89"/>
      <c r="C1448" s="89"/>
      <c r="D1448" s="18">
        <f t="shared" ref="D1448:D1461" si="385">C1448*B1448</f>
        <v>0</v>
      </c>
      <c r="E1448" s="18">
        <f>B1448*A1446</f>
        <v>0</v>
      </c>
      <c r="F1448" s="18">
        <f t="shared" ref="F1448:F1461" si="386">E1448*C1448</f>
        <v>0</v>
      </c>
      <c r="G1448" s="140">
        <v>0.0</v>
      </c>
      <c r="H1448" s="18"/>
      <c r="I1448" s="89">
        <f t="shared" ref="I1448:I1461" si="387">H1448*E1448</f>
        <v>0</v>
      </c>
      <c r="J1448" s="116"/>
      <c r="K1448" s="3">
        <f t="shared" ref="K1448:K1461" si="388">J1448*I1448</f>
        <v>0</v>
      </c>
      <c r="L1448" s="3"/>
      <c r="M1448" s="77"/>
      <c r="N1448" s="77"/>
      <c r="O1448" s="77"/>
      <c r="P1448" s="77"/>
      <c r="Q1448" s="77"/>
      <c r="R1448" s="77"/>
      <c r="S1448" s="77"/>
      <c r="T1448" s="77"/>
      <c r="U1448" s="77"/>
      <c r="V1448" s="77"/>
      <c r="W1448" s="77"/>
      <c r="X1448" s="77"/>
      <c r="Y1448" s="77"/>
      <c r="Z1448" s="77"/>
    </row>
    <row r="1449" ht="15.75" customHeight="1">
      <c r="A1449" s="2"/>
      <c r="B1449" s="89"/>
      <c r="C1449" s="89"/>
      <c r="D1449" s="18">
        <f t="shared" si="385"/>
        <v>0</v>
      </c>
      <c r="E1449" s="18">
        <f>B1449*A1446</f>
        <v>0</v>
      </c>
      <c r="F1449" s="18">
        <f t="shared" si="386"/>
        <v>0</v>
      </c>
      <c r="G1449" s="87"/>
      <c r="H1449" s="18"/>
      <c r="I1449" s="89">
        <f t="shared" si="387"/>
        <v>0</v>
      </c>
      <c r="J1449" s="116"/>
      <c r="K1449" s="3">
        <f t="shared" si="388"/>
        <v>0</v>
      </c>
      <c r="L1449" s="3"/>
      <c r="M1449" s="77"/>
      <c r="N1449" s="77"/>
      <c r="O1449" s="77"/>
      <c r="P1449" s="77"/>
      <c r="Q1449" s="77"/>
      <c r="R1449" s="77"/>
      <c r="S1449" s="77"/>
      <c r="T1449" s="77"/>
      <c r="U1449" s="77"/>
      <c r="V1449" s="77"/>
      <c r="W1449" s="77"/>
      <c r="X1449" s="77"/>
      <c r="Y1449" s="77"/>
      <c r="Z1449" s="77"/>
    </row>
    <row r="1450" ht="15.75" customHeight="1">
      <c r="A1450" s="2"/>
      <c r="B1450" s="18"/>
      <c r="C1450" s="18"/>
      <c r="D1450" s="18">
        <f t="shared" si="385"/>
        <v>0</v>
      </c>
      <c r="E1450" s="18">
        <f>B1450*A1446</f>
        <v>0</v>
      </c>
      <c r="F1450" s="18">
        <f t="shared" si="386"/>
        <v>0</v>
      </c>
      <c r="G1450" s="148" t="s">
        <v>527</v>
      </c>
      <c r="H1450" s="18"/>
      <c r="I1450" s="89">
        <f t="shared" si="387"/>
        <v>0</v>
      </c>
      <c r="J1450" s="116"/>
      <c r="K1450" s="3">
        <f t="shared" si="388"/>
        <v>0</v>
      </c>
      <c r="L1450" s="3"/>
      <c r="M1450" s="77"/>
      <c r="N1450" s="77"/>
      <c r="O1450" s="77"/>
      <c r="P1450" s="77"/>
      <c r="Q1450" s="77"/>
      <c r="R1450" s="77"/>
      <c r="S1450" s="77"/>
      <c r="T1450" s="77"/>
      <c r="U1450" s="77"/>
      <c r="V1450" s="77"/>
      <c r="W1450" s="77"/>
      <c r="X1450" s="77"/>
      <c r="Y1450" s="77"/>
      <c r="Z1450" s="77"/>
    </row>
    <row r="1451" ht="15.75" customHeight="1">
      <c r="A1451" s="2"/>
      <c r="B1451" s="18"/>
      <c r="C1451" s="18"/>
      <c r="D1451" s="18">
        <f t="shared" si="385"/>
        <v>0</v>
      </c>
      <c r="E1451" s="18">
        <f>B1451*A1446</f>
        <v>0</v>
      </c>
      <c r="F1451" s="18">
        <f t="shared" si="386"/>
        <v>0</v>
      </c>
      <c r="G1451" s="142"/>
      <c r="H1451" s="18"/>
      <c r="I1451" s="89">
        <f t="shared" si="387"/>
        <v>0</v>
      </c>
      <c r="J1451" s="116"/>
      <c r="K1451" s="3">
        <f t="shared" si="388"/>
        <v>0</v>
      </c>
      <c r="L1451" s="3"/>
      <c r="M1451" s="77"/>
      <c r="N1451" s="77"/>
      <c r="O1451" s="77"/>
      <c r="P1451" s="77"/>
      <c r="Q1451" s="77"/>
      <c r="R1451" s="77"/>
      <c r="S1451" s="77"/>
      <c r="T1451" s="77"/>
      <c r="U1451" s="77"/>
      <c r="V1451" s="77"/>
      <c r="W1451" s="77"/>
      <c r="X1451" s="77"/>
      <c r="Y1451" s="77"/>
      <c r="Z1451" s="77"/>
    </row>
    <row r="1452" ht="15.75" customHeight="1">
      <c r="A1452" s="2"/>
      <c r="B1452" s="18"/>
      <c r="C1452" s="18"/>
      <c r="D1452" s="18">
        <f t="shared" si="385"/>
        <v>0</v>
      </c>
      <c r="E1452" s="18">
        <f>B1452*A1446</f>
        <v>0</v>
      </c>
      <c r="F1452" s="18">
        <f t="shared" si="386"/>
        <v>0</v>
      </c>
      <c r="G1452" s="142"/>
      <c r="H1452" s="18"/>
      <c r="I1452" s="89">
        <f t="shared" si="387"/>
        <v>0</v>
      </c>
      <c r="J1452" s="116"/>
      <c r="K1452" s="3">
        <f t="shared" si="388"/>
        <v>0</v>
      </c>
      <c r="L1452" s="3"/>
      <c r="M1452" s="77"/>
      <c r="N1452" s="77"/>
      <c r="O1452" s="77"/>
      <c r="P1452" s="77"/>
      <c r="Q1452" s="77"/>
      <c r="R1452" s="77"/>
      <c r="S1452" s="77"/>
      <c r="T1452" s="77"/>
      <c r="U1452" s="77"/>
      <c r="V1452" s="77"/>
      <c r="W1452" s="77"/>
      <c r="X1452" s="77"/>
      <c r="Y1452" s="77"/>
      <c r="Z1452" s="77"/>
    </row>
    <row r="1453" ht="15.75" customHeight="1">
      <c r="A1453" s="2"/>
      <c r="B1453" s="18"/>
      <c r="C1453" s="18"/>
      <c r="D1453" s="18">
        <f t="shared" si="385"/>
        <v>0</v>
      </c>
      <c r="E1453" s="18">
        <f>B1453*A1446</f>
        <v>0</v>
      </c>
      <c r="F1453" s="18">
        <f t="shared" si="386"/>
        <v>0</v>
      </c>
      <c r="G1453" s="87"/>
      <c r="H1453" s="18"/>
      <c r="I1453" s="89">
        <f t="shared" si="387"/>
        <v>0</v>
      </c>
      <c r="J1453" s="116"/>
      <c r="K1453" s="3">
        <f t="shared" si="388"/>
        <v>0</v>
      </c>
      <c r="L1453" s="3"/>
      <c r="M1453" s="77"/>
      <c r="N1453" s="77"/>
      <c r="O1453" s="77"/>
      <c r="P1453" s="77"/>
      <c r="Q1453" s="77"/>
      <c r="R1453" s="77"/>
      <c r="S1453" s="77"/>
      <c r="T1453" s="77"/>
      <c r="U1453" s="77"/>
      <c r="V1453" s="77"/>
      <c r="W1453" s="77"/>
      <c r="X1453" s="77"/>
      <c r="Y1453" s="77"/>
      <c r="Z1453" s="77"/>
    </row>
    <row r="1454" ht="15.75" customHeight="1">
      <c r="A1454" s="2"/>
      <c r="B1454" s="18"/>
      <c r="C1454" s="18"/>
      <c r="D1454" s="18">
        <f t="shared" si="385"/>
        <v>0</v>
      </c>
      <c r="E1454" s="18">
        <f>B1454*A1446</f>
        <v>0</v>
      </c>
      <c r="F1454" s="18">
        <f t="shared" si="386"/>
        <v>0</v>
      </c>
      <c r="G1454" s="59"/>
      <c r="H1454" s="18"/>
      <c r="I1454" s="89">
        <f t="shared" si="387"/>
        <v>0</v>
      </c>
      <c r="J1454" s="116"/>
      <c r="K1454" s="3">
        <f t="shared" si="388"/>
        <v>0</v>
      </c>
      <c r="L1454" s="3"/>
      <c r="M1454" s="77"/>
      <c r="N1454" s="77"/>
      <c r="O1454" s="77"/>
      <c r="P1454" s="77"/>
      <c r="Q1454" s="77"/>
      <c r="R1454" s="77"/>
      <c r="S1454" s="77"/>
      <c r="T1454" s="77"/>
      <c r="U1454" s="77"/>
      <c r="V1454" s="77"/>
      <c r="W1454" s="77"/>
      <c r="X1454" s="77"/>
      <c r="Y1454" s="77"/>
      <c r="Z1454" s="77"/>
    </row>
    <row r="1455" ht="15.75" customHeight="1">
      <c r="A1455" s="2"/>
      <c r="B1455" s="89"/>
      <c r="C1455" s="89"/>
      <c r="D1455" s="18">
        <f t="shared" si="385"/>
        <v>0</v>
      </c>
      <c r="E1455" s="18">
        <f>B1455*A1446</f>
        <v>0</v>
      </c>
      <c r="F1455" s="18">
        <f t="shared" si="386"/>
        <v>0</v>
      </c>
      <c r="G1455" s="148" t="s">
        <v>528</v>
      </c>
      <c r="H1455" s="18"/>
      <c r="I1455" s="89">
        <f t="shared" si="387"/>
        <v>0</v>
      </c>
      <c r="J1455" s="116"/>
      <c r="K1455" s="3">
        <f t="shared" si="388"/>
        <v>0</v>
      </c>
      <c r="L1455" s="3"/>
      <c r="M1455" s="77"/>
      <c r="N1455" s="77"/>
      <c r="O1455" s="77"/>
      <c r="P1455" s="77"/>
      <c r="Q1455" s="77"/>
      <c r="R1455" s="77"/>
      <c r="S1455" s="77"/>
      <c r="T1455" s="77"/>
      <c r="U1455" s="77"/>
      <c r="V1455" s="77"/>
      <c r="W1455" s="77"/>
      <c r="X1455" s="77"/>
      <c r="Y1455" s="77"/>
      <c r="Z1455" s="77"/>
    </row>
    <row r="1456" ht="15.75" customHeight="1">
      <c r="A1456" s="2"/>
      <c r="B1456" s="89"/>
      <c r="C1456" s="89"/>
      <c r="D1456" s="18">
        <f t="shared" si="385"/>
        <v>0</v>
      </c>
      <c r="E1456" s="18">
        <f>B1456*A1446</f>
        <v>0</v>
      </c>
      <c r="F1456" s="18">
        <f t="shared" si="386"/>
        <v>0</v>
      </c>
      <c r="G1456" s="142"/>
      <c r="H1456" s="18"/>
      <c r="I1456" s="89">
        <f t="shared" si="387"/>
        <v>0</v>
      </c>
      <c r="J1456" s="116"/>
      <c r="K1456" s="3">
        <f t="shared" si="388"/>
        <v>0</v>
      </c>
      <c r="L1456" s="3"/>
      <c r="M1456" s="77"/>
      <c r="N1456" s="77"/>
      <c r="O1456" s="77"/>
      <c r="P1456" s="77"/>
      <c r="Q1456" s="77"/>
      <c r="R1456" s="77"/>
      <c r="S1456" s="77"/>
      <c r="T1456" s="77"/>
      <c r="U1456" s="77"/>
      <c r="V1456" s="77"/>
      <c r="W1456" s="77"/>
      <c r="X1456" s="77"/>
      <c r="Y1456" s="77"/>
      <c r="Z1456" s="77"/>
    </row>
    <row r="1457" ht="15.75" customHeight="1">
      <c r="A1457" s="1"/>
      <c r="B1457" s="89"/>
      <c r="C1457" s="89"/>
      <c r="D1457" s="18">
        <f t="shared" si="385"/>
        <v>0</v>
      </c>
      <c r="E1457" s="18">
        <f>B1457*A1446</f>
        <v>0</v>
      </c>
      <c r="F1457" s="18">
        <f t="shared" si="386"/>
        <v>0</v>
      </c>
      <c r="G1457" s="142"/>
      <c r="H1457" s="18"/>
      <c r="I1457" s="89">
        <f t="shared" si="387"/>
        <v>0</v>
      </c>
      <c r="J1457" s="116"/>
      <c r="K1457" s="3">
        <f t="shared" si="388"/>
        <v>0</v>
      </c>
      <c r="L1457" s="3"/>
      <c r="M1457" s="77"/>
      <c r="N1457" s="77"/>
      <c r="O1457" s="77"/>
      <c r="P1457" s="77"/>
      <c r="Q1457" s="77"/>
      <c r="R1457" s="77"/>
      <c r="S1457" s="77"/>
      <c r="T1457" s="77"/>
      <c r="U1457" s="77"/>
      <c r="V1457" s="77"/>
      <c r="W1457" s="77"/>
      <c r="X1457" s="77"/>
      <c r="Y1457" s="77"/>
      <c r="Z1457" s="77"/>
    </row>
    <row r="1458" ht="15.75" customHeight="1">
      <c r="A1458" s="1"/>
      <c r="B1458" s="89"/>
      <c r="C1458" s="89"/>
      <c r="D1458" s="18">
        <f t="shared" si="385"/>
        <v>0</v>
      </c>
      <c r="E1458" s="18">
        <f>B1458*A1446</f>
        <v>0</v>
      </c>
      <c r="F1458" s="18">
        <f t="shared" si="386"/>
        <v>0</v>
      </c>
      <c r="G1458" s="142"/>
      <c r="H1458" s="18"/>
      <c r="I1458" s="89">
        <f t="shared" si="387"/>
        <v>0</v>
      </c>
      <c r="J1458" s="116"/>
      <c r="K1458" s="3">
        <f t="shared" si="388"/>
        <v>0</v>
      </c>
      <c r="L1458" s="3"/>
      <c r="M1458" s="77"/>
      <c r="N1458" s="77"/>
      <c r="O1458" s="77"/>
      <c r="P1458" s="77"/>
      <c r="Q1458" s="77"/>
      <c r="R1458" s="77"/>
      <c r="S1458" s="77"/>
      <c r="T1458" s="77"/>
      <c r="U1458" s="77"/>
      <c r="V1458" s="77"/>
      <c r="W1458" s="77"/>
      <c r="X1458" s="77"/>
      <c r="Y1458" s="77"/>
      <c r="Z1458" s="77"/>
    </row>
    <row r="1459" ht="15.75" customHeight="1">
      <c r="A1459" s="31"/>
      <c r="B1459" s="89"/>
      <c r="C1459" s="89"/>
      <c r="D1459" s="95">
        <f t="shared" si="385"/>
        <v>0</v>
      </c>
      <c r="E1459" s="95">
        <f>B1459*A1446</f>
        <v>0</v>
      </c>
      <c r="F1459" s="18">
        <f t="shared" si="386"/>
        <v>0</v>
      </c>
      <c r="G1459" s="87"/>
      <c r="H1459" s="18"/>
      <c r="I1459" s="89">
        <f t="shared" si="387"/>
        <v>0</v>
      </c>
      <c r="J1459" s="118"/>
      <c r="K1459" s="3">
        <f t="shared" si="388"/>
        <v>0</v>
      </c>
      <c r="L1459" s="3"/>
      <c r="M1459" s="77"/>
      <c r="N1459" s="77"/>
      <c r="O1459" s="77"/>
      <c r="P1459" s="77"/>
      <c r="Q1459" s="77"/>
      <c r="R1459" s="77"/>
      <c r="S1459" s="77"/>
      <c r="T1459" s="77"/>
      <c r="U1459" s="77"/>
      <c r="V1459" s="77"/>
      <c r="W1459" s="77"/>
      <c r="X1459" s="77"/>
      <c r="Y1459" s="77"/>
      <c r="Z1459" s="77"/>
    </row>
    <row r="1460" ht="15.75" customHeight="1">
      <c r="A1460" s="31"/>
      <c r="B1460" s="89"/>
      <c r="C1460" s="89"/>
      <c r="D1460" s="18">
        <f t="shared" si="385"/>
        <v>0</v>
      </c>
      <c r="E1460" s="18">
        <f>B1460*A1446</f>
        <v>0</v>
      </c>
      <c r="F1460" s="18">
        <f t="shared" si="386"/>
        <v>0</v>
      </c>
      <c r="G1460" s="143">
        <f>F1462/A1446</f>
        <v>0</v>
      </c>
      <c r="H1460" s="18"/>
      <c r="I1460" s="89">
        <f t="shared" si="387"/>
        <v>0</v>
      </c>
      <c r="J1460" s="3"/>
      <c r="K1460" s="3">
        <f t="shared" si="388"/>
        <v>0</v>
      </c>
      <c r="L1460" s="3"/>
      <c r="M1460" s="77"/>
      <c r="N1460" s="77"/>
      <c r="O1460" s="77"/>
      <c r="P1460" s="77"/>
      <c r="Q1460" s="77"/>
      <c r="R1460" s="77"/>
      <c r="S1460" s="77"/>
      <c r="T1460" s="77"/>
      <c r="U1460" s="77"/>
      <c r="V1460" s="77"/>
      <c r="W1460" s="77"/>
      <c r="X1460" s="77"/>
      <c r="Y1460" s="77"/>
      <c r="Z1460" s="77"/>
    </row>
    <row r="1461" ht="15.75" customHeight="1">
      <c r="A1461" s="31"/>
      <c r="B1461" s="89"/>
      <c r="C1461" s="89"/>
      <c r="D1461" s="18">
        <f t="shared" si="385"/>
        <v>0</v>
      </c>
      <c r="E1461" s="18">
        <f>B1461*A1446</f>
        <v>0</v>
      </c>
      <c r="F1461" s="18">
        <f t="shared" si="386"/>
        <v>0</v>
      </c>
      <c r="G1461" s="142"/>
      <c r="H1461" s="18"/>
      <c r="I1461" s="89">
        <f t="shared" si="387"/>
        <v>0</v>
      </c>
      <c r="J1461" s="3"/>
      <c r="K1461" s="3">
        <f t="shared" si="388"/>
        <v>0</v>
      </c>
      <c r="L1461" s="3"/>
      <c r="M1461" s="77"/>
      <c r="N1461" s="77"/>
      <c r="O1461" s="77"/>
      <c r="P1461" s="77"/>
      <c r="Q1461" s="77"/>
      <c r="R1461" s="77"/>
      <c r="S1461" s="77"/>
      <c r="T1461" s="77"/>
      <c r="U1461" s="77"/>
      <c r="V1461" s="77"/>
      <c r="W1461" s="77"/>
      <c r="X1461" s="77"/>
      <c r="Y1461" s="77"/>
      <c r="Z1461" s="77"/>
    </row>
    <row r="1462" ht="15.75" customHeight="1">
      <c r="A1462" s="4" t="s">
        <v>495</v>
      </c>
      <c r="B1462" s="97">
        <f>SUM(B1448:B1461)</f>
        <v>0</v>
      </c>
      <c r="C1462" s="96"/>
      <c r="D1462" s="97">
        <f t="shared" ref="D1462:F1462" si="389">SUM(D1448:D1461)</f>
        <v>0</v>
      </c>
      <c r="E1462" s="97">
        <f t="shared" si="389"/>
        <v>0</v>
      </c>
      <c r="F1462" s="97">
        <f t="shared" si="389"/>
        <v>0</v>
      </c>
      <c r="G1462" s="87"/>
      <c r="H1462" s="96"/>
      <c r="I1462" s="97">
        <f t="shared" ref="I1462:L1462" si="390">SUM(I1448:I1461)</f>
        <v>0</v>
      </c>
      <c r="J1462" s="98">
        <f t="shared" si="390"/>
        <v>0</v>
      </c>
      <c r="K1462" s="98">
        <f t="shared" si="390"/>
        <v>0</v>
      </c>
      <c r="L1462" s="98">
        <f t="shared" si="390"/>
        <v>0</v>
      </c>
      <c r="M1462" s="77"/>
      <c r="N1462" s="77"/>
      <c r="O1462" s="77"/>
      <c r="P1462" s="77"/>
      <c r="Q1462" s="77"/>
      <c r="R1462" s="77"/>
      <c r="S1462" s="77"/>
      <c r="T1462" s="77"/>
      <c r="U1462" s="77"/>
      <c r="V1462" s="77"/>
      <c r="W1462" s="77"/>
      <c r="X1462" s="77"/>
      <c r="Y1462" s="77"/>
      <c r="Z1462" s="77"/>
    </row>
    <row r="1463" ht="15.75" customHeight="1">
      <c r="A1463" s="8"/>
      <c r="B1463" s="100"/>
      <c r="C1463" s="100"/>
      <c r="D1463" s="100"/>
      <c r="E1463" s="100"/>
      <c r="F1463" s="100"/>
      <c r="G1463" s="100"/>
      <c r="H1463" s="100"/>
      <c r="I1463" s="101" t="s">
        <v>496</v>
      </c>
      <c r="J1463" s="33"/>
      <c r="K1463" s="100"/>
      <c r="L1463" s="101" t="s">
        <v>497</v>
      </c>
      <c r="M1463" s="77"/>
      <c r="N1463" s="77"/>
      <c r="O1463" s="77"/>
      <c r="P1463" s="77"/>
      <c r="Q1463" s="77"/>
      <c r="R1463" s="77"/>
      <c r="S1463" s="77"/>
      <c r="T1463" s="77"/>
      <c r="U1463" s="77"/>
      <c r="V1463" s="77"/>
      <c r="W1463" s="77"/>
      <c r="X1463" s="77"/>
      <c r="Y1463" s="77"/>
      <c r="Z1463" s="77"/>
    </row>
    <row r="1464" ht="15.75" customHeight="1">
      <c r="A1464" s="8"/>
      <c r="B1464" s="100"/>
      <c r="C1464" s="100"/>
      <c r="D1464" s="100"/>
      <c r="E1464" s="100"/>
      <c r="F1464" s="100"/>
      <c r="G1464" s="100"/>
      <c r="H1464" s="100"/>
      <c r="I1464" s="104">
        <f>G1460*A1446</f>
        <v>0</v>
      </c>
      <c r="J1464" s="33"/>
      <c r="K1464" s="100"/>
      <c r="L1464" s="104"/>
      <c r="M1464" s="77"/>
      <c r="N1464" s="77"/>
      <c r="O1464" s="77"/>
      <c r="P1464" s="77"/>
      <c r="Q1464" s="77"/>
      <c r="R1464" s="77"/>
      <c r="S1464" s="77"/>
      <c r="T1464" s="77"/>
      <c r="U1464" s="77"/>
      <c r="V1464" s="77"/>
      <c r="W1464" s="77"/>
      <c r="X1464" s="77"/>
      <c r="Y1464" s="77"/>
      <c r="Z1464" s="77"/>
    </row>
    <row r="1465" ht="15.75" customHeight="1">
      <c r="A1465" s="8"/>
      <c r="B1465" s="8"/>
      <c r="C1465" s="8"/>
      <c r="D1465" s="8"/>
      <c r="E1465" s="8"/>
      <c r="F1465" s="8"/>
      <c r="G1465" s="8"/>
      <c r="H1465" s="8"/>
      <c r="I1465" s="8"/>
      <c r="J1465" s="33"/>
      <c r="K1465" s="8"/>
      <c r="L1465" s="8"/>
      <c r="M1465" s="77"/>
      <c r="N1465" s="77"/>
      <c r="O1465" s="77"/>
      <c r="P1465" s="77"/>
      <c r="Q1465" s="77"/>
      <c r="R1465" s="77"/>
      <c r="S1465" s="77"/>
      <c r="T1465" s="77"/>
      <c r="U1465" s="77"/>
      <c r="V1465" s="77"/>
      <c r="W1465" s="77"/>
      <c r="X1465" s="77"/>
      <c r="Y1465" s="77"/>
      <c r="Z1465" s="77"/>
    </row>
    <row r="1466" ht="15.75" customHeight="1">
      <c r="A1466" s="8"/>
      <c r="B1466" s="8"/>
      <c r="C1466" s="8"/>
      <c r="D1466" s="8"/>
      <c r="E1466" s="8"/>
      <c r="F1466" s="8"/>
      <c r="G1466" s="8"/>
      <c r="H1466" s="8"/>
      <c r="I1466" s="8"/>
      <c r="J1466" s="33"/>
      <c r="K1466" s="8"/>
      <c r="L1466" s="8"/>
      <c r="M1466" s="77"/>
      <c r="N1466" s="77"/>
      <c r="O1466" s="77"/>
      <c r="P1466" s="77"/>
      <c r="Q1466" s="77"/>
      <c r="R1466" s="77"/>
      <c r="S1466" s="77"/>
      <c r="T1466" s="77"/>
      <c r="U1466" s="77"/>
      <c r="V1466" s="77"/>
      <c r="W1466" s="77"/>
      <c r="X1466" s="77"/>
      <c r="Y1466" s="77"/>
      <c r="Z1466" s="77"/>
    </row>
    <row r="1467" ht="15.75" customHeight="1">
      <c r="A1467" s="66"/>
      <c r="B1467" s="75"/>
      <c r="C1467" s="75"/>
      <c r="D1467" s="75"/>
      <c r="E1467" s="75"/>
      <c r="F1467" s="75"/>
      <c r="G1467" s="75"/>
      <c r="H1467" s="75"/>
      <c r="I1467" s="75"/>
      <c r="J1467" s="75"/>
      <c r="K1467" s="75"/>
      <c r="L1467" s="76"/>
      <c r="M1467" s="77"/>
      <c r="N1467" s="77"/>
      <c r="O1467" s="77"/>
      <c r="P1467" s="77"/>
      <c r="Q1467" s="77"/>
      <c r="R1467" s="77"/>
      <c r="S1467" s="77"/>
      <c r="T1467" s="77"/>
      <c r="U1467" s="77"/>
      <c r="V1467" s="77"/>
      <c r="W1467" s="77"/>
      <c r="X1467" s="77"/>
      <c r="Y1467" s="77"/>
      <c r="Z1467" s="77"/>
    </row>
    <row r="1468" ht="15.75" customHeight="1">
      <c r="A1468" s="78" t="s">
        <v>478</v>
      </c>
      <c r="B1468" s="79" t="s">
        <v>479</v>
      </c>
      <c r="C1468" s="75"/>
      <c r="D1468" s="76"/>
      <c r="E1468" s="80" t="s">
        <v>480</v>
      </c>
      <c r="F1468" s="75"/>
      <c r="G1468" s="76"/>
      <c r="H1468" s="79" t="s">
        <v>481</v>
      </c>
      <c r="I1468" s="75"/>
      <c r="J1468" s="75"/>
      <c r="K1468" s="75"/>
      <c r="L1468" s="76"/>
      <c r="M1468" s="77"/>
      <c r="N1468" s="77"/>
      <c r="O1468" s="77"/>
      <c r="P1468" s="77"/>
      <c r="Q1468" s="77"/>
      <c r="R1468" s="77"/>
      <c r="S1468" s="77"/>
      <c r="T1468" s="77"/>
      <c r="U1468" s="77"/>
      <c r="V1468" s="77"/>
      <c r="W1468" s="77"/>
      <c r="X1468" s="77"/>
      <c r="Y1468" s="77"/>
      <c r="Z1468" s="77"/>
    </row>
    <row r="1469" ht="15.75" customHeight="1">
      <c r="A1469" s="177">
        <v>4.0</v>
      </c>
      <c r="B1469" s="82" t="s">
        <v>482</v>
      </c>
      <c r="C1469" s="82" t="s">
        <v>483</v>
      </c>
      <c r="D1469" s="82" t="s">
        <v>484</v>
      </c>
      <c r="E1469" s="82" t="s">
        <v>485</v>
      </c>
      <c r="F1469" s="82" t="s">
        <v>484</v>
      </c>
      <c r="G1469" s="82" t="s">
        <v>524</v>
      </c>
      <c r="H1469" s="82" t="s">
        <v>486</v>
      </c>
      <c r="I1469" s="82" t="s">
        <v>487</v>
      </c>
      <c r="J1469" s="114" t="s">
        <v>488</v>
      </c>
      <c r="K1469" s="85" t="s">
        <v>489</v>
      </c>
      <c r="L1469" s="85" t="s">
        <v>490</v>
      </c>
      <c r="M1469" s="77"/>
      <c r="N1469" s="77"/>
      <c r="O1469" s="77"/>
      <c r="P1469" s="77"/>
      <c r="Q1469" s="77"/>
      <c r="R1469" s="77"/>
      <c r="S1469" s="77"/>
      <c r="T1469" s="77"/>
      <c r="U1469" s="77"/>
      <c r="V1469" s="77"/>
      <c r="W1469" s="77"/>
      <c r="X1469" s="77"/>
      <c r="Y1469" s="77"/>
      <c r="Z1469" s="77"/>
    </row>
    <row r="1470" ht="15.75" customHeight="1">
      <c r="A1470" s="86" t="s">
        <v>491</v>
      </c>
      <c r="B1470" s="87"/>
      <c r="C1470" s="87"/>
      <c r="D1470" s="87"/>
      <c r="E1470" s="87"/>
      <c r="F1470" s="87"/>
      <c r="G1470" s="87"/>
      <c r="H1470" s="87"/>
      <c r="I1470" s="87"/>
      <c r="J1470" s="115"/>
      <c r="K1470" s="87"/>
      <c r="L1470" s="87"/>
      <c r="M1470" s="77"/>
      <c r="N1470" s="77"/>
      <c r="O1470" s="77"/>
      <c r="P1470" s="77"/>
      <c r="Q1470" s="77"/>
      <c r="R1470" s="77"/>
      <c r="S1470" s="77"/>
      <c r="T1470" s="77"/>
      <c r="U1470" s="77"/>
      <c r="V1470" s="77"/>
      <c r="W1470" s="77"/>
      <c r="X1470" s="77"/>
      <c r="Y1470" s="77"/>
      <c r="Z1470" s="77"/>
    </row>
    <row r="1471" ht="15.75" customHeight="1">
      <c r="A1471" s="2"/>
      <c r="B1471" s="89"/>
      <c r="C1471" s="89"/>
      <c r="D1471" s="18">
        <f t="shared" ref="D1471:D1484" si="391">C1471*B1471</f>
        <v>0</v>
      </c>
      <c r="E1471" s="18">
        <f>B1471*A1469</f>
        <v>0</v>
      </c>
      <c r="F1471" s="18">
        <f t="shared" ref="F1471:F1484" si="392">E1471*C1471</f>
        <v>0</v>
      </c>
      <c r="G1471" s="140">
        <v>0.0</v>
      </c>
      <c r="H1471" s="18"/>
      <c r="I1471" s="89">
        <f t="shared" ref="I1471:I1484" si="393">H1471*E1471</f>
        <v>0</v>
      </c>
      <c r="J1471" s="116"/>
      <c r="K1471" s="3">
        <f t="shared" ref="K1471:K1484" si="394">J1471*I1471</f>
        <v>0</v>
      </c>
      <c r="L1471" s="3"/>
      <c r="M1471" s="77"/>
      <c r="N1471" s="77"/>
      <c r="O1471" s="77"/>
      <c r="P1471" s="77"/>
      <c r="Q1471" s="77"/>
      <c r="R1471" s="77"/>
      <c r="S1471" s="77"/>
      <c r="T1471" s="77"/>
      <c r="U1471" s="77"/>
      <c r="V1471" s="77"/>
      <c r="W1471" s="77"/>
      <c r="X1471" s="77"/>
      <c r="Y1471" s="77"/>
      <c r="Z1471" s="77"/>
    </row>
    <row r="1472" ht="15.75" customHeight="1">
      <c r="A1472" s="2"/>
      <c r="B1472" s="89"/>
      <c r="C1472" s="89"/>
      <c r="D1472" s="18">
        <f t="shared" si="391"/>
        <v>0</v>
      </c>
      <c r="E1472" s="18">
        <f>B1472*A1469</f>
        <v>0</v>
      </c>
      <c r="F1472" s="18">
        <f t="shared" si="392"/>
        <v>0</v>
      </c>
      <c r="G1472" s="87"/>
      <c r="H1472" s="18"/>
      <c r="I1472" s="89">
        <f t="shared" si="393"/>
        <v>0</v>
      </c>
      <c r="J1472" s="116"/>
      <c r="K1472" s="3">
        <f t="shared" si="394"/>
        <v>0</v>
      </c>
      <c r="L1472" s="3"/>
      <c r="M1472" s="77"/>
      <c r="N1472" s="77"/>
      <c r="O1472" s="77"/>
      <c r="P1472" s="77"/>
      <c r="Q1472" s="77"/>
      <c r="R1472" s="77"/>
      <c r="S1472" s="77"/>
      <c r="T1472" s="77"/>
      <c r="U1472" s="77"/>
      <c r="V1472" s="77"/>
      <c r="W1472" s="77"/>
      <c r="X1472" s="77"/>
      <c r="Y1472" s="77"/>
      <c r="Z1472" s="77"/>
    </row>
    <row r="1473" ht="15.75" customHeight="1">
      <c r="A1473" s="2"/>
      <c r="B1473" s="18"/>
      <c r="C1473" s="18"/>
      <c r="D1473" s="18">
        <f t="shared" si="391"/>
        <v>0</v>
      </c>
      <c r="E1473" s="18">
        <f>B1473*A1469</f>
        <v>0</v>
      </c>
      <c r="F1473" s="18">
        <f t="shared" si="392"/>
        <v>0</v>
      </c>
      <c r="G1473" s="148" t="s">
        <v>527</v>
      </c>
      <c r="H1473" s="18"/>
      <c r="I1473" s="89">
        <f t="shared" si="393"/>
        <v>0</v>
      </c>
      <c r="J1473" s="116"/>
      <c r="K1473" s="3">
        <f t="shared" si="394"/>
        <v>0</v>
      </c>
      <c r="L1473" s="3"/>
      <c r="M1473" s="77"/>
      <c r="N1473" s="77"/>
      <c r="O1473" s="77"/>
      <c r="P1473" s="77"/>
      <c r="Q1473" s="77"/>
      <c r="R1473" s="77"/>
      <c r="S1473" s="77"/>
      <c r="T1473" s="77"/>
      <c r="U1473" s="77"/>
      <c r="V1473" s="77"/>
      <c r="W1473" s="77"/>
      <c r="X1473" s="77"/>
      <c r="Y1473" s="77"/>
      <c r="Z1473" s="77"/>
    </row>
    <row r="1474" ht="15.75" customHeight="1">
      <c r="A1474" s="2"/>
      <c r="B1474" s="18"/>
      <c r="C1474" s="18"/>
      <c r="D1474" s="18">
        <f t="shared" si="391"/>
        <v>0</v>
      </c>
      <c r="E1474" s="18">
        <f>B1474*A1469</f>
        <v>0</v>
      </c>
      <c r="F1474" s="18">
        <f t="shared" si="392"/>
        <v>0</v>
      </c>
      <c r="G1474" s="142"/>
      <c r="H1474" s="18"/>
      <c r="I1474" s="89">
        <f t="shared" si="393"/>
        <v>0</v>
      </c>
      <c r="J1474" s="116"/>
      <c r="K1474" s="3">
        <f t="shared" si="394"/>
        <v>0</v>
      </c>
      <c r="L1474" s="3"/>
      <c r="M1474" s="77"/>
      <c r="N1474" s="77"/>
      <c r="O1474" s="77"/>
      <c r="P1474" s="77"/>
      <c r="Q1474" s="77"/>
      <c r="R1474" s="77"/>
      <c r="S1474" s="77"/>
      <c r="T1474" s="77"/>
      <c r="U1474" s="77"/>
      <c r="V1474" s="77"/>
      <c r="W1474" s="77"/>
      <c r="X1474" s="77"/>
      <c r="Y1474" s="77"/>
      <c r="Z1474" s="77"/>
    </row>
    <row r="1475" ht="15.75" customHeight="1">
      <c r="A1475" s="2"/>
      <c r="B1475" s="18"/>
      <c r="C1475" s="18"/>
      <c r="D1475" s="18">
        <f t="shared" si="391"/>
        <v>0</v>
      </c>
      <c r="E1475" s="18">
        <f>B1475*A1469</f>
        <v>0</v>
      </c>
      <c r="F1475" s="18">
        <f t="shared" si="392"/>
        <v>0</v>
      </c>
      <c r="G1475" s="142"/>
      <c r="H1475" s="18"/>
      <c r="I1475" s="89">
        <f t="shared" si="393"/>
        <v>0</v>
      </c>
      <c r="J1475" s="116"/>
      <c r="K1475" s="3">
        <f t="shared" si="394"/>
        <v>0</v>
      </c>
      <c r="L1475" s="3"/>
      <c r="M1475" s="77"/>
      <c r="N1475" s="77"/>
      <c r="O1475" s="77"/>
      <c r="P1475" s="77"/>
      <c r="Q1475" s="77"/>
      <c r="R1475" s="77"/>
      <c r="S1475" s="77"/>
      <c r="T1475" s="77"/>
      <c r="U1475" s="77"/>
      <c r="V1475" s="77"/>
      <c r="W1475" s="77"/>
      <c r="X1475" s="77"/>
      <c r="Y1475" s="77"/>
      <c r="Z1475" s="77"/>
    </row>
    <row r="1476" ht="15.75" customHeight="1">
      <c r="A1476" s="2"/>
      <c r="B1476" s="18"/>
      <c r="C1476" s="18"/>
      <c r="D1476" s="18">
        <f t="shared" si="391"/>
        <v>0</v>
      </c>
      <c r="E1476" s="18">
        <f>B1476*A1469</f>
        <v>0</v>
      </c>
      <c r="F1476" s="18">
        <f t="shared" si="392"/>
        <v>0</v>
      </c>
      <c r="G1476" s="87"/>
      <c r="H1476" s="18"/>
      <c r="I1476" s="89">
        <f t="shared" si="393"/>
        <v>0</v>
      </c>
      <c r="J1476" s="116"/>
      <c r="K1476" s="3">
        <f t="shared" si="394"/>
        <v>0</v>
      </c>
      <c r="L1476" s="3"/>
      <c r="M1476" s="77"/>
      <c r="N1476" s="77"/>
      <c r="O1476" s="77"/>
      <c r="P1476" s="77"/>
      <c r="Q1476" s="77"/>
      <c r="R1476" s="77"/>
      <c r="S1476" s="77"/>
      <c r="T1476" s="77"/>
      <c r="U1476" s="77"/>
      <c r="V1476" s="77"/>
      <c r="W1476" s="77"/>
      <c r="X1476" s="77"/>
      <c r="Y1476" s="77"/>
      <c r="Z1476" s="77"/>
    </row>
    <row r="1477" ht="15.75" customHeight="1">
      <c r="A1477" s="2"/>
      <c r="B1477" s="18"/>
      <c r="C1477" s="18"/>
      <c r="D1477" s="18">
        <f t="shared" si="391"/>
        <v>0</v>
      </c>
      <c r="E1477" s="18">
        <f>B1477*A1469</f>
        <v>0</v>
      </c>
      <c r="F1477" s="18">
        <f t="shared" si="392"/>
        <v>0</v>
      </c>
      <c r="G1477" s="59"/>
      <c r="H1477" s="18"/>
      <c r="I1477" s="89">
        <f t="shared" si="393"/>
        <v>0</v>
      </c>
      <c r="J1477" s="116"/>
      <c r="K1477" s="3">
        <f t="shared" si="394"/>
        <v>0</v>
      </c>
      <c r="L1477" s="3"/>
      <c r="M1477" s="77"/>
      <c r="N1477" s="77"/>
      <c r="O1477" s="77"/>
      <c r="P1477" s="77"/>
      <c r="Q1477" s="77"/>
      <c r="R1477" s="77"/>
      <c r="S1477" s="77"/>
      <c r="T1477" s="77"/>
      <c r="U1477" s="77"/>
      <c r="V1477" s="77"/>
      <c r="W1477" s="77"/>
      <c r="X1477" s="77"/>
      <c r="Y1477" s="77"/>
      <c r="Z1477" s="77"/>
    </row>
    <row r="1478" ht="15.75" customHeight="1">
      <c r="A1478" s="2"/>
      <c r="B1478" s="89"/>
      <c r="C1478" s="89"/>
      <c r="D1478" s="18">
        <f t="shared" si="391"/>
        <v>0</v>
      </c>
      <c r="E1478" s="18">
        <f>B1478*A1469</f>
        <v>0</v>
      </c>
      <c r="F1478" s="18">
        <f t="shared" si="392"/>
        <v>0</v>
      </c>
      <c r="G1478" s="148" t="s">
        <v>528</v>
      </c>
      <c r="H1478" s="18"/>
      <c r="I1478" s="89">
        <f t="shared" si="393"/>
        <v>0</v>
      </c>
      <c r="J1478" s="116"/>
      <c r="K1478" s="3">
        <f t="shared" si="394"/>
        <v>0</v>
      </c>
      <c r="L1478" s="3"/>
      <c r="M1478" s="77"/>
      <c r="N1478" s="77"/>
      <c r="O1478" s="77"/>
      <c r="P1478" s="77"/>
      <c r="Q1478" s="77"/>
      <c r="R1478" s="77"/>
      <c r="S1478" s="77"/>
      <c r="T1478" s="77"/>
      <c r="U1478" s="77"/>
      <c r="V1478" s="77"/>
      <c r="W1478" s="77"/>
      <c r="X1478" s="77"/>
      <c r="Y1478" s="77"/>
      <c r="Z1478" s="77"/>
    </row>
    <row r="1479" ht="15.75" customHeight="1">
      <c r="A1479" s="2"/>
      <c r="B1479" s="89"/>
      <c r="C1479" s="89"/>
      <c r="D1479" s="18">
        <f t="shared" si="391"/>
        <v>0</v>
      </c>
      <c r="E1479" s="18">
        <f>B1479*A1469</f>
        <v>0</v>
      </c>
      <c r="F1479" s="18">
        <f t="shared" si="392"/>
        <v>0</v>
      </c>
      <c r="G1479" s="142"/>
      <c r="H1479" s="18"/>
      <c r="I1479" s="89">
        <f t="shared" si="393"/>
        <v>0</v>
      </c>
      <c r="J1479" s="116"/>
      <c r="K1479" s="3">
        <f t="shared" si="394"/>
        <v>0</v>
      </c>
      <c r="L1479" s="3"/>
      <c r="M1479" s="77"/>
      <c r="N1479" s="77"/>
      <c r="O1479" s="77"/>
      <c r="P1479" s="77"/>
      <c r="Q1479" s="77"/>
      <c r="R1479" s="77"/>
      <c r="S1479" s="77"/>
      <c r="T1479" s="77"/>
      <c r="U1479" s="77"/>
      <c r="V1479" s="77"/>
      <c r="W1479" s="77"/>
      <c r="X1479" s="77"/>
      <c r="Y1479" s="77"/>
      <c r="Z1479" s="77"/>
    </row>
    <row r="1480" ht="15.75" customHeight="1">
      <c r="A1480" s="1"/>
      <c r="B1480" s="89"/>
      <c r="C1480" s="89"/>
      <c r="D1480" s="18">
        <f t="shared" si="391"/>
        <v>0</v>
      </c>
      <c r="E1480" s="18">
        <f>B1480*A1469</f>
        <v>0</v>
      </c>
      <c r="F1480" s="18">
        <f t="shared" si="392"/>
        <v>0</v>
      </c>
      <c r="G1480" s="142"/>
      <c r="H1480" s="18"/>
      <c r="I1480" s="89">
        <f t="shared" si="393"/>
        <v>0</v>
      </c>
      <c r="J1480" s="116"/>
      <c r="K1480" s="3">
        <f t="shared" si="394"/>
        <v>0</v>
      </c>
      <c r="L1480" s="3"/>
      <c r="M1480" s="77"/>
      <c r="N1480" s="77"/>
      <c r="O1480" s="77"/>
      <c r="P1480" s="77"/>
      <c r="Q1480" s="77"/>
      <c r="R1480" s="77"/>
      <c r="S1480" s="77"/>
      <c r="T1480" s="77"/>
      <c r="U1480" s="77"/>
      <c r="V1480" s="77"/>
      <c r="W1480" s="77"/>
      <c r="X1480" s="77"/>
      <c r="Y1480" s="77"/>
      <c r="Z1480" s="77"/>
    </row>
    <row r="1481" ht="15.75" customHeight="1">
      <c r="A1481" s="1"/>
      <c r="B1481" s="89"/>
      <c r="C1481" s="89"/>
      <c r="D1481" s="18">
        <f t="shared" si="391"/>
        <v>0</v>
      </c>
      <c r="E1481" s="18">
        <f>B1481*A1469</f>
        <v>0</v>
      </c>
      <c r="F1481" s="18">
        <f t="shared" si="392"/>
        <v>0</v>
      </c>
      <c r="G1481" s="142"/>
      <c r="H1481" s="18"/>
      <c r="I1481" s="89">
        <f t="shared" si="393"/>
        <v>0</v>
      </c>
      <c r="J1481" s="116"/>
      <c r="K1481" s="3">
        <f t="shared" si="394"/>
        <v>0</v>
      </c>
      <c r="L1481" s="3"/>
      <c r="M1481" s="77"/>
      <c r="N1481" s="77"/>
      <c r="O1481" s="77"/>
      <c r="P1481" s="77"/>
      <c r="Q1481" s="77"/>
      <c r="R1481" s="77"/>
      <c r="S1481" s="77"/>
      <c r="T1481" s="77"/>
      <c r="U1481" s="77"/>
      <c r="V1481" s="77"/>
      <c r="W1481" s="77"/>
      <c r="X1481" s="77"/>
      <c r="Y1481" s="77"/>
      <c r="Z1481" s="77"/>
    </row>
    <row r="1482" ht="15.75" customHeight="1">
      <c r="A1482" s="31"/>
      <c r="B1482" s="89"/>
      <c r="C1482" s="89"/>
      <c r="D1482" s="95">
        <f t="shared" si="391"/>
        <v>0</v>
      </c>
      <c r="E1482" s="95">
        <f>B1482*A1469</f>
        <v>0</v>
      </c>
      <c r="F1482" s="18">
        <f t="shared" si="392"/>
        <v>0</v>
      </c>
      <c r="G1482" s="87"/>
      <c r="H1482" s="18"/>
      <c r="I1482" s="89">
        <f t="shared" si="393"/>
        <v>0</v>
      </c>
      <c r="J1482" s="118"/>
      <c r="K1482" s="3">
        <f t="shared" si="394"/>
        <v>0</v>
      </c>
      <c r="L1482" s="3"/>
      <c r="M1482" s="77"/>
      <c r="N1482" s="77"/>
      <c r="O1482" s="77"/>
      <c r="P1482" s="77"/>
      <c r="Q1482" s="77"/>
      <c r="R1482" s="77"/>
      <c r="S1482" s="77"/>
      <c r="T1482" s="77"/>
      <c r="U1482" s="77"/>
      <c r="V1482" s="77"/>
      <c r="W1482" s="77"/>
      <c r="X1482" s="77"/>
      <c r="Y1482" s="77"/>
      <c r="Z1482" s="77"/>
    </row>
    <row r="1483" ht="15.75" customHeight="1">
      <c r="A1483" s="31"/>
      <c r="B1483" s="89"/>
      <c r="C1483" s="89"/>
      <c r="D1483" s="18">
        <f t="shared" si="391"/>
        <v>0</v>
      </c>
      <c r="E1483" s="18">
        <f>B1483*A1469</f>
        <v>0</v>
      </c>
      <c r="F1483" s="18">
        <f t="shared" si="392"/>
        <v>0</v>
      </c>
      <c r="G1483" s="143">
        <f>F1485/A1469</f>
        <v>0</v>
      </c>
      <c r="H1483" s="18"/>
      <c r="I1483" s="89">
        <f t="shared" si="393"/>
        <v>0</v>
      </c>
      <c r="J1483" s="3"/>
      <c r="K1483" s="3">
        <f t="shared" si="394"/>
        <v>0</v>
      </c>
      <c r="L1483" s="3"/>
      <c r="M1483" s="77"/>
      <c r="N1483" s="77"/>
      <c r="O1483" s="77"/>
      <c r="P1483" s="77"/>
      <c r="Q1483" s="77"/>
      <c r="R1483" s="77"/>
      <c r="S1483" s="77"/>
      <c r="T1483" s="77"/>
      <c r="U1483" s="77"/>
      <c r="V1483" s="77"/>
      <c r="W1483" s="77"/>
      <c r="X1483" s="77"/>
      <c r="Y1483" s="77"/>
      <c r="Z1483" s="77"/>
    </row>
    <row r="1484" ht="15.75" customHeight="1">
      <c r="A1484" s="31"/>
      <c r="B1484" s="89"/>
      <c r="C1484" s="89"/>
      <c r="D1484" s="18">
        <f t="shared" si="391"/>
        <v>0</v>
      </c>
      <c r="E1484" s="18">
        <f>B1484*A1469</f>
        <v>0</v>
      </c>
      <c r="F1484" s="18">
        <f t="shared" si="392"/>
        <v>0</v>
      </c>
      <c r="G1484" s="142"/>
      <c r="H1484" s="18"/>
      <c r="I1484" s="89">
        <f t="shared" si="393"/>
        <v>0</v>
      </c>
      <c r="J1484" s="3"/>
      <c r="K1484" s="3">
        <f t="shared" si="394"/>
        <v>0</v>
      </c>
      <c r="L1484" s="3"/>
      <c r="M1484" s="77"/>
      <c r="N1484" s="77"/>
      <c r="O1484" s="77"/>
      <c r="P1484" s="77"/>
      <c r="Q1484" s="77"/>
      <c r="R1484" s="77"/>
      <c r="S1484" s="77"/>
      <c r="T1484" s="77"/>
      <c r="U1484" s="77"/>
      <c r="V1484" s="77"/>
      <c r="W1484" s="77"/>
      <c r="X1484" s="77"/>
      <c r="Y1484" s="77"/>
      <c r="Z1484" s="77"/>
    </row>
    <row r="1485" ht="15.75" customHeight="1">
      <c r="A1485" s="4" t="s">
        <v>495</v>
      </c>
      <c r="B1485" s="97">
        <f>SUM(B1471:B1484)</f>
        <v>0</v>
      </c>
      <c r="C1485" s="96"/>
      <c r="D1485" s="97">
        <f t="shared" ref="D1485:F1485" si="395">SUM(D1471:D1484)</f>
        <v>0</v>
      </c>
      <c r="E1485" s="97">
        <f t="shared" si="395"/>
        <v>0</v>
      </c>
      <c r="F1485" s="97">
        <f t="shared" si="395"/>
        <v>0</v>
      </c>
      <c r="G1485" s="87"/>
      <c r="H1485" s="96"/>
      <c r="I1485" s="97">
        <f t="shared" ref="I1485:L1485" si="396">SUM(I1471:I1484)</f>
        <v>0</v>
      </c>
      <c r="J1485" s="98">
        <f t="shared" si="396"/>
        <v>0</v>
      </c>
      <c r="K1485" s="98">
        <f t="shared" si="396"/>
        <v>0</v>
      </c>
      <c r="L1485" s="98">
        <f t="shared" si="396"/>
        <v>0</v>
      </c>
      <c r="M1485" s="77"/>
      <c r="N1485" s="77"/>
      <c r="O1485" s="77"/>
      <c r="P1485" s="77"/>
      <c r="Q1485" s="77"/>
      <c r="R1485" s="77"/>
      <c r="S1485" s="77"/>
      <c r="T1485" s="77"/>
      <c r="U1485" s="77"/>
      <c r="V1485" s="77"/>
      <c r="W1485" s="77"/>
      <c r="X1485" s="77"/>
      <c r="Y1485" s="77"/>
      <c r="Z1485" s="77"/>
    </row>
    <row r="1486" ht="15.75" customHeight="1">
      <c r="A1486" s="8"/>
      <c r="B1486" s="100"/>
      <c r="C1486" s="100"/>
      <c r="D1486" s="100"/>
      <c r="E1486" s="100"/>
      <c r="F1486" s="100"/>
      <c r="G1486" s="100"/>
      <c r="H1486" s="100"/>
      <c r="I1486" s="101" t="s">
        <v>496</v>
      </c>
      <c r="J1486" s="33"/>
      <c r="K1486" s="100"/>
      <c r="L1486" s="101" t="s">
        <v>497</v>
      </c>
      <c r="M1486" s="77"/>
      <c r="N1486" s="77"/>
      <c r="O1486" s="77"/>
      <c r="P1486" s="77"/>
      <c r="Q1486" s="77"/>
      <c r="R1486" s="77"/>
      <c r="S1486" s="77"/>
      <c r="T1486" s="77"/>
      <c r="U1486" s="77"/>
      <c r="V1486" s="77"/>
      <c r="W1486" s="77"/>
      <c r="X1486" s="77"/>
      <c r="Y1486" s="77"/>
      <c r="Z1486" s="77"/>
    </row>
    <row r="1487" ht="15.75" customHeight="1">
      <c r="A1487" s="8"/>
      <c r="B1487" s="100"/>
      <c r="C1487" s="100"/>
      <c r="D1487" s="100"/>
      <c r="E1487" s="100"/>
      <c r="F1487" s="100"/>
      <c r="G1487" s="100"/>
      <c r="H1487" s="100"/>
      <c r="I1487" s="104">
        <f>G1483*A1469</f>
        <v>0</v>
      </c>
      <c r="J1487" s="33"/>
      <c r="K1487" s="100"/>
      <c r="L1487" s="104"/>
      <c r="M1487" s="77"/>
      <c r="N1487" s="77"/>
      <c r="O1487" s="77"/>
      <c r="P1487" s="77"/>
      <c r="Q1487" s="77"/>
      <c r="R1487" s="77"/>
      <c r="S1487" s="77"/>
      <c r="T1487" s="77"/>
      <c r="U1487" s="77"/>
      <c r="V1487" s="77"/>
      <c r="W1487" s="77"/>
      <c r="X1487" s="77"/>
      <c r="Y1487" s="77"/>
      <c r="Z1487" s="77"/>
    </row>
    <row r="1488" ht="15.75" customHeight="1">
      <c r="A1488" s="8"/>
      <c r="B1488" s="100"/>
      <c r="C1488" s="100"/>
      <c r="D1488" s="100"/>
      <c r="E1488" s="100"/>
      <c r="F1488" s="100"/>
      <c r="G1488" s="100"/>
      <c r="H1488" s="100"/>
      <c r="I1488" s="107"/>
      <c r="J1488" s="33"/>
      <c r="K1488" s="100"/>
      <c r="L1488" s="107"/>
      <c r="M1488" s="77"/>
      <c r="N1488" s="77"/>
      <c r="O1488" s="77"/>
      <c r="P1488" s="77"/>
      <c r="Q1488" s="77"/>
      <c r="R1488" s="77"/>
      <c r="S1488" s="77"/>
      <c r="T1488" s="77"/>
      <c r="U1488" s="77"/>
      <c r="V1488" s="77"/>
      <c r="W1488" s="77"/>
      <c r="X1488" s="77"/>
      <c r="Y1488" s="77"/>
      <c r="Z1488" s="77"/>
    </row>
    <row r="1489" ht="15.75" customHeight="1">
      <c r="A1489" s="8"/>
      <c r="B1489" s="8"/>
      <c r="C1489" s="8"/>
      <c r="D1489" s="8"/>
      <c r="E1489" s="8"/>
      <c r="F1489" s="8"/>
      <c r="G1489" s="8"/>
      <c r="H1489" s="8"/>
      <c r="I1489" s="8"/>
      <c r="J1489" s="33"/>
      <c r="K1489" s="8"/>
      <c r="L1489" s="8"/>
      <c r="M1489" s="77"/>
      <c r="N1489" s="77"/>
      <c r="O1489" s="77"/>
      <c r="P1489" s="77"/>
      <c r="Q1489" s="77"/>
      <c r="R1489" s="77"/>
      <c r="S1489" s="77"/>
      <c r="T1489" s="77"/>
      <c r="U1489" s="77"/>
      <c r="V1489" s="77"/>
      <c r="W1489" s="77"/>
      <c r="X1489" s="77"/>
      <c r="Y1489" s="77"/>
      <c r="Z1489" s="77"/>
    </row>
    <row r="1490" ht="15.75" customHeight="1">
      <c r="A1490" s="66"/>
      <c r="B1490" s="75"/>
      <c r="C1490" s="75"/>
      <c r="D1490" s="75"/>
      <c r="E1490" s="75"/>
      <c r="F1490" s="75"/>
      <c r="G1490" s="75"/>
      <c r="H1490" s="75"/>
      <c r="I1490" s="75"/>
      <c r="J1490" s="75"/>
      <c r="K1490" s="75"/>
      <c r="L1490" s="76"/>
      <c r="M1490" s="77"/>
      <c r="N1490" s="77"/>
      <c r="O1490" s="77"/>
      <c r="P1490" s="77"/>
      <c r="Q1490" s="77"/>
      <c r="R1490" s="77"/>
      <c r="S1490" s="77"/>
      <c r="T1490" s="77"/>
      <c r="U1490" s="77"/>
      <c r="V1490" s="77"/>
      <c r="W1490" s="77"/>
      <c r="X1490" s="77"/>
      <c r="Y1490" s="77"/>
      <c r="Z1490" s="77"/>
    </row>
    <row r="1491" ht="15.75" customHeight="1">
      <c r="A1491" s="78" t="s">
        <v>478</v>
      </c>
      <c r="B1491" s="79" t="s">
        <v>479</v>
      </c>
      <c r="C1491" s="75"/>
      <c r="D1491" s="76"/>
      <c r="E1491" s="80" t="s">
        <v>480</v>
      </c>
      <c r="F1491" s="75"/>
      <c r="G1491" s="76"/>
      <c r="H1491" s="79" t="s">
        <v>481</v>
      </c>
      <c r="I1491" s="75"/>
      <c r="J1491" s="75"/>
      <c r="K1491" s="75"/>
      <c r="L1491" s="76"/>
      <c r="M1491" s="77"/>
      <c r="N1491" s="77"/>
      <c r="O1491" s="77"/>
      <c r="P1491" s="77"/>
      <c r="Q1491" s="77"/>
      <c r="R1491" s="77"/>
      <c r="S1491" s="77"/>
      <c r="T1491" s="77"/>
      <c r="U1491" s="77"/>
      <c r="V1491" s="77"/>
      <c r="W1491" s="77"/>
      <c r="X1491" s="77"/>
      <c r="Y1491" s="77"/>
      <c r="Z1491" s="77"/>
    </row>
    <row r="1492" ht="15.75" customHeight="1">
      <c r="A1492" s="177">
        <v>4.0</v>
      </c>
      <c r="B1492" s="82" t="s">
        <v>482</v>
      </c>
      <c r="C1492" s="82" t="s">
        <v>483</v>
      </c>
      <c r="D1492" s="82" t="s">
        <v>484</v>
      </c>
      <c r="E1492" s="82" t="s">
        <v>485</v>
      </c>
      <c r="F1492" s="82" t="s">
        <v>484</v>
      </c>
      <c r="G1492" s="82" t="s">
        <v>524</v>
      </c>
      <c r="H1492" s="82" t="s">
        <v>486</v>
      </c>
      <c r="I1492" s="82" t="s">
        <v>487</v>
      </c>
      <c r="J1492" s="114" t="s">
        <v>488</v>
      </c>
      <c r="K1492" s="85" t="s">
        <v>489</v>
      </c>
      <c r="L1492" s="85" t="s">
        <v>490</v>
      </c>
      <c r="M1492" s="77"/>
      <c r="N1492" s="77"/>
      <c r="O1492" s="77"/>
      <c r="P1492" s="77"/>
      <c r="Q1492" s="77"/>
      <c r="R1492" s="77"/>
      <c r="S1492" s="77"/>
      <c r="T1492" s="77"/>
      <c r="U1492" s="77"/>
      <c r="V1492" s="77"/>
      <c r="W1492" s="77"/>
      <c r="X1492" s="77"/>
      <c r="Y1492" s="77"/>
      <c r="Z1492" s="77"/>
    </row>
    <row r="1493" ht="15.75" customHeight="1">
      <c r="A1493" s="86" t="s">
        <v>491</v>
      </c>
      <c r="B1493" s="87"/>
      <c r="C1493" s="87"/>
      <c r="D1493" s="87"/>
      <c r="E1493" s="87"/>
      <c r="F1493" s="87"/>
      <c r="G1493" s="87"/>
      <c r="H1493" s="87"/>
      <c r="I1493" s="87"/>
      <c r="J1493" s="115"/>
      <c r="K1493" s="87"/>
      <c r="L1493" s="87"/>
      <c r="M1493" s="77"/>
      <c r="N1493" s="77"/>
      <c r="O1493" s="77"/>
      <c r="P1493" s="77"/>
      <c r="Q1493" s="77"/>
      <c r="R1493" s="77"/>
      <c r="S1493" s="77"/>
      <c r="T1493" s="77"/>
      <c r="U1493" s="77"/>
      <c r="V1493" s="77"/>
      <c r="W1493" s="77"/>
      <c r="X1493" s="77"/>
      <c r="Y1493" s="77"/>
      <c r="Z1493" s="77"/>
    </row>
    <row r="1494" ht="15.75" customHeight="1">
      <c r="A1494" s="2"/>
      <c r="B1494" s="89"/>
      <c r="C1494" s="89"/>
      <c r="D1494" s="18">
        <f t="shared" ref="D1494:D1507" si="397">C1494*B1494</f>
        <v>0</v>
      </c>
      <c r="E1494" s="18">
        <f>B1494*A1492</f>
        <v>0</v>
      </c>
      <c r="F1494" s="18">
        <f t="shared" ref="F1494:F1507" si="398">E1494*C1494</f>
        <v>0</v>
      </c>
      <c r="G1494" s="140">
        <v>0.0</v>
      </c>
      <c r="H1494" s="18"/>
      <c r="I1494" s="89">
        <f t="shared" ref="I1494:I1507" si="399">H1494*E1494</f>
        <v>0</v>
      </c>
      <c r="J1494" s="116"/>
      <c r="K1494" s="3">
        <f t="shared" ref="K1494:K1507" si="400">J1494*I1494</f>
        <v>0</v>
      </c>
      <c r="L1494" s="3"/>
      <c r="M1494" s="77"/>
      <c r="N1494" s="77"/>
      <c r="O1494" s="77"/>
      <c r="P1494" s="77"/>
      <c r="Q1494" s="77"/>
      <c r="R1494" s="77"/>
      <c r="S1494" s="77"/>
      <c r="T1494" s="77"/>
      <c r="U1494" s="77"/>
      <c r="V1494" s="77"/>
      <c r="W1494" s="77"/>
      <c r="X1494" s="77"/>
      <c r="Y1494" s="77"/>
      <c r="Z1494" s="77"/>
    </row>
    <row r="1495" ht="15.75" customHeight="1">
      <c r="A1495" s="2"/>
      <c r="B1495" s="89"/>
      <c r="C1495" s="89"/>
      <c r="D1495" s="18">
        <f t="shared" si="397"/>
        <v>0</v>
      </c>
      <c r="E1495" s="18">
        <f>B1495*A1492</f>
        <v>0</v>
      </c>
      <c r="F1495" s="18">
        <f t="shared" si="398"/>
        <v>0</v>
      </c>
      <c r="G1495" s="87"/>
      <c r="H1495" s="18"/>
      <c r="I1495" s="89">
        <f t="shared" si="399"/>
        <v>0</v>
      </c>
      <c r="J1495" s="116"/>
      <c r="K1495" s="3">
        <f t="shared" si="400"/>
        <v>0</v>
      </c>
      <c r="L1495" s="3"/>
      <c r="M1495" s="77"/>
      <c r="N1495" s="77"/>
      <c r="O1495" s="77"/>
      <c r="P1495" s="77"/>
      <c r="Q1495" s="77"/>
      <c r="R1495" s="77"/>
      <c r="S1495" s="77"/>
      <c r="T1495" s="77"/>
      <c r="U1495" s="77"/>
      <c r="V1495" s="77"/>
      <c r="W1495" s="77"/>
      <c r="X1495" s="77"/>
      <c r="Y1495" s="77"/>
      <c r="Z1495" s="77"/>
    </row>
    <row r="1496" ht="15.75" customHeight="1">
      <c r="A1496" s="2"/>
      <c r="B1496" s="18"/>
      <c r="C1496" s="18"/>
      <c r="D1496" s="18">
        <f t="shared" si="397"/>
        <v>0</v>
      </c>
      <c r="E1496" s="18">
        <f>B1496*A1492</f>
        <v>0</v>
      </c>
      <c r="F1496" s="18">
        <f t="shared" si="398"/>
        <v>0</v>
      </c>
      <c r="G1496" s="148" t="s">
        <v>527</v>
      </c>
      <c r="H1496" s="18"/>
      <c r="I1496" s="89">
        <f t="shared" si="399"/>
        <v>0</v>
      </c>
      <c r="J1496" s="116"/>
      <c r="K1496" s="3">
        <f t="shared" si="400"/>
        <v>0</v>
      </c>
      <c r="L1496" s="3"/>
      <c r="M1496" s="77"/>
      <c r="N1496" s="77"/>
      <c r="O1496" s="77"/>
      <c r="P1496" s="77"/>
      <c r="Q1496" s="77"/>
      <c r="R1496" s="77"/>
      <c r="S1496" s="77"/>
      <c r="T1496" s="77"/>
      <c r="U1496" s="77"/>
      <c r="V1496" s="77"/>
      <c r="W1496" s="77"/>
      <c r="X1496" s="77"/>
      <c r="Y1496" s="77"/>
      <c r="Z1496" s="77"/>
    </row>
    <row r="1497" ht="15.75" customHeight="1">
      <c r="A1497" s="2"/>
      <c r="B1497" s="18"/>
      <c r="C1497" s="18"/>
      <c r="D1497" s="18">
        <f t="shared" si="397"/>
        <v>0</v>
      </c>
      <c r="E1497" s="18">
        <f>B1497*A1492</f>
        <v>0</v>
      </c>
      <c r="F1497" s="18">
        <f t="shared" si="398"/>
        <v>0</v>
      </c>
      <c r="G1497" s="142"/>
      <c r="H1497" s="18"/>
      <c r="I1497" s="89">
        <f t="shared" si="399"/>
        <v>0</v>
      </c>
      <c r="J1497" s="116"/>
      <c r="K1497" s="3">
        <f t="shared" si="400"/>
        <v>0</v>
      </c>
      <c r="L1497" s="3"/>
      <c r="M1497" s="77"/>
      <c r="N1497" s="77"/>
      <c r="O1497" s="77"/>
      <c r="P1497" s="77"/>
      <c r="Q1497" s="77"/>
      <c r="R1497" s="77"/>
      <c r="S1497" s="77"/>
      <c r="T1497" s="77"/>
      <c r="U1497" s="77"/>
      <c r="V1497" s="77"/>
      <c r="W1497" s="77"/>
      <c r="X1497" s="77"/>
      <c r="Y1497" s="77"/>
      <c r="Z1497" s="77"/>
    </row>
    <row r="1498" ht="15.75" customHeight="1">
      <c r="A1498" s="2"/>
      <c r="B1498" s="18"/>
      <c r="C1498" s="18"/>
      <c r="D1498" s="18">
        <f t="shared" si="397"/>
        <v>0</v>
      </c>
      <c r="E1498" s="18">
        <f>B1498*A1492</f>
        <v>0</v>
      </c>
      <c r="F1498" s="18">
        <f t="shared" si="398"/>
        <v>0</v>
      </c>
      <c r="G1498" s="142"/>
      <c r="H1498" s="18"/>
      <c r="I1498" s="89">
        <f t="shared" si="399"/>
        <v>0</v>
      </c>
      <c r="J1498" s="116"/>
      <c r="K1498" s="3">
        <f t="shared" si="400"/>
        <v>0</v>
      </c>
      <c r="L1498" s="3"/>
      <c r="M1498" s="77"/>
      <c r="N1498" s="77"/>
      <c r="O1498" s="77"/>
      <c r="P1498" s="77"/>
      <c r="Q1498" s="77"/>
      <c r="R1498" s="77"/>
      <c r="S1498" s="77"/>
      <c r="T1498" s="77"/>
      <c r="U1498" s="77"/>
      <c r="V1498" s="77"/>
      <c r="W1498" s="77"/>
      <c r="X1498" s="77"/>
      <c r="Y1498" s="77"/>
      <c r="Z1498" s="77"/>
    </row>
    <row r="1499" ht="15.75" customHeight="1">
      <c r="A1499" s="2"/>
      <c r="B1499" s="18"/>
      <c r="C1499" s="18"/>
      <c r="D1499" s="18">
        <f t="shared" si="397"/>
        <v>0</v>
      </c>
      <c r="E1499" s="18">
        <f>B1499*A1492</f>
        <v>0</v>
      </c>
      <c r="F1499" s="18">
        <f t="shared" si="398"/>
        <v>0</v>
      </c>
      <c r="G1499" s="87"/>
      <c r="H1499" s="18"/>
      <c r="I1499" s="89">
        <f t="shared" si="399"/>
        <v>0</v>
      </c>
      <c r="J1499" s="116"/>
      <c r="K1499" s="3">
        <f t="shared" si="400"/>
        <v>0</v>
      </c>
      <c r="L1499" s="3"/>
      <c r="M1499" s="77"/>
      <c r="N1499" s="77"/>
      <c r="O1499" s="77"/>
      <c r="P1499" s="77"/>
      <c r="Q1499" s="77"/>
      <c r="R1499" s="77"/>
      <c r="S1499" s="77"/>
      <c r="T1499" s="77"/>
      <c r="U1499" s="77"/>
      <c r="V1499" s="77"/>
      <c r="W1499" s="77"/>
      <c r="X1499" s="77"/>
      <c r="Y1499" s="77"/>
      <c r="Z1499" s="77"/>
    </row>
    <row r="1500" ht="15.75" customHeight="1">
      <c r="A1500" s="2"/>
      <c r="B1500" s="18"/>
      <c r="C1500" s="18"/>
      <c r="D1500" s="18">
        <f t="shared" si="397"/>
        <v>0</v>
      </c>
      <c r="E1500" s="18">
        <f>B1500*A1492</f>
        <v>0</v>
      </c>
      <c r="F1500" s="18">
        <f t="shared" si="398"/>
        <v>0</v>
      </c>
      <c r="G1500" s="59"/>
      <c r="H1500" s="18"/>
      <c r="I1500" s="89">
        <f t="shared" si="399"/>
        <v>0</v>
      </c>
      <c r="J1500" s="116"/>
      <c r="K1500" s="3">
        <f t="shared" si="400"/>
        <v>0</v>
      </c>
      <c r="L1500" s="3"/>
      <c r="M1500" s="77"/>
      <c r="N1500" s="77"/>
      <c r="O1500" s="77"/>
      <c r="P1500" s="77"/>
      <c r="Q1500" s="77"/>
      <c r="R1500" s="77"/>
      <c r="S1500" s="77"/>
      <c r="T1500" s="77"/>
      <c r="U1500" s="77"/>
      <c r="V1500" s="77"/>
      <c r="W1500" s="77"/>
      <c r="X1500" s="77"/>
      <c r="Y1500" s="77"/>
      <c r="Z1500" s="77"/>
    </row>
    <row r="1501" ht="15.75" customHeight="1">
      <c r="A1501" s="2"/>
      <c r="B1501" s="89"/>
      <c r="C1501" s="89"/>
      <c r="D1501" s="18">
        <f t="shared" si="397"/>
        <v>0</v>
      </c>
      <c r="E1501" s="18">
        <f>B1501*A1492</f>
        <v>0</v>
      </c>
      <c r="F1501" s="18">
        <f t="shared" si="398"/>
        <v>0</v>
      </c>
      <c r="G1501" s="148" t="s">
        <v>528</v>
      </c>
      <c r="H1501" s="18"/>
      <c r="I1501" s="89">
        <f t="shared" si="399"/>
        <v>0</v>
      </c>
      <c r="J1501" s="116"/>
      <c r="K1501" s="3">
        <f t="shared" si="400"/>
        <v>0</v>
      </c>
      <c r="L1501" s="3"/>
      <c r="M1501" s="77"/>
      <c r="N1501" s="77"/>
      <c r="O1501" s="77"/>
      <c r="P1501" s="77"/>
      <c r="Q1501" s="77"/>
      <c r="R1501" s="77"/>
      <c r="S1501" s="77"/>
      <c r="T1501" s="77"/>
      <c r="U1501" s="77"/>
      <c r="V1501" s="77"/>
      <c r="W1501" s="77"/>
      <c r="X1501" s="77"/>
      <c r="Y1501" s="77"/>
      <c r="Z1501" s="77"/>
    </row>
    <row r="1502" ht="15.75" customHeight="1">
      <c r="A1502" s="2"/>
      <c r="B1502" s="89"/>
      <c r="C1502" s="89"/>
      <c r="D1502" s="18">
        <f t="shared" si="397"/>
        <v>0</v>
      </c>
      <c r="E1502" s="18">
        <f>B1502*A1492</f>
        <v>0</v>
      </c>
      <c r="F1502" s="18">
        <f t="shared" si="398"/>
        <v>0</v>
      </c>
      <c r="G1502" s="142"/>
      <c r="H1502" s="18"/>
      <c r="I1502" s="89">
        <f t="shared" si="399"/>
        <v>0</v>
      </c>
      <c r="J1502" s="116"/>
      <c r="K1502" s="3">
        <f t="shared" si="400"/>
        <v>0</v>
      </c>
      <c r="L1502" s="3"/>
      <c r="M1502" s="77"/>
      <c r="N1502" s="77"/>
      <c r="O1502" s="77"/>
      <c r="P1502" s="77"/>
      <c r="Q1502" s="77"/>
      <c r="R1502" s="77"/>
      <c r="S1502" s="77"/>
      <c r="T1502" s="77"/>
      <c r="U1502" s="77"/>
      <c r="V1502" s="77"/>
      <c r="W1502" s="77"/>
      <c r="X1502" s="77"/>
      <c r="Y1502" s="77"/>
      <c r="Z1502" s="77"/>
    </row>
    <row r="1503" ht="15.75" customHeight="1">
      <c r="A1503" s="1"/>
      <c r="B1503" s="89"/>
      <c r="C1503" s="89"/>
      <c r="D1503" s="18">
        <f t="shared" si="397"/>
        <v>0</v>
      </c>
      <c r="E1503" s="18">
        <f>B1503*A1492</f>
        <v>0</v>
      </c>
      <c r="F1503" s="18">
        <f t="shared" si="398"/>
        <v>0</v>
      </c>
      <c r="G1503" s="142"/>
      <c r="H1503" s="18"/>
      <c r="I1503" s="89">
        <f t="shared" si="399"/>
        <v>0</v>
      </c>
      <c r="J1503" s="116"/>
      <c r="K1503" s="3">
        <f t="shared" si="400"/>
        <v>0</v>
      </c>
      <c r="L1503" s="3"/>
      <c r="M1503" s="77"/>
      <c r="N1503" s="77"/>
      <c r="O1503" s="77"/>
      <c r="P1503" s="77"/>
      <c r="Q1503" s="77"/>
      <c r="R1503" s="77"/>
      <c r="S1503" s="77"/>
      <c r="T1503" s="77"/>
      <c r="U1503" s="77"/>
      <c r="V1503" s="77"/>
      <c r="W1503" s="77"/>
      <c r="X1503" s="77"/>
      <c r="Y1503" s="77"/>
      <c r="Z1503" s="77"/>
    </row>
    <row r="1504" ht="15.75" customHeight="1">
      <c r="A1504" s="1"/>
      <c r="B1504" s="89"/>
      <c r="C1504" s="89"/>
      <c r="D1504" s="18">
        <f t="shared" si="397"/>
        <v>0</v>
      </c>
      <c r="E1504" s="18">
        <f>B1504*A1492</f>
        <v>0</v>
      </c>
      <c r="F1504" s="18">
        <f t="shared" si="398"/>
        <v>0</v>
      </c>
      <c r="G1504" s="142"/>
      <c r="H1504" s="18"/>
      <c r="I1504" s="89">
        <f t="shared" si="399"/>
        <v>0</v>
      </c>
      <c r="J1504" s="116"/>
      <c r="K1504" s="3">
        <f t="shared" si="400"/>
        <v>0</v>
      </c>
      <c r="L1504" s="3"/>
      <c r="M1504" s="77"/>
      <c r="N1504" s="77"/>
      <c r="O1504" s="77"/>
      <c r="P1504" s="77"/>
      <c r="Q1504" s="77"/>
      <c r="R1504" s="77"/>
      <c r="S1504" s="77"/>
      <c r="T1504" s="77"/>
      <c r="U1504" s="77"/>
      <c r="V1504" s="77"/>
      <c r="W1504" s="77"/>
      <c r="X1504" s="77"/>
      <c r="Y1504" s="77"/>
      <c r="Z1504" s="77"/>
    </row>
    <row r="1505" ht="15.75" customHeight="1">
      <c r="A1505" s="31"/>
      <c r="B1505" s="89"/>
      <c r="C1505" s="89"/>
      <c r="D1505" s="95">
        <f t="shared" si="397"/>
        <v>0</v>
      </c>
      <c r="E1505" s="95">
        <f>B1505*A1492</f>
        <v>0</v>
      </c>
      <c r="F1505" s="18">
        <f t="shared" si="398"/>
        <v>0</v>
      </c>
      <c r="G1505" s="87"/>
      <c r="H1505" s="18"/>
      <c r="I1505" s="89">
        <f t="shared" si="399"/>
        <v>0</v>
      </c>
      <c r="J1505" s="118"/>
      <c r="K1505" s="3">
        <f t="shared" si="400"/>
        <v>0</v>
      </c>
      <c r="L1505" s="3"/>
      <c r="M1505" s="77"/>
      <c r="N1505" s="77"/>
      <c r="O1505" s="77"/>
      <c r="P1505" s="77"/>
      <c r="Q1505" s="77"/>
      <c r="R1505" s="77"/>
      <c r="S1505" s="77"/>
      <c r="T1505" s="77"/>
      <c r="U1505" s="77"/>
      <c r="V1505" s="77"/>
      <c r="W1505" s="77"/>
      <c r="X1505" s="77"/>
      <c r="Y1505" s="77"/>
      <c r="Z1505" s="77"/>
    </row>
    <row r="1506" ht="15.75" customHeight="1">
      <c r="A1506" s="31"/>
      <c r="B1506" s="89"/>
      <c r="C1506" s="89"/>
      <c r="D1506" s="18">
        <f t="shared" si="397"/>
        <v>0</v>
      </c>
      <c r="E1506" s="18">
        <f>B1506*A1492</f>
        <v>0</v>
      </c>
      <c r="F1506" s="18">
        <f t="shared" si="398"/>
        <v>0</v>
      </c>
      <c r="G1506" s="143">
        <f>F1508/A1492</f>
        <v>0</v>
      </c>
      <c r="H1506" s="18"/>
      <c r="I1506" s="89">
        <f t="shared" si="399"/>
        <v>0</v>
      </c>
      <c r="J1506" s="3"/>
      <c r="K1506" s="3">
        <f t="shared" si="400"/>
        <v>0</v>
      </c>
      <c r="L1506" s="3"/>
      <c r="M1506" s="77"/>
      <c r="N1506" s="77"/>
      <c r="O1506" s="77"/>
      <c r="P1506" s="77"/>
      <c r="Q1506" s="77"/>
      <c r="R1506" s="77"/>
      <c r="S1506" s="77"/>
      <c r="T1506" s="77"/>
      <c r="U1506" s="77"/>
      <c r="V1506" s="77"/>
      <c r="W1506" s="77"/>
      <c r="X1506" s="77"/>
      <c r="Y1506" s="77"/>
      <c r="Z1506" s="77"/>
    </row>
    <row r="1507" ht="15.75" customHeight="1">
      <c r="A1507" s="31"/>
      <c r="B1507" s="89"/>
      <c r="C1507" s="89"/>
      <c r="D1507" s="18">
        <f t="shared" si="397"/>
        <v>0</v>
      </c>
      <c r="E1507" s="18">
        <f>B1507*A1492</f>
        <v>0</v>
      </c>
      <c r="F1507" s="18">
        <f t="shared" si="398"/>
        <v>0</v>
      </c>
      <c r="G1507" s="142"/>
      <c r="H1507" s="18"/>
      <c r="I1507" s="89">
        <f t="shared" si="399"/>
        <v>0</v>
      </c>
      <c r="J1507" s="3"/>
      <c r="K1507" s="3">
        <f t="shared" si="400"/>
        <v>0</v>
      </c>
      <c r="L1507" s="3"/>
      <c r="M1507" s="77"/>
      <c r="N1507" s="77"/>
      <c r="O1507" s="77"/>
      <c r="P1507" s="77"/>
      <c r="Q1507" s="77"/>
      <c r="R1507" s="77"/>
      <c r="S1507" s="77"/>
      <c r="T1507" s="77"/>
      <c r="U1507" s="77"/>
      <c r="V1507" s="77"/>
      <c r="W1507" s="77"/>
      <c r="X1507" s="77"/>
      <c r="Y1507" s="77"/>
      <c r="Z1507" s="77"/>
    </row>
    <row r="1508" ht="15.75" customHeight="1">
      <c r="A1508" s="4" t="s">
        <v>495</v>
      </c>
      <c r="B1508" s="97">
        <f>SUM(B1494:B1507)</f>
        <v>0</v>
      </c>
      <c r="C1508" s="96"/>
      <c r="D1508" s="97">
        <f t="shared" ref="D1508:F1508" si="401">SUM(D1494:D1507)</f>
        <v>0</v>
      </c>
      <c r="E1508" s="97">
        <f t="shared" si="401"/>
        <v>0</v>
      </c>
      <c r="F1508" s="97">
        <f t="shared" si="401"/>
        <v>0</v>
      </c>
      <c r="G1508" s="87"/>
      <c r="H1508" s="96"/>
      <c r="I1508" s="97">
        <f t="shared" ref="I1508:L1508" si="402">SUM(I1494:I1507)</f>
        <v>0</v>
      </c>
      <c r="J1508" s="98">
        <f t="shared" si="402"/>
        <v>0</v>
      </c>
      <c r="K1508" s="98">
        <f t="shared" si="402"/>
        <v>0</v>
      </c>
      <c r="L1508" s="98">
        <f t="shared" si="402"/>
        <v>0</v>
      </c>
      <c r="M1508" s="77"/>
      <c r="N1508" s="77"/>
      <c r="O1508" s="77"/>
      <c r="P1508" s="77"/>
      <c r="Q1508" s="77"/>
      <c r="R1508" s="77"/>
      <c r="S1508" s="77"/>
      <c r="T1508" s="77"/>
      <c r="U1508" s="77"/>
      <c r="V1508" s="77"/>
      <c r="W1508" s="77"/>
      <c r="X1508" s="77"/>
      <c r="Y1508" s="77"/>
      <c r="Z1508" s="77"/>
    </row>
    <row r="1509" ht="15.75" customHeight="1">
      <c r="A1509" s="8"/>
      <c r="B1509" s="100"/>
      <c r="C1509" s="100"/>
      <c r="D1509" s="100"/>
      <c r="E1509" s="100"/>
      <c r="F1509" s="100"/>
      <c r="G1509" s="100"/>
      <c r="H1509" s="100"/>
      <c r="I1509" s="101" t="s">
        <v>496</v>
      </c>
      <c r="J1509" s="33"/>
      <c r="K1509" s="100"/>
      <c r="L1509" s="101" t="s">
        <v>497</v>
      </c>
      <c r="M1509" s="77"/>
      <c r="N1509" s="77"/>
      <c r="O1509" s="77"/>
      <c r="P1509" s="77"/>
      <c r="Q1509" s="77"/>
      <c r="R1509" s="77"/>
      <c r="S1509" s="77"/>
      <c r="T1509" s="77"/>
      <c r="U1509" s="77"/>
      <c r="V1509" s="77"/>
      <c r="W1509" s="77"/>
      <c r="X1509" s="77"/>
      <c r="Y1509" s="77"/>
      <c r="Z1509" s="77"/>
    </row>
    <row r="1510" ht="15.75" customHeight="1">
      <c r="A1510" s="8"/>
      <c r="B1510" s="100"/>
      <c r="C1510" s="100"/>
      <c r="D1510" s="100"/>
      <c r="E1510" s="100"/>
      <c r="F1510" s="100"/>
      <c r="G1510" s="100"/>
      <c r="H1510" s="100"/>
      <c r="I1510" s="104">
        <f>G1506*A1492</f>
        <v>0</v>
      </c>
      <c r="J1510" s="33"/>
      <c r="K1510" s="100"/>
      <c r="L1510" s="104"/>
      <c r="M1510" s="77"/>
      <c r="N1510" s="77"/>
      <c r="O1510" s="77"/>
      <c r="P1510" s="77"/>
      <c r="Q1510" s="77"/>
      <c r="R1510" s="77"/>
      <c r="S1510" s="77"/>
      <c r="T1510" s="77"/>
      <c r="U1510" s="77"/>
      <c r="V1510" s="77"/>
      <c r="W1510" s="77"/>
      <c r="X1510" s="77"/>
      <c r="Y1510" s="77"/>
      <c r="Z1510" s="77"/>
    </row>
    <row r="1511" ht="15.75" customHeight="1">
      <c r="A1511" s="8"/>
      <c r="B1511" s="8"/>
      <c r="C1511" s="8"/>
      <c r="D1511" s="8"/>
      <c r="E1511" s="8"/>
      <c r="F1511" s="8"/>
      <c r="G1511" s="8"/>
      <c r="H1511" s="8"/>
      <c r="I1511" s="8"/>
      <c r="J1511" s="33"/>
      <c r="K1511" s="8"/>
      <c r="L1511" s="8"/>
      <c r="M1511" s="77"/>
      <c r="N1511" s="77"/>
      <c r="O1511" s="77"/>
      <c r="P1511" s="77"/>
      <c r="Q1511" s="77"/>
      <c r="R1511" s="77"/>
      <c r="S1511" s="77"/>
      <c r="T1511" s="77"/>
      <c r="U1511" s="77"/>
      <c r="V1511" s="77"/>
      <c r="W1511" s="77"/>
      <c r="X1511" s="77"/>
      <c r="Y1511" s="77"/>
      <c r="Z1511" s="77"/>
    </row>
    <row r="1512" ht="15.75" customHeight="1">
      <c r="A1512" s="8"/>
      <c r="B1512" s="8"/>
      <c r="C1512" s="8"/>
      <c r="D1512" s="8"/>
      <c r="E1512" s="8"/>
      <c r="F1512" s="8"/>
      <c r="G1512" s="8"/>
      <c r="H1512" s="8"/>
      <c r="I1512" s="8"/>
      <c r="J1512" s="33"/>
      <c r="K1512" s="8"/>
      <c r="L1512" s="8"/>
      <c r="M1512" s="77"/>
      <c r="N1512" s="77"/>
      <c r="O1512" s="77"/>
      <c r="P1512" s="77"/>
      <c r="Q1512" s="77"/>
      <c r="R1512" s="77"/>
      <c r="S1512" s="77"/>
      <c r="T1512" s="77"/>
      <c r="U1512" s="77"/>
      <c r="V1512" s="77"/>
      <c r="W1512" s="77"/>
      <c r="X1512" s="77"/>
      <c r="Y1512" s="77"/>
      <c r="Z1512" s="77"/>
    </row>
    <row r="1513" ht="15.75" customHeight="1">
      <c r="A1513" s="66"/>
      <c r="B1513" s="75"/>
      <c r="C1513" s="75"/>
      <c r="D1513" s="75"/>
      <c r="E1513" s="75"/>
      <c r="F1513" s="75"/>
      <c r="G1513" s="75"/>
      <c r="H1513" s="75"/>
      <c r="I1513" s="75"/>
      <c r="J1513" s="75"/>
      <c r="K1513" s="75"/>
      <c r="L1513" s="76"/>
      <c r="M1513" s="77"/>
      <c r="N1513" s="77"/>
      <c r="O1513" s="77"/>
      <c r="P1513" s="77"/>
      <c r="Q1513" s="77"/>
      <c r="R1513" s="77"/>
      <c r="S1513" s="77"/>
      <c r="T1513" s="77"/>
      <c r="U1513" s="77"/>
      <c r="V1513" s="77"/>
      <c r="W1513" s="77"/>
      <c r="X1513" s="77"/>
      <c r="Y1513" s="77"/>
      <c r="Z1513" s="77"/>
    </row>
    <row r="1514" ht="15.75" customHeight="1">
      <c r="A1514" s="78" t="s">
        <v>478</v>
      </c>
      <c r="B1514" s="79" t="s">
        <v>479</v>
      </c>
      <c r="C1514" s="75"/>
      <c r="D1514" s="76"/>
      <c r="E1514" s="80" t="s">
        <v>480</v>
      </c>
      <c r="F1514" s="75"/>
      <c r="G1514" s="76"/>
      <c r="H1514" s="79" t="s">
        <v>481</v>
      </c>
      <c r="I1514" s="75"/>
      <c r="J1514" s="75"/>
      <c r="K1514" s="75"/>
      <c r="L1514" s="76"/>
      <c r="M1514" s="77"/>
      <c r="N1514" s="77"/>
      <c r="O1514" s="77"/>
      <c r="P1514" s="77"/>
      <c r="Q1514" s="77"/>
      <c r="R1514" s="77"/>
      <c r="S1514" s="77"/>
      <c r="T1514" s="77"/>
      <c r="U1514" s="77"/>
      <c r="V1514" s="77"/>
      <c r="W1514" s="77"/>
      <c r="X1514" s="77"/>
      <c r="Y1514" s="77"/>
      <c r="Z1514" s="77"/>
    </row>
    <row r="1515" ht="15.75" customHeight="1">
      <c r="A1515" s="177">
        <v>4.0</v>
      </c>
      <c r="B1515" s="82" t="s">
        <v>482</v>
      </c>
      <c r="C1515" s="82" t="s">
        <v>483</v>
      </c>
      <c r="D1515" s="82" t="s">
        <v>484</v>
      </c>
      <c r="E1515" s="82" t="s">
        <v>485</v>
      </c>
      <c r="F1515" s="82" t="s">
        <v>484</v>
      </c>
      <c r="G1515" s="82" t="s">
        <v>524</v>
      </c>
      <c r="H1515" s="82" t="s">
        <v>486</v>
      </c>
      <c r="I1515" s="82" t="s">
        <v>487</v>
      </c>
      <c r="J1515" s="114" t="s">
        <v>488</v>
      </c>
      <c r="K1515" s="85" t="s">
        <v>489</v>
      </c>
      <c r="L1515" s="85" t="s">
        <v>490</v>
      </c>
      <c r="M1515" s="77"/>
      <c r="N1515" s="77"/>
      <c r="O1515" s="77"/>
      <c r="P1515" s="77"/>
      <c r="Q1515" s="77"/>
      <c r="R1515" s="77"/>
      <c r="S1515" s="77"/>
      <c r="T1515" s="77"/>
      <c r="U1515" s="77"/>
      <c r="V1515" s="77"/>
      <c r="W1515" s="77"/>
      <c r="X1515" s="77"/>
      <c r="Y1515" s="77"/>
      <c r="Z1515" s="77"/>
    </row>
    <row r="1516" ht="15.75" customHeight="1">
      <c r="A1516" s="86" t="s">
        <v>491</v>
      </c>
      <c r="B1516" s="87"/>
      <c r="C1516" s="87"/>
      <c r="D1516" s="87"/>
      <c r="E1516" s="87"/>
      <c r="F1516" s="87"/>
      <c r="G1516" s="87"/>
      <c r="H1516" s="87"/>
      <c r="I1516" s="87"/>
      <c r="J1516" s="115"/>
      <c r="K1516" s="87"/>
      <c r="L1516" s="87"/>
      <c r="M1516" s="77"/>
      <c r="N1516" s="77"/>
      <c r="O1516" s="77"/>
      <c r="P1516" s="77"/>
      <c r="Q1516" s="77"/>
      <c r="R1516" s="77"/>
      <c r="S1516" s="77"/>
      <c r="T1516" s="77"/>
      <c r="U1516" s="77"/>
      <c r="V1516" s="77"/>
      <c r="W1516" s="77"/>
      <c r="X1516" s="77"/>
      <c r="Y1516" s="77"/>
      <c r="Z1516" s="77"/>
    </row>
    <row r="1517" ht="15.75" customHeight="1">
      <c r="A1517" s="2"/>
      <c r="B1517" s="89"/>
      <c r="C1517" s="89"/>
      <c r="D1517" s="18">
        <f t="shared" ref="D1517:D1530" si="403">C1517*B1517</f>
        <v>0</v>
      </c>
      <c r="E1517" s="18">
        <f>B1517*A1515</f>
        <v>0</v>
      </c>
      <c r="F1517" s="18">
        <f t="shared" ref="F1517:F1530" si="404">E1517*C1517</f>
        <v>0</v>
      </c>
      <c r="G1517" s="140">
        <v>0.0</v>
      </c>
      <c r="H1517" s="18"/>
      <c r="I1517" s="89">
        <f t="shared" ref="I1517:I1530" si="405">H1517*E1517</f>
        <v>0</v>
      </c>
      <c r="J1517" s="116"/>
      <c r="K1517" s="3">
        <f t="shared" ref="K1517:K1530" si="406">J1517*I1517</f>
        <v>0</v>
      </c>
      <c r="L1517" s="3"/>
      <c r="M1517" s="77"/>
      <c r="N1517" s="77"/>
      <c r="O1517" s="77"/>
      <c r="P1517" s="77"/>
      <c r="Q1517" s="77"/>
      <c r="R1517" s="77"/>
      <c r="S1517" s="77"/>
      <c r="T1517" s="77"/>
      <c r="U1517" s="77"/>
      <c r="V1517" s="77"/>
      <c r="W1517" s="77"/>
      <c r="X1517" s="77"/>
      <c r="Y1517" s="77"/>
      <c r="Z1517" s="77"/>
    </row>
    <row r="1518" ht="15.75" customHeight="1">
      <c r="A1518" s="2"/>
      <c r="B1518" s="89"/>
      <c r="C1518" s="89"/>
      <c r="D1518" s="18">
        <f t="shared" si="403"/>
        <v>0</v>
      </c>
      <c r="E1518" s="18">
        <f>B1518*A1515</f>
        <v>0</v>
      </c>
      <c r="F1518" s="18">
        <f t="shared" si="404"/>
        <v>0</v>
      </c>
      <c r="G1518" s="87"/>
      <c r="H1518" s="18"/>
      <c r="I1518" s="89">
        <f t="shared" si="405"/>
        <v>0</v>
      </c>
      <c r="J1518" s="116"/>
      <c r="K1518" s="3">
        <f t="shared" si="406"/>
        <v>0</v>
      </c>
      <c r="L1518" s="3"/>
      <c r="M1518" s="77"/>
      <c r="N1518" s="77"/>
      <c r="O1518" s="77"/>
      <c r="P1518" s="77"/>
      <c r="Q1518" s="77"/>
      <c r="R1518" s="77"/>
      <c r="S1518" s="77"/>
      <c r="T1518" s="77"/>
      <c r="U1518" s="77"/>
      <c r="V1518" s="77"/>
      <c r="W1518" s="77"/>
      <c r="X1518" s="77"/>
      <c r="Y1518" s="77"/>
      <c r="Z1518" s="77"/>
    </row>
    <row r="1519" ht="15.75" customHeight="1">
      <c r="A1519" s="2"/>
      <c r="B1519" s="18"/>
      <c r="C1519" s="18"/>
      <c r="D1519" s="18">
        <f t="shared" si="403"/>
        <v>0</v>
      </c>
      <c r="E1519" s="18">
        <f>B1519*A1515</f>
        <v>0</v>
      </c>
      <c r="F1519" s="18">
        <f t="shared" si="404"/>
        <v>0</v>
      </c>
      <c r="G1519" s="148" t="s">
        <v>527</v>
      </c>
      <c r="H1519" s="18"/>
      <c r="I1519" s="89">
        <f t="shared" si="405"/>
        <v>0</v>
      </c>
      <c r="J1519" s="116"/>
      <c r="K1519" s="3">
        <f t="shared" si="406"/>
        <v>0</v>
      </c>
      <c r="L1519" s="3"/>
      <c r="M1519" s="77"/>
      <c r="N1519" s="77"/>
      <c r="O1519" s="77"/>
      <c r="P1519" s="77"/>
      <c r="Q1519" s="77"/>
      <c r="R1519" s="77"/>
      <c r="S1519" s="77"/>
      <c r="T1519" s="77"/>
      <c r="U1519" s="77"/>
      <c r="V1519" s="77"/>
      <c r="W1519" s="77"/>
      <c r="X1519" s="77"/>
      <c r="Y1519" s="77"/>
      <c r="Z1519" s="77"/>
    </row>
    <row r="1520" ht="15.75" customHeight="1">
      <c r="A1520" s="2"/>
      <c r="B1520" s="18"/>
      <c r="C1520" s="18"/>
      <c r="D1520" s="18">
        <f t="shared" si="403"/>
        <v>0</v>
      </c>
      <c r="E1520" s="18">
        <f>B1520*A1515</f>
        <v>0</v>
      </c>
      <c r="F1520" s="18">
        <f t="shared" si="404"/>
        <v>0</v>
      </c>
      <c r="G1520" s="142"/>
      <c r="H1520" s="18"/>
      <c r="I1520" s="89">
        <f t="shared" si="405"/>
        <v>0</v>
      </c>
      <c r="J1520" s="116"/>
      <c r="K1520" s="3">
        <f t="shared" si="406"/>
        <v>0</v>
      </c>
      <c r="L1520" s="3"/>
      <c r="M1520" s="77"/>
      <c r="N1520" s="77"/>
      <c r="O1520" s="77"/>
      <c r="P1520" s="77"/>
      <c r="Q1520" s="77"/>
      <c r="R1520" s="77"/>
      <c r="S1520" s="77"/>
      <c r="T1520" s="77"/>
      <c r="U1520" s="77"/>
      <c r="V1520" s="77"/>
      <c r="W1520" s="77"/>
      <c r="X1520" s="77"/>
      <c r="Y1520" s="77"/>
      <c r="Z1520" s="77"/>
    </row>
    <row r="1521" ht="15.75" customHeight="1">
      <c r="A1521" s="2"/>
      <c r="B1521" s="18"/>
      <c r="C1521" s="18"/>
      <c r="D1521" s="18">
        <f t="shared" si="403"/>
        <v>0</v>
      </c>
      <c r="E1521" s="18">
        <f>B1521*A1515</f>
        <v>0</v>
      </c>
      <c r="F1521" s="18">
        <f t="shared" si="404"/>
        <v>0</v>
      </c>
      <c r="G1521" s="142"/>
      <c r="H1521" s="18"/>
      <c r="I1521" s="89">
        <f t="shared" si="405"/>
        <v>0</v>
      </c>
      <c r="J1521" s="116"/>
      <c r="K1521" s="3">
        <f t="shared" si="406"/>
        <v>0</v>
      </c>
      <c r="L1521" s="3"/>
      <c r="M1521" s="77"/>
      <c r="N1521" s="77"/>
      <c r="O1521" s="77"/>
      <c r="P1521" s="77"/>
      <c r="Q1521" s="77"/>
      <c r="R1521" s="77"/>
      <c r="S1521" s="77"/>
      <c r="T1521" s="77"/>
      <c r="U1521" s="77"/>
      <c r="V1521" s="77"/>
      <c r="W1521" s="77"/>
      <c r="X1521" s="77"/>
      <c r="Y1521" s="77"/>
      <c r="Z1521" s="77"/>
    </row>
    <row r="1522" ht="15.75" customHeight="1">
      <c r="A1522" s="2"/>
      <c r="B1522" s="18"/>
      <c r="C1522" s="18"/>
      <c r="D1522" s="18">
        <f t="shared" si="403"/>
        <v>0</v>
      </c>
      <c r="E1522" s="18">
        <f>B1522*A1515</f>
        <v>0</v>
      </c>
      <c r="F1522" s="18">
        <f t="shared" si="404"/>
        <v>0</v>
      </c>
      <c r="G1522" s="87"/>
      <c r="H1522" s="18"/>
      <c r="I1522" s="89">
        <f t="shared" si="405"/>
        <v>0</v>
      </c>
      <c r="J1522" s="116"/>
      <c r="K1522" s="3">
        <f t="shared" si="406"/>
        <v>0</v>
      </c>
      <c r="L1522" s="3"/>
      <c r="M1522" s="77"/>
      <c r="N1522" s="77"/>
      <c r="O1522" s="77"/>
      <c r="P1522" s="77"/>
      <c r="Q1522" s="77"/>
      <c r="R1522" s="77"/>
      <c r="S1522" s="77"/>
      <c r="T1522" s="77"/>
      <c r="U1522" s="77"/>
      <c r="V1522" s="77"/>
      <c r="W1522" s="77"/>
      <c r="X1522" s="77"/>
      <c r="Y1522" s="77"/>
      <c r="Z1522" s="77"/>
    </row>
    <row r="1523" ht="15.75" customHeight="1">
      <c r="A1523" s="2"/>
      <c r="B1523" s="18"/>
      <c r="C1523" s="18"/>
      <c r="D1523" s="18">
        <f t="shared" si="403"/>
        <v>0</v>
      </c>
      <c r="E1523" s="18">
        <f>B1523*A1515</f>
        <v>0</v>
      </c>
      <c r="F1523" s="18">
        <f t="shared" si="404"/>
        <v>0</v>
      </c>
      <c r="G1523" s="59"/>
      <c r="H1523" s="18"/>
      <c r="I1523" s="89">
        <f t="shared" si="405"/>
        <v>0</v>
      </c>
      <c r="J1523" s="116"/>
      <c r="K1523" s="3">
        <f t="shared" si="406"/>
        <v>0</v>
      </c>
      <c r="L1523" s="3"/>
      <c r="M1523" s="77"/>
      <c r="N1523" s="77"/>
      <c r="O1523" s="77"/>
      <c r="P1523" s="77"/>
      <c r="Q1523" s="77"/>
      <c r="R1523" s="77"/>
      <c r="S1523" s="77"/>
      <c r="T1523" s="77"/>
      <c r="U1523" s="77"/>
      <c r="V1523" s="77"/>
      <c r="W1523" s="77"/>
      <c r="X1523" s="77"/>
      <c r="Y1523" s="77"/>
      <c r="Z1523" s="77"/>
    </row>
    <row r="1524" ht="15.75" customHeight="1">
      <c r="A1524" s="2"/>
      <c r="B1524" s="89"/>
      <c r="C1524" s="89"/>
      <c r="D1524" s="18">
        <f t="shared" si="403"/>
        <v>0</v>
      </c>
      <c r="E1524" s="18">
        <f>B1524*A1515</f>
        <v>0</v>
      </c>
      <c r="F1524" s="18">
        <f t="shared" si="404"/>
        <v>0</v>
      </c>
      <c r="G1524" s="148" t="s">
        <v>528</v>
      </c>
      <c r="H1524" s="18"/>
      <c r="I1524" s="89">
        <f t="shared" si="405"/>
        <v>0</v>
      </c>
      <c r="J1524" s="116"/>
      <c r="K1524" s="3">
        <f t="shared" si="406"/>
        <v>0</v>
      </c>
      <c r="L1524" s="3"/>
      <c r="M1524" s="77"/>
      <c r="N1524" s="77"/>
      <c r="O1524" s="77"/>
      <c r="P1524" s="77"/>
      <c r="Q1524" s="77"/>
      <c r="R1524" s="77"/>
      <c r="S1524" s="77"/>
      <c r="T1524" s="77"/>
      <c r="U1524" s="77"/>
      <c r="V1524" s="77"/>
      <c r="W1524" s="77"/>
      <c r="X1524" s="77"/>
      <c r="Y1524" s="77"/>
      <c r="Z1524" s="77"/>
    </row>
    <row r="1525" ht="15.75" customHeight="1">
      <c r="A1525" s="2"/>
      <c r="B1525" s="89"/>
      <c r="C1525" s="89"/>
      <c r="D1525" s="18">
        <f t="shared" si="403"/>
        <v>0</v>
      </c>
      <c r="E1525" s="18">
        <f>B1525*A1515</f>
        <v>0</v>
      </c>
      <c r="F1525" s="18">
        <f t="shared" si="404"/>
        <v>0</v>
      </c>
      <c r="G1525" s="142"/>
      <c r="H1525" s="18"/>
      <c r="I1525" s="89">
        <f t="shared" si="405"/>
        <v>0</v>
      </c>
      <c r="J1525" s="116"/>
      <c r="K1525" s="3">
        <f t="shared" si="406"/>
        <v>0</v>
      </c>
      <c r="L1525" s="3"/>
      <c r="M1525" s="77"/>
      <c r="N1525" s="77"/>
      <c r="O1525" s="77"/>
      <c r="P1525" s="77"/>
      <c r="Q1525" s="77"/>
      <c r="R1525" s="77"/>
      <c r="S1525" s="77"/>
      <c r="T1525" s="77"/>
      <c r="U1525" s="77"/>
      <c r="V1525" s="77"/>
      <c r="W1525" s="77"/>
      <c r="X1525" s="77"/>
      <c r="Y1525" s="77"/>
      <c r="Z1525" s="77"/>
    </row>
    <row r="1526" ht="15.75" customHeight="1">
      <c r="A1526" s="1"/>
      <c r="B1526" s="89"/>
      <c r="C1526" s="89"/>
      <c r="D1526" s="18">
        <f t="shared" si="403"/>
        <v>0</v>
      </c>
      <c r="E1526" s="18">
        <f>B1526*A1515</f>
        <v>0</v>
      </c>
      <c r="F1526" s="18">
        <f t="shared" si="404"/>
        <v>0</v>
      </c>
      <c r="G1526" s="142"/>
      <c r="H1526" s="18"/>
      <c r="I1526" s="89">
        <f t="shared" si="405"/>
        <v>0</v>
      </c>
      <c r="J1526" s="116"/>
      <c r="K1526" s="3">
        <f t="shared" si="406"/>
        <v>0</v>
      </c>
      <c r="L1526" s="3"/>
      <c r="M1526" s="77"/>
      <c r="N1526" s="77"/>
      <c r="O1526" s="77"/>
      <c r="P1526" s="77"/>
      <c r="Q1526" s="77"/>
      <c r="R1526" s="77"/>
      <c r="S1526" s="77"/>
      <c r="T1526" s="77"/>
      <c r="U1526" s="77"/>
      <c r="V1526" s="77"/>
      <c r="W1526" s="77"/>
      <c r="X1526" s="77"/>
      <c r="Y1526" s="77"/>
      <c r="Z1526" s="77"/>
    </row>
    <row r="1527" ht="15.75" customHeight="1">
      <c r="A1527" s="1"/>
      <c r="B1527" s="89"/>
      <c r="C1527" s="89"/>
      <c r="D1527" s="18">
        <f t="shared" si="403"/>
        <v>0</v>
      </c>
      <c r="E1527" s="18">
        <f>B1527*A1515</f>
        <v>0</v>
      </c>
      <c r="F1527" s="18">
        <f t="shared" si="404"/>
        <v>0</v>
      </c>
      <c r="G1527" s="142"/>
      <c r="H1527" s="18"/>
      <c r="I1527" s="89">
        <f t="shared" si="405"/>
        <v>0</v>
      </c>
      <c r="J1527" s="116"/>
      <c r="K1527" s="3">
        <f t="shared" si="406"/>
        <v>0</v>
      </c>
      <c r="L1527" s="3"/>
      <c r="M1527" s="77"/>
      <c r="N1527" s="77"/>
      <c r="O1527" s="77"/>
      <c r="P1527" s="77"/>
      <c r="Q1527" s="77"/>
      <c r="R1527" s="77"/>
      <c r="S1527" s="77"/>
      <c r="T1527" s="77"/>
      <c r="U1527" s="77"/>
      <c r="V1527" s="77"/>
      <c r="W1527" s="77"/>
      <c r="X1527" s="77"/>
      <c r="Y1527" s="77"/>
      <c r="Z1527" s="77"/>
    </row>
    <row r="1528" ht="15.75" customHeight="1">
      <c r="A1528" s="31"/>
      <c r="B1528" s="89"/>
      <c r="C1528" s="89"/>
      <c r="D1528" s="95">
        <f t="shared" si="403"/>
        <v>0</v>
      </c>
      <c r="E1528" s="95">
        <f>B1528*A1515</f>
        <v>0</v>
      </c>
      <c r="F1528" s="18">
        <f t="shared" si="404"/>
        <v>0</v>
      </c>
      <c r="G1528" s="87"/>
      <c r="H1528" s="18"/>
      <c r="I1528" s="89">
        <f t="shared" si="405"/>
        <v>0</v>
      </c>
      <c r="J1528" s="118"/>
      <c r="K1528" s="3">
        <f t="shared" si="406"/>
        <v>0</v>
      </c>
      <c r="L1528" s="3"/>
      <c r="M1528" s="77"/>
      <c r="N1528" s="77"/>
      <c r="O1528" s="77"/>
      <c r="P1528" s="77"/>
      <c r="Q1528" s="77"/>
      <c r="R1528" s="77"/>
      <c r="S1528" s="77"/>
      <c r="T1528" s="77"/>
      <c r="U1528" s="77"/>
      <c r="V1528" s="77"/>
      <c r="W1528" s="77"/>
      <c r="X1528" s="77"/>
      <c r="Y1528" s="77"/>
      <c r="Z1528" s="77"/>
    </row>
    <row r="1529" ht="15.75" customHeight="1">
      <c r="A1529" s="31"/>
      <c r="B1529" s="89"/>
      <c r="C1529" s="89"/>
      <c r="D1529" s="18">
        <f t="shared" si="403"/>
        <v>0</v>
      </c>
      <c r="E1529" s="18">
        <f>B1529*A1515</f>
        <v>0</v>
      </c>
      <c r="F1529" s="18">
        <f t="shared" si="404"/>
        <v>0</v>
      </c>
      <c r="G1529" s="143">
        <f>F1531/A1515</f>
        <v>0</v>
      </c>
      <c r="H1529" s="18"/>
      <c r="I1529" s="89">
        <f t="shared" si="405"/>
        <v>0</v>
      </c>
      <c r="J1529" s="3"/>
      <c r="K1529" s="3">
        <f t="shared" si="406"/>
        <v>0</v>
      </c>
      <c r="L1529" s="3"/>
      <c r="M1529" s="77"/>
      <c r="N1529" s="77"/>
      <c r="O1529" s="77"/>
      <c r="P1529" s="77"/>
      <c r="Q1529" s="77"/>
      <c r="R1529" s="77"/>
      <c r="S1529" s="77"/>
      <c r="T1529" s="77"/>
      <c r="U1529" s="77"/>
      <c r="V1529" s="77"/>
      <c r="W1529" s="77"/>
      <c r="X1529" s="77"/>
      <c r="Y1529" s="77"/>
      <c r="Z1529" s="77"/>
    </row>
    <row r="1530" ht="15.75" customHeight="1">
      <c r="A1530" s="31"/>
      <c r="B1530" s="89"/>
      <c r="C1530" s="89"/>
      <c r="D1530" s="18">
        <f t="shared" si="403"/>
        <v>0</v>
      </c>
      <c r="E1530" s="18">
        <f>B1530*A1515</f>
        <v>0</v>
      </c>
      <c r="F1530" s="18">
        <f t="shared" si="404"/>
        <v>0</v>
      </c>
      <c r="G1530" s="142"/>
      <c r="H1530" s="18"/>
      <c r="I1530" s="89">
        <f t="shared" si="405"/>
        <v>0</v>
      </c>
      <c r="J1530" s="3"/>
      <c r="K1530" s="3">
        <f t="shared" si="406"/>
        <v>0</v>
      </c>
      <c r="L1530" s="3"/>
      <c r="M1530" s="77"/>
      <c r="N1530" s="77"/>
      <c r="O1530" s="77"/>
      <c r="P1530" s="77"/>
      <c r="Q1530" s="77"/>
      <c r="R1530" s="77"/>
      <c r="S1530" s="77"/>
      <c r="T1530" s="77"/>
      <c r="U1530" s="77"/>
      <c r="V1530" s="77"/>
      <c r="W1530" s="77"/>
      <c r="X1530" s="77"/>
      <c r="Y1530" s="77"/>
      <c r="Z1530" s="77"/>
    </row>
    <row r="1531" ht="15.75" customHeight="1">
      <c r="A1531" s="4" t="s">
        <v>495</v>
      </c>
      <c r="B1531" s="97">
        <f>SUM(B1517:B1530)</f>
        <v>0</v>
      </c>
      <c r="C1531" s="96"/>
      <c r="D1531" s="97">
        <f t="shared" ref="D1531:F1531" si="407">SUM(D1517:D1530)</f>
        <v>0</v>
      </c>
      <c r="E1531" s="97">
        <f t="shared" si="407"/>
        <v>0</v>
      </c>
      <c r="F1531" s="97">
        <f t="shared" si="407"/>
        <v>0</v>
      </c>
      <c r="G1531" s="87"/>
      <c r="H1531" s="96"/>
      <c r="I1531" s="97">
        <f t="shared" ref="I1531:L1531" si="408">SUM(I1517:I1530)</f>
        <v>0</v>
      </c>
      <c r="J1531" s="98">
        <f t="shared" si="408"/>
        <v>0</v>
      </c>
      <c r="K1531" s="98">
        <f t="shared" si="408"/>
        <v>0</v>
      </c>
      <c r="L1531" s="98">
        <f t="shared" si="408"/>
        <v>0</v>
      </c>
      <c r="M1531" s="77"/>
      <c r="N1531" s="77"/>
      <c r="O1531" s="77"/>
      <c r="P1531" s="77"/>
      <c r="Q1531" s="77"/>
      <c r="R1531" s="77"/>
      <c r="S1531" s="77"/>
      <c r="T1531" s="77"/>
      <c r="U1531" s="77"/>
      <c r="V1531" s="77"/>
      <c r="W1531" s="77"/>
      <c r="X1531" s="77"/>
      <c r="Y1531" s="77"/>
      <c r="Z1531" s="77"/>
    </row>
    <row r="1532" ht="15.75" customHeight="1">
      <c r="A1532" s="8"/>
      <c r="B1532" s="100"/>
      <c r="C1532" s="100"/>
      <c r="D1532" s="100"/>
      <c r="E1532" s="100"/>
      <c r="F1532" s="100"/>
      <c r="G1532" s="100"/>
      <c r="H1532" s="100"/>
      <c r="I1532" s="101" t="s">
        <v>496</v>
      </c>
      <c r="J1532" s="33"/>
      <c r="K1532" s="100"/>
      <c r="L1532" s="101" t="s">
        <v>497</v>
      </c>
      <c r="M1532" s="77"/>
      <c r="N1532" s="77"/>
      <c r="O1532" s="77"/>
      <c r="P1532" s="77"/>
      <c r="Q1532" s="77"/>
      <c r="R1532" s="77"/>
      <c r="S1532" s="77"/>
      <c r="T1532" s="77"/>
      <c r="U1532" s="77"/>
      <c r="V1532" s="77"/>
      <c r="W1532" s="77"/>
      <c r="X1532" s="77"/>
      <c r="Y1532" s="77"/>
      <c r="Z1532" s="77"/>
    </row>
    <row r="1533" ht="15.75" customHeight="1">
      <c r="A1533" s="8"/>
      <c r="B1533" s="100"/>
      <c r="C1533" s="100"/>
      <c r="D1533" s="100"/>
      <c r="E1533" s="100"/>
      <c r="F1533" s="100"/>
      <c r="G1533" s="100"/>
      <c r="H1533" s="100"/>
      <c r="I1533" s="104">
        <f>G1529*A1515</f>
        <v>0</v>
      </c>
      <c r="J1533" s="33"/>
      <c r="K1533" s="100"/>
      <c r="L1533" s="104"/>
      <c r="M1533" s="77"/>
      <c r="N1533" s="77"/>
      <c r="O1533" s="77"/>
      <c r="P1533" s="77"/>
      <c r="Q1533" s="77"/>
      <c r="R1533" s="77"/>
      <c r="S1533" s="77"/>
      <c r="T1533" s="77"/>
      <c r="U1533" s="77"/>
      <c r="V1533" s="77"/>
      <c r="W1533" s="77"/>
      <c r="X1533" s="77"/>
      <c r="Y1533" s="77"/>
      <c r="Z1533" s="77"/>
    </row>
    <row r="1534" ht="15.75" customHeight="1">
      <c r="A1534" s="8"/>
      <c r="B1534" s="8"/>
      <c r="C1534" s="8"/>
      <c r="D1534" s="8"/>
      <c r="E1534" s="8"/>
      <c r="F1534" s="8"/>
      <c r="G1534" s="8"/>
      <c r="H1534" s="8"/>
      <c r="I1534" s="8"/>
      <c r="J1534" s="33"/>
      <c r="K1534" s="8"/>
      <c r="L1534" s="8"/>
      <c r="M1534" s="77"/>
      <c r="N1534" s="77"/>
      <c r="O1534" s="77"/>
      <c r="P1534" s="77"/>
      <c r="Q1534" s="77"/>
      <c r="R1534" s="77"/>
      <c r="S1534" s="77"/>
      <c r="T1534" s="77"/>
      <c r="U1534" s="77"/>
      <c r="V1534" s="77"/>
      <c r="W1534" s="77"/>
      <c r="X1534" s="77"/>
      <c r="Y1534" s="77"/>
      <c r="Z1534" s="77"/>
    </row>
    <row r="1535" ht="15.75" customHeight="1">
      <c r="A1535" s="8"/>
      <c r="B1535" s="8"/>
      <c r="C1535" s="8"/>
      <c r="D1535" s="8"/>
      <c r="E1535" s="8"/>
      <c r="F1535" s="8"/>
      <c r="G1535" s="8"/>
      <c r="H1535" s="8"/>
      <c r="I1535" s="8"/>
      <c r="J1535" s="33"/>
      <c r="K1535" s="8"/>
      <c r="L1535" s="8"/>
      <c r="M1535" s="77"/>
      <c r="N1535" s="77"/>
      <c r="O1535" s="77"/>
      <c r="P1535" s="77"/>
      <c r="Q1535" s="77"/>
      <c r="R1535" s="77"/>
      <c r="S1535" s="77"/>
      <c r="T1535" s="77"/>
      <c r="U1535" s="77"/>
      <c r="V1535" s="77"/>
      <c r="W1535" s="77"/>
      <c r="X1535" s="77"/>
      <c r="Y1535" s="77"/>
      <c r="Z1535" s="77"/>
    </row>
    <row r="1536" ht="15.75" customHeight="1">
      <c r="A1536" s="78" t="s">
        <v>478</v>
      </c>
      <c r="B1536" s="79" t="s">
        <v>479</v>
      </c>
      <c r="C1536" s="75"/>
      <c r="D1536" s="76"/>
      <c r="E1536" s="80" t="s">
        <v>480</v>
      </c>
      <c r="F1536" s="75"/>
      <c r="G1536" s="76"/>
      <c r="H1536" s="79" t="s">
        <v>481</v>
      </c>
      <c r="I1536" s="75"/>
      <c r="J1536" s="75"/>
      <c r="K1536" s="75"/>
      <c r="L1536" s="76"/>
      <c r="M1536" s="77"/>
      <c r="N1536" s="77"/>
      <c r="O1536" s="77"/>
      <c r="P1536" s="77"/>
      <c r="Q1536" s="77"/>
      <c r="R1536" s="77"/>
      <c r="S1536" s="77"/>
      <c r="T1536" s="77"/>
      <c r="U1536" s="77"/>
      <c r="V1536" s="77"/>
      <c r="W1536" s="77"/>
      <c r="X1536" s="77"/>
      <c r="Y1536" s="77"/>
      <c r="Z1536" s="77"/>
    </row>
    <row r="1537" ht="15.75" customHeight="1">
      <c r="A1537" s="177">
        <v>4.0</v>
      </c>
      <c r="B1537" s="82" t="s">
        <v>482</v>
      </c>
      <c r="C1537" s="82" t="s">
        <v>483</v>
      </c>
      <c r="D1537" s="82" t="s">
        <v>484</v>
      </c>
      <c r="E1537" s="82" t="s">
        <v>485</v>
      </c>
      <c r="F1537" s="82" t="s">
        <v>484</v>
      </c>
      <c r="G1537" s="82" t="s">
        <v>524</v>
      </c>
      <c r="H1537" s="82" t="s">
        <v>486</v>
      </c>
      <c r="I1537" s="82" t="s">
        <v>487</v>
      </c>
      <c r="J1537" s="114" t="s">
        <v>488</v>
      </c>
      <c r="K1537" s="85" t="s">
        <v>489</v>
      </c>
      <c r="L1537" s="85" t="s">
        <v>490</v>
      </c>
      <c r="M1537" s="77"/>
      <c r="N1537" s="77"/>
      <c r="O1537" s="77"/>
      <c r="P1537" s="77"/>
      <c r="Q1537" s="77"/>
      <c r="R1537" s="77"/>
      <c r="S1537" s="77"/>
      <c r="T1537" s="77"/>
      <c r="U1537" s="77"/>
      <c r="V1537" s="77"/>
      <c r="W1537" s="77"/>
      <c r="X1537" s="77"/>
      <c r="Y1537" s="77"/>
      <c r="Z1537" s="77"/>
    </row>
    <row r="1538" ht="15.75" customHeight="1">
      <c r="A1538" s="86" t="s">
        <v>491</v>
      </c>
      <c r="B1538" s="87"/>
      <c r="C1538" s="87"/>
      <c r="D1538" s="87"/>
      <c r="E1538" s="87"/>
      <c r="F1538" s="87"/>
      <c r="G1538" s="87"/>
      <c r="H1538" s="87"/>
      <c r="I1538" s="87"/>
      <c r="J1538" s="115"/>
      <c r="K1538" s="87"/>
      <c r="L1538" s="87"/>
      <c r="M1538" s="77"/>
      <c r="N1538" s="77"/>
      <c r="O1538" s="77"/>
      <c r="P1538" s="77"/>
      <c r="Q1538" s="77"/>
      <c r="R1538" s="77"/>
      <c r="S1538" s="77"/>
      <c r="T1538" s="77"/>
      <c r="U1538" s="77"/>
      <c r="V1538" s="77"/>
      <c r="W1538" s="77"/>
      <c r="X1538" s="77"/>
      <c r="Y1538" s="77"/>
      <c r="Z1538" s="77"/>
    </row>
    <row r="1539" ht="15.75" customHeight="1">
      <c r="A1539" s="2"/>
      <c r="B1539" s="89"/>
      <c r="C1539" s="89"/>
      <c r="D1539" s="18">
        <f t="shared" ref="D1539:D1552" si="409">C1539*B1539</f>
        <v>0</v>
      </c>
      <c r="E1539" s="18">
        <f>B1539*A1537</f>
        <v>0</v>
      </c>
      <c r="F1539" s="18">
        <f t="shared" ref="F1539:F1552" si="410">E1539*C1539</f>
        <v>0</v>
      </c>
      <c r="G1539" s="140">
        <v>0.0</v>
      </c>
      <c r="H1539" s="18"/>
      <c r="I1539" s="89">
        <f t="shared" ref="I1539:I1552" si="411">H1539*E1539</f>
        <v>0</v>
      </c>
      <c r="J1539" s="116"/>
      <c r="K1539" s="3">
        <f t="shared" ref="K1539:K1552" si="412">J1539*I1539</f>
        <v>0</v>
      </c>
      <c r="L1539" s="3"/>
      <c r="M1539" s="77"/>
      <c r="N1539" s="77"/>
      <c r="O1539" s="77"/>
      <c r="P1539" s="77"/>
      <c r="Q1539" s="77"/>
      <c r="R1539" s="77"/>
      <c r="S1539" s="77"/>
      <c r="T1539" s="77"/>
      <c r="U1539" s="77"/>
      <c r="V1539" s="77"/>
      <c r="W1539" s="77"/>
      <c r="X1539" s="77"/>
      <c r="Y1539" s="77"/>
      <c r="Z1539" s="77"/>
    </row>
    <row r="1540" ht="15.75" customHeight="1">
      <c r="A1540" s="2"/>
      <c r="B1540" s="89"/>
      <c r="C1540" s="89"/>
      <c r="D1540" s="18">
        <f t="shared" si="409"/>
        <v>0</v>
      </c>
      <c r="E1540" s="18">
        <f>B1540*A1537</f>
        <v>0</v>
      </c>
      <c r="F1540" s="18">
        <f t="shared" si="410"/>
        <v>0</v>
      </c>
      <c r="G1540" s="87"/>
      <c r="H1540" s="18"/>
      <c r="I1540" s="89">
        <f t="shared" si="411"/>
        <v>0</v>
      </c>
      <c r="J1540" s="116"/>
      <c r="K1540" s="3">
        <f t="shared" si="412"/>
        <v>0</v>
      </c>
      <c r="L1540" s="3"/>
      <c r="M1540" s="77"/>
      <c r="N1540" s="77"/>
      <c r="O1540" s="77"/>
      <c r="P1540" s="77"/>
      <c r="Q1540" s="77"/>
      <c r="R1540" s="77"/>
      <c r="S1540" s="77"/>
      <c r="T1540" s="77"/>
      <c r="U1540" s="77"/>
      <c r="V1540" s="77"/>
      <c r="W1540" s="77"/>
      <c r="X1540" s="77"/>
      <c r="Y1540" s="77"/>
      <c r="Z1540" s="77"/>
    </row>
    <row r="1541" ht="15.75" customHeight="1">
      <c r="A1541" s="2"/>
      <c r="B1541" s="18"/>
      <c r="C1541" s="18"/>
      <c r="D1541" s="18">
        <f t="shared" si="409"/>
        <v>0</v>
      </c>
      <c r="E1541" s="18">
        <f>B1541*A1537</f>
        <v>0</v>
      </c>
      <c r="F1541" s="18">
        <f t="shared" si="410"/>
        <v>0</v>
      </c>
      <c r="G1541" s="148" t="s">
        <v>527</v>
      </c>
      <c r="H1541" s="18"/>
      <c r="I1541" s="89">
        <f t="shared" si="411"/>
        <v>0</v>
      </c>
      <c r="J1541" s="116"/>
      <c r="K1541" s="3">
        <f t="shared" si="412"/>
        <v>0</v>
      </c>
      <c r="L1541" s="3"/>
      <c r="M1541" s="77"/>
      <c r="N1541" s="77"/>
      <c r="O1541" s="77"/>
      <c r="P1541" s="77"/>
      <c r="Q1541" s="77"/>
      <c r="R1541" s="77"/>
      <c r="S1541" s="77"/>
      <c r="T1541" s="77"/>
      <c r="U1541" s="77"/>
      <c r="V1541" s="77"/>
      <c r="W1541" s="77"/>
      <c r="X1541" s="77"/>
      <c r="Y1541" s="77"/>
      <c r="Z1541" s="77"/>
    </row>
    <row r="1542" ht="15.75" customHeight="1">
      <c r="A1542" s="2"/>
      <c r="B1542" s="18"/>
      <c r="C1542" s="18"/>
      <c r="D1542" s="18">
        <f t="shared" si="409"/>
        <v>0</v>
      </c>
      <c r="E1542" s="18">
        <f>B1542*A1537</f>
        <v>0</v>
      </c>
      <c r="F1542" s="18">
        <f t="shared" si="410"/>
        <v>0</v>
      </c>
      <c r="G1542" s="142"/>
      <c r="H1542" s="18"/>
      <c r="I1542" s="89">
        <f t="shared" si="411"/>
        <v>0</v>
      </c>
      <c r="J1542" s="116"/>
      <c r="K1542" s="3">
        <f t="shared" si="412"/>
        <v>0</v>
      </c>
      <c r="L1542" s="3"/>
      <c r="M1542" s="77"/>
      <c r="N1542" s="77"/>
      <c r="O1542" s="77"/>
      <c r="P1542" s="77"/>
      <c r="Q1542" s="77"/>
      <c r="R1542" s="77"/>
      <c r="S1542" s="77"/>
      <c r="T1542" s="77"/>
      <c r="U1542" s="77"/>
      <c r="V1542" s="77"/>
      <c r="W1542" s="77"/>
      <c r="X1542" s="77"/>
      <c r="Y1542" s="77"/>
      <c r="Z1542" s="77"/>
    </row>
    <row r="1543" ht="15.75" customHeight="1">
      <c r="A1543" s="2"/>
      <c r="B1543" s="18"/>
      <c r="C1543" s="18"/>
      <c r="D1543" s="18">
        <f t="shared" si="409"/>
        <v>0</v>
      </c>
      <c r="E1543" s="18">
        <f>B1543*A1537</f>
        <v>0</v>
      </c>
      <c r="F1543" s="18">
        <f t="shared" si="410"/>
        <v>0</v>
      </c>
      <c r="G1543" s="142"/>
      <c r="H1543" s="18"/>
      <c r="I1543" s="89">
        <f t="shared" si="411"/>
        <v>0</v>
      </c>
      <c r="J1543" s="116"/>
      <c r="K1543" s="3">
        <f t="shared" si="412"/>
        <v>0</v>
      </c>
      <c r="L1543" s="3"/>
      <c r="M1543" s="77"/>
      <c r="N1543" s="77"/>
      <c r="O1543" s="77"/>
      <c r="P1543" s="77"/>
      <c r="Q1543" s="77"/>
      <c r="R1543" s="77"/>
      <c r="S1543" s="77"/>
      <c r="T1543" s="77"/>
      <c r="U1543" s="77"/>
      <c r="V1543" s="77"/>
      <c r="W1543" s="77"/>
      <c r="X1543" s="77"/>
      <c r="Y1543" s="77"/>
      <c r="Z1543" s="77"/>
    </row>
    <row r="1544" ht="15.75" customHeight="1">
      <c r="A1544" s="2"/>
      <c r="B1544" s="18"/>
      <c r="C1544" s="18"/>
      <c r="D1544" s="18">
        <f t="shared" si="409"/>
        <v>0</v>
      </c>
      <c r="E1544" s="18">
        <f>B1544*A1537</f>
        <v>0</v>
      </c>
      <c r="F1544" s="18">
        <f t="shared" si="410"/>
        <v>0</v>
      </c>
      <c r="G1544" s="87"/>
      <c r="H1544" s="18"/>
      <c r="I1544" s="89">
        <f t="shared" si="411"/>
        <v>0</v>
      </c>
      <c r="J1544" s="116"/>
      <c r="K1544" s="3">
        <f t="shared" si="412"/>
        <v>0</v>
      </c>
      <c r="L1544" s="3"/>
      <c r="M1544" s="77"/>
      <c r="N1544" s="77"/>
      <c r="O1544" s="77"/>
      <c r="P1544" s="77"/>
      <c r="Q1544" s="77"/>
      <c r="R1544" s="77"/>
      <c r="S1544" s="77"/>
      <c r="T1544" s="77"/>
      <c r="U1544" s="77"/>
      <c r="V1544" s="77"/>
      <c r="W1544" s="77"/>
      <c r="X1544" s="77"/>
      <c r="Y1544" s="77"/>
      <c r="Z1544" s="77"/>
    </row>
    <row r="1545" ht="15.75" customHeight="1">
      <c r="A1545" s="2"/>
      <c r="B1545" s="18"/>
      <c r="C1545" s="18"/>
      <c r="D1545" s="18">
        <f t="shared" si="409"/>
        <v>0</v>
      </c>
      <c r="E1545" s="18">
        <f>B1545*A1537</f>
        <v>0</v>
      </c>
      <c r="F1545" s="18">
        <f t="shared" si="410"/>
        <v>0</v>
      </c>
      <c r="G1545" s="59"/>
      <c r="H1545" s="18"/>
      <c r="I1545" s="89">
        <f t="shared" si="411"/>
        <v>0</v>
      </c>
      <c r="J1545" s="116"/>
      <c r="K1545" s="3">
        <f t="shared" si="412"/>
        <v>0</v>
      </c>
      <c r="L1545" s="3"/>
      <c r="M1545" s="77"/>
      <c r="N1545" s="77"/>
      <c r="O1545" s="77"/>
      <c r="P1545" s="77"/>
      <c r="Q1545" s="77"/>
      <c r="R1545" s="77"/>
      <c r="S1545" s="77"/>
      <c r="T1545" s="77"/>
      <c r="U1545" s="77"/>
      <c r="V1545" s="77"/>
      <c r="W1545" s="77"/>
      <c r="X1545" s="77"/>
      <c r="Y1545" s="77"/>
      <c r="Z1545" s="77"/>
    </row>
    <row r="1546" ht="15.75" customHeight="1">
      <c r="A1546" s="2"/>
      <c r="B1546" s="89"/>
      <c r="C1546" s="89"/>
      <c r="D1546" s="18">
        <f t="shared" si="409"/>
        <v>0</v>
      </c>
      <c r="E1546" s="18">
        <f>B1546*A1537</f>
        <v>0</v>
      </c>
      <c r="F1546" s="18">
        <f t="shared" si="410"/>
        <v>0</v>
      </c>
      <c r="G1546" s="148" t="s">
        <v>528</v>
      </c>
      <c r="H1546" s="18"/>
      <c r="I1546" s="89">
        <f t="shared" si="411"/>
        <v>0</v>
      </c>
      <c r="J1546" s="116"/>
      <c r="K1546" s="3">
        <f t="shared" si="412"/>
        <v>0</v>
      </c>
      <c r="L1546" s="3"/>
      <c r="M1546" s="77"/>
      <c r="N1546" s="77"/>
      <c r="O1546" s="77"/>
      <c r="P1546" s="77"/>
      <c r="Q1546" s="77"/>
      <c r="R1546" s="77"/>
      <c r="S1546" s="77"/>
      <c r="T1546" s="77"/>
      <c r="U1546" s="77"/>
      <c r="V1546" s="77"/>
      <c r="W1546" s="77"/>
      <c r="X1546" s="77"/>
      <c r="Y1546" s="77"/>
      <c r="Z1546" s="77"/>
    </row>
    <row r="1547" ht="15.75" customHeight="1">
      <c r="A1547" s="2"/>
      <c r="B1547" s="89"/>
      <c r="C1547" s="89"/>
      <c r="D1547" s="18">
        <f t="shared" si="409"/>
        <v>0</v>
      </c>
      <c r="E1547" s="18">
        <f>B1547*A1537</f>
        <v>0</v>
      </c>
      <c r="F1547" s="18">
        <f t="shared" si="410"/>
        <v>0</v>
      </c>
      <c r="G1547" s="142"/>
      <c r="H1547" s="18"/>
      <c r="I1547" s="89">
        <f t="shared" si="411"/>
        <v>0</v>
      </c>
      <c r="J1547" s="116"/>
      <c r="K1547" s="3">
        <f t="shared" si="412"/>
        <v>0</v>
      </c>
      <c r="L1547" s="3"/>
      <c r="M1547" s="77"/>
      <c r="N1547" s="77"/>
      <c r="O1547" s="77"/>
      <c r="P1547" s="77"/>
      <c r="Q1547" s="77"/>
      <c r="R1547" s="77"/>
      <c r="S1547" s="77"/>
      <c r="T1547" s="77"/>
      <c r="U1547" s="77"/>
      <c r="V1547" s="77"/>
      <c r="W1547" s="77"/>
      <c r="X1547" s="77"/>
      <c r="Y1547" s="77"/>
      <c r="Z1547" s="77"/>
    </row>
    <row r="1548" ht="15.75" customHeight="1">
      <c r="A1548" s="1"/>
      <c r="B1548" s="89"/>
      <c r="C1548" s="89"/>
      <c r="D1548" s="18">
        <f t="shared" si="409"/>
        <v>0</v>
      </c>
      <c r="E1548" s="18">
        <f>B1548*A1537</f>
        <v>0</v>
      </c>
      <c r="F1548" s="18">
        <f t="shared" si="410"/>
        <v>0</v>
      </c>
      <c r="G1548" s="142"/>
      <c r="H1548" s="18"/>
      <c r="I1548" s="89">
        <f t="shared" si="411"/>
        <v>0</v>
      </c>
      <c r="J1548" s="116"/>
      <c r="K1548" s="3">
        <f t="shared" si="412"/>
        <v>0</v>
      </c>
      <c r="L1548" s="3"/>
      <c r="M1548" s="77"/>
      <c r="N1548" s="77"/>
      <c r="O1548" s="77"/>
      <c r="P1548" s="77"/>
      <c r="Q1548" s="77"/>
      <c r="R1548" s="77"/>
      <c r="S1548" s="77"/>
      <c r="T1548" s="77"/>
      <c r="U1548" s="77"/>
      <c r="V1548" s="77"/>
      <c r="W1548" s="77"/>
      <c r="X1548" s="77"/>
      <c r="Y1548" s="77"/>
      <c r="Z1548" s="77"/>
    </row>
    <row r="1549" ht="15.75" customHeight="1">
      <c r="A1549" s="1"/>
      <c r="B1549" s="89"/>
      <c r="C1549" s="89"/>
      <c r="D1549" s="18">
        <f t="shared" si="409"/>
        <v>0</v>
      </c>
      <c r="E1549" s="18">
        <f>B1549*A1537</f>
        <v>0</v>
      </c>
      <c r="F1549" s="18">
        <f t="shared" si="410"/>
        <v>0</v>
      </c>
      <c r="G1549" s="142"/>
      <c r="H1549" s="18"/>
      <c r="I1549" s="89">
        <f t="shared" si="411"/>
        <v>0</v>
      </c>
      <c r="J1549" s="116"/>
      <c r="K1549" s="3">
        <f t="shared" si="412"/>
        <v>0</v>
      </c>
      <c r="L1549" s="3"/>
      <c r="M1549" s="77"/>
      <c r="N1549" s="77"/>
      <c r="O1549" s="77"/>
      <c r="P1549" s="77"/>
      <c r="Q1549" s="77"/>
      <c r="R1549" s="77"/>
      <c r="S1549" s="77"/>
      <c r="T1549" s="77"/>
      <c r="U1549" s="77"/>
      <c r="V1549" s="77"/>
      <c r="W1549" s="77"/>
      <c r="X1549" s="77"/>
      <c r="Y1549" s="77"/>
      <c r="Z1549" s="77"/>
    </row>
    <row r="1550" ht="15.75" customHeight="1">
      <c r="A1550" s="31"/>
      <c r="B1550" s="89"/>
      <c r="C1550" s="89"/>
      <c r="D1550" s="95">
        <f t="shared" si="409"/>
        <v>0</v>
      </c>
      <c r="E1550" s="95">
        <f>B1550*A1537</f>
        <v>0</v>
      </c>
      <c r="F1550" s="18">
        <f t="shared" si="410"/>
        <v>0</v>
      </c>
      <c r="G1550" s="87"/>
      <c r="H1550" s="18"/>
      <c r="I1550" s="89">
        <f t="shared" si="411"/>
        <v>0</v>
      </c>
      <c r="J1550" s="118"/>
      <c r="K1550" s="3">
        <f t="shared" si="412"/>
        <v>0</v>
      </c>
      <c r="L1550" s="3"/>
      <c r="M1550" s="77"/>
      <c r="N1550" s="77"/>
      <c r="O1550" s="77"/>
      <c r="P1550" s="77"/>
      <c r="Q1550" s="77"/>
      <c r="R1550" s="77"/>
      <c r="S1550" s="77"/>
      <c r="T1550" s="77"/>
      <c r="U1550" s="77"/>
      <c r="V1550" s="77"/>
      <c r="W1550" s="77"/>
      <c r="X1550" s="77"/>
      <c r="Y1550" s="77"/>
      <c r="Z1550" s="77"/>
    </row>
    <row r="1551" ht="15.75" customHeight="1">
      <c r="A1551" s="31"/>
      <c r="B1551" s="89"/>
      <c r="C1551" s="89"/>
      <c r="D1551" s="18">
        <f t="shared" si="409"/>
        <v>0</v>
      </c>
      <c r="E1551" s="18">
        <f>B1551*A1537</f>
        <v>0</v>
      </c>
      <c r="F1551" s="18">
        <f t="shared" si="410"/>
        <v>0</v>
      </c>
      <c r="G1551" s="143">
        <f>F1553/A1537</f>
        <v>0</v>
      </c>
      <c r="H1551" s="18"/>
      <c r="I1551" s="89">
        <f t="shared" si="411"/>
        <v>0</v>
      </c>
      <c r="J1551" s="3"/>
      <c r="K1551" s="3">
        <f t="shared" si="412"/>
        <v>0</v>
      </c>
      <c r="L1551" s="3"/>
      <c r="M1551" s="77"/>
      <c r="N1551" s="77"/>
      <c r="O1551" s="77"/>
      <c r="P1551" s="77"/>
      <c r="Q1551" s="77"/>
      <c r="R1551" s="77"/>
      <c r="S1551" s="77"/>
      <c r="T1551" s="77"/>
      <c r="U1551" s="77"/>
      <c r="V1551" s="77"/>
      <c r="W1551" s="77"/>
      <c r="X1551" s="77"/>
      <c r="Y1551" s="77"/>
      <c r="Z1551" s="77"/>
    </row>
    <row r="1552" ht="15.75" customHeight="1">
      <c r="A1552" s="31"/>
      <c r="B1552" s="89"/>
      <c r="C1552" s="89"/>
      <c r="D1552" s="18">
        <f t="shared" si="409"/>
        <v>0</v>
      </c>
      <c r="E1552" s="18">
        <f>B1552*A1537</f>
        <v>0</v>
      </c>
      <c r="F1552" s="18">
        <f t="shared" si="410"/>
        <v>0</v>
      </c>
      <c r="G1552" s="142"/>
      <c r="H1552" s="18"/>
      <c r="I1552" s="89">
        <f t="shared" si="411"/>
        <v>0</v>
      </c>
      <c r="J1552" s="3"/>
      <c r="K1552" s="3">
        <f t="shared" si="412"/>
        <v>0</v>
      </c>
      <c r="L1552" s="3"/>
      <c r="M1552" s="77"/>
      <c r="N1552" s="77"/>
      <c r="O1552" s="77"/>
      <c r="P1552" s="77"/>
      <c r="Q1552" s="77"/>
      <c r="R1552" s="77"/>
      <c r="S1552" s="77"/>
      <c r="T1552" s="77"/>
      <c r="U1552" s="77"/>
      <c r="V1552" s="77"/>
      <c r="W1552" s="77"/>
      <c r="X1552" s="77"/>
      <c r="Y1552" s="77"/>
      <c r="Z1552" s="77"/>
    </row>
    <row r="1553" ht="15.75" customHeight="1">
      <c r="A1553" s="4" t="s">
        <v>495</v>
      </c>
      <c r="B1553" s="97">
        <f>SUM(B1539:B1552)</f>
        <v>0</v>
      </c>
      <c r="C1553" s="96"/>
      <c r="D1553" s="97">
        <f t="shared" ref="D1553:F1553" si="413">SUM(D1539:D1552)</f>
        <v>0</v>
      </c>
      <c r="E1553" s="97">
        <f t="shared" si="413"/>
        <v>0</v>
      </c>
      <c r="F1553" s="97">
        <f t="shared" si="413"/>
        <v>0</v>
      </c>
      <c r="G1553" s="87"/>
      <c r="H1553" s="96"/>
      <c r="I1553" s="97">
        <f t="shared" ref="I1553:L1553" si="414">SUM(I1539:I1552)</f>
        <v>0</v>
      </c>
      <c r="J1553" s="98">
        <f t="shared" si="414"/>
        <v>0</v>
      </c>
      <c r="K1553" s="98">
        <f t="shared" si="414"/>
        <v>0</v>
      </c>
      <c r="L1553" s="98">
        <f t="shared" si="414"/>
        <v>0</v>
      </c>
      <c r="M1553" s="77"/>
      <c r="N1553" s="77"/>
      <c r="O1553" s="77"/>
      <c r="P1553" s="77"/>
      <c r="Q1553" s="77"/>
      <c r="R1553" s="77"/>
      <c r="S1553" s="77"/>
      <c r="T1553" s="77"/>
      <c r="U1553" s="77"/>
      <c r="V1553" s="77"/>
      <c r="W1553" s="77"/>
      <c r="X1553" s="77"/>
      <c r="Y1553" s="77"/>
      <c r="Z1553" s="77"/>
    </row>
    <row r="1554" ht="15.75" customHeight="1">
      <c r="A1554" s="8"/>
      <c r="B1554" s="100"/>
      <c r="C1554" s="100"/>
      <c r="D1554" s="100"/>
      <c r="E1554" s="100"/>
      <c r="F1554" s="100"/>
      <c r="G1554" s="100"/>
      <c r="H1554" s="100"/>
      <c r="I1554" s="101" t="s">
        <v>496</v>
      </c>
      <c r="J1554" s="33"/>
      <c r="K1554" s="100"/>
      <c r="L1554" s="101" t="s">
        <v>497</v>
      </c>
      <c r="M1554" s="77"/>
      <c r="N1554" s="77"/>
      <c r="O1554" s="77"/>
      <c r="P1554" s="77"/>
      <c r="Q1554" s="77"/>
      <c r="R1554" s="77"/>
      <c r="S1554" s="77"/>
      <c r="T1554" s="77"/>
      <c r="U1554" s="77"/>
      <c r="V1554" s="77"/>
      <c r="W1554" s="77"/>
      <c r="X1554" s="77"/>
      <c r="Y1554" s="77"/>
      <c r="Z1554" s="77"/>
    </row>
    <row r="1555" ht="15.75" customHeight="1">
      <c r="A1555" s="8"/>
      <c r="B1555" s="100"/>
      <c r="C1555" s="100"/>
      <c r="D1555" s="100"/>
      <c r="E1555" s="100"/>
      <c r="F1555" s="100"/>
      <c r="G1555" s="100"/>
      <c r="H1555" s="100"/>
      <c r="I1555" s="104">
        <f>G1551*A1537</f>
        <v>0</v>
      </c>
      <c r="J1555" s="33"/>
      <c r="K1555" s="100"/>
      <c r="L1555" s="104"/>
      <c r="M1555" s="77"/>
      <c r="N1555" s="77"/>
      <c r="O1555" s="77"/>
      <c r="P1555" s="77"/>
      <c r="Q1555" s="77"/>
      <c r="R1555" s="77"/>
      <c r="S1555" s="77"/>
      <c r="T1555" s="77"/>
      <c r="U1555" s="77"/>
      <c r="V1555" s="77"/>
      <c r="W1555" s="77"/>
      <c r="X1555" s="77"/>
      <c r="Y1555" s="77"/>
      <c r="Z1555" s="77"/>
    </row>
    <row r="1556" ht="15.75" customHeight="1">
      <c r="A1556" s="8"/>
      <c r="B1556" s="8"/>
      <c r="C1556" s="8"/>
      <c r="D1556" s="8"/>
      <c r="E1556" s="8"/>
      <c r="F1556" s="8"/>
      <c r="G1556" s="8"/>
      <c r="H1556" s="8"/>
      <c r="I1556" s="8"/>
      <c r="J1556" s="33"/>
      <c r="K1556" s="8"/>
      <c r="L1556" s="8"/>
      <c r="M1556" s="77"/>
      <c r="N1556" s="77"/>
      <c r="O1556" s="77"/>
      <c r="P1556" s="77"/>
      <c r="Q1556" s="77"/>
      <c r="R1556" s="77"/>
      <c r="S1556" s="77"/>
      <c r="T1556" s="77"/>
      <c r="U1556" s="77"/>
      <c r="V1556" s="77"/>
      <c r="W1556" s="77"/>
      <c r="X1556" s="77"/>
      <c r="Y1556" s="77"/>
      <c r="Z1556" s="77"/>
    </row>
    <row r="1557" ht="15.75" customHeight="1">
      <c r="A1557" s="8"/>
      <c r="B1557" s="8"/>
      <c r="C1557" s="8"/>
      <c r="D1557" s="8"/>
      <c r="E1557" s="8"/>
      <c r="F1557" s="8"/>
      <c r="G1557" s="8"/>
      <c r="H1557" s="8"/>
      <c r="I1557" s="8"/>
      <c r="J1557" s="33"/>
      <c r="K1557" s="8"/>
      <c r="L1557" s="8"/>
      <c r="M1557" s="77"/>
      <c r="N1557" s="77"/>
      <c r="O1557" s="77"/>
      <c r="P1557" s="77"/>
      <c r="Q1557" s="77"/>
      <c r="R1557" s="77"/>
      <c r="S1557" s="77"/>
      <c r="T1557" s="77"/>
      <c r="U1557" s="77"/>
      <c r="V1557" s="77"/>
      <c r="W1557" s="77"/>
      <c r="X1557" s="77"/>
      <c r="Y1557" s="77"/>
      <c r="Z1557" s="77"/>
    </row>
    <row r="1558" ht="15.75" customHeight="1">
      <c r="A1558" s="66"/>
      <c r="B1558" s="75"/>
      <c r="C1558" s="75"/>
      <c r="D1558" s="75"/>
      <c r="E1558" s="75"/>
      <c r="F1558" s="75"/>
      <c r="G1558" s="75"/>
      <c r="H1558" s="75"/>
      <c r="I1558" s="75"/>
      <c r="J1558" s="75"/>
      <c r="K1558" s="75"/>
      <c r="L1558" s="76"/>
      <c r="M1558" s="77"/>
      <c r="N1558" s="77"/>
      <c r="O1558" s="77"/>
      <c r="P1558" s="77"/>
      <c r="Q1558" s="77"/>
      <c r="R1558" s="77"/>
      <c r="S1558" s="77"/>
      <c r="T1558" s="77"/>
      <c r="U1558" s="77"/>
      <c r="V1558" s="77"/>
      <c r="W1558" s="77"/>
      <c r="X1558" s="77"/>
      <c r="Y1558" s="77"/>
      <c r="Z1558" s="77"/>
    </row>
    <row r="1559" ht="15.75" customHeight="1">
      <c r="A1559" s="78" t="s">
        <v>478</v>
      </c>
      <c r="B1559" s="79" t="s">
        <v>479</v>
      </c>
      <c r="C1559" s="75"/>
      <c r="D1559" s="76"/>
      <c r="E1559" s="80" t="s">
        <v>480</v>
      </c>
      <c r="F1559" s="75"/>
      <c r="G1559" s="76"/>
      <c r="H1559" s="79" t="s">
        <v>481</v>
      </c>
      <c r="I1559" s="75"/>
      <c r="J1559" s="75"/>
      <c r="K1559" s="75"/>
      <c r="L1559" s="76"/>
      <c r="M1559" s="77"/>
      <c r="N1559" s="77"/>
      <c r="O1559" s="77"/>
      <c r="P1559" s="77"/>
      <c r="Q1559" s="77"/>
      <c r="R1559" s="77"/>
      <c r="S1559" s="77"/>
      <c r="T1559" s="77"/>
      <c r="U1559" s="77"/>
      <c r="V1559" s="77"/>
      <c r="W1559" s="77"/>
      <c r="X1559" s="77"/>
      <c r="Y1559" s="77"/>
      <c r="Z1559" s="77"/>
    </row>
    <row r="1560" ht="15.75" customHeight="1">
      <c r="A1560" s="177">
        <v>4.0</v>
      </c>
      <c r="B1560" s="82" t="s">
        <v>482</v>
      </c>
      <c r="C1560" s="82" t="s">
        <v>483</v>
      </c>
      <c r="D1560" s="82" t="s">
        <v>484</v>
      </c>
      <c r="E1560" s="82" t="s">
        <v>485</v>
      </c>
      <c r="F1560" s="82" t="s">
        <v>484</v>
      </c>
      <c r="G1560" s="82" t="s">
        <v>524</v>
      </c>
      <c r="H1560" s="82" t="s">
        <v>486</v>
      </c>
      <c r="I1560" s="82" t="s">
        <v>487</v>
      </c>
      <c r="J1560" s="114" t="s">
        <v>488</v>
      </c>
      <c r="K1560" s="85" t="s">
        <v>489</v>
      </c>
      <c r="L1560" s="85" t="s">
        <v>490</v>
      </c>
      <c r="M1560" s="77"/>
      <c r="N1560" s="77"/>
      <c r="O1560" s="77"/>
      <c r="P1560" s="77"/>
      <c r="Q1560" s="77"/>
      <c r="R1560" s="77"/>
      <c r="S1560" s="77"/>
      <c r="T1560" s="77"/>
      <c r="U1560" s="77"/>
      <c r="V1560" s="77"/>
      <c r="W1560" s="77"/>
      <c r="X1560" s="77"/>
      <c r="Y1560" s="77"/>
      <c r="Z1560" s="77"/>
    </row>
    <row r="1561" ht="15.75" customHeight="1">
      <c r="A1561" s="86" t="s">
        <v>491</v>
      </c>
      <c r="B1561" s="87"/>
      <c r="C1561" s="87"/>
      <c r="D1561" s="87"/>
      <c r="E1561" s="87"/>
      <c r="F1561" s="87"/>
      <c r="G1561" s="87"/>
      <c r="H1561" s="87"/>
      <c r="I1561" s="87"/>
      <c r="J1561" s="115"/>
      <c r="K1561" s="87"/>
      <c r="L1561" s="87"/>
      <c r="M1561" s="77"/>
      <c r="N1561" s="77"/>
      <c r="O1561" s="77"/>
      <c r="P1561" s="77"/>
      <c r="Q1561" s="77"/>
      <c r="R1561" s="77"/>
      <c r="S1561" s="77"/>
      <c r="T1561" s="77"/>
      <c r="U1561" s="77"/>
      <c r="V1561" s="77"/>
      <c r="W1561" s="77"/>
      <c r="X1561" s="77"/>
      <c r="Y1561" s="77"/>
      <c r="Z1561" s="77"/>
    </row>
    <row r="1562" ht="15.75" customHeight="1">
      <c r="A1562" s="2"/>
      <c r="B1562" s="89"/>
      <c r="C1562" s="89"/>
      <c r="D1562" s="18">
        <f t="shared" ref="D1562:D1575" si="415">C1562*B1562</f>
        <v>0</v>
      </c>
      <c r="E1562" s="18">
        <f>B1562*A1560</f>
        <v>0</v>
      </c>
      <c r="F1562" s="18">
        <f t="shared" ref="F1562:F1575" si="416">E1562*C1562</f>
        <v>0</v>
      </c>
      <c r="G1562" s="140">
        <v>0.0</v>
      </c>
      <c r="H1562" s="18"/>
      <c r="I1562" s="89">
        <f t="shared" ref="I1562:I1575" si="417">H1562*E1562</f>
        <v>0</v>
      </c>
      <c r="J1562" s="116"/>
      <c r="K1562" s="3">
        <f t="shared" ref="K1562:K1575" si="418">J1562*I1562</f>
        <v>0</v>
      </c>
      <c r="L1562" s="3"/>
      <c r="M1562" s="77"/>
      <c r="N1562" s="77"/>
      <c r="O1562" s="77"/>
      <c r="P1562" s="77"/>
      <c r="Q1562" s="77"/>
      <c r="R1562" s="77"/>
      <c r="S1562" s="77"/>
      <c r="T1562" s="77"/>
      <c r="U1562" s="77"/>
      <c r="V1562" s="77"/>
      <c r="W1562" s="77"/>
      <c r="X1562" s="77"/>
      <c r="Y1562" s="77"/>
      <c r="Z1562" s="77"/>
    </row>
    <row r="1563" ht="15.75" customHeight="1">
      <c r="A1563" s="2"/>
      <c r="B1563" s="89"/>
      <c r="C1563" s="89"/>
      <c r="D1563" s="18">
        <f t="shared" si="415"/>
        <v>0</v>
      </c>
      <c r="E1563" s="18">
        <f>B1563*A1560</f>
        <v>0</v>
      </c>
      <c r="F1563" s="18">
        <f t="shared" si="416"/>
        <v>0</v>
      </c>
      <c r="G1563" s="87"/>
      <c r="H1563" s="18"/>
      <c r="I1563" s="89">
        <f t="shared" si="417"/>
        <v>0</v>
      </c>
      <c r="J1563" s="116"/>
      <c r="K1563" s="3">
        <f t="shared" si="418"/>
        <v>0</v>
      </c>
      <c r="L1563" s="3"/>
      <c r="M1563" s="77"/>
      <c r="N1563" s="77"/>
      <c r="O1563" s="77"/>
      <c r="P1563" s="77"/>
      <c r="Q1563" s="77"/>
      <c r="R1563" s="77"/>
      <c r="S1563" s="77"/>
      <c r="T1563" s="77"/>
      <c r="U1563" s="77"/>
      <c r="V1563" s="77"/>
      <c r="W1563" s="77"/>
      <c r="X1563" s="77"/>
      <c r="Y1563" s="77"/>
      <c r="Z1563" s="77"/>
    </row>
    <row r="1564" ht="15.75" customHeight="1">
      <c r="A1564" s="2"/>
      <c r="B1564" s="18"/>
      <c r="C1564" s="18"/>
      <c r="D1564" s="18">
        <f t="shared" si="415"/>
        <v>0</v>
      </c>
      <c r="E1564" s="18">
        <f>B1564*A1560</f>
        <v>0</v>
      </c>
      <c r="F1564" s="18">
        <f t="shared" si="416"/>
        <v>0</v>
      </c>
      <c r="G1564" s="148" t="s">
        <v>527</v>
      </c>
      <c r="H1564" s="18"/>
      <c r="I1564" s="89">
        <f t="shared" si="417"/>
        <v>0</v>
      </c>
      <c r="J1564" s="116"/>
      <c r="K1564" s="3">
        <f t="shared" si="418"/>
        <v>0</v>
      </c>
      <c r="L1564" s="3"/>
      <c r="M1564" s="77"/>
      <c r="N1564" s="77"/>
      <c r="O1564" s="77"/>
      <c r="P1564" s="77"/>
      <c r="Q1564" s="77"/>
      <c r="R1564" s="77"/>
      <c r="S1564" s="77"/>
      <c r="T1564" s="77"/>
      <c r="U1564" s="77"/>
      <c r="V1564" s="77"/>
      <c r="W1564" s="77"/>
      <c r="X1564" s="77"/>
      <c r="Y1564" s="77"/>
      <c r="Z1564" s="77"/>
    </row>
    <row r="1565" ht="15.75" customHeight="1">
      <c r="A1565" s="2"/>
      <c r="B1565" s="18"/>
      <c r="C1565" s="18"/>
      <c r="D1565" s="18">
        <f t="shared" si="415"/>
        <v>0</v>
      </c>
      <c r="E1565" s="18">
        <f>B1565*A1560</f>
        <v>0</v>
      </c>
      <c r="F1565" s="18">
        <f t="shared" si="416"/>
        <v>0</v>
      </c>
      <c r="G1565" s="142"/>
      <c r="H1565" s="18"/>
      <c r="I1565" s="89">
        <f t="shared" si="417"/>
        <v>0</v>
      </c>
      <c r="J1565" s="116"/>
      <c r="K1565" s="3">
        <f t="shared" si="418"/>
        <v>0</v>
      </c>
      <c r="L1565" s="3"/>
      <c r="M1565" s="77"/>
      <c r="N1565" s="77"/>
      <c r="O1565" s="77"/>
      <c r="P1565" s="77"/>
      <c r="Q1565" s="77"/>
      <c r="R1565" s="77"/>
      <c r="S1565" s="77"/>
      <c r="T1565" s="77"/>
      <c r="U1565" s="77"/>
      <c r="V1565" s="77"/>
      <c r="W1565" s="77"/>
      <c r="X1565" s="77"/>
      <c r="Y1565" s="77"/>
      <c r="Z1565" s="77"/>
    </row>
    <row r="1566" ht="15.75" customHeight="1">
      <c r="A1566" s="2"/>
      <c r="B1566" s="18"/>
      <c r="C1566" s="18"/>
      <c r="D1566" s="18">
        <f t="shared" si="415"/>
        <v>0</v>
      </c>
      <c r="E1566" s="18">
        <f>B1566*A1560</f>
        <v>0</v>
      </c>
      <c r="F1566" s="18">
        <f t="shared" si="416"/>
        <v>0</v>
      </c>
      <c r="G1566" s="142"/>
      <c r="H1566" s="18"/>
      <c r="I1566" s="89">
        <f t="shared" si="417"/>
        <v>0</v>
      </c>
      <c r="J1566" s="116"/>
      <c r="K1566" s="3">
        <f t="shared" si="418"/>
        <v>0</v>
      </c>
      <c r="L1566" s="3"/>
      <c r="M1566" s="77"/>
      <c r="N1566" s="77"/>
      <c r="O1566" s="77"/>
      <c r="P1566" s="77"/>
      <c r="Q1566" s="77"/>
      <c r="R1566" s="77"/>
      <c r="S1566" s="77"/>
      <c r="T1566" s="77"/>
      <c r="U1566" s="77"/>
      <c r="V1566" s="77"/>
      <c r="W1566" s="77"/>
      <c r="X1566" s="77"/>
      <c r="Y1566" s="77"/>
      <c r="Z1566" s="77"/>
    </row>
    <row r="1567" ht="15.75" customHeight="1">
      <c r="A1567" s="2"/>
      <c r="B1567" s="18"/>
      <c r="C1567" s="18"/>
      <c r="D1567" s="18">
        <f t="shared" si="415"/>
        <v>0</v>
      </c>
      <c r="E1567" s="18">
        <f>B1567*A1560</f>
        <v>0</v>
      </c>
      <c r="F1567" s="18">
        <f t="shared" si="416"/>
        <v>0</v>
      </c>
      <c r="G1567" s="87"/>
      <c r="H1567" s="18"/>
      <c r="I1567" s="89">
        <f t="shared" si="417"/>
        <v>0</v>
      </c>
      <c r="J1567" s="116"/>
      <c r="K1567" s="3">
        <f t="shared" si="418"/>
        <v>0</v>
      </c>
      <c r="L1567" s="3"/>
      <c r="M1567" s="77"/>
      <c r="N1567" s="77"/>
      <c r="O1567" s="77"/>
      <c r="P1567" s="77"/>
      <c r="Q1567" s="77"/>
      <c r="R1567" s="77"/>
      <c r="S1567" s="77"/>
      <c r="T1567" s="77"/>
      <c r="U1567" s="77"/>
      <c r="V1567" s="77"/>
      <c r="W1567" s="77"/>
      <c r="X1567" s="77"/>
      <c r="Y1567" s="77"/>
      <c r="Z1567" s="77"/>
    </row>
    <row r="1568" ht="15.75" customHeight="1">
      <c r="A1568" s="2"/>
      <c r="B1568" s="18"/>
      <c r="C1568" s="18"/>
      <c r="D1568" s="18">
        <f t="shared" si="415"/>
        <v>0</v>
      </c>
      <c r="E1568" s="18">
        <f>B1568*A1560</f>
        <v>0</v>
      </c>
      <c r="F1568" s="18">
        <f t="shared" si="416"/>
        <v>0</v>
      </c>
      <c r="G1568" s="59"/>
      <c r="H1568" s="18"/>
      <c r="I1568" s="89">
        <f t="shared" si="417"/>
        <v>0</v>
      </c>
      <c r="J1568" s="116"/>
      <c r="K1568" s="3">
        <f t="shared" si="418"/>
        <v>0</v>
      </c>
      <c r="L1568" s="3"/>
      <c r="M1568" s="77"/>
      <c r="N1568" s="77"/>
      <c r="O1568" s="77"/>
      <c r="P1568" s="77"/>
      <c r="Q1568" s="77"/>
      <c r="R1568" s="77"/>
      <c r="S1568" s="77"/>
      <c r="T1568" s="77"/>
      <c r="U1568" s="77"/>
      <c r="V1568" s="77"/>
      <c r="W1568" s="77"/>
      <c r="X1568" s="77"/>
      <c r="Y1568" s="77"/>
      <c r="Z1568" s="77"/>
    </row>
    <row r="1569" ht="15.75" customHeight="1">
      <c r="A1569" s="2"/>
      <c r="B1569" s="89"/>
      <c r="C1569" s="89"/>
      <c r="D1569" s="18">
        <f t="shared" si="415"/>
        <v>0</v>
      </c>
      <c r="E1569" s="18">
        <f>B1569*A1560</f>
        <v>0</v>
      </c>
      <c r="F1569" s="18">
        <f t="shared" si="416"/>
        <v>0</v>
      </c>
      <c r="G1569" s="148" t="s">
        <v>528</v>
      </c>
      <c r="H1569" s="18"/>
      <c r="I1569" s="89">
        <f t="shared" si="417"/>
        <v>0</v>
      </c>
      <c r="J1569" s="116"/>
      <c r="K1569" s="3">
        <f t="shared" si="418"/>
        <v>0</v>
      </c>
      <c r="L1569" s="3"/>
      <c r="M1569" s="77"/>
      <c r="N1569" s="77"/>
      <c r="O1569" s="77"/>
      <c r="P1569" s="77"/>
      <c r="Q1569" s="77"/>
      <c r="R1569" s="77"/>
      <c r="S1569" s="77"/>
      <c r="T1569" s="77"/>
      <c r="U1569" s="77"/>
      <c r="V1569" s="77"/>
      <c r="W1569" s="77"/>
      <c r="X1569" s="77"/>
      <c r="Y1569" s="77"/>
      <c r="Z1569" s="77"/>
    </row>
    <row r="1570" ht="15.75" customHeight="1">
      <c r="A1570" s="2"/>
      <c r="B1570" s="89"/>
      <c r="C1570" s="89"/>
      <c r="D1570" s="18">
        <f t="shared" si="415"/>
        <v>0</v>
      </c>
      <c r="E1570" s="18">
        <f>B1570*A1560</f>
        <v>0</v>
      </c>
      <c r="F1570" s="18">
        <f t="shared" si="416"/>
        <v>0</v>
      </c>
      <c r="G1570" s="142"/>
      <c r="H1570" s="18"/>
      <c r="I1570" s="89">
        <f t="shared" si="417"/>
        <v>0</v>
      </c>
      <c r="J1570" s="116"/>
      <c r="K1570" s="3">
        <f t="shared" si="418"/>
        <v>0</v>
      </c>
      <c r="L1570" s="3"/>
      <c r="M1570" s="77"/>
      <c r="N1570" s="77"/>
      <c r="O1570" s="77"/>
      <c r="P1570" s="77"/>
      <c r="Q1570" s="77"/>
      <c r="R1570" s="77"/>
      <c r="S1570" s="77"/>
      <c r="T1570" s="77"/>
      <c r="U1570" s="77"/>
      <c r="V1570" s="77"/>
      <c r="W1570" s="77"/>
      <c r="X1570" s="77"/>
      <c r="Y1570" s="77"/>
      <c r="Z1570" s="77"/>
    </row>
    <row r="1571" ht="15.75" customHeight="1">
      <c r="A1571" s="1"/>
      <c r="B1571" s="89"/>
      <c r="C1571" s="89"/>
      <c r="D1571" s="18">
        <f t="shared" si="415"/>
        <v>0</v>
      </c>
      <c r="E1571" s="18">
        <f>B1571*A1560</f>
        <v>0</v>
      </c>
      <c r="F1571" s="18">
        <f t="shared" si="416"/>
        <v>0</v>
      </c>
      <c r="G1571" s="142"/>
      <c r="H1571" s="18"/>
      <c r="I1571" s="89">
        <f t="shared" si="417"/>
        <v>0</v>
      </c>
      <c r="J1571" s="116"/>
      <c r="K1571" s="3">
        <f t="shared" si="418"/>
        <v>0</v>
      </c>
      <c r="L1571" s="3"/>
      <c r="M1571" s="77"/>
      <c r="N1571" s="77"/>
      <c r="O1571" s="77"/>
      <c r="P1571" s="77"/>
      <c r="Q1571" s="77"/>
      <c r="R1571" s="77"/>
      <c r="S1571" s="77"/>
      <c r="T1571" s="77"/>
      <c r="U1571" s="77"/>
      <c r="V1571" s="77"/>
      <c r="W1571" s="77"/>
      <c r="X1571" s="77"/>
      <c r="Y1571" s="77"/>
      <c r="Z1571" s="77"/>
    </row>
    <row r="1572" ht="15.75" customHeight="1">
      <c r="A1572" s="1"/>
      <c r="B1572" s="89"/>
      <c r="C1572" s="89"/>
      <c r="D1572" s="18">
        <f t="shared" si="415"/>
        <v>0</v>
      </c>
      <c r="E1572" s="18">
        <f>B1572*A1560</f>
        <v>0</v>
      </c>
      <c r="F1572" s="18">
        <f t="shared" si="416"/>
        <v>0</v>
      </c>
      <c r="G1572" s="142"/>
      <c r="H1572" s="18"/>
      <c r="I1572" s="89">
        <f t="shared" si="417"/>
        <v>0</v>
      </c>
      <c r="J1572" s="116"/>
      <c r="K1572" s="3">
        <f t="shared" si="418"/>
        <v>0</v>
      </c>
      <c r="L1572" s="3"/>
      <c r="M1572" s="77"/>
      <c r="N1572" s="77"/>
      <c r="O1572" s="77"/>
      <c r="P1572" s="77"/>
      <c r="Q1572" s="77"/>
      <c r="R1572" s="77"/>
      <c r="S1572" s="77"/>
      <c r="T1572" s="77"/>
      <c r="U1572" s="77"/>
      <c r="V1572" s="77"/>
      <c r="W1572" s="77"/>
      <c r="X1572" s="77"/>
      <c r="Y1572" s="77"/>
      <c r="Z1572" s="77"/>
    </row>
    <row r="1573" ht="15.75" customHeight="1">
      <c r="A1573" s="31"/>
      <c r="B1573" s="89"/>
      <c r="C1573" s="89"/>
      <c r="D1573" s="95">
        <f t="shared" si="415"/>
        <v>0</v>
      </c>
      <c r="E1573" s="95">
        <f>B1573*A1560</f>
        <v>0</v>
      </c>
      <c r="F1573" s="18">
        <f t="shared" si="416"/>
        <v>0</v>
      </c>
      <c r="G1573" s="87"/>
      <c r="H1573" s="18"/>
      <c r="I1573" s="89">
        <f t="shared" si="417"/>
        <v>0</v>
      </c>
      <c r="J1573" s="118"/>
      <c r="K1573" s="3">
        <f t="shared" si="418"/>
        <v>0</v>
      </c>
      <c r="L1573" s="3"/>
      <c r="M1573" s="77"/>
      <c r="N1573" s="77"/>
      <c r="O1573" s="77"/>
      <c r="P1573" s="77"/>
      <c r="Q1573" s="77"/>
      <c r="R1573" s="77"/>
      <c r="S1573" s="77"/>
      <c r="T1573" s="77"/>
      <c r="U1573" s="77"/>
      <c r="V1573" s="77"/>
      <c r="W1573" s="77"/>
      <c r="X1573" s="77"/>
      <c r="Y1573" s="77"/>
      <c r="Z1573" s="77"/>
    </row>
    <row r="1574" ht="15.75" customHeight="1">
      <c r="A1574" s="31"/>
      <c r="B1574" s="89"/>
      <c r="C1574" s="89"/>
      <c r="D1574" s="18">
        <f t="shared" si="415"/>
        <v>0</v>
      </c>
      <c r="E1574" s="18">
        <f>B1574*A1560</f>
        <v>0</v>
      </c>
      <c r="F1574" s="18">
        <f t="shared" si="416"/>
        <v>0</v>
      </c>
      <c r="G1574" s="143">
        <f>F1576/A1560</f>
        <v>0</v>
      </c>
      <c r="H1574" s="18"/>
      <c r="I1574" s="89">
        <f t="shared" si="417"/>
        <v>0</v>
      </c>
      <c r="J1574" s="3"/>
      <c r="K1574" s="3">
        <f t="shared" si="418"/>
        <v>0</v>
      </c>
      <c r="L1574" s="3"/>
      <c r="M1574" s="77"/>
      <c r="N1574" s="77"/>
      <c r="O1574" s="77"/>
      <c r="P1574" s="77"/>
      <c r="Q1574" s="77"/>
      <c r="R1574" s="77"/>
      <c r="S1574" s="77"/>
      <c r="T1574" s="77"/>
      <c r="U1574" s="77"/>
      <c r="V1574" s="77"/>
      <c r="W1574" s="77"/>
      <c r="X1574" s="77"/>
      <c r="Y1574" s="77"/>
      <c r="Z1574" s="77"/>
    </row>
    <row r="1575" ht="15.75" customHeight="1">
      <c r="A1575" s="31"/>
      <c r="B1575" s="89"/>
      <c r="C1575" s="89"/>
      <c r="D1575" s="18">
        <f t="shared" si="415"/>
        <v>0</v>
      </c>
      <c r="E1575" s="18">
        <f>B1575*A1560</f>
        <v>0</v>
      </c>
      <c r="F1575" s="18">
        <f t="shared" si="416"/>
        <v>0</v>
      </c>
      <c r="G1575" s="142"/>
      <c r="H1575" s="18"/>
      <c r="I1575" s="89">
        <f t="shared" si="417"/>
        <v>0</v>
      </c>
      <c r="J1575" s="3"/>
      <c r="K1575" s="3">
        <f t="shared" si="418"/>
        <v>0</v>
      </c>
      <c r="L1575" s="3"/>
      <c r="M1575" s="77"/>
      <c r="N1575" s="77"/>
      <c r="O1575" s="77"/>
      <c r="P1575" s="77"/>
      <c r="Q1575" s="77"/>
      <c r="R1575" s="77"/>
      <c r="S1575" s="77"/>
      <c r="T1575" s="77"/>
      <c r="U1575" s="77"/>
      <c r="V1575" s="77"/>
      <c r="W1575" s="77"/>
      <c r="X1575" s="77"/>
      <c r="Y1575" s="77"/>
      <c r="Z1575" s="77"/>
    </row>
    <row r="1576" ht="15.75" customHeight="1">
      <c r="A1576" s="4" t="s">
        <v>495</v>
      </c>
      <c r="B1576" s="97">
        <f>SUM(B1562:B1575)</f>
        <v>0</v>
      </c>
      <c r="C1576" s="96"/>
      <c r="D1576" s="97">
        <f t="shared" ref="D1576:F1576" si="419">SUM(D1562:D1575)</f>
        <v>0</v>
      </c>
      <c r="E1576" s="97">
        <f t="shared" si="419"/>
        <v>0</v>
      </c>
      <c r="F1576" s="97">
        <f t="shared" si="419"/>
        <v>0</v>
      </c>
      <c r="G1576" s="87"/>
      <c r="H1576" s="96"/>
      <c r="I1576" s="97">
        <f t="shared" ref="I1576:L1576" si="420">SUM(I1562:I1575)</f>
        <v>0</v>
      </c>
      <c r="J1576" s="98">
        <f t="shared" si="420"/>
        <v>0</v>
      </c>
      <c r="K1576" s="98">
        <f t="shared" si="420"/>
        <v>0</v>
      </c>
      <c r="L1576" s="98">
        <f t="shared" si="420"/>
        <v>0</v>
      </c>
      <c r="M1576" s="77"/>
      <c r="N1576" s="77"/>
      <c r="O1576" s="77"/>
      <c r="P1576" s="77"/>
      <c r="Q1576" s="77"/>
      <c r="R1576" s="77"/>
      <c r="S1576" s="77"/>
      <c r="T1576" s="77"/>
      <c r="U1576" s="77"/>
      <c r="V1576" s="77"/>
      <c r="W1576" s="77"/>
      <c r="X1576" s="77"/>
      <c r="Y1576" s="77"/>
      <c r="Z1576" s="77"/>
    </row>
    <row r="1577" ht="15.75" customHeight="1">
      <c r="A1577" s="8"/>
      <c r="B1577" s="100"/>
      <c r="C1577" s="100"/>
      <c r="D1577" s="100"/>
      <c r="E1577" s="100"/>
      <c r="F1577" s="100"/>
      <c r="G1577" s="100"/>
      <c r="H1577" s="100"/>
      <c r="I1577" s="101" t="s">
        <v>496</v>
      </c>
      <c r="J1577" s="33"/>
      <c r="K1577" s="100"/>
      <c r="L1577" s="101" t="s">
        <v>497</v>
      </c>
      <c r="M1577" s="77"/>
      <c r="N1577" s="77"/>
      <c r="O1577" s="77"/>
      <c r="P1577" s="77"/>
      <c r="Q1577" s="77"/>
      <c r="R1577" s="77"/>
      <c r="S1577" s="77"/>
      <c r="T1577" s="77"/>
      <c r="U1577" s="77"/>
      <c r="V1577" s="77"/>
      <c r="W1577" s="77"/>
      <c r="X1577" s="77"/>
      <c r="Y1577" s="77"/>
      <c r="Z1577" s="77"/>
    </row>
    <row r="1578" ht="15.75" customHeight="1">
      <c r="A1578" s="8"/>
      <c r="B1578" s="100"/>
      <c r="C1578" s="100"/>
      <c r="D1578" s="100"/>
      <c r="E1578" s="100"/>
      <c r="F1578" s="100"/>
      <c r="G1578" s="100"/>
      <c r="H1578" s="100"/>
      <c r="I1578" s="104">
        <f>G1574*A1560</f>
        <v>0</v>
      </c>
      <c r="J1578" s="33"/>
      <c r="K1578" s="100"/>
      <c r="L1578" s="104"/>
      <c r="M1578" s="77"/>
      <c r="N1578" s="77"/>
      <c r="O1578" s="77"/>
      <c r="P1578" s="77"/>
      <c r="Q1578" s="77"/>
      <c r="R1578" s="77"/>
      <c r="S1578" s="77"/>
      <c r="T1578" s="77"/>
      <c r="U1578" s="77"/>
      <c r="V1578" s="77"/>
      <c r="W1578" s="77"/>
      <c r="X1578" s="77"/>
      <c r="Y1578" s="77"/>
      <c r="Z1578" s="77"/>
    </row>
    <row r="1579" ht="15.75" customHeight="1">
      <c r="A1579" s="8"/>
      <c r="B1579" s="100"/>
      <c r="C1579" s="100"/>
      <c r="D1579" s="100"/>
      <c r="E1579" s="100"/>
      <c r="F1579" s="100"/>
      <c r="G1579" s="100"/>
      <c r="H1579" s="100"/>
      <c r="I1579" s="107"/>
      <c r="J1579" s="33"/>
      <c r="K1579" s="100"/>
      <c r="L1579" s="107"/>
      <c r="M1579" s="77"/>
      <c r="N1579" s="77"/>
      <c r="O1579" s="77"/>
      <c r="P1579" s="77"/>
      <c r="Q1579" s="77"/>
      <c r="R1579" s="77"/>
      <c r="S1579" s="77"/>
      <c r="T1579" s="77"/>
      <c r="U1579" s="77"/>
      <c r="V1579" s="77"/>
      <c r="W1579" s="77"/>
      <c r="X1579" s="77"/>
      <c r="Y1579" s="77"/>
      <c r="Z1579" s="77"/>
    </row>
    <row r="1580" ht="15.75" customHeight="1">
      <c r="A1580" s="8"/>
      <c r="B1580" s="8"/>
      <c r="C1580" s="8"/>
      <c r="D1580" s="8"/>
      <c r="E1580" s="8"/>
      <c r="F1580" s="8"/>
      <c r="G1580" s="8"/>
      <c r="H1580" s="8"/>
      <c r="I1580" s="8"/>
      <c r="J1580" s="33"/>
      <c r="K1580" s="8"/>
      <c r="L1580" s="8"/>
      <c r="M1580" s="77"/>
      <c r="N1580" s="77"/>
      <c r="O1580" s="77"/>
      <c r="P1580" s="77"/>
      <c r="Q1580" s="77"/>
      <c r="R1580" s="77"/>
      <c r="S1580" s="77"/>
      <c r="T1580" s="77"/>
      <c r="U1580" s="77"/>
      <c r="V1580" s="77"/>
      <c r="W1580" s="77"/>
      <c r="X1580" s="77"/>
      <c r="Y1580" s="77"/>
      <c r="Z1580" s="77"/>
    </row>
    <row r="1581" ht="15.75" customHeight="1">
      <c r="A1581" s="66"/>
      <c r="B1581" s="75"/>
      <c r="C1581" s="75"/>
      <c r="D1581" s="75"/>
      <c r="E1581" s="75"/>
      <c r="F1581" s="75"/>
      <c r="G1581" s="75"/>
      <c r="H1581" s="75"/>
      <c r="I1581" s="75"/>
      <c r="J1581" s="75"/>
      <c r="K1581" s="75"/>
      <c r="L1581" s="76"/>
      <c r="M1581" s="77"/>
      <c r="N1581" s="77"/>
      <c r="O1581" s="77"/>
      <c r="P1581" s="77"/>
      <c r="Q1581" s="77"/>
      <c r="R1581" s="77"/>
      <c r="S1581" s="77"/>
      <c r="T1581" s="77"/>
      <c r="U1581" s="77"/>
      <c r="V1581" s="77"/>
      <c r="W1581" s="77"/>
      <c r="X1581" s="77"/>
      <c r="Y1581" s="77"/>
      <c r="Z1581" s="77"/>
    </row>
    <row r="1582" ht="15.75" customHeight="1">
      <c r="A1582" s="78" t="s">
        <v>478</v>
      </c>
      <c r="B1582" s="79" t="s">
        <v>479</v>
      </c>
      <c r="C1582" s="75"/>
      <c r="D1582" s="76"/>
      <c r="E1582" s="80" t="s">
        <v>480</v>
      </c>
      <c r="F1582" s="75"/>
      <c r="G1582" s="76"/>
      <c r="H1582" s="79" t="s">
        <v>481</v>
      </c>
      <c r="I1582" s="75"/>
      <c r="J1582" s="75"/>
      <c r="K1582" s="75"/>
      <c r="L1582" s="76"/>
      <c r="M1582" s="77"/>
      <c r="N1582" s="77"/>
      <c r="O1582" s="77"/>
      <c r="P1582" s="77"/>
      <c r="Q1582" s="77"/>
      <c r="R1582" s="77"/>
      <c r="S1582" s="77"/>
      <c r="T1582" s="77"/>
      <c r="U1582" s="77"/>
      <c r="V1582" s="77"/>
      <c r="W1582" s="77"/>
      <c r="X1582" s="77"/>
      <c r="Y1582" s="77"/>
      <c r="Z1582" s="77"/>
    </row>
    <row r="1583" ht="15.75" customHeight="1">
      <c r="A1583" s="177">
        <v>4.0</v>
      </c>
      <c r="B1583" s="82" t="s">
        <v>482</v>
      </c>
      <c r="C1583" s="82" t="s">
        <v>483</v>
      </c>
      <c r="D1583" s="82" t="s">
        <v>484</v>
      </c>
      <c r="E1583" s="82" t="s">
        <v>485</v>
      </c>
      <c r="F1583" s="82" t="s">
        <v>484</v>
      </c>
      <c r="G1583" s="82" t="s">
        <v>524</v>
      </c>
      <c r="H1583" s="82" t="s">
        <v>486</v>
      </c>
      <c r="I1583" s="82" t="s">
        <v>487</v>
      </c>
      <c r="J1583" s="114" t="s">
        <v>488</v>
      </c>
      <c r="K1583" s="85" t="s">
        <v>489</v>
      </c>
      <c r="L1583" s="85" t="s">
        <v>490</v>
      </c>
      <c r="M1583" s="77"/>
      <c r="N1583" s="77"/>
      <c r="O1583" s="77"/>
      <c r="P1583" s="77"/>
      <c r="Q1583" s="77"/>
      <c r="R1583" s="77"/>
      <c r="S1583" s="77"/>
      <c r="T1583" s="77"/>
      <c r="U1583" s="77"/>
      <c r="V1583" s="77"/>
      <c r="W1583" s="77"/>
      <c r="X1583" s="77"/>
      <c r="Y1583" s="77"/>
      <c r="Z1583" s="77"/>
    </row>
    <row r="1584" ht="15.75" customHeight="1">
      <c r="A1584" s="86" t="s">
        <v>491</v>
      </c>
      <c r="B1584" s="87"/>
      <c r="C1584" s="87"/>
      <c r="D1584" s="87"/>
      <c r="E1584" s="87"/>
      <c r="F1584" s="87"/>
      <c r="G1584" s="87"/>
      <c r="H1584" s="87"/>
      <c r="I1584" s="87"/>
      <c r="J1584" s="115"/>
      <c r="K1584" s="87"/>
      <c r="L1584" s="87"/>
      <c r="M1584" s="77"/>
      <c r="N1584" s="77"/>
      <c r="O1584" s="77"/>
      <c r="P1584" s="77"/>
      <c r="Q1584" s="77"/>
      <c r="R1584" s="77"/>
      <c r="S1584" s="77"/>
      <c r="T1584" s="77"/>
      <c r="U1584" s="77"/>
      <c r="V1584" s="77"/>
      <c r="W1584" s="77"/>
      <c r="X1584" s="77"/>
      <c r="Y1584" s="77"/>
      <c r="Z1584" s="77"/>
    </row>
    <row r="1585" ht="15.75" customHeight="1">
      <c r="A1585" s="2"/>
      <c r="B1585" s="89"/>
      <c r="C1585" s="89"/>
      <c r="D1585" s="18">
        <f t="shared" ref="D1585:D1598" si="421">C1585*B1585</f>
        <v>0</v>
      </c>
      <c r="E1585" s="18">
        <f>B1585*A1583</f>
        <v>0</v>
      </c>
      <c r="F1585" s="18">
        <f t="shared" ref="F1585:F1598" si="422">E1585*C1585</f>
        <v>0</v>
      </c>
      <c r="G1585" s="140">
        <v>0.0</v>
      </c>
      <c r="H1585" s="18"/>
      <c r="I1585" s="89">
        <f t="shared" ref="I1585:I1598" si="423">H1585*E1585</f>
        <v>0</v>
      </c>
      <c r="J1585" s="116"/>
      <c r="K1585" s="3">
        <f t="shared" ref="K1585:K1598" si="424">J1585*I1585</f>
        <v>0</v>
      </c>
      <c r="L1585" s="3"/>
      <c r="M1585" s="77"/>
      <c r="N1585" s="77"/>
      <c r="O1585" s="77"/>
      <c r="P1585" s="77"/>
      <c r="Q1585" s="77"/>
      <c r="R1585" s="77"/>
      <c r="S1585" s="77"/>
      <c r="T1585" s="77"/>
      <c r="U1585" s="77"/>
      <c r="V1585" s="77"/>
      <c r="W1585" s="77"/>
      <c r="X1585" s="77"/>
      <c r="Y1585" s="77"/>
      <c r="Z1585" s="77"/>
    </row>
    <row r="1586" ht="15.75" customHeight="1">
      <c r="A1586" s="2"/>
      <c r="B1586" s="89"/>
      <c r="C1586" s="89"/>
      <c r="D1586" s="18">
        <f t="shared" si="421"/>
        <v>0</v>
      </c>
      <c r="E1586" s="18">
        <f>B1586*A1583</f>
        <v>0</v>
      </c>
      <c r="F1586" s="18">
        <f t="shared" si="422"/>
        <v>0</v>
      </c>
      <c r="G1586" s="87"/>
      <c r="H1586" s="18"/>
      <c r="I1586" s="89">
        <f t="shared" si="423"/>
        <v>0</v>
      </c>
      <c r="J1586" s="116"/>
      <c r="K1586" s="3">
        <f t="shared" si="424"/>
        <v>0</v>
      </c>
      <c r="L1586" s="3"/>
      <c r="M1586" s="77"/>
      <c r="N1586" s="77"/>
      <c r="O1586" s="77"/>
      <c r="P1586" s="77"/>
      <c r="Q1586" s="77"/>
      <c r="R1586" s="77"/>
      <c r="S1586" s="77"/>
      <c r="T1586" s="77"/>
      <c r="U1586" s="77"/>
      <c r="V1586" s="77"/>
      <c r="W1586" s="77"/>
      <c r="X1586" s="77"/>
      <c r="Y1586" s="77"/>
      <c r="Z1586" s="77"/>
    </row>
    <row r="1587" ht="15.75" customHeight="1">
      <c r="A1587" s="2"/>
      <c r="B1587" s="18"/>
      <c r="C1587" s="18"/>
      <c r="D1587" s="18">
        <f t="shared" si="421"/>
        <v>0</v>
      </c>
      <c r="E1587" s="18">
        <f>B1587*A1583</f>
        <v>0</v>
      </c>
      <c r="F1587" s="18">
        <f t="shared" si="422"/>
        <v>0</v>
      </c>
      <c r="G1587" s="148" t="s">
        <v>527</v>
      </c>
      <c r="H1587" s="18"/>
      <c r="I1587" s="89">
        <f t="shared" si="423"/>
        <v>0</v>
      </c>
      <c r="J1587" s="116"/>
      <c r="K1587" s="3">
        <f t="shared" si="424"/>
        <v>0</v>
      </c>
      <c r="L1587" s="3"/>
      <c r="M1587" s="77"/>
      <c r="N1587" s="77"/>
      <c r="O1587" s="77"/>
      <c r="P1587" s="77"/>
      <c r="Q1587" s="77"/>
      <c r="R1587" s="77"/>
      <c r="S1587" s="77"/>
      <c r="T1587" s="77"/>
      <c r="U1587" s="77"/>
      <c r="V1587" s="77"/>
      <c r="W1587" s="77"/>
      <c r="X1587" s="77"/>
      <c r="Y1587" s="77"/>
      <c r="Z1587" s="77"/>
    </row>
    <row r="1588" ht="15.75" customHeight="1">
      <c r="A1588" s="2"/>
      <c r="B1588" s="18"/>
      <c r="C1588" s="18"/>
      <c r="D1588" s="18">
        <f t="shared" si="421"/>
        <v>0</v>
      </c>
      <c r="E1588" s="18">
        <f>B1588*A1583</f>
        <v>0</v>
      </c>
      <c r="F1588" s="18">
        <f t="shared" si="422"/>
        <v>0</v>
      </c>
      <c r="G1588" s="142"/>
      <c r="H1588" s="18"/>
      <c r="I1588" s="89">
        <f t="shared" si="423"/>
        <v>0</v>
      </c>
      <c r="J1588" s="116"/>
      <c r="K1588" s="3">
        <f t="shared" si="424"/>
        <v>0</v>
      </c>
      <c r="L1588" s="3"/>
      <c r="M1588" s="77"/>
      <c r="N1588" s="77"/>
      <c r="O1588" s="77"/>
      <c r="P1588" s="77"/>
      <c r="Q1588" s="77"/>
      <c r="R1588" s="77"/>
      <c r="S1588" s="77"/>
      <c r="T1588" s="77"/>
      <c r="U1588" s="77"/>
      <c r="V1588" s="77"/>
      <c r="W1588" s="77"/>
      <c r="X1588" s="77"/>
      <c r="Y1588" s="77"/>
      <c r="Z1588" s="77"/>
    </row>
    <row r="1589" ht="15.75" customHeight="1">
      <c r="A1589" s="2"/>
      <c r="B1589" s="18"/>
      <c r="C1589" s="18"/>
      <c r="D1589" s="18">
        <f t="shared" si="421"/>
        <v>0</v>
      </c>
      <c r="E1589" s="18">
        <f>B1589*A1583</f>
        <v>0</v>
      </c>
      <c r="F1589" s="18">
        <f t="shared" si="422"/>
        <v>0</v>
      </c>
      <c r="G1589" s="142"/>
      <c r="H1589" s="18"/>
      <c r="I1589" s="89">
        <f t="shared" si="423"/>
        <v>0</v>
      </c>
      <c r="J1589" s="116"/>
      <c r="K1589" s="3">
        <f t="shared" si="424"/>
        <v>0</v>
      </c>
      <c r="L1589" s="3"/>
      <c r="M1589" s="77"/>
      <c r="N1589" s="77"/>
      <c r="O1589" s="77"/>
      <c r="P1589" s="77"/>
      <c r="Q1589" s="77"/>
      <c r="R1589" s="77"/>
      <c r="S1589" s="77"/>
      <c r="T1589" s="77"/>
      <c r="U1589" s="77"/>
      <c r="V1589" s="77"/>
      <c r="W1589" s="77"/>
      <c r="X1589" s="77"/>
      <c r="Y1589" s="77"/>
      <c r="Z1589" s="77"/>
    </row>
    <row r="1590" ht="15.75" customHeight="1">
      <c r="A1590" s="2"/>
      <c r="B1590" s="18"/>
      <c r="C1590" s="18"/>
      <c r="D1590" s="18">
        <f t="shared" si="421"/>
        <v>0</v>
      </c>
      <c r="E1590" s="18">
        <f>B1590*A1583</f>
        <v>0</v>
      </c>
      <c r="F1590" s="18">
        <f t="shared" si="422"/>
        <v>0</v>
      </c>
      <c r="G1590" s="87"/>
      <c r="H1590" s="18"/>
      <c r="I1590" s="89">
        <f t="shared" si="423"/>
        <v>0</v>
      </c>
      <c r="J1590" s="116"/>
      <c r="K1590" s="3">
        <f t="shared" si="424"/>
        <v>0</v>
      </c>
      <c r="L1590" s="3"/>
      <c r="M1590" s="77"/>
      <c r="N1590" s="77"/>
      <c r="O1590" s="77"/>
      <c r="P1590" s="77"/>
      <c r="Q1590" s="77"/>
      <c r="R1590" s="77"/>
      <c r="S1590" s="77"/>
      <c r="T1590" s="77"/>
      <c r="U1590" s="77"/>
      <c r="V1590" s="77"/>
      <c r="W1590" s="77"/>
      <c r="X1590" s="77"/>
      <c r="Y1590" s="77"/>
      <c r="Z1590" s="77"/>
    </row>
    <row r="1591" ht="15.75" customHeight="1">
      <c r="A1591" s="2"/>
      <c r="B1591" s="18"/>
      <c r="C1591" s="18"/>
      <c r="D1591" s="18">
        <f t="shared" si="421"/>
        <v>0</v>
      </c>
      <c r="E1591" s="18">
        <f>B1591*A1583</f>
        <v>0</v>
      </c>
      <c r="F1591" s="18">
        <f t="shared" si="422"/>
        <v>0</v>
      </c>
      <c r="G1591" s="59"/>
      <c r="H1591" s="18"/>
      <c r="I1591" s="89">
        <f t="shared" si="423"/>
        <v>0</v>
      </c>
      <c r="J1591" s="116"/>
      <c r="K1591" s="3">
        <f t="shared" si="424"/>
        <v>0</v>
      </c>
      <c r="L1591" s="3"/>
      <c r="M1591" s="77"/>
      <c r="N1591" s="77"/>
      <c r="O1591" s="77"/>
      <c r="P1591" s="77"/>
      <c r="Q1591" s="77"/>
      <c r="R1591" s="77"/>
      <c r="S1591" s="77"/>
      <c r="T1591" s="77"/>
      <c r="U1591" s="77"/>
      <c r="V1591" s="77"/>
      <c r="W1591" s="77"/>
      <c r="X1591" s="77"/>
      <c r="Y1591" s="77"/>
      <c r="Z1591" s="77"/>
    </row>
    <row r="1592" ht="15.75" customHeight="1">
      <c r="A1592" s="2"/>
      <c r="B1592" s="89"/>
      <c r="C1592" s="89"/>
      <c r="D1592" s="18">
        <f t="shared" si="421"/>
        <v>0</v>
      </c>
      <c r="E1592" s="18">
        <f>B1592*A1583</f>
        <v>0</v>
      </c>
      <c r="F1592" s="18">
        <f t="shared" si="422"/>
        <v>0</v>
      </c>
      <c r="G1592" s="148" t="s">
        <v>528</v>
      </c>
      <c r="H1592" s="18"/>
      <c r="I1592" s="89">
        <f t="shared" si="423"/>
        <v>0</v>
      </c>
      <c r="J1592" s="116"/>
      <c r="K1592" s="3">
        <f t="shared" si="424"/>
        <v>0</v>
      </c>
      <c r="L1592" s="3"/>
      <c r="M1592" s="77"/>
      <c r="N1592" s="77"/>
      <c r="O1592" s="77"/>
      <c r="P1592" s="77"/>
      <c r="Q1592" s="77"/>
      <c r="R1592" s="77"/>
      <c r="S1592" s="77"/>
      <c r="T1592" s="77"/>
      <c r="U1592" s="77"/>
      <c r="V1592" s="77"/>
      <c r="W1592" s="77"/>
      <c r="X1592" s="77"/>
      <c r="Y1592" s="77"/>
      <c r="Z1592" s="77"/>
    </row>
    <row r="1593" ht="15.75" customHeight="1">
      <c r="A1593" s="2"/>
      <c r="B1593" s="89"/>
      <c r="C1593" s="89"/>
      <c r="D1593" s="18">
        <f t="shared" si="421"/>
        <v>0</v>
      </c>
      <c r="E1593" s="18">
        <f>B1593*A1583</f>
        <v>0</v>
      </c>
      <c r="F1593" s="18">
        <f t="shared" si="422"/>
        <v>0</v>
      </c>
      <c r="G1593" s="142"/>
      <c r="H1593" s="18"/>
      <c r="I1593" s="89">
        <f t="shared" si="423"/>
        <v>0</v>
      </c>
      <c r="J1593" s="116"/>
      <c r="K1593" s="3">
        <f t="shared" si="424"/>
        <v>0</v>
      </c>
      <c r="L1593" s="3"/>
      <c r="M1593" s="77"/>
      <c r="N1593" s="77"/>
      <c r="O1593" s="77"/>
      <c r="P1593" s="77"/>
      <c r="Q1593" s="77"/>
      <c r="R1593" s="77"/>
      <c r="S1593" s="77"/>
      <c r="T1593" s="77"/>
      <c r="U1593" s="77"/>
      <c r="V1593" s="77"/>
      <c r="W1593" s="77"/>
      <c r="X1593" s="77"/>
      <c r="Y1593" s="77"/>
      <c r="Z1593" s="77"/>
    </row>
    <row r="1594" ht="15.75" customHeight="1">
      <c r="A1594" s="1"/>
      <c r="B1594" s="89"/>
      <c r="C1594" s="89"/>
      <c r="D1594" s="18">
        <f t="shared" si="421"/>
        <v>0</v>
      </c>
      <c r="E1594" s="18">
        <f>B1594*A1583</f>
        <v>0</v>
      </c>
      <c r="F1594" s="18">
        <f t="shared" si="422"/>
        <v>0</v>
      </c>
      <c r="G1594" s="142"/>
      <c r="H1594" s="18"/>
      <c r="I1594" s="89">
        <f t="shared" si="423"/>
        <v>0</v>
      </c>
      <c r="J1594" s="116"/>
      <c r="K1594" s="3">
        <f t="shared" si="424"/>
        <v>0</v>
      </c>
      <c r="L1594" s="3"/>
      <c r="M1594" s="77"/>
      <c r="N1594" s="77"/>
      <c r="O1594" s="77"/>
      <c r="P1594" s="77"/>
      <c r="Q1594" s="77"/>
      <c r="R1594" s="77"/>
      <c r="S1594" s="77"/>
      <c r="T1594" s="77"/>
      <c r="U1594" s="77"/>
      <c r="V1594" s="77"/>
      <c r="W1594" s="77"/>
      <c r="X1594" s="77"/>
      <c r="Y1594" s="77"/>
      <c r="Z1594" s="77"/>
    </row>
    <row r="1595" ht="15.75" customHeight="1">
      <c r="A1595" s="1"/>
      <c r="B1595" s="89"/>
      <c r="C1595" s="89"/>
      <c r="D1595" s="18">
        <f t="shared" si="421"/>
        <v>0</v>
      </c>
      <c r="E1595" s="18">
        <f>B1595*A1583</f>
        <v>0</v>
      </c>
      <c r="F1595" s="18">
        <f t="shared" si="422"/>
        <v>0</v>
      </c>
      <c r="G1595" s="142"/>
      <c r="H1595" s="18"/>
      <c r="I1595" s="89">
        <f t="shared" si="423"/>
        <v>0</v>
      </c>
      <c r="J1595" s="116"/>
      <c r="K1595" s="3">
        <f t="shared" si="424"/>
        <v>0</v>
      </c>
      <c r="L1595" s="3"/>
      <c r="M1595" s="77"/>
      <c r="N1595" s="77"/>
      <c r="O1595" s="77"/>
      <c r="P1595" s="77"/>
      <c r="Q1595" s="77"/>
      <c r="R1595" s="77"/>
      <c r="S1595" s="77"/>
      <c r="T1595" s="77"/>
      <c r="U1595" s="77"/>
      <c r="V1595" s="77"/>
      <c r="W1595" s="77"/>
      <c r="X1595" s="77"/>
      <c r="Y1595" s="77"/>
      <c r="Z1595" s="77"/>
    </row>
    <row r="1596" ht="15.75" customHeight="1">
      <c r="A1596" s="31"/>
      <c r="B1596" s="89"/>
      <c r="C1596" s="89"/>
      <c r="D1596" s="95">
        <f t="shared" si="421"/>
        <v>0</v>
      </c>
      <c r="E1596" s="95">
        <f>B1596*A1583</f>
        <v>0</v>
      </c>
      <c r="F1596" s="18">
        <f t="shared" si="422"/>
        <v>0</v>
      </c>
      <c r="G1596" s="87"/>
      <c r="H1596" s="18"/>
      <c r="I1596" s="89">
        <f t="shared" si="423"/>
        <v>0</v>
      </c>
      <c r="J1596" s="118"/>
      <c r="K1596" s="3">
        <f t="shared" si="424"/>
        <v>0</v>
      </c>
      <c r="L1596" s="3"/>
      <c r="M1596" s="77"/>
      <c r="N1596" s="77"/>
      <c r="O1596" s="77"/>
      <c r="P1596" s="77"/>
      <c r="Q1596" s="77"/>
      <c r="R1596" s="77"/>
      <c r="S1596" s="77"/>
      <c r="T1596" s="77"/>
      <c r="U1596" s="77"/>
      <c r="V1596" s="77"/>
      <c r="W1596" s="77"/>
      <c r="X1596" s="77"/>
      <c r="Y1596" s="77"/>
      <c r="Z1596" s="77"/>
    </row>
    <row r="1597" ht="15.75" customHeight="1">
      <c r="A1597" s="31"/>
      <c r="B1597" s="89"/>
      <c r="C1597" s="89"/>
      <c r="D1597" s="18">
        <f t="shared" si="421"/>
        <v>0</v>
      </c>
      <c r="E1597" s="18">
        <f>B1597*A1583</f>
        <v>0</v>
      </c>
      <c r="F1597" s="18">
        <f t="shared" si="422"/>
        <v>0</v>
      </c>
      <c r="G1597" s="143">
        <f>F1599/A1583</f>
        <v>0</v>
      </c>
      <c r="H1597" s="18"/>
      <c r="I1597" s="89">
        <f t="shared" si="423"/>
        <v>0</v>
      </c>
      <c r="J1597" s="3"/>
      <c r="K1597" s="3">
        <f t="shared" si="424"/>
        <v>0</v>
      </c>
      <c r="L1597" s="3"/>
      <c r="M1597" s="77"/>
      <c r="N1597" s="77"/>
      <c r="O1597" s="77"/>
      <c r="P1597" s="77"/>
      <c r="Q1597" s="77"/>
      <c r="R1597" s="77"/>
      <c r="S1597" s="77"/>
      <c r="T1597" s="77"/>
      <c r="U1597" s="77"/>
      <c r="V1597" s="77"/>
      <c r="W1597" s="77"/>
      <c r="X1597" s="77"/>
      <c r="Y1597" s="77"/>
      <c r="Z1597" s="77"/>
    </row>
    <row r="1598" ht="15.75" customHeight="1">
      <c r="A1598" s="31"/>
      <c r="B1598" s="89"/>
      <c r="C1598" s="89"/>
      <c r="D1598" s="18">
        <f t="shared" si="421"/>
        <v>0</v>
      </c>
      <c r="E1598" s="18">
        <f>B1598*A1583</f>
        <v>0</v>
      </c>
      <c r="F1598" s="18">
        <f t="shared" si="422"/>
        <v>0</v>
      </c>
      <c r="G1598" s="142"/>
      <c r="H1598" s="18"/>
      <c r="I1598" s="89">
        <f t="shared" si="423"/>
        <v>0</v>
      </c>
      <c r="J1598" s="3"/>
      <c r="K1598" s="3">
        <f t="shared" si="424"/>
        <v>0</v>
      </c>
      <c r="L1598" s="3"/>
      <c r="M1598" s="77"/>
      <c r="N1598" s="77"/>
      <c r="O1598" s="77"/>
      <c r="P1598" s="77"/>
      <c r="Q1598" s="77"/>
      <c r="R1598" s="77"/>
      <c r="S1598" s="77"/>
      <c r="T1598" s="77"/>
      <c r="U1598" s="77"/>
      <c r="V1598" s="77"/>
      <c r="W1598" s="77"/>
      <c r="X1598" s="77"/>
      <c r="Y1598" s="77"/>
      <c r="Z1598" s="77"/>
    </row>
    <row r="1599" ht="15.75" customHeight="1">
      <c r="A1599" s="4" t="s">
        <v>495</v>
      </c>
      <c r="B1599" s="97">
        <f>SUM(B1585:B1598)</f>
        <v>0</v>
      </c>
      <c r="C1599" s="96"/>
      <c r="D1599" s="97">
        <f t="shared" ref="D1599:F1599" si="425">SUM(D1585:D1598)</f>
        <v>0</v>
      </c>
      <c r="E1599" s="97">
        <f t="shared" si="425"/>
        <v>0</v>
      </c>
      <c r="F1599" s="97">
        <f t="shared" si="425"/>
        <v>0</v>
      </c>
      <c r="G1599" s="87"/>
      <c r="H1599" s="96"/>
      <c r="I1599" s="97">
        <f t="shared" ref="I1599:L1599" si="426">SUM(I1585:I1598)</f>
        <v>0</v>
      </c>
      <c r="J1599" s="98">
        <f t="shared" si="426"/>
        <v>0</v>
      </c>
      <c r="K1599" s="98">
        <f t="shared" si="426"/>
        <v>0</v>
      </c>
      <c r="L1599" s="98">
        <f t="shared" si="426"/>
        <v>0</v>
      </c>
      <c r="M1599" s="77"/>
      <c r="N1599" s="77"/>
      <c r="O1599" s="77"/>
      <c r="P1599" s="77"/>
      <c r="Q1599" s="77"/>
      <c r="R1599" s="77"/>
      <c r="S1599" s="77"/>
      <c r="T1599" s="77"/>
      <c r="U1599" s="77"/>
      <c r="V1599" s="77"/>
      <c r="W1599" s="77"/>
      <c r="X1599" s="77"/>
      <c r="Y1599" s="77"/>
      <c r="Z1599" s="77"/>
    </row>
    <row r="1600" ht="15.75" customHeight="1">
      <c r="A1600" s="8"/>
      <c r="B1600" s="100"/>
      <c r="C1600" s="100"/>
      <c r="D1600" s="100"/>
      <c r="E1600" s="100"/>
      <c r="F1600" s="100"/>
      <c r="G1600" s="100"/>
      <c r="H1600" s="100"/>
      <c r="I1600" s="101" t="s">
        <v>496</v>
      </c>
      <c r="J1600" s="33"/>
      <c r="K1600" s="100"/>
      <c r="L1600" s="101" t="s">
        <v>497</v>
      </c>
      <c r="M1600" s="77"/>
      <c r="N1600" s="77"/>
      <c r="O1600" s="77"/>
      <c r="P1600" s="77"/>
      <c r="Q1600" s="77"/>
      <c r="R1600" s="77"/>
      <c r="S1600" s="77"/>
      <c r="T1600" s="77"/>
      <c r="U1600" s="77"/>
      <c r="V1600" s="77"/>
      <c r="W1600" s="77"/>
      <c r="X1600" s="77"/>
      <c r="Y1600" s="77"/>
      <c r="Z1600" s="77"/>
    </row>
    <row r="1601" ht="15.75" customHeight="1">
      <c r="A1601" s="8"/>
      <c r="B1601" s="100"/>
      <c r="C1601" s="100"/>
      <c r="D1601" s="100"/>
      <c r="E1601" s="100"/>
      <c r="F1601" s="100"/>
      <c r="G1601" s="100"/>
      <c r="H1601" s="100"/>
      <c r="I1601" s="104">
        <f>G1597*A1583</f>
        <v>0</v>
      </c>
      <c r="J1601" s="33"/>
      <c r="K1601" s="100"/>
      <c r="L1601" s="104"/>
      <c r="M1601" s="77"/>
      <c r="N1601" s="77"/>
      <c r="O1601" s="77"/>
      <c r="P1601" s="77"/>
      <c r="Q1601" s="77"/>
      <c r="R1601" s="77"/>
      <c r="S1601" s="77"/>
      <c r="T1601" s="77"/>
      <c r="U1601" s="77"/>
      <c r="V1601" s="77"/>
      <c r="W1601" s="77"/>
      <c r="X1601" s="77"/>
      <c r="Y1601" s="77"/>
      <c r="Z1601" s="77"/>
    </row>
    <row r="1602" ht="15.75" customHeight="1">
      <c r="A1602" s="8"/>
      <c r="B1602" s="8"/>
      <c r="C1602" s="8"/>
      <c r="D1602" s="8"/>
      <c r="E1602" s="8"/>
      <c r="F1602" s="8"/>
      <c r="G1602" s="8"/>
      <c r="H1602" s="8"/>
      <c r="I1602" s="8"/>
      <c r="J1602" s="33"/>
      <c r="K1602" s="8"/>
      <c r="L1602" s="8"/>
      <c r="M1602" s="77"/>
      <c r="N1602" s="77"/>
      <c r="O1602" s="77"/>
      <c r="P1602" s="77"/>
      <c r="Q1602" s="77"/>
      <c r="R1602" s="77"/>
      <c r="S1602" s="77"/>
      <c r="T1602" s="77"/>
      <c r="U1602" s="77"/>
      <c r="V1602" s="77"/>
      <c r="W1602" s="77"/>
      <c r="X1602" s="77"/>
      <c r="Y1602" s="77"/>
      <c r="Z1602" s="77"/>
    </row>
    <row r="1603" ht="15.75" customHeight="1">
      <c r="A1603" s="8"/>
      <c r="B1603" s="8"/>
      <c r="C1603" s="8"/>
      <c r="D1603" s="8"/>
      <c r="E1603" s="8"/>
      <c r="F1603" s="8"/>
      <c r="G1603" s="8"/>
      <c r="H1603" s="8"/>
      <c r="I1603" s="8"/>
      <c r="J1603" s="33"/>
      <c r="K1603" s="8"/>
      <c r="L1603" s="8"/>
      <c r="M1603" s="77"/>
      <c r="N1603" s="77"/>
      <c r="O1603" s="77"/>
      <c r="P1603" s="77"/>
      <c r="Q1603" s="77"/>
      <c r="R1603" s="77"/>
      <c r="S1603" s="77"/>
      <c r="T1603" s="77"/>
      <c r="U1603" s="77"/>
      <c r="V1603" s="77"/>
      <c r="W1603" s="77"/>
      <c r="X1603" s="77"/>
      <c r="Y1603" s="77"/>
      <c r="Z1603" s="77"/>
    </row>
    <row r="1604" ht="15.75" customHeight="1">
      <c r="A1604" s="66"/>
      <c r="B1604" s="75"/>
      <c r="C1604" s="75"/>
      <c r="D1604" s="75"/>
      <c r="E1604" s="75"/>
      <c r="F1604" s="75"/>
      <c r="G1604" s="75"/>
      <c r="H1604" s="75"/>
      <c r="I1604" s="75"/>
      <c r="J1604" s="75"/>
      <c r="K1604" s="75"/>
      <c r="L1604" s="76"/>
      <c r="M1604" s="77"/>
      <c r="N1604" s="77"/>
      <c r="O1604" s="77"/>
      <c r="P1604" s="77"/>
      <c r="Q1604" s="77"/>
      <c r="R1604" s="77"/>
      <c r="S1604" s="77"/>
      <c r="T1604" s="77"/>
      <c r="U1604" s="77"/>
      <c r="V1604" s="77"/>
      <c r="W1604" s="77"/>
      <c r="X1604" s="77"/>
      <c r="Y1604" s="77"/>
      <c r="Z1604" s="77"/>
    </row>
    <row r="1605" ht="15.75" customHeight="1">
      <c r="A1605" s="78" t="s">
        <v>478</v>
      </c>
      <c r="B1605" s="79" t="s">
        <v>479</v>
      </c>
      <c r="C1605" s="75"/>
      <c r="D1605" s="76"/>
      <c r="E1605" s="80" t="s">
        <v>480</v>
      </c>
      <c r="F1605" s="75"/>
      <c r="G1605" s="76"/>
      <c r="H1605" s="79" t="s">
        <v>481</v>
      </c>
      <c r="I1605" s="75"/>
      <c r="J1605" s="75"/>
      <c r="K1605" s="75"/>
      <c r="L1605" s="76"/>
      <c r="M1605" s="77"/>
      <c r="N1605" s="77"/>
      <c r="O1605" s="77"/>
      <c r="P1605" s="77"/>
      <c r="Q1605" s="77"/>
      <c r="R1605" s="77"/>
      <c r="S1605" s="77"/>
      <c r="T1605" s="77"/>
      <c r="U1605" s="77"/>
      <c r="V1605" s="77"/>
      <c r="W1605" s="77"/>
      <c r="X1605" s="77"/>
      <c r="Y1605" s="77"/>
      <c r="Z1605" s="77"/>
    </row>
    <row r="1606" ht="15.75" customHeight="1">
      <c r="A1606" s="177">
        <v>4.0</v>
      </c>
      <c r="B1606" s="82" t="s">
        <v>482</v>
      </c>
      <c r="C1606" s="82" t="s">
        <v>483</v>
      </c>
      <c r="D1606" s="82" t="s">
        <v>484</v>
      </c>
      <c r="E1606" s="82" t="s">
        <v>485</v>
      </c>
      <c r="F1606" s="82" t="s">
        <v>484</v>
      </c>
      <c r="G1606" s="82" t="s">
        <v>524</v>
      </c>
      <c r="H1606" s="82" t="s">
        <v>486</v>
      </c>
      <c r="I1606" s="82" t="s">
        <v>487</v>
      </c>
      <c r="J1606" s="114" t="s">
        <v>488</v>
      </c>
      <c r="K1606" s="85" t="s">
        <v>489</v>
      </c>
      <c r="L1606" s="85" t="s">
        <v>490</v>
      </c>
      <c r="M1606" s="77"/>
      <c r="N1606" s="77"/>
      <c r="O1606" s="77"/>
      <c r="P1606" s="77"/>
      <c r="Q1606" s="77"/>
      <c r="R1606" s="77"/>
      <c r="S1606" s="77"/>
      <c r="T1606" s="77"/>
      <c r="U1606" s="77"/>
      <c r="V1606" s="77"/>
      <c r="W1606" s="77"/>
      <c r="X1606" s="77"/>
      <c r="Y1606" s="77"/>
      <c r="Z1606" s="77"/>
    </row>
    <row r="1607" ht="15.75" customHeight="1">
      <c r="A1607" s="86" t="s">
        <v>491</v>
      </c>
      <c r="B1607" s="87"/>
      <c r="C1607" s="87"/>
      <c r="D1607" s="87"/>
      <c r="E1607" s="87"/>
      <c r="F1607" s="87"/>
      <c r="G1607" s="87"/>
      <c r="H1607" s="87"/>
      <c r="I1607" s="87"/>
      <c r="J1607" s="115"/>
      <c r="K1607" s="87"/>
      <c r="L1607" s="87"/>
      <c r="M1607" s="77"/>
      <c r="N1607" s="77"/>
      <c r="O1607" s="77"/>
      <c r="P1607" s="77"/>
      <c r="Q1607" s="77"/>
      <c r="R1607" s="77"/>
      <c r="S1607" s="77"/>
      <c r="T1607" s="77"/>
      <c r="U1607" s="77"/>
      <c r="V1607" s="77"/>
      <c r="W1607" s="77"/>
      <c r="X1607" s="77"/>
      <c r="Y1607" s="77"/>
      <c r="Z1607" s="77"/>
    </row>
    <row r="1608" ht="15.75" customHeight="1">
      <c r="A1608" s="2"/>
      <c r="B1608" s="89"/>
      <c r="C1608" s="89"/>
      <c r="D1608" s="18">
        <f t="shared" ref="D1608:D1621" si="427">C1608*B1608</f>
        <v>0</v>
      </c>
      <c r="E1608" s="18">
        <f>B1608*A1606</f>
        <v>0</v>
      </c>
      <c r="F1608" s="18">
        <f t="shared" ref="F1608:F1621" si="428">E1608*C1608</f>
        <v>0</v>
      </c>
      <c r="G1608" s="140">
        <v>0.0</v>
      </c>
      <c r="H1608" s="18"/>
      <c r="I1608" s="89">
        <f t="shared" ref="I1608:I1621" si="429">H1608*E1608</f>
        <v>0</v>
      </c>
      <c r="J1608" s="116"/>
      <c r="K1608" s="3">
        <f t="shared" ref="K1608:K1621" si="430">J1608*I1608</f>
        <v>0</v>
      </c>
      <c r="L1608" s="3"/>
      <c r="M1608" s="77"/>
      <c r="N1608" s="77"/>
      <c r="O1608" s="77"/>
      <c r="P1608" s="77"/>
      <c r="Q1608" s="77"/>
      <c r="R1608" s="77"/>
      <c r="S1608" s="77"/>
      <c r="T1608" s="77"/>
      <c r="U1608" s="77"/>
      <c r="V1608" s="77"/>
      <c r="W1608" s="77"/>
      <c r="X1608" s="77"/>
      <c r="Y1608" s="77"/>
      <c r="Z1608" s="77"/>
    </row>
    <row r="1609" ht="15.75" customHeight="1">
      <c r="A1609" s="2"/>
      <c r="B1609" s="89"/>
      <c r="C1609" s="89"/>
      <c r="D1609" s="18">
        <f t="shared" si="427"/>
        <v>0</v>
      </c>
      <c r="E1609" s="18">
        <f>B1609*A1606</f>
        <v>0</v>
      </c>
      <c r="F1609" s="18">
        <f t="shared" si="428"/>
        <v>0</v>
      </c>
      <c r="G1609" s="87"/>
      <c r="H1609" s="18"/>
      <c r="I1609" s="89">
        <f t="shared" si="429"/>
        <v>0</v>
      </c>
      <c r="J1609" s="116"/>
      <c r="K1609" s="3">
        <f t="shared" si="430"/>
        <v>0</v>
      </c>
      <c r="L1609" s="3"/>
      <c r="M1609" s="77"/>
      <c r="N1609" s="77"/>
      <c r="O1609" s="77"/>
      <c r="P1609" s="77"/>
      <c r="Q1609" s="77"/>
      <c r="R1609" s="77"/>
      <c r="S1609" s="77"/>
      <c r="T1609" s="77"/>
      <c r="U1609" s="77"/>
      <c r="V1609" s="77"/>
      <c r="W1609" s="77"/>
      <c r="X1609" s="77"/>
      <c r="Y1609" s="77"/>
      <c r="Z1609" s="77"/>
    </row>
    <row r="1610" ht="15.75" customHeight="1">
      <c r="A1610" s="2"/>
      <c r="B1610" s="18"/>
      <c r="C1610" s="18"/>
      <c r="D1610" s="18">
        <f t="shared" si="427"/>
        <v>0</v>
      </c>
      <c r="E1610" s="18">
        <f>B1610*A1606</f>
        <v>0</v>
      </c>
      <c r="F1610" s="18">
        <f t="shared" si="428"/>
        <v>0</v>
      </c>
      <c r="G1610" s="148" t="s">
        <v>527</v>
      </c>
      <c r="H1610" s="18"/>
      <c r="I1610" s="89">
        <f t="shared" si="429"/>
        <v>0</v>
      </c>
      <c r="J1610" s="116"/>
      <c r="K1610" s="3">
        <f t="shared" si="430"/>
        <v>0</v>
      </c>
      <c r="L1610" s="3"/>
      <c r="M1610" s="77"/>
      <c r="N1610" s="77"/>
      <c r="O1610" s="77"/>
      <c r="P1610" s="77"/>
      <c r="Q1610" s="77"/>
      <c r="R1610" s="77"/>
      <c r="S1610" s="77"/>
      <c r="T1610" s="77"/>
      <c r="U1610" s="77"/>
      <c r="V1610" s="77"/>
      <c r="W1610" s="77"/>
      <c r="X1610" s="77"/>
      <c r="Y1610" s="77"/>
      <c r="Z1610" s="77"/>
    </row>
    <row r="1611" ht="15.75" customHeight="1">
      <c r="A1611" s="2"/>
      <c r="B1611" s="18"/>
      <c r="C1611" s="18"/>
      <c r="D1611" s="18">
        <f t="shared" si="427"/>
        <v>0</v>
      </c>
      <c r="E1611" s="18">
        <f>B1611*A1606</f>
        <v>0</v>
      </c>
      <c r="F1611" s="18">
        <f t="shared" si="428"/>
        <v>0</v>
      </c>
      <c r="G1611" s="142"/>
      <c r="H1611" s="18"/>
      <c r="I1611" s="89">
        <f t="shared" si="429"/>
        <v>0</v>
      </c>
      <c r="J1611" s="116"/>
      <c r="K1611" s="3">
        <f t="shared" si="430"/>
        <v>0</v>
      </c>
      <c r="L1611" s="3"/>
      <c r="M1611" s="77"/>
      <c r="N1611" s="77"/>
      <c r="O1611" s="77"/>
      <c r="P1611" s="77"/>
      <c r="Q1611" s="77"/>
      <c r="R1611" s="77"/>
      <c r="S1611" s="77"/>
      <c r="T1611" s="77"/>
      <c r="U1611" s="77"/>
      <c r="V1611" s="77"/>
      <c r="W1611" s="77"/>
      <c r="X1611" s="77"/>
      <c r="Y1611" s="77"/>
      <c r="Z1611" s="77"/>
    </row>
    <row r="1612" ht="15.75" customHeight="1">
      <c r="A1612" s="2"/>
      <c r="B1612" s="18"/>
      <c r="C1612" s="18"/>
      <c r="D1612" s="18">
        <f t="shared" si="427"/>
        <v>0</v>
      </c>
      <c r="E1612" s="18">
        <f>B1612*A1606</f>
        <v>0</v>
      </c>
      <c r="F1612" s="18">
        <f t="shared" si="428"/>
        <v>0</v>
      </c>
      <c r="G1612" s="142"/>
      <c r="H1612" s="18"/>
      <c r="I1612" s="89">
        <f t="shared" si="429"/>
        <v>0</v>
      </c>
      <c r="J1612" s="116"/>
      <c r="K1612" s="3">
        <f t="shared" si="430"/>
        <v>0</v>
      </c>
      <c r="L1612" s="3"/>
      <c r="M1612" s="77"/>
      <c r="N1612" s="77"/>
      <c r="O1612" s="77"/>
      <c r="P1612" s="77"/>
      <c r="Q1612" s="77"/>
      <c r="R1612" s="77"/>
      <c r="S1612" s="77"/>
      <c r="T1612" s="77"/>
      <c r="U1612" s="77"/>
      <c r="V1612" s="77"/>
      <c r="W1612" s="77"/>
      <c r="X1612" s="77"/>
      <c r="Y1612" s="77"/>
      <c r="Z1612" s="77"/>
    </row>
    <row r="1613" ht="15.75" customHeight="1">
      <c r="A1613" s="2"/>
      <c r="B1613" s="18"/>
      <c r="C1613" s="18"/>
      <c r="D1613" s="18">
        <f t="shared" si="427"/>
        <v>0</v>
      </c>
      <c r="E1613" s="18">
        <f>B1613*A1606</f>
        <v>0</v>
      </c>
      <c r="F1613" s="18">
        <f t="shared" si="428"/>
        <v>0</v>
      </c>
      <c r="G1613" s="87"/>
      <c r="H1613" s="18"/>
      <c r="I1613" s="89">
        <f t="shared" si="429"/>
        <v>0</v>
      </c>
      <c r="J1613" s="116"/>
      <c r="K1613" s="3">
        <f t="shared" si="430"/>
        <v>0</v>
      </c>
      <c r="L1613" s="3"/>
      <c r="M1613" s="77"/>
      <c r="N1613" s="77"/>
      <c r="O1613" s="77"/>
      <c r="P1613" s="77"/>
      <c r="Q1613" s="77"/>
      <c r="R1613" s="77"/>
      <c r="S1613" s="77"/>
      <c r="T1613" s="77"/>
      <c r="U1613" s="77"/>
      <c r="V1613" s="77"/>
      <c r="W1613" s="77"/>
      <c r="X1613" s="77"/>
      <c r="Y1613" s="77"/>
      <c r="Z1613" s="77"/>
    </row>
    <row r="1614" ht="15.75" customHeight="1">
      <c r="A1614" s="2"/>
      <c r="B1614" s="18"/>
      <c r="C1614" s="18"/>
      <c r="D1614" s="18">
        <f t="shared" si="427"/>
        <v>0</v>
      </c>
      <c r="E1614" s="18">
        <f>B1614*A1606</f>
        <v>0</v>
      </c>
      <c r="F1614" s="18">
        <f t="shared" si="428"/>
        <v>0</v>
      </c>
      <c r="G1614" s="59"/>
      <c r="H1614" s="18"/>
      <c r="I1614" s="89">
        <f t="shared" si="429"/>
        <v>0</v>
      </c>
      <c r="J1614" s="116"/>
      <c r="K1614" s="3">
        <f t="shared" si="430"/>
        <v>0</v>
      </c>
      <c r="L1614" s="3"/>
      <c r="M1614" s="77"/>
      <c r="N1614" s="77"/>
      <c r="O1614" s="77"/>
      <c r="P1614" s="77"/>
      <c r="Q1614" s="77"/>
      <c r="R1614" s="77"/>
      <c r="S1614" s="77"/>
      <c r="T1614" s="77"/>
      <c r="U1614" s="77"/>
      <c r="V1614" s="77"/>
      <c r="W1614" s="77"/>
      <c r="X1614" s="77"/>
      <c r="Y1614" s="77"/>
      <c r="Z1614" s="77"/>
    </row>
    <row r="1615" ht="15.75" customHeight="1">
      <c r="A1615" s="2"/>
      <c r="B1615" s="89"/>
      <c r="C1615" s="89"/>
      <c r="D1615" s="18">
        <f t="shared" si="427"/>
        <v>0</v>
      </c>
      <c r="E1615" s="18">
        <f>B1615*A1606</f>
        <v>0</v>
      </c>
      <c r="F1615" s="18">
        <f t="shared" si="428"/>
        <v>0</v>
      </c>
      <c r="G1615" s="148" t="s">
        <v>528</v>
      </c>
      <c r="H1615" s="18"/>
      <c r="I1615" s="89">
        <f t="shared" si="429"/>
        <v>0</v>
      </c>
      <c r="J1615" s="116"/>
      <c r="K1615" s="3">
        <f t="shared" si="430"/>
        <v>0</v>
      </c>
      <c r="L1615" s="3"/>
      <c r="M1615" s="77"/>
      <c r="N1615" s="77"/>
      <c r="O1615" s="77"/>
      <c r="P1615" s="77"/>
      <c r="Q1615" s="77"/>
      <c r="R1615" s="77"/>
      <c r="S1615" s="77"/>
      <c r="T1615" s="77"/>
      <c r="U1615" s="77"/>
      <c r="V1615" s="77"/>
      <c r="W1615" s="77"/>
      <c r="X1615" s="77"/>
      <c r="Y1615" s="77"/>
      <c r="Z1615" s="77"/>
    </row>
    <row r="1616" ht="15.75" customHeight="1">
      <c r="A1616" s="2"/>
      <c r="B1616" s="89"/>
      <c r="C1616" s="89"/>
      <c r="D1616" s="18">
        <f t="shared" si="427"/>
        <v>0</v>
      </c>
      <c r="E1616" s="18">
        <f>B1616*A1606</f>
        <v>0</v>
      </c>
      <c r="F1616" s="18">
        <f t="shared" si="428"/>
        <v>0</v>
      </c>
      <c r="G1616" s="142"/>
      <c r="H1616" s="18"/>
      <c r="I1616" s="89">
        <f t="shared" si="429"/>
        <v>0</v>
      </c>
      <c r="J1616" s="116"/>
      <c r="K1616" s="3">
        <f t="shared" si="430"/>
        <v>0</v>
      </c>
      <c r="L1616" s="3"/>
      <c r="M1616" s="77"/>
      <c r="N1616" s="77"/>
      <c r="O1616" s="77"/>
      <c r="P1616" s="77"/>
      <c r="Q1616" s="77"/>
      <c r="R1616" s="77"/>
      <c r="S1616" s="77"/>
      <c r="T1616" s="77"/>
      <c r="U1616" s="77"/>
      <c r="V1616" s="77"/>
      <c r="W1616" s="77"/>
      <c r="X1616" s="77"/>
      <c r="Y1616" s="77"/>
      <c r="Z1616" s="77"/>
    </row>
    <row r="1617" ht="15.75" customHeight="1">
      <c r="A1617" s="1"/>
      <c r="B1617" s="89"/>
      <c r="C1617" s="89"/>
      <c r="D1617" s="18">
        <f t="shared" si="427"/>
        <v>0</v>
      </c>
      <c r="E1617" s="18">
        <f>B1617*A1606</f>
        <v>0</v>
      </c>
      <c r="F1617" s="18">
        <f t="shared" si="428"/>
        <v>0</v>
      </c>
      <c r="G1617" s="142"/>
      <c r="H1617" s="18"/>
      <c r="I1617" s="89">
        <f t="shared" si="429"/>
        <v>0</v>
      </c>
      <c r="J1617" s="116"/>
      <c r="K1617" s="3">
        <f t="shared" si="430"/>
        <v>0</v>
      </c>
      <c r="L1617" s="3"/>
      <c r="M1617" s="77"/>
      <c r="N1617" s="77"/>
      <c r="O1617" s="77"/>
      <c r="P1617" s="77"/>
      <c r="Q1617" s="77"/>
      <c r="R1617" s="77"/>
      <c r="S1617" s="77"/>
      <c r="T1617" s="77"/>
      <c r="U1617" s="77"/>
      <c r="V1617" s="77"/>
      <c r="W1617" s="77"/>
      <c r="X1617" s="77"/>
      <c r="Y1617" s="77"/>
      <c r="Z1617" s="77"/>
    </row>
    <row r="1618" ht="15.75" customHeight="1">
      <c r="A1618" s="1"/>
      <c r="B1618" s="89"/>
      <c r="C1618" s="89"/>
      <c r="D1618" s="18">
        <f t="shared" si="427"/>
        <v>0</v>
      </c>
      <c r="E1618" s="18">
        <f>B1618*A1606</f>
        <v>0</v>
      </c>
      <c r="F1618" s="18">
        <f t="shared" si="428"/>
        <v>0</v>
      </c>
      <c r="G1618" s="142"/>
      <c r="H1618" s="18"/>
      <c r="I1618" s="89">
        <f t="shared" si="429"/>
        <v>0</v>
      </c>
      <c r="J1618" s="116"/>
      <c r="K1618" s="3">
        <f t="shared" si="430"/>
        <v>0</v>
      </c>
      <c r="L1618" s="3"/>
      <c r="M1618" s="77"/>
      <c r="N1618" s="77"/>
      <c r="O1618" s="77"/>
      <c r="P1618" s="77"/>
      <c r="Q1618" s="77"/>
      <c r="R1618" s="77"/>
      <c r="S1618" s="77"/>
      <c r="T1618" s="77"/>
      <c r="U1618" s="77"/>
      <c r="V1618" s="77"/>
      <c r="W1618" s="77"/>
      <c r="X1618" s="77"/>
      <c r="Y1618" s="77"/>
      <c r="Z1618" s="77"/>
    </row>
    <row r="1619" ht="15.75" customHeight="1">
      <c r="A1619" s="31"/>
      <c r="B1619" s="89"/>
      <c r="C1619" s="89"/>
      <c r="D1619" s="95">
        <f t="shared" si="427"/>
        <v>0</v>
      </c>
      <c r="E1619" s="95">
        <f>B1619*A1606</f>
        <v>0</v>
      </c>
      <c r="F1619" s="18">
        <f t="shared" si="428"/>
        <v>0</v>
      </c>
      <c r="G1619" s="87"/>
      <c r="H1619" s="18"/>
      <c r="I1619" s="89">
        <f t="shared" si="429"/>
        <v>0</v>
      </c>
      <c r="J1619" s="118"/>
      <c r="K1619" s="3">
        <f t="shared" si="430"/>
        <v>0</v>
      </c>
      <c r="L1619" s="3"/>
      <c r="M1619" s="77"/>
      <c r="N1619" s="77"/>
      <c r="O1619" s="77"/>
      <c r="P1619" s="77"/>
      <c r="Q1619" s="77"/>
      <c r="R1619" s="77"/>
      <c r="S1619" s="77"/>
      <c r="T1619" s="77"/>
      <c r="U1619" s="77"/>
      <c r="V1619" s="77"/>
      <c r="W1619" s="77"/>
      <c r="X1619" s="77"/>
      <c r="Y1619" s="77"/>
      <c r="Z1619" s="77"/>
    </row>
    <row r="1620" ht="15.75" customHeight="1">
      <c r="A1620" s="31"/>
      <c r="B1620" s="89"/>
      <c r="C1620" s="89"/>
      <c r="D1620" s="18">
        <f t="shared" si="427"/>
        <v>0</v>
      </c>
      <c r="E1620" s="18">
        <f>B1620*A1606</f>
        <v>0</v>
      </c>
      <c r="F1620" s="18">
        <f t="shared" si="428"/>
        <v>0</v>
      </c>
      <c r="G1620" s="143">
        <f>F1622/A1606</f>
        <v>0</v>
      </c>
      <c r="H1620" s="18"/>
      <c r="I1620" s="89">
        <f t="shared" si="429"/>
        <v>0</v>
      </c>
      <c r="J1620" s="3"/>
      <c r="K1620" s="3">
        <f t="shared" si="430"/>
        <v>0</v>
      </c>
      <c r="L1620" s="3"/>
      <c r="M1620" s="77"/>
      <c r="N1620" s="77"/>
      <c r="O1620" s="77"/>
      <c r="P1620" s="77"/>
      <c r="Q1620" s="77"/>
      <c r="R1620" s="77"/>
      <c r="S1620" s="77"/>
      <c r="T1620" s="77"/>
      <c r="U1620" s="77"/>
      <c r="V1620" s="77"/>
      <c r="W1620" s="77"/>
      <c r="X1620" s="77"/>
      <c r="Y1620" s="77"/>
      <c r="Z1620" s="77"/>
    </row>
    <row r="1621" ht="15.75" customHeight="1">
      <c r="A1621" s="31"/>
      <c r="B1621" s="89"/>
      <c r="C1621" s="89"/>
      <c r="D1621" s="18">
        <f t="shared" si="427"/>
        <v>0</v>
      </c>
      <c r="E1621" s="18">
        <f>B1621*A1606</f>
        <v>0</v>
      </c>
      <c r="F1621" s="18">
        <f t="shared" si="428"/>
        <v>0</v>
      </c>
      <c r="G1621" s="142"/>
      <c r="H1621" s="18"/>
      <c r="I1621" s="89">
        <f t="shared" si="429"/>
        <v>0</v>
      </c>
      <c r="J1621" s="3"/>
      <c r="K1621" s="3">
        <f t="shared" si="430"/>
        <v>0</v>
      </c>
      <c r="L1621" s="3"/>
      <c r="M1621" s="77"/>
      <c r="N1621" s="77"/>
      <c r="O1621" s="77"/>
      <c r="P1621" s="77"/>
      <c r="Q1621" s="77"/>
      <c r="R1621" s="77"/>
      <c r="S1621" s="77"/>
      <c r="T1621" s="77"/>
      <c r="U1621" s="77"/>
      <c r="V1621" s="77"/>
      <c r="W1621" s="77"/>
      <c r="X1621" s="77"/>
      <c r="Y1621" s="77"/>
      <c r="Z1621" s="77"/>
    </row>
    <row r="1622" ht="15.75" customHeight="1">
      <c r="A1622" s="4" t="s">
        <v>495</v>
      </c>
      <c r="B1622" s="97">
        <f>SUM(B1608:B1621)</f>
        <v>0</v>
      </c>
      <c r="C1622" s="96"/>
      <c r="D1622" s="97">
        <f t="shared" ref="D1622:F1622" si="431">SUM(D1608:D1621)</f>
        <v>0</v>
      </c>
      <c r="E1622" s="97">
        <f t="shared" si="431"/>
        <v>0</v>
      </c>
      <c r="F1622" s="97">
        <f t="shared" si="431"/>
        <v>0</v>
      </c>
      <c r="G1622" s="87"/>
      <c r="H1622" s="96"/>
      <c r="I1622" s="97">
        <f t="shared" ref="I1622:L1622" si="432">SUM(I1608:I1621)</f>
        <v>0</v>
      </c>
      <c r="J1622" s="98">
        <f t="shared" si="432"/>
        <v>0</v>
      </c>
      <c r="K1622" s="98">
        <f t="shared" si="432"/>
        <v>0</v>
      </c>
      <c r="L1622" s="98">
        <f t="shared" si="432"/>
        <v>0</v>
      </c>
      <c r="M1622" s="77"/>
      <c r="N1622" s="77"/>
      <c r="O1622" s="77"/>
      <c r="P1622" s="77"/>
      <c r="Q1622" s="77"/>
      <c r="R1622" s="77"/>
      <c r="S1622" s="77"/>
      <c r="T1622" s="77"/>
      <c r="U1622" s="77"/>
      <c r="V1622" s="77"/>
      <c r="W1622" s="77"/>
      <c r="X1622" s="77"/>
      <c r="Y1622" s="77"/>
      <c r="Z1622" s="77"/>
    </row>
    <row r="1623" ht="15.75" customHeight="1">
      <c r="A1623" s="8"/>
      <c r="B1623" s="100"/>
      <c r="C1623" s="100"/>
      <c r="D1623" s="100"/>
      <c r="E1623" s="100"/>
      <c r="F1623" s="100"/>
      <c r="G1623" s="100"/>
      <c r="H1623" s="100"/>
      <c r="I1623" s="101" t="s">
        <v>496</v>
      </c>
      <c r="J1623" s="33"/>
      <c r="K1623" s="100"/>
      <c r="L1623" s="101" t="s">
        <v>497</v>
      </c>
      <c r="M1623" s="77"/>
      <c r="N1623" s="77"/>
      <c r="O1623" s="77"/>
      <c r="P1623" s="77"/>
      <c r="Q1623" s="77"/>
      <c r="R1623" s="77"/>
      <c r="S1623" s="77"/>
      <c r="T1623" s="77"/>
      <c r="U1623" s="77"/>
      <c r="V1623" s="77"/>
      <c r="W1623" s="77"/>
      <c r="X1623" s="77"/>
      <c r="Y1623" s="77"/>
      <c r="Z1623" s="77"/>
    </row>
    <row r="1624" ht="15.75" customHeight="1">
      <c r="A1624" s="8"/>
      <c r="B1624" s="100"/>
      <c r="C1624" s="100"/>
      <c r="D1624" s="100"/>
      <c r="E1624" s="100"/>
      <c r="F1624" s="100"/>
      <c r="G1624" s="100"/>
      <c r="H1624" s="100"/>
      <c r="I1624" s="104">
        <f>G1620*A1606</f>
        <v>0</v>
      </c>
      <c r="J1624" s="33"/>
      <c r="K1624" s="100"/>
      <c r="L1624" s="104"/>
      <c r="M1624" s="77"/>
      <c r="N1624" s="77"/>
      <c r="O1624" s="77"/>
      <c r="P1624" s="77"/>
      <c r="Q1624" s="77"/>
      <c r="R1624" s="77"/>
      <c r="S1624" s="77"/>
      <c r="T1624" s="77"/>
      <c r="U1624" s="77"/>
      <c r="V1624" s="77"/>
      <c r="W1624" s="77"/>
      <c r="X1624" s="77"/>
      <c r="Y1624" s="77"/>
      <c r="Z1624" s="77"/>
    </row>
  </sheetData>
  <mergeCells count="1343">
    <mergeCell ref="G301:G302"/>
    <mergeCell ref="E300:G300"/>
    <mergeCell ref="G287:G291"/>
    <mergeCell ref="E255:E256"/>
    <mergeCell ref="F278:F279"/>
    <mergeCell ref="H278:H279"/>
    <mergeCell ref="H301:H302"/>
    <mergeCell ref="H255:H256"/>
    <mergeCell ref="E254:G254"/>
    <mergeCell ref="G219:G223"/>
    <mergeCell ref="G191:G194"/>
    <mergeCell ref="G247:G249"/>
    <mergeCell ref="G224:G226"/>
    <mergeCell ref="E187:E188"/>
    <mergeCell ref="C187:C188"/>
    <mergeCell ref="B187:B188"/>
    <mergeCell ref="B186:D186"/>
    <mergeCell ref="E233:E234"/>
    <mergeCell ref="D233:D234"/>
    <mergeCell ref="A231:L231"/>
    <mergeCell ref="A208:L208"/>
    <mergeCell ref="A185:L185"/>
    <mergeCell ref="A253:L253"/>
    <mergeCell ref="G187:G188"/>
    <mergeCell ref="L187:L188"/>
    <mergeCell ref="K255:K256"/>
    <mergeCell ref="K324:K325"/>
    <mergeCell ref="L164:L165"/>
    <mergeCell ref="B300:D300"/>
    <mergeCell ref="A299:L299"/>
    <mergeCell ref="D301:D302"/>
    <mergeCell ref="B323:D323"/>
    <mergeCell ref="C324:C325"/>
    <mergeCell ref="B324:B325"/>
    <mergeCell ref="D324:D325"/>
    <mergeCell ref="A322:L322"/>
    <mergeCell ref="B301:B302"/>
    <mergeCell ref="C301:C302"/>
    <mergeCell ref="B278:B279"/>
    <mergeCell ref="D278:D279"/>
    <mergeCell ref="A276:L276"/>
    <mergeCell ref="C278:C279"/>
    <mergeCell ref="B277:D277"/>
    <mergeCell ref="C141:C142"/>
    <mergeCell ref="B141:B142"/>
    <mergeCell ref="H141:H142"/>
    <mergeCell ref="I141:I142"/>
    <mergeCell ref="K141:K142"/>
    <mergeCell ref="J141:J142"/>
    <mergeCell ref="G141:G142"/>
    <mergeCell ref="D255:D256"/>
    <mergeCell ref="B254:D254"/>
    <mergeCell ref="J255:J256"/>
    <mergeCell ref="G164:G165"/>
    <mergeCell ref="F164:F165"/>
    <mergeCell ref="A162:L162"/>
    <mergeCell ref="B163:D163"/>
    <mergeCell ref="F187:F188"/>
    <mergeCell ref="G189:G190"/>
    <mergeCell ref="G155:G157"/>
    <mergeCell ref="G150:G154"/>
    <mergeCell ref="G145:G148"/>
    <mergeCell ref="E163:G163"/>
    <mergeCell ref="E164:E165"/>
    <mergeCell ref="D370:D371"/>
    <mergeCell ref="E370:E371"/>
    <mergeCell ref="G379:G383"/>
    <mergeCell ref="G384:G386"/>
    <mergeCell ref="I370:I371"/>
    <mergeCell ref="H369:L369"/>
    <mergeCell ref="L370:L371"/>
    <mergeCell ref="C370:C371"/>
    <mergeCell ref="B370:B371"/>
    <mergeCell ref="G372:G373"/>
    <mergeCell ref="G257:G258"/>
    <mergeCell ref="L255:L256"/>
    <mergeCell ref="I255:I256"/>
    <mergeCell ref="F255:F256"/>
    <mergeCell ref="G255:G256"/>
    <mergeCell ref="I278:I279"/>
    <mergeCell ref="J278:J279"/>
    <mergeCell ref="G282:G285"/>
    <mergeCell ref="G278:G279"/>
    <mergeCell ref="H277:L277"/>
    <mergeCell ref="E278:E279"/>
    <mergeCell ref="E277:G277"/>
    <mergeCell ref="K233:K234"/>
    <mergeCell ref="L233:L234"/>
    <mergeCell ref="E232:G232"/>
    <mergeCell ref="F233:F234"/>
    <mergeCell ref="G233:G234"/>
    <mergeCell ref="G328:G331"/>
    <mergeCell ref="G338:G340"/>
    <mergeCell ref="G326:G327"/>
    <mergeCell ref="I347:I348"/>
    <mergeCell ref="H347:H348"/>
    <mergeCell ref="E346:G346"/>
    <mergeCell ref="G347:G348"/>
    <mergeCell ref="G333:G337"/>
    <mergeCell ref="E324:E325"/>
    <mergeCell ref="F324:F325"/>
    <mergeCell ref="G324:G325"/>
    <mergeCell ref="G303:G304"/>
    <mergeCell ref="E301:E302"/>
    <mergeCell ref="F301:F302"/>
    <mergeCell ref="G315:G317"/>
    <mergeCell ref="E323:G323"/>
    <mergeCell ref="G310:G314"/>
    <mergeCell ref="G292:G294"/>
    <mergeCell ref="G305:G308"/>
    <mergeCell ref="I49:I50"/>
    <mergeCell ref="J49:J50"/>
    <mergeCell ref="G40:G42"/>
    <mergeCell ref="E2:G2"/>
    <mergeCell ref="G5:G6"/>
    <mergeCell ref="G12:G16"/>
    <mergeCell ref="E3:E4"/>
    <mergeCell ref="F3:F4"/>
    <mergeCell ref="G3:G4"/>
    <mergeCell ref="J26:J27"/>
    <mergeCell ref="I26:I27"/>
    <mergeCell ref="A47:L47"/>
    <mergeCell ref="H48:L48"/>
    <mergeCell ref="B48:D48"/>
    <mergeCell ref="B25:D25"/>
    <mergeCell ref="B26:B27"/>
    <mergeCell ref="I3:I4"/>
    <mergeCell ref="J3:J4"/>
    <mergeCell ref="K3:K4"/>
    <mergeCell ref="H3:H4"/>
    <mergeCell ref="A1:L1"/>
    <mergeCell ref="L3:L4"/>
    <mergeCell ref="H2:L2"/>
    <mergeCell ref="B3:B4"/>
    <mergeCell ref="C3:C4"/>
    <mergeCell ref="D3:D4"/>
    <mergeCell ref="B2:D2"/>
    <mergeCell ref="L49:L50"/>
    <mergeCell ref="L26:L27"/>
    <mergeCell ref="G63:G65"/>
    <mergeCell ref="G58:G62"/>
    <mergeCell ref="A24:L24"/>
    <mergeCell ref="B71:D71"/>
    <mergeCell ref="A70:L70"/>
    <mergeCell ref="K49:K50"/>
    <mergeCell ref="K26:K27"/>
    <mergeCell ref="G30:G33"/>
    <mergeCell ref="E48:G48"/>
    <mergeCell ref="C26:C27"/>
    <mergeCell ref="D26:D27"/>
    <mergeCell ref="H25:L25"/>
    <mergeCell ref="E25:G25"/>
    <mergeCell ref="H49:H50"/>
    <mergeCell ref="G49:G50"/>
    <mergeCell ref="F49:F50"/>
    <mergeCell ref="B49:B50"/>
    <mergeCell ref="E49:E50"/>
    <mergeCell ref="D49:D50"/>
    <mergeCell ref="C49:C50"/>
    <mergeCell ref="E26:E27"/>
    <mergeCell ref="F26:F27"/>
    <mergeCell ref="H26:H27"/>
    <mergeCell ref="G26:G27"/>
    <mergeCell ref="G51:G52"/>
    <mergeCell ref="G53:G56"/>
    <mergeCell ref="B347:B348"/>
    <mergeCell ref="A345:L345"/>
    <mergeCell ref="B346:D346"/>
    <mergeCell ref="D347:D348"/>
    <mergeCell ref="C347:C348"/>
    <mergeCell ref="A391:L391"/>
    <mergeCell ref="H392:L392"/>
    <mergeCell ref="L393:L394"/>
    <mergeCell ref="H393:H394"/>
    <mergeCell ref="I393:I394"/>
    <mergeCell ref="J393:J394"/>
    <mergeCell ref="C393:C394"/>
    <mergeCell ref="D393:D394"/>
    <mergeCell ref="F393:F394"/>
    <mergeCell ref="G393:G394"/>
    <mergeCell ref="E347:E348"/>
    <mergeCell ref="F347:F348"/>
    <mergeCell ref="K347:K348"/>
    <mergeCell ref="L347:L348"/>
    <mergeCell ref="A414:L414"/>
    <mergeCell ref="K370:K371"/>
    <mergeCell ref="A368:L368"/>
    <mergeCell ref="E393:E394"/>
    <mergeCell ref="G361:G363"/>
    <mergeCell ref="G374:G377"/>
    <mergeCell ref="G370:G371"/>
    <mergeCell ref="E369:G369"/>
    <mergeCell ref="B369:D369"/>
    <mergeCell ref="G349:G350"/>
    <mergeCell ref="G356:G360"/>
    <mergeCell ref="G351:G354"/>
    <mergeCell ref="G395:G396"/>
    <mergeCell ref="G397:G400"/>
    <mergeCell ref="B392:D392"/>
    <mergeCell ref="B393:B394"/>
    <mergeCell ref="F370:F371"/>
    <mergeCell ref="J370:J371"/>
    <mergeCell ref="H370:H371"/>
    <mergeCell ref="E392:G392"/>
    <mergeCell ref="K393:K394"/>
    <mergeCell ref="E209:G209"/>
    <mergeCell ref="E210:E211"/>
    <mergeCell ref="C255:C256"/>
    <mergeCell ref="B255:B256"/>
    <mergeCell ref="B232:D232"/>
    <mergeCell ref="G235:G236"/>
    <mergeCell ref="B210:B211"/>
    <mergeCell ref="B233:B234"/>
    <mergeCell ref="C233:C234"/>
    <mergeCell ref="H140:L140"/>
    <mergeCell ref="L141:L142"/>
    <mergeCell ref="B164:B165"/>
    <mergeCell ref="D164:D165"/>
    <mergeCell ref="C164:C165"/>
    <mergeCell ref="K164:K165"/>
    <mergeCell ref="H163:L163"/>
    <mergeCell ref="G178:G180"/>
    <mergeCell ref="G173:G177"/>
    <mergeCell ref="G166:G167"/>
    <mergeCell ref="E186:G186"/>
    <mergeCell ref="D210:D211"/>
    <mergeCell ref="B209:D209"/>
    <mergeCell ref="C210:C211"/>
    <mergeCell ref="A139:L139"/>
    <mergeCell ref="E140:G140"/>
    <mergeCell ref="B140:D140"/>
    <mergeCell ref="G143:G144"/>
    <mergeCell ref="H186:L186"/>
    <mergeCell ref="D118:D119"/>
    <mergeCell ref="B118:B119"/>
    <mergeCell ref="C118:C119"/>
    <mergeCell ref="J118:J119"/>
    <mergeCell ref="K118:K119"/>
    <mergeCell ref="L118:L119"/>
    <mergeCell ref="I118:I119"/>
    <mergeCell ref="G259:G262"/>
    <mergeCell ref="H254:L254"/>
    <mergeCell ref="G242:G246"/>
    <mergeCell ref="G264:G268"/>
    <mergeCell ref="J233:J234"/>
    <mergeCell ref="H232:L232"/>
    <mergeCell ref="H233:H234"/>
    <mergeCell ref="G237:G240"/>
    <mergeCell ref="I233:I234"/>
    <mergeCell ref="J72:J73"/>
    <mergeCell ref="K72:K73"/>
    <mergeCell ref="G74:G75"/>
    <mergeCell ref="G72:G73"/>
    <mergeCell ref="B72:B73"/>
    <mergeCell ref="C72:C73"/>
    <mergeCell ref="H71:L71"/>
    <mergeCell ref="E71:G71"/>
    <mergeCell ref="I72:I73"/>
    <mergeCell ref="L72:L73"/>
    <mergeCell ref="H72:H73"/>
    <mergeCell ref="D72:D73"/>
    <mergeCell ref="E72:E73"/>
    <mergeCell ref="F72:F73"/>
    <mergeCell ref="E118:E119"/>
    <mergeCell ref="E117:G117"/>
    <mergeCell ref="E141:E142"/>
    <mergeCell ref="F141:F142"/>
    <mergeCell ref="D141:D142"/>
    <mergeCell ref="G118:G119"/>
    <mergeCell ref="G120:G121"/>
    <mergeCell ref="G122:G125"/>
    <mergeCell ref="F118:F119"/>
    <mergeCell ref="H118:H119"/>
    <mergeCell ref="H117:L117"/>
    <mergeCell ref="A116:L116"/>
    <mergeCell ref="B117:D117"/>
    <mergeCell ref="D95:D96"/>
    <mergeCell ref="C95:C96"/>
    <mergeCell ref="B95:B96"/>
    <mergeCell ref="B94:D94"/>
    <mergeCell ref="E94:G94"/>
    <mergeCell ref="A93:L93"/>
    <mergeCell ref="H94:L94"/>
    <mergeCell ref="L95:L96"/>
    <mergeCell ref="K95:K96"/>
    <mergeCell ref="H95:H96"/>
    <mergeCell ref="E95:E96"/>
    <mergeCell ref="G95:G96"/>
    <mergeCell ref="F95:F96"/>
    <mergeCell ref="J95:J96"/>
    <mergeCell ref="I95:I96"/>
    <mergeCell ref="G109:G111"/>
    <mergeCell ref="G104:G108"/>
    <mergeCell ref="G132:G134"/>
    <mergeCell ref="G127:G131"/>
    <mergeCell ref="G99:G102"/>
    <mergeCell ref="G97:G98"/>
    <mergeCell ref="G86:G88"/>
    <mergeCell ref="G76:G79"/>
    <mergeCell ref="G81:G85"/>
    <mergeCell ref="C1219:C1220"/>
    <mergeCell ref="C1196:C1197"/>
    <mergeCell ref="F1424:F1425"/>
    <mergeCell ref="C1424:C1425"/>
    <mergeCell ref="E1424:E1425"/>
    <mergeCell ref="G1342:G1346"/>
    <mergeCell ref="G1289:G1290"/>
    <mergeCell ref="C1264:C1265"/>
    <mergeCell ref="D1264:D1265"/>
    <mergeCell ref="C1242:C1243"/>
    <mergeCell ref="D1401:D1402"/>
    <mergeCell ref="D1219:D1220"/>
    <mergeCell ref="B1219:B1220"/>
    <mergeCell ref="D1515:D1516"/>
    <mergeCell ref="B1400:D1400"/>
    <mergeCell ref="B1423:D1423"/>
    <mergeCell ref="B1514:D1514"/>
    <mergeCell ref="B1264:B1265"/>
    <mergeCell ref="B1605:D1605"/>
    <mergeCell ref="B1606:B1607"/>
    <mergeCell ref="C1606:C1607"/>
    <mergeCell ref="D1606:D1607"/>
    <mergeCell ref="F1583:F1584"/>
    <mergeCell ref="B1582:D1582"/>
    <mergeCell ref="D1583:D1584"/>
    <mergeCell ref="E1559:G1559"/>
    <mergeCell ref="H1559:L1559"/>
    <mergeCell ref="G1546:G1550"/>
    <mergeCell ref="I1583:I1584"/>
    <mergeCell ref="H1582:L1582"/>
    <mergeCell ref="E1582:G1582"/>
    <mergeCell ref="K1606:K1607"/>
    <mergeCell ref="H1606:H1607"/>
    <mergeCell ref="J1606:J1607"/>
    <mergeCell ref="I1606:I1607"/>
    <mergeCell ref="L1583:L1584"/>
    <mergeCell ref="J1583:J1584"/>
    <mergeCell ref="K1583:K1584"/>
    <mergeCell ref="I1469:I1470"/>
    <mergeCell ref="J1469:J1470"/>
    <mergeCell ref="C1469:C1470"/>
    <mergeCell ref="C1492:C1493"/>
    <mergeCell ref="D1537:D1538"/>
    <mergeCell ref="B1536:D1536"/>
    <mergeCell ref="B1537:B1538"/>
    <mergeCell ref="H1491:L1491"/>
    <mergeCell ref="J1424:J1425"/>
    <mergeCell ref="K1196:K1197"/>
    <mergeCell ref="L1196:L1197"/>
    <mergeCell ref="H1287:H1288"/>
    <mergeCell ref="I1287:I1288"/>
    <mergeCell ref="J1287:J1288"/>
    <mergeCell ref="K1287:K1288"/>
    <mergeCell ref="E1537:E1538"/>
    <mergeCell ref="C1537:C1538"/>
    <mergeCell ref="F1537:F1538"/>
    <mergeCell ref="G1537:G1538"/>
    <mergeCell ref="K1537:K1538"/>
    <mergeCell ref="L1537:L1538"/>
    <mergeCell ref="I1537:I1538"/>
    <mergeCell ref="H1537:H1538"/>
    <mergeCell ref="J1537:J1538"/>
    <mergeCell ref="L1606:L1607"/>
    <mergeCell ref="L1560:L1561"/>
    <mergeCell ref="G1517:G1518"/>
    <mergeCell ref="G1524:G1528"/>
    <mergeCell ref="G1519:G1522"/>
    <mergeCell ref="G1529:G1531"/>
    <mergeCell ref="G1560:G1561"/>
    <mergeCell ref="G1562:G1563"/>
    <mergeCell ref="J1515:J1516"/>
    <mergeCell ref="H1515:H1516"/>
    <mergeCell ref="I1515:I1516"/>
    <mergeCell ref="L1515:L1516"/>
    <mergeCell ref="K1515:K1516"/>
    <mergeCell ref="C1515:C1516"/>
    <mergeCell ref="E1515:E1516"/>
    <mergeCell ref="F1515:F1516"/>
    <mergeCell ref="B1515:B1516"/>
    <mergeCell ref="A1513:L1513"/>
    <mergeCell ref="E1514:G1514"/>
    <mergeCell ref="H1514:L1514"/>
    <mergeCell ref="H1583:H1584"/>
    <mergeCell ref="G1583:G1584"/>
    <mergeCell ref="C1560:C1561"/>
    <mergeCell ref="B1560:B1561"/>
    <mergeCell ref="D1560:D1561"/>
    <mergeCell ref="B1559:D1559"/>
    <mergeCell ref="C1583:C1584"/>
    <mergeCell ref="B1583:B1584"/>
    <mergeCell ref="E1536:G1536"/>
    <mergeCell ref="H1536:L1536"/>
    <mergeCell ref="G1496:G1499"/>
    <mergeCell ref="G1471:G1472"/>
    <mergeCell ref="G1473:G1476"/>
    <mergeCell ref="H1354:L1354"/>
    <mergeCell ref="G1347:G1349"/>
    <mergeCell ref="G1501:G1505"/>
    <mergeCell ref="G1506:G1508"/>
    <mergeCell ref="K1424:K1425"/>
    <mergeCell ref="H1332:L1332"/>
    <mergeCell ref="K1401:K1402"/>
    <mergeCell ref="H1400:L1400"/>
    <mergeCell ref="J1333:J1334"/>
    <mergeCell ref="I1333:I1334"/>
    <mergeCell ref="K1333:K1334"/>
    <mergeCell ref="L1333:L1334"/>
    <mergeCell ref="H1377:L1377"/>
    <mergeCell ref="K1378:K1379"/>
    <mergeCell ref="L1378:L1379"/>
    <mergeCell ref="G1492:G1493"/>
    <mergeCell ref="G1494:G1495"/>
    <mergeCell ref="I1424:I1425"/>
    <mergeCell ref="G1426:G1427"/>
    <mergeCell ref="H1424:H1425"/>
    <mergeCell ref="L1424:L1425"/>
    <mergeCell ref="H1423:L1423"/>
    <mergeCell ref="L1492:L1493"/>
    <mergeCell ref="L1469:L1470"/>
    <mergeCell ref="K1469:K1470"/>
    <mergeCell ref="H1468:L1468"/>
    <mergeCell ref="I1355:I1356"/>
    <mergeCell ref="J1355:J1356"/>
    <mergeCell ref="B1355:B1356"/>
    <mergeCell ref="B1333:B1334"/>
    <mergeCell ref="J1378:J1379"/>
    <mergeCell ref="J1401:J1402"/>
    <mergeCell ref="I1378:I1379"/>
    <mergeCell ref="I1401:I1402"/>
    <mergeCell ref="H1401:H1402"/>
    <mergeCell ref="B1469:B1470"/>
    <mergeCell ref="B1446:B1447"/>
    <mergeCell ref="D1492:D1493"/>
    <mergeCell ref="B1492:B1493"/>
    <mergeCell ref="E1491:G1491"/>
    <mergeCell ref="G1483:G1485"/>
    <mergeCell ref="G1478:G1482"/>
    <mergeCell ref="B1424:B1425"/>
    <mergeCell ref="B1468:D1468"/>
    <mergeCell ref="D1469:D1470"/>
    <mergeCell ref="B1491:D1491"/>
    <mergeCell ref="G1314:G1317"/>
    <mergeCell ref="G1301:G1303"/>
    <mergeCell ref="G1296:G1300"/>
    <mergeCell ref="G1291:G1294"/>
    <mergeCell ref="G1287:G1288"/>
    <mergeCell ref="G1233:G1235"/>
    <mergeCell ref="J1219:J1220"/>
    <mergeCell ref="G1228:G1232"/>
    <mergeCell ref="K1219:K1220"/>
    <mergeCell ref="F1196:F1197"/>
    <mergeCell ref="A1194:L1194"/>
    <mergeCell ref="A1217:L1217"/>
    <mergeCell ref="J1242:J1243"/>
    <mergeCell ref="I1264:I1265"/>
    <mergeCell ref="H1264:H1265"/>
    <mergeCell ref="H1378:H1379"/>
    <mergeCell ref="L1401:L1402"/>
    <mergeCell ref="L1355:L1356"/>
    <mergeCell ref="K1355:K1356"/>
    <mergeCell ref="H1355:H1356"/>
    <mergeCell ref="A1376:L1376"/>
    <mergeCell ref="A1399:L1399"/>
    <mergeCell ref="A1422:L1422"/>
    <mergeCell ref="H1333:H1334"/>
    <mergeCell ref="G1324:G1326"/>
    <mergeCell ref="B1309:D1309"/>
    <mergeCell ref="A1285:L1285"/>
    <mergeCell ref="A1308:L1308"/>
    <mergeCell ref="C1310:C1311"/>
    <mergeCell ref="B1310:B1311"/>
    <mergeCell ref="B1332:D1332"/>
    <mergeCell ref="C1333:C1334"/>
    <mergeCell ref="D1333:D1334"/>
    <mergeCell ref="A1331:L1331"/>
    <mergeCell ref="G1319:G1323"/>
    <mergeCell ref="D1196:D1197"/>
    <mergeCell ref="E1196:E1197"/>
    <mergeCell ref="D1310:D1311"/>
    <mergeCell ref="F1310:F1311"/>
    <mergeCell ref="G1310:G1311"/>
    <mergeCell ref="K1310:K1311"/>
    <mergeCell ref="L1310:L1311"/>
    <mergeCell ref="H1309:L1309"/>
    <mergeCell ref="I1310:I1311"/>
    <mergeCell ref="J1310:J1311"/>
    <mergeCell ref="H1310:H1311"/>
    <mergeCell ref="H1242:H1243"/>
    <mergeCell ref="H1196:H1197"/>
    <mergeCell ref="I1196:I1197"/>
    <mergeCell ref="J1196:J1197"/>
    <mergeCell ref="H1219:H1220"/>
    <mergeCell ref="I1219:I1220"/>
    <mergeCell ref="I1242:I1243"/>
    <mergeCell ref="K1242:K1243"/>
    <mergeCell ref="K1264:K1265"/>
    <mergeCell ref="J1264:J1265"/>
    <mergeCell ref="L1219:L1220"/>
    <mergeCell ref="L1287:L1288"/>
    <mergeCell ref="L1264:L1265"/>
    <mergeCell ref="H1218:L1218"/>
    <mergeCell ref="H1286:L1286"/>
    <mergeCell ref="D1242:D1243"/>
    <mergeCell ref="B1242:B1243"/>
    <mergeCell ref="G1337:G1340"/>
    <mergeCell ref="G1335:G1336"/>
    <mergeCell ref="G1392:G1394"/>
    <mergeCell ref="G1369:G1371"/>
    <mergeCell ref="G1364:G1368"/>
    <mergeCell ref="G1357:G1358"/>
    <mergeCell ref="G1355:G1356"/>
    <mergeCell ref="G1378:G1379"/>
    <mergeCell ref="G1333:G1334"/>
    <mergeCell ref="B1401:B1402"/>
    <mergeCell ref="C1401:C1402"/>
    <mergeCell ref="B1286:D1286"/>
    <mergeCell ref="D1287:D1288"/>
    <mergeCell ref="C1287:C1288"/>
    <mergeCell ref="B1287:B1288"/>
    <mergeCell ref="B1263:D1263"/>
    <mergeCell ref="C1355:C1356"/>
    <mergeCell ref="B1354:D1354"/>
    <mergeCell ref="D1378:D1379"/>
    <mergeCell ref="C1378:C1379"/>
    <mergeCell ref="B1377:D1377"/>
    <mergeCell ref="B1378:B1379"/>
    <mergeCell ref="C1173:C1174"/>
    <mergeCell ref="D1173:D1174"/>
    <mergeCell ref="F1173:F1174"/>
    <mergeCell ref="E1173:E1174"/>
    <mergeCell ref="B1173:B1174"/>
    <mergeCell ref="E1195:G1195"/>
    <mergeCell ref="F1401:F1402"/>
    <mergeCell ref="D1424:D1425"/>
    <mergeCell ref="D1355:D1356"/>
    <mergeCell ref="C1446:C1447"/>
    <mergeCell ref="F1446:F1447"/>
    <mergeCell ref="E1446:E1447"/>
    <mergeCell ref="F1355:F1356"/>
    <mergeCell ref="I1492:I1493"/>
    <mergeCell ref="H1492:H1493"/>
    <mergeCell ref="F1492:F1493"/>
    <mergeCell ref="E1492:E1493"/>
    <mergeCell ref="B1445:D1445"/>
    <mergeCell ref="H1445:L1445"/>
    <mergeCell ref="K1446:K1447"/>
    <mergeCell ref="L1446:L1447"/>
    <mergeCell ref="H1446:H1447"/>
    <mergeCell ref="I1446:I1447"/>
    <mergeCell ref="D1446:D1447"/>
    <mergeCell ref="A1467:L1467"/>
    <mergeCell ref="A1490:L1490"/>
    <mergeCell ref="H1469:H1470"/>
    <mergeCell ref="J1492:J1493"/>
    <mergeCell ref="K1492:K1493"/>
    <mergeCell ref="J1446:J1447"/>
    <mergeCell ref="A1558:L1558"/>
    <mergeCell ref="J1560:J1561"/>
    <mergeCell ref="K1560:K1561"/>
    <mergeCell ref="H1560:H1561"/>
    <mergeCell ref="I1560:I1561"/>
    <mergeCell ref="F1560:F1561"/>
    <mergeCell ref="E1560:E1561"/>
    <mergeCell ref="A1604:L1604"/>
    <mergeCell ref="H1605:L1605"/>
    <mergeCell ref="A1581:L1581"/>
    <mergeCell ref="G1551:G1553"/>
    <mergeCell ref="G1541:G1544"/>
    <mergeCell ref="G1539:G1540"/>
    <mergeCell ref="E1583:E1584"/>
    <mergeCell ref="K1151:K1152"/>
    <mergeCell ref="H1150:L1150"/>
    <mergeCell ref="H1151:H1152"/>
    <mergeCell ref="I1151:I1152"/>
    <mergeCell ref="L1151:L1152"/>
    <mergeCell ref="L1173:L1174"/>
    <mergeCell ref="K1173:K1174"/>
    <mergeCell ref="H1172:L1172"/>
    <mergeCell ref="H1195:L1195"/>
    <mergeCell ref="B1128:B1129"/>
    <mergeCell ref="B1196:B1197"/>
    <mergeCell ref="B1105:B1106"/>
    <mergeCell ref="C1128:C1129"/>
    <mergeCell ref="B1172:D1172"/>
    <mergeCell ref="D1151:D1152"/>
    <mergeCell ref="B1150:D1150"/>
    <mergeCell ref="E1151:E1152"/>
    <mergeCell ref="B1195:D1195"/>
    <mergeCell ref="D1105:D1106"/>
    <mergeCell ref="G1142:G1144"/>
    <mergeCell ref="G1187:G1189"/>
    <mergeCell ref="G1173:G1174"/>
    <mergeCell ref="J1105:J1106"/>
    <mergeCell ref="I1105:I1106"/>
    <mergeCell ref="L1105:L1106"/>
    <mergeCell ref="K1105:K1106"/>
    <mergeCell ref="G1105:G1106"/>
    <mergeCell ref="G1109:G1112"/>
    <mergeCell ref="G1107:G1108"/>
    <mergeCell ref="J1128:J1129"/>
    <mergeCell ref="I1128:I1129"/>
    <mergeCell ref="H1127:L1127"/>
    <mergeCell ref="A1126:L1126"/>
    <mergeCell ref="K1128:K1129"/>
    <mergeCell ref="L1128:L1129"/>
    <mergeCell ref="A1149:L1149"/>
    <mergeCell ref="C1105:C1106"/>
    <mergeCell ref="J1151:J1152"/>
    <mergeCell ref="J1173:J1174"/>
    <mergeCell ref="G1137:G1141"/>
    <mergeCell ref="H1173:H1174"/>
    <mergeCell ref="I1173:I1174"/>
    <mergeCell ref="G1114:G1118"/>
    <mergeCell ref="G1119:G1121"/>
    <mergeCell ref="H1241:L1241"/>
    <mergeCell ref="L1242:L1243"/>
    <mergeCell ref="E1263:G1263"/>
    <mergeCell ref="H1263:L1263"/>
    <mergeCell ref="A1240:L1240"/>
    <mergeCell ref="F1242:F1243"/>
    <mergeCell ref="E1242:E1243"/>
    <mergeCell ref="E1241:G1241"/>
    <mergeCell ref="B1241:D1241"/>
    <mergeCell ref="G512:G515"/>
    <mergeCell ref="G510:G511"/>
    <mergeCell ref="I508:I509"/>
    <mergeCell ref="J508:J509"/>
    <mergeCell ref="G464:G465"/>
    <mergeCell ref="G489:G492"/>
    <mergeCell ref="G487:G488"/>
    <mergeCell ref="G485:G486"/>
    <mergeCell ref="G494:G498"/>
    <mergeCell ref="G499:G501"/>
    <mergeCell ref="G715:G716"/>
    <mergeCell ref="H715:H716"/>
    <mergeCell ref="I715:I716"/>
    <mergeCell ref="J669:J670"/>
    <mergeCell ref="H669:H670"/>
    <mergeCell ref="I669:I670"/>
    <mergeCell ref="H692:H693"/>
    <mergeCell ref="G669:G670"/>
    <mergeCell ref="G671:G672"/>
    <mergeCell ref="G696:G699"/>
    <mergeCell ref="J715:J716"/>
    <mergeCell ref="J738:J739"/>
    <mergeCell ref="J577:J578"/>
    <mergeCell ref="J600:J601"/>
    <mergeCell ref="J554:J555"/>
    <mergeCell ref="J692:J693"/>
    <mergeCell ref="J646:J647"/>
    <mergeCell ref="J623:J624"/>
    <mergeCell ref="H623:H624"/>
    <mergeCell ref="I623:I624"/>
    <mergeCell ref="H646:H647"/>
    <mergeCell ref="H577:H578"/>
    <mergeCell ref="I577:I578"/>
    <mergeCell ref="H508:H509"/>
    <mergeCell ref="G535:G538"/>
    <mergeCell ref="G533:G534"/>
    <mergeCell ref="H531:H532"/>
    <mergeCell ref="G531:G532"/>
    <mergeCell ref="I554:I555"/>
    <mergeCell ref="I600:I601"/>
    <mergeCell ref="G632:G636"/>
    <mergeCell ref="C646:C647"/>
    <mergeCell ref="C669:C670"/>
    <mergeCell ref="C692:C693"/>
    <mergeCell ref="D669:D670"/>
    <mergeCell ref="E668:G668"/>
    <mergeCell ref="D577:D578"/>
    <mergeCell ref="C577:C578"/>
    <mergeCell ref="E691:G691"/>
    <mergeCell ref="D692:D693"/>
    <mergeCell ref="E692:E693"/>
    <mergeCell ref="G614:G616"/>
    <mergeCell ref="G600:G601"/>
    <mergeCell ref="G627:G630"/>
    <mergeCell ref="E577:E578"/>
    <mergeCell ref="H507:L507"/>
    <mergeCell ref="H576:L576"/>
    <mergeCell ref="H553:L553"/>
    <mergeCell ref="B576:D576"/>
    <mergeCell ref="E576:G576"/>
    <mergeCell ref="B531:B532"/>
    <mergeCell ref="B507:D507"/>
    <mergeCell ref="B508:B509"/>
    <mergeCell ref="C508:C509"/>
    <mergeCell ref="B577:B578"/>
    <mergeCell ref="A575:L575"/>
    <mergeCell ref="E554:E555"/>
    <mergeCell ref="A552:L552"/>
    <mergeCell ref="A644:L644"/>
    <mergeCell ref="A667:L667"/>
    <mergeCell ref="E553:G553"/>
    <mergeCell ref="G784:G785"/>
    <mergeCell ref="E784:E785"/>
    <mergeCell ref="D715:D716"/>
    <mergeCell ref="F715:F716"/>
    <mergeCell ref="E760:G760"/>
    <mergeCell ref="H760:L760"/>
    <mergeCell ref="G747:G751"/>
    <mergeCell ref="G770:G774"/>
    <mergeCell ref="G788:G791"/>
    <mergeCell ref="G765:G768"/>
    <mergeCell ref="D807:D808"/>
    <mergeCell ref="B806:D806"/>
    <mergeCell ref="B692:B693"/>
    <mergeCell ref="B691:D691"/>
    <mergeCell ref="E507:G507"/>
    <mergeCell ref="A506:L506"/>
    <mergeCell ref="A483:L483"/>
    <mergeCell ref="B485:B486"/>
    <mergeCell ref="C485:C486"/>
    <mergeCell ref="G522:G524"/>
    <mergeCell ref="G517:G521"/>
    <mergeCell ref="A529:L529"/>
    <mergeCell ref="D508:D509"/>
    <mergeCell ref="H530:L530"/>
    <mergeCell ref="E530:G530"/>
    <mergeCell ref="B530:D530"/>
    <mergeCell ref="E531:E532"/>
    <mergeCell ref="E508:E509"/>
    <mergeCell ref="E484:G484"/>
    <mergeCell ref="F485:F486"/>
    <mergeCell ref="D554:D555"/>
    <mergeCell ref="C554:C555"/>
    <mergeCell ref="B554:B555"/>
    <mergeCell ref="B484:D484"/>
    <mergeCell ref="B553:D553"/>
    <mergeCell ref="C531:C532"/>
    <mergeCell ref="D531:D532"/>
    <mergeCell ref="G763:G764"/>
    <mergeCell ref="G761:G762"/>
    <mergeCell ref="L485:L486"/>
    <mergeCell ref="L554:L555"/>
    <mergeCell ref="L508:L509"/>
    <mergeCell ref="L531:L532"/>
    <mergeCell ref="K485:K486"/>
    <mergeCell ref="K508:K509"/>
    <mergeCell ref="L669:L670"/>
    <mergeCell ref="K669:K670"/>
    <mergeCell ref="L761:L762"/>
    <mergeCell ref="K761:K762"/>
    <mergeCell ref="K715:K716"/>
    <mergeCell ref="L715:L716"/>
    <mergeCell ref="L577:L578"/>
    <mergeCell ref="K577:K578"/>
    <mergeCell ref="K807:K808"/>
    <mergeCell ref="L462:L463"/>
    <mergeCell ref="K462:K463"/>
    <mergeCell ref="K692:K693"/>
    <mergeCell ref="L692:L693"/>
    <mergeCell ref="K554:K555"/>
    <mergeCell ref="K531:K532"/>
    <mergeCell ref="E485:E486"/>
    <mergeCell ref="D485:D486"/>
    <mergeCell ref="B461:D461"/>
    <mergeCell ref="C462:C463"/>
    <mergeCell ref="D462:D463"/>
    <mergeCell ref="B462:B463"/>
    <mergeCell ref="A460:L460"/>
    <mergeCell ref="A437:L437"/>
    <mergeCell ref="G443:G446"/>
    <mergeCell ref="G441:G442"/>
    <mergeCell ref="G453:G455"/>
    <mergeCell ref="G448:G452"/>
    <mergeCell ref="E438:G438"/>
    <mergeCell ref="E439:E440"/>
    <mergeCell ref="J485:J486"/>
    <mergeCell ref="I485:I486"/>
    <mergeCell ref="H484:L484"/>
    <mergeCell ref="H461:L461"/>
    <mergeCell ref="F462:F463"/>
    <mergeCell ref="F508:F509"/>
    <mergeCell ref="E462:E463"/>
    <mergeCell ref="E461:G461"/>
    <mergeCell ref="G673:G676"/>
    <mergeCell ref="G683:G685"/>
    <mergeCell ref="G678:G682"/>
    <mergeCell ref="B738:B739"/>
    <mergeCell ref="C738:C739"/>
    <mergeCell ref="A690:L690"/>
    <mergeCell ref="I692:I693"/>
    <mergeCell ref="G692:G693"/>
    <mergeCell ref="H691:L691"/>
    <mergeCell ref="E715:E716"/>
    <mergeCell ref="B669:B670"/>
    <mergeCell ref="B714:D714"/>
    <mergeCell ref="H714:L714"/>
    <mergeCell ref="E714:G714"/>
    <mergeCell ref="B668:D668"/>
    <mergeCell ref="E669:E670"/>
    <mergeCell ref="C715:C716"/>
    <mergeCell ref="G717:G718"/>
    <mergeCell ref="H737:L737"/>
    <mergeCell ref="A736:L736"/>
    <mergeCell ref="A713:L713"/>
    <mergeCell ref="B715:B716"/>
    <mergeCell ref="D738:D739"/>
    <mergeCell ref="I738:I739"/>
    <mergeCell ref="B737:D737"/>
    <mergeCell ref="D623:D624"/>
    <mergeCell ref="L623:L624"/>
    <mergeCell ref="K623:K624"/>
    <mergeCell ref="E623:E624"/>
    <mergeCell ref="L646:L647"/>
    <mergeCell ref="K646:K647"/>
    <mergeCell ref="A621:L621"/>
    <mergeCell ref="I646:I647"/>
    <mergeCell ref="G650:G653"/>
    <mergeCell ref="B645:D645"/>
    <mergeCell ref="B622:D622"/>
    <mergeCell ref="B646:B647"/>
    <mergeCell ref="D646:D647"/>
    <mergeCell ref="F646:F647"/>
    <mergeCell ref="E646:E647"/>
    <mergeCell ref="E645:G645"/>
    <mergeCell ref="H645:L645"/>
    <mergeCell ref="L600:L601"/>
    <mergeCell ref="B600:B601"/>
    <mergeCell ref="C600:C601"/>
    <mergeCell ref="D600:D601"/>
    <mergeCell ref="E600:E601"/>
    <mergeCell ref="F600:F601"/>
    <mergeCell ref="K600:K601"/>
    <mergeCell ref="A598:L598"/>
    <mergeCell ref="B599:D599"/>
    <mergeCell ref="E599:G599"/>
    <mergeCell ref="H599:L599"/>
    <mergeCell ref="B623:B624"/>
    <mergeCell ref="C623:C624"/>
    <mergeCell ref="E622:G622"/>
    <mergeCell ref="H622:L622"/>
    <mergeCell ref="G706:G708"/>
    <mergeCell ref="G701:G705"/>
    <mergeCell ref="G740:G741"/>
    <mergeCell ref="G694:G695"/>
    <mergeCell ref="G724:G728"/>
    <mergeCell ref="G729:G731"/>
    <mergeCell ref="G648:G649"/>
    <mergeCell ref="G646:G647"/>
    <mergeCell ref="G719:G722"/>
    <mergeCell ref="A805:L805"/>
    <mergeCell ref="H806:L806"/>
    <mergeCell ref="F784:F785"/>
    <mergeCell ref="G786:G787"/>
    <mergeCell ref="A782:L782"/>
    <mergeCell ref="B807:B808"/>
    <mergeCell ref="B829:D829"/>
    <mergeCell ref="C807:C808"/>
    <mergeCell ref="E829:G829"/>
    <mergeCell ref="G811:G814"/>
    <mergeCell ref="G568:G570"/>
    <mergeCell ref="G563:G567"/>
    <mergeCell ref="G28:G29"/>
    <mergeCell ref="G35:G39"/>
    <mergeCell ref="G7:G10"/>
    <mergeCell ref="G17:G19"/>
    <mergeCell ref="G742:G745"/>
    <mergeCell ref="F692:F693"/>
    <mergeCell ref="F577:F578"/>
    <mergeCell ref="F623:F624"/>
    <mergeCell ref="F531:F532"/>
    <mergeCell ref="F669:F670"/>
    <mergeCell ref="G637:G639"/>
    <mergeCell ref="G968:G969"/>
    <mergeCell ref="G970:G971"/>
    <mergeCell ref="G903:G906"/>
    <mergeCell ref="G945:G946"/>
    <mergeCell ref="G931:G935"/>
    <mergeCell ref="G936:G938"/>
    <mergeCell ref="G926:G929"/>
    <mergeCell ref="G924:G925"/>
    <mergeCell ref="G1041:G1044"/>
    <mergeCell ref="G1037:G1038"/>
    <mergeCell ref="G1074:G1076"/>
    <mergeCell ref="F1082:F1083"/>
    <mergeCell ref="G1062:G1063"/>
    <mergeCell ref="G1060:G1061"/>
    <mergeCell ref="G1046:G1050"/>
    <mergeCell ref="G1051:G1053"/>
    <mergeCell ref="G1064:G1067"/>
    <mergeCell ref="G1069:G1073"/>
    <mergeCell ref="F1060:F1061"/>
    <mergeCell ref="G880:G883"/>
    <mergeCell ref="G885:G889"/>
    <mergeCell ref="G899:G900"/>
    <mergeCell ref="G890:G892"/>
    <mergeCell ref="F876:F877"/>
    <mergeCell ref="F922:F923"/>
    <mergeCell ref="F968:F969"/>
    <mergeCell ref="G876:G877"/>
    <mergeCell ref="G878:G879"/>
    <mergeCell ref="G901:G902"/>
    <mergeCell ref="F899:F900"/>
    <mergeCell ref="G540:G544"/>
    <mergeCell ref="G545:G547"/>
    <mergeCell ref="G738:G739"/>
    <mergeCell ref="F738:F739"/>
    <mergeCell ref="F554:F555"/>
    <mergeCell ref="G554:G555"/>
    <mergeCell ref="G556:G557"/>
    <mergeCell ref="G558:G561"/>
    <mergeCell ref="G1151:G1152"/>
    <mergeCell ref="F1151:F1152"/>
    <mergeCell ref="G1082:G1083"/>
    <mergeCell ref="G1086:G1089"/>
    <mergeCell ref="G1084:G1085"/>
    <mergeCell ref="G1096:G1098"/>
    <mergeCell ref="G1091:G1095"/>
    <mergeCell ref="G862:G866"/>
    <mergeCell ref="G853:G854"/>
    <mergeCell ref="G839:G843"/>
    <mergeCell ref="G844:G846"/>
    <mergeCell ref="G834:G837"/>
    <mergeCell ref="F830:F831"/>
    <mergeCell ref="G855:G856"/>
    <mergeCell ref="G867:G869"/>
    <mergeCell ref="E1378:E1379"/>
    <mergeCell ref="G1359:G1362"/>
    <mergeCell ref="G1401:G1402"/>
    <mergeCell ref="G1380:G1381"/>
    <mergeCell ref="G1382:G1385"/>
    <mergeCell ref="F1264:F1265"/>
    <mergeCell ref="E1264:E1265"/>
    <mergeCell ref="E1401:E1402"/>
    <mergeCell ref="E1309:G1309"/>
    <mergeCell ref="F1287:F1288"/>
    <mergeCell ref="G1256:G1258"/>
    <mergeCell ref="G1273:G1277"/>
    <mergeCell ref="G1278:G1280"/>
    <mergeCell ref="E1287:E1288"/>
    <mergeCell ref="G1585:G1586"/>
    <mergeCell ref="G1587:G1590"/>
    <mergeCell ref="G1574:G1576"/>
    <mergeCell ref="G1620:G1622"/>
    <mergeCell ref="G1606:G1607"/>
    <mergeCell ref="G1615:G1619"/>
    <mergeCell ref="G1610:G1613"/>
    <mergeCell ref="G1597:G1599"/>
    <mergeCell ref="G1592:G1596"/>
    <mergeCell ref="G1608:G1609"/>
    <mergeCell ref="G1415:G1417"/>
    <mergeCell ref="G1405:G1408"/>
    <mergeCell ref="G949:G952"/>
    <mergeCell ref="G954:G958"/>
    <mergeCell ref="G1387:G1391"/>
    <mergeCell ref="E1423:G1423"/>
    <mergeCell ref="E1400:G1400"/>
    <mergeCell ref="F1378:F1379"/>
    <mergeCell ref="G1264:G1265"/>
    <mergeCell ref="G1403:G1404"/>
    <mergeCell ref="E1059:G1059"/>
    <mergeCell ref="E1060:E1061"/>
    <mergeCell ref="G959:G961"/>
    <mergeCell ref="E1105:E1106"/>
    <mergeCell ref="F1105:F1106"/>
    <mergeCell ref="E1104:G1104"/>
    <mergeCell ref="G1039:G1040"/>
    <mergeCell ref="E1082:E1083"/>
    <mergeCell ref="E1081:G1081"/>
    <mergeCell ref="E1377:G1377"/>
    <mergeCell ref="E1354:G1354"/>
    <mergeCell ref="E1218:G1218"/>
    <mergeCell ref="G1198:G1199"/>
    <mergeCell ref="G1210:G1212"/>
    <mergeCell ref="G1205:G1209"/>
    <mergeCell ref="G1200:G1203"/>
    <mergeCell ref="G1268:G1271"/>
    <mergeCell ref="G1266:G1267"/>
    <mergeCell ref="E1128:E1129"/>
    <mergeCell ref="G1128:G1129"/>
    <mergeCell ref="G1244:G1245"/>
    <mergeCell ref="G1242:G1243"/>
    <mergeCell ref="G1251:G1255"/>
    <mergeCell ref="G1246:G1249"/>
    <mergeCell ref="E1127:G1127"/>
    <mergeCell ref="G1153:G1154"/>
    <mergeCell ref="G1433:G1437"/>
    <mergeCell ref="G1428:G1431"/>
    <mergeCell ref="G1564:G1567"/>
    <mergeCell ref="G1515:G1516"/>
    <mergeCell ref="G1448:G1449"/>
    <mergeCell ref="G1446:G1447"/>
    <mergeCell ref="G1469:G1470"/>
    <mergeCell ref="G1455:G1459"/>
    <mergeCell ref="G1460:G1462"/>
    <mergeCell ref="E1445:G1445"/>
    <mergeCell ref="E1468:G1468"/>
    <mergeCell ref="E1469:E1470"/>
    <mergeCell ref="F1469:F1470"/>
    <mergeCell ref="G1438:G1440"/>
    <mergeCell ref="G1410:G1414"/>
    <mergeCell ref="G1424:G1425"/>
    <mergeCell ref="G1450:G1453"/>
    <mergeCell ref="E1355:E1356"/>
    <mergeCell ref="E1310:E1311"/>
    <mergeCell ref="E1333:E1334"/>
    <mergeCell ref="E1332:G1332"/>
    <mergeCell ref="F1333:F1334"/>
    <mergeCell ref="E1150:G1150"/>
    <mergeCell ref="G1155:G1158"/>
    <mergeCell ref="G1165:G1167"/>
    <mergeCell ref="G1160:G1164"/>
    <mergeCell ref="G1175:G1176"/>
    <mergeCell ref="F1128:F1129"/>
    <mergeCell ref="G1312:G1313"/>
    <mergeCell ref="E1286:G1286"/>
    <mergeCell ref="G1569:G1573"/>
    <mergeCell ref="E1605:G1605"/>
    <mergeCell ref="F1606:F1607"/>
    <mergeCell ref="E1606:E1607"/>
    <mergeCell ref="G1182:G1186"/>
    <mergeCell ref="G1196:G1197"/>
    <mergeCell ref="G1132:G1135"/>
    <mergeCell ref="G1130:G1131"/>
    <mergeCell ref="F1219:F1220"/>
    <mergeCell ref="G1223:G1226"/>
    <mergeCell ref="G1221:G1222"/>
    <mergeCell ref="E1219:E1220"/>
    <mergeCell ref="G1219:G1220"/>
    <mergeCell ref="G1177:G1180"/>
    <mergeCell ref="E1172:G1172"/>
    <mergeCell ref="G1018:G1021"/>
    <mergeCell ref="G1028:G1030"/>
    <mergeCell ref="B1036:D1036"/>
    <mergeCell ref="D1037:D1038"/>
    <mergeCell ref="B1037:B1038"/>
    <mergeCell ref="D991:D992"/>
    <mergeCell ref="B991:B992"/>
    <mergeCell ref="C991:C992"/>
    <mergeCell ref="B990:D990"/>
    <mergeCell ref="G1005:G1007"/>
    <mergeCell ref="G1000:G1004"/>
    <mergeCell ref="G1014:G1015"/>
    <mergeCell ref="K991:K992"/>
    <mergeCell ref="G993:G994"/>
    <mergeCell ref="G995:G998"/>
    <mergeCell ref="J991:J992"/>
    <mergeCell ref="I991:I992"/>
    <mergeCell ref="G991:G992"/>
    <mergeCell ref="E968:E969"/>
    <mergeCell ref="I968:I969"/>
    <mergeCell ref="H1081:L1081"/>
    <mergeCell ref="B1082:B1083"/>
    <mergeCell ref="C1082:C1083"/>
    <mergeCell ref="E1037:E1038"/>
    <mergeCell ref="C1037:C1038"/>
    <mergeCell ref="A1058:L1058"/>
    <mergeCell ref="A1103:L1103"/>
    <mergeCell ref="H1036:L1036"/>
    <mergeCell ref="K1060:K1061"/>
    <mergeCell ref="D1060:D1061"/>
    <mergeCell ref="G977:G981"/>
    <mergeCell ref="A989:L989"/>
    <mergeCell ref="H990:L990"/>
    <mergeCell ref="E1036:G1036"/>
    <mergeCell ref="F1037:F1038"/>
    <mergeCell ref="D968:D969"/>
    <mergeCell ref="C968:C969"/>
    <mergeCell ref="F991:F992"/>
    <mergeCell ref="E991:E992"/>
    <mergeCell ref="L991:L992"/>
    <mergeCell ref="D1014:D1015"/>
    <mergeCell ref="F1014:F1015"/>
    <mergeCell ref="H1014:H1015"/>
    <mergeCell ref="K1014:K1015"/>
    <mergeCell ref="L1014:L1015"/>
    <mergeCell ref="H1013:L1013"/>
    <mergeCell ref="E1014:E1015"/>
    <mergeCell ref="G1023:G1027"/>
    <mergeCell ref="K1082:K1083"/>
    <mergeCell ref="D1082:D1083"/>
    <mergeCell ref="C784:C785"/>
    <mergeCell ref="B784:B785"/>
    <mergeCell ref="B783:D783"/>
    <mergeCell ref="E806:G806"/>
    <mergeCell ref="E783:G783"/>
    <mergeCell ref="E807:E808"/>
    <mergeCell ref="E737:G737"/>
    <mergeCell ref="E738:E739"/>
    <mergeCell ref="K738:K739"/>
    <mergeCell ref="H738:H739"/>
    <mergeCell ref="L738:L739"/>
    <mergeCell ref="F807:F808"/>
    <mergeCell ref="H761:H762"/>
    <mergeCell ref="I761:I762"/>
    <mergeCell ref="J761:J762"/>
    <mergeCell ref="F761:F762"/>
    <mergeCell ref="B760:D760"/>
    <mergeCell ref="E761:E762"/>
    <mergeCell ref="C761:C762"/>
    <mergeCell ref="D761:D762"/>
    <mergeCell ref="B761:B762"/>
    <mergeCell ref="A759:L759"/>
    <mergeCell ref="I784:I785"/>
    <mergeCell ref="H784:H785"/>
    <mergeCell ref="D784:D785"/>
    <mergeCell ref="A828:L828"/>
    <mergeCell ref="C830:C831"/>
    <mergeCell ref="D830:D831"/>
    <mergeCell ref="B830:B831"/>
    <mergeCell ref="H829:L829"/>
    <mergeCell ref="J784:J785"/>
    <mergeCell ref="E830:E831"/>
    <mergeCell ref="B876:B877"/>
    <mergeCell ref="C876:C877"/>
    <mergeCell ref="D876:D877"/>
    <mergeCell ref="E876:E877"/>
    <mergeCell ref="B898:D898"/>
    <mergeCell ref="H898:L898"/>
    <mergeCell ref="E898:G898"/>
    <mergeCell ref="D899:D900"/>
    <mergeCell ref="E899:E900"/>
    <mergeCell ref="H899:H900"/>
    <mergeCell ref="J899:J900"/>
    <mergeCell ref="A874:L874"/>
    <mergeCell ref="A897:L897"/>
    <mergeCell ref="E875:G875"/>
    <mergeCell ref="B875:D875"/>
    <mergeCell ref="K876:K877"/>
    <mergeCell ref="K922:K923"/>
    <mergeCell ref="I876:I877"/>
    <mergeCell ref="K899:K900"/>
    <mergeCell ref="G798:G800"/>
    <mergeCell ref="G793:G797"/>
    <mergeCell ref="H944:L944"/>
    <mergeCell ref="H921:L921"/>
    <mergeCell ref="L899:L900"/>
    <mergeCell ref="K830:K831"/>
    <mergeCell ref="K853:K854"/>
    <mergeCell ref="J853:J854"/>
    <mergeCell ref="G775:G777"/>
    <mergeCell ref="H783:L783"/>
    <mergeCell ref="L784:L785"/>
    <mergeCell ref="K784:K785"/>
    <mergeCell ref="G922:G923"/>
    <mergeCell ref="G908:G912"/>
    <mergeCell ref="G913:G915"/>
    <mergeCell ref="G809:G810"/>
    <mergeCell ref="H830:H831"/>
    <mergeCell ref="G821:G823"/>
    <mergeCell ref="G816:G820"/>
    <mergeCell ref="G830:G831"/>
    <mergeCell ref="G807:G808"/>
    <mergeCell ref="G832:G833"/>
    <mergeCell ref="H876:H877"/>
    <mergeCell ref="L876:L877"/>
    <mergeCell ref="L853:L854"/>
    <mergeCell ref="L807:L808"/>
    <mergeCell ref="L830:L831"/>
    <mergeCell ref="G857:G860"/>
    <mergeCell ref="H875:L875"/>
    <mergeCell ref="E852:G852"/>
    <mergeCell ref="H852:L852"/>
    <mergeCell ref="A851:L851"/>
    <mergeCell ref="B852:D852"/>
    <mergeCell ref="D853:D854"/>
    <mergeCell ref="E853:E854"/>
    <mergeCell ref="B853:B854"/>
    <mergeCell ref="C853:C854"/>
    <mergeCell ref="F853:F854"/>
    <mergeCell ref="C945:C946"/>
    <mergeCell ref="B945:B946"/>
    <mergeCell ref="K945:K946"/>
    <mergeCell ref="L945:L946"/>
    <mergeCell ref="F945:F946"/>
    <mergeCell ref="H945:H946"/>
    <mergeCell ref="A943:L943"/>
    <mergeCell ref="J945:J946"/>
    <mergeCell ref="G982:G984"/>
    <mergeCell ref="G972:G975"/>
    <mergeCell ref="L968:L969"/>
    <mergeCell ref="K968:K969"/>
    <mergeCell ref="H967:L967"/>
    <mergeCell ref="D922:D923"/>
    <mergeCell ref="B922:B923"/>
    <mergeCell ref="C922:C923"/>
    <mergeCell ref="B921:D921"/>
    <mergeCell ref="L922:L923"/>
    <mergeCell ref="H922:H923"/>
    <mergeCell ref="A920:L920"/>
    <mergeCell ref="E922:E923"/>
    <mergeCell ref="E921:G921"/>
    <mergeCell ref="E945:E946"/>
    <mergeCell ref="G947:G948"/>
    <mergeCell ref="J922:J923"/>
    <mergeCell ref="I922:I923"/>
    <mergeCell ref="B967:D967"/>
    <mergeCell ref="E944:G944"/>
    <mergeCell ref="D945:D946"/>
    <mergeCell ref="B944:D944"/>
    <mergeCell ref="E967:G967"/>
    <mergeCell ref="I853:I854"/>
    <mergeCell ref="H853:H854"/>
    <mergeCell ref="E1013:G1013"/>
    <mergeCell ref="H991:H992"/>
    <mergeCell ref="L1037:L1038"/>
    <mergeCell ref="A1035:L1035"/>
    <mergeCell ref="K1037:K1038"/>
    <mergeCell ref="J1037:J1038"/>
    <mergeCell ref="G1016:G1017"/>
    <mergeCell ref="A1012:L1012"/>
    <mergeCell ref="B1013:D1013"/>
    <mergeCell ref="C1014:C1015"/>
    <mergeCell ref="B1014:B1015"/>
    <mergeCell ref="A966:L966"/>
    <mergeCell ref="B968:B969"/>
    <mergeCell ref="E990:G990"/>
    <mergeCell ref="J416:J417"/>
    <mergeCell ref="G462:G463"/>
    <mergeCell ref="I439:I440"/>
    <mergeCell ref="J439:J440"/>
    <mergeCell ref="H462:H463"/>
    <mergeCell ref="G269:G271"/>
    <mergeCell ref="I807:I808"/>
    <mergeCell ref="H807:H808"/>
    <mergeCell ref="G752:G754"/>
    <mergeCell ref="J347:J348"/>
    <mergeCell ref="G625:G626"/>
    <mergeCell ref="G581:G584"/>
    <mergeCell ref="G655:G659"/>
    <mergeCell ref="G660:G662"/>
    <mergeCell ref="G579:G580"/>
    <mergeCell ref="G577:G578"/>
    <mergeCell ref="G586:G590"/>
    <mergeCell ref="G591:G593"/>
    <mergeCell ref="G609:G613"/>
    <mergeCell ref="G604:G607"/>
    <mergeCell ref="J807:J808"/>
    <mergeCell ref="J876:J877"/>
    <mergeCell ref="I899:I900"/>
    <mergeCell ref="I830:I831"/>
    <mergeCell ref="J830:J831"/>
    <mergeCell ref="I1014:I1015"/>
    <mergeCell ref="J1014:J1015"/>
    <mergeCell ref="I1037:I1038"/>
    <mergeCell ref="H1037:H1038"/>
    <mergeCell ref="G212:G213"/>
    <mergeCell ref="G214:G217"/>
    <mergeCell ref="F210:F211"/>
    <mergeCell ref="G210:G211"/>
    <mergeCell ref="K210:K211"/>
    <mergeCell ref="L210:L211"/>
    <mergeCell ref="H209:L209"/>
    <mergeCell ref="J210:J211"/>
    <mergeCell ref="J187:J188"/>
    <mergeCell ref="K187:K188"/>
    <mergeCell ref="D187:D188"/>
    <mergeCell ref="H187:H188"/>
    <mergeCell ref="G196:G200"/>
    <mergeCell ref="I210:I211"/>
    <mergeCell ref="H210:H211"/>
    <mergeCell ref="J164:J165"/>
    <mergeCell ref="I164:I165"/>
    <mergeCell ref="H164:H165"/>
    <mergeCell ref="G168:G171"/>
    <mergeCell ref="I187:I188"/>
    <mergeCell ref="G201:G203"/>
    <mergeCell ref="I301:I302"/>
    <mergeCell ref="H323:L323"/>
    <mergeCell ref="L301:L302"/>
    <mergeCell ref="K301:K302"/>
    <mergeCell ref="H300:L300"/>
    <mergeCell ref="J301:J302"/>
    <mergeCell ref="L278:L279"/>
    <mergeCell ref="K278:K279"/>
    <mergeCell ref="H346:L346"/>
    <mergeCell ref="L324:L325"/>
    <mergeCell ref="F439:F440"/>
    <mergeCell ref="G439:G440"/>
    <mergeCell ref="D439:D440"/>
    <mergeCell ref="B439:B440"/>
    <mergeCell ref="C439:C440"/>
    <mergeCell ref="B438:D438"/>
    <mergeCell ref="B415:D415"/>
    <mergeCell ref="C416:C417"/>
    <mergeCell ref="D416:D417"/>
    <mergeCell ref="B416:B417"/>
    <mergeCell ref="E415:G415"/>
    <mergeCell ref="E416:E417"/>
    <mergeCell ref="F416:F417"/>
    <mergeCell ref="H438:L438"/>
    <mergeCell ref="K416:K417"/>
    <mergeCell ref="H415:L415"/>
    <mergeCell ref="L416:L417"/>
    <mergeCell ref="L439:L440"/>
    <mergeCell ref="K439:K440"/>
    <mergeCell ref="H416:H417"/>
    <mergeCell ref="H439:H440"/>
    <mergeCell ref="G476:G478"/>
    <mergeCell ref="G466:G469"/>
    <mergeCell ref="G471:G475"/>
    <mergeCell ref="I416:I417"/>
    <mergeCell ref="G418:G419"/>
    <mergeCell ref="G416:G417"/>
    <mergeCell ref="G420:G423"/>
    <mergeCell ref="H485:H486"/>
    <mergeCell ref="J531:J532"/>
    <mergeCell ref="I531:I532"/>
    <mergeCell ref="I462:I463"/>
    <mergeCell ref="J462:J463"/>
    <mergeCell ref="J324:J325"/>
    <mergeCell ref="H324:H325"/>
    <mergeCell ref="I324:I325"/>
    <mergeCell ref="G280:G281"/>
    <mergeCell ref="G402:G406"/>
    <mergeCell ref="G407:G409"/>
    <mergeCell ref="G508:G509"/>
    <mergeCell ref="G623:G624"/>
    <mergeCell ref="G602:G603"/>
    <mergeCell ref="H600:H601"/>
    <mergeCell ref="H554:H555"/>
    <mergeCell ref="H668:L668"/>
    <mergeCell ref="G425:G429"/>
    <mergeCell ref="G430:G432"/>
    <mergeCell ref="C1060:C1061"/>
    <mergeCell ref="B1059:D1059"/>
    <mergeCell ref="C899:C900"/>
    <mergeCell ref="B899:B900"/>
    <mergeCell ref="C1151:C1152"/>
    <mergeCell ref="B1151:B1152"/>
    <mergeCell ref="B1060:B1061"/>
    <mergeCell ref="D1128:D1129"/>
    <mergeCell ref="B1081:D1081"/>
    <mergeCell ref="B1218:D1218"/>
    <mergeCell ref="B1127:D1127"/>
    <mergeCell ref="B1104:D1104"/>
    <mergeCell ref="H1059:L1059"/>
    <mergeCell ref="L1060:L1061"/>
    <mergeCell ref="J1060:J1061"/>
    <mergeCell ref="I1060:I1061"/>
    <mergeCell ref="H1060:H1061"/>
    <mergeCell ref="L1082:L1083"/>
    <mergeCell ref="J1082:J1083"/>
    <mergeCell ref="I945:I946"/>
    <mergeCell ref="H968:H969"/>
    <mergeCell ref="H1105:H1106"/>
    <mergeCell ref="H1128:H1129"/>
    <mergeCell ref="H1082:H1083"/>
    <mergeCell ref="H1104:L1104"/>
    <mergeCell ref="J968:J969"/>
    <mergeCell ref="I1082:I1083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5.86"/>
    <col customWidth="1" min="2" max="2" width="7.43"/>
    <col customWidth="1" min="3" max="3" width="14.0"/>
    <col customWidth="1" min="4" max="4" width="7.43"/>
    <col customWidth="1" min="5" max="5" width="7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19.43"/>
    <col customWidth="1" min="11" max="11" width="7.86"/>
    <col customWidth="1" min="12" max="12" width="19.43"/>
    <col customWidth="1" min="13" max="26" width="10.71"/>
  </cols>
  <sheetData>
    <row r="1">
      <c r="A1" s="66" t="s">
        <v>130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133">
        <f>'Menu Cíclico'!AF12</f>
        <v>4</v>
      </c>
      <c r="B3" s="135" t="s">
        <v>482</v>
      </c>
      <c r="C3" s="135" t="s">
        <v>483</v>
      </c>
      <c r="D3" s="135" t="s">
        <v>484</v>
      </c>
      <c r="E3" s="135" t="s">
        <v>485</v>
      </c>
      <c r="F3" s="135" t="s">
        <v>484</v>
      </c>
      <c r="G3" s="135" t="s">
        <v>524</v>
      </c>
      <c r="H3" s="135" t="s">
        <v>486</v>
      </c>
      <c r="I3" s="178" t="s">
        <v>487</v>
      </c>
      <c r="J3" s="179" t="s">
        <v>488</v>
      </c>
      <c r="K3" s="139" t="s">
        <v>489</v>
      </c>
      <c r="L3" s="139" t="s">
        <v>490</v>
      </c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115"/>
      <c r="J4" s="115"/>
      <c r="K4" s="87"/>
      <c r="L4" s="8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37" t="s">
        <v>435</v>
      </c>
      <c r="B5" s="89">
        <v>0.05</v>
      </c>
      <c r="C5" s="89">
        <v>1.0</v>
      </c>
      <c r="D5" s="18">
        <f t="shared" ref="D5:D14" si="1">C5*B5</f>
        <v>0.05</v>
      </c>
      <c r="E5" s="18">
        <f>A3*B5</f>
        <v>0.2</v>
      </c>
      <c r="F5" s="18">
        <f t="shared" ref="F5:F14" si="2">E5*C5</f>
        <v>0.2</v>
      </c>
      <c r="G5" s="161">
        <v>0.0</v>
      </c>
      <c r="H5" s="18">
        <v>1.0</v>
      </c>
      <c r="I5" s="180">
        <f t="shared" ref="I5:I17" si="3">H5*E5</f>
        <v>0.2</v>
      </c>
      <c r="J5" s="116">
        <f>'Insumos Buffet'!D127</f>
        <v>150.752</v>
      </c>
      <c r="K5" s="3">
        <f t="shared" ref="K5:K17" si="4">J5*I5</f>
        <v>30.1504</v>
      </c>
      <c r="L5" s="3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31" t="s">
        <v>504</v>
      </c>
      <c r="B6" s="18">
        <v>0.005</v>
      </c>
      <c r="C6" s="18">
        <v>1.0</v>
      </c>
      <c r="D6" s="18">
        <f t="shared" si="1"/>
        <v>0.005</v>
      </c>
      <c r="E6" s="18">
        <f>B6*A3</f>
        <v>0.02</v>
      </c>
      <c r="F6" s="18">
        <f t="shared" si="2"/>
        <v>0.02</v>
      </c>
      <c r="G6" s="87"/>
      <c r="H6" s="18">
        <v>1.0</v>
      </c>
      <c r="I6" s="180">
        <f t="shared" si="3"/>
        <v>0.02</v>
      </c>
      <c r="J6" s="116">
        <f>'Insumos Buffet'!D74</f>
        <v>28900</v>
      </c>
      <c r="K6" s="3">
        <f t="shared" si="4"/>
        <v>578</v>
      </c>
      <c r="L6" s="3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31" t="s">
        <v>505</v>
      </c>
      <c r="B7" s="18">
        <v>0.002</v>
      </c>
      <c r="C7" s="18">
        <v>1.0</v>
      </c>
      <c r="D7" s="18">
        <f t="shared" si="1"/>
        <v>0.002</v>
      </c>
      <c r="E7" s="18">
        <f>B7*A3</f>
        <v>0.008</v>
      </c>
      <c r="F7" s="18">
        <f t="shared" si="2"/>
        <v>0.008</v>
      </c>
      <c r="G7" s="148" t="s">
        <v>527</v>
      </c>
      <c r="H7" s="18">
        <v>1.0</v>
      </c>
      <c r="I7" s="180">
        <f t="shared" si="3"/>
        <v>0.008</v>
      </c>
      <c r="J7" s="116">
        <f>'Insumos Buffet'!D82</f>
        <v>3200</v>
      </c>
      <c r="K7" s="3">
        <f t="shared" si="4"/>
        <v>25.6</v>
      </c>
      <c r="L7" s="3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31" t="s">
        <v>494</v>
      </c>
      <c r="B8" s="18">
        <v>1.0E-4</v>
      </c>
      <c r="C8" s="18">
        <v>1.0</v>
      </c>
      <c r="D8" s="18">
        <f t="shared" si="1"/>
        <v>0.0001</v>
      </c>
      <c r="E8" s="18">
        <f>B8*A3</f>
        <v>0.0004</v>
      </c>
      <c r="F8" s="18">
        <f t="shared" si="2"/>
        <v>0.0004</v>
      </c>
      <c r="G8" s="142"/>
      <c r="H8" s="18">
        <v>1.0</v>
      </c>
      <c r="I8" s="180">
        <f t="shared" si="3"/>
        <v>0.0004</v>
      </c>
      <c r="J8" s="116">
        <f>'Insumos Buffet'!D70</f>
        <v>145000</v>
      </c>
      <c r="K8" s="3">
        <f t="shared" si="4"/>
        <v>58</v>
      </c>
      <c r="L8" s="3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31" t="s">
        <v>517</v>
      </c>
      <c r="B9" s="18">
        <v>0.03</v>
      </c>
      <c r="C9" s="18">
        <v>1.0</v>
      </c>
      <c r="D9" s="18">
        <f t="shared" si="1"/>
        <v>0.03</v>
      </c>
      <c r="E9" s="18">
        <f>B9*A3</f>
        <v>0.12</v>
      </c>
      <c r="F9" s="18">
        <f t="shared" si="2"/>
        <v>0.12</v>
      </c>
      <c r="G9" s="142"/>
      <c r="H9" s="18">
        <v>1.0</v>
      </c>
      <c r="I9" s="180">
        <f t="shared" si="3"/>
        <v>0.12</v>
      </c>
      <c r="J9" s="116"/>
      <c r="K9" s="3">
        <f t="shared" si="4"/>
        <v>0</v>
      </c>
      <c r="L9" s="3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31" t="s">
        <v>428</v>
      </c>
      <c r="B10" s="18">
        <v>0.04</v>
      </c>
      <c r="C10" s="18">
        <v>1.0</v>
      </c>
      <c r="D10" s="18">
        <f t="shared" si="1"/>
        <v>0.04</v>
      </c>
      <c r="E10" s="18">
        <f>B10*A3</f>
        <v>0.16</v>
      </c>
      <c r="F10" s="18">
        <f t="shared" si="2"/>
        <v>0.16</v>
      </c>
      <c r="G10" s="87"/>
      <c r="H10" s="18">
        <v>1.0</v>
      </c>
      <c r="I10" s="180">
        <f t="shared" si="3"/>
        <v>0.16</v>
      </c>
      <c r="J10" s="116">
        <f>'Insumos Buffet'!D45</f>
        <v>2600</v>
      </c>
      <c r="K10" s="3">
        <f t="shared" si="4"/>
        <v>416</v>
      </c>
      <c r="L10" s="3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31" t="s">
        <v>423</v>
      </c>
      <c r="B11" s="18">
        <v>0.04</v>
      </c>
      <c r="C11" s="18">
        <v>1.0</v>
      </c>
      <c r="D11" s="18">
        <f t="shared" si="1"/>
        <v>0.04</v>
      </c>
      <c r="E11" s="18">
        <f>B11*A3</f>
        <v>0.16</v>
      </c>
      <c r="F11" s="18">
        <f t="shared" si="2"/>
        <v>0.16</v>
      </c>
      <c r="G11" s="59"/>
      <c r="H11" s="18">
        <v>1.0</v>
      </c>
      <c r="I11" s="180">
        <f t="shared" si="3"/>
        <v>0.16</v>
      </c>
      <c r="J11" s="116">
        <f>'Insumos Buffet'!D41</f>
        <v>432</v>
      </c>
      <c r="K11" s="3">
        <f t="shared" si="4"/>
        <v>69.12</v>
      </c>
      <c r="L11" s="3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31" t="s">
        <v>422</v>
      </c>
      <c r="B12" s="89">
        <v>0.06</v>
      </c>
      <c r="C12" s="89">
        <v>1.0</v>
      </c>
      <c r="D12" s="18">
        <f t="shared" si="1"/>
        <v>0.06</v>
      </c>
      <c r="E12" s="18">
        <f>B12*A3</f>
        <v>0.24</v>
      </c>
      <c r="F12" s="18">
        <f t="shared" si="2"/>
        <v>0.24</v>
      </c>
      <c r="G12" s="148" t="s">
        <v>528</v>
      </c>
      <c r="H12" s="18">
        <v>1.0</v>
      </c>
      <c r="I12" s="180">
        <f t="shared" si="3"/>
        <v>0.24</v>
      </c>
      <c r="J12" s="116">
        <f>'Insumos Buffet'!D40</f>
        <v>3890</v>
      </c>
      <c r="K12" s="3">
        <f t="shared" si="4"/>
        <v>933.6</v>
      </c>
      <c r="L12" s="3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31" t="s">
        <v>47</v>
      </c>
      <c r="B13" s="89">
        <v>0.01</v>
      </c>
      <c r="C13" s="89">
        <v>1.0</v>
      </c>
      <c r="D13" s="18">
        <f t="shared" si="1"/>
        <v>0.01</v>
      </c>
      <c r="E13" s="18">
        <f>B13*A3</f>
        <v>0.04</v>
      </c>
      <c r="F13" s="18">
        <f t="shared" si="2"/>
        <v>0.04</v>
      </c>
      <c r="G13" s="142"/>
      <c r="H13" s="18">
        <v>1.0</v>
      </c>
      <c r="I13" s="180">
        <f t="shared" si="3"/>
        <v>0.04</v>
      </c>
      <c r="J13" s="116">
        <f>'Insumos Buffet'!D2</f>
        <v>6820</v>
      </c>
      <c r="K13" s="3">
        <f t="shared" si="4"/>
        <v>272.8</v>
      </c>
      <c r="L13" s="3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31" t="s">
        <v>635</v>
      </c>
      <c r="B14" s="89">
        <v>0.002</v>
      </c>
      <c r="C14" s="89">
        <v>1.0</v>
      </c>
      <c r="D14" s="18">
        <f t="shared" si="1"/>
        <v>0.002</v>
      </c>
      <c r="E14" s="18">
        <f>B14*A3</f>
        <v>0.008</v>
      </c>
      <c r="F14" s="18">
        <f t="shared" si="2"/>
        <v>0.008</v>
      </c>
      <c r="G14" s="142"/>
      <c r="H14" s="18">
        <v>1.0</v>
      </c>
      <c r="I14" s="180">
        <f t="shared" si="3"/>
        <v>0.008</v>
      </c>
      <c r="J14" s="116">
        <f>'Insumos Buffet'!D22</f>
        <v>9024</v>
      </c>
      <c r="K14" s="3">
        <f t="shared" si="4"/>
        <v>72.192</v>
      </c>
      <c r="L14" s="3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44"/>
      <c r="B15" s="127"/>
      <c r="C15" s="127"/>
      <c r="D15" s="18"/>
      <c r="E15" s="18"/>
      <c r="F15" s="18"/>
      <c r="G15" s="87"/>
      <c r="H15" s="95"/>
      <c r="I15" s="180">
        <f t="shared" si="3"/>
        <v>0</v>
      </c>
      <c r="J15" s="116"/>
      <c r="K15" s="3">
        <f t="shared" si="4"/>
        <v>0</v>
      </c>
      <c r="L15" s="3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31"/>
      <c r="B16" s="89"/>
      <c r="C16" s="89"/>
      <c r="D16" s="18"/>
      <c r="E16" s="18"/>
      <c r="F16" s="18"/>
      <c r="G16" s="164">
        <f>F18/A3</f>
        <v>0.2391</v>
      </c>
      <c r="H16" s="18"/>
      <c r="I16" s="180">
        <f t="shared" si="3"/>
        <v>0</v>
      </c>
      <c r="J16" s="118"/>
      <c r="K16" s="3">
        <f t="shared" si="4"/>
        <v>0</v>
      </c>
      <c r="L16" s="3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31"/>
      <c r="B17" s="89"/>
      <c r="C17" s="89"/>
      <c r="D17" s="18"/>
      <c r="E17" s="18"/>
      <c r="F17" s="18"/>
      <c r="G17" s="142"/>
      <c r="H17" s="18"/>
      <c r="I17" s="180">
        <f t="shared" si="3"/>
        <v>0</v>
      </c>
      <c r="J17" s="3"/>
      <c r="K17" s="3">
        <f t="shared" si="4"/>
        <v>0</v>
      </c>
      <c r="L17" s="3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4" t="s">
        <v>495</v>
      </c>
      <c r="B18" s="96">
        <f>SUM(B5:B14)</f>
        <v>0.2391</v>
      </c>
      <c r="C18" s="96"/>
      <c r="D18" s="96">
        <f t="shared" ref="D18:F18" si="5">SUM(D5:D14)</f>
        <v>0.2391</v>
      </c>
      <c r="E18" s="96">
        <f t="shared" si="5"/>
        <v>0.9564</v>
      </c>
      <c r="F18" s="96">
        <f t="shared" si="5"/>
        <v>0.9564</v>
      </c>
      <c r="G18" s="87"/>
      <c r="H18" s="96"/>
      <c r="I18" s="181">
        <f t="shared" ref="I18:L18" si="6">SUM(I5:I17)</f>
        <v>0.9564</v>
      </c>
      <c r="J18" s="98">
        <f t="shared" si="6"/>
        <v>200016.752</v>
      </c>
      <c r="K18" s="98">
        <f t="shared" si="6"/>
        <v>2455.4624</v>
      </c>
      <c r="L18" s="98">
        <f t="shared" si="6"/>
        <v>0</v>
      </c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8"/>
      <c r="B19" s="100"/>
      <c r="C19" s="100"/>
      <c r="D19" s="100"/>
      <c r="E19" s="100"/>
      <c r="F19" s="100"/>
      <c r="G19" s="100"/>
      <c r="H19" s="100"/>
      <c r="I19" s="182" t="s">
        <v>496</v>
      </c>
      <c r="J19" s="100"/>
      <c r="K19" s="100"/>
      <c r="L19" s="101" t="s">
        <v>497</v>
      </c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8"/>
      <c r="B20" s="100"/>
      <c r="C20" s="100"/>
      <c r="D20" s="100"/>
      <c r="E20" s="100"/>
      <c r="F20" s="100"/>
      <c r="G20" s="100"/>
      <c r="H20" s="100"/>
      <c r="I20" s="104">
        <f>G16*A3</f>
        <v>0.9564</v>
      </c>
      <c r="J20" s="100"/>
      <c r="K20" s="100"/>
      <c r="L20" s="104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5.75" customHeight="1">
      <c r="A21" s="146"/>
      <c r="B21" s="146"/>
      <c r="C21" s="146"/>
      <c r="D21" s="146"/>
      <c r="E21" s="146"/>
      <c r="F21" s="146"/>
      <c r="G21" s="8"/>
      <c r="H21" s="146"/>
      <c r="I21" s="146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5.75" customHeight="1">
      <c r="A22" s="146"/>
      <c r="B22" s="146"/>
      <c r="C22" s="146"/>
      <c r="D22" s="146"/>
      <c r="E22" s="146"/>
      <c r="F22" s="146"/>
      <c r="G22" s="146"/>
      <c r="H22" s="146"/>
      <c r="I22" s="146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>
      <c r="A23" s="66" t="s">
        <v>220</v>
      </c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6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5.75" customHeight="1">
      <c r="A24" s="78" t="s">
        <v>478</v>
      </c>
      <c r="B24" s="79" t="s">
        <v>479</v>
      </c>
      <c r="C24" s="75"/>
      <c r="D24" s="76"/>
      <c r="E24" s="80" t="s">
        <v>480</v>
      </c>
      <c r="F24" s="75"/>
      <c r="G24" s="76"/>
      <c r="H24" s="79" t="s">
        <v>481</v>
      </c>
      <c r="I24" s="75"/>
      <c r="J24" s="75"/>
      <c r="K24" s="75"/>
      <c r="L24" s="76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5.75" customHeight="1">
      <c r="A25" s="81">
        <f>'Menu Cíclico'!D12</f>
        <v>4</v>
      </c>
      <c r="B25" s="82" t="s">
        <v>482</v>
      </c>
      <c r="C25" s="82" t="s">
        <v>483</v>
      </c>
      <c r="D25" s="82" t="s">
        <v>484</v>
      </c>
      <c r="E25" s="82" t="s">
        <v>485</v>
      </c>
      <c r="F25" s="82" t="s">
        <v>484</v>
      </c>
      <c r="G25" s="82" t="s">
        <v>524</v>
      </c>
      <c r="H25" s="82" t="s">
        <v>486</v>
      </c>
      <c r="I25" s="82" t="s">
        <v>487</v>
      </c>
      <c r="J25" s="147" t="s">
        <v>488</v>
      </c>
      <c r="K25" s="85" t="s">
        <v>489</v>
      </c>
      <c r="L25" s="85" t="s">
        <v>490</v>
      </c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5.75" customHeight="1">
      <c r="A26" s="86" t="s">
        <v>491</v>
      </c>
      <c r="B26" s="87"/>
      <c r="C26" s="87"/>
      <c r="D26" s="87"/>
      <c r="E26" s="87"/>
      <c r="F26" s="87"/>
      <c r="G26" s="87"/>
      <c r="H26" s="87"/>
      <c r="I26" s="87"/>
      <c r="J26" s="115"/>
      <c r="K26" s="87"/>
      <c r="L26" s="8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5.75" customHeight="1">
      <c r="A27" s="37" t="s">
        <v>229</v>
      </c>
      <c r="B27" s="89">
        <v>0.04</v>
      </c>
      <c r="C27" s="89">
        <v>3.0</v>
      </c>
      <c r="D27" s="18">
        <f t="shared" ref="D27:D40" si="7">C27*B27</f>
        <v>0.12</v>
      </c>
      <c r="E27" s="18">
        <f>B27*A25</f>
        <v>0.16</v>
      </c>
      <c r="F27" s="18">
        <f t="shared" ref="F27:F40" si="8">E27*C27</f>
        <v>0.48</v>
      </c>
      <c r="G27" s="140">
        <v>0.0</v>
      </c>
      <c r="H27" s="18">
        <v>1.0</v>
      </c>
      <c r="I27" s="89">
        <f t="shared" ref="I27:I40" si="9">H27*E27</f>
        <v>0.16</v>
      </c>
      <c r="J27" s="116">
        <f>'Insumos Buffet'!D9</f>
        <v>4311</v>
      </c>
      <c r="K27" s="3">
        <f t="shared" ref="K27:K40" si="10">J27*I27</f>
        <v>689.76</v>
      </c>
      <c r="L27" s="3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5.75" customHeight="1">
      <c r="A28" s="31" t="s">
        <v>517</v>
      </c>
      <c r="B28" s="89">
        <v>0.1</v>
      </c>
      <c r="C28" s="89">
        <v>1.0</v>
      </c>
      <c r="D28" s="18">
        <f t="shared" si="7"/>
        <v>0.1</v>
      </c>
      <c r="E28" s="18">
        <f>B28*A25</f>
        <v>0.4</v>
      </c>
      <c r="F28" s="18">
        <f t="shared" si="8"/>
        <v>0.4</v>
      </c>
      <c r="G28" s="87"/>
      <c r="H28" s="18">
        <v>1.0</v>
      </c>
      <c r="I28" s="89">
        <f t="shared" si="9"/>
        <v>0.4</v>
      </c>
      <c r="J28" s="116"/>
      <c r="K28" s="3">
        <f t="shared" si="10"/>
        <v>0</v>
      </c>
      <c r="L28" s="3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5.75" customHeight="1">
      <c r="A29" s="31" t="s">
        <v>505</v>
      </c>
      <c r="B29" s="89">
        <v>0.002</v>
      </c>
      <c r="C29" s="18">
        <v>1.0</v>
      </c>
      <c r="D29" s="18">
        <f t="shared" si="7"/>
        <v>0.002</v>
      </c>
      <c r="E29" s="18">
        <f>B29*A25</f>
        <v>0.008</v>
      </c>
      <c r="F29" s="18">
        <f t="shared" si="8"/>
        <v>0.008</v>
      </c>
      <c r="G29" s="148" t="s">
        <v>527</v>
      </c>
      <c r="H29" s="18">
        <v>1.0</v>
      </c>
      <c r="I29" s="89">
        <f t="shared" si="9"/>
        <v>0.008</v>
      </c>
      <c r="J29" s="116">
        <f>'Insumos Buffet'!D82</f>
        <v>3200</v>
      </c>
      <c r="K29" s="3">
        <f t="shared" si="10"/>
        <v>25.6</v>
      </c>
      <c r="L29" s="3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5.75" customHeight="1">
      <c r="A30" s="31" t="s">
        <v>47</v>
      </c>
      <c r="B30" s="18">
        <v>0.01</v>
      </c>
      <c r="C30" s="18">
        <v>1.0</v>
      </c>
      <c r="D30" s="18">
        <f t="shared" si="7"/>
        <v>0.01</v>
      </c>
      <c r="E30" s="18">
        <f>B30*A25</f>
        <v>0.04</v>
      </c>
      <c r="F30" s="18">
        <f t="shared" si="8"/>
        <v>0.04</v>
      </c>
      <c r="G30" s="142"/>
      <c r="H30" s="18">
        <v>1.0</v>
      </c>
      <c r="I30" s="89">
        <f t="shared" si="9"/>
        <v>0.04</v>
      </c>
      <c r="J30" s="116">
        <f>'Insumos Buffet'!D2</f>
        <v>6820</v>
      </c>
      <c r="K30" s="3">
        <f t="shared" si="10"/>
        <v>272.8</v>
      </c>
      <c r="L30" s="3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5.75" customHeight="1">
      <c r="A31" s="31" t="s">
        <v>345</v>
      </c>
      <c r="B31" s="18">
        <v>0.02</v>
      </c>
      <c r="C31" s="18">
        <v>1.0</v>
      </c>
      <c r="D31" s="18">
        <f t="shared" si="7"/>
        <v>0.02</v>
      </c>
      <c r="E31" s="18">
        <f>B31*A25</f>
        <v>0.08</v>
      </c>
      <c r="F31" s="18">
        <f t="shared" si="8"/>
        <v>0.08</v>
      </c>
      <c r="G31" s="142"/>
      <c r="H31" s="18">
        <v>1.175</v>
      </c>
      <c r="I31" s="89">
        <f t="shared" si="9"/>
        <v>0.094</v>
      </c>
      <c r="J31" s="116">
        <f>'Insumos Buffet'!D21</f>
        <v>2990</v>
      </c>
      <c r="K31" s="3">
        <f t="shared" si="10"/>
        <v>281.06</v>
      </c>
      <c r="L31" s="3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5.75" customHeight="1">
      <c r="A32" s="2" t="s">
        <v>515</v>
      </c>
      <c r="B32" s="18">
        <v>0.001</v>
      </c>
      <c r="C32" s="18">
        <v>1.0</v>
      </c>
      <c r="D32" s="18">
        <f t="shared" si="7"/>
        <v>0.001</v>
      </c>
      <c r="E32" s="18">
        <f>B32*A25</f>
        <v>0.004</v>
      </c>
      <c r="F32" s="18">
        <f t="shared" si="8"/>
        <v>0.004</v>
      </c>
      <c r="G32" s="87"/>
      <c r="H32" s="18">
        <v>1.0</v>
      </c>
      <c r="I32" s="89">
        <f t="shared" si="9"/>
        <v>0.004</v>
      </c>
      <c r="J32" s="116">
        <f>'Insumos Buffet'!D69</f>
        <v>74000</v>
      </c>
      <c r="K32" s="3">
        <f t="shared" si="10"/>
        <v>296</v>
      </c>
      <c r="L32" s="3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5.75" customHeight="1">
      <c r="A33" s="2"/>
      <c r="B33" s="18"/>
      <c r="C33" s="18"/>
      <c r="D33" s="18">
        <f t="shared" si="7"/>
        <v>0</v>
      </c>
      <c r="E33" s="18">
        <f>B33*A25</f>
        <v>0</v>
      </c>
      <c r="F33" s="18">
        <f t="shared" si="8"/>
        <v>0</v>
      </c>
      <c r="G33" s="59"/>
      <c r="H33" s="18"/>
      <c r="I33" s="89">
        <f t="shared" si="9"/>
        <v>0</v>
      </c>
      <c r="J33" s="116"/>
      <c r="K33" s="3">
        <f t="shared" si="10"/>
        <v>0</v>
      </c>
      <c r="L33" s="3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5.75" customHeight="1">
      <c r="A34" s="2"/>
      <c r="B34" s="89"/>
      <c r="C34" s="89"/>
      <c r="D34" s="18">
        <f t="shared" si="7"/>
        <v>0</v>
      </c>
      <c r="E34" s="18">
        <f>B34*A25</f>
        <v>0</v>
      </c>
      <c r="F34" s="18">
        <f t="shared" si="8"/>
        <v>0</v>
      </c>
      <c r="G34" s="148" t="s">
        <v>528</v>
      </c>
      <c r="H34" s="18"/>
      <c r="I34" s="89">
        <f t="shared" si="9"/>
        <v>0</v>
      </c>
      <c r="J34" s="116"/>
      <c r="K34" s="3">
        <f t="shared" si="10"/>
        <v>0</v>
      </c>
      <c r="L34" s="3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5.75" customHeight="1">
      <c r="A35" s="2"/>
      <c r="B35" s="89"/>
      <c r="C35" s="89"/>
      <c r="D35" s="18">
        <f t="shared" si="7"/>
        <v>0</v>
      </c>
      <c r="E35" s="18">
        <f>B35*A25</f>
        <v>0</v>
      </c>
      <c r="F35" s="18">
        <f t="shared" si="8"/>
        <v>0</v>
      </c>
      <c r="G35" s="142"/>
      <c r="H35" s="18"/>
      <c r="I35" s="89">
        <f t="shared" si="9"/>
        <v>0</v>
      </c>
      <c r="J35" s="116"/>
      <c r="K35" s="3">
        <f t="shared" si="10"/>
        <v>0</v>
      </c>
      <c r="L35" s="3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5.75" customHeight="1">
      <c r="A36" s="1"/>
      <c r="B36" s="89"/>
      <c r="C36" s="89"/>
      <c r="D36" s="18">
        <f t="shared" si="7"/>
        <v>0</v>
      </c>
      <c r="E36" s="18">
        <f>B36*A25</f>
        <v>0</v>
      </c>
      <c r="F36" s="18">
        <f t="shared" si="8"/>
        <v>0</v>
      </c>
      <c r="G36" s="142"/>
      <c r="H36" s="18"/>
      <c r="I36" s="89">
        <f t="shared" si="9"/>
        <v>0</v>
      </c>
      <c r="J36" s="116"/>
      <c r="K36" s="3">
        <f t="shared" si="10"/>
        <v>0</v>
      </c>
      <c r="L36" s="3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5.75" customHeight="1">
      <c r="A37" s="1"/>
      <c r="B37" s="89"/>
      <c r="C37" s="89"/>
      <c r="D37" s="18">
        <f t="shared" si="7"/>
        <v>0</v>
      </c>
      <c r="E37" s="18">
        <f>B37*A25</f>
        <v>0</v>
      </c>
      <c r="F37" s="18">
        <f t="shared" si="8"/>
        <v>0</v>
      </c>
      <c r="G37" s="142"/>
      <c r="H37" s="18"/>
      <c r="I37" s="89">
        <f t="shared" si="9"/>
        <v>0</v>
      </c>
      <c r="J37" s="116"/>
      <c r="K37" s="3">
        <f t="shared" si="10"/>
        <v>0</v>
      </c>
      <c r="L37" s="3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5.75" customHeight="1">
      <c r="A38" s="31"/>
      <c r="B38" s="89"/>
      <c r="C38" s="89"/>
      <c r="D38" s="95">
        <f t="shared" si="7"/>
        <v>0</v>
      </c>
      <c r="E38" s="95">
        <f>B38*A25</f>
        <v>0</v>
      </c>
      <c r="F38" s="18">
        <f t="shared" si="8"/>
        <v>0</v>
      </c>
      <c r="G38" s="87"/>
      <c r="H38" s="18"/>
      <c r="I38" s="89">
        <f t="shared" si="9"/>
        <v>0</v>
      </c>
      <c r="J38" s="118"/>
      <c r="K38" s="3">
        <f t="shared" si="10"/>
        <v>0</v>
      </c>
      <c r="L38" s="3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5.75" customHeight="1">
      <c r="A39" s="31"/>
      <c r="B39" s="89"/>
      <c r="C39" s="89"/>
      <c r="D39" s="18">
        <f t="shared" si="7"/>
        <v>0</v>
      </c>
      <c r="E39" s="18">
        <f>B39*A25</f>
        <v>0</v>
      </c>
      <c r="F39" s="18">
        <f t="shared" si="8"/>
        <v>0</v>
      </c>
      <c r="G39" s="143">
        <f>F41/A25</f>
        <v>0.253</v>
      </c>
      <c r="H39" s="18"/>
      <c r="I39" s="89">
        <f t="shared" si="9"/>
        <v>0</v>
      </c>
      <c r="J39" s="3"/>
      <c r="K39" s="3">
        <f t="shared" si="10"/>
        <v>0</v>
      </c>
      <c r="L39" s="3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5.75" customHeight="1">
      <c r="A40" s="31"/>
      <c r="B40" s="89"/>
      <c r="C40" s="89"/>
      <c r="D40" s="18">
        <f t="shared" si="7"/>
        <v>0</v>
      </c>
      <c r="E40" s="18">
        <f>B40*A25</f>
        <v>0</v>
      </c>
      <c r="F40" s="18">
        <f t="shared" si="8"/>
        <v>0</v>
      </c>
      <c r="G40" s="142"/>
      <c r="H40" s="18"/>
      <c r="I40" s="89">
        <f t="shared" si="9"/>
        <v>0</v>
      </c>
      <c r="J40" s="3"/>
      <c r="K40" s="3">
        <f t="shared" si="10"/>
        <v>0</v>
      </c>
      <c r="L40" s="3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5.75" customHeight="1">
      <c r="A41" s="4" t="s">
        <v>495</v>
      </c>
      <c r="B41" s="97">
        <f>SUM(B27:B40)</f>
        <v>0.173</v>
      </c>
      <c r="C41" s="96"/>
      <c r="D41" s="97">
        <f t="shared" ref="D41:F41" si="11">SUM(D27:D40)</f>
        <v>0.253</v>
      </c>
      <c r="E41" s="97">
        <f t="shared" si="11"/>
        <v>0.692</v>
      </c>
      <c r="F41" s="97">
        <f t="shared" si="11"/>
        <v>1.012</v>
      </c>
      <c r="G41" s="87"/>
      <c r="H41" s="96"/>
      <c r="I41" s="97">
        <f t="shared" ref="I41:L41" si="12">SUM(I27:I40)</f>
        <v>0.706</v>
      </c>
      <c r="J41" s="98">
        <f t="shared" si="12"/>
        <v>91321</v>
      </c>
      <c r="K41" s="98">
        <f t="shared" si="12"/>
        <v>1565.22</v>
      </c>
      <c r="L41" s="98">
        <f t="shared" si="12"/>
        <v>0</v>
      </c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5.75" customHeight="1">
      <c r="A42" s="8"/>
      <c r="B42" s="100"/>
      <c r="C42" s="100"/>
      <c r="D42" s="100"/>
      <c r="E42" s="100"/>
      <c r="F42" s="100"/>
      <c r="G42" s="100"/>
      <c r="H42" s="100"/>
      <c r="I42" s="101" t="s">
        <v>496</v>
      </c>
      <c r="J42" s="100"/>
      <c r="K42" s="100"/>
      <c r="L42" s="101" t="s">
        <v>497</v>
      </c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5.75" customHeight="1">
      <c r="A43" s="8"/>
      <c r="B43" s="100"/>
      <c r="C43" s="100"/>
      <c r="D43" s="100"/>
      <c r="E43" s="100"/>
      <c r="F43" s="100"/>
      <c r="G43" s="100"/>
      <c r="H43" s="100"/>
      <c r="I43" s="104">
        <f>G39*A25</f>
        <v>1.012</v>
      </c>
      <c r="J43" s="100"/>
      <c r="K43" s="100"/>
      <c r="L43" s="104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5.75" customHeight="1">
      <c r="A44" s="146"/>
      <c r="B44" s="146"/>
      <c r="C44" s="146"/>
      <c r="D44" s="146"/>
      <c r="E44" s="146"/>
      <c r="F44" s="146"/>
      <c r="G44" s="146"/>
      <c r="H44" s="146"/>
      <c r="I44" s="146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5.75" customHeight="1">
      <c r="A45" s="146"/>
      <c r="B45" s="146"/>
      <c r="C45" s="146"/>
      <c r="D45" s="146"/>
      <c r="E45" s="146"/>
      <c r="F45" s="146"/>
      <c r="G45" s="146"/>
      <c r="H45" s="146"/>
      <c r="I45" s="146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5.75" customHeight="1">
      <c r="A46" s="66" t="s">
        <v>192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6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5.75" customHeight="1">
      <c r="A47" s="78" t="s">
        <v>478</v>
      </c>
      <c r="B47" s="79" t="s">
        <v>479</v>
      </c>
      <c r="C47" s="75"/>
      <c r="D47" s="76"/>
      <c r="E47" s="80" t="s">
        <v>480</v>
      </c>
      <c r="F47" s="75"/>
      <c r="G47" s="76"/>
      <c r="H47" s="79" t="s">
        <v>481</v>
      </c>
      <c r="I47" s="75"/>
      <c r="J47" s="75"/>
      <c r="K47" s="75"/>
      <c r="L47" s="76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5.75" customHeight="1">
      <c r="A48" s="81">
        <f>'Menu Cíclico'!H12</f>
        <v>4</v>
      </c>
      <c r="B48" s="82" t="s">
        <v>482</v>
      </c>
      <c r="C48" s="82" t="s">
        <v>483</v>
      </c>
      <c r="D48" s="82" t="s">
        <v>484</v>
      </c>
      <c r="E48" s="82" t="s">
        <v>485</v>
      </c>
      <c r="F48" s="82" t="s">
        <v>484</v>
      </c>
      <c r="G48" s="82" t="s">
        <v>524</v>
      </c>
      <c r="H48" s="82" t="s">
        <v>486</v>
      </c>
      <c r="I48" s="82" t="s">
        <v>487</v>
      </c>
      <c r="J48" s="147" t="s">
        <v>488</v>
      </c>
      <c r="K48" s="85" t="s">
        <v>489</v>
      </c>
      <c r="L48" s="85" t="s">
        <v>490</v>
      </c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5.75" customHeight="1">
      <c r="A49" s="86" t="s">
        <v>491</v>
      </c>
      <c r="B49" s="87"/>
      <c r="C49" s="87"/>
      <c r="D49" s="87"/>
      <c r="E49" s="87"/>
      <c r="F49" s="87"/>
      <c r="G49" s="87"/>
      <c r="H49" s="87"/>
      <c r="I49" s="87"/>
      <c r="J49" s="115"/>
      <c r="K49" s="87"/>
      <c r="L49" s="8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5.75" customHeight="1">
      <c r="A50" s="37" t="s">
        <v>229</v>
      </c>
      <c r="B50" s="89">
        <v>0.03</v>
      </c>
      <c r="C50" s="89">
        <v>3.0</v>
      </c>
      <c r="D50" s="18">
        <f t="shared" ref="D50:D63" si="13">C50*B50</f>
        <v>0.09</v>
      </c>
      <c r="E50" s="18">
        <f>B50*A48</f>
        <v>0.12</v>
      </c>
      <c r="F50" s="18">
        <f t="shared" ref="F50:F63" si="14">E50*C50</f>
        <v>0.36</v>
      </c>
      <c r="G50" s="140">
        <v>0.0</v>
      </c>
      <c r="H50" s="18">
        <v>1.0</v>
      </c>
      <c r="I50" s="89">
        <f t="shared" ref="I50:I63" si="15">H50*E50</f>
        <v>0.12</v>
      </c>
      <c r="J50" s="116">
        <f>'Insumos Buffet'!D9</f>
        <v>4311</v>
      </c>
      <c r="K50" s="3">
        <f t="shared" ref="K50:K63" si="16">J50*I50</f>
        <v>517.32</v>
      </c>
      <c r="L50" s="3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5.75" customHeight="1">
      <c r="A51" s="31" t="s">
        <v>517</v>
      </c>
      <c r="B51" s="89">
        <v>0.09</v>
      </c>
      <c r="C51" s="89">
        <v>1.0</v>
      </c>
      <c r="D51" s="18">
        <f t="shared" si="13"/>
        <v>0.09</v>
      </c>
      <c r="E51" s="18">
        <f>B51*A48</f>
        <v>0.36</v>
      </c>
      <c r="F51" s="18">
        <f t="shared" si="14"/>
        <v>0.36</v>
      </c>
      <c r="G51" s="87"/>
      <c r="H51" s="18">
        <v>1.0</v>
      </c>
      <c r="I51" s="89">
        <f t="shared" si="15"/>
        <v>0.36</v>
      </c>
      <c r="J51" s="116"/>
      <c r="K51" s="3">
        <f t="shared" si="16"/>
        <v>0</v>
      </c>
      <c r="L51" s="3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5.75" customHeight="1">
      <c r="A52" s="31" t="s">
        <v>447</v>
      </c>
      <c r="B52" s="18">
        <v>0.01</v>
      </c>
      <c r="C52" s="18">
        <v>1.0</v>
      </c>
      <c r="D52" s="18">
        <f t="shared" si="13"/>
        <v>0.01</v>
      </c>
      <c r="E52" s="18">
        <f>B52*A48</f>
        <v>0.04</v>
      </c>
      <c r="F52" s="18">
        <f t="shared" si="14"/>
        <v>0.04</v>
      </c>
      <c r="G52" s="148" t="s">
        <v>527</v>
      </c>
      <c r="H52" s="18">
        <v>1.0</v>
      </c>
      <c r="I52" s="89">
        <f t="shared" si="15"/>
        <v>0.04</v>
      </c>
      <c r="J52" s="116">
        <f>'Insumos Buffet'!D52</f>
        <v>10000</v>
      </c>
      <c r="K52" s="3">
        <f t="shared" si="16"/>
        <v>400</v>
      </c>
      <c r="L52" s="3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5.75" customHeight="1">
      <c r="A53" s="31" t="s">
        <v>345</v>
      </c>
      <c r="B53" s="18">
        <v>0.01</v>
      </c>
      <c r="C53" s="18">
        <v>1.0</v>
      </c>
      <c r="D53" s="18">
        <f t="shared" si="13"/>
        <v>0.01</v>
      </c>
      <c r="E53" s="18">
        <f>B53*A48</f>
        <v>0.04</v>
      </c>
      <c r="F53" s="18">
        <f t="shared" si="14"/>
        <v>0.04</v>
      </c>
      <c r="G53" s="142"/>
      <c r="H53" s="18">
        <v>1.175</v>
      </c>
      <c r="I53" s="89">
        <f t="shared" si="15"/>
        <v>0.047</v>
      </c>
      <c r="J53" s="116">
        <f>'Insumos Buffet'!D21</f>
        <v>2990</v>
      </c>
      <c r="K53" s="3">
        <f t="shared" si="16"/>
        <v>140.53</v>
      </c>
      <c r="L53" s="3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5.75" customHeight="1">
      <c r="A54" s="31" t="s">
        <v>525</v>
      </c>
      <c r="B54" s="18">
        <v>0.01</v>
      </c>
      <c r="C54" s="18">
        <v>1.0</v>
      </c>
      <c r="D54" s="18">
        <f t="shared" si="13"/>
        <v>0.01</v>
      </c>
      <c r="E54" s="18">
        <f>B54*A48</f>
        <v>0.04</v>
      </c>
      <c r="F54" s="18">
        <f t="shared" si="14"/>
        <v>0.04</v>
      </c>
      <c r="G54" s="142"/>
      <c r="H54" s="18">
        <v>1.0</v>
      </c>
      <c r="I54" s="89">
        <f t="shared" si="15"/>
        <v>0.04</v>
      </c>
      <c r="J54" s="116">
        <f>'Insumos Buffet'!D94</f>
        <v>8175</v>
      </c>
      <c r="K54" s="3">
        <f t="shared" si="16"/>
        <v>327</v>
      </c>
      <c r="L54" s="3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5.75" customHeight="1">
      <c r="A55" s="31" t="s">
        <v>504</v>
      </c>
      <c r="B55" s="18">
        <v>0.02</v>
      </c>
      <c r="C55" s="18">
        <v>1.0</v>
      </c>
      <c r="D55" s="18">
        <f t="shared" si="13"/>
        <v>0.02</v>
      </c>
      <c r="E55" s="18">
        <f>B55*A48</f>
        <v>0.08</v>
      </c>
      <c r="F55" s="18">
        <f t="shared" si="14"/>
        <v>0.08</v>
      </c>
      <c r="G55" s="87"/>
      <c r="H55" s="18">
        <v>1.0</v>
      </c>
      <c r="I55" s="89">
        <f t="shared" si="15"/>
        <v>0.08</v>
      </c>
      <c r="J55" s="116">
        <f>'Insumos Buffet'!D74</f>
        <v>28900</v>
      </c>
      <c r="K55" s="3">
        <f t="shared" si="16"/>
        <v>2312</v>
      </c>
      <c r="L55" s="3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5.75" customHeight="1">
      <c r="A56" s="31" t="s">
        <v>505</v>
      </c>
      <c r="B56" s="18">
        <v>0.002</v>
      </c>
      <c r="C56" s="18">
        <v>1.0</v>
      </c>
      <c r="D56" s="18">
        <f t="shared" si="13"/>
        <v>0.002</v>
      </c>
      <c r="E56" s="18">
        <f>B56*A48</f>
        <v>0.008</v>
      </c>
      <c r="F56" s="18">
        <f t="shared" si="14"/>
        <v>0.008</v>
      </c>
      <c r="G56" s="59"/>
      <c r="H56" s="18">
        <v>1.0</v>
      </c>
      <c r="I56" s="89">
        <f t="shared" si="15"/>
        <v>0.008</v>
      </c>
      <c r="J56" s="116">
        <f>'Insumos Buffet'!D82</f>
        <v>3200</v>
      </c>
      <c r="K56" s="3">
        <f t="shared" si="16"/>
        <v>25.6</v>
      </c>
      <c r="L56" s="3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5.75" customHeight="1">
      <c r="A57" s="31" t="s">
        <v>494</v>
      </c>
      <c r="B57" s="89">
        <v>1.0E-4</v>
      </c>
      <c r="C57" s="89">
        <v>1.0</v>
      </c>
      <c r="D57" s="18">
        <f t="shared" si="13"/>
        <v>0.0001</v>
      </c>
      <c r="E57" s="18">
        <f>B57*A48</f>
        <v>0.0004</v>
      </c>
      <c r="F57" s="18">
        <f t="shared" si="14"/>
        <v>0.0004</v>
      </c>
      <c r="G57" s="148" t="s">
        <v>528</v>
      </c>
      <c r="H57" s="18">
        <v>1.0</v>
      </c>
      <c r="I57" s="89">
        <f t="shared" si="15"/>
        <v>0.0004</v>
      </c>
      <c r="J57" s="116">
        <f>'Insumos Buffet'!D70</f>
        <v>145000</v>
      </c>
      <c r="K57" s="3">
        <f t="shared" si="16"/>
        <v>58</v>
      </c>
      <c r="L57" s="3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31"/>
      <c r="B58" s="89"/>
      <c r="C58" s="89"/>
      <c r="D58" s="18">
        <f t="shared" si="13"/>
        <v>0</v>
      </c>
      <c r="E58" s="18">
        <f>B58*A48</f>
        <v>0</v>
      </c>
      <c r="F58" s="18">
        <f t="shared" si="14"/>
        <v>0</v>
      </c>
      <c r="G58" s="142"/>
      <c r="H58" s="18"/>
      <c r="I58" s="89">
        <f t="shared" si="15"/>
        <v>0</v>
      </c>
      <c r="J58" s="116"/>
      <c r="K58" s="3">
        <f t="shared" si="16"/>
        <v>0</v>
      </c>
      <c r="L58" s="3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1"/>
      <c r="B59" s="89"/>
      <c r="C59" s="89"/>
      <c r="D59" s="18">
        <f t="shared" si="13"/>
        <v>0</v>
      </c>
      <c r="E59" s="18">
        <f>B59*A48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1"/>
      <c r="B60" s="89"/>
      <c r="C60" s="89"/>
      <c r="D60" s="18">
        <f t="shared" si="13"/>
        <v>0</v>
      </c>
      <c r="E60" s="18">
        <f>B60*A48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31"/>
      <c r="B61" s="89"/>
      <c r="C61" s="89"/>
      <c r="D61" s="95">
        <f t="shared" si="13"/>
        <v>0</v>
      </c>
      <c r="E61" s="95">
        <f>B61*A48</f>
        <v>0</v>
      </c>
      <c r="F61" s="18">
        <f t="shared" si="14"/>
        <v>0</v>
      </c>
      <c r="G61" s="87"/>
      <c r="H61" s="18"/>
      <c r="I61" s="89">
        <f t="shared" si="15"/>
        <v>0</v>
      </c>
      <c r="J61" s="118"/>
      <c r="K61" s="3">
        <f t="shared" si="16"/>
        <v>0</v>
      </c>
      <c r="L61" s="3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31"/>
      <c r="B62" s="89"/>
      <c r="C62" s="89"/>
      <c r="D62" s="18">
        <f t="shared" si="13"/>
        <v>0</v>
      </c>
      <c r="E62" s="18">
        <f>B62*A48</f>
        <v>0</v>
      </c>
      <c r="F62" s="18">
        <f t="shared" si="14"/>
        <v>0</v>
      </c>
      <c r="G62" s="143">
        <f>F64/A48</f>
        <v>0.2321</v>
      </c>
      <c r="H62" s="18"/>
      <c r="I62" s="89">
        <f t="shared" si="15"/>
        <v>0</v>
      </c>
      <c r="J62" s="3"/>
      <c r="K62" s="3">
        <f t="shared" si="16"/>
        <v>0</v>
      </c>
      <c r="L62" s="3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31"/>
      <c r="B63" s="89"/>
      <c r="C63" s="89"/>
      <c r="D63" s="18">
        <f t="shared" si="13"/>
        <v>0</v>
      </c>
      <c r="E63" s="18">
        <f>B63*A48</f>
        <v>0</v>
      </c>
      <c r="F63" s="18">
        <f t="shared" si="14"/>
        <v>0</v>
      </c>
      <c r="G63" s="142"/>
      <c r="H63" s="18"/>
      <c r="I63" s="89">
        <f t="shared" si="15"/>
        <v>0</v>
      </c>
      <c r="J63" s="3"/>
      <c r="K63" s="3">
        <f t="shared" si="16"/>
        <v>0</v>
      </c>
      <c r="L63" s="3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4" t="s">
        <v>495</v>
      </c>
      <c r="B64" s="97">
        <f>SUM(B50:B63)</f>
        <v>0.1721</v>
      </c>
      <c r="C64" s="96"/>
      <c r="D64" s="97">
        <f t="shared" ref="D64:F64" si="17">SUM(D50:D63)</f>
        <v>0.2321</v>
      </c>
      <c r="E64" s="97">
        <f t="shared" si="17"/>
        <v>0.6884</v>
      </c>
      <c r="F64" s="97">
        <f t="shared" si="17"/>
        <v>0.9284</v>
      </c>
      <c r="G64" s="87"/>
      <c r="H64" s="96"/>
      <c r="I64" s="97">
        <f t="shared" ref="I64:L64" si="18">SUM(I50:I63)</f>
        <v>0.6954</v>
      </c>
      <c r="J64" s="98">
        <f t="shared" si="18"/>
        <v>202576</v>
      </c>
      <c r="K64" s="98">
        <f t="shared" si="18"/>
        <v>3780.45</v>
      </c>
      <c r="L64" s="98">
        <f t="shared" si="18"/>
        <v>0</v>
      </c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5.75" customHeight="1">
      <c r="A65" s="8"/>
      <c r="B65" s="100"/>
      <c r="C65" s="100"/>
      <c r="D65" s="100"/>
      <c r="E65" s="100"/>
      <c r="F65" s="100"/>
      <c r="G65" s="100"/>
      <c r="H65" s="100"/>
      <c r="I65" s="101" t="s">
        <v>496</v>
      </c>
      <c r="J65" s="100"/>
      <c r="K65" s="100"/>
      <c r="L65" s="101" t="s">
        <v>497</v>
      </c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5.75" customHeight="1">
      <c r="A66" s="8"/>
      <c r="B66" s="100"/>
      <c r="C66" s="100"/>
      <c r="D66" s="100"/>
      <c r="E66" s="100"/>
      <c r="F66" s="100"/>
      <c r="G66" s="100"/>
      <c r="H66" s="100"/>
      <c r="I66" s="104">
        <f>G62*A48</f>
        <v>0.9284</v>
      </c>
      <c r="J66" s="100"/>
      <c r="K66" s="100"/>
      <c r="L66" s="104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146"/>
      <c r="B67" s="146"/>
      <c r="C67" s="146"/>
      <c r="D67" s="146"/>
      <c r="E67" s="146"/>
      <c r="F67" s="146"/>
      <c r="G67" s="146"/>
      <c r="H67" s="146"/>
      <c r="I67" s="146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5.75" customHeight="1">
      <c r="A68" s="146"/>
      <c r="B68" s="146"/>
      <c r="C68" s="146"/>
      <c r="D68" s="146"/>
      <c r="E68" s="146"/>
      <c r="F68" s="146"/>
      <c r="G68" s="146"/>
      <c r="H68" s="146"/>
      <c r="I68" s="146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5.75" customHeight="1">
      <c r="A69" s="66" t="s">
        <v>205</v>
      </c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6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5.75" customHeight="1">
      <c r="A70" s="78" t="s">
        <v>478</v>
      </c>
      <c r="B70" s="79" t="s">
        <v>479</v>
      </c>
      <c r="C70" s="75"/>
      <c r="D70" s="76"/>
      <c r="E70" s="80" t="s">
        <v>480</v>
      </c>
      <c r="F70" s="75"/>
      <c r="G70" s="76"/>
      <c r="H70" s="79" t="s">
        <v>481</v>
      </c>
      <c r="I70" s="75"/>
      <c r="J70" s="75"/>
      <c r="K70" s="75"/>
      <c r="L70" s="76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5.75" customHeight="1">
      <c r="A71" s="81">
        <f>'Menu Cíclico'!L12</f>
        <v>4</v>
      </c>
      <c r="B71" s="82" t="s">
        <v>482</v>
      </c>
      <c r="C71" s="82" t="s">
        <v>483</v>
      </c>
      <c r="D71" s="82" t="s">
        <v>484</v>
      </c>
      <c r="E71" s="82" t="s">
        <v>485</v>
      </c>
      <c r="F71" s="82" t="s">
        <v>484</v>
      </c>
      <c r="G71" s="82" t="s">
        <v>524</v>
      </c>
      <c r="H71" s="82" t="s">
        <v>486</v>
      </c>
      <c r="I71" s="82" t="s">
        <v>487</v>
      </c>
      <c r="J71" s="147" t="s">
        <v>488</v>
      </c>
      <c r="K71" s="85" t="s">
        <v>489</v>
      </c>
      <c r="L71" s="85" t="s">
        <v>490</v>
      </c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5.75" customHeight="1">
      <c r="A72" s="86" t="s">
        <v>491</v>
      </c>
      <c r="B72" s="87"/>
      <c r="C72" s="87"/>
      <c r="D72" s="87"/>
      <c r="E72" s="87"/>
      <c r="F72" s="87"/>
      <c r="G72" s="87"/>
      <c r="H72" s="87"/>
      <c r="I72" s="87"/>
      <c r="J72" s="115"/>
      <c r="K72" s="87"/>
      <c r="L72" s="8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5.75" customHeight="1">
      <c r="A73" s="37" t="s">
        <v>646</v>
      </c>
      <c r="B73" s="89">
        <v>0.03</v>
      </c>
      <c r="C73" s="89">
        <v>3.0</v>
      </c>
      <c r="D73" s="18">
        <f t="shared" ref="D73:D86" si="19">C73*B73</f>
        <v>0.09</v>
      </c>
      <c r="E73" s="18">
        <f>B73*A71</f>
        <v>0.12</v>
      </c>
      <c r="F73" s="18">
        <f t="shared" ref="F73:F86" si="20">E73*C73</f>
        <v>0.36</v>
      </c>
      <c r="G73" s="140">
        <v>0.0</v>
      </c>
      <c r="H73" s="18">
        <v>1.0</v>
      </c>
      <c r="I73" s="89">
        <f t="shared" ref="I73:I86" si="21">H73*E73</f>
        <v>0.12</v>
      </c>
      <c r="J73" s="116">
        <f>'Insumos Buffet'!D9</f>
        <v>4311</v>
      </c>
      <c r="K73" s="3">
        <f t="shared" ref="K73:K86" si="22">J73*I73</f>
        <v>517.32</v>
      </c>
      <c r="L73" s="3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5.75" customHeight="1">
      <c r="A74" s="31" t="s">
        <v>397</v>
      </c>
      <c r="B74" s="89">
        <v>5.0E-4</v>
      </c>
      <c r="C74" s="89">
        <v>1.0</v>
      </c>
      <c r="D74" s="18">
        <f t="shared" si="19"/>
        <v>0.0005</v>
      </c>
      <c r="E74" s="18">
        <f>B74*A71</f>
        <v>0.002</v>
      </c>
      <c r="F74" s="18">
        <f t="shared" si="20"/>
        <v>0.002</v>
      </c>
      <c r="G74" s="87"/>
      <c r="H74" s="18">
        <v>1.0</v>
      </c>
      <c r="I74" s="89">
        <f t="shared" si="21"/>
        <v>0.002</v>
      </c>
      <c r="J74" s="116">
        <f>'Insumos Buffet'!D30</f>
        <v>1800</v>
      </c>
      <c r="K74" s="3">
        <f t="shared" si="22"/>
        <v>3.6</v>
      </c>
      <c r="L74" s="3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5.75" customHeight="1">
      <c r="A75" s="31" t="s">
        <v>345</v>
      </c>
      <c r="B75" s="18">
        <v>0.02</v>
      </c>
      <c r="C75" s="18">
        <v>1.0</v>
      </c>
      <c r="D75" s="18">
        <f t="shared" si="19"/>
        <v>0.02</v>
      </c>
      <c r="E75" s="18">
        <f>B75*A71</f>
        <v>0.08</v>
      </c>
      <c r="F75" s="18">
        <f t="shared" si="20"/>
        <v>0.08</v>
      </c>
      <c r="G75" s="148" t="s">
        <v>527</v>
      </c>
      <c r="H75" s="18">
        <v>1.175</v>
      </c>
      <c r="I75" s="89">
        <f t="shared" si="21"/>
        <v>0.094</v>
      </c>
      <c r="J75" s="116">
        <f>'Insumos Buffet'!D21</f>
        <v>2990</v>
      </c>
      <c r="K75" s="3">
        <f t="shared" si="22"/>
        <v>281.06</v>
      </c>
      <c r="L75" s="3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5.75" customHeight="1">
      <c r="A76" s="31" t="s">
        <v>47</v>
      </c>
      <c r="B76" s="18">
        <v>0.01</v>
      </c>
      <c r="C76" s="18">
        <v>1.0</v>
      </c>
      <c r="D76" s="18">
        <f t="shared" si="19"/>
        <v>0.01</v>
      </c>
      <c r="E76" s="18">
        <f>B76*A71</f>
        <v>0.04</v>
      </c>
      <c r="F76" s="18">
        <f t="shared" si="20"/>
        <v>0.04</v>
      </c>
      <c r="G76" s="142"/>
      <c r="H76" s="18">
        <v>1.0</v>
      </c>
      <c r="I76" s="89">
        <f t="shared" si="21"/>
        <v>0.04</v>
      </c>
      <c r="J76" s="116">
        <f>'Insumos Buffet'!D2</f>
        <v>6820</v>
      </c>
      <c r="K76" s="3">
        <f t="shared" si="22"/>
        <v>272.8</v>
      </c>
      <c r="L76" s="3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5.75" customHeight="1">
      <c r="A77" s="31" t="s">
        <v>517</v>
      </c>
      <c r="B77" s="18">
        <v>0.1</v>
      </c>
      <c r="C77" s="18">
        <v>1.0</v>
      </c>
      <c r="D77" s="18">
        <f t="shared" si="19"/>
        <v>0.1</v>
      </c>
      <c r="E77" s="18">
        <f>B77*A71</f>
        <v>0.4</v>
      </c>
      <c r="F77" s="18">
        <f t="shared" si="20"/>
        <v>0.4</v>
      </c>
      <c r="G77" s="142"/>
      <c r="H77" s="18">
        <v>1.0</v>
      </c>
      <c r="I77" s="89">
        <f t="shared" si="21"/>
        <v>0.4</v>
      </c>
      <c r="J77" s="116"/>
      <c r="K77" s="3">
        <f t="shared" si="22"/>
        <v>0</v>
      </c>
      <c r="L77" s="3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5.75" customHeight="1">
      <c r="A78" s="31" t="s">
        <v>505</v>
      </c>
      <c r="B78" s="18">
        <v>0.002</v>
      </c>
      <c r="C78" s="18">
        <v>1.0</v>
      </c>
      <c r="D78" s="18">
        <f t="shared" si="19"/>
        <v>0.002</v>
      </c>
      <c r="E78" s="18">
        <f>B78*A71</f>
        <v>0.008</v>
      </c>
      <c r="F78" s="18">
        <f t="shared" si="20"/>
        <v>0.008</v>
      </c>
      <c r="G78" s="87"/>
      <c r="H78" s="18">
        <v>1.0</v>
      </c>
      <c r="I78" s="89">
        <f t="shared" si="21"/>
        <v>0.008</v>
      </c>
      <c r="J78" s="116">
        <f>'Insumos Buffet'!D82</f>
        <v>3200</v>
      </c>
      <c r="K78" s="3">
        <f t="shared" si="22"/>
        <v>25.6</v>
      </c>
      <c r="L78" s="3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5.75" customHeight="1">
      <c r="A79" s="31" t="s">
        <v>525</v>
      </c>
      <c r="B79" s="18">
        <v>0.01</v>
      </c>
      <c r="C79" s="18">
        <v>1.0</v>
      </c>
      <c r="D79" s="18">
        <f t="shared" si="19"/>
        <v>0.01</v>
      </c>
      <c r="E79" s="18">
        <f>B79*A71</f>
        <v>0.04</v>
      </c>
      <c r="F79" s="18">
        <f t="shared" si="20"/>
        <v>0.04</v>
      </c>
      <c r="G79" s="59"/>
      <c r="H79" s="18">
        <v>1.0</v>
      </c>
      <c r="I79" s="89">
        <f t="shared" si="21"/>
        <v>0.04</v>
      </c>
      <c r="J79" s="116">
        <f>'Insumos Buffet'!D94</f>
        <v>8175</v>
      </c>
      <c r="K79" s="3">
        <f t="shared" si="22"/>
        <v>327</v>
      </c>
      <c r="L79" s="3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5.75" customHeight="1">
      <c r="A80" s="2"/>
      <c r="B80" s="89"/>
      <c r="C80" s="89"/>
      <c r="D80" s="18">
        <f t="shared" si="19"/>
        <v>0</v>
      </c>
      <c r="E80" s="18">
        <f>B80*A71</f>
        <v>0</v>
      </c>
      <c r="F80" s="18">
        <f t="shared" si="20"/>
        <v>0</v>
      </c>
      <c r="G80" s="148" t="s">
        <v>528</v>
      </c>
      <c r="H80" s="18"/>
      <c r="I80" s="89">
        <f t="shared" si="21"/>
        <v>0</v>
      </c>
      <c r="J80" s="116"/>
      <c r="K80" s="3">
        <f t="shared" si="22"/>
        <v>0</v>
      </c>
      <c r="L80" s="3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5.75" customHeight="1">
      <c r="A81" s="2"/>
      <c r="B81" s="89"/>
      <c r="C81" s="89"/>
      <c r="D81" s="18">
        <f t="shared" si="19"/>
        <v>0</v>
      </c>
      <c r="E81" s="18">
        <f>B81*A71</f>
        <v>0</v>
      </c>
      <c r="F81" s="18">
        <f t="shared" si="20"/>
        <v>0</v>
      </c>
      <c r="G81" s="142"/>
      <c r="H81" s="18"/>
      <c r="I81" s="89">
        <f t="shared" si="21"/>
        <v>0</v>
      </c>
      <c r="J81" s="116"/>
      <c r="K81" s="3">
        <f t="shared" si="22"/>
        <v>0</v>
      </c>
      <c r="L81" s="3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5.75" customHeight="1">
      <c r="A82" s="1"/>
      <c r="B82" s="89"/>
      <c r="C82" s="89"/>
      <c r="D82" s="18">
        <f t="shared" si="19"/>
        <v>0</v>
      </c>
      <c r="E82" s="18">
        <f>B82*A71</f>
        <v>0</v>
      </c>
      <c r="F82" s="18">
        <f t="shared" si="20"/>
        <v>0</v>
      </c>
      <c r="G82" s="142"/>
      <c r="H82" s="18"/>
      <c r="I82" s="89">
        <f t="shared" si="21"/>
        <v>0</v>
      </c>
      <c r="J82" s="116"/>
      <c r="K82" s="3">
        <f t="shared" si="22"/>
        <v>0</v>
      </c>
      <c r="L82" s="3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5.75" customHeight="1">
      <c r="A83" s="1"/>
      <c r="B83" s="89"/>
      <c r="C83" s="89"/>
      <c r="D83" s="18">
        <f t="shared" si="19"/>
        <v>0</v>
      </c>
      <c r="E83" s="18">
        <f>B83*A71</f>
        <v>0</v>
      </c>
      <c r="F83" s="18">
        <f t="shared" si="20"/>
        <v>0</v>
      </c>
      <c r="G83" s="142"/>
      <c r="H83" s="18"/>
      <c r="I83" s="89">
        <f t="shared" si="21"/>
        <v>0</v>
      </c>
      <c r="J83" s="116"/>
      <c r="K83" s="3">
        <f t="shared" si="22"/>
        <v>0</v>
      </c>
      <c r="L83" s="3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5.75" customHeight="1">
      <c r="A84" s="31"/>
      <c r="B84" s="89"/>
      <c r="C84" s="89"/>
      <c r="D84" s="95">
        <f t="shared" si="19"/>
        <v>0</v>
      </c>
      <c r="E84" s="95">
        <f>B84*A71</f>
        <v>0</v>
      </c>
      <c r="F84" s="18">
        <f t="shared" si="20"/>
        <v>0</v>
      </c>
      <c r="G84" s="87"/>
      <c r="H84" s="18"/>
      <c r="I84" s="89">
        <f t="shared" si="21"/>
        <v>0</v>
      </c>
      <c r="J84" s="118"/>
      <c r="K84" s="3">
        <f t="shared" si="22"/>
        <v>0</v>
      </c>
      <c r="L84" s="3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5.75" customHeight="1">
      <c r="A85" s="31"/>
      <c r="B85" s="89"/>
      <c r="C85" s="89"/>
      <c r="D85" s="18">
        <f t="shared" si="19"/>
        <v>0</v>
      </c>
      <c r="E85" s="18">
        <f>B85*A71</f>
        <v>0</v>
      </c>
      <c r="F85" s="18">
        <f t="shared" si="20"/>
        <v>0</v>
      </c>
      <c r="G85" s="143">
        <f>F87/A71</f>
        <v>0.2325</v>
      </c>
      <c r="H85" s="18"/>
      <c r="I85" s="89">
        <f t="shared" si="21"/>
        <v>0</v>
      </c>
      <c r="J85" s="3"/>
      <c r="K85" s="3">
        <f t="shared" si="22"/>
        <v>0</v>
      </c>
      <c r="L85" s="3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5.75" customHeight="1">
      <c r="A86" s="31"/>
      <c r="B86" s="89"/>
      <c r="C86" s="89"/>
      <c r="D86" s="18">
        <f t="shared" si="19"/>
        <v>0</v>
      </c>
      <c r="E86" s="18">
        <f>B86*A71</f>
        <v>0</v>
      </c>
      <c r="F86" s="18">
        <f t="shared" si="20"/>
        <v>0</v>
      </c>
      <c r="G86" s="142"/>
      <c r="H86" s="18"/>
      <c r="I86" s="89">
        <f t="shared" si="21"/>
        <v>0</v>
      </c>
      <c r="J86" s="3"/>
      <c r="K86" s="3">
        <f t="shared" si="22"/>
        <v>0</v>
      </c>
      <c r="L86" s="3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5.75" customHeight="1">
      <c r="A87" s="4" t="s">
        <v>495</v>
      </c>
      <c r="B87" s="97">
        <f>SUM(B73:B86)</f>
        <v>0.1725</v>
      </c>
      <c r="C87" s="96"/>
      <c r="D87" s="97">
        <f t="shared" ref="D87:F87" si="23">SUM(D73:D86)</f>
        <v>0.2325</v>
      </c>
      <c r="E87" s="97">
        <f t="shared" si="23"/>
        <v>0.69</v>
      </c>
      <c r="F87" s="97">
        <f t="shared" si="23"/>
        <v>0.93</v>
      </c>
      <c r="G87" s="87"/>
      <c r="H87" s="96"/>
      <c r="I87" s="97">
        <f t="shared" ref="I87:L87" si="24">SUM(I73:I86)</f>
        <v>0.704</v>
      </c>
      <c r="J87" s="98">
        <f t="shared" si="24"/>
        <v>27296</v>
      </c>
      <c r="K87" s="98">
        <f t="shared" si="24"/>
        <v>1427.38</v>
      </c>
      <c r="L87" s="98">
        <f t="shared" si="24"/>
        <v>0</v>
      </c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5.75" customHeight="1">
      <c r="A88" s="8"/>
      <c r="B88" s="100"/>
      <c r="C88" s="100"/>
      <c r="D88" s="100"/>
      <c r="E88" s="100"/>
      <c r="F88" s="100"/>
      <c r="G88" s="100"/>
      <c r="H88" s="100"/>
      <c r="I88" s="101" t="s">
        <v>496</v>
      </c>
      <c r="J88" s="100"/>
      <c r="K88" s="100"/>
      <c r="L88" s="101" t="s">
        <v>497</v>
      </c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5.75" customHeight="1">
      <c r="A89" s="8"/>
      <c r="B89" s="100"/>
      <c r="C89" s="100"/>
      <c r="D89" s="100"/>
      <c r="E89" s="100"/>
      <c r="F89" s="100"/>
      <c r="G89" s="100"/>
      <c r="H89" s="100"/>
      <c r="I89" s="104">
        <f>G85*A71</f>
        <v>0.93</v>
      </c>
      <c r="J89" s="100"/>
      <c r="K89" s="100"/>
      <c r="L89" s="104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5.75" customHeight="1">
      <c r="A90" s="146"/>
      <c r="B90" s="146"/>
      <c r="C90" s="146"/>
      <c r="D90" s="146"/>
      <c r="E90" s="146"/>
      <c r="F90" s="146"/>
      <c r="G90" s="146"/>
      <c r="H90" s="146"/>
      <c r="I90" s="146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5.75" customHeight="1">
      <c r="A91" s="146"/>
      <c r="B91" s="146"/>
      <c r="C91" s="146"/>
      <c r="D91" s="146"/>
      <c r="E91" s="146"/>
      <c r="F91" s="146"/>
      <c r="G91" s="146"/>
      <c r="H91" s="146"/>
      <c r="I91" s="146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5.75" customHeight="1">
      <c r="A92" s="66" t="s">
        <v>70</v>
      </c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6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5.75" customHeight="1">
      <c r="A93" s="78" t="s">
        <v>478</v>
      </c>
      <c r="B93" s="79" t="s">
        <v>479</v>
      </c>
      <c r="C93" s="75"/>
      <c r="D93" s="76"/>
      <c r="E93" s="80" t="s">
        <v>480</v>
      </c>
      <c r="F93" s="75"/>
      <c r="G93" s="76"/>
      <c r="H93" s="79" t="s">
        <v>481</v>
      </c>
      <c r="I93" s="75"/>
      <c r="J93" s="75"/>
      <c r="K93" s="75"/>
      <c r="L93" s="76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5.75" customHeight="1">
      <c r="A94" s="81">
        <f>'Menu Cíclico'!P12</f>
        <v>4</v>
      </c>
      <c r="B94" s="82" t="s">
        <v>482</v>
      </c>
      <c r="C94" s="82" t="s">
        <v>483</v>
      </c>
      <c r="D94" s="82" t="s">
        <v>484</v>
      </c>
      <c r="E94" s="82" t="s">
        <v>485</v>
      </c>
      <c r="F94" s="82" t="s">
        <v>484</v>
      </c>
      <c r="G94" s="82" t="s">
        <v>524</v>
      </c>
      <c r="H94" s="82" t="s">
        <v>486</v>
      </c>
      <c r="I94" s="82" t="s">
        <v>487</v>
      </c>
      <c r="J94" s="147" t="s">
        <v>488</v>
      </c>
      <c r="K94" s="85" t="s">
        <v>489</v>
      </c>
      <c r="L94" s="85" t="s">
        <v>490</v>
      </c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5.75" customHeight="1">
      <c r="A95" s="86" t="s">
        <v>491</v>
      </c>
      <c r="B95" s="87"/>
      <c r="C95" s="87"/>
      <c r="D95" s="87"/>
      <c r="E95" s="87"/>
      <c r="F95" s="87"/>
      <c r="G95" s="87"/>
      <c r="H95" s="87"/>
      <c r="I95" s="87"/>
      <c r="J95" s="115"/>
      <c r="K95" s="87"/>
      <c r="L95" s="8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5.75" customHeight="1">
      <c r="A96" s="37" t="s">
        <v>229</v>
      </c>
      <c r="B96" s="89">
        <v>0.03</v>
      </c>
      <c r="C96" s="89">
        <v>3.0</v>
      </c>
      <c r="D96" s="18">
        <f t="shared" ref="D96:D109" si="25">C96*B96</f>
        <v>0.09</v>
      </c>
      <c r="E96" s="18">
        <f>B96*A94</f>
        <v>0.12</v>
      </c>
      <c r="F96" s="18">
        <f t="shared" ref="F96:F109" si="26">E96*C96</f>
        <v>0.36</v>
      </c>
      <c r="G96" s="140">
        <v>0.0</v>
      </c>
      <c r="H96" s="18">
        <v>1.15</v>
      </c>
      <c r="I96" s="89">
        <f t="shared" ref="I96:I109" si="27">H96*E96</f>
        <v>0.138</v>
      </c>
      <c r="J96" s="116">
        <f>'Insumos Buffet'!D9</f>
        <v>4311</v>
      </c>
      <c r="K96" s="3">
        <f t="shared" ref="K96:K109" si="28">J96*I96</f>
        <v>594.918</v>
      </c>
      <c r="L96" s="3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5.75" customHeight="1">
      <c r="A97" s="31" t="s">
        <v>517</v>
      </c>
      <c r="B97" s="89">
        <v>0.1</v>
      </c>
      <c r="C97" s="89">
        <v>1.0</v>
      </c>
      <c r="D97" s="18">
        <f t="shared" si="25"/>
        <v>0.1</v>
      </c>
      <c r="E97" s="18">
        <f>B97*A94</f>
        <v>0.4</v>
      </c>
      <c r="F97" s="18">
        <f t="shared" si="26"/>
        <v>0.4</v>
      </c>
      <c r="G97" s="87"/>
      <c r="H97" s="18">
        <v>1.0</v>
      </c>
      <c r="I97" s="89">
        <f t="shared" si="27"/>
        <v>0.4</v>
      </c>
      <c r="J97" s="116"/>
      <c r="K97" s="3">
        <f t="shared" si="28"/>
        <v>0</v>
      </c>
      <c r="L97" s="3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5.75" customHeight="1">
      <c r="A98" s="31" t="s">
        <v>453</v>
      </c>
      <c r="B98" s="18">
        <v>0.01</v>
      </c>
      <c r="C98" s="18">
        <v>1.0</v>
      </c>
      <c r="D98" s="18">
        <f t="shared" si="25"/>
        <v>0.01</v>
      </c>
      <c r="E98" s="18">
        <f>B98*A94</f>
        <v>0.04</v>
      </c>
      <c r="F98" s="18">
        <f t="shared" si="26"/>
        <v>0.04</v>
      </c>
      <c r="G98" s="148" t="s">
        <v>527</v>
      </c>
      <c r="H98" s="18">
        <v>1.0</v>
      </c>
      <c r="I98" s="89">
        <f t="shared" si="27"/>
        <v>0.04</v>
      </c>
      <c r="J98" s="116">
        <f>'Insumos Buffet'!D75</f>
        <v>76300</v>
      </c>
      <c r="K98" s="3">
        <f t="shared" si="28"/>
        <v>3052</v>
      </c>
      <c r="L98" s="3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5.75" customHeight="1">
      <c r="A99" s="31" t="s">
        <v>593</v>
      </c>
      <c r="B99" s="18">
        <v>0.005</v>
      </c>
      <c r="C99" s="18">
        <v>1.0</v>
      </c>
      <c r="D99" s="18">
        <f t="shared" si="25"/>
        <v>0.005</v>
      </c>
      <c r="E99" s="18">
        <f>B99*A94</f>
        <v>0.02</v>
      </c>
      <c r="F99" s="18">
        <f t="shared" si="26"/>
        <v>0.02</v>
      </c>
      <c r="G99" s="142"/>
      <c r="H99" s="18">
        <v>1.2</v>
      </c>
      <c r="I99" s="89">
        <f t="shared" si="27"/>
        <v>0.024</v>
      </c>
      <c r="J99" s="116">
        <f>'Insumos Buffet'!D47</f>
        <v>3007</v>
      </c>
      <c r="K99" s="3">
        <f t="shared" si="28"/>
        <v>72.168</v>
      </c>
      <c r="L99" s="3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5.75" customHeight="1">
      <c r="A100" s="31" t="s">
        <v>447</v>
      </c>
      <c r="B100" s="18">
        <v>0.02</v>
      </c>
      <c r="C100" s="18">
        <v>1.0</v>
      </c>
      <c r="D100" s="18">
        <f t="shared" si="25"/>
        <v>0.02</v>
      </c>
      <c r="E100" s="18">
        <f>B100*A94</f>
        <v>0.08</v>
      </c>
      <c r="F100" s="18">
        <f t="shared" si="26"/>
        <v>0.08</v>
      </c>
      <c r="G100" s="142"/>
      <c r="H100" s="18">
        <v>1.0</v>
      </c>
      <c r="I100" s="89">
        <f t="shared" si="27"/>
        <v>0.08</v>
      </c>
      <c r="J100" s="116">
        <f>'Insumos Buffet'!D52</f>
        <v>10000</v>
      </c>
      <c r="K100" s="3">
        <f t="shared" si="28"/>
        <v>800</v>
      </c>
      <c r="L100" s="3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5.75" customHeight="1">
      <c r="A101" s="31" t="s">
        <v>505</v>
      </c>
      <c r="B101" s="18">
        <v>0.002</v>
      </c>
      <c r="C101" s="18">
        <v>1.0</v>
      </c>
      <c r="D101" s="18">
        <f t="shared" si="25"/>
        <v>0.002</v>
      </c>
      <c r="E101" s="18">
        <f>B101*A94</f>
        <v>0.008</v>
      </c>
      <c r="F101" s="18">
        <f t="shared" si="26"/>
        <v>0.008</v>
      </c>
      <c r="G101" s="87"/>
      <c r="H101" s="18">
        <v>1.0</v>
      </c>
      <c r="I101" s="89">
        <f t="shared" si="27"/>
        <v>0.008</v>
      </c>
      <c r="J101" s="116">
        <f>'Insumos Buffet'!D82</f>
        <v>3200</v>
      </c>
      <c r="K101" s="3">
        <f t="shared" si="28"/>
        <v>25.6</v>
      </c>
      <c r="L101" s="3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5.75" customHeight="1">
      <c r="A102" s="31" t="s">
        <v>494</v>
      </c>
      <c r="B102" s="18">
        <v>5.0E-4</v>
      </c>
      <c r="C102" s="18">
        <v>1.0</v>
      </c>
      <c r="D102" s="18">
        <f t="shared" si="25"/>
        <v>0.0005</v>
      </c>
      <c r="E102" s="18">
        <f>B102*A94</f>
        <v>0.002</v>
      </c>
      <c r="F102" s="18">
        <f t="shared" si="26"/>
        <v>0.002</v>
      </c>
      <c r="G102" s="59"/>
      <c r="H102" s="18">
        <v>1.0</v>
      </c>
      <c r="I102" s="89">
        <f t="shared" si="27"/>
        <v>0.002</v>
      </c>
      <c r="J102" s="116">
        <f>'Insumos Buffet'!D70</f>
        <v>145000</v>
      </c>
      <c r="K102" s="3">
        <f t="shared" si="28"/>
        <v>290</v>
      </c>
      <c r="L102" s="3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5.75" customHeight="1">
      <c r="A103" s="2"/>
      <c r="B103" s="89"/>
      <c r="C103" s="89"/>
      <c r="D103" s="18">
        <f t="shared" si="25"/>
        <v>0</v>
      </c>
      <c r="E103" s="18">
        <f>B103*A94</f>
        <v>0</v>
      </c>
      <c r="F103" s="18">
        <f t="shared" si="26"/>
        <v>0</v>
      </c>
      <c r="G103" s="148" t="s">
        <v>528</v>
      </c>
      <c r="H103" s="18"/>
      <c r="I103" s="89">
        <f t="shared" si="27"/>
        <v>0</v>
      </c>
      <c r="J103" s="116"/>
      <c r="K103" s="3">
        <f t="shared" si="28"/>
        <v>0</v>
      </c>
      <c r="L103" s="3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5.75" customHeight="1">
      <c r="A104" s="2"/>
      <c r="B104" s="89"/>
      <c r="C104" s="89"/>
      <c r="D104" s="18">
        <f t="shared" si="25"/>
        <v>0</v>
      </c>
      <c r="E104" s="18">
        <f>B104*A94</f>
        <v>0</v>
      </c>
      <c r="F104" s="18">
        <f t="shared" si="26"/>
        <v>0</v>
      </c>
      <c r="G104" s="142"/>
      <c r="H104" s="18"/>
      <c r="I104" s="89">
        <f t="shared" si="27"/>
        <v>0</v>
      </c>
      <c r="J104" s="116"/>
      <c r="K104" s="3">
        <f t="shared" si="28"/>
        <v>0</v>
      </c>
      <c r="L104" s="3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5.75" customHeight="1">
      <c r="A105" s="1"/>
      <c r="B105" s="89"/>
      <c r="C105" s="89"/>
      <c r="D105" s="18">
        <f t="shared" si="25"/>
        <v>0</v>
      </c>
      <c r="E105" s="18">
        <f>B105*A94</f>
        <v>0</v>
      </c>
      <c r="F105" s="18">
        <f t="shared" si="26"/>
        <v>0</v>
      </c>
      <c r="G105" s="142"/>
      <c r="H105" s="18"/>
      <c r="I105" s="89">
        <f t="shared" si="27"/>
        <v>0</v>
      </c>
      <c r="J105" s="116"/>
      <c r="K105" s="3">
        <f t="shared" si="28"/>
        <v>0</v>
      </c>
      <c r="L105" s="3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5.75" customHeight="1">
      <c r="A106" s="1"/>
      <c r="B106" s="89"/>
      <c r="C106" s="89"/>
      <c r="D106" s="18">
        <f t="shared" si="25"/>
        <v>0</v>
      </c>
      <c r="E106" s="18">
        <f>B106*A94</f>
        <v>0</v>
      </c>
      <c r="F106" s="18">
        <f t="shared" si="26"/>
        <v>0</v>
      </c>
      <c r="G106" s="142"/>
      <c r="H106" s="18"/>
      <c r="I106" s="89">
        <f t="shared" si="27"/>
        <v>0</v>
      </c>
      <c r="J106" s="116"/>
      <c r="K106" s="3">
        <f t="shared" si="28"/>
        <v>0</v>
      </c>
      <c r="L106" s="3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5.75" customHeight="1">
      <c r="A107" s="31"/>
      <c r="B107" s="89"/>
      <c r="C107" s="89"/>
      <c r="D107" s="95">
        <f t="shared" si="25"/>
        <v>0</v>
      </c>
      <c r="E107" s="95">
        <f>B107*A94</f>
        <v>0</v>
      </c>
      <c r="F107" s="18">
        <f t="shared" si="26"/>
        <v>0</v>
      </c>
      <c r="G107" s="87"/>
      <c r="H107" s="18"/>
      <c r="I107" s="89">
        <f t="shared" si="27"/>
        <v>0</v>
      </c>
      <c r="J107" s="118"/>
      <c r="K107" s="3">
        <f t="shared" si="28"/>
        <v>0</v>
      </c>
      <c r="L107" s="3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5.75" customHeight="1">
      <c r="A108" s="31"/>
      <c r="B108" s="89"/>
      <c r="C108" s="89"/>
      <c r="D108" s="18">
        <f t="shared" si="25"/>
        <v>0</v>
      </c>
      <c r="E108" s="18">
        <f>B108*A94</f>
        <v>0</v>
      </c>
      <c r="F108" s="18">
        <f t="shared" si="26"/>
        <v>0</v>
      </c>
      <c r="G108" s="143">
        <f>F110/A94</f>
        <v>0.2275</v>
      </c>
      <c r="H108" s="18"/>
      <c r="I108" s="89">
        <f t="shared" si="27"/>
        <v>0</v>
      </c>
      <c r="J108" s="3"/>
      <c r="K108" s="3">
        <f t="shared" si="28"/>
        <v>0</v>
      </c>
      <c r="L108" s="3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5.75" customHeight="1">
      <c r="A109" s="31"/>
      <c r="B109" s="89"/>
      <c r="C109" s="89"/>
      <c r="D109" s="18">
        <f t="shared" si="25"/>
        <v>0</v>
      </c>
      <c r="E109" s="18">
        <f>B109*A94</f>
        <v>0</v>
      </c>
      <c r="F109" s="18">
        <f t="shared" si="26"/>
        <v>0</v>
      </c>
      <c r="G109" s="142"/>
      <c r="H109" s="18"/>
      <c r="I109" s="89">
        <f t="shared" si="27"/>
        <v>0</v>
      </c>
      <c r="J109" s="3"/>
      <c r="K109" s="3">
        <f t="shared" si="28"/>
        <v>0</v>
      </c>
      <c r="L109" s="3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5.75" customHeight="1">
      <c r="A110" s="4" t="s">
        <v>495</v>
      </c>
      <c r="B110" s="97">
        <f>SUM(B96:B109)</f>
        <v>0.1675</v>
      </c>
      <c r="C110" s="96"/>
      <c r="D110" s="97">
        <f t="shared" ref="D110:F110" si="29">SUM(D96:D109)</f>
        <v>0.2275</v>
      </c>
      <c r="E110" s="97">
        <f t="shared" si="29"/>
        <v>0.67</v>
      </c>
      <c r="F110" s="97">
        <f t="shared" si="29"/>
        <v>0.91</v>
      </c>
      <c r="G110" s="87"/>
      <c r="H110" s="96"/>
      <c r="I110" s="97">
        <f t="shared" ref="I110:L110" si="30">SUM(I96:I109)</f>
        <v>0.692</v>
      </c>
      <c r="J110" s="98">
        <f t="shared" si="30"/>
        <v>241818</v>
      </c>
      <c r="K110" s="98">
        <f t="shared" si="30"/>
        <v>4834.686</v>
      </c>
      <c r="L110" s="98">
        <f t="shared" si="30"/>
        <v>0</v>
      </c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5.75" customHeight="1">
      <c r="A111" s="8"/>
      <c r="B111" s="100"/>
      <c r="C111" s="100"/>
      <c r="D111" s="100"/>
      <c r="E111" s="100"/>
      <c r="F111" s="100"/>
      <c r="G111" s="100"/>
      <c r="H111" s="100"/>
      <c r="I111" s="101" t="s">
        <v>496</v>
      </c>
      <c r="J111" s="100"/>
      <c r="K111" s="100"/>
      <c r="L111" s="101" t="s">
        <v>497</v>
      </c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5.75" customHeight="1">
      <c r="A112" s="8"/>
      <c r="B112" s="100"/>
      <c r="C112" s="100"/>
      <c r="D112" s="100"/>
      <c r="E112" s="100"/>
      <c r="F112" s="100"/>
      <c r="G112" s="100"/>
      <c r="H112" s="100"/>
      <c r="I112" s="104">
        <f>G108*A94</f>
        <v>0.91</v>
      </c>
      <c r="J112" s="100"/>
      <c r="K112" s="100"/>
      <c r="L112" s="104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5.75" customHeight="1">
      <c r="A113" s="146"/>
      <c r="B113" s="146"/>
      <c r="C113" s="146"/>
      <c r="D113" s="146"/>
      <c r="E113" s="146"/>
      <c r="F113" s="146"/>
      <c r="G113" s="146"/>
      <c r="H113" s="146"/>
      <c r="I113" s="146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5.75" customHeight="1">
      <c r="A114" s="146"/>
      <c r="B114" s="146"/>
      <c r="C114" s="146"/>
      <c r="D114" s="146"/>
      <c r="E114" s="146"/>
      <c r="F114" s="146"/>
      <c r="G114" s="146"/>
      <c r="H114" s="146"/>
      <c r="I114" s="146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5.75" customHeight="1">
      <c r="A115" s="66" t="s">
        <v>100</v>
      </c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6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5.75" customHeight="1">
      <c r="A116" s="78" t="s">
        <v>478</v>
      </c>
      <c r="B116" s="79" t="s">
        <v>479</v>
      </c>
      <c r="C116" s="75"/>
      <c r="D116" s="76"/>
      <c r="E116" s="80" t="s">
        <v>480</v>
      </c>
      <c r="F116" s="75"/>
      <c r="G116" s="76"/>
      <c r="H116" s="79" t="s">
        <v>481</v>
      </c>
      <c r="I116" s="75"/>
      <c r="J116" s="75"/>
      <c r="K116" s="75"/>
      <c r="L116" s="76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5.75" customHeight="1">
      <c r="A117" s="81">
        <f>'Menu Cíclico'!T12</f>
        <v>4</v>
      </c>
      <c r="B117" s="82" t="s">
        <v>482</v>
      </c>
      <c r="C117" s="82" t="s">
        <v>483</v>
      </c>
      <c r="D117" s="82" t="s">
        <v>484</v>
      </c>
      <c r="E117" s="82" t="s">
        <v>485</v>
      </c>
      <c r="F117" s="82" t="s">
        <v>484</v>
      </c>
      <c r="G117" s="82" t="s">
        <v>524</v>
      </c>
      <c r="H117" s="82" t="s">
        <v>486</v>
      </c>
      <c r="I117" s="82" t="s">
        <v>487</v>
      </c>
      <c r="J117" s="147" t="s">
        <v>488</v>
      </c>
      <c r="K117" s="85" t="s">
        <v>489</v>
      </c>
      <c r="L117" s="85" t="s">
        <v>490</v>
      </c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5.75" customHeight="1">
      <c r="A118" s="86" t="s">
        <v>491</v>
      </c>
      <c r="B118" s="87"/>
      <c r="C118" s="87"/>
      <c r="D118" s="87"/>
      <c r="E118" s="87"/>
      <c r="F118" s="87"/>
      <c r="G118" s="87"/>
      <c r="H118" s="87"/>
      <c r="I118" s="87"/>
      <c r="J118" s="115"/>
      <c r="K118" s="87"/>
      <c r="L118" s="8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5.75" customHeight="1">
      <c r="A119" s="37" t="s">
        <v>229</v>
      </c>
      <c r="B119" s="89">
        <v>0.03</v>
      </c>
      <c r="C119" s="89">
        <v>3.0</v>
      </c>
      <c r="D119" s="18">
        <f t="shared" ref="D119:D132" si="31">C119*B119</f>
        <v>0.09</v>
      </c>
      <c r="E119" s="18">
        <f>B119*A117</f>
        <v>0.12</v>
      </c>
      <c r="F119" s="18">
        <f t="shared" ref="F119:F132" si="32">E119*C119</f>
        <v>0.36</v>
      </c>
      <c r="G119" s="140">
        <v>0.0</v>
      </c>
      <c r="H119" s="18">
        <v>1.0</v>
      </c>
      <c r="I119" s="89">
        <f t="shared" ref="I119:I132" si="33">H119*E119</f>
        <v>0.12</v>
      </c>
      <c r="J119" s="116">
        <f>'Insumos Buffet'!D9</f>
        <v>4311</v>
      </c>
      <c r="K119" s="3">
        <f t="shared" ref="K119:K132" si="34">J119*I119</f>
        <v>517.32</v>
      </c>
      <c r="L119" s="3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5.75" customHeight="1">
      <c r="A120" s="31" t="s">
        <v>517</v>
      </c>
      <c r="B120" s="89">
        <v>0.09</v>
      </c>
      <c r="C120" s="89">
        <v>1.0</v>
      </c>
      <c r="D120" s="18">
        <f t="shared" si="31"/>
        <v>0.09</v>
      </c>
      <c r="E120" s="18">
        <f>B120*A117</f>
        <v>0.36</v>
      </c>
      <c r="F120" s="18">
        <f t="shared" si="32"/>
        <v>0.36</v>
      </c>
      <c r="G120" s="87"/>
      <c r="H120" s="18">
        <v>1.0</v>
      </c>
      <c r="I120" s="89">
        <f t="shared" si="33"/>
        <v>0.36</v>
      </c>
      <c r="J120" s="116"/>
      <c r="K120" s="3">
        <f t="shared" si="34"/>
        <v>0</v>
      </c>
      <c r="L120" s="3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5.75" customHeight="1">
      <c r="A121" s="31" t="s">
        <v>505</v>
      </c>
      <c r="B121" s="18">
        <v>0.002</v>
      </c>
      <c r="C121" s="18">
        <v>1.0</v>
      </c>
      <c r="D121" s="18">
        <f t="shared" si="31"/>
        <v>0.002</v>
      </c>
      <c r="E121" s="18">
        <f>B121*A117</f>
        <v>0.008</v>
      </c>
      <c r="F121" s="18">
        <f t="shared" si="32"/>
        <v>0.008</v>
      </c>
      <c r="G121" s="148" t="s">
        <v>527</v>
      </c>
      <c r="H121" s="18">
        <v>1.0</v>
      </c>
      <c r="I121" s="89">
        <f t="shared" si="33"/>
        <v>0.008</v>
      </c>
      <c r="J121" s="116">
        <f>'Insumos Buffet'!D82</f>
        <v>3200</v>
      </c>
      <c r="K121" s="3">
        <f t="shared" si="34"/>
        <v>25.6</v>
      </c>
      <c r="L121" s="3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5.75" customHeight="1">
      <c r="A122" s="31" t="s">
        <v>494</v>
      </c>
      <c r="B122" s="18">
        <v>1.0E-4</v>
      </c>
      <c r="C122" s="18">
        <v>1.0</v>
      </c>
      <c r="D122" s="18">
        <f t="shared" si="31"/>
        <v>0.0001</v>
      </c>
      <c r="E122" s="18">
        <f>B122*A117</f>
        <v>0.0004</v>
      </c>
      <c r="F122" s="18">
        <f t="shared" si="32"/>
        <v>0.0004</v>
      </c>
      <c r="G122" s="142"/>
      <c r="H122" s="18">
        <v>1.0</v>
      </c>
      <c r="I122" s="89">
        <f t="shared" si="33"/>
        <v>0.0004</v>
      </c>
      <c r="J122" s="116">
        <f>'Insumos Buffet'!D70</f>
        <v>145000</v>
      </c>
      <c r="K122" s="3">
        <f t="shared" si="34"/>
        <v>58</v>
      </c>
      <c r="L122" s="3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5.75" customHeight="1">
      <c r="A123" s="31" t="s">
        <v>345</v>
      </c>
      <c r="B123" s="18">
        <v>0.02</v>
      </c>
      <c r="C123" s="18">
        <v>1.0</v>
      </c>
      <c r="D123" s="18">
        <f t="shared" si="31"/>
        <v>0.02</v>
      </c>
      <c r="E123" s="18">
        <f>B123*A117</f>
        <v>0.08</v>
      </c>
      <c r="F123" s="18">
        <f t="shared" si="32"/>
        <v>0.08</v>
      </c>
      <c r="G123" s="142"/>
      <c r="H123" s="18">
        <v>1.175</v>
      </c>
      <c r="I123" s="89">
        <f t="shared" si="33"/>
        <v>0.094</v>
      </c>
      <c r="J123" s="116">
        <f>'Insumos Buffet'!D21</f>
        <v>2990</v>
      </c>
      <c r="K123" s="3">
        <f t="shared" si="34"/>
        <v>281.06</v>
      </c>
      <c r="L123" s="3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5.75" customHeight="1">
      <c r="A124" s="31" t="s">
        <v>458</v>
      </c>
      <c r="B124" s="18">
        <v>0.02</v>
      </c>
      <c r="C124" s="18">
        <v>1.0</v>
      </c>
      <c r="D124" s="18">
        <f t="shared" si="31"/>
        <v>0.02</v>
      </c>
      <c r="E124" s="18">
        <f>B124*A117</f>
        <v>0.08</v>
      </c>
      <c r="F124" s="18">
        <f t="shared" si="32"/>
        <v>0.08</v>
      </c>
      <c r="G124" s="87"/>
      <c r="H124" s="18">
        <v>1.175</v>
      </c>
      <c r="I124" s="89">
        <f t="shared" si="33"/>
        <v>0.094</v>
      </c>
      <c r="J124" s="116">
        <f>'Insumos Buffet'!D90</f>
        <v>4190</v>
      </c>
      <c r="K124" s="3">
        <f t="shared" si="34"/>
        <v>393.86</v>
      </c>
      <c r="L124" s="3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5.75" customHeight="1">
      <c r="A125" s="31" t="s">
        <v>502</v>
      </c>
      <c r="B125" s="18">
        <v>0.02</v>
      </c>
      <c r="C125" s="18">
        <v>1.0</v>
      </c>
      <c r="D125" s="18">
        <f t="shared" si="31"/>
        <v>0.02</v>
      </c>
      <c r="E125" s="18">
        <f>B125*A117</f>
        <v>0.08</v>
      </c>
      <c r="F125" s="18">
        <f t="shared" si="32"/>
        <v>0.08</v>
      </c>
      <c r="G125" s="59"/>
      <c r="H125" s="18">
        <v>1.0</v>
      </c>
      <c r="I125" s="89">
        <f t="shared" si="33"/>
        <v>0.08</v>
      </c>
      <c r="J125" s="116">
        <f>'Insumos Buffet'!D73</f>
        <v>20363</v>
      </c>
      <c r="K125" s="3">
        <f t="shared" si="34"/>
        <v>1629.04</v>
      </c>
      <c r="L125" s="3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5.75" customHeight="1">
      <c r="A126" s="31" t="s">
        <v>47</v>
      </c>
      <c r="B126" s="89">
        <v>0.01</v>
      </c>
      <c r="C126" s="89">
        <v>1.0</v>
      </c>
      <c r="D126" s="18">
        <f t="shared" si="31"/>
        <v>0.01</v>
      </c>
      <c r="E126" s="18">
        <f>B126*A117</f>
        <v>0.04</v>
      </c>
      <c r="F126" s="18">
        <f t="shared" si="32"/>
        <v>0.04</v>
      </c>
      <c r="G126" s="148" t="s">
        <v>528</v>
      </c>
      <c r="H126" s="18">
        <v>1.0</v>
      </c>
      <c r="I126" s="89">
        <f t="shared" si="33"/>
        <v>0.04</v>
      </c>
      <c r="J126" s="116">
        <f>'Insumos Buffet'!D2</f>
        <v>6820</v>
      </c>
      <c r="K126" s="3">
        <f t="shared" si="34"/>
        <v>272.8</v>
      </c>
      <c r="L126" s="3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5.75" customHeight="1">
      <c r="A127" s="2"/>
      <c r="B127" s="89"/>
      <c r="C127" s="89"/>
      <c r="D127" s="18">
        <f t="shared" si="31"/>
        <v>0</v>
      </c>
      <c r="E127" s="18">
        <f>B127*A117</f>
        <v>0</v>
      </c>
      <c r="F127" s="18">
        <f t="shared" si="32"/>
        <v>0</v>
      </c>
      <c r="G127" s="142"/>
      <c r="H127" s="18"/>
      <c r="I127" s="89">
        <f t="shared" si="33"/>
        <v>0</v>
      </c>
      <c r="J127" s="116"/>
      <c r="K127" s="3">
        <f t="shared" si="34"/>
        <v>0</v>
      </c>
      <c r="L127" s="3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5.75" customHeight="1">
      <c r="A128" s="1"/>
      <c r="B128" s="89"/>
      <c r="C128" s="89"/>
      <c r="D128" s="18">
        <f t="shared" si="31"/>
        <v>0</v>
      </c>
      <c r="E128" s="18">
        <f>B128*A117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5.75" customHeight="1">
      <c r="A129" s="1"/>
      <c r="B129" s="89"/>
      <c r="C129" s="89"/>
      <c r="D129" s="18">
        <f t="shared" si="31"/>
        <v>0</v>
      </c>
      <c r="E129" s="18">
        <f>B129*A117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5.75" customHeight="1">
      <c r="A130" s="31"/>
      <c r="B130" s="89"/>
      <c r="C130" s="89"/>
      <c r="D130" s="95">
        <f t="shared" si="31"/>
        <v>0</v>
      </c>
      <c r="E130" s="95">
        <f>B130*A117</f>
        <v>0</v>
      </c>
      <c r="F130" s="18">
        <f t="shared" si="32"/>
        <v>0</v>
      </c>
      <c r="G130" s="87"/>
      <c r="H130" s="18"/>
      <c r="I130" s="89">
        <f t="shared" si="33"/>
        <v>0</v>
      </c>
      <c r="J130" s="118"/>
      <c r="K130" s="3">
        <f t="shared" si="34"/>
        <v>0</v>
      </c>
      <c r="L130" s="3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5.75" customHeight="1">
      <c r="A131" s="31"/>
      <c r="B131" s="89"/>
      <c r="C131" s="89"/>
      <c r="D131" s="18">
        <f t="shared" si="31"/>
        <v>0</v>
      </c>
      <c r="E131" s="18">
        <f>B131*A117</f>
        <v>0</v>
      </c>
      <c r="F131" s="18">
        <f t="shared" si="32"/>
        <v>0</v>
      </c>
      <c r="G131" s="143">
        <f>F133/A117</f>
        <v>0.2521</v>
      </c>
      <c r="H131" s="18"/>
      <c r="I131" s="89">
        <f t="shared" si="33"/>
        <v>0</v>
      </c>
      <c r="J131" s="3"/>
      <c r="K131" s="3">
        <f t="shared" si="34"/>
        <v>0</v>
      </c>
      <c r="L131" s="3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5.75" customHeight="1">
      <c r="A132" s="31"/>
      <c r="B132" s="89"/>
      <c r="C132" s="89"/>
      <c r="D132" s="18">
        <f t="shared" si="31"/>
        <v>0</v>
      </c>
      <c r="E132" s="18">
        <f>B132*A117</f>
        <v>0</v>
      </c>
      <c r="F132" s="18">
        <f t="shared" si="32"/>
        <v>0</v>
      </c>
      <c r="G132" s="142"/>
      <c r="H132" s="18"/>
      <c r="I132" s="89">
        <f t="shared" si="33"/>
        <v>0</v>
      </c>
      <c r="J132" s="3"/>
      <c r="K132" s="3">
        <f t="shared" si="34"/>
        <v>0</v>
      </c>
      <c r="L132" s="3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5.75" customHeight="1">
      <c r="A133" s="4" t="s">
        <v>495</v>
      </c>
      <c r="B133" s="97">
        <f>SUM(B119:B132)</f>
        <v>0.1921</v>
      </c>
      <c r="C133" s="96"/>
      <c r="D133" s="97">
        <f t="shared" ref="D133:F133" si="35">SUM(D119:D132)</f>
        <v>0.2521</v>
      </c>
      <c r="E133" s="97">
        <f t="shared" si="35"/>
        <v>0.7684</v>
      </c>
      <c r="F133" s="97">
        <f t="shared" si="35"/>
        <v>1.0084</v>
      </c>
      <c r="G133" s="87"/>
      <c r="H133" s="96"/>
      <c r="I133" s="97">
        <f t="shared" ref="I133:L133" si="36">SUM(I119:I132)</f>
        <v>0.7964</v>
      </c>
      <c r="J133" s="98">
        <f t="shared" si="36"/>
        <v>186874</v>
      </c>
      <c r="K133" s="98">
        <f t="shared" si="36"/>
        <v>3177.68</v>
      </c>
      <c r="L133" s="98">
        <f t="shared" si="36"/>
        <v>0</v>
      </c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5.75" customHeight="1">
      <c r="A134" s="8"/>
      <c r="B134" s="100"/>
      <c r="C134" s="100"/>
      <c r="D134" s="100"/>
      <c r="E134" s="100"/>
      <c r="F134" s="100"/>
      <c r="G134" s="100"/>
      <c r="H134" s="100"/>
      <c r="I134" s="101" t="s">
        <v>496</v>
      </c>
      <c r="J134" s="100"/>
      <c r="K134" s="100"/>
      <c r="L134" s="101" t="s">
        <v>497</v>
      </c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5.75" customHeight="1">
      <c r="A135" s="8"/>
      <c r="B135" s="100"/>
      <c r="C135" s="100"/>
      <c r="D135" s="100"/>
      <c r="E135" s="100"/>
      <c r="F135" s="100"/>
      <c r="G135" s="100"/>
      <c r="H135" s="100"/>
      <c r="I135" s="104">
        <f>G131*A117</f>
        <v>1.0084</v>
      </c>
      <c r="J135" s="100"/>
      <c r="K135" s="100"/>
      <c r="L135" s="104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5.75" customHeight="1">
      <c r="A136" s="146"/>
      <c r="B136" s="146"/>
      <c r="C136" s="146"/>
      <c r="D136" s="146"/>
      <c r="E136" s="146"/>
      <c r="F136" s="146"/>
      <c r="G136" s="146"/>
      <c r="H136" s="146"/>
      <c r="I136" s="146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5.75" customHeight="1">
      <c r="A137" s="146"/>
      <c r="B137" s="146"/>
      <c r="C137" s="146"/>
      <c r="D137" s="146"/>
      <c r="E137" s="146"/>
      <c r="F137" s="146"/>
      <c r="G137" s="146"/>
      <c r="H137" s="146"/>
      <c r="I137" s="146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5.75" customHeight="1">
      <c r="A138" s="66" t="s">
        <v>647</v>
      </c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6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5.75" customHeight="1">
      <c r="A139" s="78" t="s">
        <v>478</v>
      </c>
      <c r="B139" s="79" t="s">
        <v>479</v>
      </c>
      <c r="C139" s="75"/>
      <c r="D139" s="76"/>
      <c r="E139" s="80" t="s">
        <v>480</v>
      </c>
      <c r="F139" s="75"/>
      <c r="G139" s="76"/>
      <c r="H139" s="79" t="s">
        <v>481</v>
      </c>
      <c r="I139" s="75"/>
      <c r="J139" s="75"/>
      <c r="K139" s="75"/>
      <c r="L139" s="76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5.75" customHeight="1">
      <c r="A140" s="177"/>
      <c r="B140" s="82" t="s">
        <v>482</v>
      </c>
      <c r="C140" s="82" t="s">
        <v>483</v>
      </c>
      <c r="D140" s="82" t="s">
        <v>484</v>
      </c>
      <c r="E140" s="82" t="s">
        <v>485</v>
      </c>
      <c r="F140" s="82" t="s">
        <v>484</v>
      </c>
      <c r="G140" s="82" t="s">
        <v>524</v>
      </c>
      <c r="H140" s="82" t="s">
        <v>486</v>
      </c>
      <c r="I140" s="82" t="s">
        <v>487</v>
      </c>
      <c r="J140" s="147" t="s">
        <v>488</v>
      </c>
      <c r="K140" s="85" t="s">
        <v>489</v>
      </c>
      <c r="L140" s="85" t="s">
        <v>490</v>
      </c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5.75" customHeight="1">
      <c r="A141" s="86" t="s">
        <v>491</v>
      </c>
      <c r="B141" s="87"/>
      <c r="C141" s="87"/>
      <c r="D141" s="87"/>
      <c r="E141" s="87"/>
      <c r="F141" s="87"/>
      <c r="G141" s="87"/>
      <c r="H141" s="87"/>
      <c r="I141" s="87"/>
      <c r="J141" s="115"/>
      <c r="K141" s="87"/>
      <c r="L141" s="8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5.75" customHeight="1">
      <c r="A142" s="37" t="s">
        <v>229</v>
      </c>
      <c r="B142" s="89">
        <v>0.04</v>
      </c>
      <c r="C142" s="89">
        <v>3.0</v>
      </c>
      <c r="D142" s="18">
        <f t="shared" ref="D142:D155" si="37">C142*B142</f>
        <v>0.12</v>
      </c>
      <c r="E142" s="18">
        <f>B142*A140</f>
        <v>0</v>
      </c>
      <c r="F142" s="18">
        <f t="shared" ref="F142:F155" si="38">E142*C142</f>
        <v>0</v>
      </c>
      <c r="G142" s="140">
        <v>0.0</v>
      </c>
      <c r="H142" s="18">
        <v>1.0</v>
      </c>
      <c r="I142" s="89">
        <f t="shared" ref="I142:I155" si="39">H142*E142</f>
        <v>0</v>
      </c>
      <c r="J142" s="116"/>
      <c r="K142" s="3">
        <f t="shared" ref="K142:K155" si="40">J142*I142</f>
        <v>0</v>
      </c>
      <c r="L142" s="3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5.75" customHeight="1">
      <c r="A143" s="31" t="s">
        <v>517</v>
      </c>
      <c r="B143" s="89">
        <v>0.11</v>
      </c>
      <c r="C143" s="89">
        <v>1.0</v>
      </c>
      <c r="D143" s="18">
        <f t="shared" si="37"/>
        <v>0.11</v>
      </c>
      <c r="E143" s="18">
        <f>B143*A140</f>
        <v>0</v>
      </c>
      <c r="F143" s="18">
        <f t="shared" si="38"/>
        <v>0</v>
      </c>
      <c r="G143" s="87"/>
      <c r="H143" s="18">
        <v>1.0</v>
      </c>
      <c r="I143" s="89">
        <f t="shared" si="39"/>
        <v>0</v>
      </c>
      <c r="J143" s="116"/>
      <c r="K143" s="3">
        <f t="shared" si="40"/>
        <v>0</v>
      </c>
      <c r="L143" s="3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5.75" customHeight="1">
      <c r="A144" s="31" t="s">
        <v>447</v>
      </c>
      <c r="B144" s="18">
        <v>0.01</v>
      </c>
      <c r="C144" s="18">
        <v>1.0</v>
      </c>
      <c r="D144" s="18">
        <f t="shared" si="37"/>
        <v>0.01</v>
      </c>
      <c r="E144" s="18">
        <f>B144*A140</f>
        <v>0</v>
      </c>
      <c r="F144" s="18">
        <f t="shared" si="38"/>
        <v>0</v>
      </c>
      <c r="G144" s="148" t="s">
        <v>527</v>
      </c>
      <c r="H144" s="18">
        <v>1.0</v>
      </c>
      <c r="I144" s="89">
        <f t="shared" si="39"/>
        <v>0</v>
      </c>
      <c r="J144" s="116"/>
      <c r="K144" s="3">
        <f t="shared" si="40"/>
        <v>0</v>
      </c>
      <c r="L144" s="3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5.75" customHeight="1">
      <c r="A145" s="31" t="s">
        <v>345</v>
      </c>
      <c r="B145" s="18">
        <v>0.01</v>
      </c>
      <c r="C145" s="18">
        <v>1.0</v>
      </c>
      <c r="D145" s="18">
        <f t="shared" si="37"/>
        <v>0.01</v>
      </c>
      <c r="E145" s="18">
        <f>B145*A140</f>
        <v>0</v>
      </c>
      <c r="F145" s="18">
        <f t="shared" si="38"/>
        <v>0</v>
      </c>
      <c r="G145" s="142"/>
      <c r="H145" s="18">
        <v>1.175</v>
      </c>
      <c r="I145" s="89">
        <f t="shared" si="39"/>
        <v>0</v>
      </c>
      <c r="J145" s="116"/>
      <c r="K145" s="3">
        <f t="shared" si="40"/>
        <v>0</v>
      </c>
      <c r="L145" s="3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5.75" customHeight="1">
      <c r="A146" s="31" t="s">
        <v>504</v>
      </c>
      <c r="B146" s="18">
        <v>0.02</v>
      </c>
      <c r="C146" s="18">
        <v>1.0</v>
      </c>
      <c r="D146" s="18">
        <f t="shared" si="37"/>
        <v>0.02</v>
      </c>
      <c r="E146" s="18">
        <f>B146*A140</f>
        <v>0</v>
      </c>
      <c r="F146" s="18">
        <f t="shared" si="38"/>
        <v>0</v>
      </c>
      <c r="G146" s="142"/>
      <c r="H146" s="18">
        <v>1.0</v>
      </c>
      <c r="I146" s="89">
        <f t="shared" si="39"/>
        <v>0</v>
      </c>
      <c r="J146" s="116"/>
      <c r="K146" s="3">
        <f t="shared" si="40"/>
        <v>0</v>
      </c>
      <c r="L146" s="3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5.75" customHeight="1">
      <c r="A147" s="31" t="s">
        <v>505</v>
      </c>
      <c r="B147" s="18">
        <v>0.002</v>
      </c>
      <c r="C147" s="18">
        <v>1.0</v>
      </c>
      <c r="D147" s="18">
        <f t="shared" si="37"/>
        <v>0.002</v>
      </c>
      <c r="E147" s="18">
        <f>B147*A140</f>
        <v>0</v>
      </c>
      <c r="F147" s="18">
        <f t="shared" si="38"/>
        <v>0</v>
      </c>
      <c r="G147" s="87"/>
      <c r="H147" s="18">
        <v>1.0</v>
      </c>
      <c r="I147" s="89">
        <f t="shared" si="39"/>
        <v>0</v>
      </c>
      <c r="J147" s="116"/>
      <c r="K147" s="3">
        <f t="shared" si="40"/>
        <v>0</v>
      </c>
      <c r="L147" s="3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5.75" customHeight="1">
      <c r="A148" s="31"/>
      <c r="B148" s="18"/>
      <c r="C148" s="18"/>
      <c r="D148" s="18">
        <f t="shared" si="37"/>
        <v>0</v>
      </c>
      <c r="E148" s="18">
        <f>B148*A140</f>
        <v>0</v>
      </c>
      <c r="F148" s="18">
        <f t="shared" si="38"/>
        <v>0</v>
      </c>
      <c r="G148" s="59"/>
      <c r="H148" s="18"/>
      <c r="I148" s="89">
        <f t="shared" si="39"/>
        <v>0</v>
      </c>
      <c r="J148" s="116"/>
      <c r="K148" s="3">
        <f t="shared" si="40"/>
        <v>0</v>
      </c>
      <c r="L148" s="3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5.75" customHeight="1">
      <c r="A149" s="2"/>
      <c r="B149" s="89"/>
      <c r="C149" s="89"/>
      <c r="D149" s="18">
        <f t="shared" si="37"/>
        <v>0</v>
      </c>
      <c r="E149" s="18">
        <f>B149*A140</f>
        <v>0</v>
      </c>
      <c r="F149" s="18">
        <f t="shared" si="38"/>
        <v>0</v>
      </c>
      <c r="G149" s="148" t="s">
        <v>528</v>
      </c>
      <c r="H149" s="18"/>
      <c r="I149" s="89">
        <f t="shared" si="39"/>
        <v>0</v>
      </c>
      <c r="J149" s="116"/>
      <c r="K149" s="3">
        <f t="shared" si="40"/>
        <v>0</v>
      </c>
      <c r="L149" s="3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5.75" customHeight="1">
      <c r="A150" s="2"/>
      <c r="B150" s="89"/>
      <c r="C150" s="89"/>
      <c r="D150" s="18">
        <f t="shared" si="37"/>
        <v>0</v>
      </c>
      <c r="E150" s="18">
        <f>B150*A140</f>
        <v>0</v>
      </c>
      <c r="F150" s="18">
        <f t="shared" si="38"/>
        <v>0</v>
      </c>
      <c r="G150" s="142"/>
      <c r="H150" s="18"/>
      <c r="I150" s="89">
        <f t="shared" si="39"/>
        <v>0</v>
      </c>
      <c r="J150" s="116"/>
      <c r="K150" s="3">
        <f t="shared" si="40"/>
        <v>0</v>
      </c>
      <c r="L150" s="3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5.75" customHeight="1">
      <c r="A151" s="1"/>
      <c r="B151" s="89"/>
      <c r="C151" s="89"/>
      <c r="D151" s="18">
        <f t="shared" si="37"/>
        <v>0</v>
      </c>
      <c r="E151" s="18">
        <f>B151*A140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5.75" customHeight="1">
      <c r="A152" s="1"/>
      <c r="B152" s="89"/>
      <c r="C152" s="89"/>
      <c r="D152" s="18">
        <f t="shared" si="37"/>
        <v>0</v>
      </c>
      <c r="E152" s="18">
        <f>B152*A140</f>
        <v>0</v>
      </c>
      <c r="F152" s="18">
        <f t="shared" si="38"/>
        <v>0</v>
      </c>
      <c r="G152" s="142"/>
      <c r="H152" s="18"/>
      <c r="I152" s="89">
        <f t="shared" si="39"/>
        <v>0</v>
      </c>
      <c r="J152" s="116"/>
      <c r="K152" s="3">
        <f t="shared" si="40"/>
        <v>0</v>
      </c>
      <c r="L152" s="3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5.75" customHeight="1">
      <c r="A153" s="31"/>
      <c r="B153" s="89"/>
      <c r="C153" s="89"/>
      <c r="D153" s="95">
        <f t="shared" si="37"/>
        <v>0</v>
      </c>
      <c r="E153" s="95">
        <f>B153*A140</f>
        <v>0</v>
      </c>
      <c r="F153" s="18">
        <f t="shared" si="38"/>
        <v>0</v>
      </c>
      <c r="G153" s="87"/>
      <c r="H153" s="18"/>
      <c r="I153" s="89">
        <f t="shared" si="39"/>
        <v>0</v>
      </c>
      <c r="J153" s="118"/>
      <c r="K153" s="3">
        <f t="shared" si="40"/>
        <v>0</v>
      </c>
      <c r="L153" s="3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5.75" customHeight="1">
      <c r="A154" s="31"/>
      <c r="B154" s="89"/>
      <c r="C154" s="89"/>
      <c r="D154" s="18">
        <f t="shared" si="37"/>
        <v>0</v>
      </c>
      <c r="E154" s="18">
        <f>B154*A140</f>
        <v>0</v>
      </c>
      <c r="F154" s="18">
        <f t="shared" si="38"/>
        <v>0</v>
      </c>
      <c r="G154" s="143" t="str">
        <f>F156/A140</f>
        <v>#DIV/0!</v>
      </c>
      <c r="H154" s="18"/>
      <c r="I154" s="89">
        <f t="shared" si="39"/>
        <v>0</v>
      </c>
      <c r="J154" s="3"/>
      <c r="K154" s="3">
        <f t="shared" si="40"/>
        <v>0</v>
      </c>
      <c r="L154" s="3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5.75" customHeight="1">
      <c r="A155" s="31"/>
      <c r="B155" s="89"/>
      <c r="C155" s="89"/>
      <c r="D155" s="18">
        <f t="shared" si="37"/>
        <v>0</v>
      </c>
      <c r="E155" s="18">
        <f>B155*A140</f>
        <v>0</v>
      </c>
      <c r="F155" s="18">
        <f t="shared" si="38"/>
        <v>0</v>
      </c>
      <c r="G155" s="142"/>
      <c r="H155" s="18"/>
      <c r="I155" s="89">
        <f t="shared" si="39"/>
        <v>0</v>
      </c>
      <c r="J155" s="3"/>
      <c r="K155" s="3">
        <f t="shared" si="40"/>
        <v>0</v>
      </c>
      <c r="L155" s="3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5.75" customHeight="1">
      <c r="A156" s="4" t="s">
        <v>495</v>
      </c>
      <c r="B156" s="97">
        <f>SUM(B142:B155)</f>
        <v>0.192</v>
      </c>
      <c r="C156" s="96"/>
      <c r="D156" s="97">
        <f t="shared" ref="D156:F156" si="41">SUM(D142:D155)</f>
        <v>0.272</v>
      </c>
      <c r="E156" s="97">
        <f t="shared" si="41"/>
        <v>0</v>
      </c>
      <c r="F156" s="97">
        <f t="shared" si="41"/>
        <v>0</v>
      </c>
      <c r="G156" s="87"/>
      <c r="H156" s="96"/>
      <c r="I156" s="97">
        <f t="shared" ref="I156:L156" si="42">SUM(I142:I155)</f>
        <v>0</v>
      </c>
      <c r="J156" s="98">
        <f t="shared" si="42"/>
        <v>0</v>
      </c>
      <c r="K156" s="98">
        <f t="shared" si="42"/>
        <v>0</v>
      </c>
      <c r="L156" s="98">
        <f t="shared" si="42"/>
        <v>0</v>
      </c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5.75" customHeight="1">
      <c r="A157" s="8"/>
      <c r="B157" s="100"/>
      <c r="C157" s="100"/>
      <c r="D157" s="100"/>
      <c r="E157" s="100"/>
      <c r="F157" s="100"/>
      <c r="G157" s="100"/>
      <c r="H157" s="100"/>
      <c r="I157" s="101" t="s">
        <v>496</v>
      </c>
      <c r="J157" s="100"/>
      <c r="K157" s="100"/>
      <c r="L157" s="101" t="s">
        <v>497</v>
      </c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5.75" customHeight="1">
      <c r="A158" s="8"/>
      <c r="B158" s="100"/>
      <c r="C158" s="100"/>
      <c r="D158" s="100"/>
      <c r="E158" s="100"/>
      <c r="F158" s="100"/>
      <c r="G158" s="100"/>
      <c r="H158" s="100"/>
      <c r="I158" s="104" t="str">
        <f>G154*A140</f>
        <v>#DIV/0!</v>
      </c>
      <c r="J158" s="100"/>
      <c r="K158" s="100"/>
      <c r="L158" s="104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5.75" customHeight="1">
      <c r="A159" s="146"/>
      <c r="B159" s="146"/>
      <c r="C159" s="146"/>
      <c r="D159" s="146"/>
      <c r="E159" s="146"/>
      <c r="F159" s="146"/>
      <c r="G159" s="146"/>
      <c r="H159" s="146"/>
      <c r="I159" s="146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5.75" customHeight="1">
      <c r="A160" s="146"/>
      <c r="B160" s="146"/>
      <c r="C160" s="146"/>
      <c r="D160" s="146"/>
      <c r="E160" s="146"/>
      <c r="F160" s="146"/>
      <c r="G160" s="146"/>
      <c r="H160" s="146"/>
      <c r="I160" s="146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5.75" customHeight="1">
      <c r="A161" s="66" t="s">
        <v>51</v>
      </c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6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5.75" customHeight="1">
      <c r="A162" s="78" t="s">
        <v>478</v>
      </c>
      <c r="B162" s="79" t="s">
        <v>479</v>
      </c>
      <c r="C162" s="75"/>
      <c r="D162" s="76"/>
      <c r="E162" s="80" t="s">
        <v>480</v>
      </c>
      <c r="F162" s="75"/>
      <c r="G162" s="76"/>
      <c r="H162" s="79" t="s">
        <v>481</v>
      </c>
      <c r="I162" s="75"/>
      <c r="J162" s="75"/>
      <c r="K162" s="75"/>
      <c r="L162" s="76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5.75" customHeight="1">
      <c r="A163" s="81">
        <f>'Menu Cíclico'!X12</f>
        <v>4</v>
      </c>
      <c r="B163" s="82" t="s">
        <v>482</v>
      </c>
      <c r="C163" s="82" t="s">
        <v>483</v>
      </c>
      <c r="D163" s="82" t="s">
        <v>484</v>
      </c>
      <c r="E163" s="82" t="s">
        <v>485</v>
      </c>
      <c r="F163" s="82" t="s">
        <v>484</v>
      </c>
      <c r="G163" s="82" t="s">
        <v>524</v>
      </c>
      <c r="H163" s="82" t="s">
        <v>486</v>
      </c>
      <c r="I163" s="82" t="s">
        <v>487</v>
      </c>
      <c r="J163" s="147" t="s">
        <v>488</v>
      </c>
      <c r="K163" s="85" t="s">
        <v>489</v>
      </c>
      <c r="L163" s="85" t="s">
        <v>490</v>
      </c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5.75" customHeight="1">
      <c r="A164" s="86" t="s">
        <v>491</v>
      </c>
      <c r="B164" s="87"/>
      <c r="C164" s="87"/>
      <c r="D164" s="87"/>
      <c r="E164" s="87"/>
      <c r="F164" s="87"/>
      <c r="G164" s="87"/>
      <c r="H164" s="87"/>
      <c r="I164" s="87"/>
      <c r="J164" s="115"/>
      <c r="K164" s="87"/>
      <c r="L164" s="8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5.75" customHeight="1">
      <c r="A165" s="37" t="s">
        <v>229</v>
      </c>
      <c r="B165" s="89">
        <v>0.03</v>
      </c>
      <c r="C165" s="89">
        <v>3.0</v>
      </c>
      <c r="D165" s="18">
        <f t="shared" ref="D165:D178" si="43">C165*B165</f>
        <v>0.09</v>
      </c>
      <c r="E165" s="18">
        <f>B165*A163</f>
        <v>0.12</v>
      </c>
      <c r="F165" s="18">
        <f t="shared" ref="F165:F178" si="44">E165*C165</f>
        <v>0.36</v>
      </c>
      <c r="G165" s="140">
        <v>0.0</v>
      </c>
      <c r="H165" s="18">
        <v>1.0</v>
      </c>
      <c r="I165" s="89">
        <f t="shared" ref="I165:I178" si="45">H165*E165</f>
        <v>0.12</v>
      </c>
      <c r="J165" s="116">
        <f>'Insumos Buffet'!D9</f>
        <v>4311</v>
      </c>
      <c r="K165" s="3">
        <f t="shared" ref="K165:K178" si="46">J165*I165</f>
        <v>517.32</v>
      </c>
      <c r="L165" s="3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5.75" customHeight="1">
      <c r="A166" s="31" t="s">
        <v>47</v>
      </c>
      <c r="B166" s="89">
        <v>0.01</v>
      </c>
      <c r="C166" s="89">
        <v>1.0</v>
      </c>
      <c r="D166" s="18">
        <f t="shared" si="43"/>
        <v>0.01</v>
      </c>
      <c r="E166" s="18">
        <f>B166*A163</f>
        <v>0.04</v>
      </c>
      <c r="F166" s="18">
        <f t="shared" si="44"/>
        <v>0.04</v>
      </c>
      <c r="G166" s="87"/>
      <c r="H166" s="18">
        <v>1.0</v>
      </c>
      <c r="I166" s="89">
        <f t="shared" si="45"/>
        <v>0.04</v>
      </c>
      <c r="J166" s="116">
        <f>'Insumos Buffet'!D2</f>
        <v>6820</v>
      </c>
      <c r="K166" s="3">
        <f t="shared" si="46"/>
        <v>272.8</v>
      </c>
      <c r="L166" s="3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5.75" customHeight="1">
      <c r="A167" s="31" t="s">
        <v>345</v>
      </c>
      <c r="B167" s="18">
        <v>0.01</v>
      </c>
      <c r="C167" s="18">
        <v>1.0</v>
      </c>
      <c r="D167" s="18">
        <f t="shared" si="43"/>
        <v>0.01</v>
      </c>
      <c r="E167" s="18">
        <f>B167*A163</f>
        <v>0.04</v>
      </c>
      <c r="F167" s="18">
        <f t="shared" si="44"/>
        <v>0.04</v>
      </c>
      <c r="G167" s="148" t="s">
        <v>527</v>
      </c>
      <c r="H167" s="18">
        <v>1.175</v>
      </c>
      <c r="I167" s="89">
        <f t="shared" si="45"/>
        <v>0.047</v>
      </c>
      <c r="J167" s="116">
        <f>'Insumos Buffet'!D21</f>
        <v>2990</v>
      </c>
      <c r="K167" s="3">
        <f t="shared" si="46"/>
        <v>140.53</v>
      </c>
      <c r="L167" s="3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5.75" customHeight="1">
      <c r="A168" s="31" t="s">
        <v>447</v>
      </c>
      <c r="B168" s="18">
        <v>0.01</v>
      </c>
      <c r="C168" s="18">
        <v>1.0</v>
      </c>
      <c r="D168" s="18">
        <f t="shared" si="43"/>
        <v>0.01</v>
      </c>
      <c r="E168" s="18">
        <f>B168*A163</f>
        <v>0.04</v>
      </c>
      <c r="F168" s="18">
        <f t="shared" si="44"/>
        <v>0.04</v>
      </c>
      <c r="G168" s="142"/>
      <c r="H168" s="18">
        <v>1.0</v>
      </c>
      <c r="I168" s="89">
        <f t="shared" si="45"/>
        <v>0.04</v>
      </c>
      <c r="J168" s="116">
        <f>'Insumos Buffet'!D52</f>
        <v>10000</v>
      </c>
      <c r="K168" s="3">
        <f t="shared" si="46"/>
        <v>400</v>
      </c>
      <c r="L168" s="3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5.75" customHeight="1">
      <c r="A169" s="31" t="s">
        <v>525</v>
      </c>
      <c r="B169" s="18">
        <v>0.01</v>
      </c>
      <c r="C169" s="18">
        <v>1.0</v>
      </c>
      <c r="D169" s="18">
        <f t="shared" si="43"/>
        <v>0.01</v>
      </c>
      <c r="E169" s="18">
        <f>B169*A163</f>
        <v>0.04</v>
      </c>
      <c r="F169" s="18">
        <f t="shared" si="44"/>
        <v>0.04</v>
      </c>
      <c r="G169" s="142"/>
      <c r="H169" s="18">
        <v>1.0</v>
      </c>
      <c r="I169" s="89">
        <f t="shared" si="45"/>
        <v>0.04</v>
      </c>
      <c r="J169" s="116">
        <f>'Insumos Buffet'!D94</f>
        <v>8175</v>
      </c>
      <c r="K169" s="3">
        <f t="shared" si="46"/>
        <v>327</v>
      </c>
      <c r="L169" s="3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5.75" customHeight="1">
      <c r="A170" s="31" t="s">
        <v>453</v>
      </c>
      <c r="B170" s="18">
        <v>0.01</v>
      </c>
      <c r="C170" s="18">
        <v>1.0</v>
      </c>
      <c r="D170" s="18">
        <f t="shared" si="43"/>
        <v>0.01</v>
      </c>
      <c r="E170" s="18">
        <f>B170*A163</f>
        <v>0.04</v>
      </c>
      <c r="F170" s="18">
        <f t="shared" si="44"/>
        <v>0.04</v>
      </c>
      <c r="G170" s="87"/>
      <c r="H170" s="18">
        <v>1.0</v>
      </c>
      <c r="I170" s="89">
        <f t="shared" si="45"/>
        <v>0.04</v>
      </c>
      <c r="J170" s="116">
        <f>'Insumos Buffet'!D75</f>
        <v>76300</v>
      </c>
      <c r="K170" s="3">
        <f t="shared" si="46"/>
        <v>3052</v>
      </c>
      <c r="L170" s="3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5.75" customHeight="1">
      <c r="A171" s="31" t="s">
        <v>502</v>
      </c>
      <c r="B171" s="18">
        <v>0.01</v>
      </c>
      <c r="C171" s="18">
        <v>1.0</v>
      </c>
      <c r="D171" s="18">
        <f t="shared" si="43"/>
        <v>0.01</v>
      </c>
      <c r="E171" s="18">
        <f>B171*A163</f>
        <v>0.04</v>
      </c>
      <c r="F171" s="18">
        <f t="shared" si="44"/>
        <v>0.04</v>
      </c>
      <c r="G171" s="59"/>
      <c r="H171" s="18">
        <v>1.0</v>
      </c>
      <c r="I171" s="89">
        <f t="shared" si="45"/>
        <v>0.04</v>
      </c>
      <c r="J171" s="116">
        <f>'Insumos Buffet'!D73</f>
        <v>20363</v>
      </c>
      <c r="K171" s="3">
        <f t="shared" si="46"/>
        <v>814.52</v>
      </c>
      <c r="L171" s="3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5.75" customHeight="1">
      <c r="A172" s="2" t="s">
        <v>517</v>
      </c>
      <c r="B172" s="89">
        <v>0.09</v>
      </c>
      <c r="C172" s="89">
        <v>1.0</v>
      </c>
      <c r="D172" s="18">
        <f t="shared" si="43"/>
        <v>0.09</v>
      </c>
      <c r="E172" s="18">
        <f>B172*A163</f>
        <v>0.36</v>
      </c>
      <c r="F172" s="18">
        <f t="shared" si="44"/>
        <v>0.36</v>
      </c>
      <c r="G172" s="148" t="s">
        <v>528</v>
      </c>
      <c r="H172" s="18">
        <v>1.0</v>
      </c>
      <c r="I172" s="89">
        <f t="shared" si="45"/>
        <v>0.36</v>
      </c>
      <c r="J172" s="116"/>
      <c r="K172" s="3">
        <f t="shared" si="46"/>
        <v>0</v>
      </c>
      <c r="L172" s="3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5.75" customHeight="1">
      <c r="A173" s="2"/>
      <c r="B173" s="89"/>
      <c r="C173" s="89"/>
      <c r="D173" s="18">
        <f t="shared" si="43"/>
        <v>0</v>
      </c>
      <c r="E173" s="18">
        <f>B173*A163</f>
        <v>0</v>
      </c>
      <c r="F173" s="18">
        <f t="shared" si="44"/>
        <v>0</v>
      </c>
      <c r="G173" s="142"/>
      <c r="H173" s="18"/>
      <c r="I173" s="89">
        <f t="shared" si="45"/>
        <v>0</v>
      </c>
      <c r="J173" s="116"/>
      <c r="K173" s="3">
        <f t="shared" si="46"/>
        <v>0</v>
      </c>
      <c r="L173" s="3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5.75" customHeight="1">
      <c r="A174" s="1"/>
      <c r="B174" s="89"/>
      <c r="C174" s="89"/>
      <c r="D174" s="18">
        <f t="shared" si="43"/>
        <v>0</v>
      </c>
      <c r="E174" s="18">
        <f>B174*A163</f>
        <v>0</v>
      </c>
      <c r="F174" s="18">
        <f t="shared" si="44"/>
        <v>0</v>
      </c>
      <c r="G174" s="142"/>
      <c r="H174" s="18"/>
      <c r="I174" s="89">
        <f t="shared" si="45"/>
        <v>0</v>
      </c>
      <c r="J174" s="116"/>
      <c r="K174" s="3">
        <f t="shared" si="46"/>
        <v>0</v>
      </c>
      <c r="L174" s="3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5.75" customHeight="1">
      <c r="A175" s="1"/>
      <c r="B175" s="89"/>
      <c r="C175" s="89"/>
      <c r="D175" s="18">
        <f t="shared" si="43"/>
        <v>0</v>
      </c>
      <c r="E175" s="18">
        <f>B175*A163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5.75" customHeight="1">
      <c r="A176" s="31"/>
      <c r="B176" s="89"/>
      <c r="C176" s="89"/>
      <c r="D176" s="95">
        <f t="shared" si="43"/>
        <v>0</v>
      </c>
      <c r="E176" s="95">
        <f>B176*A163</f>
        <v>0</v>
      </c>
      <c r="F176" s="18">
        <f t="shared" si="44"/>
        <v>0</v>
      </c>
      <c r="G176" s="87"/>
      <c r="H176" s="18"/>
      <c r="I176" s="89">
        <f t="shared" si="45"/>
        <v>0</v>
      </c>
      <c r="J176" s="118"/>
      <c r="K176" s="3">
        <f t="shared" si="46"/>
        <v>0</v>
      </c>
      <c r="L176" s="3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5.75" customHeight="1">
      <c r="A177" s="31"/>
      <c r="B177" s="89"/>
      <c r="C177" s="89"/>
      <c r="D177" s="18">
        <f t="shared" si="43"/>
        <v>0</v>
      </c>
      <c r="E177" s="18">
        <f>B177*A163</f>
        <v>0</v>
      </c>
      <c r="F177" s="18">
        <f t="shared" si="44"/>
        <v>0</v>
      </c>
      <c r="G177" s="143">
        <f>F179/A163</f>
        <v>0.24</v>
      </c>
      <c r="H177" s="18"/>
      <c r="I177" s="89">
        <f t="shared" si="45"/>
        <v>0</v>
      </c>
      <c r="J177" s="3"/>
      <c r="K177" s="3">
        <f t="shared" si="46"/>
        <v>0</v>
      </c>
      <c r="L177" s="3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5.75" customHeight="1">
      <c r="A178" s="31"/>
      <c r="B178" s="89"/>
      <c r="C178" s="89"/>
      <c r="D178" s="18">
        <f t="shared" si="43"/>
        <v>0</v>
      </c>
      <c r="E178" s="18">
        <f>B178*A163</f>
        <v>0</v>
      </c>
      <c r="F178" s="18">
        <f t="shared" si="44"/>
        <v>0</v>
      </c>
      <c r="G178" s="142"/>
      <c r="H178" s="18"/>
      <c r="I178" s="89">
        <f t="shared" si="45"/>
        <v>0</v>
      </c>
      <c r="J178" s="3"/>
      <c r="K178" s="3">
        <f t="shared" si="46"/>
        <v>0</v>
      </c>
      <c r="L178" s="3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5.75" customHeight="1">
      <c r="A179" s="4" t="s">
        <v>495</v>
      </c>
      <c r="B179" s="97">
        <f>SUM(B165:B178)</f>
        <v>0.18</v>
      </c>
      <c r="C179" s="96"/>
      <c r="D179" s="97">
        <f t="shared" ref="D179:F179" si="47">SUM(D165:D178)</f>
        <v>0.24</v>
      </c>
      <c r="E179" s="97">
        <f t="shared" si="47"/>
        <v>0.72</v>
      </c>
      <c r="F179" s="97">
        <f t="shared" si="47"/>
        <v>0.96</v>
      </c>
      <c r="G179" s="87"/>
      <c r="H179" s="96"/>
      <c r="I179" s="97">
        <f t="shared" ref="I179:L179" si="48">SUM(I165:I178)</f>
        <v>0.727</v>
      </c>
      <c r="J179" s="98">
        <f t="shared" si="48"/>
        <v>128959</v>
      </c>
      <c r="K179" s="98">
        <f t="shared" si="48"/>
        <v>5524.17</v>
      </c>
      <c r="L179" s="98">
        <f t="shared" si="48"/>
        <v>0</v>
      </c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5.75" customHeight="1">
      <c r="A180" s="8"/>
      <c r="B180" s="100"/>
      <c r="C180" s="100"/>
      <c r="D180" s="100"/>
      <c r="E180" s="100"/>
      <c r="F180" s="100"/>
      <c r="G180" s="100"/>
      <c r="H180" s="100"/>
      <c r="I180" s="101" t="s">
        <v>496</v>
      </c>
      <c r="J180" s="100"/>
      <c r="K180" s="100"/>
      <c r="L180" s="101" t="s">
        <v>497</v>
      </c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5.75" customHeight="1">
      <c r="A181" s="8"/>
      <c r="B181" s="100"/>
      <c r="C181" s="100"/>
      <c r="D181" s="100"/>
      <c r="E181" s="100"/>
      <c r="F181" s="100"/>
      <c r="G181" s="100"/>
      <c r="H181" s="100"/>
      <c r="I181" s="104">
        <f>G177*A163</f>
        <v>0.96</v>
      </c>
      <c r="J181" s="100"/>
      <c r="K181" s="100"/>
      <c r="L181" s="104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5.75" customHeight="1">
      <c r="A182" s="146"/>
      <c r="B182" s="146"/>
      <c r="C182" s="146"/>
      <c r="D182" s="146"/>
      <c r="E182" s="146"/>
      <c r="F182" s="146"/>
      <c r="G182" s="146"/>
      <c r="H182" s="146"/>
      <c r="I182" s="146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5.75" customHeight="1">
      <c r="A183" s="146"/>
      <c r="B183" s="146"/>
      <c r="C183" s="146"/>
      <c r="D183" s="146"/>
      <c r="E183" s="146"/>
      <c r="F183" s="146"/>
      <c r="G183" s="146"/>
      <c r="H183" s="146"/>
      <c r="I183" s="146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5.75" customHeight="1">
      <c r="A184" s="66" t="s">
        <v>146</v>
      </c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6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5.75" customHeight="1">
      <c r="A185" s="78" t="s">
        <v>478</v>
      </c>
      <c r="B185" s="79" t="s">
        <v>479</v>
      </c>
      <c r="C185" s="75"/>
      <c r="D185" s="76"/>
      <c r="E185" s="80" t="s">
        <v>480</v>
      </c>
      <c r="F185" s="75"/>
      <c r="G185" s="76"/>
      <c r="H185" s="79" t="s">
        <v>481</v>
      </c>
      <c r="I185" s="75"/>
      <c r="J185" s="75"/>
      <c r="K185" s="75"/>
      <c r="L185" s="76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5.75" customHeight="1">
      <c r="A186" s="81">
        <f>'Menu Cíclico'!AB12</f>
        <v>4</v>
      </c>
      <c r="B186" s="82" t="s">
        <v>482</v>
      </c>
      <c r="C186" s="82" t="s">
        <v>483</v>
      </c>
      <c r="D186" s="82" t="s">
        <v>484</v>
      </c>
      <c r="E186" s="82" t="s">
        <v>485</v>
      </c>
      <c r="F186" s="82" t="s">
        <v>484</v>
      </c>
      <c r="G186" s="82" t="s">
        <v>524</v>
      </c>
      <c r="H186" s="82" t="s">
        <v>486</v>
      </c>
      <c r="I186" s="82" t="s">
        <v>487</v>
      </c>
      <c r="J186" s="147" t="s">
        <v>488</v>
      </c>
      <c r="K186" s="85" t="s">
        <v>489</v>
      </c>
      <c r="L186" s="85" t="s">
        <v>490</v>
      </c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5.75" customHeight="1">
      <c r="A187" s="86" t="s">
        <v>491</v>
      </c>
      <c r="B187" s="87"/>
      <c r="C187" s="87"/>
      <c r="D187" s="87"/>
      <c r="E187" s="87"/>
      <c r="F187" s="87"/>
      <c r="G187" s="87"/>
      <c r="H187" s="87"/>
      <c r="I187" s="87"/>
      <c r="J187" s="115"/>
      <c r="K187" s="87"/>
      <c r="L187" s="8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5.75" customHeight="1">
      <c r="A188" s="37" t="s">
        <v>648</v>
      </c>
      <c r="B188" s="89">
        <v>0.03</v>
      </c>
      <c r="C188" s="89">
        <v>3.0</v>
      </c>
      <c r="D188" s="18">
        <f t="shared" ref="D188:D201" si="49">C188*B188</f>
        <v>0.09</v>
      </c>
      <c r="E188" s="18">
        <f>B188*A186</f>
        <v>0.12</v>
      </c>
      <c r="F188" s="18">
        <f t="shared" ref="F188:F201" si="50">E188*C188</f>
        <v>0.36</v>
      </c>
      <c r="G188" s="140">
        <v>0.0</v>
      </c>
      <c r="H188" s="18">
        <v>1.0</v>
      </c>
      <c r="I188" s="89">
        <f t="shared" ref="I188:I201" si="51">H188*E188</f>
        <v>0.12</v>
      </c>
      <c r="J188" s="116">
        <f>'Insumos Buffet'!D9</f>
        <v>4311</v>
      </c>
      <c r="K188" s="3">
        <f t="shared" ref="K188:K201" si="52">J188*I188</f>
        <v>517.32</v>
      </c>
      <c r="L188" s="3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5.75" customHeight="1">
      <c r="A189" s="31" t="s">
        <v>345</v>
      </c>
      <c r="B189" s="89">
        <v>0.02</v>
      </c>
      <c r="C189" s="89">
        <v>1.0</v>
      </c>
      <c r="D189" s="18">
        <f t="shared" si="49"/>
        <v>0.02</v>
      </c>
      <c r="E189" s="18">
        <f>B189*A186</f>
        <v>0.08</v>
      </c>
      <c r="F189" s="18">
        <f t="shared" si="50"/>
        <v>0.08</v>
      </c>
      <c r="G189" s="87"/>
      <c r="H189" s="18">
        <v>1.175</v>
      </c>
      <c r="I189" s="89">
        <f t="shared" si="51"/>
        <v>0.094</v>
      </c>
      <c r="J189" s="116">
        <f>'Insumos Buffet'!D21</f>
        <v>2990</v>
      </c>
      <c r="K189" s="3">
        <f t="shared" si="52"/>
        <v>281.06</v>
      </c>
      <c r="L189" s="3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5.75" customHeight="1">
      <c r="A190" s="31" t="s">
        <v>536</v>
      </c>
      <c r="B190" s="18">
        <v>0.005</v>
      </c>
      <c r="C190" s="18">
        <v>1.0</v>
      </c>
      <c r="D190" s="18">
        <f t="shared" si="49"/>
        <v>0.005</v>
      </c>
      <c r="E190" s="18">
        <f>B190*A186</f>
        <v>0.02</v>
      </c>
      <c r="F190" s="18">
        <f t="shared" si="50"/>
        <v>0.02</v>
      </c>
      <c r="G190" s="148" t="s">
        <v>527</v>
      </c>
      <c r="H190" s="18">
        <v>1.0</v>
      </c>
      <c r="I190" s="89">
        <f t="shared" si="51"/>
        <v>0.02</v>
      </c>
      <c r="J190" s="116">
        <f>'Insumos Buffet'!D104</f>
        <v>37900</v>
      </c>
      <c r="K190" s="3">
        <f t="shared" si="52"/>
        <v>758</v>
      </c>
      <c r="L190" s="3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5.75" customHeight="1">
      <c r="A191" s="31" t="s">
        <v>47</v>
      </c>
      <c r="B191" s="18">
        <v>0.01</v>
      </c>
      <c r="C191" s="18">
        <v>1.0</v>
      </c>
      <c r="D191" s="18">
        <f t="shared" si="49"/>
        <v>0.01</v>
      </c>
      <c r="E191" s="18">
        <f>B191*A186</f>
        <v>0.04</v>
      </c>
      <c r="F191" s="18">
        <f t="shared" si="50"/>
        <v>0.04</v>
      </c>
      <c r="G191" s="142"/>
      <c r="H191" s="18">
        <v>1.0</v>
      </c>
      <c r="I191" s="89">
        <f t="shared" si="51"/>
        <v>0.04</v>
      </c>
      <c r="J191" s="116">
        <f>'Insumos Buffet'!D2</f>
        <v>6820</v>
      </c>
      <c r="K191" s="3">
        <f t="shared" si="52"/>
        <v>272.8</v>
      </c>
      <c r="L191" s="3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5.75" customHeight="1">
      <c r="A192" s="31" t="s">
        <v>505</v>
      </c>
      <c r="B192" s="18">
        <v>0.002</v>
      </c>
      <c r="C192" s="18">
        <v>1.0</v>
      </c>
      <c r="D192" s="18">
        <f t="shared" si="49"/>
        <v>0.002</v>
      </c>
      <c r="E192" s="18">
        <f>B192*A186</f>
        <v>0.008</v>
      </c>
      <c r="F192" s="18">
        <f t="shared" si="50"/>
        <v>0.008</v>
      </c>
      <c r="G192" s="142"/>
      <c r="H192" s="18">
        <v>1.0</v>
      </c>
      <c r="I192" s="89">
        <f t="shared" si="51"/>
        <v>0.008</v>
      </c>
      <c r="J192" s="116">
        <f>'Insumos Buffet'!D82</f>
        <v>3200</v>
      </c>
      <c r="K192" s="3">
        <f t="shared" si="52"/>
        <v>25.6</v>
      </c>
      <c r="L192" s="3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5.75" customHeight="1">
      <c r="A193" s="31" t="s">
        <v>517</v>
      </c>
      <c r="B193" s="18">
        <v>0.1</v>
      </c>
      <c r="C193" s="18">
        <v>1.0</v>
      </c>
      <c r="D193" s="18">
        <f t="shared" si="49"/>
        <v>0.1</v>
      </c>
      <c r="E193" s="18">
        <f>B193*A186</f>
        <v>0.4</v>
      </c>
      <c r="F193" s="18">
        <f t="shared" si="50"/>
        <v>0.4</v>
      </c>
      <c r="G193" s="87"/>
      <c r="H193" s="18">
        <v>1.0</v>
      </c>
      <c r="I193" s="89">
        <f t="shared" si="51"/>
        <v>0.4</v>
      </c>
      <c r="J193" s="116"/>
      <c r="K193" s="3">
        <f t="shared" si="52"/>
        <v>0</v>
      </c>
      <c r="L193" s="3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5.75" customHeight="1">
      <c r="A194" s="2"/>
      <c r="B194" s="18"/>
      <c r="C194" s="18"/>
      <c r="D194" s="18">
        <f t="shared" si="49"/>
        <v>0</v>
      </c>
      <c r="E194" s="18">
        <f>B194*A186</f>
        <v>0</v>
      </c>
      <c r="F194" s="18">
        <f t="shared" si="50"/>
        <v>0</v>
      </c>
      <c r="G194" s="59"/>
      <c r="H194" s="18"/>
      <c r="I194" s="89">
        <f t="shared" si="51"/>
        <v>0</v>
      </c>
      <c r="J194" s="116"/>
      <c r="K194" s="3">
        <f t="shared" si="52"/>
        <v>0</v>
      </c>
      <c r="L194" s="3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5.75" customHeight="1">
      <c r="A195" s="2"/>
      <c r="B195" s="89"/>
      <c r="C195" s="89"/>
      <c r="D195" s="18">
        <f t="shared" si="49"/>
        <v>0</v>
      </c>
      <c r="E195" s="18">
        <f>B195*A186</f>
        <v>0</v>
      </c>
      <c r="F195" s="18">
        <f t="shared" si="50"/>
        <v>0</v>
      </c>
      <c r="G195" s="148" t="s">
        <v>528</v>
      </c>
      <c r="H195" s="18"/>
      <c r="I195" s="89">
        <f t="shared" si="51"/>
        <v>0</v>
      </c>
      <c r="J195" s="116"/>
      <c r="K195" s="3">
        <f t="shared" si="52"/>
        <v>0</v>
      </c>
      <c r="L195" s="3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5.75" customHeight="1">
      <c r="A196" s="2"/>
      <c r="B196" s="89"/>
      <c r="C196" s="89"/>
      <c r="D196" s="18">
        <f t="shared" si="49"/>
        <v>0</v>
      </c>
      <c r="E196" s="18">
        <f>B196*A186</f>
        <v>0</v>
      </c>
      <c r="F196" s="18">
        <f t="shared" si="50"/>
        <v>0</v>
      </c>
      <c r="G196" s="142"/>
      <c r="H196" s="18"/>
      <c r="I196" s="89">
        <f t="shared" si="51"/>
        <v>0</v>
      </c>
      <c r="J196" s="116"/>
      <c r="K196" s="3">
        <f t="shared" si="52"/>
        <v>0</v>
      </c>
      <c r="L196" s="3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5.75" customHeight="1">
      <c r="A197" s="1"/>
      <c r="B197" s="89"/>
      <c r="C197" s="89"/>
      <c r="D197" s="18">
        <f t="shared" si="49"/>
        <v>0</v>
      </c>
      <c r="E197" s="18">
        <f>B197*A186</f>
        <v>0</v>
      </c>
      <c r="F197" s="18">
        <f t="shared" si="50"/>
        <v>0</v>
      </c>
      <c r="G197" s="142"/>
      <c r="H197" s="18"/>
      <c r="I197" s="89">
        <f t="shared" si="51"/>
        <v>0</v>
      </c>
      <c r="J197" s="116"/>
      <c r="K197" s="3">
        <f t="shared" si="52"/>
        <v>0</v>
      </c>
      <c r="L197" s="3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5.75" customHeight="1">
      <c r="A198" s="1"/>
      <c r="B198" s="89"/>
      <c r="C198" s="89"/>
      <c r="D198" s="18">
        <f t="shared" si="49"/>
        <v>0</v>
      </c>
      <c r="E198" s="18">
        <f>B198*A186</f>
        <v>0</v>
      </c>
      <c r="F198" s="18">
        <f t="shared" si="50"/>
        <v>0</v>
      </c>
      <c r="G198" s="142"/>
      <c r="H198" s="18"/>
      <c r="I198" s="89">
        <f t="shared" si="51"/>
        <v>0</v>
      </c>
      <c r="J198" s="116"/>
      <c r="K198" s="3">
        <f t="shared" si="52"/>
        <v>0</v>
      </c>
      <c r="L198" s="3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5.75" customHeight="1">
      <c r="A199" s="31"/>
      <c r="B199" s="89"/>
      <c r="C199" s="89"/>
      <c r="D199" s="95">
        <f t="shared" si="49"/>
        <v>0</v>
      </c>
      <c r="E199" s="95">
        <f>B199*A186</f>
        <v>0</v>
      </c>
      <c r="F199" s="18">
        <f t="shared" si="50"/>
        <v>0</v>
      </c>
      <c r="G199" s="87"/>
      <c r="H199" s="18"/>
      <c r="I199" s="89">
        <f t="shared" si="51"/>
        <v>0</v>
      </c>
      <c r="J199" s="118"/>
      <c r="K199" s="3">
        <f t="shared" si="52"/>
        <v>0</v>
      </c>
      <c r="L199" s="3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5.75" customHeight="1">
      <c r="A200" s="31"/>
      <c r="B200" s="89"/>
      <c r="C200" s="89"/>
      <c r="D200" s="18">
        <f t="shared" si="49"/>
        <v>0</v>
      </c>
      <c r="E200" s="18">
        <f>B200*A186</f>
        <v>0</v>
      </c>
      <c r="F200" s="18">
        <f t="shared" si="50"/>
        <v>0</v>
      </c>
      <c r="G200" s="143">
        <f>F202/A186</f>
        <v>0.227</v>
      </c>
      <c r="H200" s="18"/>
      <c r="I200" s="89">
        <f t="shared" si="51"/>
        <v>0</v>
      </c>
      <c r="J200" s="3"/>
      <c r="K200" s="3">
        <f t="shared" si="52"/>
        <v>0</v>
      </c>
      <c r="L200" s="3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5.75" customHeight="1">
      <c r="A201" s="31"/>
      <c r="B201" s="89"/>
      <c r="C201" s="89"/>
      <c r="D201" s="18">
        <f t="shared" si="49"/>
        <v>0</v>
      </c>
      <c r="E201" s="18">
        <f>B201*A186</f>
        <v>0</v>
      </c>
      <c r="F201" s="18">
        <f t="shared" si="50"/>
        <v>0</v>
      </c>
      <c r="G201" s="142"/>
      <c r="H201" s="18"/>
      <c r="I201" s="89">
        <f t="shared" si="51"/>
        <v>0</v>
      </c>
      <c r="J201" s="3"/>
      <c r="K201" s="3">
        <f t="shared" si="52"/>
        <v>0</v>
      </c>
      <c r="L201" s="3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5.75" customHeight="1">
      <c r="A202" s="4" t="s">
        <v>495</v>
      </c>
      <c r="B202" s="97">
        <f>SUM(B188:B201)</f>
        <v>0.167</v>
      </c>
      <c r="C202" s="96"/>
      <c r="D202" s="97">
        <f t="shared" ref="D202:F202" si="53">SUM(D188:D201)</f>
        <v>0.227</v>
      </c>
      <c r="E202" s="97">
        <f t="shared" si="53"/>
        <v>0.668</v>
      </c>
      <c r="F202" s="97">
        <f t="shared" si="53"/>
        <v>0.908</v>
      </c>
      <c r="G202" s="87"/>
      <c r="H202" s="96"/>
      <c r="I202" s="97">
        <f t="shared" ref="I202:L202" si="54">SUM(I188:I201)</f>
        <v>0.682</v>
      </c>
      <c r="J202" s="98">
        <f t="shared" si="54"/>
        <v>55221</v>
      </c>
      <c r="K202" s="98">
        <f t="shared" si="54"/>
        <v>1854.78</v>
      </c>
      <c r="L202" s="98">
        <f t="shared" si="54"/>
        <v>0</v>
      </c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5.75" customHeight="1">
      <c r="A203" s="8"/>
      <c r="B203" s="100"/>
      <c r="C203" s="100"/>
      <c r="D203" s="100"/>
      <c r="E203" s="100"/>
      <c r="F203" s="100"/>
      <c r="G203" s="100"/>
      <c r="H203" s="100"/>
      <c r="I203" s="101" t="s">
        <v>496</v>
      </c>
      <c r="J203" s="100"/>
      <c r="K203" s="100"/>
      <c r="L203" s="101" t="s">
        <v>497</v>
      </c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5.75" customHeight="1">
      <c r="A204" s="8"/>
      <c r="B204" s="100"/>
      <c r="C204" s="100"/>
      <c r="D204" s="100"/>
      <c r="E204" s="100"/>
      <c r="F204" s="100"/>
      <c r="G204" s="100"/>
      <c r="H204" s="100"/>
      <c r="I204" s="104">
        <f>G200*A186</f>
        <v>0.908</v>
      </c>
      <c r="J204" s="100"/>
      <c r="K204" s="100"/>
      <c r="L204" s="104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5.75" customHeight="1">
      <c r="A205" s="8"/>
      <c r="B205" s="100"/>
      <c r="C205" s="100"/>
      <c r="D205" s="100"/>
      <c r="E205" s="100"/>
      <c r="F205" s="100"/>
      <c r="G205" s="100"/>
      <c r="H205" s="100"/>
      <c r="I205" s="107"/>
      <c r="J205" s="100"/>
      <c r="K205" s="100"/>
      <c r="L205" s="10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5.75" customHeight="1">
      <c r="A206" s="146"/>
      <c r="B206" s="146"/>
      <c r="C206" s="146"/>
      <c r="D206" s="146"/>
      <c r="E206" s="146"/>
      <c r="F206" s="146"/>
      <c r="G206" s="146"/>
      <c r="H206" s="146"/>
      <c r="I206" s="146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5.75" customHeight="1">
      <c r="A207" s="66" t="s">
        <v>85</v>
      </c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6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5.75" customHeight="1">
      <c r="A208" s="78" t="s">
        <v>478</v>
      </c>
      <c r="B208" s="79" t="s">
        <v>479</v>
      </c>
      <c r="C208" s="75"/>
      <c r="D208" s="76"/>
      <c r="E208" s="80" t="s">
        <v>480</v>
      </c>
      <c r="F208" s="75"/>
      <c r="G208" s="76"/>
      <c r="H208" s="79" t="s">
        <v>481</v>
      </c>
      <c r="I208" s="75"/>
      <c r="J208" s="75"/>
      <c r="K208" s="75"/>
      <c r="L208" s="76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5.75" customHeight="1">
      <c r="A209" s="81">
        <f>'Menu Cíclico'!AJ12</f>
        <v>4</v>
      </c>
      <c r="B209" s="82" t="s">
        <v>482</v>
      </c>
      <c r="C209" s="82" t="s">
        <v>483</v>
      </c>
      <c r="D209" s="82" t="s">
        <v>484</v>
      </c>
      <c r="E209" s="82" t="s">
        <v>485</v>
      </c>
      <c r="F209" s="82" t="s">
        <v>484</v>
      </c>
      <c r="G209" s="82" t="s">
        <v>524</v>
      </c>
      <c r="H209" s="82" t="s">
        <v>486</v>
      </c>
      <c r="I209" s="82" t="s">
        <v>487</v>
      </c>
      <c r="J209" s="147" t="s">
        <v>488</v>
      </c>
      <c r="K209" s="85" t="s">
        <v>489</v>
      </c>
      <c r="L209" s="85" t="s">
        <v>490</v>
      </c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5.75" customHeight="1">
      <c r="A210" s="86" t="s">
        <v>491</v>
      </c>
      <c r="B210" s="87"/>
      <c r="C210" s="87"/>
      <c r="D210" s="87"/>
      <c r="E210" s="87"/>
      <c r="F210" s="87"/>
      <c r="G210" s="87"/>
      <c r="H210" s="87"/>
      <c r="I210" s="87"/>
      <c r="J210" s="115"/>
      <c r="K210" s="87"/>
      <c r="L210" s="8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5.75" customHeight="1">
      <c r="A211" s="37" t="s">
        <v>229</v>
      </c>
      <c r="B211" s="89">
        <v>0.04</v>
      </c>
      <c r="C211" s="89">
        <v>3.0</v>
      </c>
      <c r="D211" s="18">
        <f t="shared" ref="D211:D224" si="55">C211*B211</f>
        <v>0.12</v>
      </c>
      <c r="E211" s="18">
        <f>B211*A209</f>
        <v>0.16</v>
      </c>
      <c r="F211" s="18">
        <f t="shared" ref="F211:F224" si="56">E211*C211</f>
        <v>0.48</v>
      </c>
      <c r="G211" s="140">
        <v>0.0</v>
      </c>
      <c r="H211" s="18">
        <v>1.0</v>
      </c>
      <c r="I211" s="89">
        <f t="shared" ref="I211:I224" si="57">H211*E211</f>
        <v>0.16</v>
      </c>
      <c r="J211" s="116">
        <f>'Insumos Buffet'!D9</f>
        <v>4311</v>
      </c>
      <c r="K211" s="3">
        <f t="shared" ref="K211:K224" si="58">J211*I211</f>
        <v>689.76</v>
      </c>
      <c r="L211" s="3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5.75" customHeight="1">
      <c r="A212" s="31" t="s">
        <v>649</v>
      </c>
      <c r="B212" s="89">
        <v>0.09</v>
      </c>
      <c r="C212" s="89">
        <v>1.0</v>
      </c>
      <c r="D212" s="18">
        <f t="shared" si="55"/>
        <v>0.09</v>
      </c>
      <c r="E212" s="18">
        <f>B212*A209</f>
        <v>0.36</v>
      </c>
      <c r="F212" s="18">
        <f t="shared" si="56"/>
        <v>0.36</v>
      </c>
      <c r="G212" s="87"/>
      <c r="H212" s="18">
        <v>1.0</v>
      </c>
      <c r="I212" s="89">
        <f t="shared" si="57"/>
        <v>0.36</v>
      </c>
      <c r="J212" s="116"/>
      <c r="K212" s="3">
        <f t="shared" si="58"/>
        <v>0</v>
      </c>
      <c r="L212" s="3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5.75" customHeight="1">
      <c r="A213" s="31" t="s">
        <v>345</v>
      </c>
      <c r="B213" s="18">
        <v>0.01</v>
      </c>
      <c r="C213" s="18">
        <v>1.0</v>
      </c>
      <c r="D213" s="18">
        <f t="shared" si="55"/>
        <v>0.01</v>
      </c>
      <c r="E213" s="18">
        <f>B213*A209</f>
        <v>0.04</v>
      </c>
      <c r="F213" s="18">
        <f t="shared" si="56"/>
        <v>0.04</v>
      </c>
      <c r="G213" s="148" t="s">
        <v>527</v>
      </c>
      <c r="H213" s="18">
        <v>1.175</v>
      </c>
      <c r="I213" s="89">
        <f t="shared" si="57"/>
        <v>0.047</v>
      </c>
      <c r="J213" s="116">
        <f>'Insumos Buffet'!D21</f>
        <v>2990</v>
      </c>
      <c r="K213" s="3">
        <f t="shared" si="58"/>
        <v>140.53</v>
      </c>
      <c r="L213" s="3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5.75" customHeight="1">
      <c r="A214" s="31" t="s">
        <v>453</v>
      </c>
      <c r="B214" s="18">
        <v>0.005</v>
      </c>
      <c r="C214" s="18">
        <v>1.0</v>
      </c>
      <c r="D214" s="18">
        <f t="shared" si="55"/>
        <v>0.005</v>
      </c>
      <c r="E214" s="18">
        <f>B214*A209</f>
        <v>0.02</v>
      </c>
      <c r="F214" s="18">
        <f t="shared" si="56"/>
        <v>0.02</v>
      </c>
      <c r="G214" s="142"/>
      <c r="H214" s="18">
        <v>1.0</v>
      </c>
      <c r="I214" s="89">
        <f t="shared" si="57"/>
        <v>0.02</v>
      </c>
      <c r="J214" s="116">
        <f>'Insumos Buffet'!D75</f>
        <v>76300</v>
      </c>
      <c r="K214" s="3">
        <f t="shared" si="58"/>
        <v>1526</v>
      </c>
      <c r="L214" s="3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5.75" customHeight="1">
      <c r="A215" s="31" t="s">
        <v>447</v>
      </c>
      <c r="B215" s="18">
        <v>0.01</v>
      </c>
      <c r="C215" s="18">
        <v>1.0</v>
      </c>
      <c r="D215" s="18">
        <f t="shared" si="55"/>
        <v>0.01</v>
      </c>
      <c r="E215" s="18">
        <f>B215*A209</f>
        <v>0.04</v>
      </c>
      <c r="F215" s="18">
        <f t="shared" si="56"/>
        <v>0.04</v>
      </c>
      <c r="G215" s="142"/>
      <c r="H215" s="18">
        <v>1.0</v>
      </c>
      <c r="I215" s="89">
        <f t="shared" si="57"/>
        <v>0.04</v>
      </c>
      <c r="J215" s="116">
        <f>'Insumos Buffet'!D52</f>
        <v>10000</v>
      </c>
      <c r="K215" s="3">
        <f t="shared" si="58"/>
        <v>400</v>
      </c>
      <c r="L215" s="3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5.75" customHeight="1">
      <c r="A216" s="31" t="s">
        <v>47</v>
      </c>
      <c r="B216" s="18">
        <v>0.01</v>
      </c>
      <c r="C216" s="18">
        <v>1.0</v>
      </c>
      <c r="D216" s="18">
        <f t="shared" si="55"/>
        <v>0.01</v>
      </c>
      <c r="E216" s="18">
        <f>B216*A209</f>
        <v>0.04</v>
      </c>
      <c r="F216" s="18">
        <f t="shared" si="56"/>
        <v>0.04</v>
      </c>
      <c r="G216" s="87"/>
      <c r="H216" s="18">
        <v>1.0</v>
      </c>
      <c r="I216" s="89">
        <f t="shared" si="57"/>
        <v>0.04</v>
      </c>
      <c r="J216" s="116">
        <f>'Insumos Buffet'!D2</f>
        <v>6820</v>
      </c>
      <c r="K216" s="3">
        <f t="shared" si="58"/>
        <v>272.8</v>
      </c>
      <c r="L216" s="3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5.75" customHeight="1">
      <c r="A217" s="31" t="s">
        <v>525</v>
      </c>
      <c r="B217" s="18">
        <v>0.01</v>
      </c>
      <c r="C217" s="18">
        <v>1.0</v>
      </c>
      <c r="D217" s="18">
        <f t="shared" si="55"/>
        <v>0.01</v>
      </c>
      <c r="E217" s="18">
        <f>B217*A209</f>
        <v>0.04</v>
      </c>
      <c r="F217" s="18">
        <f t="shared" si="56"/>
        <v>0.04</v>
      </c>
      <c r="G217" s="59"/>
      <c r="H217" s="18">
        <v>1.0</v>
      </c>
      <c r="I217" s="89">
        <f t="shared" si="57"/>
        <v>0.04</v>
      </c>
      <c r="J217" s="116">
        <f>'Insumos Buffet'!D94</f>
        <v>8175</v>
      </c>
      <c r="K217" s="3">
        <f t="shared" si="58"/>
        <v>327</v>
      </c>
      <c r="L217" s="3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5.75" customHeight="1">
      <c r="A218" s="31" t="s">
        <v>505</v>
      </c>
      <c r="B218" s="89">
        <v>0.002</v>
      </c>
      <c r="C218" s="89">
        <v>1.0</v>
      </c>
      <c r="D218" s="18">
        <f t="shared" si="55"/>
        <v>0.002</v>
      </c>
      <c r="E218" s="18">
        <f>B218*A209</f>
        <v>0.008</v>
      </c>
      <c r="F218" s="18">
        <f t="shared" si="56"/>
        <v>0.008</v>
      </c>
      <c r="G218" s="148" t="s">
        <v>528</v>
      </c>
      <c r="H218" s="18">
        <v>1.0</v>
      </c>
      <c r="I218" s="89">
        <f t="shared" si="57"/>
        <v>0.008</v>
      </c>
      <c r="J218" s="116">
        <f>'Insumos Buffet'!D82</f>
        <v>3200</v>
      </c>
      <c r="K218" s="3">
        <f t="shared" si="58"/>
        <v>25.6</v>
      </c>
      <c r="L218" s="3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5.75" customHeight="1">
      <c r="A219" s="2"/>
      <c r="B219" s="89"/>
      <c r="C219" s="89"/>
      <c r="D219" s="18">
        <f t="shared" si="55"/>
        <v>0</v>
      </c>
      <c r="E219" s="18">
        <f>B219*A209</f>
        <v>0</v>
      </c>
      <c r="F219" s="18">
        <f t="shared" si="56"/>
        <v>0</v>
      </c>
      <c r="G219" s="142"/>
      <c r="H219" s="18"/>
      <c r="I219" s="89">
        <f t="shared" si="57"/>
        <v>0</v>
      </c>
      <c r="J219" s="116"/>
      <c r="K219" s="3">
        <f t="shared" si="58"/>
        <v>0</v>
      </c>
      <c r="L219" s="3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5.75" customHeight="1">
      <c r="A220" s="1"/>
      <c r="B220" s="89"/>
      <c r="C220" s="89"/>
      <c r="D220" s="18">
        <f t="shared" si="55"/>
        <v>0</v>
      </c>
      <c r="E220" s="18">
        <f>B220*A209</f>
        <v>0</v>
      </c>
      <c r="F220" s="18">
        <f t="shared" si="56"/>
        <v>0</v>
      </c>
      <c r="G220" s="142"/>
      <c r="H220" s="18"/>
      <c r="I220" s="89">
        <f t="shared" si="57"/>
        <v>0</v>
      </c>
      <c r="J220" s="116"/>
      <c r="K220" s="3">
        <f t="shared" si="58"/>
        <v>0</v>
      </c>
      <c r="L220" s="3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5.75" customHeight="1">
      <c r="A221" s="1"/>
      <c r="B221" s="89"/>
      <c r="C221" s="89"/>
      <c r="D221" s="18">
        <f t="shared" si="55"/>
        <v>0</v>
      </c>
      <c r="E221" s="18">
        <f>B221*A209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5.75" customHeight="1">
      <c r="A222" s="31"/>
      <c r="B222" s="89"/>
      <c r="C222" s="89"/>
      <c r="D222" s="95">
        <f t="shared" si="55"/>
        <v>0</v>
      </c>
      <c r="E222" s="95">
        <f>B222*A209</f>
        <v>0</v>
      </c>
      <c r="F222" s="18">
        <f t="shared" si="56"/>
        <v>0</v>
      </c>
      <c r="G222" s="87"/>
      <c r="H222" s="18"/>
      <c r="I222" s="89">
        <f t="shared" si="57"/>
        <v>0</v>
      </c>
      <c r="J222" s="118"/>
      <c r="K222" s="3">
        <f t="shared" si="58"/>
        <v>0</v>
      </c>
      <c r="L222" s="3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5.75" customHeight="1">
      <c r="A223" s="31"/>
      <c r="B223" s="89"/>
      <c r="C223" s="89"/>
      <c r="D223" s="18">
        <f t="shared" si="55"/>
        <v>0</v>
      </c>
      <c r="E223" s="18">
        <f>B223*A209</f>
        <v>0</v>
      </c>
      <c r="F223" s="18">
        <f t="shared" si="56"/>
        <v>0</v>
      </c>
      <c r="G223" s="143">
        <f>F225/A209</f>
        <v>0.257</v>
      </c>
      <c r="H223" s="18"/>
      <c r="I223" s="89">
        <f t="shared" si="57"/>
        <v>0</v>
      </c>
      <c r="J223" s="3"/>
      <c r="K223" s="3">
        <f t="shared" si="58"/>
        <v>0</v>
      </c>
      <c r="L223" s="3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5.75" customHeight="1">
      <c r="A224" s="31"/>
      <c r="B224" s="89"/>
      <c r="C224" s="89"/>
      <c r="D224" s="18">
        <f t="shared" si="55"/>
        <v>0</v>
      </c>
      <c r="E224" s="18">
        <f>B224*A209</f>
        <v>0</v>
      </c>
      <c r="F224" s="18">
        <f t="shared" si="56"/>
        <v>0</v>
      </c>
      <c r="G224" s="142"/>
      <c r="H224" s="18"/>
      <c r="I224" s="89">
        <f t="shared" si="57"/>
        <v>0</v>
      </c>
      <c r="J224" s="3"/>
      <c r="K224" s="3">
        <f t="shared" si="58"/>
        <v>0</v>
      </c>
      <c r="L224" s="3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5.75" customHeight="1">
      <c r="A225" s="4" t="s">
        <v>495</v>
      </c>
      <c r="B225" s="97">
        <f>SUM(B211:B224)</f>
        <v>0.177</v>
      </c>
      <c r="C225" s="96"/>
      <c r="D225" s="97">
        <f t="shared" ref="D225:F225" si="59">SUM(D211:D224)</f>
        <v>0.257</v>
      </c>
      <c r="E225" s="97">
        <f t="shared" si="59"/>
        <v>0.708</v>
      </c>
      <c r="F225" s="97">
        <f t="shared" si="59"/>
        <v>1.028</v>
      </c>
      <c r="G225" s="87"/>
      <c r="H225" s="96"/>
      <c r="I225" s="97">
        <f t="shared" ref="I225:L225" si="60">SUM(I211:I224)</f>
        <v>0.715</v>
      </c>
      <c r="J225" s="98">
        <f t="shared" si="60"/>
        <v>111796</v>
      </c>
      <c r="K225" s="98">
        <f t="shared" si="60"/>
        <v>3381.69</v>
      </c>
      <c r="L225" s="98">
        <f t="shared" si="60"/>
        <v>0</v>
      </c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5.75" customHeight="1">
      <c r="A226" s="8"/>
      <c r="B226" s="100"/>
      <c r="C226" s="100"/>
      <c r="D226" s="100"/>
      <c r="E226" s="100"/>
      <c r="F226" s="100"/>
      <c r="G226" s="100"/>
      <c r="H226" s="100"/>
      <c r="I226" s="101" t="s">
        <v>496</v>
      </c>
      <c r="J226" s="100"/>
      <c r="K226" s="100"/>
      <c r="L226" s="101" t="s">
        <v>497</v>
      </c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5.75" customHeight="1">
      <c r="A227" s="8"/>
      <c r="B227" s="100"/>
      <c r="C227" s="100"/>
      <c r="D227" s="100"/>
      <c r="E227" s="100"/>
      <c r="F227" s="100"/>
      <c r="G227" s="100"/>
      <c r="H227" s="100"/>
      <c r="I227" s="104">
        <f>G223*A209</f>
        <v>1.028</v>
      </c>
      <c r="J227" s="100"/>
      <c r="K227" s="100"/>
      <c r="L227" s="104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5.75" customHeight="1">
      <c r="A230" s="66" t="s">
        <v>118</v>
      </c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6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5.75" customHeight="1">
      <c r="A231" s="78" t="s">
        <v>478</v>
      </c>
      <c r="B231" s="79" t="s">
        <v>479</v>
      </c>
      <c r="C231" s="75"/>
      <c r="D231" s="76"/>
      <c r="E231" s="80" t="s">
        <v>480</v>
      </c>
      <c r="F231" s="75"/>
      <c r="G231" s="76"/>
      <c r="H231" s="79" t="s">
        <v>481</v>
      </c>
      <c r="I231" s="75"/>
      <c r="J231" s="75"/>
      <c r="K231" s="75"/>
      <c r="L231" s="76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5.75" customHeight="1">
      <c r="A232" s="81">
        <f>'Menu Cíclico'!AZ12</f>
        <v>4</v>
      </c>
      <c r="B232" s="82" t="s">
        <v>482</v>
      </c>
      <c r="C232" s="82" t="s">
        <v>483</v>
      </c>
      <c r="D232" s="82" t="s">
        <v>484</v>
      </c>
      <c r="E232" s="82" t="s">
        <v>485</v>
      </c>
      <c r="F232" s="82" t="s">
        <v>484</v>
      </c>
      <c r="G232" s="82" t="s">
        <v>524</v>
      </c>
      <c r="H232" s="82" t="s">
        <v>486</v>
      </c>
      <c r="I232" s="82" t="s">
        <v>487</v>
      </c>
      <c r="J232" s="147" t="s">
        <v>488</v>
      </c>
      <c r="K232" s="85" t="s">
        <v>489</v>
      </c>
      <c r="L232" s="85" t="s">
        <v>490</v>
      </c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5.75" customHeight="1">
      <c r="A233" s="86" t="s">
        <v>491</v>
      </c>
      <c r="B233" s="87"/>
      <c r="C233" s="87"/>
      <c r="D233" s="87"/>
      <c r="E233" s="87"/>
      <c r="F233" s="87"/>
      <c r="G233" s="87"/>
      <c r="H233" s="87"/>
      <c r="I233" s="87"/>
      <c r="J233" s="115"/>
      <c r="K233" s="87"/>
      <c r="L233" s="8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5.75" customHeight="1">
      <c r="A234" s="37" t="s">
        <v>229</v>
      </c>
      <c r="B234" s="89">
        <v>0.03</v>
      </c>
      <c r="C234" s="89">
        <v>3.0</v>
      </c>
      <c r="D234" s="18">
        <f t="shared" ref="D234:D247" si="61">C234*B234</f>
        <v>0.09</v>
      </c>
      <c r="E234" s="18">
        <f>B234*A232</f>
        <v>0.12</v>
      </c>
      <c r="F234" s="18">
        <f t="shared" ref="F234:F247" si="62">E234*C234</f>
        <v>0.36</v>
      </c>
      <c r="G234" s="140">
        <v>0.0</v>
      </c>
      <c r="H234" s="18">
        <v>1.0</v>
      </c>
      <c r="I234" s="89">
        <f t="shared" ref="I234:I247" si="63">H234*E234</f>
        <v>0.12</v>
      </c>
      <c r="J234" s="116">
        <f>'Insumos Buffet'!D9</f>
        <v>4311</v>
      </c>
      <c r="K234" s="3">
        <f t="shared" ref="K234:K247" si="64">J234*I234</f>
        <v>517.32</v>
      </c>
      <c r="L234" s="3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5.75" customHeight="1">
      <c r="A235" s="31" t="s">
        <v>498</v>
      </c>
      <c r="B235" s="89">
        <v>0.01</v>
      </c>
      <c r="C235" s="89">
        <v>1.3</v>
      </c>
      <c r="D235" s="18">
        <f t="shared" si="61"/>
        <v>0.013</v>
      </c>
      <c r="E235" s="18">
        <f>B235*A232</f>
        <v>0.04</v>
      </c>
      <c r="F235" s="18">
        <f t="shared" si="62"/>
        <v>0.052</v>
      </c>
      <c r="G235" s="87"/>
      <c r="H235" s="18">
        <v>1.0</v>
      </c>
      <c r="I235" s="89">
        <f t="shared" si="63"/>
        <v>0.04</v>
      </c>
      <c r="J235" s="116">
        <f>'Insumos Buffet'!D71</f>
        <v>25990</v>
      </c>
      <c r="K235" s="3">
        <f t="shared" si="64"/>
        <v>1039.6</v>
      </c>
      <c r="L235" s="3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5.75" customHeight="1">
      <c r="A236" s="31" t="s">
        <v>517</v>
      </c>
      <c r="B236" s="18">
        <v>0.1</v>
      </c>
      <c r="C236" s="18">
        <v>1.0</v>
      </c>
      <c r="D236" s="18">
        <f t="shared" si="61"/>
        <v>0.1</v>
      </c>
      <c r="E236" s="18">
        <f>B236*A232</f>
        <v>0.4</v>
      </c>
      <c r="F236" s="18">
        <f t="shared" si="62"/>
        <v>0.4</v>
      </c>
      <c r="G236" s="148" t="s">
        <v>527</v>
      </c>
      <c r="H236" s="18">
        <v>1.0</v>
      </c>
      <c r="I236" s="89">
        <f t="shared" si="63"/>
        <v>0.4</v>
      </c>
      <c r="J236" s="116"/>
      <c r="K236" s="3">
        <f t="shared" si="64"/>
        <v>0</v>
      </c>
      <c r="L236" s="3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5.75" customHeight="1">
      <c r="A237" s="31" t="s">
        <v>505</v>
      </c>
      <c r="B237" s="18">
        <v>0.002</v>
      </c>
      <c r="C237" s="18">
        <v>1.0</v>
      </c>
      <c r="D237" s="18">
        <f t="shared" si="61"/>
        <v>0.002</v>
      </c>
      <c r="E237" s="18">
        <f>B237*A232</f>
        <v>0.008</v>
      </c>
      <c r="F237" s="18">
        <f t="shared" si="62"/>
        <v>0.008</v>
      </c>
      <c r="G237" s="142"/>
      <c r="H237" s="18">
        <v>1.0</v>
      </c>
      <c r="I237" s="89">
        <f t="shared" si="63"/>
        <v>0.008</v>
      </c>
      <c r="J237" s="116">
        <f>'Insumos Buffet'!D82</f>
        <v>3200</v>
      </c>
      <c r="K237" s="3">
        <f t="shared" si="64"/>
        <v>25.6</v>
      </c>
      <c r="L237" s="3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5.75" customHeight="1">
      <c r="A238" s="31" t="s">
        <v>47</v>
      </c>
      <c r="B238" s="18">
        <v>0.01</v>
      </c>
      <c r="C238" s="18">
        <v>1.0</v>
      </c>
      <c r="D238" s="18">
        <f t="shared" si="61"/>
        <v>0.01</v>
      </c>
      <c r="E238" s="18">
        <f>B238*A232</f>
        <v>0.04</v>
      </c>
      <c r="F238" s="18">
        <f t="shared" si="62"/>
        <v>0.04</v>
      </c>
      <c r="G238" s="142"/>
      <c r="H238" s="18">
        <v>1.0</v>
      </c>
      <c r="I238" s="89">
        <f t="shared" si="63"/>
        <v>0.04</v>
      </c>
      <c r="J238" s="116">
        <f>'Insumos Buffet'!D2</f>
        <v>6820</v>
      </c>
      <c r="K238" s="3">
        <f t="shared" si="64"/>
        <v>272.8</v>
      </c>
      <c r="L238" s="3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5.75" customHeight="1">
      <c r="A239" s="31" t="s">
        <v>345</v>
      </c>
      <c r="B239" s="18">
        <v>0.01</v>
      </c>
      <c r="C239" s="18">
        <v>1.0</v>
      </c>
      <c r="D239" s="18">
        <f t="shared" si="61"/>
        <v>0.01</v>
      </c>
      <c r="E239" s="18">
        <f>B239*A232</f>
        <v>0.04</v>
      </c>
      <c r="F239" s="18">
        <f t="shared" si="62"/>
        <v>0.04</v>
      </c>
      <c r="G239" s="87"/>
      <c r="H239" s="18">
        <v>1.175</v>
      </c>
      <c r="I239" s="89">
        <f t="shared" si="63"/>
        <v>0.047</v>
      </c>
      <c r="J239" s="116">
        <f>'Insumos Buffet'!D21</f>
        <v>2990</v>
      </c>
      <c r="K239" s="3">
        <f t="shared" si="64"/>
        <v>140.53</v>
      </c>
      <c r="L239" s="3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5.75" customHeight="1">
      <c r="A240" s="31" t="s">
        <v>502</v>
      </c>
      <c r="B240" s="18">
        <v>0.01</v>
      </c>
      <c r="C240" s="18">
        <v>1.0</v>
      </c>
      <c r="D240" s="18">
        <f t="shared" si="61"/>
        <v>0.01</v>
      </c>
      <c r="E240" s="18">
        <f>B240*A232</f>
        <v>0.04</v>
      </c>
      <c r="F240" s="18">
        <f t="shared" si="62"/>
        <v>0.04</v>
      </c>
      <c r="G240" s="59"/>
      <c r="H240" s="18">
        <v>1.0</v>
      </c>
      <c r="I240" s="89">
        <f t="shared" si="63"/>
        <v>0.04</v>
      </c>
      <c r="J240" s="116">
        <f>'Insumos Buffet'!D73</f>
        <v>20363</v>
      </c>
      <c r="K240" s="3">
        <f t="shared" si="64"/>
        <v>814.52</v>
      </c>
      <c r="L240" s="3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5.75" customHeight="1">
      <c r="A241" s="2"/>
      <c r="B241" s="89"/>
      <c r="C241" s="89"/>
      <c r="D241" s="18">
        <f t="shared" si="61"/>
        <v>0</v>
      </c>
      <c r="E241" s="18">
        <f>B241*A232</f>
        <v>0</v>
      </c>
      <c r="F241" s="18">
        <f t="shared" si="62"/>
        <v>0</v>
      </c>
      <c r="G241" s="148" t="s">
        <v>528</v>
      </c>
      <c r="H241" s="18"/>
      <c r="I241" s="89">
        <f t="shared" si="63"/>
        <v>0</v>
      </c>
      <c r="J241" s="116"/>
      <c r="K241" s="3">
        <f t="shared" si="64"/>
        <v>0</v>
      </c>
      <c r="L241" s="3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5.75" customHeight="1">
      <c r="A242" s="2"/>
      <c r="B242" s="89"/>
      <c r="C242" s="89"/>
      <c r="D242" s="18">
        <f t="shared" si="61"/>
        <v>0</v>
      </c>
      <c r="E242" s="18">
        <f>B242*A232</f>
        <v>0</v>
      </c>
      <c r="F242" s="18">
        <f t="shared" si="62"/>
        <v>0</v>
      </c>
      <c r="G242" s="142"/>
      <c r="H242" s="18"/>
      <c r="I242" s="89">
        <f t="shared" si="63"/>
        <v>0</v>
      </c>
      <c r="J242" s="116"/>
      <c r="K242" s="3">
        <f t="shared" si="64"/>
        <v>0</v>
      </c>
      <c r="L242" s="3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5.75" customHeight="1">
      <c r="A243" s="1"/>
      <c r="B243" s="89"/>
      <c r="C243" s="89"/>
      <c r="D243" s="18">
        <f t="shared" si="61"/>
        <v>0</v>
      </c>
      <c r="E243" s="18">
        <f>B243*A232</f>
        <v>0</v>
      </c>
      <c r="F243" s="18">
        <f t="shared" si="62"/>
        <v>0</v>
      </c>
      <c r="G243" s="142"/>
      <c r="H243" s="18"/>
      <c r="I243" s="89">
        <f t="shared" si="63"/>
        <v>0</v>
      </c>
      <c r="J243" s="116"/>
      <c r="K243" s="3">
        <f t="shared" si="64"/>
        <v>0</v>
      </c>
      <c r="L243" s="3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5.75" customHeight="1">
      <c r="A244" s="1"/>
      <c r="B244" s="89"/>
      <c r="C244" s="89"/>
      <c r="D244" s="18">
        <f t="shared" si="61"/>
        <v>0</v>
      </c>
      <c r="E244" s="18">
        <f>B244*A232</f>
        <v>0</v>
      </c>
      <c r="F244" s="18">
        <f t="shared" si="62"/>
        <v>0</v>
      </c>
      <c r="G244" s="142"/>
      <c r="H244" s="18"/>
      <c r="I244" s="89">
        <f t="shared" si="63"/>
        <v>0</v>
      </c>
      <c r="J244" s="116"/>
      <c r="K244" s="3">
        <f t="shared" si="64"/>
        <v>0</v>
      </c>
      <c r="L244" s="3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5.75" customHeight="1">
      <c r="A245" s="31"/>
      <c r="B245" s="89"/>
      <c r="C245" s="89"/>
      <c r="D245" s="95">
        <f t="shared" si="61"/>
        <v>0</v>
      </c>
      <c r="E245" s="95">
        <f>B245*A232</f>
        <v>0</v>
      </c>
      <c r="F245" s="18">
        <f t="shared" si="62"/>
        <v>0</v>
      </c>
      <c r="G245" s="87"/>
      <c r="H245" s="18"/>
      <c r="I245" s="89">
        <f t="shared" si="63"/>
        <v>0</v>
      </c>
      <c r="J245" s="118"/>
      <c r="K245" s="3">
        <f t="shared" si="64"/>
        <v>0</v>
      </c>
      <c r="L245" s="3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5.75" customHeight="1">
      <c r="A246" s="31"/>
      <c r="B246" s="89"/>
      <c r="C246" s="89"/>
      <c r="D246" s="18">
        <f t="shared" si="61"/>
        <v>0</v>
      </c>
      <c r="E246" s="18">
        <f>B246*A232</f>
        <v>0</v>
      </c>
      <c r="F246" s="18">
        <f t="shared" si="62"/>
        <v>0</v>
      </c>
      <c r="G246" s="143">
        <f>F248/A232</f>
        <v>0.235</v>
      </c>
      <c r="H246" s="18"/>
      <c r="I246" s="89">
        <f t="shared" si="63"/>
        <v>0</v>
      </c>
      <c r="J246" s="3"/>
      <c r="K246" s="3">
        <f t="shared" si="64"/>
        <v>0</v>
      </c>
      <c r="L246" s="3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5.75" customHeight="1">
      <c r="A247" s="31"/>
      <c r="B247" s="89"/>
      <c r="C247" s="89"/>
      <c r="D247" s="18">
        <f t="shared" si="61"/>
        <v>0</v>
      </c>
      <c r="E247" s="18">
        <f>B247*A232</f>
        <v>0</v>
      </c>
      <c r="F247" s="18">
        <f t="shared" si="62"/>
        <v>0</v>
      </c>
      <c r="G247" s="142"/>
      <c r="H247" s="18"/>
      <c r="I247" s="89">
        <f t="shared" si="63"/>
        <v>0</v>
      </c>
      <c r="J247" s="3"/>
      <c r="K247" s="3">
        <f t="shared" si="64"/>
        <v>0</v>
      </c>
      <c r="L247" s="3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5.75" customHeight="1">
      <c r="A248" s="4" t="s">
        <v>495</v>
      </c>
      <c r="B248" s="97">
        <f>SUM(B234:B247)</f>
        <v>0.172</v>
      </c>
      <c r="C248" s="96"/>
      <c r="D248" s="97">
        <f t="shared" ref="D248:F248" si="65">SUM(D234:D247)</f>
        <v>0.235</v>
      </c>
      <c r="E248" s="97">
        <f t="shared" si="65"/>
        <v>0.688</v>
      </c>
      <c r="F248" s="97">
        <f t="shared" si="65"/>
        <v>0.94</v>
      </c>
      <c r="G248" s="87"/>
      <c r="H248" s="96"/>
      <c r="I248" s="97">
        <f t="shared" ref="I248:L248" si="66">SUM(I234:I247)</f>
        <v>0.695</v>
      </c>
      <c r="J248" s="98">
        <f t="shared" si="66"/>
        <v>63674</v>
      </c>
      <c r="K248" s="98">
        <f t="shared" si="66"/>
        <v>2810.37</v>
      </c>
      <c r="L248" s="98">
        <f t="shared" si="66"/>
        <v>0</v>
      </c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5.75" customHeight="1">
      <c r="A249" s="8"/>
      <c r="B249" s="100"/>
      <c r="C249" s="100"/>
      <c r="D249" s="100"/>
      <c r="E249" s="100"/>
      <c r="F249" s="100"/>
      <c r="G249" s="100"/>
      <c r="H249" s="100"/>
      <c r="I249" s="101" t="s">
        <v>496</v>
      </c>
      <c r="J249" s="100"/>
      <c r="K249" s="100"/>
      <c r="L249" s="101" t="s">
        <v>497</v>
      </c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5.75" customHeight="1">
      <c r="A250" s="8"/>
      <c r="B250" s="100"/>
      <c r="C250" s="100"/>
      <c r="D250" s="100"/>
      <c r="E250" s="100"/>
      <c r="F250" s="100"/>
      <c r="G250" s="100"/>
      <c r="H250" s="100"/>
      <c r="I250" s="104">
        <f>G246*A232</f>
        <v>0.94</v>
      </c>
      <c r="J250" s="100"/>
      <c r="K250" s="100"/>
      <c r="L250" s="104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5.75" customHeight="1">
      <c r="A251" s="8"/>
      <c r="B251" s="100"/>
      <c r="C251" s="100"/>
      <c r="D251" s="100"/>
      <c r="E251" s="100"/>
      <c r="F251" s="100"/>
      <c r="G251" s="100"/>
      <c r="H251" s="100"/>
      <c r="I251" s="107"/>
      <c r="J251" s="100"/>
      <c r="K251" s="100"/>
      <c r="L251" s="10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5.75" customHeight="1">
      <c r="A253" s="66" t="s">
        <v>177</v>
      </c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6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5.75" customHeight="1">
      <c r="A254" s="78" t="s">
        <v>478</v>
      </c>
      <c r="B254" s="79" t="s">
        <v>479</v>
      </c>
      <c r="C254" s="75"/>
      <c r="D254" s="76"/>
      <c r="E254" s="80" t="s">
        <v>480</v>
      </c>
      <c r="F254" s="75"/>
      <c r="G254" s="76"/>
      <c r="H254" s="79" t="s">
        <v>481</v>
      </c>
      <c r="I254" s="75"/>
      <c r="J254" s="75"/>
      <c r="K254" s="75"/>
      <c r="L254" s="76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5.75" customHeight="1">
      <c r="A255" s="81">
        <f>'Menu Cíclico'!AN12</f>
        <v>4</v>
      </c>
      <c r="B255" s="82" t="s">
        <v>482</v>
      </c>
      <c r="C255" s="82" t="s">
        <v>483</v>
      </c>
      <c r="D255" s="82" t="s">
        <v>484</v>
      </c>
      <c r="E255" s="82" t="s">
        <v>485</v>
      </c>
      <c r="F255" s="82" t="s">
        <v>484</v>
      </c>
      <c r="G255" s="82" t="s">
        <v>524</v>
      </c>
      <c r="H255" s="82" t="s">
        <v>486</v>
      </c>
      <c r="I255" s="82" t="s">
        <v>487</v>
      </c>
      <c r="J255" s="147" t="s">
        <v>488</v>
      </c>
      <c r="K255" s="85" t="s">
        <v>489</v>
      </c>
      <c r="L255" s="85" t="s">
        <v>490</v>
      </c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5.75" customHeight="1">
      <c r="A256" s="86" t="s">
        <v>491</v>
      </c>
      <c r="B256" s="87"/>
      <c r="C256" s="87"/>
      <c r="D256" s="87"/>
      <c r="E256" s="87"/>
      <c r="F256" s="87"/>
      <c r="G256" s="87"/>
      <c r="H256" s="87"/>
      <c r="I256" s="87"/>
      <c r="J256" s="115"/>
      <c r="K256" s="87"/>
      <c r="L256" s="8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5.75" customHeight="1">
      <c r="A257" s="37" t="s">
        <v>229</v>
      </c>
      <c r="B257" s="89">
        <v>0.03</v>
      </c>
      <c r="C257" s="89">
        <v>3.0</v>
      </c>
      <c r="D257" s="18">
        <f t="shared" ref="D257:D270" si="67">C257*B257</f>
        <v>0.09</v>
      </c>
      <c r="E257" s="18">
        <f>B257*A255</f>
        <v>0.12</v>
      </c>
      <c r="F257" s="18">
        <f t="shared" ref="F257:F270" si="68">E257*C257</f>
        <v>0.36</v>
      </c>
      <c r="G257" s="140">
        <v>0.0</v>
      </c>
      <c r="H257" s="18">
        <v>1.0</v>
      </c>
      <c r="I257" s="89">
        <f t="shared" ref="I257:I270" si="69">H257*E257</f>
        <v>0.12</v>
      </c>
      <c r="J257" s="116">
        <f>'Insumos Buffet'!D9</f>
        <v>4311</v>
      </c>
      <c r="K257" s="3">
        <f t="shared" ref="K257:K270" si="70">J257*I257</f>
        <v>517.32</v>
      </c>
      <c r="L257" s="3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5.75" customHeight="1">
      <c r="A258" s="31" t="s">
        <v>517</v>
      </c>
      <c r="B258" s="89">
        <v>0.1</v>
      </c>
      <c r="C258" s="89">
        <v>1.0</v>
      </c>
      <c r="D258" s="18">
        <f t="shared" si="67"/>
        <v>0.1</v>
      </c>
      <c r="E258" s="18">
        <f>B258*A255</f>
        <v>0.4</v>
      </c>
      <c r="F258" s="18">
        <f t="shared" si="68"/>
        <v>0.4</v>
      </c>
      <c r="G258" s="87"/>
      <c r="H258" s="18">
        <v>1.0</v>
      </c>
      <c r="I258" s="89">
        <f t="shared" si="69"/>
        <v>0.4</v>
      </c>
      <c r="J258" s="116"/>
      <c r="K258" s="3">
        <f t="shared" si="70"/>
        <v>0</v>
      </c>
      <c r="L258" s="3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5.75" customHeight="1">
      <c r="A259" s="31" t="s">
        <v>476</v>
      </c>
      <c r="B259" s="18">
        <v>5.0E-4</v>
      </c>
      <c r="C259" s="18">
        <v>1.0</v>
      </c>
      <c r="D259" s="18">
        <f t="shared" si="67"/>
        <v>0.0005</v>
      </c>
      <c r="E259" s="18">
        <f>B259*A255</f>
        <v>0.002</v>
      </c>
      <c r="F259" s="18">
        <f t="shared" si="68"/>
        <v>0.002</v>
      </c>
      <c r="G259" s="148" t="s">
        <v>527</v>
      </c>
      <c r="H259" s="18">
        <v>1.2</v>
      </c>
      <c r="I259" s="89">
        <f t="shared" si="69"/>
        <v>0.0024</v>
      </c>
      <c r="J259" s="116">
        <f>'Insumos Buffet'!D68</f>
        <v>48684</v>
      </c>
      <c r="K259" s="3">
        <f t="shared" si="70"/>
        <v>116.8416</v>
      </c>
      <c r="L259" s="3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5.75" customHeight="1">
      <c r="A260" s="31" t="s">
        <v>505</v>
      </c>
      <c r="B260" s="18">
        <v>0.002</v>
      </c>
      <c r="C260" s="18">
        <v>1.0</v>
      </c>
      <c r="D260" s="18">
        <f t="shared" si="67"/>
        <v>0.002</v>
      </c>
      <c r="E260" s="18">
        <f>B260*A255</f>
        <v>0.008</v>
      </c>
      <c r="F260" s="18">
        <f t="shared" si="68"/>
        <v>0.008</v>
      </c>
      <c r="G260" s="142"/>
      <c r="H260" s="18">
        <v>1.0</v>
      </c>
      <c r="I260" s="89">
        <f t="shared" si="69"/>
        <v>0.008</v>
      </c>
      <c r="J260" s="116">
        <f>'Insumos Buffet'!D82</f>
        <v>3200</v>
      </c>
      <c r="K260" s="3">
        <f t="shared" si="70"/>
        <v>25.6</v>
      </c>
      <c r="L260" s="3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5.75" customHeight="1">
      <c r="A261" s="31" t="s">
        <v>494</v>
      </c>
      <c r="B261" s="18">
        <v>5.0E-4</v>
      </c>
      <c r="C261" s="18">
        <v>1.0</v>
      </c>
      <c r="D261" s="18">
        <f t="shared" si="67"/>
        <v>0.0005</v>
      </c>
      <c r="E261" s="18">
        <f>B261*A255</f>
        <v>0.002</v>
      </c>
      <c r="F261" s="18">
        <f t="shared" si="68"/>
        <v>0.002</v>
      </c>
      <c r="G261" s="142"/>
      <c r="H261" s="18">
        <v>1.0</v>
      </c>
      <c r="I261" s="89">
        <f t="shared" si="69"/>
        <v>0.002</v>
      </c>
      <c r="J261" s="116">
        <f>'Insumos Buffet'!D70</f>
        <v>145000</v>
      </c>
      <c r="K261" s="3">
        <f t="shared" si="70"/>
        <v>290</v>
      </c>
      <c r="L261" s="3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5.75" customHeight="1">
      <c r="A262" s="31" t="s">
        <v>447</v>
      </c>
      <c r="B262" s="18">
        <v>0.01</v>
      </c>
      <c r="C262" s="18">
        <v>1.0</v>
      </c>
      <c r="D262" s="18">
        <f t="shared" si="67"/>
        <v>0.01</v>
      </c>
      <c r="E262" s="18">
        <f>B262*A255</f>
        <v>0.04</v>
      </c>
      <c r="F262" s="18">
        <f t="shared" si="68"/>
        <v>0.04</v>
      </c>
      <c r="G262" s="87"/>
      <c r="H262" s="18">
        <v>1.0</v>
      </c>
      <c r="I262" s="89">
        <f t="shared" si="69"/>
        <v>0.04</v>
      </c>
      <c r="J262" s="116">
        <f>'Insumos Buffet'!D52</f>
        <v>10000</v>
      </c>
      <c r="K262" s="3">
        <f t="shared" si="70"/>
        <v>400</v>
      </c>
      <c r="L262" s="3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5.75" customHeight="1">
      <c r="A263" s="31" t="s">
        <v>47</v>
      </c>
      <c r="B263" s="18">
        <v>0.01</v>
      </c>
      <c r="C263" s="18">
        <v>1.0</v>
      </c>
      <c r="D263" s="18">
        <f t="shared" si="67"/>
        <v>0.01</v>
      </c>
      <c r="E263" s="18">
        <f>B263*A255</f>
        <v>0.04</v>
      </c>
      <c r="F263" s="18">
        <f t="shared" si="68"/>
        <v>0.04</v>
      </c>
      <c r="G263" s="59"/>
      <c r="H263" s="18">
        <v>1.0</v>
      </c>
      <c r="I263" s="89">
        <f t="shared" si="69"/>
        <v>0.04</v>
      </c>
      <c r="J263" s="116">
        <f>'Insumos Buffet'!D2</f>
        <v>6820</v>
      </c>
      <c r="K263" s="3">
        <f t="shared" si="70"/>
        <v>272.8</v>
      </c>
      <c r="L263" s="3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5.75" customHeight="1">
      <c r="A264" s="31" t="s">
        <v>345</v>
      </c>
      <c r="B264" s="89">
        <v>0.02</v>
      </c>
      <c r="C264" s="89">
        <v>1.0</v>
      </c>
      <c r="D264" s="18">
        <f t="shared" si="67"/>
        <v>0.02</v>
      </c>
      <c r="E264" s="18">
        <f>B264*A255</f>
        <v>0.08</v>
      </c>
      <c r="F264" s="18">
        <f t="shared" si="68"/>
        <v>0.08</v>
      </c>
      <c r="G264" s="148" t="s">
        <v>528</v>
      </c>
      <c r="H264" s="18">
        <v>1.175</v>
      </c>
      <c r="I264" s="89">
        <f t="shared" si="69"/>
        <v>0.094</v>
      </c>
      <c r="J264" s="116">
        <f>'Insumos Buffet'!D21</f>
        <v>2990</v>
      </c>
      <c r="K264" s="3">
        <f t="shared" si="70"/>
        <v>281.06</v>
      </c>
      <c r="L264" s="3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5.75" customHeight="1">
      <c r="A265" s="2"/>
      <c r="B265" s="89"/>
      <c r="C265" s="89"/>
      <c r="D265" s="18">
        <f t="shared" si="67"/>
        <v>0</v>
      </c>
      <c r="E265" s="18">
        <f>B265*A255</f>
        <v>0</v>
      </c>
      <c r="F265" s="18">
        <f t="shared" si="68"/>
        <v>0</v>
      </c>
      <c r="G265" s="142"/>
      <c r="H265" s="18"/>
      <c r="I265" s="89">
        <f t="shared" si="69"/>
        <v>0</v>
      </c>
      <c r="J265" s="116"/>
      <c r="K265" s="3">
        <f t="shared" si="70"/>
        <v>0</v>
      </c>
      <c r="L265" s="3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5.75" customHeight="1">
      <c r="A266" s="1"/>
      <c r="B266" s="89"/>
      <c r="C266" s="89"/>
      <c r="D266" s="18">
        <f t="shared" si="67"/>
        <v>0</v>
      </c>
      <c r="E266" s="18">
        <f>B266*A255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5.75" customHeight="1">
      <c r="A267" s="1"/>
      <c r="B267" s="89"/>
      <c r="C267" s="89"/>
      <c r="D267" s="18">
        <f t="shared" si="67"/>
        <v>0</v>
      </c>
      <c r="E267" s="18">
        <f>B267*A255</f>
        <v>0</v>
      </c>
      <c r="F267" s="18">
        <f t="shared" si="68"/>
        <v>0</v>
      </c>
      <c r="G267" s="142"/>
      <c r="H267" s="18"/>
      <c r="I267" s="89">
        <f t="shared" si="69"/>
        <v>0</v>
      </c>
      <c r="J267" s="116"/>
      <c r="K267" s="3">
        <f t="shared" si="70"/>
        <v>0</v>
      </c>
      <c r="L267" s="3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5.75" customHeight="1">
      <c r="A268" s="31"/>
      <c r="B268" s="89"/>
      <c r="C268" s="89"/>
      <c r="D268" s="95">
        <f t="shared" si="67"/>
        <v>0</v>
      </c>
      <c r="E268" s="95">
        <f>B268*A255</f>
        <v>0</v>
      </c>
      <c r="F268" s="18">
        <f t="shared" si="68"/>
        <v>0</v>
      </c>
      <c r="G268" s="87"/>
      <c r="H268" s="18"/>
      <c r="I268" s="89">
        <f t="shared" si="69"/>
        <v>0</v>
      </c>
      <c r="J268" s="118"/>
      <c r="K268" s="3">
        <f t="shared" si="70"/>
        <v>0</v>
      </c>
      <c r="L268" s="3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5.75" customHeight="1">
      <c r="A269" s="31"/>
      <c r="B269" s="89"/>
      <c r="C269" s="89"/>
      <c r="D269" s="18">
        <f t="shared" si="67"/>
        <v>0</v>
      </c>
      <c r="E269" s="18">
        <f>B269*A255</f>
        <v>0</v>
      </c>
      <c r="F269" s="18">
        <f t="shared" si="68"/>
        <v>0</v>
      </c>
      <c r="G269" s="143">
        <f>F271/A255</f>
        <v>0.233</v>
      </c>
      <c r="H269" s="18"/>
      <c r="I269" s="89">
        <f t="shared" si="69"/>
        <v>0</v>
      </c>
      <c r="J269" s="3"/>
      <c r="K269" s="3">
        <f t="shared" si="70"/>
        <v>0</v>
      </c>
      <c r="L269" s="3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5.75" customHeight="1">
      <c r="A270" s="31"/>
      <c r="B270" s="89"/>
      <c r="C270" s="89"/>
      <c r="D270" s="18">
        <f t="shared" si="67"/>
        <v>0</v>
      </c>
      <c r="E270" s="18">
        <f>B270*A255</f>
        <v>0</v>
      </c>
      <c r="F270" s="18">
        <f t="shared" si="68"/>
        <v>0</v>
      </c>
      <c r="G270" s="142"/>
      <c r="H270" s="18"/>
      <c r="I270" s="89">
        <f t="shared" si="69"/>
        <v>0</v>
      </c>
      <c r="J270" s="3"/>
      <c r="K270" s="3">
        <f t="shared" si="70"/>
        <v>0</v>
      </c>
      <c r="L270" s="3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5.75" customHeight="1">
      <c r="A271" s="4" t="s">
        <v>495</v>
      </c>
      <c r="B271" s="97">
        <f>SUM(B257:B270)</f>
        <v>0.173</v>
      </c>
      <c r="C271" s="96"/>
      <c r="D271" s="97">
        <f t="shared" ref="D271:F271" si="71">SUM(D257:D270)</f>
        <v>0.233</v>
      </c>
      <c r="E271" s="97">
        <f t="shared" si="71"/>
        <v>0.692</v>
      </c>
      <c r="F271" s="97">
        <f t="shared" si="71"/>
        <v>0.932</v>
      </c>
      <c r="G271" s="87"/>
      <c r="H271" s="96"/>
      <c r="I271" s="97">
        <f t="shared" ref="I271:L271" si="72">SUM(I257:I270)</f>
        <v>0.7064</v>
      </c>
      <c r="J271" s="98">
        <f t="shared" si="72"/>
        <v>221005</v>
      </c>
      <c r="K271" s="98">
        <f t="shared" si="72"/>
        <v>1903.6216</v>
      </c>
      <c r="L271" s="98">
        <f t="shared" si="72"/>
        <v>0</v>
      </c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5.75" customHeight="1">
      <c r="A272" s="8"/>
      <c r="B272" s="100"/>
      <c r="C272" s="100"/>
      <c r="D272" s="100"/>
      <c r="E272" s="100"/>
      <c r="F272" s="100"/>
      <c r="G272" s="100"/>
      <c r="H272" s="100"/>
      <c r="I272" s="101" t="s">
        <v>496</v>
      </c>
      <c r="J272" s="100"/>
      <c r="K272" s="100"/>
      <c r="L272" s="101" t="s">
        <v>497</v>
      </c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5.75" customHeight="1">
      <c r="A273" s="8"/>
      <c r="B273" s="100"/>
      <c r="C273" s="100"/>
      <c r="D273" s="100"/>
      <c r="E273" s="100"/>
      <c r="F273" s="100"/>
      <c r="G273" s="100"/>
      <c r="H273" s="100"/>
      <c r="I273" s="104">
        <f>G269*A255</f>
        <v>0.932</v>
      </c>
      <c r="J273" s="100"/>
      <c r="K273" s="100"/>
      <c r="L273" s="104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5.75" customHeight="1">
      <c r="A276" s="66" t="s">
        <v>161</v>
      </c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6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5.75" customHeight="1">
      <c r="A277" s="78" t="s">
        <v>478</v>
      </c>
      <c r="B277" s="79" t="s">
        <v>479</v>
      </c>
      <c r="C277" s="75"/>
      <c r="D277" s="76"/>
      <c r="E277" s="80" t="s">
        <v>480</v>
      </c>
      <c r="F277" s="75"/>
      <c r="G277" s="76"/>
      <c r="H277" s="79" t="s">
        <v>481</v>
      </c>
      <c r="I277" s="75"/>
      <c r="J277" s="75"/>
      <c r="K277" s="75"/>
      <c r="L277" s="76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5.75" customHeight="1">
      <c r="A278" s="81">
        <f>'Menu Cíclico'!AV12</f>
        <v>4</v>
      </c>
      <c r="B278" s="82" t="s">
        <v>482</v>
      </c>
      <c r="C278" s="82" t="s">
        <v>483</v>
      </c>
      <c r="D278" s="82" t="s">
        <v>484</v>
      </c>
      <c r="E278" s="82" t="s">
        <v>485</v>
      </c>
      <c r="F278" s="82" t="s">
        <v>484</v>
      </c>
      <c r="G278" s="82" t="s">
        <v>524</v>
      </c>
      <c r="H278" s="82" t="s">
        <v>486</v>
      </c>
      <c r="I278" s="82" t="s">
        <v>487</v>
      </c>
      <c r="J278" s="147" t="s">
        <v>488</v>
      </c>
      <c r="K278" s="85" t="s">
        <v>489</v>
      </c>
      <c r="L278" s="85" t="s">
        <v>490</v>
      </c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5.75" customHeight="1">
      <c r="A279" s="86" t="s">
        <v>491</v>
      </c>
      <c r="B279" s="87"/>
      <c r="C279" s="87"/>
      <c r="D279" s="87"/>
      <c r="E279" s="87"/>
      <c r="F279" s="87"/>
      <c r="G279" s="87"/>
      <c r="H279" s="87"/>
      <c r="I279" s="87"/>
      <c r="J279" s="115"/>
      <c r="K279" s="87"/>
      <c r="L279" s="8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5.75" customHeight="1">
      <c r="A280" s="37" t="s">
        <v>646</v>
      </c>
      <c r="B280" s="89">
        <v>0.03</v>
      </c>
      <c r="C280" s="89">
        <v>3.0</v>
      </c>
      <c r="D280" s="18">
        <f t="shared" ref="D280:D293" si="73">C280*B280</f>
        <v>0.09</v>
      </c>
      <c r="E280" s="18">
        <f>B280*A278</f>
        <v>0.12</v>
      </c>
      <c r="F280" s="18">
        <f t="shared" ref="F280:F293" si="74">E280*C280</f>
        <v>0.36</v>
      </c>
      <c r="G280" s="140">
        <v>0.0</v>
      </c>
      <c r="H280" s="18">
        <v>1.0</v>
      </c>
      <c r="I280" s="89">
        <f t="shared" ref="I280:I293" si="75">H280*E280</f>
        <v>0.12</v>
      </c>
      <c r="J280" s="116">
        <f>'Insumos Buffet'!D9</f>
        <v>4311</v>
      </c>
      <c r="K280" s="3">
        <f t="shared" ref="K280:K293" si="76">J280*I280</f>
        <v>517.32</v>
      </c>
      <c r="L280" s="3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5.75" customHeight="1">
      <c r="A281" s="31" t="s">
        <v>517</v>
      </c>
      <c r="B281" s="89">
        <v>0.1</v>
      </c>
      <c r="C281" s="89">
        <v>1.0</v>
      </c>
      <c r="D281" s="18">
        <f t="shared" si="73"/>
        <v>0.1</v>
      </c>
      <c r="E281" s="18">
        <f>B281*A278</f>
        <v>0.4</v>
      </c>
      <c r="F281" s="18">
        <f t="shared" si="74"/>
        <v>0.4</v>
      </c>
      <c r="G281" s="87"/>
      <c r="H281" s="18">
        <v>1.0</v>
      </c>
      <c r="I281" s="89">
        <f t="shared" si="75"/>
        <v>0.4</v>
      </c>
      <c r="J281" s="116"/>
      <c r="K281" s="3">
        <f t="shared" si="76"/>
        <v>0</v>
      </c>
      <c r="L281" s="3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5.75" customHeight="1">
      <c r="A282" s="31" t="s">
        <v>505</v>
      </c>
      <c r="B282" s="18">
        <v>0.002</v>
      </c>
      <c r="C282" s="18">
        <v>1.0</v>
      </c>
      <c r="D282" s="18">
        <f t="shared" si="73"/>
        <v>0.002</v>
      </c>
      <c r="E282" s="18">
        <f>B282*A278</f>
        <v>0.008</v>
      </c>
      <c r="F282" s="18">
        <f t="shared" si="74"/>
        <v>0.008</v>
      </c>
      <c r="G282" s="148" t="s">
        <v>527</v>
      </c>
      <c r="H282" s="18">
        <v>1.0</v>
      </c>
      <c r="I282" s="89">
        <f t="shared" si="75"/>
        <v>0.008</v>
      </c>
      <c r="J282" s="116">
        <f>'Insumos Buffet'!D82</f>
        <v>3200</v>
      </c>
      <c r="K282" s="3">
        <f t="shared" si="76"/>
        <v>25.6</v>
      </c>
      <c r="L282" s="3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5.75" customHeight="1">
      <c r="A283" s="31" t="s">
        <v>494</v>
      </c>
      <c r="B283" s="18">
        <v>1.0E-4</v>
      </c>
      <c r="C283" s="18">
        <v>1.0</v>
      </c>
      <c r="D283" s="18">
        <f t="shared" si="73"/>
        <v>0.0001</v>
      </c>
      <c r="E283" s="18">
        <f>B283*A278</f>
        <v>0.0004</v>
      </c>
      <c r="F283" s="18">
        <f t="shared" si="74"/>
        <v>0.0004</v>
      </c>
      <c r="G283" s="142"/>
      <c r="H283" s="18">
        <v>1.0</v>
      </c>
      <c r="I283" s="89">
        <f t="shared" si="75"/>
        <v>0.0004</v>
      </c>
      <c r="J283" s="116">
        <f>'Insumos Buffet'!D70</f>
        <v>145000</v>
      </c>
      <c r="K283" s="3">
        <f t="shared" si="76"/>
        <v>58</v>
      </c>
      <c r="L283" s="3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5.75" customHeight="1">
      <c r="A284" s="31" t="s">
        <v>345</v>
      </c>
      <c r="B284" s="184">
        <v>0.03</v>
      </c>
      <c r="C284" s="18">
        <v>1.0</v>
      </c>
      <c r="D284" s="18">
        <f t="shared" si="73"/>
        <v>0.03</v>
      </c>
      <c r="E284" s="18">
        <f>B284*A278</f>
        <v>0.12</v>
      </c>
      <c r="F284" s="18">
        <f t="shared" si="74"/>
        <v>0.12</v>
      </c>
      <c r="G284" s="142"/>
      <c r="H284" s="18">
        <v>1.175</v>
      </c>
      <c r="I284" s="89">
        <f t="shared" si="75"/>
        <v>0.141</v>
      </c>
      <c r="J284" s="116">
        <f>'Insumos Buffet'!D21</f>
        <v>2990</v>
      </c>
      <c r="K284" s="3">
        <f t="shared" si="76"/>
        <v>421.59</v>
      </c>
      <c r="L284" s="3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5.75" customHeight="1">
      <c r="A285" s="31" t="s">
        <v>525</v>
      </c>
      <c r="B285" s="18">
        <v>0.01</v>
      </c>
      <c r="C285" s="18">
        <v>1.0</v>
      </c>
      <c r="D285" s="18">
        <f t="shared" si="73"/>
        <v>0.01</v>
      </c>
      <c r="E285" s="18">
        <f>B285*A278</f>
        <v>0.04</v>
      </c>
      <c r="F285" s="18">
        <f t="shared" si="74"/>
        <v>0.04</v>
      </c>
      <c r="G285" s="87"/>
      <c r="H285" s="18">
        <v>1.0</v>
      </c>
      <c r="I285" s="89">
        <f t="shared" si="75"/>
        <v>0.04</v>
      </c>
      <c r="J285" s="116">
        <f>'Insumos Buffet'!D94</f>
        <v>8175</v>
      </c>
      <c r="K285" s="3">
        <f t="shared" si="76"/>
        <v>327</v>
      </c>
      <c r="L285" s="3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5.75" customHeight="1">
      <c r="A286" s="31" t="s">
        <v>47</v>
      </c>
      <c r="B286" s="18">
        <v>0.01</v>
      </c>
      <c r="C286" s="18">
        <v>1.0</v>
      </c>
      <c r="D286" s="18">
        <f t="shared" si="73"/>
        <v>0.01</v>
      </c>
      <c r="E286" s="18">
        <f>B286*A278</f>
        <v>0.04</v>
      </c>
      <c r="F286" s="18">
        <f t="shared" si="74"/>
        <v>0.04</v>
      </c>
      <c r="G286" s="59"/>
      <c r="H286" s="18">
        <v>1.0</v>
      </c>
      <c r="I286" s="89">
        <f t="shared" si="75"/>
        <v>0.04</v>
      </c>
      <c r="J286" s="116">
        <f>'Insumos Buffet'!D2</f>
        <v>6820</v>
      </c>
      <c r="K286" s="3">
        <f t="shared" si="76"/>
        <v>272.8</v>
      </c>
      <c r="L286" s="3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5.75" customHeight="1">
      <c r="A287" s="31" t="s">
        <v>147</v>
      </c>
      <c r="B287" s="89">
        <v>0.001</v>
      </c>
      <c r="C287" s="89">
        <v>1.0</v>
      </c>
      <c r="D287" s="18">
        <f t="shared" si="73"/>
        <v>0.001</v>
      </c>
      <c r="E287" s="18">
        <f>B287*A278</f>
        <v>0.004</v>
      </c>
      <c r="F287" s="18">
        <f t="shared" si="74"/>
        <v>0.004</v>
      </c>
      <c r="G287" s="148" t="s">
        <v>528</v>
      </c>
      <c r="H287" s="18">
        <v>1.2</v>
      </c>
      <c r="I287" s="89">
        <f t="shared" si="75"/>
        <v>0.0048</v>
      </c>
      <c r="J287" s="116">
        <f>'Insumos Buffet'!D6</f>
        <v>16490</v>
      </c>
      <c r="K287" s="3">
        <f t="shared" si="76"/>
        <v>79.152</v>
      </c>
      <c r="L287" s="3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5.75" customHeight="1">
      <c r="A288" s="2"/>
      <c r="B288" s="89"/>
      <c r="C288" s="89"/>
      <c r="D288" s="18">
        <f t="shared" si="73"/>
        <v>0</v>
      </c>
      <c r="E288" s="18">
        <f>B288*A278</f>
        <v>0</v>
      </c>
      <c r="F288" s="18">
        <f t="shared" si="74"/>
        <v>0</v>
      </c>
      <c r="G288" s="142"/>
      <c r="H288" s="18"/>
      <c r="I288" s="89">
        <f t="shared" si="75"/>
        <v>0</v>
      </c>
      <c r="J288" s="116"/>
      <c r="K288" s="3">
        <f t="shared" si="76"/>
        <v>0</v>
      </c>
      <c r="L288" s="3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5.75" customHeight="1">
      <c r="A289" s="1"/>
      <c r="B289" s="89"/>
      <c r="C289" s="89"/>
      <c r="D289" s="18">
        <f t="shared" si="73"/>
        <v>0</v>
      </c>
      <c r="E289" s="18">
        <f>B289*A278</f>
        <v>0</v>
      </c>
      <c r="F289" s="18">
        <f t="shared" si="74"/>
        <v>0</v>
      </c>
      <c r="G289" s="142"/>
      <c r="H289" s="18"/>
      <c r="I289" s="89">
        <f t="shared" si="75"/>
        <v>0</v>
      </c>
      <c r="J289" s="116"/>
      <c r="K289" s="3">
        <f t="shared" si="76"/>
        <v>0</v>
      </c>
      <c r="L289" s="3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5.75" customHeight="1">
      <c r="A290" s="1"/>
      <c r="B290" s="89"/>
      <c r="C290" s="89"/>
      <c r="D290" s="18">
        <f t="shared" si="73"/>
        <v>0</v>
      </c>
      <c r="E290" s="18">
        <f>B290*A278</f>
        <v>0</v>
      </c>
      <c r="F290" s="18">
        <f t="shared" si="74"/>
        <v>0</v>
      </c>
      <c r="G290" s="142"/>
      <c r="H290" s="18"/>
      <c r="I290" s="89">
        <f t="shared" si="75"/>
        <v>0</v>
      </c>
      <c r="J290" s="116"/>
      <c r="K290" s="3">
        <f t="shared" si="76"/>
        <v>0</v>
      </c>
      <c r="L290" s="3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5.75" customHeight="1">
      <c r="A291" s="31"/>
      <c r="B291" s="89"/>
      <c r="C291" s="89"/>
      <c r="D291" s="95">
        <f t="shared" si="73"/>
        <v>0</v>
      </c>
      <c r="E291" s="95">
        <f>B291*A278</f>
        <v>0</v>
      </c>
      <c r="F291" s="18">
        <f t="shared" si="74"/>
        <v>0</v>
      </c>
      <c r="G291" s="87"/>
      <c r="H291" s="18"/>
      <c r="I291" s="89">
        <f t="shared" si="75"/>
        <v>0</v>
      </c>
      <c r="J291" s="118"/>
      <c r="K291" s="3">
        <f t="shared" si="76"/>
        <v>0</v>
      </c>
      <c r="L291" s="3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5.75" customHeight="1">
      <c r="A292" s="31"/>
      <c r="B292" s="89"/>
      <c r="C292" s="89"/>
      <c r="D292" s="18">
        <f t="shared" si="73"/>
        <v>0</v>
      </c>
      <c r="E292" s="18">
        <f>B292*A278</f>
        <v>0</v>
      </c>
      <c r="F292" s="18">
        <f t="shared" si="74"/>
        <v>0</v>
      </c>
      <c r="G292" s="143">
        <f>F294/A278</f>
        <v>0.2431</v>
      </c>
      <c r="H292" s="18"/>
      <c r="I292" s="89">
        <f t="shared" si="75"/>
        <v>0</v>
      </c>
      <c r="J292" s="3"/>
      <c r="K292" s="3">
        <f t="shared" si="76"/>
        <v>0</v>
      </c>
      <c r="L292" s="3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5.75" customHeight="1">
      <c r="A293" s="31"/>
      <c r="B293" s="89"/>
      <c r="C293" s="89"/>
      <c r="D293" s="18">
        <f t="shared" si="73"/>
        <v>0</v>
      </c>
      <c r="E293" s="18">
        <f>B293*A278</f>
        <v>0</v>
      </c>
      <c r="F293" s="18">
        <f t="shared" si="74"/>
        <v>0</v>
      </c>
      <c r="G293" s="142"/>
      <c r="H293" s="18"/>
      <c r="I293" s="89">
        <f t="shared" si="75"/>
        <v>0</v>
      </c>
      <c r="J293" s="3"/>
      <c r="K293" s="3">
        <f t="shared" si="76"/>
        <v>0</v>
      </c>
      <c r="L293" s="3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5.75" customHeight="1">
      <c r="A294" s="4" t="s">
        <v>495</v>
      </c>
      <c r="B294" s="97">
        <f>SUM(B280:B293)</f>
        <v>0.1831</v>
      </c>
      <c r="C294" s="96"/>
      <c r="D294" s="97">
        <f t="shared" ref="D294:F294" si="77">SUM(D280:D293)</f>
        <v>0.2431</v>
      </c>
      <c r="E294" s="97">
        <f t="shared" si="77"/>
        <v>0.7324</v>
      </c>
      <c r="F294" s="97">
        <f t="shared" si="77"/>
        <v>0.9724</v>
      </c>
      <c r="G294" s="87"/>
      <c r="H294" s="96"/>
      <c r="I294" s="97">
        <f t="shared" ref="I294:L294" si="78">SUM(I280:I293)</f>
        <v>0.7542</v>
      </c>
      <c r="J294" s="98">
        <f t="shared" si="78"/>
        <v>186986</v>
      </c>
      <c r="K294" s="98">
        <f t="shared" si="78"/>
        <v>1701.462</v>
      </c>
      <c r="L294" s="98">
        <f t="shared" si="78"/>
        <v>0</v>
      </c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5.75" customHeight="1">
      <c r="A295" s="8"/>
      <c r="B295" s="100"/>
      <c r="C295" s="100"/>
      <c r="D295" s="100"/>
      <c r="E295" s="100"/>
      <c r="F295" s="100"/>
      <c r="G295" s="100"/>
      <c r="H295" s="100"/>
      <c r="I295" s="101" t="s">
        <v>496</v>
      </c>
      <c r="J295" s="100"/>
      <c r="K295" s="100"/>
      <c r="L295" s="101" t="s">
        <v>497</v>
      </c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5.75" customHeight="1">
      <c r="A296" s="8"/>
      <c r="B296" s="100"/>
      <c r="C296" s="100"/>
      <c r="D296" s="100"/>
      <c r="E296" s="100"/>
      <c r="F296" s="100"/>
      <c r="G296" s="100"/>
      <c r="H296" s="100"/>
      <c r="I296" s="104">
        <f>G292*A278</f>
        <v>0.9724</v>
      </c>
      <c r="J296" s="100"/>
      <c r="K296" s="100"/>
      <c r="L296" s="104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5.75" customHeight="1">
      <c r="A299" s="66" t="s">
        <v>233</v>
      </c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6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78" t="s">
        <v>478</v>
      </c>
      <c r="B300" s="79" t="s">
        <v>479</v>
      </c>
      <c r="C300" s="75"/>
      <c r="D300" s="76"/>
      <c r="E300" s="80" t="s">
        <v>480</v>
      </c>
      <c r="F300" s="75"/>
      <c r="G300" s="76"/>
      <c r="H300" s="79" t="s">
        <v>481</v>
      </c>
      <c r="I300" s="75"/>
      <c r="J300" s="75"/>
      <c r="K300" s="75"/>
      <c r="L300" s="76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5.75" customHeight="1">
      <c r="A301" s="81">
        <f>'Menu Cíclico'!AR12</f>
        <v>4</v>
      </c>
      <c r="B301" s="82" t="s">
        <v>482</v>
      </c>
      <c r="C301" s="82" t="s">
        <v>483</v>
      </c>
      <c r="D301" s="82" t="s">
        <v>484</v>
      </c>
      <c r="E301" s="82" t="s">
        <v>485</v>
      </c>
      <c r="F301" s="82" t="s">
        <v>484</v>
      </c>
      <c r="G301" s="82" t="s">
        <v>524</v>
      </c>
      <c r="H301" s="82" t="s">
        <v>486</v>
      </c>
      <c r="I301" s="82" t="s">
        <v>487</v>
      </c>
      <c r="J301" s="147" t="s">
        <v>488</v>
      </c>
      <c r="K301" s="85" t="s">
        <v>489</v>
      </c>
      <c r="L301" s="85" t="s">
        <v>490</v>
      </c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5.75" customHeight="1">
      <c r="A302" s="86" t="s">
        <v>491</v>
      </c>
      <c r="B302" s="87"/>
      <c r="C302" s="87"/>
      <c r="D302" s="87"/>
      <c r="E302" s="87"/>
      <c r="F302" s="87"/>
      <c r="G302" s="87"/>
      <c r="H302" s="87"/>
      <c r="I302" s="87"/>
      <c r="J302" s="115"/>
      <c r="K302" s="87"/>
      <c r="L302" s="8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5.75" customHeight="1">
      <c r="A303" s="37" t="s">
        <v>229</v>
      </c>
      <c r="B303" s="89">
        <v>0.04</v>
      </c>
      <c r="C303" s="89">
        <v>3.0</v>
      </c>
      <c r="D303" s="18">
        <f t="shared" ref="D303:D316" si="79">C303*B303</f>
        <v>0.12</v>
      </c>
      <c r="E303" s="18">
        <f>B303*A301</f>
        <v>0.16</v>
      </c>
      <c r="F303" s="18">
        <f t="shared" ref="F303:F316" si="80">E303*C303</f>
        <v>0.48</v>
      </c>
      <c r="G303" s="140">
        <v>0.0</v>
      </c>
      <c r="H303" s="18">
        <v>1.0</v>
      </c>
      <c r="I303" s="89">
        <f t="shared" ref="I303:I316" si="81">H303*E303</f>
        <v>0.16</v>
      </c>
      <c r="J303" s="116">
        <f>'Insumos Buffet'!D9</f>
        <v>4311</v>
      </c>
      <c r="K303" s="3">
        <f t="shared" ref="K303:K316" si="82">J303*I303</f>
        <v>689.76</v>
      </c>
      <c r="L303" s="3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5.75" customHeight="1">
      <c r="A304" s="31" t="s">
        <v>518</v>
      </c>
      <c r="B304" s="89">
        <v>0.005</v>
      </c>
      <c r="C304" s="89">
        <v>1.0</v>
      </c>
      <c r="D304" s="18">
        <f t="shared" si="79"/>
        <v>0.005</v>
      </c>
      <c r="E304" s="18">
        <f>B304*A301</f>
        <v>0.02</v>
      </c>
      <c r="F304" s="18">
        <f t="shared" si="80"/>
        <v>0.02</v>
      </c>
      <c r="G304" s="87"/>
      <c r="H304" s="18">
        <v>1.0</v>
      </c>
      <c r="I304" s="89">
        <f t="shared" si="81"/>
        <v>0.02</v>
      </c>
      <c r="J304" s="116">
        <f>'Insumos Buffet'!D89</f>
        <v>16000</v>
      </c>
      <c r="K304" s="3">
        <f t="shared" si="82"/>
        <v>320</v>
      </c>
      <c r="L304" s="3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5.75" customHeight="1">
      <c r="A305" s="31" t="s">
        <v>457</v>
      </c>
      <c r="B305" s="89">
        <v>0.005</v>
      </c>
      <c r="C305" s="18">
        <v>1.0</v>
      </c>
      <c r="D305" s="18">
        <f t="shared" si="79"/>
        <v>0.005</v>
      </c>
      <c r="E305" s="18">
        <f>B305*A301</f>
        <v>0.02</v>
      </c>
      <c r="F305" s="18">
        <f t="shared" si="80"/>
        <v>0.02</v>
      </c>
      <c r="G305" s="148" t="s">
        <v>527</v>
      </c>
      <c r="H305" s="18">
        <v>1.0</v>
      </c>
      <c r="I305" s="89">
        <f t="shared" si="81"/>
        <v>0.02</v>
      </c>
      <c r="J305" s="116">
        <f>'Insumos Buffet'!D85</f>
        <v>4367</v>
      </c>
      <c r="K305" s="3">
        <f t="shared" si="82"/>
        <v>87.34</v>
      </c>
      <c r="L305" s="3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5.75" customHeight="1">
      <c r="A306" s="31" t="s">
        <v>517</v>
      </c>
      <c r="B306" s="18">
        <v>0.1</v>
      </c>
      <c r="C306" s="18">
        <v>1.0</v>
      </c>
      <c r="D306" s="18">
        <f t="shared" si="79"/>
        <v>0.1</v>
      </c>
      <c r="E306" s="18">
        <f>B306*A301</f>
        <v>0.4</v>
      </c>
      <c r="F306" s="18">
        <f t="shared" si="80"/>
        <v>0.4</v>
      </c>
      <c r="G306" s="142"/>
      <c r="H306" s="18">
        <v>1.0</v>
      </c>
      <c r="I306" s="89">
        <f t="shared" si="81"/>
        <v>0.4</v>
      </c>
      <c r="J306" s="116"/>
      <c r="K306" s="3">
        <f t="shared" si="82"/>
        <v>0</v>
      </c>
      <c r="L306" s="3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5.75" customHeight="1">
      <c r="A307" s="31" t="s">
        <v>505</v>
      </c>
      <c r="B307" s="18">
        <v>0.001</v>
      </c>
      <c r="C307" s="18">
        <v>1.0</v>
      </c>
      <c r="D307" s="18">
        <f t="shared" si="79"/>
        <v>0.001</v>
      </c>
      <c r="E307" s="18">
        <f>B307*A301</f>
        <v>0.004</v>
      </c>
      <c r="F307" s="18">
        <f t="shared" si="80"/>
        <v>0.004</v>
      </c>
      <c r="G307" s="142"/>
      <c r="H307" s="18">
        <v>1.0</v>
      </c>
      <c r="I307" s="89">
        <f t="shared" si="81"/>
        <v>0.004</v>
      </c>
      <c r="J307" s="116">
        <f>'Insumos Buffet'!D82</f>
        <v>3200</v>
      </c>
      <c r="K307" s="3">
        <f t="shared" si="82"/>
        <v>12.8</v>
      </c>
      <c r="L307" s="3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5.75" customHeight="1">
      <c r="A308" s="31" t="s">
        <v>494</v>
      </c>
      <c r="B308" s="18">
        <v>1.0E-4</v>
      </c>
      <c r="C308" s="18">
        <v>1.0</v>
      </c>
      <c r="D308" s="18">
        <f t="shared" si="79"/>
        <v>0.0001</v>
      </c>
      <c r="E308" s="18">
        <f>B308*A301</f>
        <v>0.0004</v>
      </c>
      <c r="F308" s="18">
        <f t="shared" si="80"/>
        <v>0.0004</v>
      </c>
      <c r="G308" s="87"/>
      <c r="H308" s="18">
        <v>1.0</v>
      </c>
      <c r="I308" s="89">
        <f t="shared" si="81"/>
        <v>0.0004</v>
      </c>
      <c r="J308" s="116">
        <f>'Insumos Buffet'!D70</f>
        <v>145000</v>
      </c>
      <c r="K308" s="3">
        <f t="shared" si="82"/>
        <v>58</v>
      </c>
      <c r="L308" s="3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5.75" customHeight="1">
      <c r="A309" s="2"/>
      <c r="B309" s="18"/>
      <c r="C309" s="18"/>
      <c r="D309" s="18">
        <f t="shared" si="79"/>
        <v>0</v>
      </c>
      <c r="E309" s="18">
        <f>B309*A301</f>
        <v>0</v>
      </c>
      <c r="F309" s="18">
        <f t="shared" si="80"/>
        <v>0</v>
      </c>
      <c r="G309" s="59"/>
      <c r="H309" s="18"/>
      <c r="I309" s="89">
        <f t="shared" si="81"/>
        <v>0</v>
      </c>
      <c r="J309" s="116"/>
      <c r="K309" s="3">
        <f t="shared" si="82"/>
        <v>0</v>
      </c>
      <c r="L309" s="3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5.75" customHeight="1">
      <c r="A310" s="2"/>
      <c r="B310" s="89"/>
      <c r="C310" s="89"/>
      <c r="D310" s="18">
        <f t="shared" si="79"/>
        <v>0</v>
      </c>
      <c r="E310" s="18">
        <f>B310*A301</f>
        <v>0</v>
      </c>
      <c r="F310" s="18">
        <f t="shared" si="80"/>
        <v>0</v>
      </c>
      <c r="G310" s="148" t="s">
        <v>528</v>
      </c>
      <c r="H310" s="18"/>
      <c r="I310" s="89">
        <f t="shared" si="81"/>
        <v>0</v>
      </c>
      <c r="J310" s="116"/>
      <c r="K310" s="3">
        <f t="shared" si="82"/>
        <v>0</v>
      </c>
      <c r="L310" s="3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5.75" customHeight="1">
      <c r="A311" s="2"/>
      <c r="B311" s="89"/>
      <c r="C311" s="89"/>
      <c r="D311" s="18">
        <f t="shared" si="79"/>
        <v>0</v>
      </c>
      <c r="E311" s="18">
        <f>B311*A301</f>
        <v>0</v>
      </c>
      <c r="F311" s="18">
        <f t="shared" si="80"/>
        <v>0</v>
      </c>
      <c r="G311" s="142"/>
      <c r="H311" s="18"/>
      <c r="I311" s="89">
        <f t="shared" si="81"/>
        <v>0</v>
      </c>
      <c r="J311" s="116"/>
      <c r="K311" s="3">
        <f t="shared" si="82"/>
        <v>0</v>
      </c>
      <c r="L311" s="3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5.75" customHeight="1">
      <c r="A312" s="1"/>
      <c r="B312" s="89"/>
      <c r="C312" s="89"/>
      <c r="D312" s="18">
        <f t="shared" si="79"/>
        <v>0</v>
      </c>
      <c r="E312" s="18">
        <f>B312*A301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5.75" customHeight="1">
      <c r="A313" s="1"/>
      <c r="B313" s="89"/>
      <c r="C313" s="89"/>
      <c r="D313" s="18">
        <f t="shared" si="79"/>
        <v>0</v>
      </c>
      <c r="E313" s="18">
        <f>B313*A301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5.75" customHeight="1">
      <c r="A314" s="31"/>
      <c r="B314" s="89"/>
      <c r="C314" s="89"/>
      <c r="D314" s="95">
        <f t="shared" si="79"/>
        <v>0</v>
      </c>
      <c r="E314" s="95">
        <f>B314*A301</f>
        <v>0</v>
      </c>
      <c r="F314" s="18">
        <f t="shared" si="80"/>
        <v>0</v>
      </c>
      <c r="G314" s="87"/>
      <c r="H314" s="18"/>
      <c r="I314" s="89">
        <f t="shared" si="81"/>
        <v>0</v>
      </c>
      <c r="J314" s="118"/>
      <c r="K314" s="3">
        <f t="shared" si="82"/>
        <v>0</v>
      </c>
      <c r="L314" s="3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5.75" customHeight="1">
      <c r="A315" s="31"/>
      <c r="B315" s="89"/>
      <c r="C315" s="89"/>
      <c r="D315" s="18">
        <f t="shared" si="79"/>
        <v>0</v>
      </c>
      <c r="E315" s="18">
        <f>B315*A301</f>
        <v>0</v>
      </c>
      <c r="F315" s="18">
        <f t="shared" si="80"/>
        <v>0</v>
      </c>
      <c r="G315" s="143">
        <f>F317/A301</f>
        <v>0.2311</v>
      </c>
      <c r="H315" s="18"/>
      <c r="I315" s="89">
        <f t="shared" si="81"/>
        <v>0</v>
      </c>
      <c r="J315" s="3"/>
      <c r="K315" s="3">
        <f t="shared" si="82"/>
        <v>0</v>
      </c>
      <c r="L315" s="3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5.75" customHeight="1">
      <c r="A316" s="31"/>
      <c r="B316" s="89"/>
      <c r="C316" s="89"/>
      <c r="D316" s="18">
        <f t="shared" si="79"/>
        <v>0</v>
      </c>
      <c r="E316" s="18">
        <f>B316*A301</f>
        <v>0</v>
      </c>
      <c r="F316" s="18">
        <f t="shared" si="80"/>
        <v>0</v>
      </c>
      <c r="G316" s="142"/>
      <c r="H316" s="18"/>
      <c r="I316" s="89">
        <f t="shared" si="81"/>
        <v>0</v>
      </c>
      <c r="J316" s="3"/>
      <c r="K316" s="3">
        <f t="shared" si="82"/>
        <v>0</v>
      </c>
      <c r="L316" s="3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5.75" customHeight="1">
      <c r="A317" s="4" t="s">
        <v>495</v>
      </c>
      <c r="B317" s="97">
        <f>SUM(B303:B316)</f>
        <v>0.1511</v>
      </c>
      <c r="C317" s="96"/>
      <c r="D317" s="97">
        <f t="shared" ref="D317:F317" si="83">SUM(D303:D316)</f>
        <v>0.2311</v>
      </c>
      <c r="E317" s="97">
        <f t="shared" si="83"/>
        <v>0.6044</v>
      </c>
      <c r="F317" s="97">
        <f t="shared" si="83"/>
        <v>0.9244</v>
      </c>
      <c r="G317" s="87"/>
      <c r="H317" s="96"/>
      <c r="I317" s="97">
        <f t="shared" ref="I317:L317" si="84">SUM(I303:I316)</f>
        <v>0.6044</v>
      </c>
      <c r="J317" s="98">
        <f t="shared" si="84"/>
        <v>172878</v>
      </c>
      <c r="K317" s="98">
        <f t="shared" si="84"/>
        <v>1167.9</v>
      </c>
      <c r="L317" s="98">
        <f t="shared" si="84"/>
        <v>0</v>
      </c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5.75" customHeight="1">
      <c r="A318" s="8"/>
      <c r="B318" s="100"/>
      <c r="C318" s="100"/>
      <c r="D318" s="100"/>
      <c r="E318" s="100"/>
      <c r="F318" s="100"/>
      <c r="G318" s="100"/>
      <c r="H318" s="100"/>
      <c r="I318" s="101" t="s">
        <v>496</v>
      </c>
      <c r="J318" s="100"/>
      <c r="K318" s="100"/>
      <c r="L318" s="101" t="s">
        <v>497</v>
      </c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5.75" customHeight="1">
      <c r="A319" s="8"/>
      <c r="B319" s="100"/>
      <c r="C319" s="100"/>
      <c r="D319" s="100"/>
      <c r="E319" s="100"/>
      <c r="F319" s="100"/>
      <c r="G319" s="100"/>
      <c r="H319" s="100"/>
      <c r="I319" s="104">
        <f>G315*A301</f>
        <v>0.9244</v>
      </c>
      <c r="J319" s="100"/>
      <c r="K319" s="100"/>
      <c r="L319" s="104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5.75" customHeight="1">
      <c r="A322" s="66" t="s">
        <v>254</v>
      </c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6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5.75" customHeight="1">
      <c r="A323" s="78" t="s">
        <v>478</v>
      </c>
      <c r="B323" s="79" t="s">
        <v>479</v>
      </c>
      <c r="C323" s="75"/>
      <c r="D323" s="76"/>
      <c r="E323" s="80" t="s">
        <v>480</v>
      </c>
      <c r="F323" s="75"/>
      <c r="G323" s="76"/>
      <c r="H323" s="79" t="s">
        <v>481</v>
      </c>
      <c r="I323" s="75"/>
      <c r="J323" s="75"/>
      <c r="K323" s="75"/>
      <c r="L323" s="76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5.75" customHeight="1">
      <c r="A324" s="81">
        <f>'Menu Cíclico'!BD12</f>
        <v>4</v>
      </c>
      <c r="B324" s="82" t="s">
        <v>482</v>
      </c>
      <c r="C324" s="82" t="s">
        <v>483</v>
      </c>
      <c r="D324" s="82" t="s">
        <v>484</v>
      </c>
      <c r="E324" s="82" t="s">
        <v>485</v>
      </c>
      <c r="F324" s="82" t="s">
        <v>484</v>
      </c>
      <c r="G324" s="82" t="s">
        <v>524</v>
      </c>
      <c r="H324" s="82" t="s">
        <v>486</v>
      </c>
      <c r="I324" s="82" t="s">
        <v>487</v>
      </c>
      <c r="J324" s="147" t="s">
        <v>488</v>
      </c>
      <c r="K324" s="85" t="s">
        <v>489</v>
      </c>
      <c r="L324" s="85" t="s">
        <v>490</v>
      </c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5.75" customHeight="1">
      <c r="A325" s="86" t="s">
        <v>491</v>
      </c>
      <c r="B325" s="87"/>
      <c r="C325" s="87"/>
      <c r="D325" s="87"/>
      <c r="E325" s="87"/>
      <c r="F325" s="87"/>
      <c r="G325" s="87"/>
      <c r="H325" s="87"/>
      <c r="I325" s="87"/>
      <c r="J325" s="115"/>
      <c r="K325" s="87"/>
      <c r="L325" s="8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5.75" customHeight="1">
      <c r="A326" s="37" t="s">
        <v>229</v>
      </c>
      <c r="B326" s="89">
        <v>0.04</v>
      </c>
      <c r="C326" s="89">
        <v>3.0</v>
      </c>
      <c r="D326" s="18">
        <f t="shared" ref="D326:D339" si="85">C326*B326</f>
        <v>0.12</v>
      </c>
      <c r="E326" s="18">
        <f>B326*A324</f>
        <v>0.16</v>
      </c>
      <c r="F326" s="18">
        <f t="shared" ref="F326:F339" si="86">E326*C326</f>
        <v>0.48</v>
      </c>
      <c r="G326" s="140">
        <v>0.0</v>
      </c>
      <c r="H326" s="18">
        <v>1.0</v>
      </c>
      <c r="I326" s="89">
        <f t="shared" ref="I326:I339" si="87">H326*E326</f>
        <v>0.16</v>
      </c>
      <c r="J326" s="116">
        <f>'Insumos Buffet'!D9</f>
        <v>4311</v>
      </c>
      <c r="K326" s="3">
        <f t="shared" ref="K326:K339" si="88">J326*I326</f>
        <v>689.76</v>
      </c>
      <c r="L326" s="3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5.75" customHeight="1">
      <c r="A327" s="31" t="s">
        <v>517</v>
      </c>
      <c r="B327" s="18">
        <v>0.12</v>
      </c>
      <c r="C327" s="18">
        <v>1.0</v>
      </c>
      <c r="D327" s="18">
        <f t="shared" si="85"/>
        <v>0.12</v>
      </c>
      <c r="E327" s="18">
        <f>B327*A324</f>
        <v>0.48</v>
      </c>
      <c r="F327" s="18">
        <f t="shared" si="86"/>
        <v>0.48</v>
      </c>
      <c r="G327" s="87"/>
      <c r="H327" s="18">
        <v>1.0</v>
      </c>
      <c r="I327" s="89">
        <f t="shared" si="87"/>
        <v>0.48</v>
      </c>
      <c r="J327" s="116"/>
      <c r="K327" s="3">
        <f t="shared" si="88"/>
        <v>0</v>
      </c>
      <c r="L327" s="3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5.75" customHeight="1">
      <c r="A328" s="31" t="s">
        <v>399</v>
      </c>
      <c r="B328" s="18">
        <v>3.0E-4</v>
      </c>
      <c r="C328" s="18">
        <v>1.0</v>
      </c>
      <c r="D328" s="18">
        <f t="shared" si="85"/>
        <v>0.0003</v>
      </c>
      <c r="E328" s="18">
        <f>B328*A324</f>
        <v>0.0012</v>
      </c>
      <c r="F328" s="18">
        <f t="shared" si="86"/>
        <v>0.0012</v>
      </c>
      <c r="G328" s="148" t="s">
        <v>527</v>
      </c>
      <c r="H328" s="18">
        <v>1.0</v>
      </c>
      <c r="I328" s="89">
        <f t="shared" si="87"/>
        <v>0.0012</v>
      </c>
      <c r="J328" s="116">
        <f>'Insumos Buffet'!D31</f>
        <v>206667</v>
      </c>
      <c r="K328" s="3">
        <f t="shared" si="88"/>
        <v>248.0004</v>
      </c>
      <c r="L328" s="3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5.75" customHeight="1">
      <c r="A329" s="31" t="s">
        <v>505</v>
      </c>
      <c r="B329" s="18">
        <v>0.002</v>
      </c>
      <c r="C329" s="18">
        <v>1.0</v>
      </c>
      <c r="D329" s="18">
        <f t="shared" si="85"/>
        <v>0.002</v>
      </c>
      <c r="E329" s="18">
        <f>B329*A324</f>
        <v>0.008</v>
      </c>
      <c r="F329" s="18">
        <f t="shared" si="86"/>
        <v>0.008</v>
      </c>
      <c r="G329" s="142"/>
      <c r="H329" s="18">
        <v>1.0</v>
      </c>
      <c r="I329" s="89">
        <f t="shared" si="87"/>
        <v>0.008</v>
      </c>
      <c r="J329" s="116">
        <f>'Insumos Buffet'!D82</f>
        <v>3200</v>
      </c>
      <c r="K329" s="3">
        <f t="shared" si="88"/>
        <v>25.6</v>
      </c>
      <c r="L329" s="3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5.75" customHeight="1">
      <c r="A330" s="31" t="s">
        <v>494</v>
      </c>
      <c r="B330" s="18">
        <v>1.0E-4</v>
      </c>
      <c r="C330" s="18">
        <v>1.0</v>
      </c>
      <c r="D330" s="18">
        <f t="shared" si="85"/>
        <v>0.0001</v>
      </c>
      <c r="E330" s="18">
        <f>B330*A324</f>
        <v>0.0004</v>
      </c>
      <c r="F330" s="18">
        <f t="shared" si="86"/>
        <v>0.0004</v>
      </c>
      <c r="G330" s="142"/>
      <c r="H330" s="18">
        <v>1.0</v>
      </c>
      <c r="I330" s="89">
        <f t="shared" si="87"/>
        <v>0.0004</v>
      </c>
      <c r="J330" s="116">
        <f>'Insumos Buffet'!D70</f>
        <v>145000</v>
      </c>
      <c r="K330" s="3">
        <f t="shared" si="88"/>
        <v>58</v>
      </c>
      <c r="L330" s="3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5.75" customHeight="1">
      <c r="A331" s="31"/>
      <c r="B331" s="18"/>
      <c r="C331" s="18"/>
      <c r="D331" s="18">
        <f t="shared" si="85"/>
        <v>0</v>
      </c>
      <c r="E331" s="18">
        <f>B331*A324</f>
        <v>0</v>
      </c>
      <c r="F331" s="18">
        <f t="shared" si="86"/>
        <v>0</v>
      </c>
      <c r="G331" s="87"/>
      <c r="H331" s="18"/>
      <c r="I331" s="89">
        <f t="shared" si="87"/>
        <v>0</v>
      </c>
      <c r="J331" s="116"/>
      <c r="K331" s="3">
        <f t="shared" si="88"/>
        <v>0</v>
      </c>
      <c r="L331" s="3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5.75" customHeight="1">
      <c r="A332" s="31"/>
      <c r="B332" s="18"/>
      <c r="C332" s="18"/>
      <c r="D332" s="18">
        <f t="shared" si="85"/>
        <v>0</v>
      </c>
      <c r="E332" s="18">
        <f>B332*A324</f>
        <v>0</v>
      </c>
      <c r="F332" s="18">
        <f t="shared" si="86"/>
        <v>0</v>
      </c>
      <c r="G332" s="59"/>
      <c r="H332" s="18"/>
      <c r="I332" s="89">
        <f t="shared" si="87"/>
        <v>0</v>
      </c>
      <c r="J332" s="116"/>
      <c r="K332" s="3">
        <f t="shared" si="88"/>
        <v>0</v>
      </c>
      <c r="L332" s="3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5.75" customHeight="1">
      <c r="A333" s="31"/>
      <c r="B333" s="89"/>
      <c r="C333" s="89"/>
      <c r="D333" s="18">
        <f t="shared" si="85"/>
        <v>0</v>
      </c>
      <c r="E333" s="18">
        <f>B333*A324</f>
        <v>0</v>
      </c>
      <c r="F333" s="18">
        <f t="shared" si="86"/>
        <v>0</v>
      </c>
      <c r="G333" s="148" t="s">
        <v>528</v>
      </c>
      <c r="H333" s="18"/>
      <c r="I333" s="89">
        <f t="shared" si="87"/>
        <v>0</v>
      </c>
      <c r="J333" s="116"/>
      <c r="K333" s="3">
        <f t="shared" si="88"/>
        <v>0</v>
      </c>
      <c r="L333" s="3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5.75" customHeight="1">
      <c r="A334" s="2"/>
      <c r="B334" s="89"/>
      <c r="C334" s="89"/>
      <c r="D334" s="18">
        <f t="shared" si="85"/>
        <v>0</v>
      </c>
      <c r="E334" s="18">
        <f>B334*A324</f>
        <v>0</v>
      </c>
      <c r="F334" s="18">
        <f t="shared" si="86"/>
        <v>0</v>
      </c>
      <c r="G334" s="142"/>
      <c r="H334" s="18"/>
      <c r="I334" s="89">
        <f t="shared" si="87"/>
        <v>0</v>
      </c>
      <c r="J334" s="116"/>
      <c r="K334" s="3">
        <f t="shared" si="88"/>
        <v>0</v>
      </c>
      <c r="L334" s="3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5.75" customHeight="1">
      <c r="A335" s="1"/>
      <c r="B335" s="89"/>
      <c r="C335" s="89"/>
      <c r="D335" s="18">
        <f t="shared" si="85"/>
        <v>0</v>
      </c>
      <c r="E335" s="18">
        <f>B335*A324</f>
        <v>0</v>
      </c>
      <c r="F335" s="18">
        <f t="shared" si="86"/>
        <v>0</v>
      </c>
      <c r="G335" s="142"/>
      <c r="H335" s="18"/>
      <c r="I335" s="89">
        <f t="shared" si="87"/>
        <v>0</v>
      </c>
      <c r="J335" s="116"/>
      <c r="K335" s="3">
        <f t="shared" si="88"/>
        <v>0</v>
      </c>
      <c r="L335" s="3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5.75" customHeight="1">
      <c r="A336" s="1"/>
      <c r="B336" s="89"/>
      <c r="C336" s="89"/>
      <c r="D336" s="18">
        <f t="shared" si="85"/>
        <v>0</v>
      </c>
      <c r="E336" s="18">
        <f>B336*A324</f>
        <v>0</v>
      </c>
      <c r="F336" s="18">
        <f t="shared" si="86"/>
        <v>0</v>
      </c>
      <c r="G336" s="142"/>
      <c r="H336" s="18"/>
      <c r="I336" s="89">
        <f t="shared" si="87"/>
        <v>0</v>
      </c>
      <c r="J336" s="116"/>
      <c r="K336" s="3">
        <f t="shared" si="88"/>
        <v>0</v>
      </c>
      <c r="L336" s="3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5.75" customHeight="1">
      <c r="A337" s="31"/>
      <c r="B337" s="89"/>
      <c r="C337" s="89"/>
      <c r="D337" s="95">
        <f t="shared" si="85"/>
        <v>0</v>
      </c>
      <c r="E337" s="95">
        <f>B337*A324</f>
        <v>0</v>
      </c>
      <c r="F337" s="18">
        <f t="shared" si="86"/>
        <v>0</v>
      </c>
      <c r="G337" s="87"/>
      <c r="H337" s="18"/>
      <c r="I337" s="89">
        <f t="shared" si="87"/>
        <v>0</v>
      </c>
      <c r="J337" s="118"/>
      <c r="K337" s="3">
        <f t="shared" si="88"/>
        <v>0</v>
      </c>
      <c r="L337" s="3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5.75" customHeight="1">
      <c r="A338" s="31"/>
      <c r="B338" s="89"/>
      <c r="C338" s="89"/>
      <c r="D338" s="18">
        <f t="shared" si="85"/>
        <v>0</v>
      </c>
      <c r="E338" s="18">
        <f>B338*A324</f>
        <v>0</v>
      </c>
      <c r="F338" s="18">
        <f t="shared" si="86"/>
        <v>0</v>
      </c>
      <c r="G338" s="143">
        <f>F340/A324</f>
        <v>0.2424</v>
      </c>
      <c r="H338" s="18"/>
      <c r="I338" s="89">
        <f t="shared" si="87"/>
        <v>0</v>
      </c>
      <c r="J338" s="3"/>
      <c r="K338" s="3">
        <f t="shared" si="88"/>
        <v>0</v>
      </c>
      <c r="L338" s="3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5.75" customHeight="1">
      <c r="A339" s="31"/>
      <c r="B339" s="89"/>
      <c r="C339" s="89"/>
      <c r="D339" s="18">
        <f t="shared" si="85"/>
        <v>0</v>
      </c>
      <c r="E339" s="18">
        <f>B339*A324</f>
        <v>0</v>
      </c>
      <c r="F339" s="18">
        <f t="shared" si="86"/>
        <v>0</v>
      </c>
      <c r="G339" s="142"/>
      <c r="H339" s="18"/>
      <c r="I339" s="89">
        <f t="shared" si="87"/>
        <v>0</v>
      </c>
      <c r="J339" s="3"/>
      <c r="K339" s="3">
        <f t="shared" si="88"/>
        <v>0</v>
      </c>
      <c r="L339" s="3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5.75" customHeight="1">
      <c r="A340" s="4" t="s">
        <v>495</v>
      </c>
      <c r="B340" s="97">
        <f>SUM(B326:B339)</f>
        <v>0.1624</v>
      </c>
      <c r="C340" s="96"/>
      <c r="D340" s="97">
        <f t="shared" ref="D340:F340" si="89">SUM(D326:D339)</f>
        <v>0.2424</v>
      </c>
      <c r="E340" s="97">
        <f t="shared" si="89"/>
        <v>0.6496</v>
      </c>
      <c r="F340" s="97">
        <f t="shared" si="89"/>
        <v>0.9696</v>
      </c>
      <c r="G340" s="87"/>
      <c r="H340" s="96"/>
      <c r="I340" s="97">
        <f t="shared" ref="I340:L340" si="90">SUM(I326:I339)</f>
        <v>0.6496</v>
      </c>
      <c r="J340" s="98">
        <f t="shared" si="90"/>
        <v>359178</v>
      </c>
      <c r="K340" s="98">
        <f t="shared" si="90"/>
        <v>1021.3604</v>
      </c>
      <c r="L340" s="98">
        <f t="shared" si="90"/>
        <v>0</v>
      </c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5.75" customHeight="1">
      <c r="A341" s="8"/>
      <c r="B341" s="100"/>
      <c r="C341" s="100"/>
      <c r="D341" s="100"/>
      <c r="E341" s="100"/>
      <c r="F341" s="100"/>
      <c r="G341" s="100"/>
      <c r="H341" s="100"/>
      <c r="I341" s="101" t="s">
        <v>496</v>
      </c>
      <c r="J341" s="100"/>
      <c r="K341" s="100"/>
      <c r="L341" s="101" t="s">
        <v>497</v>
      </c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5.75" customHeight="1">
      <c r="A342" s="8"/>
      <c r="B342" s="100"/>
      <c r="C342" s="100"/>
      <c r="D342" s="100"/>
      <c r="E342" s="100"/>
      <c r="F342" s="100"/>
      <c r="G342" s="100"/>
      <c r="H342" s="100"/>
      <c r="I342" s="104">
        <f>G338*A324</f>
        <v>0.9696</v>
      </c>
      <c r="J342" s="100"/>
      <c r="K342" s="100"/>
      <c r="L342" s="104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5.75" customHeight="1">
      <c r="A345" s="66" t="s">
        <v>243</v>
      </c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6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5.75" customHeight="1">
      <c r="A346" s="78" t="s">
        <v>478</v>
      </c>
      <c r="B346" s="79" t="s">
        <v>479</v>
      </c>
      <c r="C346" s="75"/>
      <c r="D346" s="76"/>
      <c r="E346" s="80" t="s">
        <v>480</v>
      </c>
      <c r="F346" s="75"/>
      <c r="G346" s="76"/>
      <c r="H346" s="79" t="s">
        <v>481</v>
      </c>
      <c r="I346" s="75"/>
      <c r="J346" s="75"/>
      <c r="K346" s="75"/>
      <c r="L346" s="76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5.75" customHeight="1">
      <c r="A347" s="81">
        <f>'Menu Cíclico'!BH12</f>
        <v>4</v>
      </c>
      <c r="B347" s="82" t="s">
        <v>482</v>
      </c>
      <c r="C347" s="82" t="s">
        <v>483</v>
      </c>
      <c r="D347" s="82" t="s">
        <v>484</v>
      </c>
      <c r="E347" s="82" t="s">
        <v>485</v>
      </c>
      <c r="F347" s="82" t="s">
        <v>484</v>
      </c>
      <c r="G347" s="82" t="s">
        <v>524</v>
      </c>
      <c r="H347" s="82" t="s">
        <v>486</v>
      </c>
      <c r="I347" s="82" t="s">
        <v>487</v>
      </c>
      <c r="J347" s="147" t="s">
        <v>488</v>
      </c>
      <c r="K347" s="85" t="s">
        <v>489</v>
      </c>
      <c r="L347" s="85" t="s">
        <v>490</v>
      </c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5.75" customHeight="1">
      <c r="A348" s="86" t="s">
        <v>491</v>
      </c>
      <c r="B348" s="87"/>
      <c r="C348" s="87"/>
      <c r="D348" s="87"/>
      <c r="E348" s="87"/>
      <c r="F348" s="87"/>
      <c r="G348" s="87"/>
      <c r="H348" s="87"/>
      <c r="I348" s="87"/>
      <c r="J348" s="115"/>
      <c r="K348" s="87"/>
      <c r="L348" s="8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5.75" customHeight="1">
      <c r="A349" s="37" t="s">
        <v>229</v>
      </c>
      <c r="B349" s="89">
        <v>0.04</v>
      </c>
      <c r="C349" s="89">
        <v>3.0</v>
      </c>
      <c r="D349" s="18">
        <f t="shared" ref="D349:D362" si="91">C349*B349</f>
        <v>0.12</v>
      </c>
      <c r="E349" s="18">
        <f>B349*A347</f>
        <v>0.16</v>
      </c>
      <c r="F349" s="18">
        <f t="shared" ref="F349:F362" si="92">E349*C349</f>
        <v>0.48</v>
      </c>
      <c r="G349" s="140">
        <v>0.0</v>
      </c>
      <c r="H349" s="18">
        <v>1.0</v>
      </c>
      <c r="I349" s="89">
        <f t="shared" ref="I349:I362" si="93">H349*E349</f>
        <v>0.16</v>
      </c>
      <c r="J349" s="116">
        <f>'Insumos Buffet'!D9</f>
        <v>4311</v>
      </c>
      <c r="K349" s="3">
        <f t="shared" ref="K349:K362" si="94">J349*I349</f>
        <v>689.76</v>
      </c>
      <c r="L349" s="3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5.75" customHeight="1">
      <c r="A350" s="31" t="s">
        <v>517</v>
      </c>
      <c r="B350" s="89">
        <v>0.12</v>
      </c>
      <c r="C350" s="89">
        <v>1.0</v>
      </c>
      <c r="D350" s="18">
        <f t="shared" si="91"/>
        <v>0.12</v>
      </c>
      <c r="E350" s="18">
        <f>B350*A347</f>
        <v>0.48</v>
      </c>
      <c r="F350" s="18">
        <f t="shared" si="92"/>
        <v>0.48</v>
      </c>
      <c r="G350" s="87"/>
      <c r="H350" s="18">
        <v>1.0</v>
      </c>
      <c r="I350" s="89">
        <f t="shared" si="93"/>
        <v>0.48</v>
      </c>
      <c r="J350" s="116"/>
      <c r="K350" s="3">
        <f t="shared" si="94"/>
        <v>0</v>
      </c>
      <c r="L350" s="3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5.75" customHeight="1">
      <c r="A351" s="31" t="s">
        <v>653</v>
      </c>
      <c r="B351" s="18">
        <v>0.001</v>
      </c>
      <c r="C351" s="18">
        <v>1.0</v>
      </c>
      <c r="D351" s="18">
        <f t="shared" si="91"/>
        <v>0.001</v>
      </c>
      <c r="E351" s="18">
        <f>B351*A347</f>
        <v>0.004</v>
      </c>
      <c r="F351" s="18">
        <f t="shared" si="92"/>
        <v>0.004</v>
      </c>
      <c r="G351" s="148" t="s">
        <v>527</v>
      </c>
      <c r="H351" s="18">
        <v>1.0</v>
      </c>
      <c r="I351" s="89">
        <f t="shared" si="93"/>
        <v>0.004</v>
      </c>
      <c r="J351" s="116">
        <f>'Insumos Buffet'!D22</f>
        <v>9024</v>
      </c>
      <c r="K351" s="3">
        <f t="shared" si="94"/>
        <v>36.096</v>
      </c>
      <c r="L351" s="3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5.75" customHeight="1">
      <c r="A352" s="31" t="s">
        <v>476</v>
      </c>
      <c r="B352" s="18">
        <v>0.001</v>
      </c>
      <c r="C352" s="18">
        <v>1.0</v>
      </c>
      <c r="D352" s="18">
        <f t="shared" si="91"/>
        <v>0.001</v>
      </c>
      <c r="E352" s="18">
        <f>B352*A347</f>
        <v>0.004</v>
      </c>
      <c r="F352" s="18">
        <f t="shared" si="92"/>
        <v>0.004</v>
      </c>
      <c r="G352" s="142"/>
      <c r="H352" s="18">
        <v>1.0</v>
      </c>
      <c r="I352" s="89">
        <f t="shared" si="93"/>
        <v>0.004</v>
      </c>
      <c r="J352" s="116">
        <f>'Insumos Buffet'!D68</f>
        <v>48684</v>
      </c>
      <c r="K352" s="3">
        <f t="shared" si="94"/>
        <v>194.736</v>
      </c>
      <c r="L352" s="3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5.75" customHeight="1">
      <c r="A353" s="31" t="s">
        <v>409</v>
      </c>
      <c r="B353" s="18">
        <v>0.002</v>
      </c>
      <c r="C353" s="18">
        <v>1.0</v>
      </c>
      <c r="D353" s="18">
        <f t="shared" si="91"/>
        <v>0.002</v>
      </c>
      <c r="E353" s="18">
        <f>B353*A347</f>
        <v>0.008</v>
      </c>
      <c r="F353" s="18">
        <f t="shared" si="92"/>
        <v>0.008</v>
      </c>
      <c r="G353" s="142"/>
      <c r="H353" s="18">
        <v>1.0</v>
      </c>
      <c r="I353" s="89">
        <f t="shared" si="93"/>
        <v>0.008</v>
      </c>
      <c r="J353" s="116">
        <f>'Insumos Buffet'!D34</f>
        <v>400000</v>
      </c>
      <c r="K353" s="3">
        <f t="shared" si="94"/>
        <v>3200</v>
      </c>
      <c r="L353" s="3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5.75" customHeight="1">
      <c r="A354" s="31" t="s">
        <v>639</v>
      </c>
      <c r="B354" s="18">
        <v>0.001</v>
      </c>
      <c r="C354" s="18">
        <v>1.0</v>
      </c>
      <c r="D354" s="18">
        <f t="shared" si="91"/>
        <v>0.001</v>
      </c>
      <c r="E354" s="18">
        <f>B354*A347</f>
        <v>0.004</v>
      </c>
      <c r="F354" s="18">
        <f t="shared" si="92"/>
        <v>0.004</v>
      </c>
      <c r="G354" s="87"/>
      <c r="H354" s="18">
        <v>1.0</v>
      </c>
      <c r="I354" s="89">
        <f t="shared" si="93"/>
        <v>0.004</v>
      </c>
      <c r="J354" s="116">
        <f>'Insumos Buffet'!D82</f>
        <v>3200</v>
      </c>
      <c r="K354" s="3">
        <f t="shared" si="94"/>
        <v>12.8</v>
      </c>
      <c r="L354" s="3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5.75" customHeight="1">
      <c r="A355" s="31" t="s">
        <v>494</v>
      </c>
      <c r="B355" s="18">
        <v>0.001</v>
      </c>
      <c r="C355" s="18">
        <v>1.0</v>
      </c>
      <c r="D355" s="18">
        <f t="shared" si="91"/>
        <v>0.001</v>
      </c>
      <c r="E355" s="18">
        <f>B355*A347</f>
        <v>0.004</v>
      </c>
      <c r="F355" s="18">
        <f t="shared" si="92"/>
        <v>0.004</v>
      </c>
      <c r="G355" s="59"/>
      <c r="H355" s="18">
        <v>1.0</v>
      </c>
      <c r="I355" s="89">
        <f t="shared" si="93"/>
        <v>0.004</v>
      </c>
      <c r="J355" s="116">
        <f>'Insumos Buffet'!D70</f>
        <v>145000</v>
      </c>
      <c r="K355" s="3">
        <f t="shared" si="94"/>
        <v>580</v>
      </c>
      <c r="L355" s="3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5.75" customHeight="1">
      <c r="A356" s="2"/>
      <c r="B356" s="89"/>
      <c r="C356" s="89"/>
      <c r="D356" s="18">
        <f t="shared" si="91"/>
        <v>0</v>
      </c>
      <c r="E356" s="18">
        <f>B356*A347</f>
        <v>0</v>
      </c>
      <c r="F356" s="18">
        <f t="shared" si="92"/>
        <v>0</v>
      </c>
      <c r="G356" s="148" t="s">
        <v>528</v>
      </c>
      <c r="H356" s="18"/>
      <c r="I356" s="89">
        <f t="shared" si="93"/>
        <v>0</v>
      </c>
      <c r="J356" s="116"/>
      <c r="K356" s="3">
        <f t="shared" si="94"/>
        <v>0</v>
      </c>
      <c r="L356" s="3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5.75" customHeight="1">
      <c r="A357" s="2"/>
      <c r="B357" s="89"/>
      <c r="C357" s="89"/>
      <c r="D357" s="18">
        <f t="shared" si="91"/>
        <v>0</v>
      </c>
      <c r="E357" s="18">
        <f>B357*A347</f>
        <v>0</v>
      </c>
      <c r="F357" s="18">
        <f t="shared" si="92"/>
        <v>0</v>
      </c>
      <c r="G357" s="142"/>
      <c r="H357" s="18"/>
      <c r="I357" s="89">
        <f t="shared" si="93"/>
        <v>0</v>
      </c>
      <c r="J357" s="116"/>
      <c r="K357" s="3">
        <f t="shared" si="94"/>
        <v>0</v>
      </c>
      <c r="L357" s="3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5.75" customHeight="1">
      <c r="A358" s="1"/>
      <c r="B358" s="89"/>
      <c r="C358" s="89"/>
      <c r="D358" s="18">
        <f t="shared" si="91"/>
        <v>0</v>
      </c>
      <c r="E358" s="18">
        <f>B358*A347</f>
        <v>0</v>
      </c>
      <c r="F358" s="18">
        <f t="shared" si="92"/>
        <v>0</v>
      </c>
      <c r="G358" s="142"/>
      <c r="H358" s="18"/>
      <c r="I358" s="89">
        <f t="shared" si="93"/>
        <v>0</v>
      </c>
      <c r="J358" s="116"/>
      <c r="K358" s="3">
        <f t="shared" si="94"/>
        <v>0</v>
      </c>
      <c r="L358" s="3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5.75" customHeight="1">
      <c r="A359" s="1"/>
      <c r="B359" s="89"/>
      <c r="C359" s="89"/>
      <c r="D359" s="18">
        <f t="shared" si="91"/>
        <v>0</v>
      </c>
      <c r="E359" s="18">
        <f>B359*A347</f>
        <v>0</v>
      </c>
      <c r="F359" s="18">
        <f t="shared" si="92"/>
        <v>0</v>
      </c>
      <c r="G359" s="142"/>
      <c r="H359" s="18"/>
      <c r="I359" s="89">
        <f t="shared" si="93"/>
        <v>0</v>
      </c>
      <c r="J359" s="116"/>
      <c r="K359" s="3">
        <f t="shared" si="94"/>
        <v>0</v>
      </c>
      <c r="L359" s="3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5.75" customHeight="1">
      <c r="A360" s="31"/>
      <c r="B360" s="89"/>
      <c r="C360" s="89"/>
      <c r="D360" s="95">
        <f t="shared" si="91"/>
        <v>0</v>
      </c>
      <c r="E360" s="95">
        <f>B360*A347</f>
        <v>0</v>
      </c>
      <c r="F360" s="18">
        <f t="shared" si="92"/>
        <v>0</v>
      </c>
      <c r="G360" s="87"/>
      <c r="H360" s="18"/>
      <c r="I360" s="89">
        <f t="shared" si="93"/>
        <v>0</v>
      </c>
      <c r="J360" s="118"/>
      <c r="K360" s="3">
        <f t="shared" si="94"/>
        <v>0</v>
      </c>
      <c r="L360" s="3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5.75" customHeight="1">
      <c r="A361" s="31"/>
      <c r="B361" s="89"/>
      <c r="C361" s="89"/>
      <c r="D361" s="18">
        <f t="shared" si="91"/>
        <v>0</v>
      </c>
      <c r="E361" s="18">
        <f>B361*A347</f>
        <v>0</v>
      </c>
      <c r="F361" s="18">
        <f t="shared" si="92"/>
        <v>0</v>
      </c>
      <c r="G361" s="143">
        <f>F363/A347</f>
        <v>0.246</v>
      </c>
      <c r="H361" s="18"/>
      <c r="I361" s="89">
        <f t="shared" si="93"/>
        <v>0</v>
      </c>
      <c r="J361" s="3"/>
      <c r="K361" s="3">
        <f t="shared" si="94"/>
        <v>0</v>
      </c>
      <c r="L361" s="3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5.75" customHeight="1">
      <c r="A362" s="31"/>
      <c r="B362" s="89"/>
      <c r="C362" s="89"/>
      <c r="D362" s="18">
        <f t="shared" si="91"/>
        <v>0</v>
      </c>
      <c r="E362" s="18">
        <f>B362*A347</f>
        <v>0</v>
      </c>
      <c r="F362" s="18">
        <f t="shared" si="92"/>
        <v>0</v>
      </c>
      <c r="G362" s="142"/>
      <c r="H362" s="18"/>
      <c r="I362" s="89">
        <f t="shared" si="93"/>
        <v>0</v>
      </c>
      <c r="J362" s="3"/>
      <c r="K362" s="3">
        <f t="shared" si="94"/>
        <v>0</v>
      </c>
      <c r="L362" s="3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5.75" customHeight="1">
      <c r="A363" s="4" t="s">
        <v>495</v>
      </c>
      <c r="B363" s="97">
        <f>SUM(B349:B362)</f>
        <v>0.166</v>
      </c>
      <c r="C363" s="96"/>
      <c r="D363" s="97">
        <f t="shared" ref="D363:F363" si="95">SUM(D349:D362)</f>
        <v>0.246</v>
      </c>
      <c r="E363" s="97">
        <f t="shared" si="95"/>
        <v>0.664</v>
      </c>
      <c r="F363" s="97">
        <f t="shared" si="95"/>
        <v>0.984</v>
      </c>
      <c r="G363" s="87"/>
      <c r="H363" s="96"/>
      <c r="I363" s="97">
        <f t="shared" ref="I363:L363" si="96">SUM(I349:I362)</f>
        <v>0.664</v>
      </c>
      <c r="J363" s="98">
        <f t="shared" si="96"/>
        <v>610219</v>
      </c>
      <c r="K363" s="98">
        <f t="shared" si="96"/>
        <v>4713.392</v>
      </c>
      <c r="L363" s="98">
        <f t="shared" si="96"/>
        <v>0</v>
      </c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5.75" customHeight="1">
      <c r="A364" s="8"/>
      <c r="B364" s="100"/>
      <c r="C364" s="100"/>
      <c r="D364" s="100"/>
      <c r="E364" s="100"/>
      <c r="F364" s="100"/>
      <c r="G364" s="100"/>
      <c r="H364" s="100"/>
      <c r="I364" s="101" t="s">
        <v>496</v>
      </c>
      <c r="J364" s="100"/>
      <c r="K364" s="100"/>
      <c r="L364" s="101" t="s">
        <v>497</v>
      </c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5.75" customHeight="1">
      <c r="A365" s="8"/>
      <c r="B365" s="100"/>
      <c r="C365" s="100"/>
      <c r="D365" s="100"/>
      <c r="E365" s="100"/>
      <c r="F365" s="100"/>
      <c r="G365" s="100"/>
      <c r="H365" s="100"/>
      <c r="I365" s="104">
        <f>G361*A347</f>
        <v>0.984</v>
      </c>
      <c r="J365" s="100"/>
      <c r="K365" s="100"/>
      <c r="L365" s="104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5.75" customHeight="1">
      <c r="A368" s="66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6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5.75" customHeight="1">
      <c r="A369" s="78" t="s">
        <v>478</v>
      </c>
      <c r="B369" s="79" t="s">
        <v>479</v>
      </c>
      <c r="C369" s="75"/>
      <c r="D369" s="76"/>
      <c r="E369" s="80" t="s">
        <v>480</v>
      </c>
      <c r="F369" s="75"/>
      <c r="G369" s="76"/>
      <c r="H369" s="79" t="s">
        <v>481</v>
      </c>
      <c r="I369" s="75"/>
      <c r="J369" s="75"/>
      <c r="K369" s="75"/>
      <c r="L369" s="76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5.75" customHeight="1">
      <c r="A370" s="177">
        <v>4.0</v>
      </c>
      <c r="B370" s="82" t="s">
        <v>482</v>
      </c>
      <c r="C370" s="82" t="s">
        <v>483</v>
      </c>
      <c r="D370" s="82" t="s">
        <v>484</v>
      </c>
      <c r="E370" s="82" t="s">
        <v>485</v>
      </c>
      <c r="F370" s="82" t="s">
        <v>484</v>
      </c>
      <c r="G370" s="82" t="s">
        <v>524</v>
      </c>
      <c r="H370" s="82" t="s">
        <v>486</v>
      </c>
      <c r="I370" s="82" t="s">
        <v>487</v>
      </c>
      <c r="J370" s="147" t="s">
        <v>488</v>
      </c>
      <c r="K370" s="85" t="s">
        <v>489</v>
      </c>
      <c r="L370" s="85" t="s">
        <v>490</v>
      </c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5.75" customHeight="1">
      <c r="A371" s="86" t="s">
        <v>491</v>
      </c>
      <c r="B371" s="87"/>
      <c r="C371" s="87"/>
      <c r="D371" s="87"/>
      <c r="E371" s="87"/>
      <c r="F371" s="87"/>
      <c r="G371" s="87"/>
      <c r="H371" s="87"/>
      <c r="I371" s="87"/>
      <c r="J371" s="115"/>
      <c r="K371" s="87"/>
      <c r="L371" s="8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5.75" customHeight="1">
      <c r="A372" s="2"/>
      <c r="B372" s="89"/>
      <c r="C372" s="89"/>
      <c r="D372" s="18">
        <f t="shared" ref="D372:D385" si="97">C372*B372</f>
        <v>0</v>
      </c>
      <c r="E372" s="18">
        <f>B372*A370</f>
        <v>0</v>
      </c>
      <c r="F372" s="18">
        <f t="shared" ref="F372:F385" si="98">E372*C372</f>
        <v>0</v>
      </c>
      <c r="G372" s="140">
        <v>0.0</v>
      </c>
      <c r="H372" s="18"/>
      <c r="I372" s="89">
        <f t="shared" ref="I372:I385" si="99">H372*E372</f>
        <v>0</v>
      </c>
      <c r="J372" s="116"/>
      <c r="K372" s="3">
        <f t="shared" ref="K372:K385" si="100">J372*I372</f>
        <v>0</v>
      </c>
      <c r="L372" s="3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5.75" customHeight="1">
      <c r="A373" s="2"/>
      <c r="B373" s="89"/>
      <c r="C373" s="89"/>
      <c r="D373" s="18">
        <f t="shared" si="97"/>
        <v>0</v>
      </c>
      <c r="E373" s="18">
        <f>B373*A370</f>
        <v>0</v>
      </c>
      <c r="F373" s="18">
        <f t="shared" si="98"/>
        <v>0</v>
      </c>
      <c r="G373" s="87"/>
      <c r="H373" s="18"/>
      <c r="I373" s="89">
        <f t="shared" si="99"/>
        <v>0</v>
      </c>
      <c r="J373" s="116"/>
      <c r="K373" s="3">
        <f t="shared" si="100"/>
        <v>0</v>
      </c>
      <c r="L373" s="3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5.75" customHeight="1">
      <c r="A374" s="2"/>
      <c r="B374" s="18"/>
      <c r="C374" s="18"/>
      <c r="D374" s="18">
        <f t="shared" si="97"/>
        <v>0</v>
      </c>
      <c r="E374" s="18">
        <f>B374*A370</f>
        <v>0</v>
      </c>
      <c r="F374" s="18">
        <f t="shared" si="98"/>
        <v>0</v>
      </c>
      <c r="G374" s="148" t="s">
        <v>527</v>
      </c>
      <c r="H374" s="18"/>
      <c r="I374" s="89">
        <f t="shared" si="99"/>
        <v>0</v>
      </c>
      <c r="J374" s="116"/>
      <c r="K374" s="3">
        <f t="shared" si="100"/>
        <v>0</v>
      </c>
      <c r="L374" s="3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5.75" customHeight="1">
      <c r="A375" s="2"/>
      <c r="B375" s="18"/>
      <c r="C375" s="18"/>
      <c r="D375" s="18">
        <f t="shared" si="97"/>
        <v>0</v>
      </c>
      <c r="E375" s="18">
        <f>B375*A370</f>
        <v>0</v>
      </c>
      <c r="F375" s="18">
        <f t="shared" si="98"/>
        <v>0</v>
      </c>
      <c r="G375" s="142"/>
      <c r="H375" s="18"/>
      <c r="I375" s="89">
        <f t="shared" si="99"/>
        <v>0</v>
      </c>
      <c r="J375" s="116"/>
      <c r="K375" s="3">
        <f t="shared" si="100"/>
        <v>0</v>
      </c>
      <c r="L375" s="3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5.75" customHeight="1">
      <c r="A376" s="2"/>
      <c r="B376" s="18"/>
      <c r="C376" s="18"/>
      <c r="D376" s="18">
        <f t="shared" si="97"/>
        <v>0</v>
      </c>
      <c r="E376" s="18">
        <f>B376*A370</f>
        <v>0</v>
      </c>
      <c r="F376" s="18">
        <f t="shared" si="98"/>
        <v>0</v>
      </c>
      <c r="G376" s="142"/>
      <c r="H376" s="18"/>
      <c r="I376" s="89">
        <f t="shared" si="99"/>
        <v>0</v>
      </c>
      <c r="J376" s="116"/>
      <c r="K376" s="3">
        <f t="shared" si="100"/>
        <v>0</v>
      </c>
      <c r="L376" s="3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5.75" customHeight="1">
      <c r="A377" s="2"/>
      <c r="B377" s="18"/>
      <c r="C377" s="18"/>
      <c r="D377" s="18">
        <f t="shared" si="97"/>
        <v>0</v>
      </c>
      <c r="E377" s="18">
        <f>B377*A370</f>
        <v>0</v>
      </c>
      <c r="F377" s="18">
        <f t="shared" si="98"/>
        <v>0</v>
      </c>
      <c r="G377" s="87"/>
      <c r="H377" s="18"/>
      <c r="I377" s="89">
        <f t="shared" si="99"/>
        <v>0</v>
      </c>
      <c r="J377" s="116"/>
      <c r="K377" s="3">
        <f t="shared" si="100"/>
        <v>0</v>
      </c>
      <c r="L377" s="3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5.75" customHeight="1">
      <c r="A378" s="2"/>
      <c r="B378" s="18"/>
      <c r="C378" s="18"/>
      <c r="D378" s="18">
        <f t="shared" si="97"/>
        <v>0</v>
      </c>
      <c r="E378" s="18">
        <f>B378*A370</f>
        <v>0</v>
      </c>
      <c r="F378" s="18">
        <f t="shared" si="98"/>
        <v>0</v>
      </c>
      <c r="G378" s="59"/>
      <c r="H378" s="18"/>
      <c r="I378" s="89">
        <f t="shared" si="99"/>
        <v>0</v>
      </c>
      <c r="J378" s="116"/>
      <c r="K378" s="3">
        <f t="shared" si="100"/>
        <v>0</v>
      </c>
      <c r="L378" s="3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5.75" customHeight="1">
      <c r="A379" s="2"/>
      <c r="B379" s="89"/>
      <c r="C379" s="89"/>
      <c r="D379" s="18">
        <f t="shared" si="97"/>
        <v>0</v>
      </c>
      <c r="E379" s="18">
        <f>B379*A370</f>
        <v>0</v>
      </c>
      <c r="F379" s="18">
        <f t="shared" si="98"/>
        <v>0</v>
      </c>
      <c r="G379" s="148" t="s">
        <v>528</v>
      </c>
      <c r="H379" s="18"/>
      <c r="I379" s="89">
        <f t="shared" si="99"/>
        <v>0</v>
      </c>
      <c r="J379" s="116"/>
      <c r="K379" s="3">
        <f t="shared" si="100"/>
        <v>0</v>
      </c>
      <c r="L379" s="3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5.75" customHeight="1">
      <c r="A380" s="2"/>
      <c r="B380" s="89"/>
      <c r="C380" s="89"/>
      <c r="D380" s="18">
        <f t="shared" si="97"/>
        <v>0</v>
      </c>
      <c r="E380" s="18">
        <f>B380*A370</f>
        <v>0</v>
      </c>
      <c r="F380" s="18">
        <f t="shared" si="98"/>
        <v>0</v>
      </c>
      <c r="G380" s="142"/>
      <c r="H380" s="18"/>
      <c r="I380" s="89">
        <f t="shared" si="99"/>
        <v>0</v>
      </c>
      <c r="J380" s="116"/>
      <c r="K380" s="3">
        <f t="shared" si="100"/>
        <v>0</v>
      </c>
      <c r="L380" s="3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5.75" customHeight="1">
      <c r="A381" s="1"/>
      <c r="B381" s="89"/>
      <c r="C381" s="89"/>
      <c r="D381" s="18">
        <f t="shared" si="97"/>
        <v>0</v>
      </c>
      <c r="E381" s="18">
        <f>B381*A370</f>
        <v>0</v>
      </c>
      <c r="F381" s="18">
        <f t="shared" si="98"/>
        <v>0</v>
      </c>
      <c r="G381" s="142"/>
      <c r="H381" s="18"/>
      <c r="I381" s="89">
        <f t="shared" si="99"/>
        <v>0</v>
      </c>
      <c r="J381" s="116"/>
      <c r="K381" s="3">
        <f t="shared" si="100"/>
        <v>0</v>
      </c>
      <c r="L381" s="3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5.75" customHeight="1">
      <c r="A382" s="1"/>
      <c r="B382" s="89"/>
      <c r="C382" s="89"/>
      <c r="D382" s="18">
        <f t="shared" si="97"/>
        <v>0</v>
      </c>
      <c r="E382" s="18">
        <f>B382*A370</f>
        <v>0</v>
      </c>
      <c r="F382" s="18">
        <f t="shared" si="98"/>
        <v>0</v>
      </c>
      <c r="G382" s="142"/>
      <c r="H382" s="18"/>
      <c r="I382" s="89">
        <f t="shared" si="99"/>
        <v>0</v>
      </c>
      <c r="J382" s="116"/>
      <c r="K382" s="3">
        <f t="shared" si="100"/>
        <v>0</v>
      </c>
      <c r="L382" s="3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5.75" customHeight="1">
      <c r="A383" s="31"/>
      <c r="B383" s="89"/>
      <c r="C383" s="89"/>
      <c r="D383" s="95">
        <f t="shared" si="97"/>
        <v>0</v>
      </c>
      <c r="E383" s="95">
        <f>B383*A370</f>
        <v>0</v>
      </c>
      <c r="F383" s="18">
        <f t="shared" si="98"/>
        <v>0</v>
      </c>
      <c r="G383" s="87"/>
      <c r="H383" s="18"/>
      <c r="I383" s="89">
        <f t="shared" si="99"/>
        <v>0</v>
      </c>
      <c r="J383" s="118"/>
      <c r="K383" s="3">
        <f t="shared" si="100"/>
        <v>0</v>
      </c>
      <c r="L383" s="3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5.75" customHeight="1">
      <c r="A384" s="31"/>
      <c r="B384" s="89"/>
      <c r="C384" s="89"/>
      <c r="D384" s="18">
        <f t="shared" si="97"/>
        <v>0</v>
      </c>
      <c r="E384" s="18">
        <f>B384*A370</f>
        <v>0</v>
      </c>
      <c r="F384" s="18">
        <f t="shared" si="98"/>
        <v>0</v>
      </c>
      <c r="G384" s="143">
        <f>F386/A370</f>
        <v>0</v>
      </c>
      <c r="H384" s="18"/>
      <c r="I384" s="89">
        <f t="shared" si="99"/>
        <v>0</v>
      </c>
      <c r="J384" s="3"/>
      <c r="K384" s="3">
        <f t="shared" si="100"/>
        <v>0</v>
      </c>
      <c r="L384" s="3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5.75" customHeight="1">
      <c r="A385" s="31"/>
      <c r="B385" s="89"/>
      <c r="C385" s="89"/>
      <c r="D385" s="18">
        <f t="shared" si="97"/>
        <v>0</v>
      </c>
      <c r="E385" s="18">
        <f>B385*A370</f>
        <v>0</v>
      </c>
      <c r="F385" s="18">
        <f t="shared" si="98"/>
        <v>0</v>
      </c>
      <c r="G385" s="142"/>
      <c r="H385" s="18"/>
      <c r="I385" s="89">
        <f t="shared" si="99"/>
        <v>0</v>
      </c>
      <c r="J385" s="3"/>
      <c r="K385" s="3">
        <f t="shared" si="100"/>
        <v>0</v>
      </c>
      <c r="L385" s="3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5.75" customHeight="1">
      <c r="A386" s="4" t="s">
        <v>495</v>
      </c>
      <c r="B386" s="97">
        <f>SUM(B372:B385)</f>
        <v>0</v>
      </c>
      <c r="C386" s="96"/>
      <c r="D386" s="97">
        <f t="shared" ref="D386:F386" si="101">SUM(D372:D385)</f>
        <v>0</v>
      </c>
      <c r="E386" s="97">
        <f t="shared" si="101"/>
        <v>0</v>
      </c>
      <c r="F386" s="97">
        <f t="shared" si="101"/>
        <v>0</v>
      </c>
      <c r="G386" s="87"/>
      <c r="H386" s="96"/>
      <c r="I386" s="97">
        <f t="shared" ref="I386:L386" si="102">SUM(I372:I385)</f>
        <v>0</v>
      </c>
      <c r="J386" s="98">
        <f t="shared" si="102"/>
        <v>0</v>
      </c>
      <c r="K386" s="98">
        <f t="shared" si="102"/>
        <v>0</v>
      </c>
      <c r="L386" s="98">
        <f t="shared" si="102"/>
        <v>0</v>
      </c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5.75" customHeight="1">
      <c r="A387" s="8"/>
      <c r="B387" s="100"/>
      <c r="C387" s="100"/>
      <c r="D387" s="100"/>
      <c r="E387" s="100"/>
      <c r="F387" s="100"/>
      <c r="G387" s="100"/>
      <c r="H387" s="100"/>
      <c r="I387" s="101" t="s">
        <v>496</v>
      </c>
      <c r="J387" s="100"/>
      <c r="K387" s="100"/>
      <c r="L387" s="101" t="s">
        <v>497</v>
      </c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5.75" customHeight="1">
      <c r="A388" s="8"/>
      <c r="B388" s="100"/>
      <c r="C388" s="100"/>
      <c r="D388" s="100"/>
      <c r="E388" s="100"/>
      <c r="F388" s="100"/>
      <c r="G388" s="100"/>
      <c r="H388" s="100"/>
      <c r="I388" s="104">
        <f>G384*A370</f>
        <v>0</v>
      </c>
      <c r="J388" s="100"/>
      <c r="K388" s="100"/>
      <c r="L388" s="104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5.75" customHeight="1">
      <c r="A389" s="8"/>
      <c r="B389" s="100"/>
      <c r="C389" s="100"/>
      <c r="D389" s="100"/>
      <c r="E389" s="100"/>
      <c r="F389" s="100"/>
      <c r="G389" s="100"/>
      <c r="H389" s="100"/>
      <c r="I389" s="107"/>
      <c r="J389" s="100"/>
      <c r="K389" s="100"/>
      <c r="L389" s="10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5.75" customHeight="1">
      <c r="A391" s="66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6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5.75" customHeight="1">
      <c r="A392" s="78" t="s">
        <v>478</v>
      </c>
      <c r="B392" s="79" t="s">
        <v>479</v>
      </c>
      <c r="C392" s="75"/>
      <c r="D392" s="76"/>
      <c r="E392" s="80" t="s">
        <v>480</v>
      </c>
      <c r="F392" s="75"/>
      <c r="G392" s="76"/>
      <c r="H392" s="79" t="s">
        <v>481</v>
      </c>
      <c r="I392" s="75"/>
      <c r="J392" s="75"/>
      <c r="K392" s="75"/>
      <c r="L392" s="76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5.75" customHeight="1">
      <c r="A393" s="177">
        <v>4.0</v>
      </c>
      <c r="B393" s="82" t="s">
        <v>482</v>
      </c>
      <c r="C393" s="82" t="s">
        <v>483</v>
      </c>
      <c r="D393" s="82" t="s">
        <v>484</v>
      </c>
      <c r="E393" s="82" t="s">
        <v>485</v>
      </c>
      <c r="F393" s="82" t="s">
        <v>484</v>
      </c>
      <c r="G393" s="82" t="s">
        <v>524</v>
      </c>
      <c r="H393" s="82" t="s">
        <v>486</v>
      </c>
      <c r="I393" s="82" t="s">
        <v>487</v>
      </c>
      <c r="J393" s="147" t="s">
        <v>488</v>
      </c>
      <c r="K393" s="85" t="s">
        <v>489</v>
      </c>
      <c r="L393" s="85" t="s">
        <v>490</v>
      </c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5.75" customHeight="1">
      <c r="A394" s="86" t="s">
        <v>491</v>
      </c>
      <c r="B394" s="87"/>
      <c r="C394" s="87"/>
      <c r="D394" s="87"/>
      <c r="E394" s="87"/>
      <c r="F394" s="87"/>
      <c r="G394" s="87"/>
      <c r="H394" s="87"/>
      <c r="I394" s="87"/>
      <c r="J394" s="115"/>
      <c r="K394" s="87"/>
      <c r="L394" s="8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5.75" customHeight="1">
      <c r="A395" s="2"/>
      <c r="B395" s="89"/>
      <c r="C395" s="89"/>
      <c r="D395" s="18">
        <f t="shared" ref="D395:D408" si="103">C395*B395</f>
        <v>0</v>
      </c>
      <c r="E395" s="18">
        <f>B395*A393</f>
        <v>0</v>
      </c>
      <c r="F395" s="18">
        <f t="shared" ref="F395:F408" si="104">E395*C395</f>
        <v>0</v>
      </c>
      <c r="G395" s="140">
        <v>0.0</v>
      </c>
      <c r="H395" s="18"/>
      <c r="I395" s="89">
        <f t="shared" ref="I395:I408" si="105">H395*E395</f>
        <v>0</v>
      </c>
      <c r="J395" s="116"/>
      <c r="K395" s="3">
        <f t="shared" ref="K395:K408" si="106">J395*I395</f>
        <v>0</v>
      </c>
      <c r="L395" s="3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5.75" customHeight="1">
      <c r="A396" s="2"/>
      <c r="B396" s="89"/>
      <c r="C396" s="89"/>
      <c r="D396" s="18">
        <f t="shared" si="103"/>
        <v>0</v>
      </c>
      <c r="E396" s="18">
        <f>B396*A393</f>
        <v>0</v>
      </c>
      <c r="F396" s="18">
        <f t="shared" si="104"/>
        <v>0</v>
      </c>
      <c r="G396" s="87"/>
      <c r="H396" s="18"/>
      <c r="I396" s="89">
        <f t="shared" si="105"/>
        <v>0</v>
      </c>
      <c r="J396" s="116"/>
      <c r="K396" s="3">
        <f t="shared" si="106"/>
        <v>0</v>
      </c>
      <c r="L396" s="3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5.75" customHeight="1">
      <c r="A397" s="2"/>
      <c r="B397" s="18"/>
      <c r="C397" s="18"/>
      <c r="D397" s="18">
        <f t="shared" si="103"/>
        <v>0</v>
      </c>
      <c r="E397" s="18">
        <f>B397*A393</f>
        <v>0</v>
      </c>
      <c r="F397" s="18">
        <f t="shared" si="104"/>
        <v>0</v>
      </c>
      <c r="G397" s="148" t="s">
        <v>527</v>
      </c>
      <c r="H397" s="18"/>
      <c r="I397" s="89">
        <f t="shared" si="105"/>
        <v>0</v>
      </c>
      <c r="J397" s="116"/>
      <c r="K397" s="3">
        <f t="shared" si="106"/>
        <v>0</v>
      </c>
      <c r="L397" s="3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5.75" customHeight="1">
      <c r="A398" s="2"/>
      <c r="B398" s="18"/>
      <c r="C398" s="18"/>
      <c r="D398" s="18">
        <f t="shared" si="103"/>
        <v>0</v>
      </c>
      <c r="E398" s="18">
        <f>B398*A393</f>
        <v>0</v>
      </c>
      <c r="F398" s="18">
        <f t="shared" si="104"/>
        <v>0</v>
      </c>
      <c r="G398" s="142"/>
      <c r="H398" s="18"/>
      <c r="I398" s="89">
        <f t="shared" si="105"/>
        <v>0</v>
      </c>
      <c r="J398" s="116"/>
      <c r="K398" s="3">
        <f t="shared" si="106"/>
        <v>0</v>
      </c>
      <c r="L398" s="3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5.75" customHeight="1">
      <c r="A399" s="2"/>
      <c r="B399" s="18"/>
      <c r="C399" s="18"/>
      <c r="D399" s="18">
        <f t="shared" si="103"/>
        <v>0</v>
      </c>
      <c r="E399" s="18">
        <f>B399*A393</f>
        <v>0</v>
      </c>
      <c r="F399" s="18">
        <f t="shared" si="104"/>
        <v>0</v>
      </c>
      <c r="G399" s="142"/>
      <c r="H399" s="18"/>
      <c r="I399" s="89">
        <f t="shared" si="105"/>
        <v>0</v>
      </c>
      <c r="J399" s="116"/>
      <c r="K399" s="3">
        <f t="shared" si="106"/>
        <v>0</v>
      </c>
      <c r="L399" s="3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5.75" customHeight="1">
      <c r="A400" s="2"/>
      <c r="B400" s="18"/>
      <c r="C400" s="18"/>
      <c r="D400" s="18">
        <f t="shared" si="103"/>
        <v>0</v>
      </c>
      <c r="E400" s="18">
        <f>B400*A393</f>
        <v>0</v>
      </c>
      <c r="F400" s="18">
        <f t="shared" si="104"/>
        <v>0</v>
      </c>
      <c r="G400" s="87"/>
      <c r="H400" s="18"/>
      <c r="I400" s="89">
        <f t="shared" si="105"/>
        <v>0</v>
      </c>
      <c r="J400" s="116"/>
      <c r="K400" s="3">
        <f t="shared" si="106"/>
        <v>0</v>
      </c>
      <c r="L400" s="3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5.75" customHeight="1">
      <c r="A401" s="2"/>
      <c r="B401" s="18"/>
      <c r="C401" s="18"/>
      <c r="D401" s="18">
        <f t="shared" si="103"/>
        <v>0</v>
      </c>
      <c r="E401" s="18">
        <f>B401*A393</f>
        <v>0</v>
      </c>
      <c r="F401" s="18">
        <f t="shared" si="104"/>
        <v>0</v>
      </c>
      <c r="G401" s="59"/>
      <c r="H401" s="18"/>
      <c r="I401" s="89">
        <f t="shared" si="105"/>
        <v>0</v>
      </c>
      <c r="J401" s="116"/>
      <c r="K401" s="3">
        <f t="shared" si="106"/>
        <v>0</v>
      </c>
      <c r="L401" s="3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5.75" customHeight="1">
      <c r="A402" s="2"/>
      <c r="B402" s="89"/>
      <c r="C402" s="89"/>
      <c r="D402" s="18">
        <f t="shared" si="103"/>
        <v>0</v>
      </c>
      <c r="E402" s="18">
        <f>B402*A393</f>
        <v>0</v>
      </c>
      <c r="F402" s="18">
        <f t="shared" si="104"/>
        <v>0</v>
      </c>
      <c r="G402" s="148" t="s">
        <v>528</v>
      </c>
      <c r="H402" s="18"/>
      <c r="I402" s="89">
        <f t="shared" si="105"/>
        <v>0</v>
      </c>
      <c r="J402" s="116"/>
      <c r="K402" s="3">
        <f t="shared" si="106"/>
        <v>0</v>
      </c>
      <c r="L402" s="3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5.75" customHeight="1">
      <c r="A403" s="2"/>
      <c r="B403" s="89"/>
      <c r="C403" s="89"/>
      <c r="D403" s="18">
        <f t="shared" si="103"/>
        <v>0</v>
      </c>
      <c r="E403" s="18">
        <f>B403*A393</f>
        <v>0</v>
      </c>
      <c r="F403" s="18">
        <f t="shared" si="104"/>
        <v>0</v>
      </c>
      <c r="G403" s="142"/>
      <c r="H403" s="18"/>
      <c r="I403" s="89">
        <f t="shared" si="105"/>
        <v>0</v>
      </c>
      <c r="J403" s="116"/>
      <c r="K403" s="3">
        <f t="shared" si="106"/>
        <v>0</v>
      </c>
      <c r="L403" s="3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5.75" customHeight="1">
      <c r="A404" s="1"/>
      <c r="B404" s="89"/>
      <c r="C404" s="89"/>
      <c r="D404" s="18">
        <f t="shared" si="103"/>
        <v>0</v>
      </c>
      <c r="E404" s="18">
        <f>B404*A393</f>
        <v>0</v>
      </c>
      <c r="F404" s="18">
        <f t="shared" si="104"/>
        <v>0</v>
      </c>
      <c r="G404" s="142"/>
      <c r="H404" s="18"/>
      <c r="I404" s="89">
        <f t="shared" si="105"/>
        <v>0</v>
      </c>
      <c r="J404" s="116"/>
      <c r="K404" s="3">
        <f t="shared" si="106"/>
        <v>0</v>
      </c>
      <c r="L404" s="3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5.75" customHeight="1">
      <c r="A405" s="1"/>
      <c r="B405" s="89"/>
      <c r="C405" s="89"/>
      <c r="D405" s="18">
        <f t="shared" si="103"/>
        <v>0</v>
      </c>
      <c r="E405" s="18">
        <f>B405*A393</f>
        <v>0</v>
      </c>
      <c r="F405" s="18">
        <f t="shared" si="104"/>
        <v>0</v>
      </c>
      <c r="G405" s="142"/>
      <c r="H405" s="18"/>
      <c r="I405" s="89">
        <f t="shared" si="105"/>
        <v>0</v>
      </c>
      <c r="J405" s="116"/>
      <c r="K405" s="3">
        <f t="shared" si="106"/>
        <v>0</v>
      </c>
      <c r="L405" s="3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5.75" customHeight="1">
      <c r="A406" s="31"/>
      <c r="B406" s="89"/>
      <c r="C406" s="89"/>
      <c r="D406" s="95">
        <f t="shared" si="103"/>
        <v>0</v>
      </c>
      <c r="E406" s="95">
        <f>B406*A393</f>
        <v>0</v>
      </c>
      <c r="F406" s="18">
        <f t="shared" si="104"/>
        <v>0</v>
      </c>
      <c r="G406" s="87"/>
      <c r="H406" s="18"/>
      <c r="I406" s="89">
        <f t="shared" si="105"/>
        <v>0</v>
      </c>
      <c r="J406" s="118"/>
      <c r="K406" s="3">
        <f t="shared" si="106"/>
        <v>0</v>
      </c>
      <c r="L406" s="3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5.75" customHeight="1">
      <c r="A407" s="31"/>
      <c r="B407" s="89"/>
      <c r="C407" s="89"/>
      <c r="D407" s="18">
        <f t="shared" si="103"/>
        <v>0</v>
      </c>
      <c r="E407" s="18">
        <f>B407*A393</f>
        <v>0</v>
      </c>
      <c r="F407" s="18">
        <f t="shared" si="104"/>
        <v>0</v>
      </c>
      <c r="G407" s="143">
        <f>F409/A393</f>
        <v>0</v>
      </c>
      <c r="H407" s="18"/>
      <c r="I407" s="89">
        <f t="shared" si="105"/>
        <v>0</v>
      </c>
      <c r="J407" s="3"/>
      <c r="K407" s="3">
        <f t="shared" si="106"/>
        <v>0</v>
      </c>
      <c r="L407" s="3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5.75" customHeight="1">
      <c r="A408" s="31"/>
      <c r="B408" s="89"/>
      <c r="C408" s="89"/>
      <c r="D408" s="18">
        <f t="shared" si="103"/>
        <v>0</v>
      </c>
      <c r="E408" s="18">
        <f>B408*A393</f>
        <v>0</v>
      </c>
      <c r="F408" s="18">
        <f t="shared" si="104"/>
        <v>0</v>
      </c>
      <c r="G408" s="142"/>
      <c r="H408" s="18"/>
      <c r="I408" s="89">
        <f t="shared" si="105"/>
        <v>0</v>
      </c>
      <c r="J408" s="3"/>
      <c r="K408" s="3">
        <f t="shared" si="106"/>
        <v>0</v>
      </c>
      <c r="L408" s="3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5.75" customHeight="1">
      <c r="A409" s="4" t="s">
        <v>495</v>
      </c>
      <c r="B409" s="97">
        <f>SUM(B395:B408)</f>
        <v>0</v>
      </c>
      <c r="C409" s="96"/>
      <c r="D409" s="97">
        <f t="shared" ref="D409:F409" si="107">SUM(D395:D408)</f>
        <v>0</v>
      </c>
      <c r="E409" s="97">
        <f t="shared" si="107"/>
        <v>0</v>
      </c>
      <c r="F409" s="97">
        <f t="shared" si="107"/>
        <v>0</v>
      </c>
      <c r="G409" s="87"/>
      <c r="H409" s="96"/>
      <c r="I409" s="97">
        <f t="shared" ref="I409:L409" si="108">SUM(I395:I408)</f>
        <v>0</v>
      </c>
      <c r="J409" s="98">
        <f t="shared" si="108"/>
        <v>0</v>
      </c>
      <c r="K409" s="98">
        <f t="shared" si="108"/>
        <v>0</v>
      </c>
      <c r="L409" s="98">
        <f t="shared" si="108"/>
        <v>0</v>
      </c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5.75" customHeight="1">
      <c r="A410" s="8"/>
      <c r="B410" s="100"/>
      <c r="C410" s="100"/>
      <c r="D410" s="100"/>
      <c r="E410" s="100"/>
      <c r="F410" s="100"/>
      <c r="G410" s="100"/>
      <c r="H410" s="100"/>
      <c r="I410" s="101" t="s">
        <v>496</v>
      </c>
      <c r="J410" s="100"/>
      <c r="K410" s="100"/>
      <c r="L410" s="101" t="s">
        <v>497</v>
      </c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5.75" customHeight="1">
      <c r="A411" s="8"/>
      <c r="B411" s="100"/>
      <c r="C411" s="100"/>
      <c r="D411" s="100"/>
      <c r="E411" s="100"/>
      <c r="F411" s="100"/>
      <c r="G411" s="100"/>
      <c r="H411" s="100"/>
      <c r="I411" s="104">
        <f>G407*A393</f>
        <v>0</v>
      </c>
      <c r="J411" s="100"/>
      <c r="K411" s="100"/>
      <c r="L411" s="104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5.75" customHeight="1">
      <c r="A414" s="66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6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5.75" customHeight="1">
      <c r="A415" s="78" t="s">
        <v>478</v>
      </c>
      <c r="B415" s="79" t="s">
        <v>479</v>
      </c>
      <c r="C415" s="75"/>
      <c r="D415" s="76"/>
      <c r="E415" s="80" t="s">
        <v>480</v>
      </c>
      <c r="F415" s="75"/>
      <c r="G415" s="76"/>
      <c r="H415" s="79" t="s">
        <v>481</v>
      </c>
      <c r="I415" s="75"/>
      <c r="J415" s="75"/>
      <c r="K415" s="75"/>
      <c r="L415" s="76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5.75" customHeight="1">
      <c r="A416" s="177">
        <v>4.0</v>
      </c>
      <c r="B416" s="82" t="s">
        <v>482</v>
      </c>
      <c r="C416" s="82" t="s">
        <v>483</v>
      </c>
      <c r="D416" s="82" t="s">
        <v>484</v>
      </c>
      <c r="E416" s="82" t="s">
        <v>485</v>
      </c>
      <c r="F416" s="82" t="s">
        <v>484</v>
      </c>
      <c r="G416" s="82" t="s">
        <v>524</v>
      </c>
      <c r="H416" s="82" t="s">
        <v>486</v>
      </c>
      <c r="I416" s="82" t="s">
        <v>487</v>
      </c>
      <c r="J416" s="147" t="s">
        <v>488</v>
      </c>
      <c r="K416" s="85" t="s">
        <v>489</v>
      </c>
      <c r="L416" s="85" t="s">
        <v>490</v>
      </c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5.75" customHeight="1">
      <c r="A417" s="86" t="s">
        <v>491</v>
      </c>
      <c r="B417" s="87"/>
      <c r="C417" s="87"/>
      <c r="D417" s="87"/>
      <c r="E417" s="87"/>
      <c r="F417" s="87"/>
      <c r="G417" s="87"/>
      <c r="H417" s="87"/>
      <c r="I417" s="87"/>
      <c r="J417" s="115"/>
      <c r="K417" s="87"/>
      <c r="L417" s="8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5.75" customHeight="1">
      <c r="A418" s="2"/>
      <c r="B418" s="89"/>
      <c r="C418" s="89"/>
      <c r="D418" s="18">
        <f t="shared" ref="D418:D431" si="109">C418*B418</f>
        <v>0</v>
      </c>
      <c r="E418" s="18">
        <f>B418*A416</f>
        <v>0</v>
      </c>
      <c r="F418" s="18">
        <f t="shared" ref="F418:F431" si="110">E418*C418</f>
        <v>0</v>
      </c>
      <c r="G418" s="140">
        <v>0.0</v>
      </c>
      <c r="H418" s="18"/>
      <c r="I418" s="89">
        <f t="shared" ref="I418:I431" si="111">H418*E418</f>
        <v>0</v>
      </c>
      <c r="J418" s="116"/>
      <c r="K418" s="3">
        <f t="shared" ref="K418:K431" si="112">J418*I418</f>
        <v>0</v>
      </c>
      <c r="L418" s="3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5.75" customHeight="1">
      <c r="A419" s="2"/>
      <c r="B419" s="89"/>
      <c r="C419" s="89"/>
      <c r="D419" s="18">
        <f t="shared" si="109"/>
        <v>0</v>
      </c>
      <c r="E419" s="18">
        <f>B419*A416</f>
        <v>0</v>
      </c>
      <c r="F419" s="18">
        <f t="shared" si="110"/>
        <v>0</v>
      </c>
      <c r="G419" s="87"/>
      <c r="H419" s="18"/>
      <c r="I419" s="89">
        <f t="shared" si="111"/>
        <v>0</v>
      </c>
      <c r="J419" s="116"/>
      <c r="K419" s="3">
        <f t="shared" si="112"/>
        <v>0</v>
      </c>
      <c r="L419" s="3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5.75" customHeight="1">
      <c r="A420" s="2"/>
      <c r="B420" s="18"/>
      <c r="C420" s="18"/>
      <c r="D420" s="18">
        <f t="shared" si="109"/>
        <v>0</v>
      </c>
      <c r="E420" s="18">
        <f>B420*A416</f>
        <v>0</v>
      </c>
      <c r="F420" s="18">
        <f t="shared" si="110"/>
        <v>0</v>
      </c>
      <c r="G420" s="148" t="s">
        <v>527</v>
      </c>
      <c r="H420" s="18"/>
      <c r="I420" s="89">
        <f t="shared" si="111"/>
        <v>0</v>
      </c>
      <c r="J420" s="116"/>
      <c r="K420" s="3">
        <f t="shared" si="112"/>
        <v>0</v>
      </c>
      <c r="L420" s="3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5.75" customHeight="1">
      <c r="A421" s="2"/>
      <c r="B421" s="18"/>
      <c r="C421" s="18"/>
      <c r="D421" s="18">
        <f t="shared" si="109"/>
        <v>0</v>
      </c>
      <c r="E421" s="18">
        <f>B421*A416</f>
        <v>0</v>
      </c>
      <c r="F421" s="18">
        <f t="shared" si="110"/>
        <v>0</v>
      </c>
      <c r="G421" s="142"/>
      <c r="H421" s="18"/>
      <c r="I421" s="89">
        <f t="shared" si="111"/>
        <v>0</v>
      </c>
      <c r="J421" s="116"/>
      <c r="K421" s="3">
        <f t="shared" si="112"/>
        <v>0</v>
      </c>
      <c r="L421" s="3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5.75" customHeight="1">
      <c r="A422" s="2"/>
      <c r="B422" s="18"/>
      <c r="C422" s="18"/>
      <c r="D422" s="18">
        <f t="shared" si="109"/>
        <v>0</v>
      </c>
      <c r="E422" s="18">
        <f>B422*A416</f>
        <v>0</v>
      </c>
      <c r="F422" s="18">
        <f t="shared" si="110"/>
        <v>0</v>
      </c>
      <c r="G422" s="142"/>
      <c r="H422" s="18"/>
      <c r="I422" s="89">
        <f t="shared" si="111"/>
        <v>0</v>
      </c>
      <c r="J422" s="116"/>
      <c r="K422" s="3">
        <f t="shared" si="112"/>
        <v>0</v>
      </c>
      <c r="L422" s="3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5.75" customHeight="1">
      <c r="A423" s="2"/>
      <c r="B423" s="18"/>
      <c r="C423" s="18"/>
      <c r="D423" s="18">
        <f t="shared" si="109"/>
        <v>0</v>
      </c>
      <c r="E423" s="18">
        <f>B423*A416</f>
        <v>0</v>
      </c>
      <c r="F423" s="18">
        <f t="shared" si="110"/>
        <v>0</v>
      </c>
      <c r="G423" s="87"/>
      <c r="H423" s="18"/>
      <c r="I423" s="89">
        <f t="shared" si="111"/>
        <v>0</v>
      </c>
      <c r="J423" s="116"/>
      <c r="K423" s="3">
        <f t="shared" si="112"/>
        <v>0</v>
      </c>
      <c r="L423" s="3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5.75" customHeight="1">
      <c r="A424" s="2"/>
      <c r="B424" s="18"/>
      <c r="C424" s="18"/>
      <c r="D424" s="18">
        <f t="shared" si="109"/>
        <v>0</v>
      </c>
      <c r="E424" s="18">
        <f>B424*A416</f>
        <v>0</v>
      </c>
      <c r="F424" s="18">
        <f t="shared" si="110"/>
        <v>0</v>
      </c>
      <c r="G424" s="59"/>
      <c r="H424" s="18"/>
      <c r="I424" s="89">
        <f t="shared" si="111"/>
        <v>0</v>
      </c>
      <c r="J424" s="116"/>
      <c r="K424" s="3">
        <f t="shared" si="112"/>
        <v>0</v>
      </c>
      <c r="L424" s="3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5.75" customHeight="1">
      <c r="A425" s="2"/>
      <c r="B425" s="89"/>
      <c r="C425" s="89"/>
      <c r="D425" s="18">
        <f t="shared" si="109"/>
        <v>0</v>
      </c>
      <c r="E425" s="18">
        <f>B425*A416</f>
        <v>0</v>
      </c>
      <c r="F425" s="18">
        <f t="shared" si="110"/>
        <v>0</v>
      </c>
      <c r="G425" s="148" t="s">
        <v>528</v>
      </c>
      <c r="H425" s="18"/>
      <c r="I425" s="89">
        <f t="shared" si="111"/>
        <v>0</v>
      </c>
      <c r="J425" s="116"/>
      <c r="K425" s="3">
        <f t="shared" si="112"/>
        <v>0</v>
      </c>
      <c r="L425" s="3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5.75" customHeight="1">
      <c r="A426" s="2"/>
      <c r="B426" s="89"/>
      <c r="C426" s="89"/>
      <c r="D426" s="18">
        <f t="shared" si="109"/>
        <v>0</v>
      </c>
      <c r="E426" s="18">
        <f>B426*A416</f>
        <v>0</v>
      </c>
      <c r="F426" s="18">
        <f t="shared" si="110"/>
        <v>0</v>
      </c>
      <c r="G426" s="142"/>
      <c r="H426" s="18"/>
      <c r="I426" s="89">
        <f t="shared" si="111"/>
        <v>0</v>
      </c>
      <c r="J426" s="116"/>
      <c r="K426" s="3">
        <f t="shared" si="112"/>
        <v>0</v>
      </c>
      <c r="L426" s="3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5.75" customHeight="1">
      <c r="A427" s="1"/>
      <c r="B427" s="89"/>
      <c r="C427" s="89"/>
      <c r="D427" s="18">
        <f t="shared" si="109"/>
        <v>0</v>
      </c>
      <c r="E427" s="18">
        <f>B427*A416</f>
        <v>0</v>
      </c>
      <c r="F427" s="18">
        <f t="shared" si="110"/>
        <v>0</v>
      </c>
      <c r="G427" s="142"/>
      <c r="H427" s="18"/>
      <c r="I427" s="89">
        <f t="shared" si="111"/>
        <v>0</v>
      </c>
      <c r="J427" s="116"/>
      <c r="K427" s="3">
        <f t="shared" si="112"/>
        <v>0</v>
      </c>
      <c r="L427" s="3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5.75" customHeight="1">
      <c r="A428" s="1"/>
      <c r="B428" s="89"/>
      <c r="C428" s="89"/>
      <c r="D428" s="18">
        <f t="shared" si="109"/>
        <v>0</v>
      </c>
      <c r="E428" s="18">
        <f>B428*A416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116"/>
      <c r="K428" s="3">
        <f t="shared" si="112"/>
        <v>0</v>
      </c>
      <c r="L428" s="3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5.75" customHeight="1">
      <c r="A429" s="31"/>
      <c r="B429" s="89"/>
      <c r="C429" s="89"/>
      <c r="D429" s="95">
        <f t="shared" si="109"/>
        <v>0</v>
      </c>
      <c r="E429" s="95">
        <f>B429*A416</f>
        <v>0</v>
      </c>
      <c r="F429" s="18">
        <f t="shared" si="110"/>
        <v>0</v>
      </c>
      <c r="G429" s="87"/>
      <c r="H429" s="18"/>
      <c r="I429" s="89">
        <f t="shared" si="111"/>
        <v>0</v>
      </c>
      <c r="J429" s="118"/>
      <c r="K429" s="3">
        <f t="shared" si="112"/>
        <v>0</v>
      </c>
      <c r="L429" s="3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5.75" customHeight="1">
      <c r="A430" s="31"/>
      <c r="B430" s="89"/>
      <c r="C430" s="89"/>
      <c r="D430" s="18">
        <f t="shared" si="109"/>
        <v>0</v>
      </c>
      <c r="E430" s="18">
        <f>B430*A416</f>
        <v>0</v>
      </c>
      <c r="F430" s="18">
        <f t="shared" si="110"/>
        <v>0</v>
      </c>
      <c r="G430" s="143">
        <f>F432/A416</f>
        <v>0</v>
      </c>
      <c r="H430" s="18"/>
      <c r="I430" s="89">
        <f t="shared" si="111"/>
        <v>0</v>
      </c>
      <c r="J430" s="3"/>
      <c r="K430" s="3">
        <f t="shared" si="112"/>
        <v>0</v>
      </c>
      <c r="L430" s="3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5.75" customHeight="1">
      <c r="A431" s="31"/>
      <c r="B431" s="89"/>
      <c r="C431" s="89"/>
      <c r="D431" s="18">
        <f t="shared" si="109"/>
        <v>0</v>
      </c>
      <c r="E431" s="18">
        <f>B431*A416</f>
        <v>0</v>
      </c>
      <c r="F431" s="18">
        <f t="shared" si="110"/>
        <v>0</v>
      </c>
      <c r="G431" s="142"/>
      <c r="H431" s="18"/>
      <c r="I431" s="89">
        <f t="shared" si="111"/>
        <v>0</v>
      </c>
      <c r="J431" s="3"/>
      <c r="K431" s="3">
        <f t="shared" si="112"/>
        <v>0</v>
      </c>
      <c r="L431" s="3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5.75" customHeight="1">
      <c r="A432" s="4" t="s">
        <v>495</v>
      </c>
      <c r="B432" s="97">
        <f>SUM(B418:B431)</f>
        <v>0</v>
      </c>
      <c r="C432" s="96"/>
      <c r="D432" s="97">
        <f t="shared" ref="D432:F432" si="113">SUM(D418:D431)</f>
        <v>0</v>
      </c>
      <c r="E432" s="97">
        <f t="shared" si="113"/>
        <v>0</v>
      </c>
      <c r="F432" s="97">
        <f t="shared" si="113"/>
        <v>0</v>
      </c>
      <c r="G432" s="87"/>
      <c r="H432" s="96"/>
      <c r="I432" s="97">
        <f t="shared" ref="I432:L432" si="114">SUM(I418:I431)</f>
        <v>0</v>
      </c>
      <c r="J432" s="98">
        <f t="shared" si="114"/>
        <v>0</v>
      </c>
      <c r="K432" s="98">
        <f t="shared" si="114"/>
        <v>0</v>
      </c>
      <c r="L432" s="98">
        <f t="shared" si="114"/>
        <v>0</v>
      </c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5.75" customHeight="1">
      <c r="A433" s="8"/>
      <c r="B433" s="100"/>
      <c r="C433" s="100"/>
      <c r="D433" s="100"/>
      <c r="E433" s="100"/>
      <c r="F433" s="100"/>
      <c r="G433" s="100"/>
      <c r="H433" s="100"/>
      <c r="I433" s="101" t="s">
        <v>496</v>
      </c>
      <c r="J433" s="100"/>
      <c r="K433" s="100"/>
      <c r="L433" s="101" t="s">
        <v>497</v>
      </c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5.75" customHeight="1">
      <c r="A434" s="8"/>
      <c r="B434" s="100"/>
      <c r="C434" s="100"/>
      <c r="D434" s="100"/>
      <c r="E434" s="100"/>
      <c r="F434" s="100"/>
      <c r="G434" s="100"/>
      <c r="H434" s="100"/>
      <c r="I434" s="104">
        <f>G430*A416</f>
        <v>0</v>
      </c>
      <c r="J434" s="100"/>
      <c r="K434" s="100"/>
      <c r="L434" s="104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5.75" customHeight="1">
      <c r="A437" s="78" t="s">
        <v>478</v>
      </c>
      <c r="B437" s="79" t="s">
        <v>479</v>
      </c>
      <c r="C437" s="75"/>
      <c r="D437" s="76"/>
      <c r="E437" s="80" t="s">
        <v>480</v>
      </c>
      <c r="F437" s="75"/>
      <c r="G437" s="76"/>
      <c r="H437" s="79" t="s">
        <v>481</v>
      </c>
      <c r="I437" s="75"/>
      <c r="J437" s="75"/>
      <c r="K437" s="75"/>
      <c r="L437" s="76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5.75" customHeight="1">
      <c r="A438" s="177">
        <v>4.0</v>
      </c>
      <c r="B438" s="82" t="s">
        <v>482</v>
      </c>
      <c r="C438" s="82" t="s">
        <v>483</v>
      </c>
      <c r="D438" s="82" t="s">
        <v>484</v>
      </c>
      <c r="E438" s="82" t="s">
        <v>485</v>
      </c>
      <c r="F438" s="82" t="s">
        <v>484</v>
      </c>
      <c r="G438" s="82" t="s">
        <v>524</v>
      </c>
      <c r="H438" s="82" t="s">
        <v>486</v>
      </c>
      <c r="I438" s="82" t="s">
        <v>487</v>
      </c>
      <c r="J438" s="147" t="s">
        <v>488</v>
      </c>
      <c r="K438" s="85" t="s">
        <v>489</v>
      </c>
      <c r="L438" s="85" t="s">
        <v>490</v>
      </c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5.75" customHeight="1">
      <c r="A439" s="86" t="s">
        <v>491</v>
      </c>
      <c r="B439" s="87"/>
      <c r="C439" s="87"/>
      <c r="D439" s="87"/>
      <c r="E439" s="87"/>
      <c r="F439" s="87"/>
      <c r="G439" s="87"/>
      <c r="H439" s="87"/>
      <c r="I439" s="87"/>
      <c r="J439" s="115"/>
      <c r="K439" s="87"/>
      <c r="L439" s="8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5.75" customHeight="1">
      <c r="A440" s="2"/>
      <c r="B440" s="89"/>
      <c r="C440" s="89"/>
      <c r="D440" s="18">
        <f t="shared" ref="D440:D453" si="115">C440*B440</f>
        <v>0</v>
      </c>
      <c r="E440" s="18">
        <f>B440*A438</f>
        <v>0</v>
      </c>
      <c r="F440" s="18">
        <f t="shared" ref="F440:F453" si="116">E440*C440</f>
        <v>0</v>
      </c>
      <c r="G440" s="140">
        <v>0.0</v>
      </c>
      <c r="H440" s="18"/>
      <c r="I440" s="89">
        <f t="shared" ref="I440:I453" si="117">H440*E440</f>
        <v>0</v>
      </c>
      <c r="J440" s="116"/>
      <c r="K440" s="3">
        <f t="shared" ref="K440:K453" si="118">J440*I440</f>
        <v>0</v>
      </c>
      <c r="L440" s="3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5.75" customHeight="1">
      <c r="A441" s="2"/>
      <c r="B441" s="89"/>
      <c r="C441" s="89"/>
      <c r="D441" s="18">
        <f t="shared" si="115"/>
        <v>0</v>
      </c>
      <c r="E441" s="18">
        <f>B441*A438</f>
        <v>0</v>
      </c>
      <c r="F441" s="18">
        <f t="shared" si="116"/>
        <v>0</v>
      </c>
      <c r="G441" s="87"/>
      <c r="H441" s="18"/>
      <c r="I441" s="89">
        <f t="shared" si="117"/>
        <v>0</v>
      </c>
      <c r="J441" s="116"/>
      <c r="K441" s="3">
        <f t="shared" si="118"/>
        <v>0</v>
      </c>
      <c r="L441" s="3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5.75" customHeight="1">
      <c r="A442" s="2"/>
      <c r="B442" s="18"/>
      <c r="C442" s="18"/>
      <c r="D442" s="18">
        <f t="shared" si="115"/>
        <v>0</v>
      </c>
      <c r="E442" s="18">
        <f>B442*A438</f>
        <v>0</v>
      </c>
      <c r="F442" s="18">
        <f t="shared" si="116"/>
        <v>0</v>
      </c>
      <c r="G442" s="148" t="s">
        <v>527</v>
      </c>
      <c r="H442" s="18"/>
      <c r="I442" s="89">
        <f t="shared" si="117"/>
        <v>0</v>
      </c>
      <c r="J442" s="116"/>
      <c r="K442" s="3">
        <f t="shared" si="118"/>
        <v>0</v>
      </c>
      <c r="L442" s="3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5.75" customHeight="1">
      <c r="A443" s="2"/>
      <c r="B443" s="18"/>
      <c r="C443" s="18"/>
      <c r="D443" s="18">
        <f t="shared" si="115"/>
        <v>0</v>
      </c>
      <c r="E443" s="18">
        <f>B443*A438</f>
        <v>0</v>
      </c>
      <c r="F443" s="18">
        <f t="shared" si="116"/>
        <v>0</v>
      </c>
      <c r="G443" s="142"/>
      <c r="H443" s="18"/>
      <c r="I443" s="89">
        <f t="shared" si="117"/>
        <v>0</v>
      </c>
      <c r="J443" s="116"/>
      <c r="K443" s="3">
        <f t="shared" si="118"/>
        <v>0</v>
      </c>
      <c r="L443" s="3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5.75" customHeight="1">
      <c r="A444" s="2"/>
      <c r="B444" s="18"/>
      <c r="C444" s="18"/>
      <c r="D444" s="18">
        <f t="shared" si="115"/>
        <v>0</v>
      </c>
      <c r="E444" s="18">
        <f>B444*A438</f>
        <v>0</v>
      </c>
      <c r="F444" s="18">
        <f t="shared" si="116"/>
        <v>0</v>
      </c>
      <c r="G444" s="142"/>
      <c r="H444" s="18"/>
      <c r="I444" s="89">
        <f t="shared" si="117"/>
        <v>0</v>
      </c>
      <c r="J444" s="116"/>
      <c r="K444" s="3">
        <f t="shared" si="118"/>
        <v>0</v>
      </c>
      <c r="L444" s="3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5.75" customHeight="1">
      <c r="A445" s="2"/>
      <c r="B445" s="18"/>
      <c r="C445" s="18"/>
      <c r="D445" s="18">
        <f t="shared" si="115"/>
        <v>0</v>
      </c>
      <c r="E445" s="18">
        <f>B445*A438</f>
        <v>0</v>
      </c>
      <c r="F445" s="18">
        <f t="shared" si="116"/>
        <v>0</v>
      </c>
      <c r="G445" s="87"/>
      <c r="H445" s="18"/>
      <c r="I445" s="89">
        <f t="shared" si="117"/>
        <v>0</v>
      </c>
      <c r="J445" s="116"/>
      <c r="K445" s="3">
        <f t="shared" si="118"/>
        <v>0</v>
      </c>
      <c r="L445" s="3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5.75" customHeight="1">
      <c r="A446" s="2"/>
      <c r="B446" s="18"/>
      <c r="C446" s="18"/>
      <c r="D446" s="18">
        <f t="shared" si="115"/>
        <v>0</v>
      </c>
      <c r="E446" s="18">
        <f>B446*A438</f>
        <v>0</v>
      </c>
      <c r="F446" s="18">
        <f t="shared" si="116"/>
        <v>0</v>
      </c>
      <c r="G446" s="59"/>
      <c r="H446" s="18"/>
      <c r="I446" s="89">
        <f t="shared" si="117"/>
        <v>0</v>
      </c>
      <c r="J446" s="116"/>
      <c r="K446" s="3">
        <f t="shared" si="118"/>
        <v>0</v>
      </c>
      <c r="L446" s="3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5.75" customHeight="1">
      <c r="A447" s="2"/>
      <c r="B447" s="89"/>
      <c r="C447" s="89"/>
      <c r="D447" s="18">
        <f t="shared" si="115"/>
        <v>0</v>
      </c>
      <c r="E447" s="18">
        <f>B447*A438</f>
        <v>0</v>
      </c>
      <c r="F447" s="18">
        <f t="shared" si="116"/>
        <v>0</v>
      </c>
      <c r="G447" s="148" t="s">
        <v>528</v>
      </c>
      <c r="H447" s="18"/>
      <c r="I447" s="89">
        <f t="shared" si="117"/>
        <v>0</v>
      </c>
      <c r="J447" s="116"/>
      <c r="K447" s="3">
        <f t="shared" si="118"/>
        <v>0</v>
      </c>
      <c r="L447" s="3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5.75" customHeight="1">
      <c r="A448" s="2"/>
      <c r="B448" s="89"/>
      <c r="C448" s="89"/>
      <c r="D448" s="18">
        <f t="shared" si="115"/>
        <v>0</v>
      </c>
      <c r="E448" s="18">
        <f>B448*A438</f>
        <v>0</v>
      </c>
      <c r="F448" s="18">
        <f t="shared" si="116"/>
        <v>0</v>
      </c>
      <c r="G448" s="142"/>
      <c r="H448" s="18"/>
      <c r="I448" s="89">
        <f t="shared" si="117"/>
        <v>0</v>
      </c>
      <c r="J448" s="116"/>
      <c r="K448" s="3">
        <f t="shared" si="118"/>
        <v>0</v>
      </c>
      <c r="L448" s="3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5.75" customHeight="1">
      <c r="A449" s="1"/>
      <c r="B449" s="89"/>
      <c r="C449" s="89"/>
      <c r="D449" s="18">
        <f t="shared" si="115"/>
        <v>0</v>
      </c>
      <c r="E449" s="18">
        <f>B449*A438</f>
        <v>0</v>
      </c>
      <c r="F449" s="18">
        <f t="shared" si="116"/>
        <v>0</v>
      </c>
      <c r="G449" s="142"/>
      <c r="H449" s="18"/>
      <c r="I449" s="89">
        <f t="shared" si="117"/>
        <v>0</v>
      </c>
      <c r="J449" s="116"/>
      <c r="K449" s="3">
        <f t="shared" si="118"/>
        <v>0</v>
      </c>
      <c r="L449" s="3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5.75" customHeight="1">
      <c r="A450" s="1"/>
      <c r="B450" s="89"/>
      <c r="C450" s="89"/>
      <c r="D450" s="18">
        <f t="shared" si="115"/>
        <v>0</v>
      </c>
      <c r="E450" s="18">
        <f>B450*A438</f>
        <v>0</v>
      </c>
      <c r="F450" s="18">
        <f t="shared" si="116"/>
        <v>0</v>
      </c>
      <c r="G450" s="142"/>
      <c r="H450" s="18"/>
      <c r="I450" s="89">
        <f t="shared" si="117"/>
        <v>0</v>
      </c>
      <c r="J450" s="116"/>
      <c r="K450" s="3">
        <f t="shared" si="118"/>
        <v>0</v>
      </c>
      <c r="L450" s="3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5.75" customHeight="1">
      <c r="A451" s="31"/>
      <c r="B451" s="89"/>
      <c r="C451" s="89"/>
      <c r="D451" s="95">
        <f t="shared" si="115"/>
        <v>0</v>
      </c>
      <c r="E451" s="95">
        <f>B451*A438</f>
        <v>0</v>
      </c>
      <c r="F451" s="18">
        <f t="shared" si="116"/>
        <v>0</v>
      </c>
      <c r="G451" s="87"/>
      <c r="H451" s="18"/>
      <c r="I451" s="89">
        <f t="shared" si="117"/>
        <v>0</v>
      </c>
      <c r="J451" s="118"/>
      <c r="K451" s="3">
        <f t="shared" si="118"/>
        <v>0</v>
      </c>
      <c r="L451" s="3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5.75" customHeight="1">
      <c r="A452" s="31"/>
      <c r="B452" s="89"/>
      <c r="C452" s="89"/>
      <c r="D452" s="18">
        <f t="shared" si="115"/>
        <v>0</v>
      </c>
      <c r="E452" s="18">
        <f>B452*A438</f>
        <v>0</v>
      </c>
      <c r="F452" s="18">
        <f t="shared" si="116"/>
        <v>0</v>
      </c>
      <c r="G452" s="143">
        <f>F454/A438</f>
        <v>0</v>
      </c>
      <c r="H452" s="18"/>
      <c r="I452" s="89">
        <f t="shared" si="117"/>
        <v>0</v>
      </c>
      <c r="J452" s="3"/>
      <c r="K452" s="3">
        <f t="shared" si="118"/>
        <v>0</v>
      </c>
      <c r="L452" s="3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5.75" customHeight="1">
      <c r="A453" s="31"/>
      <c r="B453" s="89"/>
      <c r="C453" s="89"/>
      <c r="D453" s="18">
        <f t="shared" si="115"/>
        <v>0</v>
      </c>
      <c r="E453" s="18">
        <f>B453*A438</f>
        <v>0</v>
      </c>
      <c r="F453" s="18">
        <f t="shared" si="116"/>
        <v>0</v>
      </c>
      <c r="G453" s="142"/>
      <c r="H453" s="18"/>
      <c r="I453" s="89">
        <f t="shared" si="117"/>
        <v>0</v>
      </c>
      <c r="J453" s="3"/>
      <c r="K453" s="3">
        <f t="shared" si="118"/>
        <v>0</v>
      </c>
      <c r="L453" s="3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5.75" customHeight="1">
      <c r="A454" s="4" t="s">
        <v>495</v>
      </c>
      <c r="B454" s="97">
        <f>SUM(B440:B453)</f>
        <v>0</v>
      </c>
      <c r="C454" s="96"/>
      <c r="D454" s="97">
        <f t="shared" ref="D454:F454" si="119">SUM(D440:D453)</f>
        <v>0</v>
      </c>
      <c r="E454" s="97">
        <f t="shared" si="119"/>
        <v>0</v>
      </c>
      <c r="F454" s="97">
        <f t="shared" si="119"/>
        <v>0</v>
      </c>
      <c r="G454" s="87"/>
      <c r="H454" s="96"/>
      <c r="I454" s="97">
        <f t="shared" ref="I454:L454" si="120">SUM(I440:I453)</f>
        <v>0</v>
      </c>
      <c r="J454" s="98">
        <f t="shared" si="120"/>
        <v>0</v>
      </c>
      <c r="K454" s="98">
        <f t="shared" si="120"/>
        <v>0</v>
      </c>
      <c r="L454" s="98">
        <f t="shared" si="120"/>
        <v>0</v>
      </c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5.75" customHeight="1">
      <c r="A455" s="8"/>
      <c r="B455" s="100"/>
      <c r="C455" s="100"/>
      <c r="D455" s="100"/>
      <c r="E455" s="100"/>
      <c r="F455" s="100"/>
      <c r="G455" s="100"/>
      <c r="H455" s="100"/>
      <c r="I455" s="101" t="s">
        <v>496</v>
      </c>
      <c r="J455" s="100"/>
      <c r="K455" s="100"/>
      <c r="L455" s="101" t="s">
        <v>497</v>
      </c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5.75" customHeight="1">
      <c r="A456" s="8"/>
      <c r="B456" s="100"/>
      <c r="C456" s="100"/>
      <c r="D456" s="100"/>
      <c r="E456" s="100"/>
      <c r="F456" s="100"/>
      <c r="G456" s="100"/>
      <c r="H456" s="100"/>
      <c r="I456" s="104">
        <f>G452*A438</f>
        <v>0</v>
      </c>
      <c r="J456" s="100"/>
      <c r="K456" s="100"/>
      <c r="L456" s="104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5.75" customHeight="1">
      <c r="A459" s="66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6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5.75" customHeight="1">
      <c r="A460" s="78" t="s">
        <v>478</v>
      </c>
      <c r="B460" s="79" t="s">
        <v>479</v>
      </c>
      <c r="C460" s="75"/>
      <c r="D460" s="76"/>
      <c r="E460" s="80" t="s">
        <v>480</v>
      </c>
      <c r="F460" s="75"/>
      <c r="G460" s="76"/>
      <c r="H460" s="79" t="s">
        <v>481</v>
      </c>
      <c r="I460" s="75"/>
      <c r="J460" s="75"/>
      <c r="K460" s="75"/>
      <c r="L460" s="76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5.75" customHeight="1">
      <c r="A461" s="177">
        <v>4.0</v>
      </c>
      <c r="B461" s="82" t="s">
        <v>482</v>
      </c>
      <c r="C461" s="82" t="s">
        <v>483</v>
      </c>
      <c r="D461" s="82" t="s">
        <v>484</v>
      </c>
      <c r="E461" s="82" t="s">
        <v>485</v>
      </c>
      <c r="F461" s="82" t="s">
        <v>484</v>
      </c>
      <c r="G461" s="82" t="s">
        <v>524</v>
      </c>
      <c r="H461" s="82" t="s">
        <v>486</v>
      </c>
      <c r="I461" s="82" t="s">
        <v>487</v>
      </c>
      <c r="J461" s="147" t="s">
        <v>488</v>
      </c>
      <c r="K461" s="85" t="s">
        <v>489</v>
      </c>
      <c r="L461" s="85" t="s">
        <v>490</v>
      </c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5.75" customHeight="1">
      <c r="A462" s="86" t="s">
        <v>491</v>
      </c>
      <c r="B462" s="87"/>
      <c r="C462" s="87"/>
      <c r="D462" s="87"/>
      <c r="E462" s="87"/>
      <c r="F462" s="87"/>
      <c r="G462" s="87"/>
      <c r="H462" s="87"/>
      <c r="I462" s="87"/>
      <c r="J462" s="115"/>
      <c r="K462" s="87"/>
      <c r="L462" s="8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5.75" customHeight="1">
      <c r="A463" s="2"/>
      <c r="B463" s="89"/>
      <c r="C463" s="89"/>
      <c r="D463" s="18">
        <f t="shared" ref="D463:D476" si="121">C463*B463</f>
        <v>0</v>
      </c>
      <c r="E463" s="18">
        <f>B463*A461</f>
        <v>0</v>
      </c>
      <c r="F463" s="18">
        <f t="shared" ref="F463:F476" si="122">E463*C463</f>
        <v>0</v>
      </c>
      <c r="G463" s="140">
        <v>0.0</v>
      </c>
      <c r="H463" s="18"/>
      <c r="I463" s="89">
        <f t="shared" ref="I463:I476" si="123">H463*E463</f>
        <v>0</v>
      </c>
      <c r="J463" s="116"/>
      <c r="K463" s="3">
        <f t="shared" ref="K463:K476" si="124">J463*I463</f>
        <v>0</v>
      </c>
      <c r="L463" s="3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5.75" customHeight="1">
      <c r="A464" s="2"/>
      <c r="B464" s="89"/>
      <c r="C464" s="89"/>
      <c r="D464" s="18">
        <f t="shared" si="121"/>
        <v>0</v>
      </c>
      <c r="E464" s="18">
        <f>B464*A461</f>
        <v>0</v>
      </c>
      <c r="F464" s="18">
        <f t="shared" si="122"/>
        <v>0</v>
      </c>
      <c r="G464" s="87"/>
      <c r="H464" s="18"/>
      <c r="I464" s="89">
        <f t="shared" si="123"/>
        <v>0</v>
      </c>
      <c r="J464" s="116"/>
      <c r="K464" s="3">
        <f t="shared" si="124"/>
        <v>0</v>
      </c>
      <c r="L464" s="3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5.75" customHeight="1">
      <c r="A465" s="2"/>
      <c r="B465" s="18"/>
      <c r="C465" s="18"/>
      <c r="D465" s="18">
        <f t="shared" si="121"/>
        <v>0</v>
      </c>
      <c r="E465" s="18">
        <f>B465*A461</f>
        <v>0</v>
      </c>
      <c r="F465" s="18">
        <f t="shared" si="122"/>
        <v>0</v>
      </c>
      <c r="G465" s="148" t="s">
        <v>527</v>
      </c>
      <c r="H465" s="18"/>
      <c r="I465" s="89">
        <f t="shared" si="123"/>
        <v>0</v>
      </c>
      <c r="J465" s="116"/>
      <c r="K465" s="3">
        <f t="shared" si="124"/>
        <v>0</v>
      </c>
      <c r="L465" s="3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5.75" customHeight="1">
      <c r="A466" s="2"/>
      <c r="B466" s="18"/>
      <c r="C466" s="18"/>
      <c r="D466" s="18">
        <f t="shared" si="121"/>
        <v>0</v>
      </c>
      <c r="E466" s="18">
        <f>B466*A461</f>
        <v>0</v>
      </c>
      <c r="F466" s="18">
        <f t="shared" si="122"/>
        <v>0</v>
      </c>
      <c r="G466" s="142"/>
      <c r="H466" s="18"/>
      <c r="I466" s="89">
        <f t="shared" si="123"/>
        <v>0</v>
      </c>
      <c r="J466" s="116"/>
      <c r="K466" s="3">
        <f t="shared" si="124"/>
        <v>0</v>
      </c>
      <c r="L466" s="3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5.75" customHeight="1">
      <c r="A467" s="2"/>
      <c r="B467" s="18"/>
      <c r="C467" s="18"/>
      <c r="D467" s="18">
        <f t="shared" si="121"/>
        <v>0</v>
      </c>
      <c r="E467" s="18">
        <f>B467*A461</f>
        <v>0</v>
      </c>
      <c r="F467" s="18">
        <f t="shared" si="122"/>
        <v>0</v>
      </c>
      <c r="G467" s="142"/>
      <c r="H467" s="18"/>
      <c r="I467" s="89">
        <f t="shared" si="123"/>
        <v>0</v>
      </c>
      <c r="J467" s="116"/>
      <c r="K467" s="3">
        <f t="shared" si="124"/>
        <v>0</v>
      </c>
      <c r="L467" s="3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5.75" customHeight="1">
      <c r="A468" s="2"/>
      <c r="B468" s="18"/>
      <c r="C468" s="18"/>
      <c r="D468" s="18">
        <f t="shared" si="121"/>
        <v>0</v>
      </c>
      <c r="E468" s="18">
        <f>B468*A461</f>
        <v>0</v>
      </c>
      <c r="F468" s="18">
        <f t="shared" si="122"/>
        <v>0</v>
      </c>
      <c r="G468" s="87"/>
      <c r="H468" s="18"/>
      <c r="I468" s="89">
        <f t="shared" si="123"/>
        <v>0</v>
      </c>
      <c r="J468" s="116"/>
      <c r="K468" s="3">
        <f t="shared" si="124"/>
        <v>0</v>
      </c>
      <c r="L468" s="3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5.75" customHeight="1">
      <c r="A469" s="2"/>
      <c r="B469" s="18"/>
      <c r="C469" s="18"/>
      <c r="D469" s="18">
        <f t="shared" si="121"/>
        <v>0</v>
      </c>
      <c r="E469" s="18">
        <f>B469*A461</f>
        <v>0</v>
      </c>
      <c r="F469" s="18">
        <f t="shared" si="122"/>
        <v>0</v>
      </c>
      <c r="G469" s="59"/>
      <c r="H469" s="18"/>
      <c r="I469" s="89">
        <f t="shared" si="123"/>
        <v>0</v>
      </c>
      <c r="J469" s="116"/>
      <c r="K469" s="3">
        <f t="shared" si="124"/>
        <v>0</v>
      </c>
      <c r="L469" s="3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5.75" customHeight="1">
      <c r="A470" s="2"/>
      <c r="B470" s="89"/>
      <c r="C470" s="89"/>
      <c r="D470" s="18">
        <f t="shared" si="121"/>
        <v>0</v>
      </c>
      <c r="E470" s="18">
        <f>B470*A461</f>
        <v>0</v>
      </c>
      <c r="F470" s="18">
        <f t="shared" si="122"/>
        <v>0</v>
      </c>
      <c r="G470" s="148" t="s">
        <v>528</v>
      </c>
      <c r="H470" s="18"/>
      <c r="I470" s="89">
        <f t="shared" si="123"/>
        <v>0</v>
      </c>
      <c r="J470" s="116"/>
      <c r="K470" s="3">
        <f t="shared" si="124"/>
        <v>0</v>
      </c>
      <c r="L470" s="3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5.75" customHeight="1">
      <c r="A471" s="2"/>
      <c r="B471" s="89"/>
      <c r="C471" s="89"/>
      <c r="D471" s="18">
        <f t="shared" si="121"/>
        <v>0</v>
      </c>
      <c r="E471" s="18">
        <f>B471*A461</f>
        <v>0</v>
      </c>
      <c r="F471" s="18">
        <f t="shared" si="122"/>
        <v>0</v>
      </c>
      <c r="G471" s="142"/>
      <c r="H471" s="18"/>
      <c r="I471" s="89">
        <f t="shared" si="123"/>
        <v>0</v>
      </c>
      <c r="J471" s="116"/>
      <c r="K471" s="3">
        <f t="shared" si="124"/>
        <v>0</v>
      </c>
      <c r="L471" s="3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5.75" customHeight="1">
      <c r="A472" s="1"/>
      <c r="B472" s="89"/>
      <c r="C472" s="89"/>
      <c r="D472" s="18">
        <f t="shared" si="121"/>
        <v>0</v>
      </c>
      <c r="E472" s="18">
        <f>B472*A461</f>
        <v>0</v>
      </c>
      <c r="F472" s="18">
        <f t="shared" si="122"/>
        <v>0</v>
      </c>
      <c r="G472" s="142"/>
      <c r="H472" s="18"/>
      <c r="I472" s="89">
        <f t="shared" si="123"/>
        <v>0</v>
      </c>
      <c r="J472" s="116"/>
      <c r="K472" s="3">
        <f t="shared" si="124"/>
        <v>0</v>
      </c>
      <c r="L472" s="3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5.75" customHeight="1">
      <c r="A473" s="1"/>
      <c r="B473" s="89"/>
      <c r="C473" s="89"/>
      <c r="D473" s="18">
        <f t="shared" si="121"/>
        <v>0</v>
      </c>
      <c r="E473" s="18">
        <f>B473*A461</f>
        <v>0</v>
      </c>
      <c r="F473" s="18">
        <f t="shared" si="122"/>
        <v>0</v>
      </c>
      <c r="G473" s="142"/>
      <c r="H473" s="18"/>
      <c r="I473" s="89">
        <f t="shared" si="123"/>
        <v>0</v>
      </c>
      <c r="J473" s="116"/>
      <c r="K473" s="3">
        <f t="shared" si="124"/>
        <v>0</v>
      </c>
      <c r="L473" s="3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5.75" customHeight="1">
      <c r="A474" s="31"/>
      <c r="B474" s="89"/>
      <c r="C474" s="89"/>
      <c r="D474" s="95">
        <f t="shared" si="121"/>
        <v>0</v>
      </c>
      <c r="E474" s="95">
        <f>B474*A461</f>
        <v>0</v>
      </c>
      <c r="F474" s="18">
        <f t="shared" si="122"/>
        <v>0</v>
      </c>
      <c r="G474" s="87"/>
      <c r="H474" s="18"/>
      <c r="I474" s="89">
        <f t="shared" si="123"/>
        <v>0</v>
      </c>
      <c r="J474" s="118"/>
      <c r="K474" s="3">
        <f t="shared" si="124"/>
        <v>0</v>
      </c>
      <c r="L474" s="3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5.75" customHeight="1">
      <c r="A475" s="31"/>
      <c r="B475" s="89"/>
      <c r="C475" s="89"/>
      <c r="D475" s="18">
        <f t="shared" si="121"/>
        <v>0</v>
      </c>
      <c r="E475" s="18">
        <f>B475*A461</f>
        <v>0</v>
      </c>
      <c r="F475" s="18">
        <f t="shared" si="122"/>
        <v>0</v>
      </c>
      <c r="G475" s="143">
        <f>F477/A461</f>
        <v>0</v>
      </c>
      <c r="H475" s="18"/>
      <c r="I475" s="89">
        <f t="shared" si="123"/>
        <v>0</v>
      </c>
      <c r="J475" s="3"/>
      <c r="K475" s="3">
        <f t="shared" si="124"/>
        <v>0</v>
      </c>
      <c r="L475" s="3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5.75" customHeight="1">
      <c r="A476" s="31"/>
      <c r="B476" s="89"/>
      <c r="C476" s="89"/>
      <c r="D476" s="18">
        <f t="shared" si="121"/>
        <v>0</v>
      </c>
      <c r="E476" s="18">
        <f>B476*A461</f>
        <v>0</v>
      </c>
      <c r="F476" s="18">
        <f t="shared" si="122"/>
        <v>0</v>
      </c>
      <c r="G476" s="142"/>
      <c r="H476" s="18"/>
      <c r="I476" s="89">
        <f t="shared" si="123"/>
        <v>0</v>
      </c>
      <c r="J476" s="3"/>
      <c r="K476" s="3">
        <f t="shared" si="124"/>
        <v>0</v>
      </c>
      <c r="L476" s="3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5.75" customHeight="1">
      <c r="A477" s="4" t="s">
        <v>495</v>
      </c>
      <c r="B477" s="97">
        <f>SUM(B463:B476)</f>
        <v>0</v>
      </c>
      <c r="C477" s="96"/>
      <c r="D477" s="97">
        <f t="shared" ref="D477:F477" si="125">SUM(D463:D476)</f>
        <v>0</v>
      </c>
      <c r="E477" s="97">
        <f t="shared" si="125"/>
        <v>0</v>
      </c>
      <c r="F477" s="97">
        <f t="shared" si="125"/>
        <v>0</v>
      </c>
      <c r="G477" s="87"/>
      <c r="H477" s="96"/>
      <c r="I477" s="97">
        <f t="shared" ref="I477:L477" si="126">SUM(I463:I476)</f>
        <v>0</v>
      </c>
      <c r="J477" s="98">
        <f t="shared" si="126"/>
        <v>0</v>
      </c>
      <c r="K477" s="98">
        <f t="shared" si="126"/>
        <v>0</v>
      </c>
      <c r="L477" s="98">
        <f t="shared" si="126"/>
        <v>0</v>
      </c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5.75" customHeight="1">
      <c r="A478" s="8"/>
      <c r="B478" s="100"/>
      <c r="C478" s="100"/>
      <c r="D478" s="100"/>
      <c r="E478" s="100"/>
      <c r="F478" s="100"/>
      <c r="G478" s="100"/>
      <c r="H478" s="100"/>
      <c r="I478" s="101" t="s">
        <v>496</v>
      </c>
      <c r="J478" s="100"/>
      <c r="K478" s="100"/>
      <c r="L478" s="101" t="s">
        <v>497</v>
      </c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5.75" customHeight="1">
      <c r="A479" s="8"/>
      <c r="B479" s="100"/>
      <c r="C479" s="100"/>
      <c r="D479" s="100"/>
      <c r="E479" s="100"/>
      <c r="F479" s="100"/>
      <c r="G479" s="100"/>
      <c r="H479" s="100"/>
      <c r="I479" s="104">
        <f>G475*A461</f>
        <v>0</v>
      </c>
      <c r="J479" s="100"/>
      <c r="K479" s="100"/>
      <c r="L479" s="104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5.75" customHeight="1">
      <c r="A480" s="8"/>
      <c r="B480" s="100"/>
      <c r="C480" s="100"/>
      <c r="D480" s="100"/>
      <c r="E480" s="100"/>
      <c r="F480" s="100"/>
      <c r="G480" s="100"/>
      <c r="H480" s="100"/>
      <c r="I480" s="107"/>
      <c r="J480" s="100"/>
      <c r="K480" s="100"/>
      <c r="L480" s="10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5.75" customHeight="1">
      <c r="A482" s="66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6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5.75" customHeight="1">
      <c r="A483" s="78" t="s">
        <v>478</v>
      </c>
      <c r="B483" s="79" t="s">
        <v>479</v>
      </c>
      <c r="C483" s="75"/>
      <c r="D483" s="76"/>
      <c r="E483" s="80" t="s">
        <v>480</v>
      </c>
      <c r="F483" s="75"/>
      <c r="G483" s="76"/>
      <c r="H483" s="79" t="s">
        <v>481</v>
      </c>
      <c r="I483" s="75"/>
      <c r="J483" s="75"/>
      <c r="K483" s="75"/>
      <c r="L483" s="76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5.75" customHeight="1">
      <c r="A484" s="177">
        <v>4.0</v>
      </c>
      <c r="B484" s="82" t="s">
        <v>482</v>
      </c>
      <c r="C484" s="82" t="s">
        <v>483</v>
      </c>
      <c r="D484" s="82" t="s">
        <v>484</v>
      </c>
      <c r="E484" s="82" t="s">
        <v>485</v>
      </c>
      <c r="F484" s="82" t="s">
        <v>484</v>
      </c>
      <c r="G484" s="82" t="s">
        <v>524</v>
      </c>
      <c r="H484" s="82" t="s">
        <v>486</v>
      </c>
      <c r="I484" s="82" t="s">
        <v>487</v>
      </c>
      <c r="J484" s="147" t="s">
        <v>488</v>
      </c>
      <c r="K484" s="85" t="s">
        <v>489</v>
      </c>
      <c r="L484" s="85" t="s">
        <v>490</v>
      </c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5.75" customHeight="1">
      <c r="A485" s="86" t="s">
        <v>491</v>
      </c>
      <c r="B485" s="87"/>
      <c r="C485" s="87"/>
      <c r="D485" s="87"/>
      <c r="E485" s="87"/>
      <c r="F485" s="87"/>
      <c r="G485" s="87"/>
      <c r="H485" s="87"/>
      <c r="I485" s="87"/>
      <c r="J485" s="115"/>
      <c r="K485" s="87"/>
      <c r="L485" s="8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5.75" customHeight="1">
      <c r="A486" s="2"/>
      <c r="B486" s="89"/>
      <c r="C486" s="89"/>
      <c r="D486" s="18">
        <f t="shared" ref="D486:D499" si="127">C486*B486</f>
        <v>0</v>
      </c>
      <c r="E486" s="18">
        <f>B486*A484</f>
        <v>0</v>
      </c>
      <c r="F486" s="18">
        <f t="shared" ref="F486:F499" si="128">E486*C486</f>
        <v>0</v>
      </c>
      <c r="G486" s="140">
        <v>0.0</v>
      </c>
      <c r="H486" s="18"/>
      <c r="I486" s="89">
        <f t="shared" ref="I486:I499" si="129">H486*E486</f>
        <v>0</v>
      </c>
      <c r="J486" s="116"/>
      <c r="K486" s="3">
        <f t="shared" ref="K486:K499" si="130">J486*I486</f>
        <v>0</v>
      </c>
      <c r="L486" s="3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5.75" customHeight="1">
      <c r="A487" s="2"/>
      <c r="B487" s="89"/>
      <c r="C487" s="89"/>
      <c r="D487" s="18">
        <f t="shared" si="127"/>
        <v>0</v>
      </c>
      <c r="E487" s="18">
        <f>B487*A484</f>
        <v>0</v>
      </c>
      <c r="F487" s="18">
        <f t="shared" si="128"/>
        <v>0</v>
      </c>
      <c r="G487" s="87"/>
      <c r="H487" s="18"/>
      <c r="I487" s="89">
        <f t="shared" si="129"/>
        <v>0</v>
      </c>
      <c r="J487" s="116"/>
      <c r="K487" s="3">
        <f t="shared" si="130"/>
        <v>0</v>
      </c>
      <c r="L487" s="3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5.75" customHeight="1">
      <c r="A488" s="2"/>
      <c r="B488" s="18"/>
      <c r="C488" s="18"/>
      <c r="D488" s="18">
        <f t="shared" si="127"/>
        <v>0</v>
      </c>
      <c r="E488" s="18">
        <f>B488*A484</f>
        <v>0</v>
      </c>
      <c r="F488" s="18">
        <f t="shared" si="128"/>
        <v>0</v>
      </c>
      <c r="G488" s="148" t="s">
        <v>527</v>
      </c>
      <c r="H488" s="18"/>
      <c r="I488" s="89">
        <f t="shared" si="129"/>
        <v>0</v>
      </c>
      <c r="J488" s="116"/>
      <c r="K488" s="3">
        <f t="shared" si="130"/>
        <v>0</v>
      </c>
      <c r="L488" s="3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5.75" customHeight="1">
      <c r="A489" s="2"/>
      <c r="B489" s="18"/>
      <c r="C489" s="18"/>
      <c r="D489" s="18">
        <f t="shared" si="127"/>
        <v>0</v>
      </c>
      <c r="E489" s="18">
        <f>B489*A484</f>
        <v>0</v>
      </c>
      <c r="F489" s="18">
        <f t="shared" si="128"/>
        <v>0</v>
      </c>
      <c r="G489" s="142"/>
      <c r="H489" s="18"/>
      <c r="I489" s="89">
        <f t="shared" si="129"/>
        <v>0</v>
      </c>
      <c r="J489" s="116"/>
      <c r="K489" s="3">
        <f t="shared" si="130"/>
        <v>0</v>
      </c>
      <c r="L489" s="3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5.75" customHeight="1">
      <c r="A490" s="2"/>
      <c r="B490" s="18"/>
      <c r="C490" s="18"/>
      <c r="D490" s="18">
        <f t="shared" si="127"/>
        <v>0</v>
      </c>
      <c r="E490" s="18">
        <f>B490*A484</f>
        <v>0</v>
      </c>
      <c r="F490" s="18">
        <f t="shared" si="128"/>
        <v>0</v>
      </c>
      <c r="G490" s="142"/>
      <c r="H490" s="18"/>
      <c r="I490" s="89">
        <f t="shared" si="129"/>
        <v>0</v>
      </c>
      <c r="J490" s="116"/>
      <c r="K490" s="3">
        <f t="shared" si="130"/>
        <v>0</v>
      </c>
      <c r="L490" s="3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5.75" customHeight="1">
      <c r="A491" s="2"/>
      <c r="B491" s="18"/>
      <c r="C491" s="18"/>
      <c r="D491" s="18">
        <f t="shared" si="127"/>
        <v>0</v>
      </c>
      <c r="E491" s="18">
        <f>B491*A484</f>
        <v>0</v>
      </c>
      <c r="F491" s="18">
        <f t="shared" si="128"/>
        <v>0</v>
      </c>
      <c r="G491" s="87"/>
      <c r="H491" s="18"/>
      <c r="I491" s="89">
        <f t="shared" si="129"/>
        <v>0</v>
      </c>
      <c r="J491" s="116"/>
      <c r="K491" s="3">
        <f t="shared" si="130"/>
        <v>0</v>
      </c>
      <c r="L491" s="3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5.75" customHeight="1">
      <c r="A492" s="2"/>
      <c r="B492" s="18"/>
      <c r="C492" s="18"/>
      <c r="D492" s="18">
        <f t="shared" si="127"/>
        <v>0</v>
      </c>
      <c r="E492" s="18">
        <f>B492*A484</f>
        <v>0</v>
      </c>
      <c r="F492" s="18">
        <f t="shared" si="128"/>
        <v>0</v>
      </c>
      <c r="G492" s="59"/>
      <c r="H492" s="18"/>
      <c r="I492" s="89">
        <f t="shared" si="129"/>
        <v>0</v>
      </c>
      <c r="J492" s="116"/>
      <c r="K492" s="3">
        <f t="shared" si="130"/>
        <v>0</v>
      </c>
      <c r="L492" s="3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5.75" customHeight="1">
      <c r="A493" s="2"/>
      <c r="B493" s="89"/>
      <c r="C493" s="89"/>
      <c r="D493" s="18">
        <f t="shared" si="127"/>
        <v>0</v>
      </c>
      <c r="E493" s="18">
        <f>B493*A484</f>
        <v>0</v>
      </c>
      <c r="F493" s="18">
        <f t="shared" si="128"/>
        <v>0</v>
      </c>
      <c r="G493" s="148" t="s">
        <v>528</v>
      </c>
      <c r="H493" s="18"/>
      <c r="I493" s="89">
        <f t="shared" si="129"/>
        <v>0</v>
      </c>
      <c r="J493" s="116"/>
      <c r="K493" s="3">
        <f t="shared" si="130"/>
        <v>0</v>
      </c>
      <c r="L493" s="3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5.75" customHeight="1">
      <c r="A494" s="2"/>
      <c r="B494" s="89"/>
      <c r="C494" s="89"/>
      <c r="D494" s="18">
        <f t="shared" si="127"/>
        <v>0</v>
      </c>
      <c r="E494" s="18">
        <f>B494*A484</f>
        <v>0</v>
      </c>
      <c r="F494" s="18">
        <f t="shared" si="128"/>
        <v>0</v>
      </c>
      <c r="G494" s="142"/>
      <c r="H494" s="18"/>
      <c r="I494" s="89">
        <f t="shared" si="129"/>
        <v>0</v>
      </c>
      <c r="J494" s="116"/>
      <c r="K494" s="3">
        <f t="shared" si="130"/>
        <v>0</v>
      </c>
      <c r="L494" s="3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5.75" customHeight="1">
      <c r="A495" s="1"/>
      <c r="B495" s="89"/>
      <c r="C495" s="89"/>
      <c r="D495" s="18">
        <f t="shared" si="127"/>
        <v>0</v>
      </c>
      <c r="E495" s="18">
        <f>B495*A484</f>
        <v>0</v>
      </c>
      <c r="F495" s="18">
        <f t="shared" si="128"/>
        <v>0</v>
      </c>
      <c r="G495" s="142"/>
      <c r="H495" s="18"/>
      <c r="I495" s="89">
        <f t="shared" si="129"/>
        <v>0</v>
      </c>
      <c r="J495" s="116"/>
      <c r="K495" s="3">
        <f t="shared" si="130"/>
        <v>0</v>
      </c>
      <c r="L495" s="3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5.75" customHeight="1">
      <c r="A496" s="1"/>
      <c r="B496" s="89"/>
      <c r="C496" s="89"/>
      <c r="D496" s="18">
        <f t="shared" si="127"/>
        <v>0</v>
      </c>
      <c r="E496" s="18">
        <f>B496*A484</f>
        <v>0</v>
      </c>
      <c r="F496" s="18">
        <f t="shared" si="128"/>
        <v>0</v>
      </c>
      <c r="G496" s="142"/>
      <c r="H496" s="18"/>
      <c r="I496" s="89">
        <f t="shared" si="129"/>
        <v>0</v>
      </c>
      <c r="J496" s="116"/>
      <c r="K496" s="3">
        <f t="shared" si="130"/>
        <v>0</v>
      </c>
      <c r="L496" s="3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5.75" customHeight="1">
      <c r="A497" s="31"/>
      <c r="B497" s="89"/>
      <c r="C497" s="89"/>
      <c r="D497" s="95">
        <f t="shared" si="127"/>
        <v>0</v>
      </c>
      <c r="E497" s="95">
        <f>B497*A484</f>
        <v>0</v>
      </c>
      <c r="F497" s="18">
        <f t="shared" si="128"/>
        <v>0</v>
      </c>
      <c r="G497" s="87"/>
      <c r="H497" s="18"/>
      <c r="I497" s="89">
        <f t="shared" si="129"/>
        <v>0</v>
      </c>
      <c r="J497" s="118"/>
      <c r="K497" s="3">
        <f t="shared" si="130"/>
        <v>0</v>
      </c>
      <c r="L497" s="3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5.75" customHeight="1">
      <c r="A498" s="31"/>
      <c r="B498" s="89"/>
      <c r="C498" s="89"/>
      <c r="D498" s="18">
        <f t="shared" si="127"/>
        <v>0</v>
      </c>
      <c r="E498" s="18">
        <f>B498*A484</f>
        <v>0</v>
      </c>
      <c r="F498" s="18">
        <f t="shared" si="128"/>
        <v>0</v>
      </c>
      <c r="G498" s="143">
        <f>F500/A484</f>
        <v>0</v>
      </c>
      <c r="H498" s="18"/>
      <c r="I498" s="89">
        <f t="shared" si="129"/>
        <v>0</v>
      </c>
      <c r="J498" s="3"/>
      <c r="K498" s="3">
        <f t="shared" si="130"/>
        <v>0</v>
      </c>
      <c r="L498" s="3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5.75" customHeight="1">
      <c r="A499" s="31"/>
      <c r="B499" s="89"/>
      <c r="C499" s="89"/>
      <c r="D499" s="18">
        <f t="shared" si="127"/>
        <v>0</v>
      </c>
      <c r="E499" s="18">
        <f>B499*A484</f>
        <v>0</v>
      </c>
      <c r="F499" s="18">
        <f t="shared" si="128"/>
        <v>0</v>
      </c>
      <c r="G499" s="142"/>
      <c r="H499" s="18"/>
      <c r="I499" s="89">
        <f t="shared" si="129"/>
        <v>0</v>
      </c>
      <c r="J499" s="3"/>
      <c r="K499" s="3">
        <f t="shared" si="130"/>
        <v>0</v>
      </c>
      <c r="L499" s="3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5.75" customHeight="1">
      <c r="A500" s="4" t="s">
        <v>495</v>
      </c>
      <c r="B500" s="97">
        <f>SUM(B486:B499)</f>
        <v>0</v>
      </c>
      <c r="C500" s="96"/>
      <c r="D500" s="97">
        <f t="shared" ref="D500:F500" si="131">SUM(D486:D499)</f>
        <v>0</v>
      </c>
      <c r="E500" s="97">
        <f t="shared" si="131"/>
        <v>0</v>
      </c>
      <c r="F500" s="97">
        <f t="shared" si="131"/>
        <v>0</v>
      </c>
      <c r="G500" s="87"/>
      <c r="H500" s="96"/>
      <c r="I500" s="97">
        <f t="shared" ref="I500:L500" si="132">SUM(I486:I499)</f>
        <v>0</v>
      </c>
      <c r="J500" s="98">
        <f t="shared" si="132"/>
        <v>0</v>
      </c>
      <c r="K500" s="98">
        <f t="shared" si="132"/>
        <v>0</v>
      </c>
      <c r="L500" s="98">
        <f t="shared" si="132"/>
        <v>0</v>
      </c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5.75" customHeight="1">
      <c r="A501" s="8"/>
      <c r="B501" s="100"/>
      <c r="C501" s="100"/>
      <c r="D501" s="100"/>
      <c r="E501" s="100"/>
      <c r="F501" s="100"/>
      <c r="G501" s="100"/>
      <c r="H501" s="100"/>
      <c r="I501" s="101" t="s">
        <v>496</v>
      </c>
      <c r="J501" s="100"/>
      <c r="K501" s="100"/>
      <c r="L501" s="101" t="s">
        <v>497</v>
      </c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5.75" customHeight="1">
      <c r="A502" s="8"/>
      <c r="B502" s="100"/>
      <c r="C502" s="100"/>
      <c r="D502" s="100"/>
      <c r="E502" s="100"/>
      <c r="F502" s="100"/>
      <c r="G502" s="100"/>
      <c r="H502" s="100"/>
      <c r="I502" s="104">
        <f>G498*A484</f>
        <v>0</v>
      </c>
      <c r="J502" s="100"/>
      <c r="K502" s="100"/>
      <c r="L502" s="104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5.75" customHeight="1">
      <c r="A505" s="66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6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5.75" customHeight="1">
      <c r="A506" s="78" t="s">
        <v>478</v>
      </c>
      <c r="B506" s="79" t="s">
        <v>479</v>
      </c>
      <c r="C506" s="75"/>
      <c r="D506" s="76"/>
      <c r="E506" s="80" t="s">
        <v>480</v>
      </c>
      <c r="F506" s="75"/>
      <c r="G506" s="76"/>
      <c r="H506" s="79" t="s">
        <v>481</v>
      </c>
      <c r="I506" s="75"/>
      <c r="J506" s="75"/>
      <c r="K506" s="75"/>
      <c r="L506" s="76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5.75" customHeight="1">
      <c r="A507" s="177">
        <v>4.0</v>
      </c>
      <c r="B507" s="82" t="s">
        <v>482</v>
      </c>
      <c r="C507" s="82" t="s">
        <v>483</v>
      </c>
      <c r="D507" s="82" t="s">
        <v>484</v>
      </c>
      <c r="E507" s="82" t="s">
        <v>485</v>
      </c>
      <c r="F507" s="82" t="s">
        <v>484</v>
      </c>
      <c r="G507" s="82" t="s">
        <v>524</v>
      </c>
      <c r="H507" s="82" t="s">
        <v>486</v>
      </c>
      <c r="I507" s="82" t="s">
        <v>487</v>
      </c>
      <c r="J507" s="147" t="s">
        <v>488</v>
      </c>
      <c r="K507" s="85" t="s">
        <v>489</v>
      </c>
      <c r="L507" s="85" t="s">
        <v>490</v>
      </c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5.75" customHeight="1">
      <c r="A508" s="86" t="s">
        <v>491</v>
      </c>
      <c r="B508" s="87"/>
      <c r="C508" s="87"/>
      <c r="D508" s="87"/>
      <c r="E508" s="87"/>
      <c r="F508" s="87"/>
      <c r="G508" s="87"/>
      <c r="H508" s="87"/>
      <c r="I508" s="87"/>
      <c r="J508" s="115"/>
      <c r="K508" s="87"/>
      <c r="L508" s="8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5.75" customHeight="1">
      <c r="A509" s="2"/>
      <c r="B509" s="89"/>
      <c r="C509" s="89"/>
      <c r="D509" s="18">
        <f t="shared" ref="D509:D522" si="133">C509*B509</f>
        <v>0</v>
      </c>
      <c r="E509" s="18">
        <f>B509*A507</f>
        <v>0</v>
      </c>
      <c r="F509" s="18">
        <f t="shared" ref="F509:F522" si="134">E509*C509</f>
        <v>0</v>
      </c>
      <c r="G509" s="140">
        <v>0.0</v>
      </c>
      <c r="H509" s="18"/>
      <c r="I509" s="89">
        <f t="shared" ref="I509:I522" si="135">H509*E509</f>
        <v>0</v>
      </c>
      <c r="J509" s="116"/>
      <c r="K509" s="3">
        <f t="shared" ref="K509:K522" si="136">J509*I509</f>
        <v>0</v>
      </c>
      <c r="L509" s="3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5.75" customHeight="1">
      <c r="A510" s="2"/>
      <c r="B510" s="89"/>
      <c r="C510" s="89"/>
      <c r="D510" s="18">
        <f t="shared" si="133"/>
        <v>0</v>
      </c>
      <c r="E510" s="18">
        <f>B510*A507</f>
        <v>0</v>
      </c>
      <c r="F510" s="18">
        <f t="shared" si="134"/>
        <v>0</v>
      </c>
      <c r="G510" s="87"/>
      <c r="H510" s="18"/>
      <c r="I510" s="89">
        <f t="shared" si="135"/>
        <v>0</v>
      </c>
      <c r="J510" s="116"/>
      <c r="K510" s="3">
        <f t="shared" si="136"/>
        <v>0</v>
      </c>
      <c r="L510" s="3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5.75" customHeight="1">
      <c r="A511" s="2"/>
      <c r="B511" s="18"/>
      <c r="C511" s="18"/>
      <c r="D511" s="18">
        <f t="shared" si="133"/>
        <v>0</v>
      </c>
      <c r="E511" s="18">
        <f>B511*A507</f>
        <v>0</v>
      </c>
      <c r="F511" s="18">
        <f t="shared" si="134"/>
        <v>0</v>
      </c>
      <c r="G511" s="148" t="s">
        <v>527</v>
      </c>
      <c r="H511" s="18"/>
      <c r="I511" s="89">
        <f t="shared" si="135"/>
        <v>0</v>
      </c>
      <c r="J511" s="116"/>
      <c r="K511" s="3">
        <f t="shared" si="136"/>
        <v>0</v>
      </c>
      <c r="L511" s="3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5.75" customHeight="1">
      <c r="A512" s="2"/>
      <c r="B512" s="18"/>
      <c r="C512" s="18"/>
      <c r="D512" s="18">
        <f t="shared" si="133"/>
        <v>0</v>
      </c>
      <c r="E512" s="18">
        <f>B512*A507</f>
        <v>0</v>
      </c>
      <c r="F512" s="18">
        <f t="shared" si="134"/>
        <v>0</v>
      </c>
      <c r="G512" s="142"/>
      <c r="H512" s="18"/>
      <c r="I512" s="89">
        <f t="shared" si="135"/>
        <v>0</v>
      </c>
      <c r="J512" s="116"/>
      <c r="K512" s="3">
        <f t="shared" si="136"/>
        <v>0</v>
      </c>
      <c r="L512" s="3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5.75" customHeight="1">
      <c r="A513" s="2"/>
      <c r="B513" s="18"/>
      <c r="C513" s="18"/>
      <c r="D513" s="18">
        <f t="shared" si="133"/>
        <v>0</v>
      </c>
      <c r="E513" s="18">
        <f>B513*A507</f>
        <v>0</v>
      </c>
      <c r="F513" s="18">
        <f t="shared" si="134"/>
        <v>0</v>
      </c>
      <c r="G513" s="142"/>
      <c r="H513" s="18"/>
      <c r="I513" s="89">
        <f t="shared" si="135"/>
        <v>0</v>
      </c>
      <c r="J513" s="116"/>
      <c r="K513" s="3">
        <f t="shared" si="136"/>
        <v>0</v>
      </c>
      <c r="L513" s="3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5.75" customHeight="1">
      <c r="A514" s="2"/>
      <c r="B514" s="18"/>
      <c r="C514" s="18"/>
      <c r="D514" s="18">
        <f t="shared" si="133"/>
        <v>0</v>
      </c>
      <c r="E514" s="18">
        <f>B514*A507</f>
        <v>0</v>
      </c>
      <c r="F514" s="18">
        <f t="shared" si="134"/>
        <v>0</v>
      </c>
      <c r="G514" s="87"/>
      <c r="H514" s="18"/>
      <c r="I514" s="89">
        <f t="shared" si="135"/>
        <v>0</v>
      </c>
      <c r="J514" s="116"/>
      <c r="K514" s="3">
        <f t="shared" si="136"/>
        <v>0</v>
      </c>
      <c r="L514" s="3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5.75" customHeight="1">
      <c r="A515" s="2"/>
      <c r="B515" s="18"/>
      <c r="C515" s="18"/>
      <c r="D515" s="18">
        <f t="shared" si="133"/>
        <v>0</v>
      </c>
      <c r="E515" s="18">
        <f>B515*A507</f>
        <v>0</v>
      </c>
      <c r="F515" s="18">
        <f t="shared" si="134"/>
        <v>0</v>
      </c>
      <c r="G515" s="59"/>
      <c r="H515" s="18"/>
      <c r="I515" s="89">
        <f t="shared" si="135"/>
        <v>0</v>
      </c>
      <c r="J515" s="116"/>
      <c r="K515" s="3">
        <f t="shared" si="136"/>
        <v>0</v>
      </c>
      <c r="L515" s="3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5.75" customHeight="1">
      <c r="A516" s="2"/>
      <c r="B516" s="89"/>
      <c r="C516" s="89"/>
      <c r="D516" s="18">
        <f t="shared" si="133"/>
        <v>0</v>
      </c>
      <c r="E516" s="18">
        <f>B516*A507</f>
        <v>0</v>
      </c>
      <c r="F516" s="18">
        <f t="shared" si="134"/>
        <v>0</v>
      </c>
      <c r="G516" s="148" t="s">
        <v>528</v>
      </c>
      <c r="H516" s="18"/>
      <c r="I516" s="89">
        <f t="shared" si="135"/>
        <v>0</v>
      </c>
      <c r="J516" s="116"/>
      <c r="K516" s="3">
        <f t="shared" si="136"/>
        <v>0</v>
      </c>
      <c r="L516" s="3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5.75" customHeight="1">
      <c r="A517" s="2"/>
      <c r="B517" s="89"/>
      <c r="C517" s="89"/>
      <c r="D517" s="18">
        <f t="shared" si="133"/>
        <v>0</v>
      </c>
      <c r="E517" s="18">
        <f>B517*A507</f>
        <v>0</v>
      </c>
      <c r="F517" s="18">
        <f t="shared" si="134"/>
        <v>0</v>
      </c>
      <c r="G517" s="142"/>
      <c r="H517" s="18"/>
      <c r="I517" s="89">
        <f t="shared" si="135"/>
        <v>0</v>
      </c>
      <c r="J517" s="116"/>
      <c r="K517" s="3">
        <f t="shared" si="136"/>
        <v>0</v>
      </c>
      <c r="L517" s="3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5.75" customHeight="1">
      <c r="A518" s="1"/>
      <c r="B518" s="89"/>
      <c r="C518" s="89"/>
      <c r="D518" s="18">
        <f t="shared" si="133"/>
        <v>0</v>
      </c>
      <c r="E518" s="18">
        <f>B518*A507</f>
        <v>0</v>
      </c>
      <c r="F518" s="18">
        <f t="shared" si="134"/>
        <v>0</v>
      </c>
      <c r="G518" s="142"/>
      <c r="H518" s="18"/>
      <c r="I518" s="89">
        <f t="shared" si="135"/>
        <v>0</v>
      </c>
      <c r="J518" s="116"/>
      <c r="K518" s="3">
        <f t="shared" si="136"/>
        <v>0</v>
      </c>
      <c r="L518" s="3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5.75" customHeight="1">
      <c r="A519" s="1"/>
      <c r="B519" s="89"/>
      <c r="C519" s="89"/>
      <c r="D519" s="18">
        <f t="shared" si="133"/>
        <v>0</v>
      </c>
      <c r="E519" s="18">
        <f>B519*A507</f>
        <v>0</v>
      </c>
      <c r="F519" s="18">
        <f t="shared" si="134"/>
        <v>0</v>
      </c>
      <c r="G519" s="142"/>
      <c r="H519" s="18"/>
      <c r="I519" s="89">
        <f t="shared" si="135"/>
        <v>0</v>
      </c>
      <c r="J519" s="116"/>
      <c r="K519" s="3">
        <f t="shared" si="136"/>
        <v>0</v>
      </c>
      <c r="L519" s="3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5.75" customHeight="1">
      <c r="A520" s="31"/>
      <c r="B520" s="89"/>
      <c r="C520" s="89"/>
      <c r="D520" s="95">
        <f t="shared" si="133"/>
        <v>0</v>
      </c>
      <c r="E520" s="95">
        <f>B520*A507</f>
        <v>0</v>
      </c>
      <c r="F520" s="18">
        <f t="shared" si="134"/>
        <v>0</v>
      </c>
      <c r="G520" s="87"/>
      <c r="H520" s="18"/>
      <c r="I520" s="89">
        <f t="shared" si="135"/>
        <v>0</v>
      </c>
      <c r="J520" s="118"/>
      <c r="K520" s="3">
        <f t="shared" si="136"/>
        <v>0</v>
      </c>
      <c r="L520" s="3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5.75" customHeight="1">
      <c r="A521" s="31"/>
      <c r="B521" s="89"/>
      <c r="C521" s="89"/>
      <c r="D521" s="18">
        <f t="shared" si="133"/>
        <v>0</v>
      </c>
      <c r="E521" s="18">
        <f>B521*A507</f>
        <v>0</v>
      </c>
      <c r="F521" s="18">
        <f t="shared" si="134"/>
        <v>0</v>
      </c>
      <c r="G521" s="143">
        <f>F523/A507</f>
        <v>0</v>
      </c>
      <c r="H521" s="18"/>
      <c r="I521" s="89">
        <f t="shared" si="135"/>
        <v>0</v>
      </c>
      <c r="J521" s="3"/>
      <c r="K521" s="3">
        <f t="shared" si="136"/>
        <v>0</v>
      </c>
      <c r="L521" s="3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5.75" customHeight="1">
      <c r="A522" s="31"/>
      <c r="B522" s="89"/>
      <c r="C522" s="89"/>
      <c r="D522" s="18">
        <f t="shared" si="133"/>
        <v>0</v>
      </c>
      <c r="E522" s="18">
        <f>B522*A507</f>
        <v>0</v>
      </c>
      <c r="F522" s="18">
        <f t="shared" si="134"/>
        <v>0</v>
      </c>
      <c r="G522" s="142"/>
      <c r="H522" s="18"/>
      <c r="I522" s="89">
        <f t="shared" si="135"/>
        <v>0</v>
      </c>
      <c r="J522" s="3"/>
      <c r="K522" s="3">
        <f t="shared" si="136"/>
        <v>0</v>
      </c>
      <c r="L522" s="3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5.75" customHeight="1">
      <c r="A523" s="4" t="s">
        <v>495</v>
      </c>
      <c r="B523" s="97">
        <f>SUM(B509:B522)</f>
        <v>0</v>
      </c>
      <c r="C523" s="96"/>
      <c r="D523" s="97">
        <f t="shared" ref="D523:F523" si="137">SUM(D509:D522)</f>
        <v>0</v>
      </c>
      <c r="E523" s="97">
        <f t="shared" si="137"/>
        <v>0</v>
      </c>
      <c r="F523" s="97">
        <f t="shared" si="137"/>
        <v>0</v>
      </c>
      <c r="G523" s="87"/>
      <c r="H523" s="96"/>
      <c r="I523" s="97">
        <f t="shared" ref="I523:L523" si="138">SUM(I509:I522)</f>
        <v>0</v>
      </c>
      <c r="J523" s="98">
        <f t="shared" si="138"/>
        <v>0</v>
      </c>
      <c r="K523" s="98">
        <f t="shared" si="138"/>
        <v>0</v>
      </c>
      <c r="L523" s="98">
        <f t="shared" si="138"/>
        <v>0</v>
      </c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5.75" customHeight="1">
      <c r="A524" s="8"/>
      <c r="B524" s="100"/>
      <c r="C524" s="100"/>
      <c r="D524" s="100"/>
      <c r="E524" s="100"/>
      <c r="F524" s="100"/>
      <c r="G524" s="100"/>
      <c r="H524" s="100"/>
      <c r="I524" s="101" t="s">
        <v>496</v>
      </c>
      <c r="J524" s="100"/>
      <c r="K524" s="100"/>
      <c r="L524" s="101" t="s">
        <v>497</v>
      </c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5.75" customHeight="1">
      <c r="A525" s="8"/>
      <c r="B525" s="100"/>
      <c r="C525" s="100"/>
      <c r="D525" s="100"/>
      <c r="E525" s="100"/>
      <c r="F525" s="100"/>
      <c r="G525" s="100"/>
      <c r="H525" s="100"/>
      <c r="I525" s="104">
        <f>G521*A507</f>
        <v>0</v>
      </c>
      <c r="J525" s="100"/>
      <c r="K525" s="100"/>
      <c r="L525" s="104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5.75" customHeight="1">
      <c r="A528" s="78" t="s">
        <v>478</v>
      </c>
      <c r="B528" s="79" t="s">
        <v>479</v>
      </c>
      <c r="C528" s="75"/>
      <c r="D528" s="76"/>
      <c r="E528" s="80" t="s">
        <v>480</v>
      </c>
      <c r="F528" s="75"/>
      <c r="G528" s="76"/>
      <c r="H528" s="79" t="s">
        <v>481</v>
      </c>
      <c r="I528" s="75"/>
      <c r="J528" s="75"/>
      <c r="K528" s="75"/>
      <c r="L528" s="76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5.75" customHeight="1">
      <c r="A529" s="177">
        <v>4.0</v>
      </c>
      <c r="B529" s="82" t="s">
        <v>482</v>
      </c>
      <c r="C529" s="82" t="s">
        <v>483</v>
      </c>
      <c r="D529" s="82" t="s">
        <v>484</v>
      </c>
      <c r="E529" s="82" t="s">
        <v>485</v>
      </c>
      <c r="F529" s="82" t="s">
        <v>484</v>
      </c>
      <c r="G529" s="82" t="s">
        <v>524</v>
      </c>
      <c r="H529" s="82" t="s">
        <v>486</v>
      </c>
      <c r="I529" s="82" t="s">
        <v>487</v>
      </c>
      <c r="J529" s="147" t="s">
        <v>488</v>
      </c>
      <c r="K529" s="85" t="s">
        <v>489</v>
      </c>
      <c r="L529" s="85" t="s">
        <v>490</v>
      </c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5.75" customHeight="1">
      <c r="A530" s="86" t="s">
        <v>491</v>
      </c>
      <c r="B530" s="87"/>
      <c r="C530" s="87"/>
      <c r="D530" s="87"/>
      <c r="E530" s="87"/>
      <c r="F530" s="87"/>
      <c r="G530" s="87"/>
      <c r="H530" s="87"/>
      <c r="I530" s="87"/>
      <c r="J530" s="115"/>
      <c r="K530" s="87"/>
      <c r="L530" s="8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5.75" customHeight="1">
      <c r="A531" s="2"/>
      <c r="B531" s="89"/>
      <c r="C531" s="89"/>
      <c r="D531" s="18">
        <f t="shared" ref="D531:D544" si="139">C531*B531</f>
        <v>0</v>
      </c>
      <c r="E531" s="18">
        <f>B531*A529</f>
        <v>0</v>
      </c>
      <c r="F531" s="18">
        <f t="shared" ref="F531:F544" si="140">E531*C531</f>
        <v>0</v>
      </c>
      <c r="G531" s="140">
        <v>0.0</v>
      </c>
      <c r="H531" s="18"/>
      <c r="I531" s="89">
        <f t="shared" ref="I531:I544" si="141">H531*E531</f>
        <v>0</v>
      </c>
      <c r="J531" s="116"/>
      <c r="K531" s="3">
        <f t="shared" ref="K531:K544" si="142">J531*I531</f>
        <v>0</v>
      </c>
      <c r="L531" s="3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5.75" customHeight="1">
      <c r="A532" s="2"/>
      <c r="B532" s="89"/>
      <c r="C532" s="89"/>
      <c r="D532" s="18">
        <f t="shared" si="139"/>
        <v>0</v>
      </c>
      <c r="E532" s="18">
        <f>B532*A529</f>
        <v>0</v>
      </c>
      <c r="F532" s="18">
        <f t="shared" si="140"/>
        <v>0</v>
      </c>
      <c r="G532" s="87"/>
      <c r="H532" s="18"/>
      <c r="I532" s="89">
        <f t="shared" si="141"/>
        <v>0</v>
      </c>
      <c r="J532" s="116"/>
      <c r="K532" s="3">
        <f t="shared" si="142"/>
        <v>0</v>
      </c>
      <c r="L532" s="3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5.75" customHeight="1">
      <c r="A533" s="2"/>
      <c r="B533" s="18"/>
      <c r="C533" s="18"/>
      <c r="D533" s="18">
        <f t="shared" si="139"/>
        <v>0</v>
      </c>
      <c r="E533" s="18">
        <f>B533*A529</f>
        <v>0</v>
      </c>
      <c r="F533" s="18">
        <f t="shared" si="140"/>
        <v>0</v>
      </c>
      <c r="G533" s="148" t="s">
        <v>527</v>
      </c>
      <c r="H533" s="18"/>
      <c r="I533" s="89">
        <f t="shared" si="141"/>
        <v>0</v>
      </c>
      <c r="J533" s="116"/>
      <c r="K533" s="3">
        <f t="shared" si="142"/>
        <v>0</v>
      </c>
      <c r="L533" s="3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5.75" customHeight="1">
      <c r="A534" s="2"/>
      <c r="B534" s="18"/>
      <c r="C534" s="18"/>
      <c r="D534" s="18">
        <f t="shared" si="139"/>
        <v>0</v>
      </c>
      <c r="E534" s="18">
        <f>B534*A529</f>
        <v>0</v>
      </c>
      <c r="F534" s="18">
        <f t="shared" si="140"/>
        <v>0</v>
      </c>
      <c r="G534" s="142"/>
      <c r="H534" s="18"/>
      <c r="I534" s="89">
        <f t="shared" si="141"/>
        <v>0</v>
      </c>
      <c r="J534" s="116"/>
      <c r="K534" s="3">
        <f t="shared" si="142"/>
        <v>0</v>
      </c>
      <c r="L534" s="3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5.75" customHeight="1">
      <c r="A535" s="2"/>
      <c r="B535" s="18"/>
      <c r="C535" s="18"/>
      <c r="D535" s="18">
        <f t="shared" si="139"/>
        <v>0</v>
      </c>
      <c r="E535" s="18">
        <f>B535*A529</f>
        <v>0</v>
      </c>
      <c r="F535" s="18">
        <f t="shared" si="140"/>
        <v>0</v>
      </c>
      <c r="G535" s="142"/>
      <c r="H535" s="18"/>
      <c r="I535" s="89">
        <f t="shared" si="141"/>
        <v>0</v>
      </c>
      <c r="J535" s="116"/>
      <c r="K535" s="3">
        <f t="shared" si="142"/>
        <v>0</v>
      </c>
      <c r="L535" s="3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5.75" customHeight="1">
      <c r="A536" s="2"/>
      <c r="B536" s="18"/>
      <c r="C536" s="18"/>
      <c r="D536" s="18">
        <f t="shared" si="139"/>
        <v>0</v>
      </c>
      <c r="E536" s="18">
        <f>B536*A529</f>
        <v>0</v>
      </c>
      <c r="F536" s="18">
        <f t="shared" si="140"/>
        <v>0</v>
      </c>
      <c r="G536" s="87"/>
      <c r="H536" s="18"/>
      <c r="I536" s="89">
        <f t="shared" si="141"/>
        <v>0</v>
      </c>
      <c r="J536" s="116"/>
      <c r="K536" s="3">
        <f t="shared" si="142"/>
        <v>0</v>
      </c>
      <c r="L536" s="3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5.75" customHeight="1">
      <c r="A537" s="2"/>
      <c r="B537" s="18"/>
      <c r="C537" s="18"/>
      <c r="D537" s="18">
        <f t="shared" si="139"/>
        <v>0</v>
      </c>
      <c r="E537" s="18">
        <f>B537*A529</f>
        <v>0</v>
      </c>
      <c r="F537" s="18">
        <f t="shared" si="140"/>
        <v>0</v>
      </c>
      <c r="G537" s="59"/>
      <c r="H537" s="18"/>
      <c r="I537" s="89">
        <f t="shared" si="141"/>
        <v>0</v>
      </c>
      <c r="J537" s="116"/>
      <c r="K537" s="3">
        <f t="shared" si="142"/>
        <v>0</v>
      </c>
      <c r="L537" s="3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5.75" customHeight="1">
      <c r="A538" s="2"/>
      <c r="B538" s="89"/>
      <c r="C538" s="89"/>
      <c r="D538" s="18">
        <f t="shared" si="139"/>
        <v>0</v>
      </c>
      <c r="E538" s="18">
        <f>B538*A529</f>
        <v>0</v>
      </c>
      <c r="F538" s="18">
        <f t="shared" si="140"/>
        <v>0</v>
      </c>
      <c r="G538" s="148" t="s">
        <v>528</v>
      </c>
      <c r="H538" s="18"/>
      <c r="I538" s="89">
        <f t="shared" si="141"/>
        <v>0</v>
      </c>
      <c r="J538" s="116"/>
      <c r="K538" s="3">
        <f t="shared" si="142"/>
        <v>0</v>
      </c>
      <c r="L538" s="3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5.75" customHeight="1">
      <c r="A539" s="2"/>
      <c r="B539" s="89"/>
      <c r="C539" s="89"/>
      <c r="D539" s="18">
        <f t="shared" si="139"/>
        <v>0</v>
      </c>
      <c r="E539" s="18">
        <f>B539*A529</f>
        <v>0</v>
      </c>
      <c r="F539" s="18">
        <f t="shared" si="140"/>
        <v>0</v>
      </c>
      <c r="G539" s="142"/>
      <c r="H539" s="18"/>
      <c r="I539" s="89">
        <f t="shared" si="141"/>
        <v>0</v>
      </c>
      <c r="J539" s="116"/>
      <c r="K539" s="3">
        <f t="shared" si="142"/>
        <v>0</v>
      </c>
      <c r="L539" s="3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5.75" customHeight="1">
      <c r="A540" s="1"/>
      <c r="B540" s="89"/>
      <c r="C540" s="89"/>
      <c r="D540" s="18">
        <f t="shared" si="139"/>
        <v>0</v>
      </c>
      <c r="E540" s="18">
        <f>B540*A529</f>
        <v>0</v>
      </c>
      <c r="F540" s="18">
        <f t="shared" si="140"/>
        <v>0</v>
      </c>
      <c r="G540" s="142"/>
      <c r="H540" s="18"/>
      <c r="I540" s="89">
        <f t="shared" si="141"/>
        <v>0</v>
      </c>
      <c r="J540" s="116"/>
      <c r="K540" s="3">
        <f t="shared" si="142"/>
        <v>0</v>
      </c>
      <c r="L540" s="3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5.75" customHeight="1">
      <c r="A541" s="1"/>
      <c r="B541" s="89"/>
      <c r="C541" s="89"/>
      <c r="D541" s="18">
        <f t="shared" si="139"/>
        <v>0</v>
      </c>
      <c r="E541" s="18">
        <f>B541*A529</f>
        <v>0</v>
      </c>
      <c r="F541" s="18">
        <f t="shared" si="140"/>
        <v>0</v>
      </c>
      <c r="G541" s="142"/>
      <c r="H541" s="18"/>
      <c r="I541" s="89">
        <f t="shared" si="141"/>
        <v>0</v>
      </c>
      <c r="J541" s="116"/>
      <c r="K541" s="3">
        <f t="shared" si="142"/>
        <v>0</v>
      </c>
      <c r="L541" s="3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5.75" customHeight="1">
      <c r="A542" s="31"/>
      <c r="B542" s="89"/>
      <c r="C542" s="89"/>
      <c r="D542" s="95">
        <f t="shared" si="139"/>
        <v>0</v>
      </c>
      <c r="E542" s="95">
        <f>B542*A529</f>
        <v>0</v>
      </c>
      <c r="F542" s="18">
        <f t="shared" si="140"/>
        <v>0</v>
      </c>
      <c r="G542" s="87"/>
      <c r="H542" s="18"/>
      <c r="I542" s="89">
        <f t="shared" si="141"/>
        <v>0</v>
      </c>
      <c r="J542" s="118"/>
      <c r="K542" s="3">
        <f t="shared" si="142"/>
        <v>0</v>
      </c>
      <c r="L542" s="3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5.75" customHeight="1">
      <c r="A543" s="31"/>
      <c r="B543" s="89"/>
      <c r="C543" s="89"/>
      <c r="D543" s="18">
        <f t="shared" si="139"/>
        <v>0</v>
      </c>
      <c r="E543" s="18">
        <f>B543*A529</f>
        <v>0</v>
      </c>
      <c r="F543" s="18">
        <f t="shared" si="140"/>
        <v>0</v>
      </c>
      <c r="G543" s="143">
        <f>F545/A529</f>
        <v>0</v>
      </c>
      <c r="H543" s="18"/>
      <c r="I543" s="89">
        <f t="shared" si="141"/>
        <v>0</v>
      </c>
      <c r="J543" s="3"/>
      <c r="K543" s="3">
        <f t="shared" si="142"/>
        <v>0</v>
      </c>
      <c r="L543" s="3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5.75" customHeight="1">
      <c r="A544" s="31"/>
      <c r="B544" s="89"/>
      <c r="C544" s="89"/>
      <c r="D544" s="18">
        <f t="shared" si="139"/>
        <v>0</v>
      </c>
      <c r="E544" s="18">
        <f>B544*A529</f>
        <v>0</v>
      </c>
      <c r="F544" s="18">
        <f t="shared" si="140"/>
        <v>0</v>
      </c>
      <c r="G544" s="142"/>
      <c r="H544" s="18"/>
      <c r="I544" s="89">
        <f t="shared" si="141"/>
        <v>0</v>
      </c>
      <c r="J544" s="3"/>
      <c r="K544" s="3">
        <f t="shared" si="142"/>
        <v>0</v>
      </c>
      <c r="L544" s="3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5.75" customHeight="1">
      <c r="A545" s="4" t="s">
        <v>495</v>
      </c>
      <c r="B545" s="97">
        <f>SUM(B531:B544)</f>
        <v>0</v>
      </c>
      <c r="C545" s="96"/>
      <c r="D545" s="97">
        <f t="shared" ref="D545:F545" si="143">SUM(D531:D544)</f>
        <v>0</v>
      </c>
      <c r="E545" s="97">
        <f t="shared" si="143"/>
        <v>0</v>
      </c>
      <c r="F545" s="97">
        <f t="shared" si="143"/>
        <v>0</v>
      </c>
      <c r="G545" s="87"/>
      <c r="H545" s="96"/>
      <c r="I545" s="97">
        <f t="shared" ref="I545:L545" si="144">SUM(I531:I544)</f>
        <v>0</v>
      </c>
      <c r="J545" s="98">
        <f t="shared" si="144"/>
        <v>0</v>
      </c>
      <c r="K545" s="98">
        <f t="shared" si="144"/>
        <v>0</v>
      </c>
      <c r="L545" s="98">
        <f t="shared" si="144"/>
        <v>0</v>
      </c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5.75" customHeight="1">
      <c r="A546" s="8"/>
      <c r="B546" s="100"/>
      <c r="C546" s="100"/>
      <c r="D546" s="100"/>
      <c r="E546" s="100"/>
      <c r="F546" s="100"/>
      <c r="G546" s="100"/>
      <c r="H546" s="100"/>
      <c r="I546" s="101" t="s">
        <v>496</v>
      </c>
      <c r="J546" s="100"/>
      <c r="K546" s="100"/>
      <c r="L546" s="101" t="s">
        <v>497</v>
      </c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5.75" customHeight="1">
      <c r="A547" s="8"/>
      <c r="B547" s="100"/>
      <c r="C547" s="100"/>
      <c r="D547" s="100"/>
      <c r="E547" s="100"/>
      <c r="F547" s="100"/>
      <c r="G547" s="100"/>
      <c r="H547" s="100"/>
      <c r="I547" s="104">
        <f>G543*A529</f>
        <v>0</v>
      </c>
      <c r="J547" s="100"/>
      <c r="K547" s="100"/>
      <c r="L547" s="104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5.75" customHeight="1">
      <c r="A550" s="66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6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5.75" customHeight="1">
      <c r="A551" s="78" t="s">
        <v>478</v>
      </c>
      <c r="B551" s="79" t="s">
        <v>479</v>
      </c>
      <c r="C551" s="75"/>
      <c r="D551" s="76"/>
      <c r="E551" s="80" t="s">
        <v>480</v>
      </c>
      <c r="F551" s="75"/>
      <c r="G551" s="76"/>
      <c r="H551" s="79" t="s">
        <v>481</v>
      </c>
      <c r="I551" s="75"/>
      <c r="J551" s="75"/>
      <c r="K551" s="75"/>
      <c r="L551" s="76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5.75" customHeight="1">
      <c r="A552" s="177">
        <v>4.0</v>
      </c>
      <c r="B552" s="82" t="s">
        <v>482</v>
      </c>
      <c r="C552" s="82" t="s">
        <v>483</v>
      </c>
      <c r="D552" s="82" t="s">
        <v>484</v>
      </c>
      <c r="E552" s="82" t="s">
        <v>485</v>
      </c>
      <c r="F552" s="82" t="s">
        <v>484</v>
      </c>
      <c r="G552" s="82" t="s">
        <v>524</v>
      </c>
      <c r="H552" s="82" t="s">
        <v>486</v>
      </c>
      <c r="I552" s="82" t="s">
        <v>487</v>
      </c>
      <c r="J552" s="147" t="s">
        <v>488</v>
      </c>
      <c r="K552" s="85" t="s">
        <v>489</v>
      </c>
      <c r="L552" s="85" t="s">
        <v>490</v>
      </c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5.75" customHeight="1">
      <c r="A553" s="86" t="s">
        <v>491</v>
      </c>
      <c r="B553" s="87"/>
      <c r="C553" s="87"/>
      <c r="D553" s="87"/>
      <c r="E553" s="87"/>
      <c r="F553" s="87"/>
      <c r="G553" s="87"/>
      <c r="H553" s="87"/>
      <c r="I553" s="87"/>
      <c r="J553" s="115"/>
      <c r="K553" s="87"/>
      <c r="L553" s="8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5.75" customHeight="1">
      <c r="A554" s="2"/>
      <c r="B554" s="89"/>
      <c r="C554" s="89"/>
      <c r="D554" s="18">
        <f t="shared" ref="D554:D567" si="145">C554*B554</f>
        <v>0</v>
      </c>
      <c r="E554" s="18">
        <f>B554*A552</f>
        <v>0</v>
      </c>
      <c r="F554" s="18">
        <f t="shared" ref="F554:F567" si="146">E554*C554</f>
        <v>0</v>
      </c>
      <c r="G554" s="140">
        <v>0.0</v>
      </c>
      <c r="H554" s="18"/>
      <c r="I554" s="89">
        <f t="shared" ref="I554:I567" si="147">H554*E554</f>
        <v>0</v>
      </c>
      <c r="J554" s="116"/>
      <c r="K554" s="3">
        <f t="shared" ref="K554:K567" si="148">J554*I554</f>
        <v>0</v>
      </c>
      <c r="L554" s="3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5.75" customHeight="1">
      <c r="A555" s="2"/>
      <c r="B555" s="89"/>
      <c r="C555" s="89"/>
      <c r="D555" s="18">
        <f t="shared" si="145"/>
        <v>0</v>
      </c>
      <c r="E555" s="18">
        <f>B555*A552</f>
        <v>0</v>
      </c>
      <c r="F555" s="18">
        <f t="shared" si="146"/>
        <v>0</v>
      </c>
      <c r="G555" s="87"/>
      <c r="H555" s="18"/>
      <c r="I555" s="89">
        <f t="shared" si="147"/>
        <v>0</v>
      </c>
      <c r="J555" s="116"/>
      <c r="K555" s="3">
        <f t="shared" si="148"/>
        <v>0</v>
      </c>
      <c r="L555" s="3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5.75" customHeight="1">
      <c r="A556" s="2"/>
      <c r="B556" s="18"/>
      <c r="C556" s="18"/>
      <c r="D556" s="18">
        <f t="shared" si="145"/>
        <v>0</v>
      </c>
      <c r="E556" s="18">
        <f>B556*A552</f>
        <v>0</v>
      </c>
      <c r="F556" s="18">
        <f t="shared" si="146"/>
        <v>0</v>
      </c>
      <c r="G556" s="148" t="s">
        <v>527</v>
      </c>
      <c r="H556" s="18"/>
      <c r="I556" s="89">
        <f t="shared" si="147"/>
        <v>0</v>
      </c>
      <c r="J556" s="116"/>
      <c r="K556" s="3">
        <f t="shared" si="148"/>
        <v>0</v>
      </c>
      <c r="L556" s="3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5.75" customHeight="1">
      <c r="A557" s="2"/>
      <c r="B557" s="18"/>
      <c r="C557" s="18"/>
      <c r="D557" s="18">
        <f t="shared" si="145"/>
        <v>0</v>
      </c>
      <c r="E557" s="18">
        <f>B557*A552</f>
        <v>0</v>
      </c>
      <c r="F557" s="18">
        <f t="shared" si="146"/>
        <v>0</v>
      </c>
      <c r="G557" s="142"/>
      <c r="H557" s="18"/>
      <c r="I557" s="89">
        <f t="shared" si="147"/>
        <v>0</v>
      </c>
      <c r="J557" s="116"/>
      <c r="K557" s="3">
        <f t="shared" si="148"/>
        <v>0</v>
      </c>
      <c r="L557" s="3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5.75" customHeight="1">
      <c r="A558" s="2"/>
      <c r="B558" s="18"/>
      <c r="C558" s="18"/>
      <c r="D558" s="18">
        <f t="shared" si="145"/>
        <v>0</v>
      </c>
      <c r="E558" s="18">
        <f>B558*A552</f>
        <v>0</v>
      </c>
      <c r="F558" s="18">
        <f t="shared" si="146"/>
        <v>0</v>
      </c>
      <c r="G558" s="142"/>
      <c r="H558" s="18"/>
      <c r="I558" s="89">
        <f t="shared" si="147"/>
        <v>0</v>
      </c>
      <c r="J558" s="116"/>
      <c r="K558" s="3">
        <f t="shared" si="148"/>
        <v>0</v>
      </c>
      <c r="L558" s="3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5.75" customHeight="1">
      <c r="A559" s="2"/>
      <c r="B559" s="18"/>
      <c r="C559" s="18"/>
      <c r="D559" s="18">
        <f t="shared" si="145"/>
        <v>0</v>
      </c>
      <c r="E559" s="18">
        <f>B559*A552</f>
        <v>0</v>
      </c>
      <c r="F559" s="18">
        <f t="shared" si="146"/>
        <v>0</v>
      </c>
      <c r="G559" s="87"/>
      <c r="H559" s="18"/>
      <c r="I559" s="89">
        <f t="shared" si="147"/>
        <v>0</v>
      </c>
      <c r="J559" s="116"/>
      <c r="K559" s="3">
        <f t="shared" si="148"/>
        <v>0</v>
      </c>
      <c r="L559" s="3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5.75" customHeight="1">
      <c r="A560" s="2"/>
      <c r="B560" s="18"/>
      <c r="C560" s="18"/>
      <c r="D560" s="18">
        <f t="shared" si="145"/>
        <v>0</v>
      </c>
      <c r="E560" s="18">
        <f>B560*A552</f>
        <v>0</v>
      </c>
      <c r="F560" s="18">
        <f t="shared" si="146"/>
        <v>0</v>
      </c>
      <c r="G560" s="59"/>
      <c r="H560" s="18"/>
      <c r="I560" s="89">
        <f t="shared" si="147"/>
        <v>0</v>
      </c>
      <c r="J560" s="116"/>
      <c r="K560" s="3">
        <f t="shared" si="148"/>
        <v>0</v>
      </c>
      <c r="L560" s="3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5.75" customHeight="1">
      <c r="A561" s="2"/>
      <c r="B561" s="89"/>
      <c r="C561" s="89"/>
      <c r="D561" s="18">
        <f t="shared" si="145"/>
        <v>0</v>
      </c>
      <c r="E561" s="18">
        <f>B561*A552</f>
        <v>0</v>
      </c>
      <c r="F561" s="18">
        <f t="shared" si="146"/>
        <v>0</v>
      </c>
      <c r="G561" s="148" t="s">
        <v>528</v>
      </c>
      <c r="H561" s="18"/>
      <c r="I561" s="89">
        <f t="shared" si="147"/>
        <v>0</v>
      </c>
      <c r="J561" s="116"/>
      <c r="K561" s="3">
        <f t="shared" si="148"/>
        <v>0</v>
      </c>
      <c r="L561" s="3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5.75" customHeight="1">
      <c r="A562" s="2"/>
      <c r="B562" s="89"/>
      <c r="C562" s="89"/>
      <c r="D562" s="18">
        <f t="shared" si="145"/>
        <v>0</v>
      </c>
      <c r="E562" s="18">
        <f>B562*A552</f>
        <v>0</v>
      </c>
      <c r="F562" s="18">
        <f t="shared" si="146"/>
        <v>0</v>
      </c>
      <c r="G562" s="142"/>
      <c r="H562" s="18"/>
      <c r="I562" s="89">
        <f t="shared" si="147"/>
        <v>0</v>
      </c>
      <c r="J562" s="116"/>
      <c r="K562" s="3">
        <f t="shared" si="148"/>
        <v>0</v>
      </c>
      <c r="L562" s="3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5.75" customHeight="1">
      <c r="A563" s="1"/>
      <c r="B563" s="89"/>
      <c r="C563" s="89"/>
      <c r="D563" s="18">
        <f t="shared" si="145"/>
        <v>0</v>
      </c>
      <c r="E563" s="18">
        <f>B563*A552</f>
        <v>0</v>
      </c>
      <c r="F563" s="18">
        <f t="shared" si="146"/>
        <v>0</v>
      </c>
      <c r="G563" s="142"/>
      <c r="H563" s="18"/>
      <c r="I563" s="89">
        <f t="shared" si="147"/>
        <v>0</v>
      </c>
      <c r="J563" s="116"/>
      <c r="K563" s="3">
        <f t="shared" si="148"/>
        <v>0</v>
      </c>
      <c r="L563" s="3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5.75" customHeight="1">
      <c r="A564" s="1"/>
      <c r="B564" s="89"/>
      <c r="C564" s="89"/>
      <c r="D564" s="18">
        <f t="shared" si="145"/>
        <v>0</v>
      </c>
      <c r="E564" s="18">
        <f>B564*A552</f>
        <v>0</v>
      </c>
      <c r="F564" s="18">
        <f t="shared" si="146"/>
        <v>0</v>
      </c>
      <c r="G564" s="142"/>
      <c r="H564" s="18"/>
      <c r="I564" s="89">
        <f t="shared" si="147"/>
        <v>0</v>
      </c>
      <c r="J564" s="116"/>
      <c r="K564" s="3">
        <f t="shared" si="148"/>
        <v>0</v>
      </c>
      <c r="L564" s="3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5.75" customHeight="1">
      <c r="A565" s="31"/>
      <c r="B565" s="89"/>
      <c r="C565" s="89"/>
      <c r="D565" s="95">
        <f t="shared" si="145"/>
        <v>0</v>
      </c>
      <c r="E565" s="95">
        <f>B565*A552</f>
        <v>0</v>
      </c>
      <c r="F565" s="18">
        <f t="shared" si="146"/>
        <v>0</v>
      </c>
      <c r="G565" s="87"/>
      <c r="H565" s="18"/>
      <c r="I565" s="89">
        <f t="shared" si="147"/>
        <v>0</v>
      </c>
      <c r="J565" s="118"/>
      <c r="K565" s="3">
        <f t="shared" si="148"/>
        <v>0</v>
      </c>
      <c r="L565" s="3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5.75" customHeight="1">
      <c r="A566" s="31"/>
      <c r="B566" s="89"/>
      <c r="C566" s="89"/>
      <c r="D566" s="18">
        <f t="shared" si="145"/>
        <v>0</v>
      </c>
      <c r="E566" s="18">
        <f>B566*A552</f>
        <v>0</v>
      </c>
      <c r="F566" s="18">
        <f t="shared" si="146"/>
        <v>0</v>
      </c>
      <c r="G566" s="143">
        <f>F568/A552</f>
        <v>0</v>
      </c>
      <c r="H566" s="18"/>
      <c r="I566" s="89">
        <f t="shared" si="147"/>
        <v>0</v>
      </c>
      <c r="J566" s="3"/>
      <c r="K566" s="3">
        <f t="shared" si="148"/>
        <v>0</v>
      </c>
      <c r="L566" s="3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5.75" customHeight="1">
      <c r="A567" s="31"/>
      <c r="B567" s="89"/>
      <c r="C567" s="89"/>
      <c r="D567" s="18">
        <f t="shared" si="145"/>
        <v>0</v>
      </c>
      <c r="E567" s="18">
        <f>B567*A552</f>
        <v>0</v>
      </c>
      <c r="F567" s="18">
        <f t="shared" si="146"/>
        <v>0</v>
      </c>
      <c r="G567" s="142"/>
      <c r="H567" s="18"/>
      <c r="I567" s="89">
        <f t="shared" si="147"/>
        <v>0</v>
      </c>
      <c r="J567" s="3"/>
      <c r="K567" s="3">
        <f t="shared" si="148"/>
        <v>0</v>
      </c>
      <c r="L567" s="3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5.75" customHeight="1">
      <c r="A568" s="4" t="s">
        <v>495</v>
      </c>
      <c r="B568" s="97">
        <f>SUM(B554:B567)</f>
        <v>0</v>
      </c>
      <c r="C568" s="96"/>
      <c r="D568" s="97">
        <f t="shared" ref="D568:F568" si="149">SUM(D554:D567)</f>
        <v>0</v>
      </c>
      <c r="E568" s="97">
        <f t="shared" si="149"/>
        <v>0</v>
      </c>
      <c r="F568" s="97">
        <f t="shared" si="149"/>
        <v>0</v>
      </c>
      <c r="G568" s="87"/>
      <c r="H568" s="96"/>
      <c r="I568" s="97">
        <f t="shared" ref="I568:L568" si="150">SUM(I554:I567)</f>
        <v>0</v>
      </c>
      <c r="J568" s="98">
        <f t="shared" si="150"/>
        <v>0</v>
      </c>
      <c r="K568" s="98">
        <f t="shared" si="150"/>
        <v>0</v>
      </c>
      <c r="L568" s="98">
        <f t="shared" si="150"/>
        <v>0</v>
      </c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5.75" customHeight="1">
      <c r="A569" s="8"/>
      <c r="B569" s="100"/>
      <c r="C569" s="100"/>
      <c r="D569" s="100"/>
      <c r="E569" s="100"/>
      <c r="F569" s="100"/>
      <c r="G569" s="100"/>
      <c r="H569" s="100"/>
      <c r="I569" s="101" t="s">
        <v>496</v>
      </c>
      <c r="J569" s="100"/>
      <c r="K569" s="100"/>
      <c r="L569" s="101" t="s">
        <v>497</v>
      </c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5.75" customHeight="1">
      <c r="A570" s="8"/>
      <c r="B570" s="100"/>
      <c r="C570" s="100"/>
      <c r="D570" s="100"/>
      <c r="E570" s="100"/>
      <c r="F570" s="100"/>
      <c r="G570" s="100"/>
      <c r="H570" s="100"/>
      <c r="I570" s="104">
        <f>G566*A552</f>
        <v>0</v>
      </c>
      <c r="J570" s="100"/>
      <c r="K570" s="100"/>
      <c r="L570" s="104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5.75" customHeight="1">
      <c r="A571" s="8"/>
      <c r="B571" s="100"/>
      <c r="C571" s="100"/>
      <c r="D571" s="100"/>
      <c r="E571" s="100"/>
      <c r="F571" s="100"/>
      <c r="G571" s="100"/>
      <c r="H571" s="100"/>
      <c r="I571" s="107"/>
      <c r="J571" s="100"/>
      <c r="K571" s="100"/>
      <c r="L571" s="10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5.75" customHeight="1">
      <c r="A573" s="66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6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5.75" customHeight="1">
      <c r="A574" s="78" t="s">
        <v>478</v>
      </c>
      <c r="B574" s="79" t="s">
        <v>479</v>
      </c>
      <c r="C574" s="75"/>
      <c r="D574" s="76"/>
      <c r="E574" s="80" t="s">
        <v>480</v>
      </c>
      <c r="F574" s="75"/>
      <c r="G574" s="76"/>
      <c r="H574" s="79" t="s">
        <v>481</v>
      </c>
      <c r="I574" s="75"/>
      <c r="J574" s="75"/>
      <c r="K574" s="75"/>
      <c r="L574" s="76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5.75" customHeight="1">
      <c r="A575" s="177">
        <v>4.0</v>
      </c>
      <c r="B575" s="82" t="s">
        <v>482</v>
      </c>
      <c r="C575" s="82" t="s">
        <v>483</v>
      </c>
      <c r="D575" s="82" t="s">
        <v>484</v>
      </c>
      <c r="E575" s="82" t="s">
        <v>485</v>
      </c>
      <c r="F575" s="82" t="s">
        <v>484</v>
      </c>
      <c r="G575" s="82" t="s">
        <v>524</v>
      </c>
      <c r="H575" s="82" t="s">
        <v>486</v>
      </c>
      <c r="I575" s="82" t="s">
        <v>487</v>
      </c>
      <c r="J575" s="147" t="s">
        <v>488</v>
      </c>
      <c r="K575" s="85" t="s">
        <v>489</v>
      </c>
      <c r="L575" s="85" t="s">
        <v>490</v>
      </c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5.75" customHeight="1">
      <c r="A576" s="86" t="s">
        <v>491</v>
      </c>
      <c r="B576" s="87"/>
      <c r="C576" s="87"/>
      <c r="D576" s="87"/>
      <c r="E576" s="87"/>
      <c r="F576" s="87"/>
      <c r="G576" s="87"/>
      <c r="H576" s="87"/>
      <c r="I576" s="87"/>
      <c r="J576" s="115"/>
      <c r="K576" s="87"/>
      <c r="L576" s="8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5.75" customHeight="1">
      <c r="A577" s="2"/>
      <c r="B577" s="89"/>
      <c r="C577" s="89"/>
      <c r="D577" s="18">
        <f t="shared" ref="D577:D590" si="151">C577*B577</f>
        <v>0</v>
      </c>
      <c r="E577" s="18">
        <f>B577*A575</f>
        <v>0</v>
      </c>
      <c r="F577" s="18">
        <f t="shared" ref="F577:F590" si="152">E577*C577</f>
        <v>0</v>
      </c>
      <c r="G577" s="140">
        <v>0.0</v>
      </c>
      <c r="H577" s="18"/>
      <c r="I577" s="89">
        <f t="shared" ref="I577:I590" si="153">H577*E577</f>
        <v>0</v>
      </c>
      <c r="J577" s="116"/>
      <c r="K577" s="3">
        <f t="shared" ref="K577:K590" si="154">J577*I577</f>
        <v>0</v>
      </c>
      <c r="L577" s="3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5.75" customHeight="1">
      <c r="A578" s="2"/>
      <c r="B578" s="89"/>
      <c r="C578" s="89"/>
      <c r="D578" s="18">
        <f t="shared" si="151"/>
        <v>0</v>
      </c>
      <c r="E578" s="18">
        <f>B578*A575</f>
        <v>0</v>
      </c>
      <c r="F578" s="18">
        <f t="shared" si="152"/>
        <v>0</v>
      </c>
      <c r="G578" s="87"/>
      <c r="H578" s="18"/>
      <c r="I578" s="89">
        <f t="shared" si="153"/>
        <v>0</v>
      </c>
      <c r="J578" s="116"/>
      <c r="K578" s="3">
        <f t="shared" si="154"/>
        <v>0</v>
      </c>
      <c r="L578" s="3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5.75" customHeight="1">
      <c r="A579" s="2"/>
      <c r="B579" s="18"/>
      <c r="C579" s="18"/>
      <c r="D579" s="18">
        <f t="shared" si="151"/>
        <v>0</v>
      </c>
      <c r="E579" s="18">
        <f>B579*A575</f>
        <v>0</v>
      </c>
      <c r="F579" s="18">
        <f t="shared" si="152"/>
        <v>0</v>
      </c>
      <c r="G579" s="148" t="s">
        <v>527</v>
      </c>
      <c r="H579" s="18"/>
      <c r="I579" s="89">
        <f t="shared" si="153"/>
        <v>0</v>
      </c>
      <c r="J579" s="116"/>
      <c r="K579" s="3">
        <f t="shared" si="154"/>
        <v>0</v>
      </c>
      <c r="L579" s="3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5.75" customHeight="1">
      <c r="A580" s="2"/>
      <c r="B580" s="18"/>
      <c r="C580" s="18"/>
      <c r="D580" s="18">
        <f t="shared" si="151"/>
        <v>0</v>
      </c>
      <c r="E580" s="18">
        <f>B580*A575</f>
        <v>0</v>
      </c>
      <c r="F580" s="18">
        <f t="shared" si="152"/>
        <v>0</v>
      </c>
      <c r="G580" s="142"/>
      <c r="H580" s="18"/>
      <c r="I580" s="89">
        <f t="shared" si="153"/>
        <v>0</v>
      </c>
      <c r="J580" s="116"/>
      <c r="K580" s="3">
        <f t="shared" si="154"/>
        <v>0</v>
      </c>
      <c r="L580" s="3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5.75" customHeight="1">
      <c r="A581" s="2"/>
      <c r="B581" s="18"/>
      <c r="C581" s="18"/>
      <c r="D581" s="18">
        <f t="shared" si="151"/>
        <v>0</v>
      </c>
      <c r="E581" s="18">
        <f>B581*A575</f>
        <v>0</v>
      </c>
      <c r="F581" s="18">
        <f t="shared" si="152"/>
        <v>0</v>
      </c>
      <c r="G581" s="142"/>
      <c r="H581" s="18"/>
      <c r="I581" s="89">
        <f t="shared" si="153"/>
        <v>0</v>
      </c>
      <c r="J581" s="116"/>
      <c r="K581" s="3">
        <f t="shared" si="154"/>
        <v>0</v>
      </c>
      <c r="L581" s="3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5.75" customHeight="1">
      <c r="A582" s="2"/>
      <c r="B582" s="18"/>
      <c r="C582" s="18"/>
      <c r="D582" s="18">
        <f t="shared" si="151"/>
        <v>0</v>
      </c>
      <c r="E582" s="18">
        <f>B582*A575</f>
        <v>0</v>
      </c>
      <c r="F582" s="18">
        <f t="shared" si="152"/>
        <v>0</v>
      </c>
      <c r="G582" s="87"/>
      <c r="H582" s="18"/>
      <c r="I582" s="89">
        <f t="shared" si="153"/>
        <v>0</v>
      </c>
      <c r="J582" s="116"/>
      <c r="K582" s="3">
        <f t="shared" si="154"/>
        <v>0</v>
      </c>
      <c r="L582" s="3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5.75" customHeight="1">
      <c r="A583" s="2"/>
      <c r="B583" s="18"/>
      <c r="C583" s="18"/>
      <c r="D583" s="18">
        <f t="shared" si="151"/>
        <v>0</v>
      </c>
      <c r="E583" s="18">
        <f>B583*A575</f>
        <v>0</v>
      </c>
      <c r="F583" s="18">
        <f t="shared" si="152"/>
        <v>0</v>
      </c>
      <c r="G583" s="59"/>
      <c r="H583" s="18"/>
      <c r="I583" s="89">
        <f t="shared" si="153"/>
        <v>0</v>
      </c>
      <c r="J583" s="116"/>
      <c r="K583" s="3">
        <f t="shared" si="154"/>
        <v>0</v>
      </c>
      <c r="L583" s="3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5.75" customHeight="1">
      <c r="A584" s="2"/>
      <c r="B584" s="89"/>
      <c r="C584" s="89"/>
      <c r="D584" s="18">
        <f t="shared" si="151"/>
        <v>0</v>
      </c>
      <c r="E584" s="18">
        <f>B584*A575</f>
        <v>0</v>
      </c>
      <c r="F584" s="18">
        <f t="shared" si="152"/>
        <v>0</v>
      </c>
      <c r="G584" s="148" t="s">
        <v>528</v>
      </c>
      <c r="H584" s="18"/>
      <c r="I584" s="89">
        <f t="shared" si="153"/>
        <v>0</v>
      </c>
      <c r="J584" s="116"/>
      <c r="K584" s="3">
        <f t="shared" si="154"/>
        <v>0</v>
      </c>
      <c r="L584" s="3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5.75" customHeight="1">
      <c r="A585" s="2"/>
      <c r="B585" s="89"/>
      <c r="C585" s="89"/>
      <c r="D585" s="18">
        <f t="shared" si="151"/>
        <v>0</v>
      </c>
      <c r="E585" s="18">
        <f>B585*A575</f>
        <v>0</v>
      </c>
      <c r="F585" s="18">
        <f t="shared" si="152"/>
        <v>0</v>
      </c>
      <c r="G585" s="142"/>
      <c r="H585" s="18"/>
      <c r="I585" s="89">
        <f t="shared" si="153"/>
        <v>0</v>
      </c>
      <c r="J585" s="116"/>
      <c r="K585" s="3">
        <f t="shared" si="154"/>
        <v>0</v>
      </c>
      <c r="L585" s="3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5.75" customHeight="1">
      <c r="A586" s="1"/>
      <c r="B586" s="89"/>
      <c r="C586" s="89"/>
      <c r="D586" s="18">
        <f t="shared" si="151"/>
        <v>0</v>
      </c>
      <c r="E586" s="18">
        <f>B586*A575</f>
        <v>0</v>
      </c>
      <c r="F586" s="18">
        <f t="shared" si="152"/>
        <v>0</v>
      </c>
      <c r="G586" s="142"/>
      <c r="H586" s="18"/>
      <c r="I586" s="89">
        <f t="shared" si="153"/>
        <v>0</v>
      </c>
      <c r="J586" s="116"/>
      <c r="K586" s="3">
        <f t="shared" si="154"/>
        <v>0</v>
      </c>
      <c r="L586" s="3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5.75" customHeight="1">
      <c r="A587" s="1"/>
      <c r="B587" s="89"/>
      <c r="C587" s="89"/>
      <c r="D587" s="18">
        <f t="shared" si="151"/>
        <v>0</v>
      </c>
      <c r="E587" s="18">
        <f>B587*A575</f>
        <v>0</v>
      </c>
      <c r="F587" s="18">
        <f t="shared" si="152"/>
        <v>0</v>
      </c>
      <c r="G587" s="142"/>
      <c r="H587" s="18"/>
      <c r="I587" s="89">
        <f t="shared" si="153"/>
        <v>0</v>
      </c>
      <c r="J587" s="116"/>
      <c r="K587" s="3">
        <f t="shared" si="154"/>
        <v>0</v>
      </c>
      <c r="L587" s="3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5.75" customHeight="1">
      <c r="A588" s="31"/>
      <c r="B588" s="89"/>
      <c r="C588" s="89"/>
      <c r="D588" s="95">
        <f t="shared" si="151"/>
        <v>0</v>
      </c>
      <c r="E588" s="95">
        <f>B588*A575</f>
        <v>0</v>
      </c>
      <c r="F588" s="18">
        <f t="shared" si="152"/>
        <v>0</v>
      </c>
      <c r="G588" s="87"/>
      <c r="H588" s="18"/>
      <c r="I588" s="89">
        <f t="shared" si="153"/>
        <v>0</v>
      </c>
      <c r="J588" s="118"/>
      <c r="K588" s="3">
        <f t="shared" si="154"/>
        <v>0</v>
      </c>
      <c r="L588" s="3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5.75" customHeight="1">
      <c r="A589" s="31"/>
      <c r="B589" s="89"/>
      <c r="C589" s="89"/>
      <c r="D589" s="18">
        <f t="shared" si="151"/>
        <v>0</v>
      </c>
      <c r="E589" s="18">
        <f>B589*A575</f>
        <v>0</v>
      </c>
      <c r="F589" s="18">
        <f t="shared" si="152"/>
        <v>0</v>
      </c>
      <c r="G589" s="143">
        <f>F591/A575</f>
        <v>0</v>
      </c>
      <c r="H589" s="18"/>
      <c r="I589" s="89">
        <f t="shared" si="153"/>
        <v>0</v>
      </c>
      <c r="J589" s="3"/>
      <c r="K589" s="3">
        <f t="shared" si="154"/>
        <v>0</v>
      </c>
      <c r="L589" s="3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5.75" customHeight="1">
      <c r="A590" s="31"/>
      <c r="B590" s="89"/>
      <c r="C590" s="89"/>
      <c r="D590" s="18">
        <f t="shared" si="151"/>
        <v>0</v>
      </c>
      <c r="E590" s="18">
        <f>B590*A575</f>
        <v>0</v>
      </c>
      <c r="F590" s="18">
        <f t="shared" si="152"/>
        <v>0</v>
      </c>
      <c r="G590" s="142"/>
      <c r="H590" s="18"/>
      <c r="I590" s="89">
        <f t="shared" si="153"/>
        <v>0</v>
      </c>
      <c r="J590" s="3"/>
      <c r="K590" s="3">
        <f t="shared" si="154"/>
        <v>0</v>
      </c>
      <c r="L590" s="3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5.75" customHeight="1">
      <c r="A591" s="4" t="s">
        <v>495</v>
      </c>
      <c r="B591" s="97">
        <f>SUM(B577:B590)</f>
        <v>0</v>
      </c>
      <c r="C591" s="96"/>
      <c r="D591" s="97">
        <f t="shared" ref="D591:F591" si="155">SUM(D577:D590)</f>
        <v>0</v>
      </c>
      <c r="E591" s="97">
        <f t="shared" si="155"/>
        <v>0</v>
      </c>
      <c r="F591" s="97">
        <f t="shared" si="155"/>
        <v>0</v>
      </c>
      <c r="G591" s="87"/>
      <c r="H591" s="96"/>
      <c r="I591" s="97">
        <f t="shared" ref="I591:L591" si="156">SUM(I577:I590)</f>
        <v>0</v>
      </c>
      <c r="J591" s="98">
        <f t="shared" si="156"/>
        <v>0</v>
      </c>
      <c r="K591" s="98">
        <f t="shared" si="156"/>
        <v>0</v>
      </c>
      <c r="L591" s="98">
        <f t="shared" si="156"/>
        <v>0</v>
      </c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5.75" customHeight="1">
      <c r="A592" s="8"/>
      <c r="B592" s="100"/>
      <c r="C592" s="100"/>
      <c r="D592" s="100"/>
      <c r="E592" s="100"/>
      <c r="F592" s="100"/>
      <c r="G592" s="100"/>
      <c r="H592" s="100"/>
      <c r="I592" s="101" t="s">
        <v>496</v>
      </c>
      <c r="J592" s="100"/>
      <c r="K592" s="100"/>
      <c r="L592" s="101" t="s">
        <v>497</v>
      </c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5.75" customHeight="1">
      <c r="A593" s="8"/>
      <c r="B593" s="100"/>
      <c r="C593" s="100"/>
      <c r="D593" s="100"/>
      <c r="E593" s="100"/>
      <c r="F593" s="100"/>
      <c r="G593" s="100"/>
      <c r="H593" s="100"/>
      <c r="I593" s="104">
        <f>G589*A575</f>
        <v>0</v>
      </c>
      <c r="J593" s="100"/>
      <c r="K593" s="100"/>
      <c r="L593" s="104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5.75" customHeight="1">
      <c r="A596" s="66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6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5.75" customHeight="1">
      <c r="A597" s="78" t="s">
        <v>478</v>
      </c>
      <c r="B597" s="79" t="s">
        <v>479</v>
      </c>
      <c r="C597" s="75"/>
      <c r="D597" s="76"/>
      <c r="E597" s="80" t="s">
        <v>480</v>
      </c>
      <c r="F597" s="75"/>
      <c r="G597" s="76"/>
      <c r="H597" s="79" t="s">
        <v>481</v>
      </c>
      <c r="I597" s="75"/>
      <c r="J597" s="75"/>
      <c r="K597" s="75"/>
      <c r="L597" s="76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5.75" customHeight="1">
      <c r="A598" s="177">
        <v>4.0</v>
      </c>
      <c r="B598" s="82" t="s">
        <v>482</v>
      </c>
      <c r="C598" s="82" t="s">
        <v>483</v>
      </c>
      <c r="D598" s="82" t="s">
        <v>484</v>
      </c>
      <c r="E598" s="82" t="s">
        <v>485</v>
      </c>
      <c r="F598" s="82" t="s">
        <v>484</v>
      </c>
      <c r="G598" s="82" t="s">
        <v>524</v>
      </c>
      <c r="H598" s="82" t="s">
        <v>486</v>
      </c>
      <c r="I598" s="82" t="s">
        <v>487</v>
      </c>
      <c r="J598" s="147" t="s">
        <v>488</v>
      </c>
      <c r="K598" s="85" t="s">
        <v>489</v>
      </c>
      <c r="L598" s="85" t="s">
        <v>490</v>
      </c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5.75" customHeight="1">
      <c r="A599" s="86" t="s">
        <v>491</v>
      </c>
      <c r="B599" s="87"/>
      <c r="C599" s="87"/>
      <c r="D599" s="87"/>
      <c r="E599" s="87"/>
      <c r="F599" s="87"/>
      <c r="G599" s="87"/>
      <c r="H599" s="87"/>
      <c r="I599" s="87"/>
      <c r="J599" s="115"/>
      <c r="K599" s="87"/>
      <c r="L599" s="8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5.75" customHeight="1">
      <c r="A600" s="2"/>
      <c r="B600" s="89"/>
      <c r="C600" s="89"/>
      <c r="D600" s="18">
        <f t="shared" ref="D600:D613" si="157">C600*B600</f>
        <v>0</v>
      </c>
      <c r="E600" s="18">
        <f>B600*A598</f>
        <v>0</v>
      </c>
      <c r="F600" s="18">
        <f t="shared" ref="F600:F613" si="158">E600*C600</f>
        <v>0</v>
      </c>
      <c r="G600" s="140">
        <v>0.0</v>
      </c>
      <c r="H600" s="18"/>
      <c r="I600" s="89">
        <f t="shared" ref="I600:I613" si="159">H600*E600</f>
        <v>0</v>
      </c>
      <c r="J600" s="116"/>
      <c r="K600" s="3">
        <f t="shared" ref="K600:K613" si="160">J600*I600</f>
        <v>0</v>
      </c>
      <c r="L600" s="3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5.75" customHeight="1">
      <c r="A601" s="2"/>
      <c r="B601" s="89"/>
      <c r="C601" s="89"/>
      <c r="D601" s="18">
        <f t="shared" si="157"/>
        <v>0</v>
      </c>
      <c r="E601" s="18">
        <f>B601*A598</f>
        <v>0</v>
      </c>
      <c r="F601" s="18">
        <f t="shared" si="158"/>
        <v>0</v>
      </c>
      <c r="G601" s="87"/>
      <c r="H601" s="18"/>
      <c r="I601" s="89">
        <f t="shared" si="159"/>
        <v>0</v>
      </c>
      <c r="J601" s="116"/>
      <c r="K601" s="3">
        <f t="shared" si="160"/>
        <v>0</v>
      </c>
      <c r="L601" s="3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5.75" customHeight="1">
      <c r="A602" s="2"/>
      <c r="B602" s="18"/>
      <c r="C602" s="18"/>
      <c r="D602" s="18">
        <f t="shared" si="157"/>
        <v>0</v>
      </c>
      <c r="E602" s="18">
        <f>B602*A598</f>
        <v>0</v>
      </c>
      <c r="F602" s="18">
        <f t="shared" si="158"/>
        <v>0</v>
      </c>
      <c r="G602" s="148" t="s">
        <v>527</v>
      </c>
      <c r="H602" s="18"/>
      <c r="I602" s="89">
        <f t="shared" si="159"/>
        <v>0</v>
      </c>
      <c r="J602" s="116"/>
      <c r="K602" s="3">
        <f t="shared" si="160"/>
        <v>0</v>
      </c>
      <c r="L602" s="3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5.75" customHeight="1">
      <c r="A603" s="2"/>
      <c r="B603" s="18"/>
      <c r="C603" s="18"/>
      <c r="D603" s="18">
        <f t="shared" si="157"/>
        <v>0</v>
      </c>
      <c r="E603" s="18">
        <f>B603*A598</f>
        <v>0</v>
      </c>
      <c r="F603" s="18">
        <f t="shared" si="158"/>
        <v>0</v>
      </c>
      <c r="G603" s="142"/>
      <c r="H603" s="18"/>
      <c r="I603" s="89">
        <f t="shared" si="159"/>
        <v>0</v>
      </c>
      <c r="J603" s="116"/>
      <c r="K603" s="3">
        <f t="shared" si="160"/>
        <v>0</v>
      </c>
      <c r="L603" s="3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5.75" customHeight="1">
      <c r="A604" s="2"/>
      <c r="B604" s="18"/>
      <c r="C604" s="18"/>
      <c r="D604" s="18">
        <f t="shared" si="157"/>
        <v>0</v>
      </c>
      <c r="E604" s="18">
        <f>B604*A598</f>
        <v>0</v>
      </c>
      <c r="F604" s="18">
        <f t="shared" si="158"/>
        <v>0</v>
      </c>
      <c r="G604" s="142"/>
      <c r="H604" s="18"/>
      <c r="I604" s="89">
        <f t="shared" si="159"/>
        <v>0</v>
      </c>
      <c r="J604" s="116"/>
      <c r="K604" s="3">
        <f t="shared" si="160"/>
        <v>0</v>
      </c>
      <c r="L604" s="3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5.75" customHeight="1">
      <c r="A605" s="2"/>
      <c r="B605" s="18"/>
      <c r="C605" s="18"/>
      <c r="D605" s="18">
        <f t="shared" si="157"/>
        <v>0</v>
      </c>
      <c r="E605" s="18">
        <f>B605*A598</f>
        <v>0</v>
      </c>
      <c r="F605" s="18">
        <f t="shared" si="158"/>
        <v>0</v>
      </c>
      <c r="G605" s="87"/>
      <c r="H605" s="18"/>
      <c r="I605" s="89">
        <f t="shared" si="159"/>
        <v>0</v>
      </c>
      <c r="J605" s="116"/>
      <c r="K605" s="3">
        <f t="shared" si="160"/>
        <v>0</v>
      </c>
      <c r="L605" s="3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5.75" customHeight="1">
      <c r="A606" s="2"/>
      <c r="B606" s="18"/>
      <c r="C606" s="18"/>
      <c r="D606" s="18">
        <f t="shared" si="157"/>
        <v>0</v>
      </c>
      <c r="E606" s="18">
        <f>B606*A598</f>
        <v>0</v>
      </c>
      <c r="F606" s="18">
        <f t="shared" si="158"/>
        <v>0</v>
      </c>
      <c r="G606" s="59"/>
      <c r="H606" s="18"/>
      <c r="I606" s="89">
        <f t="shared" si="159"/>
        <v>0</v>
      </c>
      <c r="J606" s="116"/>
      <c r="K606" s="3">
        <f t="shared" si="160"/>
        <v>0</v>
      </c>
      <c r="L606" s="3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5.75" customHeight="1">
      <c r="A607" s="2"/>
      <c r="B607" s="89"/>
      <c r="C607" s="89"/>
      <c r="D607" s="18">
        <f t="shared" si="157"/>
        <v>0</v>
      </c>
      <c r="E607" s="18">
        <f>B607*A598</f>
        <v>0</v>
      </c>
      <c r="F607" s="18">
        <f t="shared" si="158"/>
        <v>0</v>
      </c>
      <c r="G607" s="148" t="s">
        <v>528</v>
      </c>
      <c r="H607" s="18"/>
      <c r="I607" s="89">
        <f t="shared" si="159"/>
        <v>0</v>
      </c>
      <c r="J607" s="116"/>
      <c r="K607" s="3">
        <f t="shared" si="160"/>
        <v>0</v>
      </c>
      <c r="L607" s="3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5.75" customHeight="1">
      <c r="A608" s="2"/>
      <c r="B608" s="89"/>
      <c r="C608" s="89"/>
      <c r="D608" s="18">
        <f t="shared" si="157"/>
        <v>0</v>
      </c>
      <c r="E608" s="18">
        <f>B608*A598</f>
        <v>0</v>
      </c>
      <c r="F608" s="18">
        <f t="shared" si="158"/>
        <v>0</v>
      </c>
      <c r="G608" s="142"/>
      <c r="H608" s="18"/>
      <c r="I608" s="89">
        <f t="shared" si="159"/>
        <v>0</v>
      </c>
      <c r="J608" s="116"/>
      <c r="K608" s="3">
        <f t="shared" si="160"/>
        <v>0</v>
      </c>
      <c r="L608" s="3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5.75" customHeight="1">
      <c r="A609" s="1"/>
      <c r="B609" s="89"/>
      <c r="C609" s="89"/>
      <c r="D609" s="18">
        <f t="shared" si="157"/>
        <v>0</v>
      </c>
      <c r="E609" s="18">
        <f>B609*A598</f>
        <v>0</v>
      </c>
      <c r="F609" s="18">
        <f t="shared" si="158"/>
        <v>0</v>
      </c>
      <c r="G609" s="142"/>
      <c r="H609" s="18"/>
      <c r="I609" s="89">
        <f t="shared" si="159"/>
        <v>0</v>
      </c>
      <c r="J609" s="116"/>
      <c r="K609" s="3">
        <f t="shared" si="160"/>
        <v>0</v>
      </c>
      <c r="L609" s="3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5.75" customHeight="1">
      <c r="A610" s="1"/>
      <c r="B610" s="89"/>
      <c r="C610" s="89"/>
      <c r="D610" s="18">
        <f t="shared" si="157"/>
        <v>0</v>
      </c>
      <c r="E610" s="18">
        <f>B610*A598</f>
        <v>0</v>
      </c>
      <c r="F610" s="18">
        <f t="shared" si="158"/>
        <v>0</v>
      </c>
      <c r="G610" s="142"/>
      <c r="H610" s="18"/>
      <c r="I610" s="89">
        <f t="shared" si="159"/>
        <v>0</v>
      </c>
      <c r="J610" s="116"/>
      <c r="K610" s="3">
        <f t="shared" si="160"/>
        <v>0</v>
      </c>
      <c r="L610" s="3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5.75" customHeight="1">
      <c r="A611" s="31"/>
      <c r="B611" s="89"/>
      <c r="C611" s="89"/>
      <c r="D611" s="95">
        <f t="shared" si="157"/>
        <v>0</v>
      </c>
      <c r="E611" s="95">
        <f>B611*A598</f>
        <v>0</v>
      </c>
      <c r="F611" s="18">
        <f t="shared" si="158"/>
        <v>0</v>
      </c>
      <c r="G611" s="87"/>
      <c r="H611" s="18"/>
      <c r="I611" s="89">
        <f t="shared" si="159"/>
        <v>0</v>
      </c>
      <c r="J611" s="118"/>
      <c r="K611" s="3">
        <f t="shared" si="160"/>
        <v>0</v>
      </c>
      <c r="L611" s="3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5.75" customHeight="1">
      <c r="A612" s="31"/>
      <c r="B612" s="89"/>
      <c r="C612" s="89"/>
      <c r="D612" s="18">
        <f t="shared" si="157"/>
        <v>0</v>
      </c>
      <c r="E612" s="18">
        <f>B612*A598</f>
        <v>0</v>
      </c>
      <c r="F612" s="18">
        <f t="shared" si="158"/>
        <v>0</v>
      </c>
      <c r="G612" s="143">
        <f>F614/A598</f>
        <v>0</v>
      </c>
      <c r="H612" s="18"/>
      <c r="I612" s="89">
        <f t="shared" si="159"/>
        <v>0</v>
      </c>
      <c r="J612" s="3"/>
      <c r="K612" s="3">
        <f t="shared" si="160"/>
        <v>0</v>
      </c>
      <c r="L612" s="3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5.75" customHeight="1">
      <c r="A613" s="31"/>
      <c r="B613" s="89"/>
      <c r="C613" s="89"/>
      <c r="D613" s="18">
        <f t="shared" si="157"/>
        <v>0</v>
      </c>
      <c r="E613" s="18">
        <f>B613*A598</f>
        <v>0</v>
      </c>
      <c r="F613" s="18">
        <f t="shared" si="158"/>
        <v>0</v>
      </c>
      <c r="G613" s="142"/>
      <c r="H613" s="18"/>
      <c r="I613" s="89">
        <f t="shared" si="159"/>
        <v>0</v>
      </c>
      <c r="J613" s="3"/>
      <c r="K613" s="3">
        <f t="shared" si="160"/>
        <v>0</v>
      </c>
      <c r="L613" s="3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5.75" customHeight="1">
      <c r="A614" s="4" t="s">
        <v>495</v>
      </c>
      <c r="B614" s="97">
        <f>SUM(B600:B613)</f>
        <v>0</v>
      </c>
      <c r="C614" s="96"/>
      <c r="D614" s="97">
        <f t="shared" ref="D614:F614" si="161">SUM(D600:D613)</f>
        <v>0</v>
      </c>
      <c r="E614" s="97">
        <f t="shared" si="161"/>
        <v>0</v>
      </c>
      <c r="F614" s="97">
        <f t="shared" si="161"/>
        <v>0</v>
      </c>
      <c r="G614" s="87"/>
      <c r="H614" s="96"/>
      <c r="I614" s="97">
        <f t="shared" ref="I614:L614" si="162">SUM(I600:I613)</f>
        <v>0</v>
      </c>
      <c r="J614" s="98">
        <f t="shared" si="162"/>
        <v>0</v>
      </c>
      <c r="K614" s="98">
        <f t="shared" si="162"/>
        <v>0</v>
      </c>
      <c r="L614" s="98">
        <f t="shared" si="162"/>
        <v>0</v>
      </c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5.75" customHeight="1">
      <c r="A615" s="8"/>
      <c r="B615" s="100"/>
      <c r="C615" s="100"/>
      <c r="D615" s="100"/>
      <c r="E615" s="100"/>
      <c r="F615" s="100"/>
      <c r="G615" s="100"/>
      <c r="H615" s="100"/>
      <c r="I615" s="101" t="s">
        <v>496</v>
      </c>
      <c r="J615" s="100"/>
      <c r="K615" s="100"/>
      <c r="L615" s="101" t="s">
        <v>497</v>
      </c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5.75" customHeight="1">
      <c r="A616" s="8"/>
      <c r="B616" s="100"/>
      <c r="C616" s="100"/>
      <c r="D616" s="100"/>
      <c r="E616" s="100"/>
      <c r="F616" s="100"/>
      <c r="G616" s="100"/>
      <c r="H616" s="100"/>
      <c r="I616" s="104">
        <f>G612*A598</f>
        <v>0</v>
      </c>
      <c r="J616" s="100"/>
      <c r="K616" s="100"/>
      <c r="L616" s="104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5.75" customHeight="1">
      <c r="A619" s="78" t="s">
        <v>478</v>
      </c>
      <c r="B619" s="79" t="s">
        <v>479</v>
      </c>
      <c r="C619" s="75"/>
      <c r="D619" s="76"/>
      <c r="E619" s="80" t="s">
        <v>480</v>
      </c>
      <c r="F619" s="75"/>
      <c r="G619" s="76"/>
      <c r="H619" s="79" t="s">
        <v>481</v>
      </c>
      <c r="I619" s="75"/>
      <c r="J619" s="75"/>
      <c r="K619" s="75"/>
      <c r="L619" s="76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5.75" customHeight="1">
      <c r="A620" s="177">
        <v>4.0</v>
      </c>
      <c r="B620" s="82" t="s">
        <v>482</v>
      </c>
      <c r="C620" s="82" t="s">
        <v>483</v>
      </c>
      <c r="D620" s="82" t="s">
        <v>484</v>
      </c>
      <c r="E620" s="82" t="s">
        <v>485</v>
      </c>
      <c r="F620" s="82" t="s">
        <v>484</v>
      </c>
      <c r="G620" s="82" t="s">
        <v>524</v>
      </c>
      <c r="H620" s="82" t="s">
        <v>486</v>
      </c>
      <c r="I620" s="82" t="s">
        <v>487</v>
      </c>
      <c r="J620" s="147" t="s">
        <v>488</v>
      </c>
      <c r="K620" s="85" t="s">
        <v>489</v>
      </c>
      <c r="L620" s="85" t="s">
        <v>490</v>
      </c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5.75" customHeight="1">
      <c r="A621" s="86" t="s">
        <v>491</v>
      </c>
      <c r="B621" s="87"/>
      <c r="C621" s="87"/>
      <c r="D621" s="87"/>
      <c r="E621" s="87"/>
      <c r="F621" s="87"/>
      <c r="G621" s="87"/>
      <c r="H621" s="87"/>
      <c r="I621" s="87"/>
      <c r="J621" s="115"/>
      <c r="K621" s="87"/>
      <c r="L621" s="8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5.75" customHeight="1">
      <c r="A622" s="2"/>
      <c r="B622" s="89"/>
      <c r="C622" s="89"/>
      <c r="D622" s="18">
        <f t="shared" ref="D622:D635" si="163">C622*B622</f>
        <v>0</v>
      </c>
      <c r="E622" s="18">
        <f>B622*A620</f>
        <v>0</v>
      </c>
      <c r="F622" s="18">
        <f t="shared" ref="F622:F635" si="164">E622*C622</f>
        <v>0</v>
      </c>
      <c r="G622" s="140">
        <v>0.0</v>
      </c>
      <c r="H622" s="18"/>
      <c r="I622" s="89">
        <f t="shared" ref="I622:I635" si="165">H622*E622</f>
        <v>0</v>
      </c>
      <c r="J622" s="116"/>
      <c r="K622" s="3">
        <f t="shared" ref="K622:K635" si="166">J622*I622</f>
        <v>0</v>
      </c>
      <c r="L622" s="3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5.75" customHeight="1">
      <c r="A623" s="2"/>
      <c r="B623" s="89"/>
      <c r="C623" s="89"/>
      <c r="D623" s="18">
        <f t="shared" si="163"/>
        <v>0</v>
      </c>
      <c r="E623" s="18">
        <f>B623*A620</f>
        <v>0</v>
      </c>
      <c r="F623" s="18">
        <f t="shared" si="164"/>
        <v>0</v>
      </c>
      <c r="G623" s="87"/>
      <c r="H623" s="18"/>
      <c r="I623" s="89">
        <f t="shared" si="165"/>
        <v>0</v>
      </c>
      <c r="J623" s="116"/>
      <c r="K623" s="3">
        <f t="shared" si="166"/>
        <v>0</v>
      </c>
      <c r="L623" s="3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5.75" customHeight="1">
      <c r="A624" s="2"/>
      <c r="B624" s="18"/>
      <c r="C624" s="18"/>
      <c r="D624" s="18">
        <f t="shared" si="163"/>
        <v>0</v>
      </c>
      <c r="E624" s="18">
        <f>B624*A620</f>
        <v>0</v>
      </c>
      <c r="F624" s="18">
        <f t="shared" si="164"/>
        <v>0</v>
      </c>
      <c r="G624" s="148" t="s">
        <v>527</v>
      </c>
      <c r="H624" s="18"/>
      <c r="I624" s="89">
        <f t="shared" si="165"/>
        <v>0</v>
      </c>
      <c r="J624" s="116"/>
      <c r="K624" s="3">
        <f t="shared" si="166"/>
        <v>0</v>
      </c>
      <c r="L624" s="3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5.75" customHeight="1">
      <c r="A625" s="2"/>
      <c r="B625" s="18"/>
      <c r="C625" s="18"/>
      <c r="D625" s="18">
        <f t="shared" si="163"/>
        <v>0</v>
      </c>
      <c r="E625" s="18">
        <f>B625*A620</f>
        <v>0</v>
      </c>
      <c r="F625" s="18">
        <f t="shared" si="164"/>
        <v>0</v>
      </c>
      <c r="G625" s="142"/>
      <c r="H625" s="18"/>
      <c r="I625" s="89">
        <f t="shared" si="165"/>
        <v>0</v>
      </c>
      <c r="J625" s="116"/>
      <c r="K625" s="3">
        <f t="shared" si="166"/>
        <v>0</v>
      </c>
      <c r="L625" s="3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5.75" customHeight="1">
      <c r="A626" s="2"/>
      <c r="B626" s="18"/>
      <c r="C626" s="18"/>
      <c r="D626" s="18">
        <f t="shared" si="163"/>
        <v>0</v>
      </c>
      <c r="E626" s="18">
        <f>B626*A620</f>
        <v>0</v>
      </c>
      <c r="F626" s="18">
        <f t="shared" si="164"/>
        <v>0</v>
      </c>
      <c r="G626" s="142"/>
      <c r="H626" s="18"/>
      <c r="I626" s="89">
        <f t="shared" si="165"/>
        <v>0</v>
      </c>
      <c r="J626" s="116"/>
      <c r="K626" s="3">
        <f t="shared" si="166"/>
        <v>0</v>
      </c>
      <c r="L626" s="3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5.75" customHeight="1">
      <c r="A627" s="2"/>
      <c r="B627" s="18"/>
      <c r="C627" s="18"/>
      <c r="D627" s="18">
        <f t="shared" si="163"/>
        <v>0</v>
      </c>
      <c r="E627" s="18">
        <f>B627*A620</f>
        <v>0</v>
      </c>
      <c r="F627" s="18">
        <f t="shared" si="164"/>
        <v>0</v>
      </c>
      <c r="G627" s="87"/>
      <c r="H627" s="18"/>
      <c r="I627" s="89">
        <f t="shared" si="165"/>
        <v>0</v>
      </c>
      <c r="J627" s="116"/>
      <c r="K627" s="3">
        <f t="shared" si="166"/>
        <v>0</v>
      </c>
      <c r="L627" s="3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5.75" customHeight="1">
      <c r="A628" s="2"/>
      <c r="B628" s="18"/>
      <c r="C628" s="18"/>
      <c r="D628" s="18">
        <f t="shared" si="163"/>
        <v>0</v>
      </c>
      <c r="E628" s="18">
        <f>B628*A620</f>
        <v>0</v>
      </c>
      <c r="F628" s="18">
        <f t="shared" si="164"/>
        <v>0</v>
      </c>
      <c r="G628" s="59"/>
      <c r="H628" s="18"/>
      <c r="I628" s="89">
        <f t="shared" si="165"/>
        <v>0</v>
      </c>
      <c r="J628" s="116"/>
      <c r="K628" s="3">
        <f t="shared" si="166"/>
        <v>0</v>
      </c>
      <c r="L628" s="3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5.75" customHeight="1">
      <c r="A629" s="2"/>
      <c r="B629" s="89"/>
      <c r="C629" s="89"/>
      <c r="D629" s="18">
        <f t="shared" si="163"/>
        <v>0</v>
      </c>
      <c r="E629" s="18">
        <f>B629*A620</f>
        <v>0</v>
      </c>
      <c r="F629" s="18">
        <f t="shared" si="164"/>
        <v>0</v>
      </c>
      <c r="G629" s="148" t="s">
        <v>528</v>
      </c>
      <c r="H629" s="18"/>
      <c r="I629" s="89">
        <f t="shared" si="165"/>
        <v>0</v>
      </c>
      <c r="J629" s="116"/>
      <c r="K629" s="3">
        <f t="shared" si="166"/>
        <v>0</v>
      </c>
      <c r="L629" s="3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5.75" customHeight="1">
      <c r="A630" s="2"/>
      <c r="B630" s="89"/>
      <c r="C630" s="89"/>
      <c r="D630" s="18">
        <f t="shared" si="163"/>
        <v>0</v>
      </c>
      <c r="E630" s="18">
        <f>B630*A620</f>
        <v>0</v>
      </c>
      <c r="F630" s="18">
        <f t="shared" si="164"/>
        <v>0</v>
      </c>
      <c r="G630" s="142"/>
      <c r="H630" s="18"/>
      <c r="I630" s="89">
        <f t="shared" si="165"/>
        <v>0</v>
      </c>
      <c r="J630" s="116"/>
      <c r="K630" s="3">
        <f t="shared" si="166"/>
        <v>0</v>
      </c>
      <c r="L630" s="3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5.75" customHeight="1">
      <c r="A631" s="1"/>
      <c r="B631" s="89"/>
      <c r="C631" s="89"/>
      <c r="D631" s="18">
        <f t="shared" si="163"/>
        <v>0</v>
      </c>
      <c r="E631" s="18">
        <f>B631*A620</f>
        <v>0</v>
      </c>
      <c r="F631" s="18">
        <f t="shared" si="164"/>
        <v>0</v>
      </c>
      <c r="G631" s="142"/>
      <c r="H631" s="18"/>
      <c r="I631" s="89">
        <f t="shared" si="165"/>
        <v>0</v>
      </c>
      <c r="J631" s="116"/>
      <c r="K631" s="3">
        <f t="shared" si="166"/>
        <v>0</v>
      </c>
      <c r="L631" s="3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5.75" customHeight="1">
      <c r="A632" s="1"/>
      <c r="B632" s="89"/>
      <c r="C632" s="89"/>
      <c r="D632" s="18">
        <f t="shared" si="163"/>
        <v>0</v>
      </c>
      <c r="E632" s="18">
        <f>B632*A620</f>
        <v>0</v>
      </c>
      <c r="F632" s="18">
        <f t="shared" si="164"/>
        <v>0</v>
      </c>
      <c r="G632" s="142"/>
      <c r="H632" s="18"/>
      <c r="I632" s="89">
        <f t="shared" si="165"/>
        <v>0</v>
      </c>
      <c r="J632" s="116"/>
      <c r="K632" s="3">
        <f t="shared" si="166"/>
        <v>0</v>
      </c>
      <c r="L632" s="3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5.75" customHeight="1">
      <c r="A633" s="31"/>
      <c r="B633" s="89"/>
      <c r="C633" s="89"/>
      <c r="D633" s="95">
        <f t="shared" si="163"/>
        <v>0</v>
      </c>
      <c r="E633" s="95">
        <f>B633*A620</f>
        <v>0</v>
      </c>
      <c r="F633" s="18">
        <f t="shared" si="164"/>
        <v>0</v>
      </c>
      <c r="G633" s="87"/>
      <c r="H633" s="18"/>
      <c r="I633" s="89">
        <f t="shared" si="165"/>
        <v>0</v>
      </c>
      <c r="J633" s="118"/>
      <c r="K633" s="3">
        <f t="shared" si="166"/>
        <v>0</v>
      </c>
      <c r="L633" s="3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5.75" customHeight="1">
      <c r="A634" s="31"/>
      <c r="B634" s="89"/>
      <c r="C634" s="89"/>
      <c r="D634" s="18">
        <f t="shared" si="163"/>
        <v>0</v>
      </c>
      <c r="E634" s="18">
        <f>B634*A620</f>
        <v>0</v>
      </c>
      <c r="F634" s="18">
        <f t="shared" si="164"/>
        <v>0</v>
      </c>
      <c r="G634" s="143">
        <f>F636/A620</f>
        <v>0</v>
      </c>
      <c r="H634" s="18"/>
      <c r="I634" s="89">
        <f t="shared" si="165"/>
        <v>0</v>
      </c>
      <c r="J634" s="3"/>
      <c r="K634" s="3">
        <f t="shared" si="166"/>
        <v>0</v>
      </c>
      <c r="L634" s="3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5.75" customHeight="1">
      <c r="A635" s="31"/>
      <c r="B635" s="89"/>
      <c r="C635" s="89"/>
      <c r="D635" s="18">
        <f t="shared" si="163"/>
        <v>0</v>
      </c>
      <c r="E635" s="18">
        <f>B635*A620</f>
        <v>0</v>
      </c>
      <c r="F635" s="18">
        <f t="shared" si="164"/>
        <v>0</v>
      </c>
      <c r="G635" s="142"/>
      <c r="H635" s="18"/>
      <c r="I635" s="89">
        <f t="shared" si="165"/>
        <v>0</v>
      </c>
      <c r="J635" s="3"/>
      <c r="K635" s="3">
        <f t="shared" si="166"/>
        <v>0</v>
      </c>
      <c r="L635" s="3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5.75" customHeight="1">
      <c r="A636" s="4" t="s">
        <v>495</v>
      </c>
      <c r="B636" s="97">
        <f>SUM(B622:B635)</f>
        <v>0</v>
      </c>
      <c r="C636" s="96"/>
      <c r="D636" s="97">
        <f t="shared" ref="D636:F636" si="167">SUM(D622:D635)</f>
        <v>0</v>
      </c>
      <c r="E636" s="97">
        <f t="shared" si="167"/>
        <v>0</v>
      </c>
      <c r="F636" s="97">
        <f t="shared" si="167"/>
        <v>0</v>
      </c>
      <c r="G636" s="87"/>
      <c r="H636" s="96"/>
      <c r="I636" s="97">
        <f t="shared" ref="I636:L636" si="168">SUM(I622:I635)</f>
        <v>0</v>
      </c>
      <c r="J636" s="98">
        <f t="shared" si="168"/>
        <v>0</v>
      </c>
      <c r="K636" s="98">
        <f t="shared" si="168"/>
        <v>0</v>
      </c>
      <c r="L636" s="98">
        <f t="shared" si="168"/>
        <v>0</v>
      </c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5.75" customHeight="1">
      <c r="A637" s="8"/>
      <c r="B637" s="100"/>
      <c r="C637" s="100"/>
      <c r="D637" s="100"/>
      <c r="E637" s="100"/>
      <c r="F637" s="100"/>
      <c r="G637" s="100"/>
      <c r="H637" s="100"/>
      <c r="I637" s="101" t="s">
        <v>496</v>
      </c>
      <c r="J637" s="100"/>
      <c r="K637" s="100"/>
      <c r="L637" s="101" t="s">
        <v>497</v>
      </c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5.75" customHeight="1">
      <c r="A638" s="8"/>
      <c r="B638" s="100"/>
      <c r="C638" s="100"/>
      <c r="D638" s="100"/>
      <c r="E638" s="100"/>
      <c r="F638" s="100"/>
      <c r="G638" s="100"/>
      <c r="H638" s="100"/>
      <c r="I638" s="104">
        <f>G634*A620</f>
        <v>0</v>
      </c>
      <c r="J638" s="100"/>
      <c r="K638" s="100"/>
      <c r="L638" s="104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5.75" customHeight="1">
      <c r="A641" s="66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6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5.75" customHeight="1">
      <c r="A642" s="78" t="s">
        <v>478</v>
      </c>
      <c r="B642" s="79" t="s">
        <v>479</v>
      </c>
      <c r="C642" s="75"/>
      <c r="D642" s="76"/>
      <c r="E642" s="80" t="s">
        <v>480</v>
      </c>
      <c r="F642" s="75"/>
      <c r="G642" s="76"/>
      <c r="H642" s="79" t="s">
        <v>481</v>
      </c>
      <c r="I642" s="75"/>
      <c r="J642" s="75"/>
      <c r="K642" s="75"/>
      <c r="L642" s="76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5.75" customHeight="1">
      <c r="A643" s="177">
        <v>4.0</v>
      </c>
      <c r="B643" s="82" t="s">
        <v>482</v>
      </c>
      <c r="C643" s="82" t="s">
        <v>483</v>
      </c>
      <c r="D643" s="82" t="s">
        <v>484</v>
      </c>
      <c r="E643" s="82" t="s">
        <v>485</v>
      </c>
      <c r="F643" s="82" t="s">
        <v>484</v>
      </c>
      <c r="G643" s="82" t="s">
        <v>524</v>
      </c>
      <c r="H643" s="82" t="s">
        <v>486</v>
      </c>
      <c r="I643" s="82" t="s">
        <v>487</v>
      </c>
      <c r="J643" s="147" t="s">
        <v>488</v>
      </c>
      <c r="K643" s="85" t="s">
        <v>489</v>
      </c>
      <c r="L643" s="85" t="s">
        <v>490</v>
      </c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5.75" customHeight="1">
      <c r="A644" s="86" t="s">
        <v>491</v>
      </c>
      <c r="B644" s="87"/>
      <c r="C644" s="87"/>
      <c r="D644" s="87"/>
      <c r="E644" s="87"/>
      <c r="F644" s="87"/>
      <c r="G644" s="87"/>
      <c r="H644" s="87"/>
      <c r="I644" s="87"/>
      <c r="J644" s="115"/>
      <c r="K644" s="87"/>
      <c r="L644" s="8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5.75" customHeight="1">
      <c r="A645" s="2"/>
      <c r="B645" s="89"/>
      <c r="C645" s="89"/>
      <c r="D645" s="18">
        <f t="shared" ref="D645:D658" si="169">C645*B645</f>
        <v>0</v>
      </c>
      <c r="E645" s="18">
        <f>B645*A643</f>
        <v>0</v>
      </c>
      <c r="F645" s="18">
        <f t="shared" ref="F645:F658" si="170">E645*C645</f>
        <v>0</v>
      </c>
      <c r="G645" s="140">
        <v>0.0</v>
      </c>
      <c r="H645" s="18"/>
      <c r="I645" s="89">
        <f t="shared" ref="I645:I658" si="171">H645*E645</f>
        <v>0</v>
      </c>
      <c r="J645" s="116"/>
      <c r="K645" s="3">
        <f t="shared" ref="K645:K658" si="172">J645*I645</f>
        <v>0</v>
      </c>
      <c r="L645" s="3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5.75" customHeight="1">
      <c r="A646" s="2"/>
      <c r="B646" s="89"/>
      <c r="C646" s="89"/>
      <c r="D646" s="18">
        <f t="shared" si="169"/>
        <v>0</v>
      </c>
      <c r="E646" s="18">
        <f>B646*A643</f>
        <v>0</v>
      </c>
      <c r="F646" s="18">
        <f t="shared" si="170"/>
        <v>0</v>
      </c>
      <c r="G646" s="87"/>
      <c r="H646" s="18"/>
      <c r="I646" s="89">
        <f t="shared" si="171"/>
        <v>0</v>
      </c>
      <c r="J646" s="116"/>
      <c r="K646" s="3">
        <f t="shared" si="172"/>
        <v>0</v>
      </c>
      <c r="L646" s="3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5.75" customHeight="1">
      <c r="A647" s="2"/>
      <c r="B647" s="18"/>
      <c r="C647" s="18"/>
      <c r="D647" s="18">
        <f t="shared" si="169"/>
        <v>0</v>
      </c>
      <c r="E647" s="18">
        <f>B647*A643</f>
        <v>0</v>
      </c>
      <c r="F647" s="18">
        <f t="shared" si="170"/>
        <v>0</v>
      </c>
      <c r="G647" s="148" t="s">
        <v>527</v>
      </c>
      <c r="H647" s="18"/>
      <c r="I647" s="89">
        <f t="shared" si="171"/>
        <v>0</v>
      </c>
      <c r="J647" s="116"/>
      <c r="K647" s="3">
        <f t="shared" si="172"/>
        <v>0</v>
      </c>
      <c r="L647" s="3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5.75" customHeight="1">
      <c r="A648" s="2"/>
      <c r="B648" s="18"/>
      <c r="C648" s="18"/>
      <c r="D648" s="18">
        <f t="shared" si="169"/>
        <v>0</v>
      </c>
      <c r="E648" s="18">
        <f>B648*A643</f>
        <v>0</v>
      </c>
      <c r="F648" s="18">
        <f t="shared" si="170"/>
        <v>0</v>
      </c>
      <c r="G648" s="142"/>
      <c r="H648" s="18"/>
      <c r="I648" s="89">
        <f t="shared" si="171"/>
        <v>0</v>
      </c>
      <c r="J648" s="116"/>
      <c r="K648" s="3">
        <f t="shared" si="172"/>
        <v>0</v>
      </c>
      <c r="L648" s="3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5.75" customHeight="1">
      <c r="A649" s="2"/>
      <c r="B649" s="18"/>
      <c r="C649" s="18"/>
      <c r="D649" s="18">
        <f t="shared" si="169"/>
        <v>0</v>
      </c>
      <c r="E649" s="18">
        <f>B649*A643</f>
        <v>0</v>
      </c>
      <c r="F649" s="18">
        <f t="shared" si="170"/>
        <v>0</v>
      </c>
      <c r="G649" s="142"/>
      <c r="H649" s="18"/>
      <c r="I649" s="89">
        <f t="shared" si="171"/>
        <v>0</v>
      </c>
      <c r="J649" s="116"/>
      <c r="K649" s="3">
        <f t="shared" si="172"/>
        <v>0</v>
      </c>
      <c r="L649" s="3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5.75" customHeight="1">
      <c r="A650" s="2"/>
      <c r="B650" s="18"/>
      <c r="C650" s="18"/>
      <c r="D650" s="18">
        <f t="shared" si="169"/>
        <v>0</v>
      </c>
      <c r="E650" s="18">
        <f>B650*A643</f>
        <v>0</v>
      </c>
      <c r="F650" s="18">
        <f t="shared" si="170"/>
        <v>0</v>
      </c>
      <c r="G650" s="87"/>
      <c r="H650" s="18"/>
      <c r="I650" s="89">
        <f t="shared" si="171"/>
        <v>0</v>
      </c>
      <c r="J650" s="116"/>
      <c r="K650" s="3">
        <f t="shared" si="172"/>
        <v>0</v>
      </c>
      <c r="L650" s="3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5.75" customHeight="1">
      <c r="A651" s="2"/>
      <c r="B651" s="18"/>
      <c r="C651" s="18"/>
      <c r="D651" s="18">
        <f t="shared" si="169"/>
        <v>0</v>
      </c>
      <c r="E651" s="18">
        <f>B651*A643</f>
        <v>0</v>
      </c>
      <c r="F651" s="18">
        <f t="shared" si="170"/>
        <v>0</v>
      </c>
      <c r="G651" s="59"/>
      <c r="H651" s="18"/>
      <c r="I651" s="89">
        <f t="shared" si="171"/>
        <v>0</v>
      </c>
      <c r="J651" s="116"/>
      <c r="K651" s="3">
        <f t="shared" si="172"/>
        <v>0</v>
      </c>
      <c r="L651" s="3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5.75" customHeight="1">
      <c r="A652" s="2"/>
      <c r="B652" s="89"/>
      <c r="C652" s="89"/>
      <c r="D652" s="18">
        <f t="shared" si="169"/>
        <v>0</v>
      </c>
      <c r="E652" s="18">
        <f>B652*A643</f>
        <v>0</v>
      </c>
      <c r="F652" s="18">
        <f t="shared" si="170"/>
        <v>0</v>
      </c>
      <c r="G652" s="148" t="s">
        <v>528</v>
      </c>
      <c r="H652" s="18"/>
      <c r="I652" s="89">
        <f t="shared" si="171"/>
        <v>0</v>
      </c>
      <c r="J652" s="116"/>
      <c r="K652" s="3">
        <f t="shared" si="172"/>
        <v>0</v>
      </c>
      <c r="L652" s="3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5.75" customHeight="1">
      <c r="A653" s="2"/>
      <c r="B653" s="89"/>
      <c r="C653" s="89"/>
      <c r="D653" s="18">
        <f t="shared" si="169"/>
        <v>0</v>
      </c>
      <c r="E653" s="18">
        <f>B653*A643</f>
        <v>0</v>
      </c>
      <c r="F653" s="18">
        <f t="shared" si="170"/>
        <v>0</v>
      </c>
      <c r="G653" s="142"/>
      <c r="H653" s="18"/>
      <c r="I653" s="89">
        <f t="shared" si="171"/>
        <v>0</v>
      </c>
      <c r="J653" s="116"/>
      <c r="K653" s="3">
        <f t="shared" si="172"/>
        <v>0</v>
      </c>
      <c r="L653" s="3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5.75" customHeight="1">
      <c r="A654" s="1"/>
      <c r="B654" s="89"/>
      <c r="C654" s="89"/>
      <c r="D654" s="18">
        <f t="shared" si="169"/>
        <v>0</v>
      </c>
      <c r="E654" s="18">
        <f>B654*A643</f>
        <v>0</v>
      </c>
      <c r="F654" s="18">
        <f t="shared" si="170"/>
        <v>0</v>
      </c>
      <c r="G654" s="142"/>
      <c r="H654" s="18"/>
      <c r="I654" s="89">
        <f t="shared" si="171"/>
        <v>0</v>
      </c>
      <c r="J654" s="116"/>
      <c r="K654" s="3">
        <f t="shared" si="172"/>
        <v>0</v>
      </c>
      <c r="L654" s="3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5.75" customHeight="1">
      <c r="A655" s="1"/>
      <c r="B655" s="89"/>
      <c r="C655" s="89"/>
      <c r="D655" s="18">
        <f t="shared" si="169"/>
        <v>0</v>
      </c>
      <c r="E655" s="18">
        <f>B655*A643</f>
        <v>0</v>
      </c>
      <c r="F655" s="18">
        <f t="shared" si="170"/>
        <v>0</v>
      </c>
      <c r="G655" s="142"/>
      <c r="H655" s="18"/>
      <c r="I655" s="89">
        <f t="shared" si="171"/>
        <v>0</v>
      </c>
      <c r="J655" s="116"/>
      <c r="K655" s="3">
        <f t="shared" si="172"/>
        <v>0</v>
      </c>
      <c r="L655" s="3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5.75" customHeight="1">
      <c r="A656" s="31"/>
      <c r="B656" s="89"/>
      <c r="C656" s="89"/>
      <c r="D656" s="95">
        <f t="shared" si="169"/>
        <v>0</v>
      </c>
      <c r="E656" s="95">
        <f>B656*A643</f>
        <v>0</v>
      </c>
      <c r="F656" s="18">
        <f t="shared" si="170"/>
        <v>0</v>
      </c>
      <c r="G656" s="87"/>
      <c r="H656" s="18"/>
      <c r="I656" s="89">
        <f t="shared" si="171"/>
        <v>0</v>
      </c>
      <c r="J656" s="118"/>
      <c r="K656" s="3">
        <f t="shared" si="172"/>
        <v>0</v>
      </c>
      <c r="L656" s="3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5.75" customHeight="1">
      <c r="A657" s="31"/>
      <c r="B657" s="89"/>
      <c r="C657" s="89"/>
      <c r="D657" s="18">
        <f t="shared" si="169"/>
        <v>0</v>
      </c>
      <c r="E657" s="18">
        <f>B657*A643</f>
        <v>0</v>
      </c>
      <c r="F657" s="18">
        <f t="shared" si="170"/>
        <v>0</v>
      </c>
      <c r="G657" s="143">
        <f>F659/A643</f>
        <v>0</v>
      </c>
      <c r="H657" s="18"/>
      <c r="I657" s="89">
        <f t="shared" si="171"/>
        <v>0</v>
      </c>
      <c r="J657" s="3"/>
      <c r="K657" s="3">
        <f t="shared" si="172"/>
        <v>0</v>
      </c>
      <c r="L657" s="3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5.75" customHeight="1">
      <c r="A658" s="31"/>
      <c r="B658" s="89"/>
      <c r="C658" s="89"/>
      <c r="D658" s="18">
        <f t="shared" si="169"/>
        <v>0</v>
      </c>
      <c r="E658" s="18">
        <f>B658*A643</f>
        <v>0</v>
      </c>
      <c r="F658" s="18">
        <f t="shared" si="170"/>
        <v>0</v>
      </c>
      <c r="G658" s="142"/>
      <c r="H658" s="18"/>
      <c r="I658" s="89">
        <f t="shared" si="171"/>
        <v>0</v>
      </c>
      <c r="J658" s="3"/>
      <c r="K658" s="3">
        <f t="shared" si="172"/>
        <v>0</v>
      </c>
      <c r="L658" s="3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5.75" customHeight="1">
      <c r="A659" s="4" t="s">
        <v>495</v>
      </c>
      <c r="B659" s="97">
        <f>SUM(B645:B658)</f>
        <v>0</v>
      </c>
      <c r="C659" s="96"/>
      <c r="D659" s="97">
        <f t="shared" ref="D659:F659" si="173">SUM(D645:D658)</f>
        <v>0</v>
      </c>
      <c r="E659" s="97">
        <f t="shared" si="173"/>
        <v>0</v>
      </c>
      <c r="F659" s="97">
        <f t="shared" si="173"/>
        <v>0</v>
      </c>
      <c r="G659" s="87"/>
      <c r="H659" s="96"/>
      <c r="I659" s="97">
        <f t="shared" ref="I659:L659" si="174">SUM(I645:I658)</f>
        <v>0</v>
      </c>
      <c r="J659" s="98">
        <f t="shared" si="174"/>
        <v>0</v>
      </c>
      <c r="K659" s="98">
        <f t="shared" si="174"/>
        <v>0</v>
      </c>
      <c r="L659" s="98">
        <f t="shared" si="174"/>
        <v>0</v>
      </c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5.75" customHeight="1">
      <c r="A660" s="8"/>
      <c r="B660" s="100"/>
      <c r="C660" s="100"/>
      <c r="D660" s="100"/>
      <c r="E660" s="100"/>
      <c r="F660" s="100"/>
      <c r="G660" s="100"/>
      <c r="H660" s="100"/>
      <c r="I660" s="101" t="s">
        <v>496</v>
      </c>
      <c r="J660" s="100"/>
      <c r="K660" s="100"/>
      <c r="L660" s="101" t="s">
        <v>497</v>
      </c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5.75" customHeight="1">
      <c r="A661" s="8"/>
      <c r="B661" s="100"/>
      <c r="C661" s="100"/>
      <c r="D661" s="100"/>
      <c r="E661" s="100"/>
      <c r="F661" s="100"/>
      <c r="G661" s="100"/>
      <c r="H661" s="100"/>
      <c r="I661" s="104">
        <f>G657*A643</f>
        <v>0</v>
      </c>
      <c r="J661" s="100"/>
      <c r="K661" s="100"/>
      <c r="L661" s="104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5.75" customHeight="1">
      <c r="A662" s="8"/>
      <c r="B662" s="100"/>
      <c r="C662" s="100"/>
      <c r="D662" s="100"/>
      <c r="E662" s="100"/>
      <c r="F662" s="100"/>
      <c r="G662" s="100"/>
      <c r="H662" s="100"/>
      <c r="I662" s="107"/>
      <c r="J662" s="100"/>
      <c r="K662" s="100"/>
      <c r="L662" s="10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5.75" customHeight="1">
      <c r="A664" s="66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6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5.75" customHeight="1">
      <c r="A665" s="78" t="s">
        <v>478</v>
      </c>
      <c r="B665" s="79" t="s">
        <v>479</v>
      </c>
      <c r="C665" s="75"/>
      <c r="D665" s="76"/>
      <c r="E665" s="80" t="s">
        <v>480</v>
      </c>
      <c r="F665" s="75"/>
      <c r="G665" s="76"/>
      <c r="H665" s="79" t="s">
        <v>481</v>
      </c>
      <c r="I665" s="75"/>
      <c r="J665" s="75"/>
      <c r="K665" s="75"/>
      <c r="L665" s="76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5.75" customHeight="1">
      <c r="A666" s="177">
        <v>4.0</v>
      </c>
      <c r="B666" s="82" t="s">
        <v>482</v>
      </c>
      <c r="C666" s="82" t="s">
        <v>483</v>
      </c>
      <c r="D666" s="82" t="s">
        <v>484</v>
      </c>
      <c r="E666" s="82" t="s">
        <v>485</v>
      </c>
      <c r="F666" s="82" t="s">
        <v>484</v>
      </c>
      <c r="G666" s="82" t="s">
        <v>524</v>
      </c>
      <c r="H666" s="82" t="s">
        <v>486</v>
      </c>
      <c r="I666" s="82" t="s">
        <v>487</v>
      </c>
      <c r="J666" s="147" t="s">
        <v>488</v>
      </c>
      <c r="K666" s="85" t="s">
        <v>489</v>
      </c>
      <c r="L666" s="85" t="s">
        <v>490</v>
      </c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5.75" customHeight="1">
      <c r="A667" s="86" t="s">
        <v>491</v>
      </c>
      <c r="B667" s="87"/>
      <c r="C667" s="87"/>
      <c r="D667" s="87"/>
      <c r="E667" s="87"/>
      <c r="F667" s="87"/>
      <c r="G667" s="87"/>
      <c r="H667" s="87"/>
      <c r="I667" s="87"/>
      <c r="J667" s="115"/>
      <c r="K667" s="87"/>
      <c r="L667" s="8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5.75" customHeight="1">
      <c r="A668" s="2"/>
      <c r="B668" s="89"/>
      <c r="C668" s="89"/>
      <c r="D668" s="18">
        <f t="shared" ref="D668:D681" si="175">C668*B668</f>
        <v>0</v>
      </c>
      <c r="E668" s="18">
        <f>B668*A666</f>
        <v>0</v>
      </c>
      <c r="F668" s="18">
        <f t="shared" ref="F668:F681" si="176">E668*C668</f>
        <v>0</v>
      </c>
      <c r="G668" s="140">
        <v>0.0</v>
      </c>
      <c r="H668" s="18"/>
      <c r="I668" s="89">
        <f t="shared" ref="I668:I681" si="177">H668*E668</f>
        <v>0</v>
      </c>
      <c r="J668" s="116"/>
      <c r="K668" s="3">
        <f t="shared" ref="K668:K681" si="178">J668*I668</f>
        <v>0</v>
      </c>
      <c r="L668" s="3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5.75" customHeight="1">
      <c r="A669" s="2"/>
      <c r="B669" s="89"/>
      <c r="C669" s="89"/>
      <c r="D669" s="18">
        <f t="shared" si="175"/>
        <v>0</v>
      </c>
      <c r="E669" s="18">
        <f>B669*A666</f>
        <v>0</v>
      </c>
      <c r="F669" s="18">
        <f t="shared" si="176"/>
        <v>0</v>
      </c>
      <c r="G669" s="87"/>
      <c r="H669" s="18"/>
      <c r="I669" s="89">
        <f t="shared" si="177"/>
        <v>0</v>
      </c>
      <c r="J669" s="116"/>
      <c r="K669" s="3">
        <f t="shared" si="178"/>
        <v>0</v>
      </c>
      <c r="L669" s="3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5.75" customHeight="1">
      <c r="A670" s="2"/>
      <c r="B670" s="18"/>
      <c r="C670" s="18"/>
      <c r="D670" s="18">
        <f t="shared" si="175"/>
        <v>0</v>
      </c>
      <c r="E670" s="18">
        <f>B670*A666</f>
        <v>0</v>
      </c>
      <c r="F670" s="18">
        <f t="shared" si="176"/>
        <v>0</v>
      </c>
      <c r="G670" s="148" t="s">
        <v>527</v>
      </c>
      <c r="H670" s="18"/>
      <c r="I670" s="89">
        <f t="shared" si="177"/>
        <v>0</v>
      </c>
      <c r="J670" s="116"/>
      <c r="K670" s="3">
        <f t="shared" si="178"/>
        <v>0</v>
      </c>
      <c r="L670" s="3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5.75" customHeight="1">
      <c r="A671" s="2"/>
      <c r="B671" s="18"/>
      <c r="C671" s="18"/>
      <c r="D671" s="18">
        <f t="shared" si="175"/>
        <v>0</v>
      </c>
      <c r="E671" s="18">
        <f>B671*A666</f>
        <v>0</v>
      </c>
      <c r="F671" s="18">
        <f t="shared" si="176"/>
        <v>0</v>
      </c>
      <c r="G671" s="142"/>
      <c r="H671" s="18"/>
      <c r="I671" s="89">
        <f t="shared" si="177"/>
        <v>0</v>
      </c>
      <c r="J671" s="116"/>
      <c r="K671" s="3">
        <f t="shared" si="178"/>
        <v>0</v>
      </c>
      <c r="L671" s="3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5.75" customHeight="1">
      <c r="A672" s="2"/>
      <c r="B672" s="18"/>
      <c r="C672" s="18"/>
      <c r="D672" s="18">
        <f t="shared" si="175"/>
        <v>0</v>
      </c>
      <c r="E672" s="18">
        <f>B672*A666</f>
        <v>0</v>
      </c>
      <c r="F672" s="18">
        <f t="shared" si="176"/>
        <v>0</v>
      </c>
      <c r="G672" s="142"/>
      <c r="H672" s="18"/>
      <c r="I672" s="89">
        <f t="shared" si="177"/>
        <v>0</v>
      </c>
      <c r="J672" s="116"/>
      <c r="K672" s="3">
        <f t="shared" si="178"/>
        <v>0</v>
      </c>
      <c r="L672" s="3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5.75" customHeight="1">
      <c r="A673" s="2"/>
      <c r="B673" s="18"/>
      <c r="C673" s="18"/>
      <c r="D673" s="18">
        <f t="shared" si="175"/>
        <v>0</v>
      </c>
      <c r="E673" s="18">
        <f>B673*A666</f>
        <v>0</v>
      </c>
      <c r="F673" s="18">
        <f t="shared" si="176"/>
        <v>0</v>
      </c>
      <c r="G673" s="87"/>
      <c r="H673" s="18"/>
      <c r="I673" s="89">
        <f t="shared" si="177"/>
        <v>0</v>
      </c>
      <c r="J673" s="116"/>
      <c r="K673" s="3">
        <f t="shared" si="178"/>
        <v>0</v>
      </c>
      <c r="L673" s="3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5.75" customHeight="1">
      <c r="A674" s="2"/>
      <c r="B674" s="18"/>
      <c r="C674" s="18"/>
      <c r="D674" s="18">
        <f t="shared" si="175"/>
        <v>0</v>
      </c>
      <c r="E674" s="18">
        <f>B674*A666</f>
        <v>0</v>
      </c>
      <c r="F674" s="18">
        <f t="shared" si="176"/>
        <v>0</v>
      </c>
      <c r="G674" s="59"/>
      <c r="H674" s="18"/>
      <c r="I674" s="89">
        <f t="shared" si="177"/>
        <v>0</v>
      </c>
      <c r="J674" s="116"/>
      <c r="K674" s="3">
        <f t="shared" si="178"/>
        <v>0</v>
      </c>
      <c r="L674" s="3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5.75" customHeight="1">
      <c r="A675" s="2"/>
      <c r="B675" s="89"/>
      <c r="C675" s="89"/>
      <c r="D675" s="18">
        <f t="shared" si="175"/>
        <v>0</v>
      </c>
      <c r="E675" s="18">
        <f>B675*A666</f>
        <v>0</v>
      </c>
      <c r="F675" s="18">
        <f t="shared" si="176"/>
        <v>0</v>
      </c>
      <c r="G675" s="148" t="s">
        <v>528</v>
      </c>
      <c r="H675" s="18"/>
      <c r="I675" s="89">
        <f t="shared" si="177"/>
        <v>0</v>
      </c>
      <c r="J675" s="116"/>
      <c r="K675" s="3">
        <f t="shared" si="178"/>
        <v>0</v>
      </c>
      <c r="L675" s="3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5.75" customHeight="1">
      <c r="A676" s="2"/>
      <c r="B676" s="89"/>
      <c r="C676" s="89"/>
      <c r="D676" s="18">
        <f t="shared" si="175"/>
        <v>0</v>
      </c>
      <c r="E676" s="18">
        <f>B676*A666</f>
        <v>0</v>
      </c>
      <c r="F676" s="18">
        <f t="shared" si="176"/>
        <v>0</v>
      </c>
      <c r="G676" s="142"/>
      <c r="H676" s="18"/>
      <c r="I676" s="89">
        <f t="shared" si="177"/>
        <v>0</v>
      </c>
      <c r="J676" s="116"/>
      <c r="K676" s="3">
        <f t="shared" si="178"/>
        <v>0</v>
      </c>
      <c r="L676" s="3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5.75" customHeight="1">
      <c r="A677" s="1"/>
      <c r="B677" s="89"/>
      <c r="C677" s="89"/>
      <c r="D677" s="18">
        <f t="shared" si="175"/>
        <v>0</v>
      </c>
      <c r="E677" s="18">
        <f>B677*A666</f>
        <v>0</v>
      </c>
      <c r="F677" s="18">
        <f t="shared" si="176"/>
        <v>0</v>
      </c>
      <c r="G677" s="142"/>
      <c r="H677" s="18"/>
      <c r="I677" s="89">
        <f t="shared" si="177"/>
        <v>0</v>
      </c>
      <c r="J677" s="116"/>
      <c r="K677" s="3">
        <f t="shared" si="178"/>
        <v>0</v>
      </c>
      <c r="L677" s="3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5.75" customHeight="1">
      <c r="A678" s="1"/>
      <c r="B678" s="89"/>
      <c r="C678" s="89"/>
      <c r="D678" s="18">
        <f t="shared" si="175"/>
        <v>0</v>
      </c>
      <c r="E678" s="18">
        <f>B678*A666</f>
        <v>0</v>
      </c>
      <c r="F678" s="18">
        <f t="shared" si="176"/>
        <v>0</v>
      </c>
      <c r="G678" s="142"/>
      <c r="H678" s="18"/>
      <c r="I678" s="89">
        <f t="shared" si="177"/>
        <v>0</v>
      </c>
      <c r="J678" s="116"/>
      <c r="K678" s="3">
        <f t="shared" si="178"/>
        <v>0</v>
      </c>
      <c r="L678" s="3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5.75" customHeight="1">
      <c r="A679" s="31"/>
      <c r="B679" s="89"/>
      <c r="C679" s="89"/>
      <c r="D679" s="95">
        <f t="shared" si="175"/>
        <v>0</v>
      </c>
      <c r="E679" s="95">
        <f>B679*A666</f>
        <v>0</v>
      </c>
      <c r="F679" s="18">
        <f t="shared" si="176"/>
        <v>0</v>
      </c>
      <c r="G679" s="87"/>
      <c r="H679" s="18"/>
      <c r="I679" s="89">
        <f t="shared" si="177"/>
        <v>0</v>
      </c>
      <c r="J679" s="118"/>
      <c r="K679" s="3">
        <f t="shared" si="178"/>
        <v>0</v>
      </c>
      <c r="L679" s="3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5.75" customHeight="1">
      <c r="A680" s="31"/>
      <c r="B680" s="89"/>
      <c r="C680" s="89"/>
      <c r="D680" s="18">
        <f t="shared" si="175"/>
        <v>0</v>
      </c>
      <c r="E680" s="18">
        <f>B680*A666</f>
        <v>0</v>
      </c>
      <c r="F680" s="18">
        <f t="shared" si="176"/>
        <v>0</v>
      </c>
      <c r="G680" s="143">
        <f>F682/A666</f>
        <v>0</v>
      </c>
      <c r="H680" s="18"/>
      <c r="I680" s="89">
        <f t="shared" si="177"/>
        <v>0</v>
      </c>
      <c r="J680" s="3"/>
      <c r="K680" s="3">
        <f t="shared" si="178"/>
        <v>0</v>
      </c>
      <c r="L680" s="3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5.75" customHeight="1">
      <c r="A681" s="31"/>
      <c r="B681" s="89"/>
      <c r="C681" s="89"/>
      <c r="D681" s="18">
        <f t="shared" si="175"/>
        <v>0</v>
      </c>
      <c r="E681" s="18">
        <f>B681*A666</f>
        <v>0</v>
      </c>
      <c r="F681" s="18">
        <f t="shared" si="176"/>
        <v>0</v>
      </c>
      <c r="G681" s="142"/>
      <c r="H681" s="18"/>
      <c r="I681" s="89">
        <f t="shared" si="177"/>
        <v>0</v>
      </c>
      <c r="J681" s="3"/>
      <c r="K681" s="3">
        <f t="shared" si="178"/>
        <v>0</v>
      </c>
      <c r="L681" s="3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5.75" customHeight="1">
      <c r="A682" s="4" t="s">
        <v>495</v>
      </c>
      <c r="B682" s="97">
        <f>SUM(B668:B681)</f>
        <v>0</v>
      </c>
      <c r="C682" s="96"/>
      <c r="D682" s="97">
        <f t="shared" ref="D682:F682" si="179">SUM(D668:D681)</f>
        <v>0</v>
      </c>
      <c r="E682" s="97">
        <f t="shared" si="179"/>
        <v>0</v>
      </c>
      <c r="F682" s="97">
        <f t="shared" si="179"/>
        <v>0</v>
      </c>
      <c r="G682" s="87"/>
      <c r="H682" s="96"/>
      <c r="I682" s="97">
        <f t="shared" ref="I682:L682" si="180">SUM(I668:I681)</f>
        <v>0</v>
      </c>
      <c r="J682" s="98">
        <f t="shared" si="180"/>
        <v>0</v>
      </c>
      <c r="K682" s="98">
        <f t="shared" si="180"/>
        <v>0</v>
      </c>
      <c r="L682" s="98">
        <f t="shared" si="180"/>
        <v>0</v>
      </c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5.75" customHeight="1">
      <c r="A683" s="8"/>
      <c r="B683" s="100"/>
      <c r="C683" s="100"/>
      <c r="D683" s="100"/>
      <c r="E683" s="100"/>
      <c r="F683" s="100"/>
      <c r="G683" s="100"/>
      <c r="H683" s="100"/>
      <c r="I683" s="101" t="s">
        <v>496</v>
      </c>
      <c r="J683" s="100"/>
      <c r="K683" s="100"/>
      <c r="L683" s="101" t="s">
        <v>497</v>
      </c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5.75" customHeight="1">
      <c r="A684" s="8"/>
      <c r="B684" s="100"/>
      <c r="C684" s="100"/>
      <c r="D684" s="100"/>
      <c r="E684" s="100"/>
      <c r="F684" s="100"/>
      <c r="G684" s="100"/>
      <c r="H684" s="100"/>
      <c r="I684" s="104">
        <f>G680*A666</f>
        <v>0</v>
      </c>
      <c r="J684" s="100"/>
      <c r="K684" s="100"/>
      <c r="L684" s="104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5.75" customHeight="1">
      <c r="A687" s="66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6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5.75" customHeight="1">
      <c r="A688" s="78" t="s">
        <v>478</v>
      </c>
      <c r="B688" s="79" t="s">
        <v>479</v>
      </c>
      <c r="C688" s="75"/>
      <c r="D688" s="76"/>
      <c r="E688" s="80" t="s">
        <v>480</v>
      </c>
      <c r="F688" s="75"/>
      <c r="G688" s="76"/>
      <c r="H688" s="79" t="s">
        <v>481</v>
      </c>
      <c r="I688" s="75"/>
      <c r="J688" s="75"/>
      <c r="K688" s="75"/>
      <c r="L688" s="76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5.75" customHeight="1">
      <c r="A689" s="177">
        <v>4.0</v>
      </c>
      <c r="B689" s="82" t="s">
        <v>482</v>
      </c>
      <c r="C689" s="82" t="s">
        <v>483</v>
      </c>
      <c r="D689" s="82" t="s">
        <v>484</v>
      </c>
      <c r="E689" s="82" t="s">
        <v>485</v>
      </c>
      <c r="F689" s="82" t="s">
        <v>484</v>
      </c>
      <c r="G689" s="82" t="s">
        <v>524</v>
      </c>
      <c r="H689" s="82" t="s">
        <v>486</v>
      </c>
      <c r="I689" s="82" t="s">
        <v>487</v>
      </c>
      <c r="J689" s="147" t="s">
        <v>488</v>
      </c>
      <c r="K689" s="85" t="s">
        <v>489</v>
      </c>
      <c r="L689" s="85" t="s">
        <v>490</v>
      </c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5.75" customHeight="1">
      <c r="A690" s="86" t="s">
        <v>491</v>
      </c>
      <c r="B690" s="87"/>
      <c r="C690" s="87"/>
      <c r="D690" s="87"/>
      <c r="E690" s="87"/>
      <c r="F690" s="87"/>
      <c r="G690" s="87"/>
      <c r="H690" s="87"/>
      <c r="I690" s="87"/>
      <c r="J690" s="115"/>
      <c r="K690" s="87"/>
      <c r="L690" s="8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5.75" customHeight="1">
      <c r="A691" s="2"/>
      <c r="B691" s="89"/>
      <c r="C691" s="89"/>
      <c r="D691" s="18">
        <f t="shared" ref="D691:D704" si="181">C691*B691</f>
        <v>0</v>
      </c>
      <c r="E691" s="18">
        <f>B691*A689</f>
        <v>0</v>
      </c>
      <c r="F691" s="18">
        <f t="shared" ref="F691:F704" si="182">E691*C691</f>
        <v>0</v>
      </c>
      <c r="G691" s="140">
        <v>0.0</v>
      </c>
      <c r="H691" s="18"/>
      <c r="I691" s="89">
        <f t="shared" ref="I691:I704" si="183">H691*E691</f>
        <v>0</v>
      </c>
      <c r="J691" s="116"/>
      <c r="K691" s="3">
        <f t="shared" ref="K691:K704" si="184">J691*I691</f>
        <v>0</v>
      </c>
      <c r="L691" s="3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5.75" customHeight="1">
      <c r="A692" s="2"/>
      <c r="B692" s="89"/>
      <c r="C692" s="89"/>
      <c r="D692" s="18">
        <f t="shared" si="181"/>
        <v>0</v>
      </c>
      <c r="E692" s="18">
        <f>B692*A689</f>
        <v>0</v>
      </c>
      <c r="F692" s="18">
        <f t="shared" si="182"/>
        <v>0</v>
      </c>
      <c r="G692" s="87"/>
      <c r="H692" s="18"/>
      <c r="I692" s="89">
        <f t="shared" si="183"/>
        <v>0</v>
      </c>
      <c r="J692" s="116"/>
      <c r="K692" s="3">
        <f t="shared" si="184"/>
        <v>0</v>
      </c>
      <c r="L692" s="3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5.75" customHeight="1">
      <c r="A693" s="2"/>
      <c r="B693" s="18"/>
      <c r="C693" s="18"/>
      <c r="D693" s="18">
        <f t="shared" si="181"/>
        <v>0</v>
      </c>
      <c r="E693" s="18">
        <f>B693*A689</f>
        <v>0</v>
      </c>
      <c r="F693" s="18">
        <f t="shared" si="182"/>
        <v>0</v>
      </c>
      <c r="G693" s="148" t="s">
        <v>527</v>
      </c>
      <c r="H693" s="18"/>
      <c r="I693" s="89">
        <f t="shared" si="183"/>
        <v>0</v>
      </c>
      <c r="J693" s="116"/>
      <c r="K693" s="3">
        <f t="shared" si="184"/>
        <v>0</v>
      </c>
      <c r="L693" s="3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5.75" customHeight="1">
      <c r="A694" s="2"/>
      <c r="B694" s="18"/>
      <c r="C694" s="18"/>
      <c r="D694" s="18">
        <f t="shared" si="181"/>
        <v>0</v>
      </c>
      <c r="E694" s="18">
        <f>B694*A689</f>
        <v>0</v>
      </c>
      <c r="F694" s="18">
        <f t="shared" si="182"/>
        <v>0</v>
      </c>
      <c r="G694" s="142"/>
      <c r="H694" s="18"/>
      <c r="I694" s="89">
        <f t="shared" si="183"/>
        <v>0</v>
      </c>
      <c r="J694" s="116"/>
      <c r="K694" s="3">
        <f t="shared" si="184"/>
        <v>0</v>
      </c>
      <c r="L694" s="3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5.75" customHeight="1">
      <c r="A695" s="2"/>
      <c r="B695" s="18"/>
      <c r="C695" s="18"/>
      <c r="D695" s="18">
        <f t="shared" si="181"/>
        <v>0</v>
      </c>
      <c r="E695" s="18">
        <f>B695*A689</f>
        <v>0</v>
      </c>
      <c r="F695" s="18">
        <f t="shared" si="182"/>
        <v>0</v>
      </c>
      <c r="G695" s="142"/>
      <c r="H695" s="18"/>
      <c r="I695" s="89">
        <f t="shared" si="183"/>
        <v>0</v>
      </c>
      <c r="J695" s="116"/>
      <c r="K695" s="3">
        <f t="shared" si="184"/>
        <v>0</v>
      </c>
      <c r="L695" s="3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5.75" customHeight="1">
      <c r="A696" s="2"/>
      <c r="B696" s="18"/>
      <c r="C696" s="18"/>
      <c r="D696" s="18">
        <f t="shared" si="181"/>
        <v>0</v>
      </c>
      <c r="E696" s="18">
        <f>B696*A689</f>
        <v>0</v>
      </c>
      <c r="F696" s="18">
        <f t="shared" si="182"/>
        <v>0</v>
      </c>
      <c r="G696" s="87"/>
      <c r="H696" s="18"/>
      <c r="I696" s="89">
        <f t="shared" si="183"/>
        <v>0</v>
      </c>
      <c r="J696" s="116"/>
      <c r="K696" s="3">
        <f t="shared" si="184"/>
        <v>0</v>
      </c>
      <c r="L696" s="3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5.75" customHeight="1">
      <c r="A697" s="2"/>
      <c r="B697" s="18"/>
      <c r="C697" s="18"/>
      <c r="D697" s="18">
        <f t="shared" si="181"/>
        <v>0</v>
      </c>
      <c r="E697" s="18">
        <f>B697*A689</f>
        <v>0</v>
      </c>
      <c r="F697" s="18">
        <f t="shared" si="182"/>
        <v>0</v>
      </c>
      <c r="G697" s="59"/>
      <c r="H697" s="18"/>
      <c r="I697" s="89">
        <f t="shared" si="183"/>
        <v>0</v>
      </c>
      <c r="J697" s="116"/>
      <c r="K697" s="3">
        <f t="shared" si="184"/>
        <v>0</v>
      </c>
      <c r="L697" s="3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5.75" customHeight="1">
      <c r="A698" s="2"/>
      <c r="B698" s="89"/>
      <c r="C698" s="89"/>
      <c r="D698" s="18">
        <f t="shared" si="181"/>
        <v>0</v>
      </c>
      <c r="E698" s="18">
        <f>B698*A689</f>
        <v>0</v>
      </c>
      <c r="F698" s="18">
        <f t="shared" si="182"/>
        <v>0</v>
      </c>
      <c r="G698" s="148" t="s">
        <v>528</v>
      </c>
      <c r="H698" s="18"/>
      <c r="I698" s="89">
        <f t="shared" si="183"/>
        <v>0</v>
      </c>
      <c r="J698" s="116"/>
      <c r="K698" s="3">
        <f t="shared" si="184"/>
        <v>0</v>
      </c>
      <c r="L698" s="3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5.75" customHeight="1">
      <c r="A699" s="2"/>
      <c r="B699" s="89"/>
      <c r="C699" s="89"/>
      <c r="D699" s="18">
        <f t="shared" si="181"/>
        <v>0</v>
      </c>
      <c r="E699" s="18">
        <f>B699*A689</f>
        <v>0</v>
      </c>
      <c r="F699" s="18">
        <f t="shared" si="182"/>
        <v>0</v>
      </c>
      <c r="G699" s="142"/>
      <c r="H699" s="18"/>
      <c r="I699" s="89">
        <f t="shared" si="183"/>
        <v>0</v>
      </c>
      <c r="J699" s="116"/>
      <c r="K699" s="3">
        <f t="shared" si="184"/>
        <v>0</v>
      </c>
      <c r="L699" s="3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5.75" customHeight="1">
      <c r="A700" s="1"/>
      <c r="B700" s="89"/>
      <c r="C700" s="89"/>
      <c r="D700" s="18">
        <f t="shared" si="181"/>
        <v>0</v>
      </c>
      <c r="E700" s="18">
        <f>B700*A689</f>
        <v>0</v>
      </c>
      <c r="F700" s="18">
        <f t="shared" si="182"/>
        <v>0</v>
      </c>
      <c r="G700" s="142"/>
      <c r="H700" s="18"/>
      <c r="I700" s="89">
        <f t="shared" si="183"/>
        <v>0</v>
      </c>
      <c r="J700" s="116"/>
      <c r="K700" s="3">
        <f t="shared" si="184"/>
        <v>0</v>
      </c>
      <c r="L700" s="3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5.75" customHeight="1">
      <c r="A701" s="1"/>
      <c r="B701" s="89"/>
      <c r="C701" s="89"/>
      <c r="D701" s="18">
        <f t="shared" si="181"/>
        <v>0</v>
      </c>
      <c r="E701" s="18">
        <f>B701*A689</f>
        <v>0</v>
      </c>
      <c r="F701" s="18">
        <f t="shared" si="182"/>
        <v>0</v>
      </c>
      <c r="G701" s="142"/>
      <c r="H701" s="18"/>
      <c r="I701" s="89">
        <f t="shared" si="183"/>
        <v>0</v>
      </c>
      <c r="J701" s="116"/>
      <c r="K701" s="3">
        <f t="shared" si="184"/>
        <v>0</v>
      </c>
      <c r="L701" s="3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5.75" customHeight="1">
      <c r="A702" s="31"/>
      <c r="B702" s="89"/>
      <c r="C702" s="89"/>
      <c r="D702" s="95">
        <f t="shared" si="181"/>
        <v>0</v>
      </c>
      <c r="E702" s="95">
        <f>B702*A689</f>
        <v>0</v>
      </c>
      <c r="F702" s="18">
        <f t="shared" si="182"/>
        <v>0</v>
      </c>
      <c r="G702" s="87"/>
      <c r="H702" s="18"/>
      <c r="I702" s="89">
        <f t="shared" si="183"/>
        <v>0</v>
      </c>
      <c r="J702" s="118"/>
      <c r="K702" s="3">
        <f t="shared" si="184"/>
        <v>0</v>
      </c>
      <c r="L702" s="3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5.75" customHeight="1">
      <c r="A703" s="31"/>
      <c r="B703" s="89"/>
      <c r="C703" s="89"/>
      <c r="D703" s="18">
        <f t="shared" si="181"/>
        <v>0</v>
      </c>
      <c r="E703" s="18">
        <f>B703*A689</f>
        <v>0</v>
      </c>
      <c r="F703" s="18">
        <f t="shared" si="182"/>
        <v>0</v>
      </c>
      <c r="G703" s="143">
        <f>F705/A689</f>
        <v>0</v>
      </c>
      <c r="H703" s="18"/>
      <c r="I703" s="89">
        <f t="shared" si="183"/>
        <v>0</v>
      </c>
      <c r="J703" s="3"/>
      <c r="K703" s="3">
        <f t="shared" si="184"/>
        <v>0</v>
      </c>
      <c r="L703" s="3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5.75" customHeight="1">
      <c r="A704" s="31"/>
      <c r="B704" s="89"/>
      <c r="C704" s="89"/>
      <c r="D704" s="18">
        <f t="shared" si="181"/>
        <v>0</v>
      </c>
      <c r="E704" s="18">
        <f>B704*A689</f>
        <v>0</v>
      </c>
      <c r="F704" s="18">
        <f t="shared" si="182"/>
        <v>0</v>
      </c>
      <c r="G704" s="142"/>
      <c r="H704" s="18"/>
      <c r="I704" s="89">
        <f t="shared" si="183"/>
        <v>0</v>
      </c>
      <c r="J704" s="3"/>
      <c r="K704" s="3">
        <f t="shared" si="184"/>
        <v>0</v>
      </c>
      <c r="L704" s="3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5.75" customHeight="1">
      <c r="A705" s="4" t="s">
        <v>495</v>
      </c>
      <c r="B705" s="97">
        <f>SUM(B691:B704)</f>
        <v>0</v>
      </c>
      <c r="C705" s="96"/>
      <c r="D705" s="97">
        <f t="shared" ref="D705:F705" si="185">SUM(D691:D704)</f>
        <v>0</v>
      </c>
      <c r="E705" s="97">
        <f t="shared" si="185"/>
        <v>0</v>
      </c>
      <c r="F705" s="97">
        <f t="shared" si="185"/>
        <v>0</v>
      </c>
      <c r="G705" s="87"/>
      <c r="H705" s="96"/>
      <c r="I705" s="97">
        <f t="shared" ref="I705:L705" si="186">SUM(I691:I704)</f>
        <v>0</v>
      </c>
      <c r="J705" s="98">
        <f t="shared" si="186"/>
        <v>0</v>
      </c>
      <c r="K705" s="98">
        <f t="shared" si="186"/>
        <v>0</v>
      </c>
      <c r="L705" s="98">
        <f t="shared" si="186"/>
        <v>0</v>
      </c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5.75" customHeight="1">
      <c r="A706" s="8"/>
      <c r="B706" s="100"/>
      <c r="C706" s="100"/>
      <c r="D706" s="100"/>
      <c r="E706" s="100"/>
      <c r="F706" s="100"/>
      <c r="G706" s="100"/>
      <c r="H706" s="100"/>
      <c r="I706" s="101" t="s">
        <v>496</v>
      </c>
      <c r="J706" s="100"/>
      <c r="K706" s="100"/>
      <c r="L706" s="101" t="s">
        <v>497</v>
      </c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5.75" customHeight="1">
      <c r="A707" s="8"/>
      <c r="B707" s="100"/>
      <c r="C707" s="100"/>
      <c r="D707" s="100"/>
      <c r="E707" s="100"/>
      <c r="F707" s="100"/>
      <c r="G707" s="100"/>
      <c r="H707" s="100"/>
      <c r="I707" s="104">
        <f>G703*A689</f>
        <v>0</v>
      </c>
      <c r="J707" s="100"/>
      <c r="K707" s="100"/>
      <c r="L707" s="104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5.75" customHeight="1">
      <c r="A710" s="78" t="s">
        <v>478</v>
      </c>
      <c r="B710" s="79" t="s">
        <v>479</v>
      </c>
      <c r="C710" s="75"/>
      <c r="D710" s="76"/>
      <c r="E710" s="80" t="s">
        <v>480</v>
      </c>
      <c r="F710" s="75"/>
      <c r="G710" s="76"/>
      <c r="H710" s="79" t="s">
        <v>481</v>
      </c>
      <c r="I710" s="75"/>
      <c r="J710" s="75"/>
      <c r="K710" s="75"/>
      <c r="L710" s="76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5.75" customHeight="1">
      <c r="A711" s="177">
        <v>4.0</v>
      </c>
      <c r="B711" s="82" t="s">
        <v>482</v>
      </c>
      <c r="C711" s="82" t="s">
        <v>483</v>
      </c>
      <c r="D711" s="82" t="s">
        <v>484</v>
      </c>
      <c r="E711" s="82" t="s">
        <v>485</v>
      </c>
      <c r="F711" s="82" t="s">
        <v>484</v>
      </c>
      <c r="G711" s="82" t="s">
        <v>524</v>
      </c>
      <c r="H711" s="82" t="s">
        <v>486</v>
      </c>
      <c r="I711" s="82" t="s">
        <v>487</v>
      </c>
      <c r="J711" s="147" t="s">
        <v>488</v>
      </c>
      <c r="K711" s="85" t="s">
        <v>489</v>
      </c>
      <c r="L711" s="85" t="s">
        <v>490</v>
      </c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5.75" customHeight="1">
      <c r="A712" s="86" t="s">
        <v>491</v>
      </c>
      <c r="B712" s="87"/>
      <c r="C712" s="87"/>
      <c r="D712" s="87"/>
      <c r="E712" s="87"/>
      <c r="F712" s="87"/>
      <c r="G712" s="87"/>
      <c r="H712" s="87"/>
      <c r="I712" s="87"/>
      <c r="J712" s="115"/>
      <c r="K712" s="87"/>
      <c r="L712" s="8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5.75" customHeight="1">
      <c r="A713" s="2"/>
      <c r="B713" s="89"/>
      <c r="C713" s="89"/>
      <c r="D713" s="18">
        <f t="shared" ref="D713:D726" si="187">C713*B713</f>
        <v>0</v>
      </c>
      <c r="E713" s="18">
        <f>B713*A711</f>
        <v>0</v>
      </c>
      <c r="F713" s="18">
        <f t="shared" ref="F713:F726" si="188">E713*C713</f>
        <v>0</v>
      </c>
      <c r="G713" s="140">
        <v>0.0</v>
      </c>
      <c r="H713" s="18"/>
      <c r="I713" s="89">
        <f t="shared" ref="I713:I726" si="189">H713*E713</f>
        <v>0</v>
      </c>
      <c r="J713" s="116"/>
      <c r="K713" s="3">
        <f t="shared" ref="K713:K726" si="190">J713*I713</f>
        <v>0</v>
      </c>
      <c r="L713" s="3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5.75" customHeight="1">
      <c r="A714" s="2"/>
      <c r="B714" s="89"/>
      <c r="C714" s="89"/>
      <c r="D714" s="18">
        <f t="shared" si="187"/>
        <v>0</v>
      </c>
      <c r="E714" s="18">
        <f>B714*A711</f>
        <v>0</v>
      </c>
      <c r="F714" s="18">
        <f t="shared" si="188"/>
        <v>0</v>
      </c>
      <c r="G714" s="87"/>
      <c r="H714" s="18"/>
      <c r="I714" s="89">
        <f t="shared" si="189"/>
        <v>0</v>
      </c>
      <c r="J714" s="116"/>
      <c r="K714" s="3">
        <f t="shared" si="190"/>
        <v>0</v>
      </c>
      <c r="L714" s="3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5.75" customHeight="1">
      <c r="A715" s="2"/>
      <c r="B715" s="18"/>
      <c r="C715" s="18"/>
      <c r="D715" s="18">
        <f t="shared" si="187"/>
        <v>0</v>
      </c>
      <c r="E715" s="18">
        <f>B715*A711</f>
        <v>0</v>
      </c>
      <c r="F715" s="18">
        <f t="shared" si="188"/>
        <v>0</v>
      </c>
      <c r="G715" s="148" t="s">
        <v>527</v>
      </c>
      <c r="H715" s="18"/>
      <c r="I715" s="89">
        <f t="shared" si="189"/>
        <v>0</v>
      </c>
      <c r="J715" s="116"/>
      <c r="K715" s="3">
        <f t="shared" si="190"/>
        <v>0</v>
      </c>
      <c r="L715" s="3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5.75" customHeight="1">
      <c r="A716" s="2"/>
      <c r="B716" s="18"/>
      <c r="C716" s="18"/>
      <c r="D716" s="18">
        <f t="shared" si="187"/>
        <v>0</v>
      </c>
      <c r="E716" s="18">
        <f>B716*A711</f>
        <v>0</v>
      </c>
      <c r="F716" s="18">
        <f t="shared" si="188"/>
        <v>0</v>
      </c>
      <c r="G716" s="142"/>
      <c r="H716" s="18"/>
      <c r="I716" s="89">
        <f t="shared" si="189"/>
        <v>0</v>
      </c>
      <c r="J716" s="116"/>
      <c r="K716" s="3">
        <f t="shared" si="190"/>
        <v>0</v>
      </c>
      <c r="L716" s="3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5.75" customHeight="1">
      <c r="A717" s="2"/>
      <c r="B717" s="18"/>
      <c r="C717" s="18"/>
      <c r="D717" s="18">
        <f t="shared" si="187"/>
        <v>0</v>
      </c>
      <c r="E717" s="18">
        <f>B717*A711</f>
        <v>0</v>
      </c>
      <c r="F717" s="18">
        <f t="shared" si="188"/>
        <v>0</v>
      </c>
      <c r="G717" s="142"/>
      <c r="H717" s="18"/>
      <c r="I717" s="89">
        <f t="shared" si="189"/>
        <v>0</v>
      </c>
      <c r="J717" s="116"/>
      <c r="K717" s="3">
        <f t="shared" si="190"/>
        <v>0</v>
      </c>
      <c r="L717" s="3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5.75" customHeight="1">
      <c r="A718" s="2"/>
      <c r="B718" s="18"/>
      <c r="C718" s="18"/>
      <c r="D718" s="18">
        <f t="shared" si="187"/>
        <v>0</v>
      </c>
      <c r="E718" s="18">
        <f>B718*A711</f>
        <v>0</v>
      </c>
      <c r="F718" s="18">
        <f t="shared" si="188"/>
        <v>0</v>
      </c>
      <c r="G718" s="87"/>
      <c r="H718" s="18"/>
      <c r="I718" s="89">
        <f t="shared" si="189"/>
        <v>0</v>
      </c>
      <c r="J718" s="116"/>
      <c r="K718" s="3">
        <f t="shared" si="190"/>
        <v>0</v>
      </c>
      <c r="L718" s="3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5.75" customHeight="1">
      <c r="A719" s="2"/>
      <c r="B719" s="18"/>
      <c r="C719" s="18"/>
      <c r="D719" s="18">
        <f t="shared" si="187"/>
        <v>0</v>
      </c>
      <c r="E719" s="18">
        <f>B719*A711</f>
        <v>0</v>
      </c>
      <c r="F719" s="18">
        <f t="shared" si="188"/>
        <v>0</v>
      </c>
      <c r="G719" s="59"/>
      <c r="H719" s="18"/>
      <c r="I719" s="89">
        <f t="shared" si="189"/>
        <v>0</v>
      </c>
      <c r="J719" s="116"/>
      <c r="K719" s="3">
        <f t="shared" si="190"/>
        <v>0</v>
      </c>
      <c r="L719" s="3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5.75" customHeight="1">
      <c r="A720" s="2"/>
      <c r="B720" s="89"/>
      <c r="C720" s="89"/>
      <c r="D720" s="18">
        <f t="shared" si="187"/>
        <v>0</v>
      </c>
      <c r="E720" s="18">
        <f>B720*A711</f>
        <v>0</v>
      </c>
      <c r="F720" s="18">
        <f t="shared" si="188"/>
        <v>0</v>
      </c>
      <c r="G720" s="148" t="s">
        <v>528</v>
      </c>
      <c r="H720" s="18"/>
      <c r="I720" s="89">
        <f t="shared" si="189"/>
        <v>0</v>
      </c>
      <c r="J720" s="116"/>
      <c r="K720" s="3">
        <f t="shared" si="190"/>
        <v>0</v>
      </c>
      <c r="L720" s="3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5.75" customHeight="1">
      <c r="A721" s="2"/>
      <c r="B721" s="89"/>
      <c r="C721" s="89"/>
      <c r="D721" s="18">
        <f t="shared" si="187"/>
        <v>0</v>
      </c>
      <c r="E721" s="18">
        <f>B721*A711</f>
        <v>0</v>
      </c>
      <c r="F721" s="18">
        <f t="shared" si="188"/>
        <v>0</v>
      </c>
      <c r="G721" s="142"/>
      <c r="H721" s="18"/>
      <c r="I721" s="89">
        <f t="shared" si="189"/>
        <v>0</v>
      </c>
      <c r="J721" s="116"/>
      <c r="K721" s="3">
        <f t="shared" si="190"/>
        <v>0</v>
      </c>
      <c r="L721" s="3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5.75" customHeight="1">
      <c r="A722" s="1"/>
      <c r="B722" s="89"/>
      <c r="C722" s="89"/>
      <c r="D722" s="18">
        <f t="shared" si="187"/>
        <v>0</v>
      </c>
      <c r="E722" s="18">
        <f>B722*A711</f>
        <v>0</v>
      </c>
      <c r="F722" s="18">
        <f t="shared" si="188"/>
        <v>0</v>
      </c>
      <c r="G722" s="142"/>
      <c r="H722" s="18"/>
      <c r="I722" s="89">
        <f t="shared" si="189"/>
        <v>0</v>
      </c>
      <c r="J722" s="116"/>
      <c r="K722" s="3">
        <f t="shared" si="190"/>
        <v>0</v>
      </c>
      <c r="L722" s="3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5.75" customHeight="1">
      <c r="A723" s="1"/>
      <c r="B723" s="89"/>
      <c r="C723" s="89"/>
      <c r="D723" s="18">
        <f t="shared" si="187"/>
        <v>0</v>
      </c>
      <c r="E723" s="18">
        <f>B723*A711</f>
        <v>0</v>
      </c>
      <c r="F723" s="18">
        <f t="shared" si="188"/>
        <v>0</v>
      </c>
      <c r="G723" s="142"/>
      <c r="H723" s="18"/>
      <c r="I723" s="89">
        <f t="shared" si="189"/>
        <v>0</v>
      </c>
      <c r="J723" s="116"/>
      <c r="K723" s="3">
        <f t="shared" si="190"/>
        <v>0</v>
      </c>
      <c r="L723" s="3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5.75" customHeight="1">
      <c r="A724" s="31"/>
      <c r="B724" s="89"/>
      <c r="C724" s="89"/>
      <c r="D724" s="95">
        <f t="shared" si="187"/>
        <v>0</v>
      </c>
      <c r="E724" s="95">
        <f>B724*A711</f>
        <v>0</v>
      </c>
      <c r="F724" s="18">
        <f t="shared" si="188"/>
        <v>0</v>
      </c>
      <c r="G724" s="87"/>
      <c r="H724" s="18"/>
      <c r="I724" s="89">
        <f t="shared" si="189"/>
        <v>0</v>
      </c>
      <c r="J724" s="118"/>
      <c r="K724" s="3">
        <f t="shared" si="190"/>
        <v>0</v>
      </c>
      <c r="L724" s="3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5.75" customHeight="1">
      <c r="A725" s="31"/>
      <c r="B725" s="89"/>
      <c r="C725" s="89"/>
      <c r="D725" s="18">
        <f t="shared" si="187"/>
        <v>0</v>
      </c>
      <c r="E725" s="18">
        <f>B725*A711</f>
        <v>0</v>
      </c>
      <c r="F725" s="18">
        <f t="shared" si="188"/>
        <v>0</v>
      </c>
      <c r="G725" s="143">
        <f>F727/A711</f>
        <v>0</v>
      </c>
      <c r="H725" s="18"/>
      <c r="I725" s="89">
        <f t="shared" si="189"/>
        <v>0</v>
      </c>
      <c r="J725" s="3"/>
      <c r="K725" s="3">
        <f t="shared" si="190"/>
        <v>0</v>
      </c>
      <c r="L725" s="3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5.75" customHeight="1">
      <c r="A726" s="31"/>
      <c r="B726" s="89"/>
      <c r="C726" s="89"/>
      <c r="D726" s="18">
        <f t="shared" si="187"/>
        <v>0</v>
      </c>
      <c r="E726" s="18">
        <f>B726*A711</f>
        <v>0</v>
      </c>
      <c r="F726" s="18">
        <f t="shared" si="188"/>
        <v>0</v>
      </c>
      <c r="G726" s="142"/>
      <c r="H726" s="18"/>
      <c r="I726" s="89">
        <f t="shared" si="189"/>
        <v>0</v>
      </c>
      <c r="J726" s="3"/>
      <c r="K726" s="3">
        <f t="shared" si="190"/>
        <v>0</v>
      </c>
      <c r="L726" s="3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5.75" customHeight="1">
      <c r="A727" s="4" t="s">
        <v>495</v>
      </c>
      <c r="B727" s="97">
        <f>SUM(B713:B726)</f>
        <v>0</v>
      </c>
      <c r="C727" s="96"/>
      <c r="D727" s="97">
        <f t="shared" ref="D727:F727" si="191">SUM(D713:D726)</f>
        <v>0</v>
      </c>
      <c r="E727" s="97">
        <f t="shared" si="191"/>
        <v>0</v>
      </c>
      <c r="F727" s="97">
        <f t="shared" si="191"/>
        <v>0</v>
      </c>
      <c r="G727" s="87"/>
      <c r="H727" s="96"/>
      <c r="I727" s="97">
        <f t="shared" ref="I727:L727" si="192">SUM(I713:I726)</f>
        <v>0</v>
      </c>
      <c r="J727" s="98">
        <f t="shared" si="192"/>
        <v>0</v>
      </c>
      <c r="K727" s="98">
        <f t="shared" si="192"/>
        <v>0</v>
      </c>
      <c r="L727" s="98">
        <f t="shared" si="192"/>
        <v>0</v>
      </c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5.75" customHeight="1">
      <c r="A728" s="8"/>
      <c r="B728" s="100"/>
      <c r="C728" s="100"/>
      <c r="D728" s="100"/>
      <c r="E728" s="100"/>
      <c r="F728" s="100"/>
      <c r="G728" s="100"/>
      <c r="H728" s="100"/>
      <c r="I728" s="101" t="s">
        <v>496</v>
      </c>
      <c r="J728" s="100"/>
      <c r="K728" s="100"/>
      <c r="L728" s="101" t="s">
        <v>497</v>
      </c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5.75" customHeight="1">
      <c r="A729" s="8"/>
      <c r="B729" s="100"/>
      <c r="C729" s="100"/>
      <c r="D729" s="100"/>
      <c r="E729" s="100"/>
      <c r="F729" s="100"/>
      <c r="G729" s="100"/>
      <c r="H729" s="100"/>
      <c r="I729" s="104">
        <f>G725*A711</f>
        <v>0</v>
      </c>
      <c r="J729" s="100"/>
      <c r="K729" s="100"/>
      <c r="L729" s="104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5.75" customHeight="1">
      <c r="A732" s="66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6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5.75" customHeight="1">
      <c r="A733" s="78" t="s">
        <v>478</v>
      </c>
      <c r="B733" s="79" t="s">
        <v>479</v>
      </c>
      <c r="C733" s="75"/>
      <c r="D733" s="76"/>
      <c r="E733" s="80" t="s">
        <v>480</v>
      </c>
      <c r="F733" s="75"/>
      <c r="G733" s="76"/>
      <c r="H733" s="79" t="s">
        <v>481</v>
      </c>
      <c r="I733" s="75"/>
      <c r="J733" s="75"/>
      <c r="K733" s="75"/>
      <c r="L733" s="76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5.75" customHeight="1">
      <c r="A734" s="177">
        <v>4.0</v>
      </c>
      <c r="B734" s="82" t="s">
        <v>482</v>
      </c>
      <c r="C734" s="82" t="s">
        <v>483</v>
      </c>
      <c r="D734" s="82" t="s">
        <v>484</v>
      </c>
      <c r="E734" s="82" t="s">
        <v>485</v>
      </c>
      <c r="F734" s="82" t="s">
        <v>484</v>
      </c>
      <c r="G734" s="82" t="s">
        <v>524</v>
      </c>
      <c r="H734" s="82" t="s">
        <v>486</v>
      </c>
      <c r="I734" s="82" t="s">
        <v>487</v>
      </c>
      <c r="J734" s="147" t="s">
        <v>488</v>
      </c>
      <c r="K734" s="85" t="s">
        <v>489</v>
      </c>
      <c r="L734" s="85" t="s">
        <v>490</v>
      </c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5.75" customHeight="1">
      <c r="A735" s="86" t="s">
        <v>491</v>
      </c>
      <c r="B735" s="87"/>
      <c r="C735" s="87"/>
      <c r="D735" s="87"/>
      <c r="E735" s="87"/>
      <c r="F735" s="87"/>
      <c r="G735" s="87"/>
      <c r="H735" s="87"/>
      <c r="I735" s="87"/>
      <c r="J735" s="115"/>
      <c r="K735" s="87"/>
      <c r="L735" s="8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5.75" customHeight="1">
      <c r="A736" s="2"/>
      <c r="B736" s="89"/>
      <c r="C736" s="89"/>
      <c r="D736" s="18">
        <f t="shared" ref="D736:D749" si="193">C736*B736</f>
        <v>0</v>
      </c>
      <c r="E736" s="18">
        <f>B736*A734</f>
        <v>0</v>
      </c>
      <c r="F736" s="18">
        <f t="shared" ref="F736:F749" si="194">E736*C736</f>
        <v>0</v>
      </c>
      <c r="G736" s="140">
        <v>0.0</v>
      </c>
      <c r="H736" s="18"/>
      <c r="I736" s="89">
        <f t="shared" ref="I736:I749" si="195">H736*E736</f>
        <v>0</v>
      </c>
      <c r="J736" s="116"/>
      <c r="K736" s="3">
        <f t="shared" ref="K736:K749" si="196">J736*I736</f>
        <v>0</v>
      </c>
      <c r="L736" s="3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5.75" customHeight="1">
      <c r="A737" s="2"/>
      <c r="B737" s="89"/>
      <c r="C737" s="89"/>
      <c r="D737" s="18">
        <f t="shared" si="193"/>
        <v>0</v>
      </c>
      <c r="E737" s="18">
        <f>B737*A734</f>
        <v>0</v>
      </c>
      <c r="F737" s="18">
        <f t="shared" si="194"/>
        <v>0</v>
      </c>
      <c r="G737" s="87"/>
      <c r="H737" s="18"/>
      <c r="I737" s="89">
        <f t="shared" si="195"/>
        <v>0</v>
      </c>
      <c r="J737" s="116"/>
      <c r="K737" s="3">
        <f t="shared" si="196"/>
        <v>0</v>
      </c>
      <c r="L737" s="3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5.75" customHeight="1">
      <c r="A738" s="2"/>
      <c r="B738" s="18"/>
      <c r="C738" s="18"/>
      <c r="D738" s="18">
        <f t="shared" si="193"/>
        <v>0</v>
      </c>
      <c r="E738" s="18">
        <f>B738*A734</f>
        <v>0</v>
      </c>
      <c r="F738" s="18">
        <f t="shared" si="194"/>
        <v>0</v>
      </c>
      <c r="G738" s="148" t="s">
        <v>527</v>
      </c>
      <c r="H738" s="18"/>
      <c r="I738" s="89">
        <f t="shared" si="195"/>
        <v>0</v>
      </c>
      <c r="J738" s="116"/>
      <c r="K738" s="3">
        <f t="shared" si="196"/>
        <v>0</v>
      </c>
      <c r="L738" s="3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5.75" customHeight="1">
      <c r="A739" s="2"/>
      <c r="B739" s="18"/>
      <c r="C739" s="18"/>
      <c r="D739" s="18">
        <f t="shared" si="193"/>
        <v>0</v>
      </c>
      <c r="E739" s="18">
        <f>B739*A734</f>
        <v>0</v>
      </c>
      <c r="F739" s="18">
        <f t="shared" si="194"/>
        <v>0</v>
      </c>
      <c r="G739" s="142"/>
      <c r="H739" s="18"/>
      <c r="I739" s="89">
        <f t="shared" si="195"/>
        <v>0</v>
      </c>
      <c r="J739" s="116"/>
      <c r="K739" s="3">
        <f t="shared" si="196"/>
        <v>0</v>
      </c>
      <c r="L739" s="3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5.75" customHeight="1">
      <c r="A740" s="2"/>
      <c r="B740" s="18"/>
      <c r="C740" s="18"/>
      <c r="D740" s="18">
        <f t="shared" si="193"/>
        <v>0</v>
      </c>
      <c r="E740" s="18">
        <f>B740*A734</f>
        <v>0</v>
      </c>
      <c r="F740" s="18">
        <f t="shared" si="194"/>
        <v>0</v>
      </c>
      <c r="G740" s="142"/>
      <c r="H740" s="18"/>
      <c r="I740" s="89">
        <f t="shared" si="195"/>
        <v>0</v>
      </c>
      <c r="J740" s="116"/>
      <c r="K740" s="3">
        <f t="shared" si="196"/>
        <v>0</v>
      </c>
      <c r="L740" s="3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5.75" customHeight="1">
      <c r="A741" s="2"/>
      <c r="B741" s="18"/>
      <c r="C741" s="18"/>
      <c r="D741" s="18">
        <f t="shared" si="193"/>
        <v>0</v>
      </c>
      <c r="E741" s="18">
        <f>B741*A734</f>
        <v>0</v>
      </c>
      <c r="F741" s="18">
        <f t="shared" si="194"/>
        <v>0</v>
      </c>
      <c r="G741" s="87"/>
      <c r="H741" s="18"/>
      <c r="I741" s="89">
        <f t="shared" si="195"/>
        <v>0</v>
      </c>
      <c r="J741" s="116"/>
      <c r="K741" s="3">
        <f t="shared" si="196"/>
        <v>0</v>
      </c>
      <c r="L741" s="3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5.75" customHeight="1">
      <c r="A742" s="2"/>
      <c r="B742" s="18"/>
      <c r="C742" s="18"/>
      <c r="D742" s="18">
        <f t="shared" si="193"/>
        <v>0</v>
      </c>
      <c r="E742" s="18">
        <f>B742*A734</f>
        <v>0</v>
      </c>
      <c r="F742" s="18">
        <f t="shared" si="194"/>
        <v>0</v>
      </c>
      <c r="G742" s="59"/>
      <c r="H742" s="18"/>
      <c r="I742" s="89">
        <f t="shared" si="195"/>
        <v>0</v>
      </c>
      <c r="J742" s="116"/>
      <c r="K742" s="3">
        <f t="shared" si="196"/>
        <v>0</v>
      </c>
      <c r="L742" s="3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5.75" customHeight="1">
      <c r="A743" s="2"/>
      <c r="B743" s="89"/>
      <c r="C743" s="89"/>
      <c r="D743" s="18">
        <f t="shared" si="193"/>
        <v>0</v>
      </c>
      <c r="E743" s="18">
        <f>B743*A734</f>
        <v>0</v>
      </c>
      <c r="F743" s="18">
        <f t="shared" si="194"/>
        <v>0</v>
      </c>
      <c r="G743" s="148" t="s">
        <v>528</v>
      </c>
      <c r="H743" s="18"/>
      <c r="I743" s="89">
        <f t="shared" si="195"/>
        <v>0</v>
      </c>
      <c r="J743" s="116"/>
      <c r="K743" s="3">
        <f t="shared" si="196"/>
        <v>0</v>
      </c>
      <c r="L743" s="3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5.75" customHeight="1">
      <c r="A744" s="2"/>
      <c r="B744" s="89"/>
      <c r="C744" s="89"/>
      <c r="D744" s="18">
        <f t="shared" si="193"/>
        <v>0</v>
      </c>
      <c r="E744" s="18">
        <f>B744*A734</f>
        <v>0</v>
      </c>
      <c r="F744" s="18">
        <f t="shared" si="194"/>
        <v>0</v>
      </c>
      <c r="G744" s="142"/>
      <c r="H744" s="18"/>
      <c r="I744" s="89">
        <f t="shared" si="195"/>
        <v>0</v>
      </c>
      <c r="J744" s="116"/>
      <c r="K744" s="3">
        <f t="shared" si="196"/>
        <v>0</v>
      </c>
      <c r="L744" s="3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5.75" customHeight="1">
      <c r="A745" s="1"/>
      <c r="B745" s="89"/>
      <c r="C745" s="89"/>
      <c r="D745" s="18">
        <f t="shared" si="193"/>
        <v>0</v>
      </c>
      <c r="E745" s="18">
        <f>B745*A734</f>
        <v>0</v>
      </c>
      <c r="F745" s="18">
        <f t="shared" si="194"/>
        <v>0</v>
      </c>
      <c r="G745" s="142"/>
      <c r="H745" s="18"/>
      <c r="I745" s="89">
        <f t="shared" si="195"/>
        <v>0</v>
      </c>
      <c r="J745" s="116"/>
      <c r="K745" s="3">
        <f t="shared" si="196"/>
        <v>0</v>
      </c>
      <c r="L745" s="3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5.75" customHeight="1">
      <c r="A746" s="1"/>
      <c r="B746" s="89"/>
      <c r="C746" s="89"/>
      <c r="D746" s="18">
        <f t="shared" si="193"/>
        <v>0</v>
      </c>
      <c r="E746" s="18">
        <f>B746*A734</f>
        <v>0</v>
      </c>
      <c r="F746" s="18">
        <f t="shared" si="194"/>
        <v>0</v>
      </c>
      <c r="G746" s="142"/>
      <c r="H746" s="18"/>
      <c r="I746" s="89">
        <f t="shared" si="195"/>
        <v>0</v>
      </c>
      <c r="J746" s="116"/>
      <c r="K746" s="3">
        <f t="shared" si="196"/>
        <v>0</v>
      </c>
      <c r="L746" s="3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5.75" customHeight="1">
      <c r="A747" s="31"/>
      <c r="B747" s="89"/>
      <c r="C747" s="89"/>
      <c r="D747" s="95">
        <f t="shared" si="193"/>
        <v>0</v>
      </c>
      <c r="E747" s="95">
        <f>B747*A734</f>
        <v>0</v>
      </c>
      <c r="F747" s="18">
        <f t="shared" si="194"/>
        <v>0</v>
      </c>
      <c r="G747" s="87"/>
      <c r="H747" s="18"/>
      <c r="I747" s="89">
        <f t="shared" si="195"/>
        <v>0</v>
      </c>
      <c r="J747" s="118"/>
      <c r="K747" s="3">
        <f t="shared" si="196"/>
        <v>0</v>
      </c>
      <c r="L747" s="3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5.75" customHeight="1">
      <c r="A748" s="31"/>
      <c r="B748" s="89"/>
      <c r="C748" s="89"/>
      <c r="D748" s="18">
        <f t="shared" si="193"/>
        <v>0</v>
      </c>
      <c r="E748" s="18">
        <f>B748*A734</f>
        <v>0</v>
      </c>
      <c r="F748" s="18">
        <f t="shared" si="194"/>
        <v>0</v>
      </c>
      <c r="G748" s="143">
        <f>F750/A734</f>
        <v>0</v>
      </c>
      <c r="H748" s="18"/>
      <c r="I748" s="89">
        <f t="shared" si="195"/>
        <v>0</v>
      </c>
      <c r="J748" s="3"/>
      <c r="K748" s="3">
        <f t="shared" si="196"/>
        <v>0</v>
      </c>
      <c r="L748" s="3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5.75" customHeight="1">
      <c r="A749" s="31"/>
      <c r="B749" s="89"/>
      <c r="C749" s="89"/>
      <c r="D749" s="18">
        <f t="shared" si="193"/>
        <v>0</v>
      </c>
      <c r="E749" s="18">
        <f>B749*A734</f>
        <v>0</v>
      </c>
      <c r="F749" s="18">
        <f t="shared" si="194"/>
        <v>0</v>
      </c>
      <c r="G749" s="142"/>
      <c r="H749" s="18"/>
      <c r="I749" s="89">
        <f t="shared" si="195"/>
        <v>0</v>
      </c>
      <c r="J749" s="3"/>
      <c r="K749" s="3">
        <f t="shared" si="196"/>
        <v>0</v>
      </c>
      <c r="L749" s="3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5.75" customHeight="1">
      <c r="A750" s="4" t="s">
        <v>495</v>
      </c>
      <c r="B750" s="97">
        <f>SUM(B736:B749)</f>
        <v>0</v>
      </c>
      <c r="C750" s="96"/>
      <c r="D750" s="97">
        <f t="shared" ref="D750:F750" si="197">SUM(D736:D749)</f>
        <v>0</v>
      </c>
      <c r="E750" s="97">
        <f t="shared" si="197"/>
        <v>0</v>
      </c>
      <c r="F750" s="97">
        <f t="shared" si="197"/>
        <v>0</v>
      </c>
      <c r="G750" s="87"/>
      <c r="H750" s="96"/>
      <c r="I750" s="97">
        <f t="shared" ref="I750:L750" si="198">SUM(I736:I749)</f>
        <v>0</v>
      </c>
      <c r="J750" s="98">
        <f t="shared" si="198"/>
        <v>0</v>
      </c>
      <c r="K750" s="98">
        <f t="shared" si="198"/>
        <v>0</v>
      </c>
      <c r="L750" s="98">
        <f t="shared" si="198"/>
        <v>0</v>
      </c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5.75" customHeight="1">
      <c r="A751" s="8"/>
      <c r="B751" s="100"/>
      <c r="C751" s="100"/>
      <c r="D751" s="100"/>
      <c r="E751" s="100"/>
      <c r="F751" s="100"/>
      <c r="G751" s="100"/>
      <c r="H751" s="100"/>
      <c r="I751" s="101" t="s">
        <v>496</v>
      </c>
      <c r="J751" s="100"/>
      <c r="K751" s="100"/>
      <c r="L751" s="101" t="s">
        <v>497</v>
      </c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5.75" customHeight="1">
      <c r="A752" s="8"/>
      <c r="B752" s="100"/>
      <c r="C752" s="100"/>
      <c r="D752" s="100"/>
      <c r="E752" s="100"/>
      <c r="F752" s="100"/>
      <c r="G752" s="100"/>
      <c r="H752" s="100"/>
      <c r="I752" s="104">
        <f>G748*A734</f>
        <v>0</v>
      </c>
      <c r="J752" s="100"/>
      <c r="K752" s="100"/>
      <c r="L752" s="104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5.75" customHeight="1">
      <c r="A753" s="8"/>
      <c r="B753" s="100"/>
      <c r="C753" s="100"/>
      <c r="D753" s="100"/>
      <c r="E753" s="100"/>
      <c r="F753" s="100"/>
      <c r="G753" s="100"/>
      <c r="H753" s="100"/>
      <c r="I753" s="107"/>
      <c r="J753" s="100"/>
      <c r="K753" s="100"/>
      <c r="L753" s="10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5.75" customHeight="1">
      <c r="A755" s="66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6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5.75" customHeight="1">
      <c r="A756" s="78" t="s">
        <v>478</v>
      </c>
      <c r="B756" s="79" t="s">
        <v>479</v>
      </c>
      <c r="C756" s="75"/>
      <c r="D756" s="76"/>
      <c r="E756" s="80" t="s">
        <v>480</v>
      </c>
      <c r="F756" s="75"/>
      <c r="G756" s="76"/>
      <c r="H756" s="79" t="s">
        <v>481</v>
      </c>
      <c r="I756" s="75"/>
      <c r="J756" s="75"/>
      <c r="K756" s="75"/>
      <c r="L756" s="76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5.75" customHeight="1">
      <c r="A757" s="177">
        <v>4.0</v>
      </c>
      <c r="B757" s="82" t="s">
        <v>482</v>
      </c>
      <c r="C757" s="82" t="s">
        <v>483</v>
      </c>
      <c r="D757" s="82" t="s">
        <v>484</v>
      </c>
      <c r="E757" s="82" t="s">
        <v>485</v>
      </c>
      <c r="F757" s="82" t="s">
        <v>484</v>
      </c>
      <c r="G757" s="82" t="s">
        <v>524</v>
      </c>
      <c r="H757" s="82" t="s">
        <v>486</v>
      </c>
      <c r="I757" s="82" t="s">
        <v>487</v>
      </c>
      <c r="J757" s="147" t="s">
        <v>488</v>
      </c>
      <c r="K757" s="85" t="s">
        <v>489</v>
      </c>
      <c r="L757" s="85" t="s">
        <v>490</v>
      </c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5.75" customHeight="1">
      <c r="A758" s="86" t="s">
        <v>491</v>
      </c>
      <c r="B758" s="87"/>
      <c r="C758" s="87"/>
      <c r="D758" s="87"/>
      <c r="E758" s="87"/>
      <c r="F758" s="87"/>
      <c r="G758" s="87"/>
      <c r="H758" s="87"/>
      <c r="I758" s="87"/>
      <c r="J758" s="115"/>
      <c r="K758" s="87"/>
      <c r="L758" s="8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5.75" customHeight="1">
      <c r="A759" s="2"/>
      <c r="B759" s="89"/>
      <c r="C759" s="89"/>
      <c r="D759" s="18">
        <f t="shared" ref="D759:D772" si="199">C759*B759</f>
        <v>0</v>
      </c>
      <c r="E759" s="18">
        <f>B759*A757</f>
        <v>0</v>
      </c>
      <c r="F759" s="18">
        <f t="shared" ref="F759:F772" si="200">E759*C759</f>
        <v>0</v>
      </c>
      <c r="G759" s="140">
        <v>0.0</v>
      </c>
      <c r="H759" s="18"/>
      <c r="I759" s="89">
        <f t="shared" ref="I759:I772" si="201">H759*E759</f>
        <v>0</v>
      </c>
      <c r="J759" s="116"/>
      <c r="K759" s="3">
        <f t="shared" ref="K759:K772" si="202">J759*I759</f>
        <v>0</v>
      </c>
      <c r="L759" s="3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5.75" customHeight="1">
      <c r="A760" s="2"/>
      <c r="B760" s="89"/>
      <c r="C760" s="89"/>
      <c r="D760" s="18">
        <f t="shared" si="199"/>
        <v>0</v>
      </c>
      <c r="E760" s="18">
        <f>B760*A757</f>
        <v>0</v>
      </c>
      <c r="F760" s="18">
        <f t="shared" si="200"/>
        <v>0</v>
      </c>
      <c r="G760" s="87"/>
      <c r="H760" s="18"/>
      <c r="I760" s="89">
        <f t="shared" si="201"/>
        <v>0</v>
      </c>
      <c r="J760" s="116"/>
      <c r="K760" s="3">
        <f t="shared" si="202"/>
        <v>0</v>
      </c>
      <c r="L760" s="3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5.75" customHeight="1">
      <c r="A761" s="2"/>
      <c r="B761" s="18"/>
      <c r="C761" s="18"/>
      <c r="D761" s="18">
        <f t="shared" si="199"/>
        <v>0</v>
      </c>
      <c r="E761" s="18">
        <f>B761*A757</f>
        <v>0</v>
      </c>
      <c r="F761" s="18">
        <f t="shared" si="200"/>
        <v>0</v>
      </c>
      <c r="G761" s="148" t="s">
        <v>527</v>
      </c>
      <c r="H761" s="18"/>
      <c r="I761" s="89">
        <f t="shared" si="201"/>
        <v>0</v>
      </c>
      <c r="J761" s="116"/>
      <c r="K761" s="3">
        <f t="shared" si="202"/>
        <v>0</v>
      </c>
      <c r="L761" s="3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5.75" customHeight="1">
      <c r="A762" s="2"/>
      <c r="B762" s="18"/>
      <c r="C762" s="18"/>
      <c r="D762" s="18">
        <f t="shared" si="199"/>
        <v>0</v>
      </c>
      <c r="E762" s="18">
        <f>B762*A757</f>
        <v>0</v>
      </c>
      <c r="F762" s="18">
        <f t="shared" si="200"/>
        <v>0</v>
      </c>
      <c r="G762" s="142"/>
      <c r="H762" s="18"/>
      <c r="I762" s="89">
        <f t="shared" si="201"/>
        <v>0</v>
      </c>
      <c r="J762" s="116"/>
      <c r="K762" s="3">
        <f t="shared" si="202"/>
        <v>0</v>
      </c>
      <c r="L762" s="3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5.75" customHeight="1">
      <c r="A763" s="2"/>
      <c r="B763" s="18"/>
      <c r="C763" s="18"/>
      <c r="D763" s="18">
        <f t="shared" si="199"/>
        <v>0</v>
      </c>
      <c r="E763" s="18">
        <f>B763*A757</f>
        <v>0</v>
      </c>
      <c r="F763" s="18">
        <f t="shared" si="200"/>
        <v>0</v>
      </c>
      <c r="G763" s="142"/>
      <c r="H763" s="18"/>
      <c r="I763" s="89">
        <f t="shared" si="201"/>
        <v>0</v>
      </c>
      <c r="J763" s="116"/>
      <c r="K763" s="3">
        <f t="shared" si="202"/>
        <v>0</v>
      </c>
      <c r="L763" s="3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5.75" customHeight="1">
      <c r="A764" s="2"/>
      <c r="B764" s="18"/>
      <c r="C764" s="18"/>
      <c r="D764" s="18">
        <f t="shared" si="199"/>
        <v>0</v>
      </c>
      <c r="E764" s="18">
        <f>B764*A757</f>
        <v>0</v>
      </c>
      <c r="F764" s="18">
        <f t="shared" si="200"/>
        <v>0</v>
      </c>
      <c r="G764" s="87"/>
      <c r="H764" s="18"/>
      <c r="I764" s="89">
        <f t="shared" si="201"/>
        <v>0</v>
      </c>
      <c r="J764" s="116"/>
      <c r="K764" s="3">
        <f t="shared" si="202"/>
        <v>0</v>
      </c>
      <c r="L764" s="3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5.75" customHeight="1">
      <c r="A765" s="2"/>
      <c r="B765" s="18"/>
      <c r="C765" s="18"/>
      <c r="D765" s="18">
        <f t="shared" si="199"/>
        <v>0</v>
      </c>
      <c r="E765" s="18">
        <f>B765*A757</f>
        <v>0</v>
      </c>
      <c r="F765" s="18">
        <f t="shared" si="200"/>
        <v>0</v>
      </c>
      <c r="G765" s="59"/>
      <c r="H765" s="18"/>
      <c r="I765" s="89">
        <f t="shared" si="201"/>
        <v>0</v>
      </c>
      <c r="J765" s="116"/>
      <c r="K765" s="3">
        <f t="shared" si="202"/>
        <v>0</v>
      </c>
      <c r="L765" s="3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5.75" customHeight="1">
      <c r="A766" s="2"/>
      <c r="B766" s="89"/>
      <c r="C766" s="89"/>
      <c r="D766" s="18">
        <f t="shared" si="199"/>
        <v>0</v>
      </c>
      <c r="E766" s="18">
        <f>B766*A757</f>
        <v>0</v>
      </c>
      <c r="F766" s="18">
        <f t="shared" si="200"/>
        <v>0</v>
      </c>
      <c r="G766" s="148" t="s">
        <v>528</v>
      </c>
      <c r="H766" s="18"/>
      <c r="I766" s="89">
        <f t="shared" si="201"/>
        <v>0</v>
      </c>
      <c r="J766" s="116"/>
      <c r="K766" s="3">
        <f t="shared" si="202"/>
        <v>0</v>
      </c>
      <c r="L766" s="3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5.75" customHeight="1">
      <c r="A767" s="2"/>
      <c r="B767" s="89"/>
      <c r="C767" s="89"/>
      <c r="D767" s="18">
        <f t="shared" si="199"/>
        <v>0</v>
      </c>
      <c r="E767" s="18">
        <f>B767*A757</f>
        <v>0</v>
      </c>
      <c r="F767" s="18">
        <f t="shared" si="200"/>
        <v>0</v>
      </c>
      <c r="G767" s="142"/>
      <c r="H767" s="18"/>
      <c r="I767" s="89">
        <f t="shared" si="201"/>
        <v>0</v>
      </c>
      <c r="J767" s="116"/>
      <c r="K767" s="3">
        <f t="shared" si="202"/>
        <v>0</v>
      </c>
      <c r="L767" s="3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5.75" customHeight="1">
      <c r="A768" s="1"/>
      <c r="B768" s="89"/>
      <c r="C768" s="89"/>
      <c r="D768" s="18">
        <f t="shared" si="199"/>
        <v>0</v>
      </c>
      <c r="E768" s="18">
        <f>B768*A757</f>
        <v>0</v>
      </c>
      <c r="F768" s="18">
        <f t="shared" si="200"/>
        <v>0</v>
      </c>
      <c r="G768" s="142"/>
      <c r="H768" s="18"/>
      <c r="I768" s="89">
        <f t="shared" si="201"/>
        <v>0</v>
      </c>
      <c r="J768" s="116"/>
      <c r="K768" s="3">
        <f t="shared" si="202"/>
        <v>0</v>
      </c>
      <c r="L768" s="3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5.75" customHeight="1">
      <c r="A769" s="1"/>
      <c r="B769" s="89"/>
      <c r="C769" s="89"/>
      <c r="D769" s="18">
        <f t="shared" si="199"/>
        <v>0</v>
      </c>
      <c r="E769" s="18">
        <f>B769*A757</f>
        <v>0</v>
      </c>
      <c r="F769" s="18">
        <f t="shared" si="200"/>
        <v>0</v>
      </c>
      <c r="G769" s="142"/>
      <c r="H769" s="18"/>
      <c r="I769" s="89">
        <f t="shared" si="201"/>
        <v>0</v>
      </c>
      <c r="J769" s="116"/>
      <c r="K769" s="3">
        <f t="shared" si="202"/>
        <v>0</v>
      </c>
      <c r="L769" s="3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5.75" customHeight="1">
      <c r="A770" s="31"/>
      <c r="B770" s="89"/>
      <c r="C770" s="89"/>
      <c r="D770" s="95">
        <f t="shared" si="199"/>
        <v>0</v>
      </c>
      <c r="E770" s="95">
        <f>B770*A757</f>
        <v>0</v>
      </c>
      <c r="F770" s="18">
        <f t="shared" si="200"/>
        <v>0</v>
      </c>
      <c r="G770" s="87"/>
      <c r="H770" s="18"/>
      <c r="I770" s="89">
        <f t="shared" si="201"/>
        <v>0</v>
      </c>
      <c r="J770" s="118"/>
      <c r="K770" s="3">
        <f t="shared" si="202"/>
        <v>0</v>
      </c>
      <c r="L770" s="3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5.75" customHeight="1">
      <c r="A771" s="31"/>
      <c r="B771" s="89"/>
      <c r="C771" s="89"/>
      <c r="D771" s="18">
        <f t="shared" si="199"/>
        <v>0</v>
      </c>
      <c r="E771" s="18">
        <f>B771*A757</f>
        <v>0</v>
      </c>
      <c r="F771" s="18">
        <f t="shared" si="200"/>
        <v>0</v>
      </c>
      <c r="G771" s="143">
        <f>F773/A757</f>
        <v>0</v>
      </c>
      <c r="H771" s="18"/>
      <c r="I771" s="89">
        <f t="shared" si="201"/>
        <v>0</v>
      </c>
      <c r="J771" s="3"/>
      <c r="K771" s="3">
        <f t="shared" si="202"/>
        <v>0</v>
      </c>
      <c r="L771" s="3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5.75" customHeight="1">
      <c r="A772" s="31"/>
      <c r="B772" s="89"/>
      <c r="C772" s="89"/>
      <c r="D772" s="18">
        <f t="shared" si="199"/>
        <v>0</v>
      </c>
      <c r="E772" s="18">
        <f>B772*A757</f>
        <v>0</v>
      </c>
      <c r="F772" s="18">
        <f t="shared" si="200"/>
        <v>0</v>
      </c>
      <c r="G772" s="142"/>
      <c r="H772" s="18"/>
      <c r="I772" s="89">
        <f t="shared" si="201"/>
        <v>0</v>
      </c>
      <c r="J772" s="3"/>
      <c r="K772" s="3">
        <f t="shared" si="202"/>
        <v>0</v>
      </c>
      <c r="L772" s="3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5.75" customHeight="1">
      <c r="A773" s="4" t="s">
        <v>495</v>
      </c>
      <c r="B773" s="97">
        <f>SUM(B759:B772)</f>
        <v>0</v>
      </c>
      <c r="C773" s="96"/>
      <c r="D773" s="97">
        <f t="shared" ref="D773:F773" si="203">SUM(D759:D772)</f>
        <v>0</v>
      </c>
      <c r="E773" s="97">
        <f t="shared" si="203"/>
        <v>0</v>
      </c>
      <c r="F773" s="97">
        <f t="shared" si="203"/>
        <v>0</v>
      </c>
      <c r="G773" s="87"/>
      <c r="H773" s="96"/>
      <c r="I773" s="97">
        <f t="shared" ref="I773:L773" si="204">SUM(I759:I772)</f>
        <v>0</v>
      </c>
      <c r="J773" s="98">
        <f t="shared" si="204"/>
        <v>0</v>
      </c>
      <c r="K773" s="98">
        <f t="shared" si="204"/>
        <v>0</v>
      </c>
      <c r="L773" s="98">
        <f t="shared" si="204"/>
        <v>0</v>
      </c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5.75" customHeight="1">
      <c r="A774" s="8"/>
      <c r="B774" s="100"/>
      <c r="C774" s="100"/>
      <c r="D774" s="100"/>
      <c r="E774" s="100"/>
      <c r="F774" s="100"/>
      <c r="G774" s="100"/>
      <c r="H774" s="100"/>
      <c r="I774" s="101" t="s">
        <v>496</v>
      </c>
      <c r="J774" s="100"/>
      <c r="K774" s="100"/>
      <c r="L774" s="101" t="s">
        <v>497</v>
      </c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5.75" customHeight="1">
      <c r="A775" s="8"/>
      <c r="B775" s="100"/>
      <c r="C775" s="100"/>
      <c r="D775" s="100"/>
      <c r="E775" s="100"/>
      <c r="F775" s="100"/>
      <c r="G775" s="100"/>
      <c r="H775" s="100"/>
      <c r="I775" s="104">
        <f>G771*A757</f>
        <v>0</v>
      </c>
      <c r="J775" s="100"/>
      <c r="K775" s="100"/>
      <c r="L775" s="104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5.75" customHeight="1">
      <c r="A778" s="66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6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5.75" customHeight="1">
      <c r="A779" s="78" t="s">
        <v>478</v>
      </c>
      <c r="B779" s="79" t="s">
        <v>479</v>
      </c>
      <c r="C779" s="75"/>
      <c r="D779" s="76"/>
      <c r="E779" s="80" t="s">
        <v>480</v>
      </c>
      <c r="F779" s="75"/>
      <c r="G779" s="76"/>
      <c r="H779" s="79" t="s">
        <v>481</v>
      </c>
      <c r="I779" s="75"/>
      <c r="J779" s="75"/>
      <c r="K779" s="75"/>
      <c r="L779" s="76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5.75" customHeight="1">
      <c r="A780" s="177">
        <v>4.0</v>
      </c>
      <c r="B780" s="82" t="s">
        <v>482</v>
      </c>
      <c r="C780" s="82" t="s">
        <v>483</v>
      </c>
      <c r="D780" s="82" t="s">
        <v>484</v>
      </c>
      <c r="E780" s="82" t="s">
        <v>485</v>
      </c>
      <c r="F780" s="82" t="s">
        <v>484</v>
      </c>
      <c r="G780" s="82" t="s">
        <v>524</v>
      </c>
      <c r="H780" s="82" t="s">
        <v>486</v>
      </c>
      <c r="I780" s="82" t="s">
        <v>487</v>
      </c>
      <c r="J780" s="147" t="s">
        <v>488</v>
      </c>
      <c r="K780" s="85" t="s">
        <v>489</v>
      </c>
      <c r="L780" s="85" t="s">
        <v>490</v>
      </c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5.75" customHeight="1">
      <c r="A781" s="86" t="s">
        <v>491</v>
      </c>
      <c r="B781" s="87"/>
      <c r="C781" s="87"/>
      <c r="D781" s="87"/>
      <c r="E781" s="87"/>
      <c r="F781" s="87"/>
      <c r="G781" s="87"/>
      <c r="H781" s="87"/>
      <c r="I781" s="87"/>
      <c r="J781" s="115"/>
      <c r="K781" s="87"/>
      <c r="L781" s="8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5.75" customHeight="1">
      <c r="A782" s="2"/>
      <c r="B782" s="89"/>
      <c r="C782" s="89"/>
      <c r="D782" s="18">
        <f t="shared" ref="D782:D795" si="205">C782*B782</f>
        <v>0</v>
      </c>
      <c r="E782" s="18">
        <f>B782*A780</f>
        <v>0</v>
      </c>
      <c r="F782" s="18">
        <f t="shared" ref="F782:F795" si="206">E782*C782</f>
        <v>0</v>
      </c>
      <c r="G782" s="140">
        <v>0.0</v>
      </c>
      <c r="H782" s="18"/>
      <c r="I782" s="89">
        <f t="shared" ref="I782:I795" si="207">H782*E782</f>
        <v>0</v>
      </c>
      <c r="J782" s="116"/>
      <c r="K782" s="3">
        <f t="shared" ref="K782:K795" si="208">J782*I782</f>
        <v>0</v>
      </c>
      <c r="L782" s="3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5.75" customHeight="1">
      <c r="A783" s="2"/>
      <c r="B783" s="89"/>
      <c r="C783" s="89"/>
      <c r="D783" s="18">
        <f t="shared" si="205"/>
        <v>0</v>
      </c>
      <c r="E783" s="18">
        <f>B783*A780</f>
        <v>0</v>
      </c>
      <c r="F783" s="18">
        <f t="shared" si="206"/>
        <v>0</v>
      </c>
      <c r="G783" s="87"/>
      <c r="H783" s="18"/>
      <c r="I783" s="89">
        <f t="shared" si="207"/>
        <v>0</v>
      </c>
      <c r="J783" s="116"/>
      <c r="K783" s="3">
        <f t="shared" si="208"/>
        <v>0</v>
      </c>
      <c r="L783" s="3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5.75" customHeight="1">
      <c r="A784" s="2"/>
      <c r="B784" s="18"/>
      <c r="C784" s="18"/>
      <c r="D784" s="18">
        <f t="shared" si="205"/>
        <v>0</v>
      </c>
      <c r="E784" s="18">
        <f>B784*A780</f>
        <v>0</v>
      </c>
      <c r="F784" s="18">
        <f t="shared" si="206"/>
        <v>0</v>
      </c>
      <c r="G784" s="148" t="s">
        <v>527</v>
      </c>
      <c r="H784" s="18"/>
      <c r="I784" s="89">
        <f t="shared" si="207"/>
        <v>0</v>
      </c>
      <c r="J784" s="116"/>
      <c r="K784" s="3">
        <f t="shared" si="208"/>
        <v>0</v>
      </c>
      <c r="L784" s="3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5.75" customHeight="1">
      <c r="A785" s="2"/>
      <c r="B785" s="18"/>
      <c r="C785" s="18"/>
      <c r="D785" s="18">
        <f t="shared" si="205"/>
        <v>0</v>
      </c>
      <c r="E785" s="18">
        <f>B785*A780</f>
        <v>0</v>
      </c>
      <c r="F785" s="18">
        <f t="shared" si="206"/>
        <v>0</v>
      </c>
      <c r="G785" s="142"/>
      <c r="H785" s="18"/>
      <c r="I785" s="89">
        <f t="shared" si="207"/>
        <v>0</v>
      </c>
      <c r="J785" s="116"/>
      <c r="K785" s="3">
        <f t="shared" si="208"/>
        <v>0</v>
      </c>
      <c r="L785" s="3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5.75" customHeight="1">
      <c r="A786" s="2"/>
      <c r="B786" s="18"/>
      <c r="C786" s="18"/>
      <c r="D786" s="18">
        <f t="shared" si="205"/>
        <v>0</v>
      </c>
      <c r="E786" s="18">
        <f>B786*A780</f>
        <v>0</v>
      </c>
      <c r="F786" s="18">
        <f t="shared" si="206"/>
        <v>0</v>
      </c>
      <c r="G786" s="142"/>
      <c r="H786" s="18"/>
      <c r="I786" s="89">
        <f t="shared" si="207"/>
        <v>0</v>
      </c>
      <c r="J786" s="116"/>
      <c r="K786" s="3">
        <f t="shared" si="208"/>
        <v>0</v>
      </c>
      <c r="L786" s="3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5.75" customHeight="1">
      <c r="A787" s="2"/>
      <c r="B787" s="18"/>
      <c r="C787" s="18"/>
      <c r="D787" s="18">
        <f t="shared" si="205"/>
        <v>0</v>
      </c>
      <c r="E787" s="18">
        <f>B787*A780</f>
        <v>0</v>
      </c>
      <c r="F787" s="18">
        <f t="shared" si="206"/>
        <v>0</v>
      </c>
      <c r="G787" s="87"/>
      <c r="H787" s="18"/>
      <c r="I787" s="89">
        <f t="shared" si="207"/>
        <v>0</v>
      </c>
      <c r="J787" s="116"/>
      <c r="K787" s="3">
        <f t="shared" si="208"/>
        <v>0</v>
      </c>
      <c r="L787" s="3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5.75" customHeight="1">
      <c r="A788" s="2"/>
      <c r="B788" s="18"/>
      <c r="C788" s="18"/>
      <c r="D788" s="18">
        <f t="shared" si="205"/>
        <v>0</v>
      </c>
      <c r="E788" s="18">
        <f>B788*A780</f>
        <v>0</v>
      </c>
      <c r="F788" s="18">
        <f t="shared" si="206"/>
        <v>0</v>
      </c>
      <c r="G788" s="59"/>
      <c r="H788" s="18"/>
      <c r="I788" s="89">
        <f t="shared" si="207"/>
        <v>0</v>
      </c>
      <c r="J788" s="116"/>
      <c r="K788" s="3">
        <f t="shared" si="208"/>
        <v>0</v>
      </c>
      <c r="L788" s="3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5.75" customHeight="1">
      <c r="A789" s="2"/>
      <c r="B789" s="89"/>
      <c r="C789" s="89"/>
      <c r="D789" s="18">
        <f t="shared" si="205"/>
        <v>0</v>
      </c>
      <c r="E789" s="18">
        <f>B789*A780</f>
        <v>0</v>
      </c>
      <c r="F789" s="18">
        <f t="shared" si="206"/>
        <v>0</v>
      </c>
      <c r="G789" s="148" t="s">
        <v>528</v>
      </c>
      <c r="H789" s="18"/>
      <c r="I789" s="89">
        <f t="shared" si="207"/>
        <v>0</v>
      </c>
      <c r="J789" s="116"/>
      <c r="K789" s="3">
        <f t="shared" si="208"/>
        <v>0</v>
      </c>
      <c r="L789" s="3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5.75" customHeight="1">
      <c r="A790" s="2"/>
      <c r="B790" s="89"/>
      <c r="C790" s="89"/>
      <c r="D790" s="18">
        <f t="shared" si="205"/>
        <v>0</v>
      </c>
      <c r="E790" s="18">
        <f>B790*A780</f>
        <v>0</v>
      </c>
      <c r="F790" s="18">
        <f t="shared" si="206"/>
        <v>0</v>
      </c>
      <c r="G790" s="142"/>
      <c r="H790" s="18"/>
      <c r="I790" s="89">
        <f t="shared" si="207"/>
        <v>0</v>
      </c>
      <c r="J790" s="116"/>
      <c r="K790" s="3">
        <f t="shared" si="208"/>
        <v>0</v>
      </c>
      <c r="L790" s="3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5.75" customHeight="1">
      <c r="A791" s="1"/>
      <c r="B791" s="89"/>
      <c r="C791" s="89"/>
      <c r="D791" s="18">
        <f t="shared" si="205"/>
        <v>0</v>
      </c>
      <c r="E791" s="18">
        <f>B791*A780</f>
        <v>0</v>
      </c>
      <c r="F791" s="18">
        <f t="shared" si="206"/>
        <v>0</v>
      </c>
      <c r="G791" s="142"/>
      <c r="H791" s="18"/>
      <c r="I791" s="89">
        <f t="shared" si="207"/>
        <v>0</v>
      </c>
      <c r="J791" s="116"/>
      <c r="K791" s="3">
        <f t="shared" si="208"/>
        <v>0</v>
      </c>
      <c r="L791" s="3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5.75" customHeight="1">
      <c r="A792" s="1"/>
      <c r="B792" s="89"/>
      <c r="C792" s="89"/>
      <c r="D792" s="18">
        <f t="shared" si="205"/>
        <v>0</v>
      </c>
      <c r="E792" s="18">
        <f>B792*A780</f>
        <v>0</v>
      </c>
      <c r="F792" s="18">
        <f t="shared" si="206"/>
        <v>0</v>
      </c>
      <c r="G792" s="142"/>
      <c r="H792" s="18"/>
      <c r="I792" s="89">
        <f t="shared" si="207"/>
        <v>0</v>
      </c>
      <c r="J792" s="116"/>
      <c r="K792" s="3">
        <f t="shared" si="208"/>
        <v>0</v>
      </c>
      <c r="L792" s="3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5.75" customHeight="1">
      <c r="A793" s="31"/>
      <c r="B793" s="89"/>
      <c r="C793" s="89"/>
      <c r="D793" s="95">
        <f t="shared" si="205"/>
        <v>0</v>
      </c>
      <c r="E793" s="95">
        <f>B793*A780</f>
        <v>0</v>
      </c>
      <c r="F793" s="18">
        <f t="shared" si="206"/>
        <v>0</v>
      </c>
      <c r="G793" s="87"/>
      <c r="H793" s="18"/>
      <c r="I793" s="89">
        <f t="shared" si="207"/>
        <v>0</v>
      </c>
      <c r="J793" s="118"/>
      <c r="K793" s="3">
        <f t="shared" si="208"/>
        <v>0</v>
      </c>
      <c r="L793" s="3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5.75" customHeight="1">
      <c r="A794" s="31"/>
      <c r="B794" s="89"/>
      <c r="C794" s="89"/>
      <c r="D794" s="18">
        <f t="shared" si="205"/>
        <v>0</v>
      </c>
      <c r="E794" s="18">
        <f>B794*A780</f>
        <v>0</v>
      </c>
      <c r="F794" s="18">
        <f t="shared" si="206"/>
        <v>0</v>
      </c>
      <c r="G794" s="143">
        <f>F796/A780</f>
        <v>0</v>
      </c>
      <c r="H794" s="18"/>
      <c r="I794" s="89">
        <f t="shared" si="207"/>
        <v>0</v>
      </c>
      <c r="J794" s="3"/>
      <c r="K794" s="3">
        <f t="shared" si="208"/>
        <v>0</v>
      </c>
      <c r="L794" s="3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5.75" customHeight="1">
      <c r="A795" s="31"/>
      <c r="B795" s="89"/>
      <c r="C795" s="89"/>
      <c r="D795" s="18">
        <f t="shared" si="205"/>
        <v>0</v>
      </c>
      <c r="E795" s="18">
        <f>B795*A780</f>
        <v>0</v>
      </c>
      <c r="F795" s="18">
        <f t="shared" si="206"/>
        <v>0</v>
      </c>
      <c r="G795" s="142"/>
      <c r="H795" s="18"/>
      <c r="I795" s="89">
        <f t="shared" si="207"/>
        <v>0</v>
      </c>
      <c r="J795" s="3"/>
      <c r="K795" s="3">
        <f t="shared" si="208"/>
        <v>0</v>
      </c>
      <c r="L795" s="3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5.75" customHeight="1">
      <c r="A796" s="4" t="s">
        <v>495</v>
      </c>
      <c r="B796" s="97">
        <f>SUM(B782:B795)</f>
        <v>0</v>
      </c>
      <c r="C796" s="96"/>
      <c r="D796" s="97">
        <f t="shared" ref="D796:F796" si="209">SUM(D782:D795)</f>
        <v>0</v>
      </c>
      <c r="E796" s="97">
        <f t="shared" si="209"/>
        <v>0</v>
      </c>
      <c r="F796" s="97">
        <f t="shared" si="209"/>
        <v>0</v>
      </c>
      <c r="G796" s="87"/>
      <c r="H796" s="96"/>
      <c r="I796" s="97">
        <f t="shared" ref="I796:L796" si="210">SUM(I782:I795)</f>
        <v>0</v>
      </c>
      <c r="J796" s="98">
        <f t="shared" si="210"/>
        <v>0</v>
      </c>
      <c r="K796" s="98">
        <f t="shared" si="210"/>
        <v>0</v>
      </c>
      <c r="L796" s="98">
        <f t="shared" si="210"/>
        <v>0</v>
      </c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5.75" customHeight="1">
      <c r="A797" s="8"/>
      <c r="B797" s="100"/>
      <c r="C797" s="100"/>
      <c r="D797" s="100"/>
      <c r="E797" s="100"/>
      <c r="F797" s="100"/>
      <c r="G797" s="100"/>
      <c r="H797" s="100"/>
      <c r="I797" s="101" t="s">
        <v>496</v>
      </c>
      <c r="J797" s="100"/>
      <c r="K797" s="100"/>
      <c r="L797" s="101" t="s">
        <v>497</v>
      </c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5.75" customHeight="1">
      <c r="A798" s="8"/>
      <c r="B798" s="100"/>
      <c r="C798" s="100"/>
      <c r="D798" s="100"/>
      <c r="E798" s="100"/>
      <c r="F798" s="100"/>
      <c r="G798" s="100"/>
      <c r="H798" s="100"/>
      <c r="I798" s="104">
        <f>G794*A780</f>
        <v>0</v>
      </c>
      <c r="J798" s="100"/>
      <c r="K798" s="100"/>
      <c r="L798" s="104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5.75" customHeight="1">
      <c r="A801" s="78" t="s">
        <v>478</v>
      </c>
      <c r="B801" s="79" t="s">
        <v>479</v>
      </c>
      <c r="C801" s="75"/>
      <c r="D801" s="76"/>
      <c r="E801" s="80" t="s">
        <v>480</v>
      </c>
      <c r="F801" s="75"/>
      <c r="G801" s="76"/>
      <c r="H801" s="79" t="s">
        <v>481</v>
      </c>
      <c r="I801" s="75"/>
      <c r="J801" s="75"/>
      <c r="K801" s="75"/>
      <c r="L801" s="76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5.75" customHeight="1">
      <c r="A802" s="177">
        <v>4.0</v>
      </c>
      <c r="B802" s="82" t="s">
        <v>482</v>
      </c>
      <c r="C802" s="82" t="s">
        <v>483</v>
      </c>
      <c r="D802" s="82" t="s">
        <v>484</v>
      </c>
      <c r="E802" s="82" t="s">
        <v>485</v>
      </c>
      <c r="F802" s="82" t="s">
        <v>484</v>
      </c>
      <c r="G802" s="82" t="s">
        <v>524</v>
      </c>
      <c r="H802" s="82" t="s">
        <v>486</v>
      </c>
      <c r="I802" s="82" t="s">
        <v>487</v>
      </c>
      <c r="J802" s="147" t="s">
        <v>488</v>
      </c>
      <c r="K802" s="85" t="s">
        <v>489</v>
      </c>
      <c r="L802" s="85" t="s">
        <v>490</v>
      </c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5.75" customHeight="1">
      <c r="A803" s="86" t="s">
        <v>491</v>
      </c>
      <c r="B803" s="87"/>
      <c r="C803" s="87"/>
      <c r="D803" s="87"/>
      <c r="E803" s="87"/>
      <c r="F803" s="87"/>
      <c r="G803" s="87"/>
      <c r="H803" s="87"/>
      <c r="I803" s="87"/>
      <c r="J803" s="115"/>
      <c r="K803" s="87"/>
      <c r="L803" s="8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5.75" customHeight="1">
      <c r="A804" s="2"/>
      <c r="B804" s="89"/>
      <c r="C804" s="89"/>
      <c r="D804" s="18">
        <f t="shared" ref="D804:D817" si="211">C804*B804</f>
        <v>0</v>
      </c>
      <c r="E804" s="18">
        <f>B804*A802</f>
        <v>0</v>
      </c>
      <c r="F804" s="18">
        <f t="shared" ref="F804:F817" si="212">E804*C804</f>
        <v>0</v>
      </c>
      <c r="G804" s="140">
        <v>0.0</v>
      </c>
      <c r="H804" s="18"/>
      <c r="I804" s="89">
        <f t="shared" ref="I804:I817" si="213">H804*E804</f>
        <v>0</v>
      </c>
      <c r="J804" s="116"/>
      <c r="K804" s="3">
        <f t="shared" ref="K804:K817" si="214">J804*I804</f>
        <v>0</v>
      </c>
      <c r="L804" s="3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5.75" customHeight="1">
      <c r="A805" s="2"/>
      <c r="B805" s="89"/>
      <c r="C805" s="89"/>
      <c r="D805" s="18">
        <f t="shared" si="211"/>
        <v>0</v>
      </c>
      <c r="E805" s="18">
        <f>B805*A802</f>
        <v>0</v>
      </c>
      <c r="F805" s="18">
        <f t="shared" si="212"/>
        <v>0</v>
      </c>
      <c r="G805" s="87"/>
      <c r="H805" s="18"/>
      <c r="I805" s="89">
        <f t="shared" si="213"/>
        <v>0</v>
      </c>
      <c r="J805" s="116"/>
      <c r="K805" s="3">
        <f t="shared" si="214"/>
        <v>0</v>
      </c>
      <c r="L805" s="3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5.75" customHeight="1">
      <c r="A806" s="2"/>
      <c r="B806" s="18"/>
      <c r="C806" s="18"/>
      <c r="D806" s="18">
        <f t="shared" si="211"/>
        <v>0</v>
      </c>
      <c r="E806" s="18">
        <f>B806*A802</f>
        <v>0</v>
      </c>
      <c r="F806" s="18">
        <f t="shared" si="212"/>
        <v>0</v>
      </c>
      <c r="G806" s="148" t="s">
        <v>527</v>
      </c>
      <c r="H806" s="18"/>
      <c r="I806" s="89">
        <f t="shared" si="213"/>
        <v>0</v>
      </c>
      <c r="J806" s="116"/>
      <c r="K806" s="3">
        <f t="shared" si="214"/>
        <v>0</v>
      </c>
      <c r="L806" s="3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5.75" customHeight="1">
      <c r="A807" s="2"/>
      <c r="B807" s="18"/>
      <c r="C807" s="18"/>
      <c r="D807" s="18">
        <f t="shared" si="211"/>
        <v>0</v>
      </c>
      <c r="E807" s="18">
        <f>B807*A802</f>
        <v>0</v>
      </c>
      <c r="F807" s="18">
        <f t="shared" si="212"/>
        <v>0</v>
      </c>
      <c r="G807" s="142"/>
      <c r="H807" s="18"/>
      <c r="I807" s="89">
        <f t="shared" si="213"/>
        <v>0</v>
      </c>
      <c r="J807" s="116"/>
      <c r="K807" s="3">
        <f t="shared" si="214"/>
        <v>0</v>
      </c>
      <c r="L807" s="3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5.75" customHeight="1">
      <c r="A808" s="2"/>
      <c r="B808" s="18"/>
      <c r="C808" s="18"/>
      <c r="D808" s="18">
        <f t="shared" si="211"/>
        <v>0</v>
      </c>
      <c r="E808" s="18">
        <f>B808*A802</f>
        <v>0</v>
      </c>
      <c r="F808" s="18">
        <f t="shared" si="212"/>
        <v>0</v>
      </c>
      <c r="G808" s="142"/>
      <c r="H808" s="18"/>
      <c r="I808" s="89">
        <f t="shared" si="213"/>
        <v>0</v>
      </c>
      <c r="J808" s="116"/>
      <c r="K808" s="3">
        <f t="shared" si="214"/>
        <v>0</v>
      </c>
      <c r="L808" s="3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5.75" customHeight="1">
      <c r="A809" s="2"/>
      <c r="B809" s="18"/>
      <c r="C809" s="18"/>
      <c r="D809" s="18">
        <f t="shared" si="211"/>
        <v>0</v>
      </c>
      <c r="E809" s="18">
        <f>B809*A802</f>
        <v>0</v>
      </c>
      <c r="F809" s="18">
        <f t="shared" si="212"/>
        <v>0</v>
      </c>
      <c r="G809" s="87"/>
      <c r="H809" s="18"/>
      <c r="I809" s="89">
        <f t="shared" si="213"/>
        <v>0</v>
      </c>
      <c r="J809" s="116"/>
      <c r="K809" s="3">
        <f t="shared" si="214"/>
        <v>0</v>
      </c>
      <c r="L809" s="3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5.75" customHeight="1">
      <c r="A810" s="2"/>
      <c r="B810" s="18"/>
      <c r="C810" s="18"/>
      <c r="D810" s="18">
        <f t="shared" si="211"/>
        <v>0</v>
      </c>
      <c r="E810" s="18">
        <f>B810*A802</f>
        <v>0</v>
      </c>
      <c r="F810" s="18">
        <f t="shared" si="212"/>
        <v>0</v>
      </c>
      <c r="G810" s="59"/>
      <c r="H810" s="18"/>
      <c r="I810" s="89">
        <f t="shared" si="213"/>
        <v>0</v>
      </c>
      <c r="J810" s="116"/>
      <c r="K810" s="3">
        <f t="shared" si="214"/>
        <v>0</v>
      </c>
      <c r="L810" s="3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5.75" customHeight="1">
      <c r="A811" s="2"/>
      <c r="B811" s="89"/>
      <c r="C811" s="89"/>
      <c r="D811" s="18">
        <f t="shared" si="211"/>
        <v>0</v>
      </c>
      <c r="E811" s="18">
        <f>B811*A802</f>
        <v>0</v>
      </c>
      <c r="F811" s="18">
        <f t="shared" si="212"/>
        <v>0</v>
      </c>
      <c r="G811" s="148" t="s">
        <v>528</v>
      </c>
      <c r="H811" s="18"/>
      <c r="I811" s="89">
        <f t="shared" si="213"/>
        <v>0</v>
      </c>
      <c r="J811" s="116"/>
      <c r="K811" s="3">
        <f t="shared" si="214"/>
        <v>0</v>
      </c>
      <c r="L811" s="3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5.75" customHeight="1">
      <c r="A812" s="2"/>
      <c r="B812" s="89"/>
      <c r="C812" s="89"/>
      <c r="D812" s="18">
        <f t="shared" si="211"/>
        <v>0</v>
      </c>
      <c r="E812" s="18">
        <f>B812*A802</f>
        <v>0</v>
      </c>
      <c r="F812" s="18">
        <f t="shared" si="212"/>
        <v>0</v>
      </c>
      <c r="G812" s="142"/>
      <c r="H812" s="18"/>
      <c r="I812" s="89">
        <f t="shared" si="213"/>
        <v>0</v>
      </c>
      <c r="J812" s="116"/>
      <c r="K812" s="3">
        <f t="shared" si="214"/>
        <v>0</v>
      </c>
      <c r="L812" s="3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5.75" customHeight="1">
      <c r="A813" s="1"/>
      <c r="B813" s="89"/>
      <c r="C813" s="89"/>
      <c r="D813" s="18">
        <f t="shared" si="211"/>
        <v>0</v>
      </c>
      <c r="E813" s="18">
        <f>B813*A802</f>
        <v>0</v>
      </c>
      <c r="F813" s="18">
        <f t="shared" si="212"/>
        <v>0</v>
      </c>
      <c r="G813" s="142"/>
      <c r="H813" s="18"/>
      <c r="I813" s="89">
        <f t="shared" si="213"/>
        <v>0</v>
      </c>
      <c r="J813" s="116"/>
      <c r="K813" s="3">
        <f t="shared" si="214"/>
        <v>0</v>
      </c>
      <c r="L813" s="3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5.75" customHeight="1">
      <c r="A814" s="1"/>
      <c r="B814" s="89"/>
      <c r="C814" s="89"/>
      <c r="D814" s="18">
        <f t="shared" si="211"/>
        <v>0</v>
      </c>
      <c r="E814" s="18">
        <f>B814*A802</f>
        <v>0</v>
      </c>
      <c r="F814" s="18">
        <f t="shared" si="212"/>
        <v>0</v>
      </c>
      <c r="G814" s="142"/>
      <c r="H814" s="18"/>
      <c r="I814" s="89">
        <f t="shared" si="213"/>
        <v>0</v>
      </c>
      <c r="J814" s="116"/>
      <c r="K814" s="3">
        <f t="shared" si="214"/>
        <v>0</v>
      </c>
      <c r="L814" s="3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5.75" customHeight="1">
      <c r="A815" s="31"/>
      <c r="B815" s="89"/>
      <c r="C815" s="89"/>
      <c r="D815" s="95">
        <f t="shared" si="211"/>
        <v>0</v>
      </c>
      <c r="E815" s="95">
        <f>B815*A802</f>
        <v>0</v>
      </c>
      <c r="F815" s="18">
        <f t="shared" si="212"/>
        <v>0</v>
      </c>
      <c r="G815" s="87"/>
      <c r="H815" s="18"/>
      <c r="I815" s="89">
        <f t="shared" si="213"/>
        <v>0</v>
      </c>
      <c r="J815" s="118"/>
      <c r="K815" s="3">
        <f t="shared" si="214"/>
        <v>0</v>
      </c>
      <c r="L815" s="3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5.75" customHeight="1">
      <c r="A816" s="31"/>
      <c r="B816" s="89"/>
      <c r="C816" s="89"/>
      <c r="D816" s="18">
        <f t="shared" si="211"/>
        <v>0</v>
      </c>
      <c r="E816" s="18">
        <f>B816*A802</f>
        <v>0</v>
      </c>
      <c r="F816" s="18">
        <f t="shared" si="212"/>
        <v>0</v>
      </c>
      <c r="G816" s="143">
        <f>F818/A802</f>
        <v>0</v>
      </c>
      <c r="H816" s="18"/>
      <c r="I816" s="89">
        <f t="shared" si="213"/>
        <v>0</v>
      </c>
      <c r="J816" s="3"/>
      <c r="K816" s="3">
        <f t="shared" si="214"/>
        <v>0</v>
      </c>
      <c r="L816" s="3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5.75" customHeight="1">
      <c r="A817" s="31"/>
      <c r="B817" s="89"/>
      <c r="C817" s="89"/>
      <c r="D817" s="18">
        <f t="shared" si="211"/>
        <v>0</v>
      </c>
      <c r="E817" s="18">
        <f>B817*A802</f>
        <v>0</v>
      </c>
      <c r="F817" s="18">
        <f t="shared" si="212"/>
        <v>0</v>
      </c>
      <c r="G817" s="142"/>
      <c r="H817" s="18"/>
      <c r="I817" s="89">
        <f t="shared" si="213"/>
        <v>0</v>
      </c>
      <c r="J817" s="3"/>
      <c r="K817" s="3">
        <f t="shared" si="214"/>
        <v>0</v>
      </c>
      <c r="L817" s="3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5.75" customHeight="1">
      <c r="A818" s="4" t="s">
        <v>495</v>
      </c>
      <c r="B818" s="97">
        <f>SUM(B804:B817)</f>
        <v>0</v>
      </c>
      <c r="C818" s="96"/>
      <c r="D818" s="97">
        <f t="shared" ref="D818:F818" si="215">SUM(D804:D817)</f>
        <v>0</v>
      </c>
      <c r="E818" s="97">
        <f t="shared" si="215"/>
        <v>0</v>
      </c>
      <c r="F818" s="97">
        <f t="shared" si="215"/>
        <v>0</v>
      </c>
      <c r="G818" s="87"/>
      <c r="H818" s="96"/>
      <c r="I818" s="97">
        <f t="shared" ref="I818:L818" si="216">SUM(I804:I817)</f>
        <v>0</v>
      </c>
      <c r="J818" s="98">
        <f t="shared" si="216"/>
        <v>0</v>
      </c>
      <c r="K818" s="98">
        <f t="shared" si="216"/>
        <v>0</v>
      </c>
      <c r="L818" s="98">
        <f t="shared" si="216"/>
        <v>0</v>
      </c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5.75" customHeight="1">
      <c r="A819" s="8"/>
      <c r="B819" s="100"/>
      <c r="C819" s="100"/>
      <c r="D819" s="100"/>
      <c r="E819" s="100"/>
      <c r="F819" s="100"/>
      <c r="G819" s="100"/>
      <c r="H819" s="100"/>
      <c r="I819" s="101" t="s">
        <v>496</v>
      </c>
      <c r="J819" s="100"/>
      <c r="K819" s="100"/>
      <c r="L819" s="101" t="s">
        <v>497</v>
      </c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5.75" customHeight="1">
      <c r="A820" s="8"/>
      <c r="B820" s="100"/>
      <c r="C820" s="100"/>
      <c r="D820" s="100"/>
      <c r="E820" s="100"/>
      <c r="F820" s="100"/>
      <c r="G820" s="100"/>
      <c r="H820" s="100"/>
      <c r="I820" s="104">
        <f>G816*A802</f>
        <v>0</v>
      </c>
      <c r="J820" s="100"/>
      <c r="K820" s="100"/>
      <c r="L820" s="104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5.75" customHeight="1">
      <c r="A823" s="66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6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5.75" customHeight="1">
      <c r="A824" s="78" t="s">
        <v>478</v>
      </c>
      <c r="B824" s="79" t="s">
        <v>479</v>
      </c>
      <c r="C824" s="75"/>
      <c r="D824" s="76"/>
      <c r="E824" s="80" t="s">
        <v>480</v>
      </c>
      <c r="F824" s="75"/>
      <c r="G824" s="76"/>
      <c r="H824" s="79" t="s">
        <v>481</v>
      </c>
      <c r="I824" s="75"/>
      <c r="J824" s="75"/>
      <c r="K824" s="75"/>
      <c r="L824" s="76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5.75" customHeight="1">
      <c r="A825" s="177">
        <v>4.0</v>
      </c>
      <c r="B825" s="82" t="s">
        <v>482</v>
      </c>
      <c r="C825" s="82" t="s">
        <v>483</v>
      </c>
      <c r="D825" s="82" t="s">
        <v>484</v>
      </c>
      <c r="E825" s="82" t="s">
        <v>485</v>
      </c>
      <c r="F825" s="82" t="s">
        <v>484</v>
      </c>
      <c r="G825" s="82" t="s">
        <v>524</v>
      </c>
      <c r="H825" s="82" t="s">
        <v>486</v>
      </c>
      <c r="I825" s="82" t="s">
        <v>487</v>
      </c>
      <c r="J825" s="147" t="s">
        <v>488</v>
      </c>
      <c r="K825" s="85" t="s">
        <v>489</v>
      </c>
      <c r="L825" s="85" t="s">
        <v>490</v>
      </c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5.75" customHeight="1">
      <c r="A826" s="86" t="s">
        <v>491</v>
      </c>
      <c r="B826" s="87"/>
      <c r="C826" s="87"/>
      <c r="D826" s="87"/>
      <c r="E826" s="87"/>
      <c r="F826" s="87"/>
      <c r="G826" s="87"/>
      <c r="H826" s="87"/>
      <c r="I826" s="87"/>
      <c r="J826" s="115"/>
      <c r="K826" s="87"/>
      <c r="L826" s="8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5.75" customHeight="1">
      <c r="A827" s="2"/>
      <c r="B827" s="89"/>
      <c r="C827" s="89"/>
      <c r="D827" s="18">
        <f t="shared" ref="D827:D840" si="217">C827*B827</f>
        <v>0</v>
      </c>
      <c r="E827" s="18">
        <f>B827*A825</f>
        <v>0</v>
      </c>
      <c r="F827" s="18">
        <f t="shared" ref="F827:F840" si="218">E827*C827</f>
        <v>0</v>
      </c>
      <c r="G827" s="140">
        <v>0.0</v>
      </c>
      <c r="H827" s="18"/>
      <c r="I827" s="89">
        <f t="shared" ref="I827:I840" si="219">H827*E827</f>
        <v>0</v>
      </c>
      <c r="J827" s="116"/>
      <c r="K827" s="3">
        <f t="shared" ref="K827:K840" si="220">J827*I827</f>
        <v>0</v>
      </c>
      <c r="L827" s="3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5.75" customHeight="1">
      <c r="A828" s="2"/>
      <c r="B828" s="89"/>
      <c r="C828" s="89"/>
      <c r="D828" s="18">
        <f t="shared" si="217"/>
        <v>0</v>
      </c>
      <c r="E828" s="18">
        <f>B828*A825</f>
        <v>0</v>
      </c>
      <c r="F828" s="18">
        <f t="shared" si="218"/>
        <v>0</v>
      </c>
      <c r="G828" s="87"/>
      <c r="H828" s="18"/>
      <c r="I828" s="89">
        <f t="shared" si="219"/>
        <v>0</v>
      </c>
      <c r="J828" s="116"/>
      <c r="K828" s="3">
        <f t="shared" si="220"/>
        <v>0</v>
      </c>
      <c r="L828" s="3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5.75" customHeight="1">
      <c r="A829" s="2"/>
      <c r="B829" s="18"/>
      <c r="C829" s="18"/>
      <c r="D829" s="18">
        <f t="shared" si="217"/>
        <v>0</v>
      </c>
      <c r="E829" s="18">
        <f>B829*A825</f>
        <v>0</v>
      </c>
      <c r="F829" s="18">
        <f t="shared" si="218"/>
        <v>0</v>
      </c>
      <c r="G829" s="148" t="s">
        <v>527</v>
      </c>
      <c r="H829" s="18"/>
      <c r="I829" s="89">
        <f t="shared" si="219"/>
        <v>0</v>
      </c>
      <c r="J829" s="116"/>
      <c r="K829" s="3">
        <f t="shared" si="220"/>
        <v>0</v>
      </c>
      <c r="L829" s="3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5.75" customHeight="1">
      <c r="A830" s="2"/>
      <c r="B830" s="18"/>
      <c r="C830" s="18"/>
      <c r="D830" s="18">
        <f t="shared" si="217"/>
        <v>0</v>
      </c>
      <c r="E830" s="18">
        <f>B830*A825</f>
        <v>0</v>
      </c>
      <c r="F830" s="18">
        <f t="shared" si="218"/>
        <v>0</v>
      </c>
      <c r="G830" s="142"/>
      <c r="H830" s="18"/>
      <c r="I830" s="89">
        <f t="shared" si="219"/>
        <v>0</v>
      </c>
      <c r="J830" s="116"/>
      <c r="K830" s="3">
        <f t="shared" si="220"/>
        <v>0</v>
      </c>
      <c r="L830" s="3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5.75" customHeight="1">
      <c r="A831" s="2"/>
      <c r="B831" s="18"/>
      <c r="C831" s="18"/>
      <c r="D831" s="18">
        <f t="shared" si="217"/>
        <v>0</v>
      </c>
      <c r="E831" s="18">
        <f>B831*A825</f>
        <v>0</v>
      </c>
      <c r="F831" s="18">
        <f t="shared" si="218"/>
        <v>0</v>
      </c>
      <c r="G831" s="142"/>
      <c r="H831" s="18"/>
      <c r="I831" s="89">
        <f t="shared" si="219"/>
        <v>0</v>
      </c>
      <c r="J831" s="116"/>
      <c r="K831" s="3">
        <f t="shared" si="220"/>
        <v>0</v>
      </c>
      <c r="L831" s="3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5.75" customHeight="1">
      <c r="A832" s="2"/>
      <c r="B832" s="18"/>
      <c r="C832" s="18"/>
      <c r="D832" s="18">
        <f t="shared" si="217"/>
        <v>0</v>
      </c>
      <c r="E832" s="18">
        <f>B832*A825</f>
        <v>0</v>
      </c>
      <c r="F832" s="18">
        <f t="shared" si="218"/>
        <v>0</v>
      </c>
      <c r="G832" s="87"/>
      <c r="H832" s="18"/>
      <c r="I832" s="89">
        <f t="shared" si="219"/>
        <v>0</v>
      </c>
      <c r="J832" s="116"/>
      <c r="K832" s="3">
        <f t="shared" si="220"/>
        <v>0</v>
      </c>
      <c r="L832" s="3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5.75" customHeight="1">
      <c r="A833" s="2"/>
      <c r="B833" s="18"/>
      <c r="C833" s="18"/>
      <c r="D833" s="18">
        <f t="shared" si="217"/>
        <v>0</v>
      </c>
      <c r="E833" s="18">
        <f>B833*A825</f>
        <v>0</v>
      </c>
      <c r="F833" s="18">
        <f t="shared" si="218"/>
        <v>0</v>
      </c>
      <c r="G833" s="59"/>
      <c r="H833" s="18"/>
      <c r="I833" s="89">
        <f t="shared" si="219"/>
        <v>0</v>
      </c>
      <c r="J833" s="116"/>
      <c r="K833" s="3">
        <f t="shared" si="220"/>
        <v>0</v>
      </c>
      <c r="L833" s="3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5.75" customHeight="1">
      <c r="A834" s="2"/>
      <c r="B834" s="89"/>
      <c r="C834" s="89"/>
      <c r="D834" s="18">
        <f t="shared" si="217"/>
        <v>0</v>
      </c>
      <c r="E834" s="18">
        <f>B834*A825</f>
        <v>0</v>
      </c>
      <c r="F834" s="18">
        <f t="shared" si="218"/>
        <v>0</v>
      </c>
      <c r="G834" s="148" t="s">
        <v>528</v>
      </c>
      <c r="H834" s="18"/>
      <c r="I834" s="89">
        <f t="shared" si="219"/>
        <v>0</v>
      </c>
      <c r="J834" s="116"/>
      <c r="K834" s="3">
        <f t="shared" si="220"/>
        <v>0</v>
      </c>
      <c r="L834" s="3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5.75" customHeight="1">
      <c r="A835" s="2"/>
      <c r="B835" s="89"/>
      <c r="C835" s="89"/>
      <c r="D835" s="18">
        <f t="shared" si="217"/>
        <v>0</v>
      </c>
      <c r="E835" s="18">
        <f>B835*A825</f>
        <v>0</v>
      </c>
      <c r="F835" s="18">
        <f t="shared" si="218"/>
        <v>0</v>
      </c>
      <c r="G835" s="142"/>
      <c r="H835" s="18"/>
      <c r="I835" s="89">
        <f t="shared" si="219"/>
        <v>0</v>
      </c>
      <c r="J835" s="116"/>
      <c r="K835" s="3">
        <f t="shared" si="220"/>
        <v>0</v>
      </c>
      <c r="L835" s="3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5.75" customHeight="1">
      <c r="A836" s="1"/>
      <c r="B836" s="89"/>
      <c r="C836" s="89"/>
      <c r="D836" s="18">
        <f t="shared" si="217"/>
        <v>0</v>
      </c>
      <c r="E836" s="18">
        <f>B836*A825</f>
        <v>0</v>
      </c>
      <c r="F836" s="18">
        <f t="shared" si="218"/>
        <v>0</v>
      </c>
      <c r="G836" s="142"/>
      <c r="H836" s="18"/>
      <c r="I836" s="89">
        <f t="shared" si="219"/>
        <v>0</v>
      </c>
      <c r="J836" s="116"/>
      <c r="K836" s="3">
        <f t="shared" si="220"/>
        <v>0</v>
      </c>
      <c r="L836" s="3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5.75" customHeight="1">
      <c r="A837" s="1"/>
      <c r="B837" s="89"/>
      <c r="C837" s="89"/>
      <c r="D837" s="18">
        <f t="shared" si="217"/>
        <v>0</v>
      </c>
      <c r="E837" s="18">
        <f>B837*A825</f>
        <v>0</v>
      </c>
      <c r="F837" s="18">
        <f t="shared" si="218"/>
        <v>0</v>
      </c>
      <c r="G837" s="142"/>
      <c r="H837" s="18"/>
      <c r="I837" s="89">
        <f t="shared" si="219"/>
        <v>0</v>
      </c>
      <c r="J837" s="116"/>
      <c r="K837" s="3">
        <f t="shared" si="220"/>
        <v>0</v>
      </c>
      <c r="L837" s="3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5.75" customHeight="1">
      <c r="A838" s="31"/>
      <c r="B838" s="89"/>
      <c r="C838" s="89"/>
      <c r="D838" s="95">
        <f t="shared" si="217"/>
        <v>0</v>
      </c>
      <c r="E838" s="95">
        <f>B838*A825</f>
        <v>0</v>
      </c>
      <c r="F838" s="18">
        <f t="shared" si="218"/>
        <v>0</v>
      </c>
      <c r="G838" s="87"/>
      <c r="H838" s="18"/>
      <c r="I838" s="89">
        <f t="shared" si="219"/>
        <v>0</v>
      </c>
      <c r="J838" s="118"/>
      <c r="K838" s="3">
        <f t="shared" si="220"/>
        <v>0</v>
      </c>
      <c r="L838" s="3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5.75" customHeight="1">
      <c r="A839" s="31"/>
      <c r="B839" s="89"/>
      <c r="C839" s="89"/>
      <c r="D839" s="18">
        <f t="shared" si="217"/>
        <v>0</v>
      </c>
      <c r="E839" s="18">
        <f>B839*A825</f>
        <v>0</v>
      </c>
      <c r="F839" s="18">
        <f t="shared" si="218"/>
        <v>0</v>
      </c>
      <c r="G839" s="143">
        <f>F841/A825</f>
        <v>0</v>
      </c>
      <c r="H839" s="18"/>
      <c r="I839" s="89">
        <f t="shared" si="219"/>
        <v>0</v>
      </c>
      <c r="J839" s="3"/>
      <c r="K839" s="3">
        <f t="shared" si="220"/>
        <v>0</v>
      </c>
      <c r="L839" s="3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5.75" customHeight="1">
      <c r="A840" s="31"/>
      <c r="B840" s="89"/>
      <c r="C840" s="89"/>
      <c r="D840" s="18">
        <f t="shared" si="217"/>
        <v>0</v>
      </c>
      <c r="E840" s="18">
        <f>B840*A825</f>
        <v>0</v>
      </c>
      <c r="F840" s="18">
        <f t="shared" si="218"/>
        <v>0</v>
      </c>
      <c r="G840" s="142"/>
      <c r="H840" s="18"/>
      <c r="I840" s="89">
        <f t="shared" si="219"/>
        <v>0</v>
      </c>
      <c r="J840" s="3"/>
      <c r="K840" s="3">
        <f t="shared" si="220"/>
        <v>0</v>
      </c>
      <c r="L840" s="3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5.75" customHeight="1">
      <c r="A841" s="4" t="s">
        <v>495</v>
      </c>
      <c r="B841" s="97">
        <f>SUM(B827:B840)</f>
        <v>0</v>
      </c>
      <c r="C841" s="96"/>
      <c r="D841" s="97">
        <f t="shared" ref="D841:F841" si="221">SUM(D827:D840)</f>
        <v>0</v>
      </c>
      <c r="E841" s="97">
        <f t="shared" si="221"/>
        <v>0</v>
      </c>
      <c r="F841" s="97">
        <f t="shared" si="221"/>
        <v>0</v>
      </c>
      <c r="G841" s="87"/>
      <c r="H841" s="96"/>
      <c r="I841" s="97">
        <f t="shared" ref="I841:L841" si="222">SUM(I827:I840)</f>
        <v>0</v>
      </c>
      <c r="J841" s="98">
        <f t="shared" si="222"/>
        <v>0</v>
      </c>
      <c r="K841" s="98">
        <f t="shared" si="222"/>
        <v>0</v>
      </c>
      <c r="L841" s="98">
        <f t="shared" si="222"/>
        <v>0</v>
      </c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5.75" customHeight="1">
      <c r="A842" s="8"/>
      <c r="B842" s="100"/>
      <c r="C842" s="100"/>
      <c r="D842" s="100"/>
      <c r="E842" s="100"/>
      <c r="F842" s="100"/>
      <c r="G842" s="100"/>
      <c r="H842" s="100"/>
      <c r="I842" s="101" t="s">
        <v>496</v>
      </c>
      <c r="J842" s="100"/>
      <c r="K842" s="100"/>
      <c r="L842" s="101" t="s">
        <v>497</v>
      </c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5.75" customHeight="1">
      <c r="A843" s="8"/>
      <c r="B843" s="100"/>
      <c r="C843" s="100"/>
      <c r="D843" s="100"/>
      <c r="E843" s="100"/>
      <c r="F843" s="100"/>
      <c r="G843" s="100"/>
      <c r="H843" s="100"/>
      <c r="I843" s="104">
        <f>G839*A825</f>
        <v>0</v>
      </c>
      <c r="J843" s="100"/>
      <c r="K843" s="100"/>
      <c r="L843" s="104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5.75" customHeight="1">
      <c r="A844" s="8"/>
      <c r="B844" s="100"/>
      <c r="C844" s="100"/>
      <c r="D844" s="100"/>
      <c r="E844" s="100"/>
      <c r="F844" s="100"/>
      <c r="G844" s="100"/>
      <c r="H844" s="100"/>
      <c r="I844" s="107"/>
      <c r="J844" s="100"/>
      <c r="K844" s="100"/>
      <c r="L844" s="10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5.75" customHeight="1">
      <c r="A846" s="66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6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5.75" customHeight="1">
      <c r="A847" s="78" t="s">
        <v>478</v>
      </c>
      <c r="B847" s="79" t="s">
        <v>479</v>
      </c>
      <c r="C847" s="75"/>
      <c r="D847" s="76"/>
      <c r="E847" s="80" t="s">
        <v>480</v>
      </c>
      <c r="F847" s="75"/>
      <c r="G847" s="76"/>
      <c r="H847" s="79" t="s">
        <v>481</v>
      </c>
      <c r="I847" s="75"/>
      <c r="J847" s="75"/>
      <c r="K847" s="75"/>
      <c r="L847" s="76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5.75" customHeight="1">
      <c r="A848" s="177">
        <v>4.0</v>
      </c>
      <c r="B848" s="82" t="s">
        <v>482</v>
      </c>
      <c r="C848" s="82" t="s">
        <v>483</v>
      </c>
      <c r="D848" s="82" t="s">
        <v>484</v>
      </c>
      <c r="E848" s="82" t="s">
        <v>485</v>
      </c>
      <c r="F848" s="82" t="s">
        <v>484</v>
      </c>
      <c r="G848" s="82" t="s">
        <v>524</v>
      </c>
      <c r="H848" s="82" t="s">
        <v>486</v>
      </c>
      <c r="I848" s="82" t="s">
        <v>487</v>
      </c>
      <c r="J848" s="147" t="s">
        <v>488</v>
      </c>
      <c r="K848" s="85" t="s">
        <v>489</v>
      </c>
      <c r="L848" s="85" t="s">
        <v>490</v>
      </c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5.75" customHeight="1">
      <c r="A849" s="86" t="s">
        <v>491</v>
      </c>
      <c r="B849" s="87"/>
      <c r="C849" s="87"/>
      <c r="D849" s="87"/>
      <c r="E849" s="87"/>
      <c r="F849" s="87"/>
      <c r="G849" s="87"/>
      <c r="H849" s="87"/>
      <c r="I849" s="87"/>
      <c r="J849" s="115"/>
      <c r="K849" s="87"/>
      <c r="L849" s="8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5.75" customHeight="1">
      <c r="A850" s="2"/>
      <c r="B850" s="89"/>
      <c r="C850" s="89"/>
      <c r="D850" s="18">
        <f t="shared" ref="D850:D863" si="223">C850*B850</f>
        <v>0</v>
      </c>
      <c r="E850" s="18">
        <f>B850*A848</f>
        <v>0</v>
      </c>
      <c r="F850" s="18">
        <f t="shared" ref="F850:F863" si="224">E850*C850</f>
        <v>0</v>
      </c>
      <c r="G850" s="140">
        <v>0.0</v>
      </c>
      <c r="H850" s="18"/>
      <c r="I850" s="89">
        <f t="shared" ref="I850:I863" si="225">H850*E850</f>
        <v>0</v>
      </c>
      <c r="J850" s="116"/>
      <c r="K850" s="3">
        <f t="shared" ref="K850:K863" si="226">J850*I850</f>
        <v>0</v>
      </c>
      <c r="L850" s="3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5.75" customHeight="1">
      <c r="A851" s="2"/>
      <c r="B851" s="89"/>
      <c r="C851" s="89"/>
      <c r="D851" s="18">
        <f t="shared" si="223"/>
        <v>0</v>
      </c>
      <c r="E851" s="18">
        <f>B851*A848</f>
        <v>0</v>
      </c>
      <c r="F851" s="18">
        <f t="shared" si="224"/>
        <v>0</v>
      </c>
      <c r="G851" s="87"/>
      <c r="H851" s="18"/>
      <c r="I851" s="89">
        <f t="shared" si="225"/>
        <v>0</v>
      </c>
      <c r="J851" s="116"/>
      <c r="K851" s="3">
        <f t="shared" si="226"/>
        <v>0</v>
      </c>
      <c r="L851" s="3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5.75" customHeight="1">
      <c r="A852" s="2"/>
      <c r="B852" s="18"/>
      <c r="C852" s="18"/>
      <c r="D852" s="18">
        <f t="shared" si="223"/>
        <v>0</v>
      </c>
      <c r="E852" s="18">
        <f>B852*A848</f>
        <v>0</v>
      </c>
      <c r="F852" s="18">
        <f t="shared" si="224"/>
        <v>0</v>
      </c>
      <c r="G852" s="148" t="s">
        <v>527</v>
      </c>
      <c r="H852" s="18"/>
      <c r="I852" s="89">
        <f t="shared" si="225"/>
        <v>0</v>
      </c>
      <c r="J852" s="116"/>
      <c r="K852" s="3">
        <f t="shared" si="226"/>
        <v>0</v>
      </c>
      <c r="L852" s="3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5.75" customHeight="1">
      <c r="A853" s="2"/>
      <c r="B853" s="18"/>
      <c r="C853" s="18"/>
      <c r="D853" s="18">
        <f t="shared" si="223"/>
        <v>0</v>
      </c>
      <c r="E853" s="18">
        <f>B853*A848</f>
        <v>0</v>
      </c>
      <c r="F853" s="18">
        <f t="shared" si="224"/>
        <v>0</v>
      </c>
      <c r="G853" s="142"/>
      <c r="H853" s="18"/>
      <c r="I853" s="89">
        <f t="shared" si="225"/>
        <v>0</v>
      </c>
      <c r="J853" s="116"/>
      <c r="K853" s="3">
        <f t="shared" si="226"/>
        <v>0</v>
      </c>
      <c r="L853" s="3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5.75" customHeight="1">
      <c r="A854" s="2"/>
      <c r="B854" s="18"/>
      <c r="C854" s="18"/>
      <c r="D854" s="18">
        <f t="shared" si="223"/>
        <v>0</v>
      </c>
      <c r="E854" s="18">
        <f>B854*A848</f>
        <v>0</v>
      </c>
      <c r="F854" s="18">
        <f t="shared" si="224"/>
        <v>0</v>
      </c>
      <c r="G854" s="142"/>
      <c r="H854" s="18"/>
      <c r="I854" s="89">
        <f t="shared" si="225"/>
        <v>0</v>
      </c>
      <c r="J854" s="116"/>
      <c r="K854" s="3">
        <f t="shared" si="226"/>
        <v>0</v>
      </c>
      <c r="L854" s="3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5.75" customHeight="1">
      <c r="A855" s="2"/>
      <c r="B855" s="18"/>
      <c r="C855" s="18"/>
      <c r="D855" s="18">
        <f t="shared" si="223"/>
        <v>0</v>
      </c>
      <c r="E855" s="18">
        <f>B855*A848</f>
        <v>0</v>
      </c>
      <c r="F855" s="18">
        <f t="shared" si="224"/>
        <v>0</v>
      </c>
      <c r="G855" s="87"/>
      <c r="H855" s="18"/>
      <c r="I855" s="89">
        <f t="shared" si="225"/>
        <v>0</v>
      </c>
      <c r="J855" s="116"/>
      <c r="K855" s="3">
        <f t="shared" si="226"/>
        <v>0</v>
      </c>
      <c r="L855" s="3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5.75" customHeight="1">
      <c r="A856" s="2"/>
      <c r="B856" s="18"/>
      <c r="C856" s="18"/>
      <c r="D856" s="18">
        <f t="shared" si="223"/>
        <v>0</v>
      </c>
      <c r="E856" s="18">
        <f>B856*A848</f>
        <v>0</v>
      </c>
      <c r="F856" s="18">
        <f t="shared" si="224"/>
        <v>0</v>
      </c>
      <c r="G856" s="59"/>
      <c r="H856" s="18"/>
      <c r="I856" s="89">
        <f t="shared" si="225"/>
        <v>0</v>
      </c>
      <c r="J856" s="116"/>
      <c r="K856" s="3">
        <f t="shared" si="226"/>
        <v>0</v>
      </c>
      <c r="L856" s="3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5.75" customHeight="1">
      <c r="A857" s="2"/>
      <c r="B857" s="89"/>
      <c r="C857" s="89"/>
      <c r="D857" s="18">
        <f t="shared" si="223"/>
        <v>0</v>
      </c>
      <c r="E857" s="18">
        <f>B857*A848</f>
        <v>0</v>
      </c>
      <c r="F857" s="18">
        <f t="shared" si="224"/>
        <v>0</v>
      </c>
      <c r="G857" s="148" t="s">
        <v>528</v>
      </c>
      <c r="H857" s="18"/>
      <c r="I857" s="89">
        <f t="shared" si="225"/>
        <v>0</v>
      </c>
      <c r="J857" s="116"/>
      <c r="K857" s="3">
        <f t="shared" si="226"/>
        <v>0</v>
      </c>
      <c r="L857" s="3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5.75" customHeight="1">
      <c r="A858" s="2"/>
      <c r="B858" s="89"/>
      <c r="C858" s="89"/>
      <c r="D858" s="18">
        <f t="shared" si="223"/>
        <v>0</v>
      </c>
      <c r="E858" s="18">
        <f>B858*A848</f>
        <v>0</v>
      </c>
      <c r="F858" s="18">
        <f t="shared" si="224"/>
        <v>0</v>
      </c>
      <c r="G858" s="142"/>
      <c r="H858" s="18"/>
      <c r="I858" s="89">
        <f t="shared" si="225"/>
        <v>0</v>
      </c>
      <c r="J858" s="116"/>
      <c r="K858" s="3">
        <f t="shared" si="226"/>
        <v>0</v>
      </c>
      <c r="L858" s="3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5.75" customHeight="1">
      <c r="A859" s="1"/>
      <c r="B859" s="89"/>
      <c r="C859" s="89"/>
      <c r="D859" s="18">
        <f t="shared" si="223"/>
        <v>0</v>
      </c>
      <c r="E859" s="18">
        <f>B859*A848</f>
        <v>0</v>
      </c>
      <c r="F859" s="18">
        <f t="shared" si="224"/>
        <v>0</v>
      </c>
      <c r="G859" s="142"/>
      <c r="H859" s="18"/>
      <c r="I859" s="89">
        <f t="shared" si="225"/>
        <v>0</v>
      </c>
      <c r="J859" s="116"/>
      <c r="K859" s="3">
        <f t="shared" si="226"/>
        <v>0</v>
      </c>
      <c r="L859" s="3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5.75" customHeight="1">
      <c r="A860" s="1"/>
      <c r="B860" s="89"/>
      <c r="C860" s="89"/>
      <c r="D860" s="18">
        <f t="shared" si="223"/>
        <v>0</v>
      </c>
      <c r="E860" s="18">
        <f>B860*A848</f>
        <v>0</v>
      </c>
      <c r="F860" s="18">
        <f t="shared" si="224"/>
        <v>0</v>
      </c>
      <c r="G860" s="142"/>
      <c r="H860" s="18"/>
      <c r="I860" s="89">
        <f t="shared" si="225"/>
        <v>0</v>
      </c>
      <c r="J860" s="116"/>
      <c r="K860" s="3">
        <f t="shared" si="226"/>
        <v>0</v>
      </c>
      <c r="L860" s="3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5.75" customHeight="1">
      <c r="A861" s="31"/>
      <c r="B861" s="89"/>
      <c r="C861" s="89"/>
      <c r="D861" s="95">
        <f t="shared" si="223"/>
        <v>0</v>
      </c>
      <c r="E861" s="95">
        <f>B861*A848</f>
        <v>0</v>
      </c>
      <c r="F861" s="18">
        <f t="shared" si="224"/>
        <v>0</v>
      </c>
      <c r="G861" s="87"/>
      <c r="H861" s="18"/>
      <c r="I861" s="89">
        <f t="shared" si="225"/>
        <v>0</v>
      </c>
      <c r="J861" s="118"/>
      <c r="K861" s="3">
        <f t="shared" si="226"/>
        <v>0</v>
      </c>
      <c r="L861" s="3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5.75" customHeight="1">
      <c r="A862" s="31"/>
      <c r="B862" s="89"/>
      <c r="C862" s="89"/>
      <c r="D862" s="18">
        <f t="shared" si="223"/>
        <v>0</v>
      </c>
      <c r="E862" s="18">
        <f>B862*A848</f>
        <v>0</v>
      </c>
      <c r="F862" s="18">
        <f t="shared" si="224"/>
        <v>0</v>
      </c>
      <c r="G862" s="143">
        <f>F864/A848</f>
        <v>0</v>
      </c>
      <c r="H862" s="18"/>
      <c r="I862" s="89">
        <f t="shared" si="225"/>
        <v>0</v>
      </c>
      <c r="J862" s="3"/>
      <c r="K862" s="3">
        <f t="shared" si="226"/>
        <v>0</v>
      </c>
      <c r="L862" s="3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5.75" customHeight="1">
      <c r="A863" s="31"/>
      <c r="B863" s="89"/>
      <c r="C863" s="89"/>
      <c r="D863" s="18">
        <f t="shared" si="223"/>
        <v>0</v>
      </c>
      <c r="E863" s="18">
        <f>B863*A848</f>
        <v>0</v>
      </c>
      <c r="F863" s="18">
        <f t="shared" si="224"/>
        <v>0</v>
      </c>
      <c r="G863" s="142"/>
      <c r="H863" s="18"/>
      <c r="I863" s="89">
        <f t="shared" si="225"/>
        <v>0</v>
      </c>
      <c r="J863" s="3"/>
      <c r="K863" s="3">
        <f t="shared" si="226"/>
        <v>0</v>
      </c>
      <c r="L863" s="3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5.75" customHeight="1">
      <c r="A864" s="4" t="s">
        <v>495</v>
      </c>
      <c r="B864" s="97">
        <f>SUM(B850:B863)</f>
        <v>0</v>
      </c>
      <c r="C864" s="96"/>
      <c r="D864" s="97">
        <f t="shared" ref="D864:F864" si="227">SUM(D850:D863)</f>
        <v>0</v>
      </c>
      <c r="E864" s="97">
        <f t="shared" si="227"/>
        <v>0</v>
      </c>
      <c r="F864" s="97">
        <f t="shared" si="227"/>
        <v>0</v>
      </c>
      <c r="G864" s="87"/>
      <c r="H864" s="96"/>
      <c r="I864" s="97">
        <f t="shared" ref="I864:L864" si="228">SUM(I850:I863)</f>
        <v>0</v>
      </c>
      <c r="J864" s="98">
        <f t="shared" si="228"/>
        <v>0</v>
      </c>
      <c r="K864" s="98">
        <f t="shared" si="228"/>
        <v>0</v>
      </c>
      <c r="L864" s="98">
        <f t="shared" si="228"/>
        <v>0</v>
      </c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5.75" customHeight="1">
      <c r="A865" s="8"/>
      <c r="B865" s="100"/>
      <c r="C865" s="100"/>
      <c r="D865" s="100"/>
      <c r="E865" s="100"/>
      <c r="F865" s="100"/>
      <c r="G865" s="100"/>
      <c r="H865" s="100"/>
      <c r="I865" s="101" t="s">
        <v>496</v>
      </c>
      <c r="J865" s="100"/>
      <c r="K865" s="100"/>
      <c r="L865" s="101" t="s">
        <v>497</v>
      </c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5.75" customHeight="1">
      <c r="A866" s="8"/>
      <c r="B866" s="100"/>
      <c r="C866" s="100"/>
      <c r="D866" s="100"/>
      <c r="E866" s="100"/>
      <c r="F866" s="100"/>
      <c r="G866" s="100"/>
      <c r="H866" s="100"/>
      <c r="I866" s="104">
        <f>G862*A848</f>
        <v>0</v>
      </c>
      <c r="J866" s="100"/>
      <c r="K866" s="100"/>
      <c r="L866" s="104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5.75" customHeight="1">
      <c r="A869" s="66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6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5.75" customHeight="1">
      <c r="A870" s="78" t="s">
        <v>478</v>
      </c>
      <c r="B870" s="79" t="s">
        <v>479</v>
      </c>
      <c r="C870" s="75"/>
      <c r="D870" s="76"/>
      <c r="E870" s="80" t="s">
        <v>480</v>
      </c>
      <c r="F870" s="75"/>
      <c r="G870" s="76"/>
      <c r="H870" s="79" t="s">
        <v>481</v>
      </c>
      <c r="I870" s="75"/>
      <c r="J870" s="75"/>
      <c r="K870" s="75"/>
      <c r="L870" s="76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5.75" customHeight="1">
      <c r="A871" s="177">
        <v>4.0</v>
      </c>
      <c r="B871" s="82" t="s">
        <v>482</v>
      </c>
      <c r="C871" s="82" t="s">
        <v>483</v>
      </c>
      <c r="D871" s="82" t="s">
        <v>484</v>
      </c>
      <c r="E871" s="82" t="s">
        <v>485</v>
      </c>
      <c r="F871" s="82" t="s">
        <v>484</v>
      </c>
      <c r="G871" s="82" t="s">
        <v>524</v>
      </c>
      <c r="H871" s="82" t="s">
        <v>486</v>
      </c>
      <c r="I871" s="82" t="s">
        <v>487</v>
      </c>
      <c r="J871" s="147" t="s">
        <v>488</v>
      </c>
      <c r="K871" s="85" t="s">
        <v>489</v>
      </c>
      <c r="L871" s="85" t="s">
        <v>490</v>
      </c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5.75" customHeight="1">
      <c r="A872" s="86" t="s">
        <v>491</v>
      </c>
      <c r="B872" s="87"/>
      <c r="C872" s="87"/>
      <c r="D872" s="87"/>
      <c r="E872" s="87"/>
      <c r="F872" s="87"/>
      <c r="G872" s="87"/>
      <c r="H872" s="87"/>
      <c r="I872" s="87"/>
      <c r="J872" s="115"/>
      <c r="K872" s="87"/>
      <c r="L872" s="8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5.75" customHeight="1">
      <c r="A873" s="2"/>
      <c r="B873" s="89"/>
      <c r="C873" s="89"/>
      <c r="D873" s="18">
        <f t="shared" ref="D873:D886" si="229">C873*B873</f>
        <v>0</v>
      </c>
      <c r="E873" s="18">
        <f>B873*A871</f>
        <v>0</v>
      </c>
      <c r="F873" s="18">
        <f t="shared" ref="F873:F886" si="230">E873*C873</f>
        <v>0</v>
      </c>
      <c r="G873" s="140">
        <v>0.0</v>
      </c>
      <c r="H873" s="18"/>
      <c r="I873" s="89">
        <f t="shared" ref="I873:I886" si="231">H873*E873</f>
        <v>0</v>
      </c>
      <c r="J873" s="116"/>
      <c r="K873" s="3">
        <f t="shared" ref="K873:K886" si="232">J873*I873</f>
        <v>0</v>
      </c>
      <c r="L873" s="3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5.75" customHeight="1">
      <c r="A874" s="2"/>
      <c r="B874" s="89"/>
      <c r="C874" s="89"/>
      <c r="D874" s="18">
        <f t="shared" si="229"/>
        <v>0</v>
      </c>
      <c r="E874" s="18">
        <f>B874*A871</f>
        <v>0</v>
      </c>
      <c r="F874" s="18">
        <f t="shared" si="230"/>
        <v>0</v>
      </c>
      <c r="G874" s="87"/>
      <c r="H874" s="18"/>
      <c r="I874" s="89">
        <f t="shared" si="231"/>
        <v>0</v>
      </c>
      <c r="J874" s="116"/>
      <c r="K874" s="3">
        <f t="shared" si="232"/>
        <v>0</v>
      </c>
      <c r="L874" s="3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5.75" customHeight="1">
      <c r="A875" s="2"/>
      <c r="B875" s="18"/>
      <c r="C875" s="18"/>
      <c r="D875" s="18">
        <f t="shared" si="229"/>
        <v>0</v>
      </c>
      <c r="E875" s="18">
        <f>B875*A871</f>
        <v>0</v>
      </c>
      <c r="F875" s="18">
        <f t="shared" si="230"/>
        <v>0</v>
      </c>
      <c r="G875" s="148" t="s">
        <v>527</v>
      </c>
      <c r="H875" s="18"/>
      <c r="I875" s="89">
        <f t="shared" si="231"/>
        <v>0</v>
      </c>
      <c r="J875" s="116"/>
      <c r="K875" s="3">
        <f t="shared" si="232"/>
        <v>0</v>
      </c>
      <c r="L875" s="3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5.75" customHeight="1">
      <c r="A876" s="2"/>
      <c r="B876" s="18"/>
      <c r="C876" s="18"/>
      <c r="D876" s="18">
        <f t="shared" si="229"/>
        <v>0</v>
      </c>
      <c r="E876" s="18">
        <f>B876*A871</f>
        <v>0</v>
      </c>
      <c r="F876" s="18">
        <f t="shared" si="230"/>
        <v>0</v>
      </c>
      <c r="G876" s="142"/>
      <c r="H876" s="18"/>
      <c r="I876" s="89">
        <f t="shared" si="231"/>
        <v>0</v>
      </c>
      <c r="J876" s="116"/>
      <c r="K876" s="3">
        <f t="shared" si="232"/>
        <v>0</v>
      </c>
      <c r="L876" s="3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5.75" customHeight="1">
      <c r="A877" s="2"/>
      <c r="B877" s="18"/>
      <c r="C877" s="18"/>
      <c r="D877" s="18">
        <f t="shared" si="229"/>
        <v>0</v>
      </c>
      <c r="E877" s="18">
        <f>B877*A871</f>
        <v>0</v>
      </c>
      <c r="F877" s="18">
        <f t="shared" si="230"/>
        <v>0</v>
      </c>
      <c r="G877" s="142"/>
      <c r="H877" s="18"/>
      <c r="I877" s="89">
        <f t="shared" si="231"/>
        <v>0</v>
      </c>
      <c r="J877" s="116"/>
      <c r="K877" s="3">
        <f t="shared" si="232"/>
        <v>0</v>
      </c>
      <c r="L877" s="3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5.75" customHeight="1">
      <c r="A878" s="2"/>
      <c r="B878" s="18"/>
      <c r="C878" s="18"/>
      <c r="D878" s="18">
        <f t="shared" si="229"/>
        <v>0</v>
      </c>
      <c r="E878" s="18">
        <f>B878*A871</f>
        <v>0</v>
      </c>
      <c r="F878" s="18">
        <f t="shared" si="230"/>
        <v>0</v>
      </c>
      <c r="G878" s="87"/>
      <c r="H878" s="18"/>
      <c r="I878" s="89">
        <f t="shared" si="231"/>
        <v>0</v>
      </c>
      <c r="J878" s="116"/>
      <c r="K878" s="3">
        <f t="shared" si="232"/>
        <v>0</v>
      </c>
      <c r="L878" s="3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5.75" customHeight="1">
      <c r="A879" s="2"/>
      <c r="B879" s="18"/>
      <c r="C879" s="18"/>
      <c r="D879" s="18">
        <f t="shared" si="229"/>
        <v>0</v>
      </c>
      <c r="E879" s="18">
        <f>B879*A871</f>
        <v>0</v>
      </c>
      <c r="F879" s="18">
        <f t="shared" si="230"/>
        <v>0</v>
      </c>
      <c r="G879" s="59"/>
      <c r="H879" s="18"/>
      <c r="I879" s="89">
        <f t="shared" si="231"/>
        <v>0</v>
      </c>
      <c r="J879" s="116"/>
      <c r="K879" s="3">
        <f t="shared" si="232"/>
        <v>0</v>
      </c>
      <c r="L879" s="3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5.75" customHeight="1">
      <c r="A880" s="2"/>
      <c r="B880" s="89"/>
      <c r="C880" s="89"/>
      <c r="D880" s="18">
        <f t="shared" si="229"/>
        <v>0</v>
      </c>
      <c r="E880" s="18">
        <f>B880*A871</f>
        <v>0</v>
      </c>
      <c r="F880" s="18">
        <f t="shared" si="230"/>
        <v>0</v>
      </c>
      <c r="G880" s="148" t="s">
        <v>528</v>
      </c>
      <c r="H880" s="18"/>
      <c r="I880" s="89">
        <f t="shared" si="231"/>
        <v>0</v>
      </c>
      <c r="J880" s="116"/>
      <c r="K880" s="3">
        <f t="shared" si="232"/>
        <v>0</v>
      </c>
      <c r="L880" s="3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5.75" customHeight="1">
      <c r="A881" s="2"/>
      <c r="B881" s="89"/>
      <c r="C881" s="89"/>
      <c r="D881" s="18">
        <f t="shared" si="229"/>
        <v>0</v>
      </c>
      <c r="E881" s="18">
        <f>B881*A871</f>
        <v>0</v>
      </c>
      <c r="F881" s="18">
        <f t="shared" si="230"/>
        <v>0</v>
      </c>
      <c r="G881" s="142"/>
      <c r="H881" s="18"/>
      <c r="I881" s="89">
        <f t="shared" si="231"/>
        <v>0</v>
      </c>
      <c r="J881" s="116"/>
      <c r="K881" s="3">
        <f t="shared" si="232"/>
        <v>0</v>
      </c>
      <c r="L881" s="3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5.75" customHeight="1">
      <c r="A882" s="1"/>
      <c r="B882" s="89"/>
      <c r="C882" s="89"/>
      <c r="D882" s="18">
        <f t="shared" si="229"/>
        <v>0</v>
      </c>
      <c r="E882" s="18">
        <f>B882*A871</f>
        <v>0</v>
      </c>
      <c r="F882" s="18">
        <f t="shared" si="230"/>
        <v>0</v>
      </c>
      <c r="G882" s="142"/>
      <c r="H882" s="18"/>
      <c r="I882" s="89">
        <f t="shared" si="231"/>
        <v>0</v>
      </c>
      <c r="J882" s="116"/>
      <c r="K882" s="3">
        <f t="shared" si="232"/>
        <v>0</v>
      </c>
      <c r="L882" s="3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5.75" customHeight="1">
      <c r="A883" s="1"/>
      <c r="B883" s="89"/>
      <c r="C883" s="89"/>
      <c r="D883" s="18">
        <f t="shared" si="229"/>
        <v>0</v>
      </c>
      <c r="E883" s="18">
        <f>B883*A871</f>
        <v>0</v>
      </c>
      <c r="F883" s="18">
        <f t="shared" si="230"/>
        <v>0</v>
      </c>
      <c r="G883" s="142"/>
      <c r="H883" s="18"/>
      <c r="I883" s="89">
        <f t="shared" si="231"/>
        <v>0</v>
      </c>
      <c r="J883" s="116"/>
      <c r="K883" s="3">
        <f t="shared" si="232"/>
        <v>0</v>
      </c>
      <c r="L883" s="3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5.75" customHeight="1">
      <c r="A884" s="31"/>
      <c r="B884" s="89"/>
      <c r="C884" s="89"/>
      <c r="D884" s="95">
        <f t="shared" si="229"/>
        <v>0</v>
      </c>
      <c r="E884" s="95">
        <f>B884*A871</f>
        <v>0</v>
      </c>
      <c r="F884" s="18">
        <f t="shared" si="230"/>
        <v>0</v>
      </c>
      <c r="G884" s="87"/>
      <c r="H884" s="18"/>
      <c r="I884" s="89">
        <f t="shared" si="231"/>
        <v>0</v>
      </c>
      <c r="J884" s="118"/>
      <c r="K884" s="3">
        <f t="shared" si="232"/>
        <v>0</v>
      </c>
      <c r="L884" s="3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5.75" customHeight="1">
      <c r="A885" s="31"/>
      <c r="B885" s="89"/>
      <c r="C885" s="89"/>
      <c r="D885" s="18">
        <f t="shared" si="229"/>
        <v>0</v>
      </c>
      <c r="E885" s="18">
        <f>B885*A871</f>
        <v>0</v>
      </c>
      <c r="F885" s="18">
        <f t="shared" si="230"/>
        <v>0</v>
      </c>
      <c r="G885" s="143">
        <f>F887/A871</f>
        <v>0</v>
      </c>
      <c r="H885" s="18"/>
      <c r="I885" s="89">
        <f t="shared" si="231"/>
        <v>0</v>
      </c>
      <c r="J885" s="3"/>
      <c r="K885" s="3">
        <f t="shared" si="232"/>
        <v>0</v>
      </c>
      <c r="L885" s="3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5.75" customHeight="1">
      <c r="A886" s="31"/>
      <c r="B886" s="89"/>
      <c r="C886" s="89"/>
      <c r="D886" s="18">
        <f t="shared" si="229"/>
        <v>0</v>
      </c>
      <c r="E886" s="18">
        <f>B886*A871</f>
        <v>0</v>
      </c>
      <c r="F886" s="18">
        <f t="shared" si="230"/>
        <v>0</v>
      </c>
      <c r="G886" s="142"/>
      <c r="H886" s="18"/>
      <c r="I886" s="89">
        <f t="shared" si="231"/>
        <v>0</v>
      </c>
      <c r="J886" s="3"/>
      <c r="K886" s="3">
        <f t="shared" si="232"/>
        <v>0</v>
      </c>
      <c r="L886" s="3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5.75" customHeight="1">
      <c r="A887" s="4" t="s">
        <v>495</v>
      </c>
      <c r="B887" s="97">
        <f>SUM(B873:B886)</f>
        <v>0</v>
      </c>
      <c r="C887" s="96"/>
      <c r="D887" s="97">
        <f t="shared" ref="D887:F887" si="233">SUM(D873:D886)</f>
        <v>0</v>
      </c>
      <c r="E887" s="97">
        <f t="shared" si="233"/>
        <v>0</v>
      </c>
      <c r="F887" s="97">
        <f t="shared" si="233"/>
        <v>0</v>
      </c>
      <c r="G887" s="87"/>
      <c r="H887" s="96"/>
      <c r="I887" s="97">
        <f t="shared" ref="I887:L887" si="234">SUM(I873:I886)</f>
        <v>0</v>
      </c>
      <c r="J887" s="98">
        <f t="shared" si="234"/>
        <v>0</v>
      </c>
      <c r="K887" s="98">
        <f t="shared" si="234"/>
        <v>0</v>
      </c>
      <c r="L887" s="98">
        <f t="shared" si="234"/>
        <v>0</v>
      </c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5.75" customHeight="1">
      <c r="A888" s="8"/>
      <c r="B888" s="100"/>
      <c r="C888" s="100"/>
      <c r="D888" s="100"/>
      <c r="E888" s="100"/>
      <c r="F888" s="100"/>
      <c r="G888" s="100"/>
      <c r="H888" s="100"/>
      <c r="I888" s="101" t="s">
        <v>496</v>
      </c>
      <c r="J888" s="100"/>
      <c r="K888" s="100"/>
      <c r="L888" s="101" t="s">
        <v>497</v>
      </c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5.75" customHeight="1">
      <c r="A889" s="8"/>
      <c r="B889" s="100"/>
      <c r="C889" s="100"/>
      <c r="D889" s="100"/>
      <c r="E889" s="100"/>
      <c r="F889" s="100"/>
      <c r="G889" s="100"/>
      <c r="H889" s="100"/>
      <c r="I889" s="104">
        <f>G885*A871</f>
        <v>0</v>
      </c>
      <c r="J889" s="100"/>
      <c r="K889" s="100"/>
      <c r="L889" s="104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5.75" customHeight="1">
      <c r="A892" s="78" t="s">
        <v>478</v>
      </c>
      <c r="B892" s="79" t="s">
        <v>479</v>
      </c>
      <c r="C892" s="75"/>
      <c r="D892" s="76"/>
      <c r="E892" s="80" t="s">
        <v>480</v>
      </c>
      <c r="F892" s="75"/>
      <c r="G892" s="76"/>
      <c r="H892" s="79" t="s">
        <v>481</v>
      </c>
      <c r="I892" s="75"/>
      <c r="J892" s="75"/>
      <c r="K892" s="75"/>
      <c r="L892" s="76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5.75" customHeight="1">
      <c r="A893" s="177">
        <v>4.0</v>
      </c>
      <c r="B893" s="82" t="s">
        <v>482</v>
      </c>
      <c r="C893" s="82" t="s">
        <v>483</v>
      </c>
      <c r="D893" s="82" t="s">
        <v>484</v>
      </c>
      <c r="E893" s="82" t="s">
        <v>485</v>
      </c>
      <c r="F893" s="82" t="s">
        <v>484</v>
      </c>
      <c r="G893" s="82" t="s">
        <v>524</v>
      </c>
      <c r="H893" s="82" t="s">
        <v>486</v>
      </c>
      <c r="I893" s="82" t="s">
        <v>487</v>
      </c>
      <c r="J893" s="147" t="s">
        <v>488</v>
      </c>
      <c r="K893" s="85" t="s">
        <v>489</v>
      </c>
      <c r="L893" s="85" t="s">
        <v>490</v>
      </c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5.75" customHeight="1">
      <c r="A894" s="86" t="s">
        <v>491</v>
      </c>
      <c r="B894" s="87"/>
      <c r="C894" s="87"/>
      <c r="D894" s="87"/>
      <c r="E894" s="87"/>
      <c r="F894" s="87"/>
      <c r="G894" s="87"/>
      <c r="H894" s="87"/>
      <c r="I894" s="87"/>
      <c r="J894" s="115"/>
      <c r="K894" s="87"/>
      <c r="L894" s="8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5.75" customHeight="1">
      <c r="A895" s="2"/>
      <c r="B895" s="89"/>
      <c r="C895" s="89"/>
      <c r="D895" s="18">
        <f t="shared" ref="D895:D908" si="235">C895*B895</f>
        <v>0</v>
      </c>
      <c r="E895" s="18">
        <f>B895*A893</f>
        <v>0</v>
      </c>
      <c r="F895" s="18">
        <f t="shared" ref="F895:F908" si="236">E895*C895</f>
        <v>0</v>
      </c>
      <c r="G895" s="140">
        <v>0.0</v>
      </c>
      <c r="H895" s="18"/>
      <c r="I895" s="89">
        <f t="shared" ref="I895:I908" si="237">H895*E895</f>
        <v>0</v>
      </c>
      <c r="J895" s="116"/>
      <c r="K895" s="3">
        <f t="shared" ref="K895:K908" si="238">J895*I895</f>
        <v>0</v>
      </c>
      <c r="L895" s="3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5.75" customHeight="1">
      <c r="A896" s="2"/>
      <c r="B896" s="89"/>
      <c r="C896" s="89"/>
      <c r="D896" s="18">
        <f t="shared" si="235"/>
        <v>0</v>
      </c>
      <c r="E896" s="18">
        <f>B896*A893</f>
        <v>0</v>
      </c>
      <c r="F896" s="18">
        <f t="shared" si="236"/>
        <v>0</v>
      </c>
      <c r="G896" s="87"/>
      <c r="H896" s="18"/>
      <c r="I896" s="89">
        <f t="shared" si="237"/>
        <v>0</v>
      </c>
      <c r="J896" s="116"/>
      <c r="K896" s="3">
        <f t="shared" si="238"/>
        <v>0</v>
      </c>
      <c r="L896" s="3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5.75" customHeight="1">
      <c r="A897" s="2"/>
      <c r="B897" s="18"/>
      <c r="C897" s="18"/>
      <c r="D897" s="18">
        <f t="shared" si="235"/>
        <v>0</v>
      </c>
      <c r="E897" s="18">
        <f>B897*A893</f>
        <v>0</v>
      </c>
      <c r="F897" s="18">
        <f t="shared" si="236"/>
        <v>0</v>
      </c>
      <c r="G897" s="148" t="s">
        <v>527</v>
      </c>
      <c r="H897" s="18"/>
      <c r="I897" s="89">
        <f t="shared" si="237"/>
        <v>0</v>
      </c>
      <c r="J897" s="116"/>
      <c r="K897" s="3">
        <f t="shared" si="238"/>
        <v>0</v>
      </c>
      <c r="L897" s="3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5.75" customHeight="1">
      <c r="A898" s="2"/>
      <c r="B898" s="18"/>
      <c r="C898" s="18"/>
      <c r="D898" s="18">
        <f t="shared" si="235"/>
        <v>0</v>
      </c>
      <c r="E898" s="18">
        <f>B898*A893</f>
        <v>0</v>
      </c>
      <c r="F898" s="18">
        <f t="shared" si="236"/>
        <v>0</v>
      </c>
      <c r="G898" s="142"/>
      <c r="H898" s="18"/>
      <c r="I898" s="89">
        <f t="shared" si="237"/>
        <v>0</v>
      </c>
      <c r="J898" s="116"/>
      <c r="K898" s="3">
        <f t="shared" si="238"/>
        <v>0</v>
      </c>
      <c r="L898" s="3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5.75" customHeight="1">
      <c r="A899" s="2"/>
      <c r="B899" s="18"/>
      <c r="C899" s="18"/>
      <c r="D899" s="18">
        <f t="shared" si="235"/>
        <v>0</v>
      </c>
      <c r="E899" s="18">
        <f>B899*A893</f>
        <v>0</v>
      </c>
      <c r="F899" s="18">
        <f t="shared" si="236"/>
        <v>0</v>
      </c>
      <c r="G899" s="142"/>
      <c r="H899" s="18"/>
      <c r="I899" s="89">
        <f t="shared" si="237"/>
        <v>0</v>
      </c>
      <c r="J899" s="116"/>
      <c r="K899" s="3">
        <f t="shared" si="238"/>
        <v>0</v>
      </c>
      <c r="L899" s="3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5.75" customHeight="1">
      <c r="A900" s="2"/>
      <c r="B900" s="18"/>
      <c r="C900" s="18"/>
      <c r="D900" s="18">
        <f t="shared" si="235"/>
        <v>0</v>
      </c>
      <c r="E900" s="18">
        <f>B900*A893</f>
        <v>0</v>
      </c>
      <c r="F900" s="18">
        <f t="shared" si="236"/>
        <v>0</v>
      </c>
      <c r="G900" s="87"/>
      <c r="H900" s="18"/>
      <c r="I900" s="89">
        <f t="shared" si="237"/>
        <v>0</v>
      </c>
      <c r="J900" s="116"/>
      <c r="K900" s="3">
        <f t="shared" si="238"/>
        <v>0</v>
      </c>
      <c r="L900" s="3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5.75" customHeight="1">
      <c r="A901" s="2"/>
      <c r="B901" s="18"/>
      <c r="C901" s="18"/>
      <c r="D901" s="18">
        <f t="shared" si="235"/>
        <v>0</v>
      </c>
      <c r="E901" s="18">
        <f>B901*A893</f>
        <v>0</v>
      </c>
      <c r="F901" s="18">
        <f t="shared" si="236"/>
        <v>0</v>
      </c>
      <c r="G901" s="59"/>
      <c r="H901" s="18"/>
      <c r="I901" s="89">
        <f t="shared" si="237"/>
        <v>0</v>
      </c>
      <c r="J901" s="116"/>
      <c r="K901" s="3">
        <f t="shared" si="238"/>
        <v>0</v>
      </c>
      <c r="L901" s="3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5.75" customHeight="1">
      <c r="A902" s="2"/>
      <c r="B902" s="89"/>
      <c r="C902" s="89"/>
      <c r="D902" s="18">
        <f t="shared" si="235"/>
        <v>0</v>
      </c>
      <c r="E902" s="18">
        <f>B902*A893</f>
        <v>0</v>
      </c>
      <c r="F902" s="18">
        <f t="shared" si="236"/>
        <v>0</v>
      </c>
      <c r="G902" s="148" t="s">
        <v>528</v>
      </c>
      <c r="H902" s="18"/>
      <c r="I902" s="89">
        <f t="shared" si="237"/>
        <v>0</v>
      </c>
      <c r="J902" s="116"/>
      <c r="K902" s="3">
        <f t="shared" si="238"/>
        <v>0</v>
      </c>
      <c r="L902" s="3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5.75" customHeight="1">
      <c r="A903" s="2"/>
      <c r="B903" s="89"/>
      <c r="C903" s="89"/>
      <c r="D903" s="18">
        <f t="shared" si="235"/>
        <v>0</v>
      </c>
      <c r="E903" s="18">
        <f>B903*A893</f>
        <v>0</v>
      </c>
      <c r="F903" s="18">
        <f t="shared" si="236"/>
        <v>0</v>
      </c>
      <c r="G903" s="142"/>
      <c r="H903" s="18"/>
      <c r="I903" s="89">
        <f t="shared" si="237"/>
        <v>0</v>
      </c>
      <c r="J903" s="116"/>
      <c r="K903" s="3">
        <f t="shared" si="238"/>
        <v>0</v>
      </c>
      <c r="L903" s="3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5.75" customHeight="1">
      <c r="A904" s="1"/>
      <c r="B904" s="89"/>
      <c r="C904" s="89"/>
      <c r="D904" s="18">
        <f t="shared" si="235"/>
        <v>0</v>
      </c>
      <c r="E904" s="18">
        <f>B904*A893</f>
        <v>0</v>
      </c>
      <c r="F904" s="18">
        <f t="shared" si="236"/>
        <v>0</v>
      </c>
      <c r="G904" s="142"/>
      <c r="H904" s="18"/>
      <c r="I904" s="89">
        <f t="shared" si="237"/>
        <v>0</v>
      </c>
      <c r="J904" s="116"/>
      <c r="K904" s="3">
        <f t="shared" si="238"/>
        <v>0</v>
      </c>
      <c r="L904" s="3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5.75" customHeight="1">
      <c r="A905" s="1"/>
      <c r="B905" s="89"/>
      <c r="C905" s="89"/>
      <c r="D905" s="18">
        <f t="shared" si="235"/>
        <v>0</v>
      </c>
      <c r="E905" s="18">
        <f>B905*A893</f>
        <v>0</v>
      </c>
      <c r="F905" s="18">
        <f t="shared" si="236"/>
        <v>0</v>
      </c>
      <c r="G905" s="142"/>
      <c r="H905" s="18"/>
      <c r="I905" s="89">
        <f t="shared" si="237"/>
        <v>0</v>
      </c>
      <c r="J905" s="116"/>
      <c r="K905" s="3">
        <f t="shared" si="238"/>
        <v>0</v>
      </c>
      <c r="L905" s="3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5.75" customHeight="1">
      <c r="A906" s="31"/>
      <c r="B906" s="89"/>
      <c r="C906" s="89"/>
      <c r="D906" s="95">
        <f t="shared" si="235"/>
        <v>0</v>
      </c>
      <c r="E906" s="95">
        <f>B906*A893</f>
        <v>0</v>
      </c>
      <c r="F906" s="18">
        <f t="shared" si="236"/>
        <v>0</v>
      </c>
      <c r="G906" s="87"/>
      <c r="H906" s="18"/>
      <c r="I906" s="89">
        <f t="shared" si="237"/>
        <v>0</v>
      </c>
      <c r="J906" s="118"/>
      <c r="K906" s="3">
        <f t="shared" si="238"/>
        <v>0</v>
      </c>
      <c r="L906" s="3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5.75" customHeight="1">
      <c r="A907" s="31"/>
      <c r="B907" s="89"/>
      <c r="C907" s="89"/>
      <c r="D907" s="18">
        <f t="shared" si="235"/>
        <v>0</v>
      </c>
      <c r="E907" s="18">
        <f>B907*A893</f>
        <v>0</v>
      </c>
      <c r="F907" s="18">
        <f t="shared" si="236"/>
        <v>0</v>
      </c>
      <c r="G907" s="143">
        <f>F909/A893</f>
        <v>0</v>
      </c>
      <c r="H907" s="18"/>
      <c r="I907" s="89">
        <f t="shared" si="237"/>
        <v>0</v>
      </c>
      <c r="J907" s="3"/>
      <c r="K907" s="3">
        <f t="shared" si="238"/>
        <v>0</v>
      </c>
      <c r="L907" s="3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5.75" customHeight="1">
      <c r="A908" s="31"/>
      <c r="B908" s="89"/>
      <c r="C908" s="89"/>
      <c r="D908" s="18">
        <f t="shared" si="235"/>
        <v>0</v>
      </c>
      <c r="E908" s="18">
        <f>B908*A893</f>
        <v>0</v>
      </c>
      <c r="F908" s="18">
        <f t="shared" si="236"/>
        <v>0</v>
      </c>
      <c r="G908" s="142"/>
      <c r="H908" s="18"/>
      <c r="I908" s="89">
        <f t="shared" si="237"/>
        <v>0</v>
      </c>
      <c r="J908" s="3"/>
      <c r="K908" s="3">
        <f t="shared" si="238"/>
        <v>0</v>
      </c>
      <c r="L908" s="3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5.75" customHeight="1">
      <c r="A909" s="4" t="s">
        <v>495</v>
      </c>
      <c r="B909" s="97">
        <f>SUM(B895:B908)</f>
        <v>0</v>
      </c>
      <c r="C909" s="96"/>
      <c r="D909" s="97">
        <f t="shared" ref="D909:F909" si="239">SUM(D895:D908)</f>
        <v>0</v>
      </c>
      <c r="E909" s="97">
        <f t="shared" si="239"/>
        <v>0</v>
      </c>
      <c r="F909" s="97">
        <f t="shared" si="239"/>
        <v>0</v>
      </c>
      <c r="G909" s="87"/>
      <c r="H909" s="96"/>
      <c r="I909" s="97">
        <f t="shared" ref="I909:L909" si="240">SUM(I895:I908)</f>
        <v>0</v>
      </c>
      <c r="J909" s="98">
        <f t="shared" si="240"/>
        <v>0</v>
      </c>
      <c r="K909" s="98">
        <f t="shared" si="240"/>
        <v>0</v>
      </c>
      <c r="L909" s="98">
        <f t="shared" si="240"/>
        <v>0</v>
      </c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5.75" customHeight="1">
      <c r="A910" s="8"/>
      <c r="B910" s="100"/>
      <c r="C910" s="100"/>
      <c r="D910" s="100"/>
      <c r="E910" s="100"/>
      <c r="F910" s="100"/>
      <c r="G910" s="100"/>
      <c r="H910" s="100"/>
      <c r="I910" s="101" t="s">
        <v>496</v>
      </c>
      <c r="J910" s="100"/>
      <c r="K910" s="100"/>
      <c r="L910" s="101" t="s">
        <v>497</v>
      </c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5.75" customHeight="1">
      <c r="A911" s="8"/>
      <c r="B911" s="100"/>
      <c r="C911" s="100"/>
      <c r="D911" s="100"/>
      <c r="E911" s="100"/>
      <c r="F911" s="100"/>
      <c r="G911" s="100"/>
      <c r="H911" s="100"/>
      <c r="I911" s="104">
        <f>G907*A893</f>
        <v>0</v>
      </c>
      <c r="J911" s="100"/>
      <c r="K911" s="100"/>
      <c r="L911" s="104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5.75" customHeight="1">
      <c r="A914" s="66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6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5.75" customHeight="1">
      <c r="A915" s="78" t="s">
        <v>478</v>
      </c>
      <c r="B915" s="79" t="s">
        <v>479</v>
      </c>
      <c r="C915" s="75"/>
      <c r="D915" s="76"/>
      <c r="E915" s="80" t="s">
        <v>480</v>
      </c>
      <c r="F915" s="75"/>
      <c r="G915" s="76"/>
      <c r="H915" s="79" t="s">
        <v>481</v>
      </c>
      <c r="I915" s="75"/>
      <c r="J915" s="75"/>
      <c r="K915" s="75"/>
      <c r="L915" s="76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5.75" customHeight="1">
      <c r="A916" s="177">
        <v>4.0</v>
      </c>
      <c r="B916" s="82" t="s">
        <v>482</v>
      </c>
      <c r="C916" s="82" t="s">
        <v>483</v>
      </c>
      <c r="D916" s="82" t="s">
        <v>484</v>
      </c>
      <c r="E916" s="82" t="s">
        <v>485</v>
      </c>
      <c r="F916" s="82" t="s">
        <v>484</v>
      </c>
      <c r="G916" s="82" t="s">
        <v>524</v>
      </c>
      <c r="H916" s="82" t="s">
        <v>486</v>
      </c>
      <c r="I916" s="82" t="s">
        <v>487</v>
      </c>
      <c r="J916" s="147" t="s">
        <v>488</v>
      </c>
      <c r="K916" s="85" t="s">
        <v>489</v>
      </c>
      <c r="L916" s="85" t="s">
        <v>490</v>
      </c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5.75" customHeight="1">
      <c r="A917" s="86" t="s">
        <v>491</v>
      </c>
      <c r="B917" s="87"/>
      <c r="C917" s="87"/>
      <c r="D917" s="87"/>
      <c r="E917" s="87"/>
      <c r="F917" s="87"/>
      <c r="G917" s="87"/>
      <c r="H917" s="87"/>
      <c r="I917" s="87"/>
      <c r="J917" s="115"/>
      <c r="K917" s="87"/>
      <c r="L917" s="8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5.75" customHeight="1">
      <c r="A918" s="2"/>
      <c r="B918" s="89"/>
      <c r="C918" s="89"/>
      <c r="D918" s="18">
        <f t="shared" ref="D918:D931" si="241">C918*B918</f>
        <v>0</v>
      </c>
      <c r="E918" s="18">
        <f>B918*A916</f>
        <v>0</v>
      </c>
      <c r="F918" s="18">
        <f t="shared" ref="F918:F931" si="242">E918*C918</f>
        <v>0</v>
      </c>
      <c r="G918" s="140">
        <v>0.0</v>
      </c>
      <c r="H918" s="18"/>
      <c r="I918" s="89">
        <f t="shared" ref="I918:I931" si="243">H918*E918</f>
        <v>0</v>
      </c>
      <c r="J918" s="116"/>
      <c r="K918" s="3">
        <f t="shared" ref="K918:K931" si="244">J918*I918</f>
        <v>0</v>
      </c>
      <c r="L918" s="3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5.75" customHeight="1">
      <c r="A919" s="2"/>
      <c r="B919" s="89"/>
      <c r="C919" s="89"/>
      <c r="D919" s="18">
        <f t="shared" si="241"/>
        <v>0</v>
      </c>
      <c r="E919" s="18">
        <f>B919*A916</f>
        <v>0</v>
      </c>
      <c r="F919" s="18">
        <f t="shared" si="242"/>
        <v>0</v>
      </c>
      <c r="G919" s="87"/>
      <c r="H919" s="18"/>
      <c r="I919" s="89">
        <f t="shared" si="243"/>
        <v>0</v>
      </c>
      <c r="J919" s="116"/>
      <c r="K919" s="3">
        <f t="shared" si="244"/>
        <v>0</v>
      </c>
      <c r="L919" s="3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5.75" customHeight="1">
      <c r="A920" s="2"/>
      <c r="B920" s="18"/>
      <c r="C920" s="18"/>
      <c r="D920" s="18">
        <f t="shared" si="241"/>
        <v>0</v>
      </c>
      <c r="E920" s="18">
        <f>B920*A916</f>
        <v>0</v>
      </c>
      <c r="F920" s="18">
        <f t="shared" si="242"/>
        <v>0</v>
      </c>
      <c r="G920" s="148" t="s">
        <v>527</v>
      </c>
      <c r="H920" s="18"/>
      <c r="I920" s="89">
        <f t="shared" si="243"/>
        <v>0</v>
      </c>
      <c r="J920" s="116"/>
      <c r="K920" s="3">
        <f t="shared" si="244"/>
        <v>0</v>
      </c>
      <c r="L920" s="3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5.75" customHeight="1">
      <c r="A921" s="2"/>
      <c r="B921" s="18"/>
      <c r="C921" s="18"/>
      <c r="D921" s="18">
        <f t="shared" si="241"/>
        <v>0</v>
      </c>
      <c r="E921" s="18">
        <f>B921*A916</f>
        <v>0</v>
      </c>
      <c r="F921" s="18">
        <f t="shared" si="242"/>
        <v>0</v>
      </c>
      <c r="G921" s="142"/>
      <c r="H921" s="18"/>
      <c r="I921" s="89">
        <f t="shared" si="243"/>
        <v>0</v>
      </c>
      <c r="J921" s="116"/>
      <c r="K921" s="3">
        <f t="shared" si="244"/>
        <v>0</v>
      </c>
      <c r="L921" s="3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5.75" customHeight="1">
      <c r="A922" s="2"/>
      <c r="B922" s="18"/>
      <c r="C922" s="18"/>
      <c r="D922" s="18">
        <f t="shared" si="241"/>
        <v>0</v>
      </c>
      <c r="E922" s="18">
        <f>B922*A916</f>
        <v>0</v>
      </c>
      <c r="F922" s="18">
        <f t="shared" si="242"/>
        <v>0</v>
      </c>
      <c r="G922" s="142"/>
      <c r="H922" s="18"/>
      <c r="I922" s="89">
        <f t="shared" si="243"/>
        <v>0</v>
      </c>
      <c r="J922" s="116"/>
      <c r="K922" s="3">
        <f t="shared" si="244"/>
        <v>0</v>
      </c>
      <c r="L922" s="3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5.75" customHeight="1">
      <c r="A923" s="2"/>
      <c r="B923" s="18"/>
      <c r="C923" s="18"/>
      <c r="D923" s="18">
        <f t="shared" si="241"/>
        <v>0</v>
      </c>
      <c r="E923" s="18">
        <f>B923*A916</f>
        <v>0</v>
      </c>
      <c r="F923" s="18">
        <f t="shared" si="242"/>
        <v>0</v>
      </c>
      <c r="G923" s="87"/>
      <c r="H923" s="18"/>
      <c r="I923" s="89">
        <f t="shared" si="243"/>
        <v>0</v>
      </c>
      <c r="J923" s="116"/>
      <c r="K923" s="3">
        <f t="shared" si="244"/>
        <v>0</v>
      </c>
      <c r="L923" s="3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5.75" customHeight="1">
      <c r="A924" s="2"/>
      <c r="B924" s="18"/>
      <c r="C924" s="18"/>
      <c r="D924" s="18">
        <f t="shared" si="241"/>
        <v>0</v>
      </c>
      <c r="E924" s="18">
        <f>B924*A916</f>
        <v>0</v>
      </c>
      <c r="F924" s="18">
        <f t="shared" si="242"/>
        <v>0</v>
      </c>
      <c r="G924" s="59"/>
      <c r="H924" s="18"/>
      <c r="I924" s="89">
        <f t="shared" si="243"/>
        <v>0</v>
      </c>
      <c r="J924" s="116"/>
      <c r="K924" s="3">
        <f t="shared" si="244"/>
        <v>0</v>
      </c>
      <c r="L924" s="3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5.75" customHeight="1">
      <c r="A925" s="2"/>
      <c r="B925" s="89"/>
      <c r="C925" s="89"/>
      <c r="D925" s="18">
        <f t="shared" si="241"/>
        <v>0</v>
      </c>
      <c r="E925" s="18">
        <f>B925*A916</f>
        <v>0</v>
      </c>
      <c r="F925" s="18">
        <f t="shared" si="242"/>
        <v>0</v>
      </c>
      <c r="G925" s="148" t="s">
        <v>528</v>
      </c>
      <c r="H925" s="18"/>
      <c r="I925" s="89">
        <f t="shared" si="243"/>
        <v>0</v>
      </c>
      <c r="J925" s="116"/>
      <c r="K925" s="3">
        <f t="shared" si="244"/>
        <v>0</v>
      </c>
      <c r="L925" s="3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5.75" customHeight="1">
      <c r="A926" s="2"/>
      <c r="B926" s="89"/>
      <c r="C926" s="89"/>
      <c r="D926" s="18">
        <f t="shared" si="241"/>
        <v>0</v>
      </c>
      <c r="E926" s="18">
        <f>B926*A916</f>
        <v>0</v>
      </c>
      <c r="F926" s="18">
        <f t="shared" si="242"/>
        <v>0</v>
      </c>
      <c r="G926" s="142"/>
      <c r="H926" s="18"/>
      <c r="I926" s="89">
        <f t="shared" si="243"/>
        <v>0</v>
      </c>
      <c r="J926" s="116"/>
      <c r="K926" s="3">
        <f t="shared" si="244"/>
        <v>0</v>
      </c>
      <c r="L926" s="3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5.75" customHeight="1">
      <c r="A927" s="1"/>
      <c r="B927" s="89"/>
      <c r="C927" s="89"/>
      <c r="D927" s="18">
        <f t="shared" si="241"/>
        <v>0</v>
      </c>
      <c r="E927" s="18">
        <f>B927*A916</f>
        <v>0</v>
      </c>
      <c r="F927" s="18">
        <f t="shared" si="242"/>
        <v>0</v>
      </c>
      <c r="G927" s="142"/>
      <c r="H927" s="18"/>
      <c r="I927" s="89">
        <f t="shared" si="243"/>
        <v>0</v>
      </c>
      <c r="J927" s="116"/>
      <c r="K927" s="3">
        <f t="shared" si="244"/>
        <v>0</v>
      </c>
      <c r="L927" s="3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5.75" customHeight="1">
      <c r="A928" s="1"/>
      <c r="B928" s="89"/>
      <c r="C928" s="89"/>
      <c r="D928" s="18">
        <f t="shared" si="241"/>
        <v>0</v>
      </c>
      <c r="E928" s="18">
        <f>B928*A916</f>
        <v>0</v>
      </c>
      <c r="F928" s="18">
        <f t="shared" si="242"/>
        <v>0</v>
      </c>
      <c r="G928" s="142"/>
      <c r="H928" s="18"/>
      <c r="I928" s="89">
        <f t="shared" si="243"/>
        <v>0</v>
      </c>
      <c r="J928" s="116"/>
      <c r="K928" s="3">
        <f t="shared" si="244"/>
        <v>0</v>
      </c>
      <c r="L928" s="3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5.75" customHeight="1">
      <c r="A929" s="31"/>
      <c r="B929" s="89"/>
      <c r="C929" s="89"/>
      <c r="D929" s="95">
        <f t="shared" si="241"/>
        <v>0</v>
      </c>
      <c r="E929" s="95">
        <f>B929*A916</f>
        <v>0</v>
      </c>
      <c r="F929" s="18">
        <f t="shared" si="242"/>
        <v>0</v>
      </c>
      <c r="G929" s="87"/>
      <c r="H929" s="18"/>
      <c r="I929" s="89">
        <f t="shared" si="243"/>
        <v>0</v>
      </c>
      <c r="J929" s="118"/>
      <c r="K929" s="3">
        <f t="shared" si="244"/>
        <v>0</v>
      </c>
      <c r="L929" s="3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5.75" customHeight="1">
      <c r="A930" s="31"/>
      <c r="B930" s="89"/>
      <c r="C930" s="89"/>
      <c r="D930" s="18">
        <f t="shared" si="241"/>
        <v>0</v>
      </c>
      <c r="E930" s="18">
        <f>B930*A916</f>
        <v>0</v>
      </c>
      <c r="F930" s="18">
        <f t="shared" si="242"/>
        <v>0</v>
      </c>
      <c r="G930" s="143">
        <f>F932/A916</f>
        <v>0</v>
      </c>
      <c r="H930" s="18"/>
      <c r="I930" s="89">
        <f t="shared" si="243"/>
        <v>0</v>
      </c>
      <c r="J930" s="3"/>
      <c r="K930" s="3">
        <f t="shared" si="244"/>
        <v>0</v>
      </c>
      <c r="L930" s="3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5.75" customHeight="1">
      <c r="A931" s="31"/>
      <c r="B931" s="89"/>
      <c r="C931" s="89"/>
      <c r="D931" s="18">
        <f t="shared" si="241"/>
        <v>0</v>
      </c>
      <c r="E931" s="18">
        <f>B931*A916</f>
        <v>0</v>
      </c>
      <c r="F931" s="18">
        <f t="shared" si="242"/>
        <v>0</v>
      </c>
      <c r="G931" s="142"/>
      <c r="H931" s="18"/>
      <c r="I931" s="89">
        <f t="shared" si="243"/>
        <v>0</v>
      </c>
      <c r="J931" s="3"/>
      <c r="K931" s="3">
        <f t="shared" si="244"/>
        <v>0</v>
      </c>
      <c r="L931" s="3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5.75" customHeight="1">
      <c r="A932" s="4" t="s">
        <v>495</v>
      </c>
      <c r="B932" s="97">
        <f>SUM(B918:B931)</f>
        <v>0</v>
      </c>
      <c r="C932" s="96"/>
      <c r="D932" s="97">
        <f t="shared" ref="D932:F932" si="245">SUM(D918:D931)</f>
        <v>0</v>
      </c>
      <c r="E932" s="97">
        <f t="shared" si="245"/>
        <v>0</v>
      </c>
      <c r="F932" s="97">
        <f t="shared" si="245"/>
        <v>0</v>
      </c>
      <c r="G932" s="87"/>
      <c r="H932" s="96"/>
      <c r="I932" s="97">
        <f t="shared" ref="I932:L932" si="246">SUM(I918:I931)</f>
        <v>0</v>
      </c>
      <c r="J932" s="98">
        <f t="shared" si="246"/>
        <v>0</v>
      </c>
      <c r="K932" s="98">
        <f t="shared" si="246"/>
        <v>0</v>
      </c>
      <c r="L932" s="98">
        <f t="shared" si="246"/>
        <v>0</v>
      </c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5.75" customHeight="1">
      <c r="A933" s="8"/>
      <c r="B933" s="100"/>
      <c r="C933" s="100"/>
      <c r="D933" s="100"/>
      <c r="E933" s="100"/>
      <c r="F933" s="100"/>
      <c r="G933" s="100"/>
      <c r="H933" s="100"/>
      <c r="I933" s="101" t="s">
        <v>496</v>
      </c>
      <c r="J933" s="100"/>
      <c r="K933" s="100"/>
      <c r="L933" s="101" t="s">
        <v>497</v>
      </c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5.75" customHeight="1">
      <c r="A934" s="8"/>
      <c r="B934" s="100"/>
      <c r="C934" s="100"/>
      <c r="D934" s="100"/>
      <c r="E934" s="100"/>
      <c r="F934" s="100"/>
      <c r="G934" s="100"/>
      <c r="H934" s="100"/>
      <c r="I934" s="104">
        <f>G930*A916</f>
        <v>0</v>
      </c>
      <c r="J934" s="100"/>
      <c r="K934" s="100"/>
      <c r="L934" s="104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5.75" customHeight="1">
      <c r="A935" s="8"/>
      <c r="B935" s="100"/>
      <c r="C935" s="100"/>
      <c r="D935" s="100"/>
      <c r="E935" s="100"/>
      <c r="F935" s="100"/>
      <c r="G935" s="100"/>
      <c r="H935" s="100"/>
      <c r="I935" s="107"/>
      <c r="J935" s="100"/>
      <c r="K935" s="100"/>
      <c r="L935" s="10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5.75" customHeight="1">
      <c r="A937" s="66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6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5.75" customHeight="1">
      <c r="A938" s="78" t="s">
        <v>478</v>
      </c>
      <c r="B938" s="79" t="s">
        <v>479</v>
      </c>
      <c r="C938" s="75"/>
      <c r="D938" s="76"/>
      <c r="E938" s="80" t="s">
        <v>480</v>
      </c>
      <c r="F938" s="75"/>
      <c r="G938" s="76"/>
      <c r="H938" s="79" t="s">
        <v>481</v>
      </c>
      <c r="I938" s="75"/>
      <c r="J938" s="75"/>
      <c r="K938" s="75"/>
      <c r="L938" s="76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5.75" customHeight="1">
      <c r="A939" s="177">
        <v>4.0</v>
      </c>
      <c r="B939" s="82" t="s">
        <v>482</v>
      </c>
      <c r="C939" s="82" t="s">
        <v>483</v>
      </c>
      <c r="D939" s="82" t="s">
        <v>484</v>
      </c>
      <c r="E939" s="82" t="s">
        <v>485</v>
      </c>
      <c r="F939" s="82" t="s">
        <v>484</v>
      </c>
      <c r="G939" s="82" t="s">
        <v>524</v>
      </c>
      <c r="H939" s="82" t="s">
        <v>486</v>
      </c>
      <c r="I939" s="82" t="s">
        <v>487</v>
      </c>
      <c r="J939" s="147" t="s">
        <v>488</v>
      </c>
      <c r="K939" s="85" t="s">
        <v>489</v>
      </c>
      <c r="L939" s="85" t="s">
        <v>490</v>
      </c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5.75" customHeight="1">
      <c r="A940" s="86" t="s">
        <v>491</v>
      </c>
      <c r="B940" s="87"/>
      <c r="C940" s="87"/>
      <c r="D940" s="87"/>
      <c r="E940" s="87"/>
      <c r="F940" s="87"/>
      <c r="G940" s="87"/>
      <c r="H940" s="87"/>
      <c r="I940" s="87"/>
      <c r="J940" s="115"/>
      <c r="K940" s="87"/>
      <c r="L940" s="8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5.75" customHeight="1">
      <c r="A941" s="2"/>
      <c r="B941" s="89"/>
      <c r="C941" s="89"/>
      <c r="D941" s="18">
        <f t="shared" ref="D941:D954" si="247">C941*B941</f>
        <v>0</v>
      </c>
      <c r="E941" s="18">
        <f>B941*A939</f>
        <v>0</v>
      </c>
      <c r="F941" s="18">
        <f t="shared" ref="F941:F954" si="248">E941*C941</f>
        <v>0</v>
      </c>
      <c r="G941" s="140">
        <v>0.0</v>
      </c>
      <c r="H941" s="18"/>
      <c r="I941" s="89">
        <f t="shared" ref="I941:I954" si="249">H941*E941</f>
        <v>0</v>
      </c>
      <c r="J941" s="116"/>
      <c r="K941" s="3">
        <f t="shared" ref="K941:K954" si="250">J941*I941</f>
        <v>0</v>
      </c>
      <c r="L941" s="3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5.75" customHeight="1">
      <c r="A942" s="2"/>
      <c r="B942" s="89"/>
      <c r="C942" s="89"/>
      <c r="D942" s="18">
        <f t="shared" si="247"/>
        <v>0</v>
      </c>
      <c r="E942" s="18">
        <f>B942*A939</f>
        <v>0</v>
      </c>
      <c r="F942" s="18">
        <f t="shared" si="248"/>
        <v>0</v>
      </c>
      <c r="G942" s="87"/>
      <c r="H942" s="18"/>
      <c r="I942" s="89">
        <f t="shared" si="249"/>
        <v>0</v>
      </c>
      <c r="J942" s="116"/>
      <c r="K942" s="3">
        <f t="shared" si="250"/>
        <v>0</v>
      </c>
      <c r="L942" s="3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5.75" customHeight="1">
      <c r="A943" s="2"/>
      <c r="B943" s="18"/>
      <c r="C943" s="18"/>
      <c r="D943" s="18">
        <f t="shared" si="247"/>
        <v>0</v>
      </c>
      <c r="E943" s="18">
        <f>B943*A939</f>
        <v>0</v>
      </c>
      <c r="F943" s="18">
        <f t="shared" si="248"/>
        <v>0</v>
      </c>
      <c r="G943" s="148" t="s">
        <v>527</v>
      </c>
      <c r="H943" s="18"/>
      <c r="I943" s="89">
        <f t="shared" si="249"/>
        <v>0</v>
      </c>
      <c r="J943" s="116"/>
      <c r="K943" s="3">
        <f t="shared" si="250"/>
        <v>0</v>
      </c>
      <c r="L943" s="3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5.75" customHeight="1">
      <c r="A944" s="2"/>
      <c r="B944" s="18"/>
      <c r="C944" s="18"/>
      <c r="D944" s="18">
        <f t="shared" si="247"/>
        <v>0</v>
      </c>
      <c r="E944" s="18">
        <f>B944*A939</f>
        <v>0</v>
      </c>
      <c r="F944" s="18">
        <f t="shared" si="248"/>
        <v>0</v>
      </c>
      <c r="G944" s="142"/>
      <c r="H944" s="18"/>
      <c r="I944" s="89">
        <f t="shared" si="249"/>
        <v>0</v>
      </c>
      <c r="J944" s="116"/>
      <c r="K944" s="3">
        <f t="shared" si="250"/>
        <v>0</v>
      </c>
      <c r="L944" s="3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5.75" customHeight="1">
      <c r="A945" s="2"/>
      <c r="B945" s="18"/>
      <c r="C945" s="18"/>
      <c r="D945" s="18">
        <f t="shared" si="247"/>
        <v>0</v>
      </c>
      <c r="E945" s="18">
        <f>B945*A939</f>
        <v>0</v>
      </c>
      <c r="F945" s="18">
        <f t="shared" si="248"/>
        <v>0</v>
      </c>
      <c r="G945" s="142"/>
      <c r="H945" s="18"/>
      <c r="I945" s="89">
        <f t="shared" si="249"/>
        <v>0</v>
      </c>
      <c r="J945" s="116"/>
      <c r="K945" s="3">
        <f t="shared" si="250"/>
        <v>0</v>
      </c>
      <c r="L945" s="3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5.75" customHeight="1">
      <c r="A946" s="2"/>
      <c r="B946" s="18"/>
      <c r="C946" s="18"/>
      <c r="D946" s="18">
        <f t="shared" si="247"/>
        <v>0</v>
      </c>
      <c r="E946" s="18">
        <f>B946*A939</f>
        <v>0</v>
      </c>
      <c r="F946" s="18">
        <f t="shared" si="248"/>
        <v>0</v>
      </c>
      <c r="G946" s="87"/>
      <c r="H946" s="18"/>
      <c r="I946" s="89">
        <f t="shared" si="249"/>
        <v>0</v>
      </c>
      <c r="J946" s="116"/>
      <c r="K946" s="3">
        <f t="shared" si="250"/>
        <v>0</v>
      </c>
      <c r="L946" s="3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5.75" customHeight="1">
      <c r="A947" s="2"/>
      <c r="B947" s="18"/>
      <c r="C947" s="18"/>
      <c r="D947" s="18">
        <f t="shared" si="247"/>
        <v>0</v>
      </c>
      <c r="E947" s="18">
        <f>B947*A939</f>
        <v>0</v>
      </c>
      <c r="F947" s="18">
        <f t="shared" si="248"/>
        <v>0</v>
      </c>
      <c r="G947" s="59"/>
      <c r="H947" s="18"/>
      <c r="I947" s="89">
        <f t="shared" si="249"/>
        <v>0</v>
      </c>
      <c r="J947" s="116"/>
      <c r="K947" s="3">
        <f t="shared" si="250"/>
        <v>0</v>
      </c>
      <c r="L947" s="3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5.75" customHeight="1">
      <c r="A948" s="2"/>
      <c r="B948" s="89"/>
      <c r="C948" s="89"/>
      <c r="D948" s="18">
        <f t="shared" si="247"/>
        <v>0</v>
      </c>
      <c r="E948" s="18">
        <f>B948*A939</f>
        <v>0</v>
      </c>
      <c r="F948" s="18">
        <f t="shared" si="248"/>
        <v>0</v>
      </c>
      <c r="G948" s="148" t="s">
        <v>528</v>
      </c>
      <c r="H948" s="18"/>
      <c r="I948" s="89">
        <f t="shared" si="249"/>
        <v>0</v>
      </c>
      <c r="J948" s="116"/>
      <c r="K948" s="3">
        <f t="shared" si="250"/>
        <v>0</v>
      </c>
      <c r="L948" s="3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5.75" customHeight="1">
      <c r="A949" s="2"/>
      <c r="B949" s="89"/>
      <c r="C949" s="89"/>
      <c r="D949" s="18">
        <f t="shared" si="247"/>
        <v>0</v>
      </c>
      <c r="E949" s="18">
        <f>B949*A939</f>
        <v>0</v>
      </c>
      <c r="F949" s="18">
        <f t="shared" si="248"/>
        <v>0</v>
      </c>
      <c r="G949" s="142"/>
      <c r="H949" s="18"/>
      <c r="I949" s="89">
        <f t="shared" si="249"/>
        <v>0</v>
      </c>
      <c r="J949" s="116"/>
      <c r="K949" s="3">
        <f t="shared" si="250"/>
        <v>0</v>
      </c>
      <c r="L949" s="3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5.75" customHeight="1">
      <c r="A950" s="1"/>
      <c r="B950" s="89"/>
      <c r="C950" s="89"/>
      <c r="D950" s="18">
        <f t="shared" si="247"/>
        <v>0</v>
      </c>
      <c r="E950" s="18">
        <f>B950*A939</f>
        <v>0</v>
      </c>
      <c r="F950" s="18">
        <f t="shared" si="248"/>
        <v>0</v>
      </c>
      <c r="G950" s="142"/>
      <c r="H950" s="18"/>
      <c r="I950" s="89">
        <f t="shared" si="249"/>
        <v>0</v>
      </c>
      <c r="J950" s="116"/>
      <c r="K950" s="3">
        <f t="shared" si="250"/>
        <v>0</v>
      </c>
      <c r="L950" s="3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5.75" customHeight="1">
      <c r="A951" s="1"/>
      <c r="B951" s="89"/>
      <c r="C951" s="89"/>
      <c r="D951" s="18">
        <f t="shared" si="247"/>
        <v>0</v>
      </c>
      <c r="E951" s="18">
        <f>B951*A939</f>
        <v>0</v>
      </c>
      <c r="F951" s="18">
        <f t="shared" si="248"/>
        <v>0</v>
      </c>
      <c r="G951" s="142"/>
      <c r="H951" s="18"/>
      <c r="I951" s="89">
        <f t="shared" si="249"/>
        <v>0</v>
      </c>
      <c r="J951" s="116"/>
      <c r="K951" s="3">
        <f t="shared" si="250"/>
        <v>0</v>
      </c>
      <c r="L951" s="3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5.75" customHeight="1">
      <c r="A952" s="31"/>
      <c r="B952" s="89"/>
      <c r="C952" s="89"/>
      <c r="D952" s="95">
        <f t="shared" si="247"/>
        <v>0</v>
      </c>
      <c r="E952" s="95">
        <f>B952*A939</f>
        <v>0</v>
      </c>
      <c r="F952" s="18">
        <f t="shared" si="248"/>
        <v>0</v>
      </c>
      <c r="G952" s="87"/>
      <c r="H952" s="18"/>
      <c r="I952" s="89">
        <f t="shared" si="249"/>
        <v>0</v>
      </c>
      <c r="J952" s="118"/>
      <c r="K952" s="3">
        <f t="shared" si="250"/>
        <v>0</v>
      </c>
      <c r="L952" s="3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5.75" customHeight="1">
      <c r="A953" s="31"/>
      <c r="B953" s="89"/>
      <c r="C953" s="89"/>
      <c r="D953" s="18">
        <f t="shared" si="247"/>
        <v>0</v>
      </c>
      <c r="E953" s="18">
        <f>B953*A939</f>
        <v>0</v>
      </c>
      <c r="F953" s="18">
        <f t="shared" si="248"/>
        <v>0</v>
      </c>
      <c r="G953" s="143">
        <f>F955/A939</f>
        <v>0</v>
      </c>
      <c r="H953" s="18"/>
      <c r="I953" s="89">
        <f t="shared" si="249"/>
        <v>0</v>
      </c>
      <c r="J953" s="3"/>
      <c r="K953" s="3">
        <f t="shared" si="250"/>
        <v>0</v>
      </c>
      <c r="L953" s="3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5.75" customHeight="1">
      <c r="A954" s="31"/>
      <c r="B954" s="89"/>
      <c r="C954" s="89"/>
      <c r="D954" s="18">
        <f t="shared" si="247"/>
        <v>0</v>
      </c>
      <c r="E954" s="18">
        <f>B954*A939</f>
        <v>0</v>
      </c>
      <c r="F954" s="18">
        <f t="shared" si="248"/>
        <v>0</v>
      </c>
      <c r="G954" s="142"/>
      <c r="H954" s="18"/>
      <c r="I954" s="89">
        <f t="shared" si="249"/>
        <v>0</v>
      </c>
      <c r="J954" s="3"/>
      <c r="K954" s="3">
        <f t="shared" si="250"/>
        <v>0</v>
      </c>
      <c r="L954" s="3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5.75" customHeight="1">
      <c r="A955" s="4" t="s">
        <v>495</v>
      </c>
      <c r="B955" s="97">
        <f>SUM(B941:B954)</f>
        <v>0</v>
      </c>
      <c r="C955" s="96"/>
      <c r="D955" s="97">
        <f t="shared" ref="D955:F955" si="251">SUM(D941:D954)</f>
        <v>0</v>
      </c>
      <c r="E955" s="97">
        <f t="shared" si="251"/>
        <v>0</v>
      </c>
      <c r="F955" s="97">
        <f t="shared" si="251"/>
        <v>0</v>
      </c>
      <c r="G955" s="87"/>
      <c r="H955" s="96"/>
      <c r="I955" s="97">
        <f t="shared" ref="I955:L955" si="252">SUM(I941:I954)</f>
        <v>0</v>
      </c>
      <c r="J955" s="98">
        <f t="shared" si="252"/>
        <v>0</v>
      </c>
      <c r="K955" s="98">
        <f t="shared" si="252"/>
        <v>0</v>
      </c>
      <c r="L955" s="98">
        <f t="shared" si="252"/>
        <v>0</v>
      </c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5.75" customHeight="1">
      <c r="A956" s="8"/>
      <c r="B956" s="100"/>
      <c r="C956" s="100"/>
      <c r="D956" s="100"/>
      <c r="E956" s="100"/>
      <c r="F956" s="100"/>
      <c r="G956" s="100"/>
      <c r="H956" s="100"/>
      <c r="I956" s="101" t="s">
        <v>496</v>
      </c>
      <c r="J956" s="100"/>
      <c r="K956" s="100"/>
      <c r="L956" s="101" t="s">
        <v>497</v>
      </c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5.75" customHeight="1">
      <c r="A957" s="8"/>
      <c r="B957" s="100"/>
      <c r="C957" s="100"/>
      <c r="D957" s="100"/>
      <c r="E957" s="100"/>
      <c r="F957" s="100"/>
      <c r="G957" s="100"/>
      <c r="H957" s="100"/>
      <c r="I957" s="104">
        <f>G953*A939</f>
        <v>0</v>
      </c>
      <c r="J957" s="100"/>
      <c r="K957" s="100"/>
      <c r="L957" s="104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5.75" customHeight="1">
      <c r="A960" s="66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6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5.75" customHeight="1">
      <c r="A961" s="78" t="s">
        <v>478</v>
      </c>
      <c r="B961" s="79" t="s">
        <v>479</v>
      </c>
      <c r="C961" s="75"/>
      <c r="D961" s="76"/>
      <c r="E961" s="80" t="s">
        <v>480</v>
      </c>
      <c r="F961" s="75"/>
      <c r="G961" s="76"/>
      <c r="H961" s="79" t="s">
        <v>481</v>
      </c>
      <c r="I961" s="75"/>
      <c r="J961" s="75"/>
      <c r="K961" s="75"/>
      <c r="L961" s="76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5.75" customHeight="1">
      <c r="A962" s="177">
        <v>4.0</v>
      </c>
      <c r="B962" s="82" t="s">
        <v>482</v>
      </c>
      <c r="C962" s="82" t="s">
        <v>483</v>
      </c>
      <c r="D962" s="82" t="s">
        <v>484</v>
      </c>
      <c r="E962" s="82" t="s">
        <v>485</v>
      </c>
      <c r="F962" s="82" t="s">
        <v>484</v>
      </c>
      <c r="G962" s="82" t="s">
        <v>524</v>
      </c>
      <c r="H962" s="82" t="s">
        <v>486</v>
      </c>
      <c r="I962" s="82" t="s">
        <v>487</v>
      </c>
      <c r="J962" s="147" t="s">
        <v>488</v>
      </c>
      <c r="K962" s="85" t="s">
        <v>489</v>
      </c>
      <c r="L962" s="85" t="s">
        <v>490</v>
      </c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5.75" customHeight="1">
      <c r="A963" s="86" t="s">
        <v>491</v>
      </c>
      <c r="B963" s="87"/>
      <c r="C963" s="87"/>
      <c r="D963" s="87"/>
      <c r="E963" s="87"/>
      <c r="F963" s="87"/>
      <c r="G963" s="87"/>
      <c r="H963" s="87"/>
      <c r="I963" s="87"/>
      <c r="J963" s="115"/>
      <c r="K963" s="87"/>
      <c r="L963" s="8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5.75" customHeight="1">
      <c r="A964" s="2"/>
      <c r="B964" s="89"/>
      <c r="C964" s="89"/>
      <c r="D964" s="18">
        <f t="shared" ref="D964:D977" si="253">C964*B964</f>
        <v>0</v>
      </c>
      <c r="E964" s="18">
        <f>B964*A962</f>
        <v>0</v>
      </c>
      <c r="F964" s="18">
        <f t="shared" ref="F964:F977" si="254">E964*C964</f>
        <v>0</v>
      </c>
      <c r="G964" s="140">
        <v>0.0</v>
      </c>
      <c r="H964" s="18"/>
      <c r="I964" s="89">
        <f t="shared" ref="I964:I977" si="255">H964*E964</f>
        <v>0</v>
      </c>
      <c r="J964" s="116"/>
      <c r="K964" s="3">
        <f t="shared" ref="K964:K977" si="256">J964*I964</f>
        <v>0</v>
      </c>
      <c r="L964" s="3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5.75" customHeight="1">
      <c r="A965" s="2"/>
      <c r="B965" s="89"/>
      <c r="C965" s="89"/>
      <c r="D965" s="18">
        <f t="shared" si="253"/>
        <v>0</v>
      </c>
      <c r="E965" s="18">
        <f>B965*A962</f>
        <v>0</v>
      </c>
      <c r="F965" s="18">
        <f t="shared" si="254"/>
        <v>0</v>
      </c>
      <c r="G965" s="87"/>
      <c r="H965" s="18"/>
      <c r="I965" s="89">
        <f t="shared" si="255"/>
        <v>0</v>
      </c>
      <c r="J965" s="116"/>
      <c r="K965" s="3">
        <f t="shared" si="256"/>
        <v>0</v>
      </c>
      <c r="L965" s="3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5.75" customHeight="1">
      <c r="A966" s="2"/>
      <c r="B966" s="18"/>
      <c r="C966" s="18"/>
      <c r="D966" s="18">
        <f t="shared" si="253"/>
        <v>0</v>
      </c>
      <c r="E966" s="18">
        <f>B966*A962</f>
        <v>0</v>
      </c>
      <c r="F966" s="18">
        <f t="shared" si="254"/>
        <v>0</v>
      </c>
      <c r="G966" s="148" t="s">
        <v>527</v>
      </c>
      <c r="H966" s="18"/>
      <c r="I966" s="89">
        <f t="shared" si="255"/>
        <v>0</v>
      </c>
      <c r="J966" s="116"/>
      <c r="K966" s="3">
        <f t="shared" si="256"/>
        <v>0</v>
      </c>
      <c r="L966" s="3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5.75" customHeight="1">
      <c r="A967" s="2"/>
      <c r="B967" s="18"/>
      <c r="C967" s="18"/>
      <c r="D967" s="18">
        <f t="shared" si="253"/>
        <v>0</v>
      </c>
      <c r="E967" s="18">
        <f>B967*A962</f>
        <v>0</v>
      </c>
      <c r="F967" s="18">
        <f t="shared" si="254"/>
        <v>0</v>
      </c>
      <c r="G967" s="142"/>
      <c r="H967" s="18"/>
      <c r="I967" s="89">
        <f t="shared" si="255"/>
        <v>0</v>
      </c>
      <c r="J967" s="116"/>
      <c r="K967" s="3">
        <f t="shared" si="256"/>
        <v>0</v>
      </c>
      <c r="L967" s="3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5.75" customHeight="1">
      <c r="A968" s="2"/>
      <c r="B968" s="18"/>
      <c r="C968" s="18"/>
      <c r="D968" s="18">
        <f t="shared" si="253"/>
        <v>0</v>
      </c>
      <c r="E968" s="18">
        <f>B968*A962</f>
        <v>0</v>
      </c>
      <c r="F968" s="18">
        <f t="shared" si="254"/>
        <v>0</v>
      </c>
      <c r="G968" s="142"/>
      <c r="H968" s="18"/>
      <c r="I968" s="89">
        <f t="shared" si="255"/>
        <v>0</v>
      </c>
      <c r="J968" s="116"/>
      <c r="K968" s="3">
        <f t="shared" si="256"/>
        <v>0</v>
      </c>
      <c r="L968" s="3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5.75" customHeight="1">
      <c r="A969" s="2"/>
      <c r="B969" s="18"/>
      <c r="C969" s="18"/>
      <c r="D969" s="18">
        <f t="shared" si="253"/>
        <v>0</v>
      </c>
      <c r="E969" s="18">
        <f>B969*A962</f>
        <v>0</v>
      </c>
      <c r="F969" s="18">
        <f t="shared" si="254"/>
        <v>0</v>
      </c>
      <c r="G969" s="87"/>
      <c r="H969" s="18"/>
      <c r="I969" s="89">
        <f t="shared" si="255"/>
        <v>0</v>
      </c>
      <c r="J969" s="116"/>
      <c r="K969" s="3">
        <f t="shared" si="256"/>
        <v>0</v>
      </c>
      <c r="L969" s="3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5.75" customHeight="1">
      <c r="A970" s="2"/>
      <c r="B970" s="18"/>
      <c r="C970" s="18"/>
      <c r="D970" s="18">
        <f t="shared" si="253"/>
        <v>0</v>
      </c>
      <c r="E970" s="18">
        <f>B970*A962</f>
        <v>0</v>
      </c>
      <c r="F970" s="18">
        <f t="shared" si="254"/>
        <v>0</v>
      </c>
      <c r="G970" s="59"/>
      <c r="H970" s="18"/>
      <c r="I970" s="89">
        <f t="shared" si="255"/>
        <v>0</v>
      </c>
      <c r="J970" s="116"/>
      <c r="K970" s="3">
        <f t="shared" si="256"/>
        <v>0</v>
      </c>
      <c r="L970" s="3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5.75" customHeight="1">
      <c r="A971" s="2"/>
      <c r="B971" s="89"/>
      <c r="C971" s="89"/>
      <c r="D971" s="18">
        <f t="shared" si="253"/>
        <v>0</v>
      </c>
      <c r="E971" s="18">
        <f>B971*A962</f>
        <v>0</v>
      </c>
      <c r="F971" s="18">
        <f t="shared" si="254"/>
        <v>0</v>
      </c>
      <c r="G971" s="148" t="s">
        <v>528</v>
      </c>
      <c r="H971" s="18"/>
      <c r="I971" s="89">
        <f t="shared" si="255"/>
        <v>0</v>
      </c>
      <c r="J971" s="116"/>
      <c r="K971" s="3">
        <f t="shared" si="256"/>
        <v>0</v>
      </c>
      <c r="L971" s="3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5.75" customHeight="1">
      <c r="A972" s="2"/>
      <c r="B972" s="89"/>
      <c r="C972" s="89"/>
      <c r="D972" s="18">
        <f t="shared" si="253"/>
        <v>0</v>
      </c>
      <c r="E972" s="18">
        <f>B972*A962</f>
        <v>0</v>
      </c>
      <c r="F972" s="18">
        <f t="shared" si="254"/>
        <v>0</v>
      </c>
      <c r="G972" s="142"/>
      <c r="H972" s="18"/>
      <c r="I972" s="89">
        <f t="shared" si="255"/>
        <v>0</v>
      </c>
      <c r="J972" s="116"/>
      <c r="K972" s="3">
        <f t="shared" si="256"/>
        <v>0</v>
      </c>
      <c r="L972" s="3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5.75" customHeight="1">
      <c r="A973" s="1"/>
      <c r="B973" s="89"/>
      <c r="C973" s="89"/>
      <c r="D973" s="18">
        <f t="shared" si="253"/>
        <v>0</v>
      </c>
      <c r="E973" s="18">
        <f>B973*A962</f>
        <v>0</v>
      </c>
      <c r="F973" s="18">
        <f t="shared" si="254"/>
        <v>0</v>
      </c>
      <c r="G973" s="142"/>
      <c r="H973" s="18"/>
      <c r="I973" s="89">
        <f t="shared" si="255"/>
        <v>0</v>
      </c>
      <c r="J973" s="116"/>
      <c r="K973" s="3">
        <f t="shared" si="256"/>
        <v>0</v>
      </c>
      <c r="L973" s="3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5.75" customHeight="1">
      <c r="A974" s="1"/>
      <c r="B974" s="89"/>
      <c r="C974" s="89"/>
      <c r="D974" s="18">
        <f t="shared" si="253"/>
        <v>0</v>
      </c>
      <c r="E974" s="18">
        <f>B974*A962</f>
        <v>0</v>
      </c>
      <c r="F974" s="18">
        <f t="shared" si="254"/>
        <v>0</v>
      </c>
      <c r="G974" s="142"/>
      <c r="H974" s="18"/>
      <c r="I974" s="89">
        <f t="shared" si="255"/>
        <v>0</v>
      </c>
      <c r="J974" s="116"/>
      <c r="K974" s="3">
        <f t="shared" si="256"/>
        <v>0</v>
      </c>
      <c r="L974" s="3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5.75" customHeight="1">
      <c r="A975" s="31"/>
      <c r="B975" s="89"/>
      <c r="C975" s="89"/>
      <c r="D975" s="95">
        <f t="shared" si="253"/>
        <v>0</v>
      </c>
      <c r="E975" s="95">
        <f>B975*A962</f>
        <v>0</v>
      </c>
      <c r="F975" s="18">
        <f t="shared" si="254"/>
        <v>0</v>
      </c>
      <c r="G975" s="87"/>
      <c r="H975" s="18"/>
      <c r="I975" s="89">
        <f t="shared" si="255"/>
        <v>0</v>
      </c>
      <c r="J975" s="118"/>
      <c r="K975" s="3">
        <f t="shared" si="256"/>
        <v>0</v>
      </c>
      <c r="L975" s="3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5.75" customHeight="1">
      <c r="A976" s="31"/>
      <c r="B976" s="89"/>
      <c r="C976" s="89"/>
      <c r="D976" s="18">
        <f t="shared" si="253"/>
        <v>0</v>
      </c>
      <c r="E976" s="18">
        <f>B976*A962</f>
        <v>0</v>
      </c>
      <c r="F976" s="18">
        <f t="shared" si="254"/>
        <v>0</v>
      </c>
      <c r="G976" s="143">
        <f>F978/A962</f>
        <v>0</v>
      </c>
      <c r="H976" s="18"/>
      <c r="I976" s="89">
        <f t="shared" si="255"/>
        <v>0</v>
      </c>
      <c r="J976" s="3"/>
      <c r="K976" s="3">
        <f t="shared" si="256"/>
        <v>0</v>
      </c>
      <c r="L976" s="3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5.75" customHeight="1">
      <c r="A977" s="31"/>
      <c r="B977" s="89"/>
      <c r="C977" s="89"/>
      <c r="D977" s="18">
        <f t="shared" si="253"/>
        <v>0</v>
      </c>
      <c r="E977" s="18">
        <f>B977*A962</f>
        <v>0</v>
      </c>
      <c r="F977" s="18">
        <f t="shared" si="254"/>
        <v>0</v>
      </c>
      <c r="G977" s="142"/>
      <c r="H977" s="18"/>
      <c r="I977" s="89">
        <f t="shared" si="255"/>
        <v>0</v>
      </c>
      <c r="J977" s="3"/>
      <c r="K977" s="3">
        <f t="shared" si="256"/>
        <v>0</v>
      </c>
      <c r="L977" s="3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5.75" customHeight="1">
      <c r="A978" s="4" t="s">
        <v>495</v>
      </c>
      <c r="B978" s="97">
        <f>SUM(B964:B977)</f>
        <v>0</v>
      </c>
      <c r="C978" s="96"/>
      <c r="D978" s="97">
        <f t="shared" ref="D978:F978" si="257">SUM(D964:D977)</f>
        <v>0</v>
      </c>
      <c r="E978" s="97">
        <f t="shared" si="257"/>
        <v>0</v>
      </c>
      <c r="F978" s="97">
        <f t="shared" si="257"/>
        <v>0</v>
      </c>
      <c r="G978" s="87"/>
      <c r="H978" s="96"/>
      <c r="I978" s="97">
        <f t="shared" ref="I978:L978" si="258">SUM(I964:I977)</f>
        <v>0</v>
      </c>
      <c r="J978" s="98">
        <f t="shared" si="258"/>
        <v>0</v>
      </c>
      <c r="K978" s="98">
        <f t="shared" si="258"/>
        <v>0</v>
      </c>
      <c r="L978" s="98">
        <f t="shared" si="258"/>
        <v>0</v>
      </c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5.75" customHeight="1">
      <c r="A979" s="8"/>
      <c r="B979" s="100"/>
      <c r="C979" s="100"/>
      <c r="D979" s="100"/>
      <c r="E979" s="100"/>
      <c r="F979" s="100"/>
      <c r="G979" s="100"/>
      <c r="H979" s="100"/>
      <c r="I979" s="101" t="s">
        <v>496</v>
      </c>
      <c r="J979" s="100"/>
      <c r="K979" s="100"/>
      <c r="L979" s="101" t="s">
        <v>497</v>
      </c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5.75" customHeight="1">
      <c r="A980" s="8"/>
      <c r="B980" s="100"/>
      <c r="C980" s="100"/>
      <c r="D980" s="100"/>
      <c r="E980" s="100"/>
      <c r="F980" s="100"/>
      <c r="G980" s="100"/>
      <c r="H980" s="100"/>
      <c r="I980" s="104">
        <f>G976*A962</f>
        <v>0</v>
      </c>
      <c r="J980" s="100"/>
      <c r="K980" s="100"/>
      <c r="L980" s="104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5.75" customHeight="1">
      <c r="A983" s="78" t="s">
        <v>478</v>
      </c>
      <c r="B983" s="79" t="s">
        <v>479</v>
      </c>
      <c r="C983" s="75"/>
      <c r="D983" s="76"/>
      <c r="E983" s="80" t="s">
        <v>480</v>
      </c>
      <c r="F983" s="75"/>
      <c r="G983" s="76"/>
      <c r="H983" s="79" t="s">
        <v>481</v>
      </c>
      <c r="I983" s="75"/>
      <c r="J983" s="75"/>
      <c r="K983" s="75"/>
      <c r="L983" s="76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5.75" customHeight="1">
      <c r="A984" s="177">
        <v>4.0</v>
      </c>
      <c r="B984" s="82" t="s">
        <v>482</v>
      </c>
      <c r="C984" s="82" t="s">
        <v>483</v>
      </c>
      <c r="D984" s="82" t="s">
        <v>484</v>
      </c>
      <c r="E984" s="82" t="s">
        <v>485</v>
      </c>
      <c r="F984" s="82" t="s">
        <v>484</v>
      </c>
      <c r="G984" s="82" t="s">
        <v>524</v>
      </c>
      <c r="H984" s="82" t="s">
        <v>486</v>
      </c>
      <c r="I984" s="82" t="s">
        <v>487</v>
      </c>
      <c r="J984" s="147" t="s">
        <v>488</v>
      </c>
      <c r="K984" s="85" t="s">
        <v>489</v>
      </c>
      <c r="L984" s="85" t="s">
        <v>490</v>
      </c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5.75" customHeight="1">
      <c r="A985" s="86" t="s">
        <v>491</v>
      </c>
      <c r="B985" s="87"/>
      <c r="C985" s="87"/>
      <c r="D985" s="87"/>
      <c r="E985" s="87"/>
      <c r="F985" s="87"/>
      <c r="G985" s="87"/>
      <c r="H985" s="87"/>
      <c r="I985" s="87"/>
      <c r="J985" s="115"/>
      <c r="K985" s="87"/>
      <c r="L985" s="8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5.75" customHeight="1">
      <c r="A986" s="2"/>
      <c r="B986" s="89"/>
      <c r="C986" s="89"/>
      <c r="D986" s="18">
        <f t="shared" ref="D986:D999" si="259">C986*B986</f>
        <v>0</v>
      </c>
      <c r="E986" s="18">
        <f>B986*A984</f>
        <v>0</v>
      </c>
      <c r="F986" s="18">
        <f t="shared" ref="F986:F999" si="260">E986*C986</f>
        <v>0</v>
      </c>
      <c r="G986" s="140">
        <v>0.0</v>
      </c>
      <c r="H986" s="18"/>
      <c r="I986" s="89">
        <f t="shared" ref="I986:I999" si="261">H986*E986</f>
        <v>0</v>
      </c>
      <c r="J986" s="116"/>
      <c r="K986" s="3">
        <f t="shared" ref="K986:K999" si="262">J986*I986</f>
        <v>0</v>
      </c>
      <c r="L986" s="3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5.75" customHeight="1">
      <c r="A987" s="2"/>
      <c r="B987" s="89"/>
      <c r="C987" s="89"/>
      <c r="D987" s="18">
        <f t="shared" si="259"/>
        <v>0</v>
      </c>
      <c r="E987" s="18">
        <f>B987*A984</f>
        <v>0</v>
      </c>
      <c r="F987" s="18">
        <f t="shared" si="260"/>
        <v>0</v>
      </c>
      <c r="G987" s="87"/>
      <c r="H987" s="18"/>
      <c r="I987" s="89">
        <f t="shared" si="261"/>
        <v>0</v>
      </c>
      <c r="J987" s="116"/>
      <c r="K987" s="3">
        <f t="shared" si="262"/>
        <v>0</v>
      </c>
      <c r="L987" s="3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5.75" customHeight="1">
      <c r="A988" s="2"/>
      <c r="B988" s="18"/>
      <c r="C988" s="18"/>
      <c r="D988" s="18">
        <f t="shared" si="259"/>
        <v>0</v>
      </c>
      <c r="E988" s="18">
        <f>B988*A984</f>
        <v>0</v>
      </c>
      <c r="F988" s="18">
        <f t="shared" si="260"/>
        <v>0</v>
      </c>
      <c r="G988" s="148" t="s">
        <v>527</v>
      </c>
      <c r="H988" s="18"/>
      <c r="I988" s="89">
        <f t="shared" si="261"/>
        <v>0</v>
      </c>
      <c r="J988" s="116"/>
      <c r="K988" s="3">
        <f t="shared" si="262"/>
        <v>0</v>
      </c>
      <c r="L988" s="3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5.75" customHeight="1">
      <c r="A989" s="2"/>
      <c r="B989" s="18"/>
      <c r="C989" s="18"/>
      <c r="D989" s="18">
        <f t="shared" si="259"/>
        <v>0</v>
      </c>
      <c r="E989" s="18">
        <f>B989*A984</f>
        <v>0</v>
      </c>
      <c r="F989" s="18">
        <f t="shared" si="260"/>
        <v>0</v>
      </c>
      <c r="G989" s="142"/>
      <c r="H989" s="18"/>
      <c r="I989" s="89">
        <f t="shared" si="261"/>
        <v>0</v>
      </c>
      <c r="J989" s="116"/>
      <c r="K989" s="3">
        <f t="shared" si="262"/>
        <v>0</v>
      </c>
      <c r="L989" s="3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5.75" customHeight="1">
      <c r="A990" s="2"/>
      <c r="B990" s="18"/>
      <c r="C990" s="18"/>
      <c r="D990" s="18">
        <f t="shared" si="259"/>
        <v>0</v>
      </c>
      <c r="E990" s="18">
        <f>B990*A984</f>
        <v>0</v>
      </c>
      <c r="F990" s="18">
        <f t="shared" si="260"/>
        <v>0</v>
      </c>
      <c r="G990" s="142"/>
      <c r="H990" s="18"/>
      <c r="I990" s="89">
        <f t="shared" si="261"/>
        <v>0</v>
      </c>
      <c r="J990" s="116"/>
      <c r="K990" s="3">
        <f t="shared" si="262"/>
        <v>0</v>
      </c>
      <c r="L990" s="3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5.75" customHeight="1">
      <c r="A991" s="2"/>
      <c r="B991" s="18"/>
      <c r="C991" s="18"/>
      <c r="D991" s="18">
        <f t="shared" si="259"/>
        <v>0</v>
      </c>
      <c r="E991" s="18">
        <f>B991*A984</f>
        <v>0</v>
      </c>
      <c r="F991" s="18">
        <f t="shared" si="260"/>
        <v>0</v>
      </c>
      <c r="G991" s="87"/>
      <c r="H991" s="18"/>
      <c r="I991" s="89">
        <f t="shared" si="261"/>
        <v>0</v>
      </c>
      <c r="J991" s="116"/>
      <c r="K991" s="3">
        <f t="shared" si="262"/>
        <v>0</v>
      </c>
      <c r="L991" s="3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5.75" customHeight="1">
      <c r="A992" s="2"/>
      <c r="B992" s="18"/>
      <c r="C992" s="18"/>
      <c r="D992" s="18">
        <f t="shared" si="259"/>
        <v>0</v>
      </c>
      <c r="E992" s="18">
        <f>B992*A984</f>
        <v>0</v>
      </c>
      <c r="F992" s="18">
        <f t="shared" si="260"/>
        <v>0</v>
      </c>
      <c r="G992" s="59"/>
      <c r="H992" s="18"/>
      <c r="I992" s="89">
        <f t="shared" si="261"/>
        <v>0</v>
      </c>
      <c r="J992" s="116"/>
      <c r="K992" s="3">
        <f t="shared" si="262"/>
        <v>0</v>
      </c>
      <c r="L992" s="3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5.75" customHeight="1">
      <c r="A993" s="2"/>
      <c r="B993" s="89"/>
      <c r="C993" s="89"/>
      <c r="D993" s="18">
        <f t="shared" si="259"/>
        <v>0</v>
      </c>
      <c r="E993" s="18">
        <f>B993*A984</f>
        <v>0</v>
      </c>
      <c r="F993" s="18">
        <f t="shared" si="260"/>
        <v>0</v>
      </c>
      <c r="G993" s="148" t="s">
        <v>528</v>
      </c>
      <c r="H993" s="18"/>
      <c r="I993" s="89">
        <f t="shared" si="261"/>
        <v>0</v>
      </c>
      <c r="J993" s="116"/>
      <c r="K993" s="3">
        <f t="shared" si="262"/>
        <v>0</v>
      </c>
      <c r="L993" s="3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5.75" customHeight="1">
      <c r="A994" s="2"/>
      <c r="B994" s="89"/>
      <c r="C994" s="89"/>
      <c r="D994" s="18">
        <f t="shared" si="259"/>
        <v>0</v>
      </c>
      <c r="E994" s="18">
        <f>B994*A984</f>
        <v>0</v>
      </c>
      <c r="F994" s="18">
        <f t="shared" si="260"/>
        <v>0</v>
      </c>
      <c r="G994" s="142"/>
      <c r="H994" s="18"/>
      <c r="I994" s="89">
        <f t="shared" si="261"/>
        <v>0</v>
      </c>
      <c r="J994" s="116"/>
      <c r="K994" s="3">
        <f t="shared" si="262"/>
        <v>0</v>
      </c>
      <c r="L994" s="3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5.75" customHeight="1">
      <c r="A995" s="1"/>
      <c r="B995" s="89"/>
      <c r="C995" s="89"/>
      <c r="D995" s="18">
        <f t="shared" si="259"/>
        <v>0</v>
      </c>
      <c r="E995" s="18">
        <f>B995*A984</f>
        <v>0</v>
      </c>
      <c r="F995" s="18">
        <f t="shared" si="260"/>
        <v>0</v>
      </c>
      <c r="G995" s="142"/>
      <c r="H995" s="18"/>
      <c r="I995" s="89">
        <f t="shared" si="261"/>
        <v>0</v>
      </c>
      <c r="J995" s="116"/>
      <c r="K995" s="3">
        <f t="shared" si="262"/>
        <v>0</v>
      </c>
      <c r="L995" s="3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5.75" customHeight="1">
      <c r="A996" s="1"/>
      <c r="B996" s="89"/>
      <c r="C996" s="89"/>
      <c r="D996" s="18">
        <f t="shared" si="259"/>
        <v>0</v>
      </c>
      <c r="E996" s="18">
        <f>B996*A984</f>
        <v>0</v>
      </c>
      <c r="F996" s="18">
        <f t="shared" si="260"/>
        <v>0</v>
      </c>
      <c r="G996" s="142"/>
      <c r="H996" s="18"/>
      <c r="I996" s="89">
        <f t="shared" si="261"/>
        <v>0</v>
      </c>
      <c r="J996" s="116"/>
      <c r="K996" s="3">
        <f t="shared" si="262"/>
        <v>0</v>
      </c>
      <c r="L996" s="3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5.75" customHeight="1">
      <c r="A997" s="31"/>
      <c r="B997" s="89"/>
      <c r="C997" s="89"/>
      <c r="D997" s="95">
        <f t="shared" si="259"/>
        <v>0</v>
      </c>
      <c r="E997" s="95">
        <f>B997*A984</f>
        <v>0</v>
      </c>
      <c r="F997" s="18">
        <f t="shared" si="260"/>
        <v>0</v>
      </c>
      <c r="G997" s="87"/>
      <c r="H997" s="18"/>
      <c r="I997" s="89">
        <f t="shared" si="261"/>
        <v>0</v>
      </c>
      <c r="J997" s="118"/>
      <c r="K997" s="3">
        <f t="shared" si="262"/>
        <v>0</v>
      </c>
      <c r="L997" s="3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5.75" customHeight="1">
      <c r="A998" s="31"/>
      <c r="B998" s="89"/>
      <c r="C998" s="89"/>
      <c r="D998" s="18">
        <f t="shared" si="259"/>
        <v>0</v>
      </c>
      <c r="E998" s="18">
        <f>B998*A984</f>
        <v>0</v>
      </c>
      <c r="F998" s="18">
        <f t="shared" si="260"/>
        <v>0</v>
      </c>
      <c r="G998" s="143">
        <f>F1000/A984</f>
        <v>0</v>
      </c>
      <c r="H998" s="18"/>
      <c r="I998" s="89">
        <f t="shared" si="261"/>
        <v>0</v>
      </c>
      <c r="J998" s="3"/>
      <c r="K998" s="3">
        <f t="shared" si="262"/>
        <v>0</v>
      </c>
      <c r="L998" s="3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5.75" customHeight="1">
      <c r="A999" s="31"/>
      <c r="B999" s="89"/>
      <c r="C999" s="89"/>
      <c r="D999" s="18">
        <f t="shared" si="259"/>
        <v>0</v>
      </c>
      <c r="E999" s="18">
        <f>B999*A984</f>
        <v>0</v>
      </c>
      <c r="F999" s="18">
        <f t="shared" si="260"/>
        <v>0</v>
      </c>
      <c r="G999" s="142"/>
      <c r="H999" s="18"/>
      <c r="I999" s="89">
        <f t="shared" si="261"/>
        <v>0</v>
      </c>
      <c r="J999" s="3"/>
      <c r="K999" s="3">
        <f t="shared" si="262"/>
        <v>0</v>
      </c>
      <c r="L999" s="3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5.75" customHeight="1">
      <c r="A1000" s="4" t="s">
        <v>495</v>
      </c>
      <c r="B1000" s="97">
        <f>SUM(B986:B999)</f>
        <v>0</v>
      </c>
      <c r="C1000" s="96"/>
      <c r="D1000" s="97">
        <f t="shared" ref="D1000:F1000" si="263">SUM(D986:D999)</f>
        <v>0</v>
      </c>
      <c r="E1000" s="97">
        <f t="shared" si="263"/>
        <v>0</v>
      </c>
      <c r="F1000" s="97">
        <f t="shared" si="263"/>
        <v>0</v>
      </c>
      <c r="G1000" s="87"/>
      <c r="H1000" s="96"/>
      <c r="I1000" s="97">
        <f t="shared" ref="I1000:L1000" si="264">SUM(I986:I999)</f>
        <v>0</v>
      </c>
      <c r="J1000" s="98">
        <f t="shared" si="264"/>
        <v>0</v>
      </c>
      <c r="K1000" s="98">
        <f t="shared" si="264"/>
        <v>0</v>
      </c>
      <c r="L1000" s="98">
        <f t="shared" si="264"/>
        <v>0</v>
      </c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5.75" customHeight="1">
      <c r="A1001" s="8"/>
      <c r="B1001" s="100"/>
      <c r="C1001" s="100"/>
      <c r="D1001" s="100"/>
      <c r="E1001" s="100"/>
      <c r="F1001" s="100"/>
      <c r="G1001" s="100"/>
      <c r="H1001" s="100"/>
      <c r="I1001" s="101" t="s">
        <v>496</v>
      </c>
      <c r="J1001" s="100"/>
      <c r="K1001" s="100"/>
      <c r="L1001" s="101" t="s">
        <v>497</v>
      </c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5.75" customHeight="1">
      <c r="A1002" s="8"/>
      <c r="B1002" s="100"/>
      <c r="C1002" s="100"/>
      <c r="D1002" s="100"/>
      <c r="E1002" s="100"/>
      <c r="F1002" s="100"/>
      <c r="G1002" s="100"/>
      <c r="H1002" s="100"/>
      <c r="I1002" s="104">
        <f>G998*A984</f>
        <v>0</v>
      </c>
      <c r="J1002" s="100"/>
      <c r="K1002" s="100"/>
      <c r="L1002" s="104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5.75" customHeight="1">
      <c r="A1003" s="8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5.75" customHeight="1">
      <c r="A1005" s="66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6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  <row r="1006" ht="15.75" customHeight="1">
      <c r="A1006" s="78" t="s">
        <v>478</v>
      </c>
      <c r="B1006" s="79" t="s">
        <v>479</v>
      </c>
      <c r="C1006" s="75"/>
      <c r="D1006" s="76"/>
      <c r="E1006" s="80" t="s">
        <v>480</v>
      </c>
      <c r="F1006" s="75"/>
      <c r="G1006" s="76"/>
      <c r="H1006" s="79" t="s">
        <v>481</v>
      </c>
      <c r="I1006" s="75"/>
      <c r="J1006" s="75"/>
      <c r="K1006" s="75"/>
      <c r="L1006" s="76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</row>
    <row r="1007" ht="15.75" customHeight="1">
      <c r="A1007" s="177">
        <v>4.0</v>
      </c>
      <c r="B1007" s="82" t="s">
        <v>482</v>
      </c>
      <c r="C1007" s="82" t="s">
        <v>483</v>
      </c>
      <c r="D1007" s="82" t="s">
        <v>484</v>
      </c>
      <c r="E1007" s="82" t="s">
        <v>485</v>
      </c>
      <c r="F1007" s="82" t="s">
        <v>484</v>
      </c>
      <c r="G1007" s="82" t="s">
        <v>524</v>
      </c>
      <c r="H1007" s="82" t="s">
        <v>486</v>
      </c>
      <c r="I1007" s="82" t="s">
        <v>487</v>
      </c>
      <c r="J1007" s="147" t="s">
        <v>488</v>
      </c>
      <c r="K1007" s="85" t="s">
        <v>489</v>
      </c>
      <c r="L1007" s="85" t="s">
        <v>490</v>
      </c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</row>
    <row r="1008" ht="15.75" customHeight="1">
      <c r="A1008" s="86" t="s">
        <v>491</v>
      </c>
      <c r="B1008" s="87"/>
      <c r="C1008" s="87"/>
      <c r="D1008" s="87"/>
      <c r="E1008" s="87"/>
      <c r="F1008" s="87"/>
      <c r="G1008" s="87"/>
      <c r="H1008" s="87"/>
      <c r="I1008" s="87"/>
      <c r="J1008" s="115"/>
      <c r="K1008" s="87"/>
      <c r="L1008" s="87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</row>
    <row r="1009" ht="15.75" customHeight="1">
      <c r="A1009" s="2"/>
      <c r="B1009" s="89"/>
      <c r="C1009" s="89"/>
      <c r="D1009" s="18">
        <f t="shared" ref="D1009:D1022" si="265">C1009*B1009</f>
        <v>0</v>
      </c>
      <c r="E1009" s="18">
        <f>B1009*A1007</f>
        <v>0</v>
      </c>
      <c r="F1009" s="18">
        <f t="shared" ref="F1009:F1022" si="266">E1009*C1009</f>
        <v>0</v>
      </c>
      <c r="G1009" s="140">
        <v>0.0</v>
      </c>
      <c r="H1009" s="18"/>
      <c r="I1009" s="89">
        <f t="shared" ref="I1009:I1022" si="267">H1009*E1009</f>
        <v>0</v>
      </c>
      <c r="J1009" s="116"/>
      <c r="K1009" s="3">
        <f t="shared" ref="K1009:K1022" si="268">J1009*I1009</f>
        <v>0</v>
      </c>
      <c r="L1009" s="3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</row>
    <row r="1010" ht="15.75" customHeight="1">
      <c r="A1010" s="2"/>
      <c r="B1010" s="89"/>
      <c r="C1010" s="89"/>
      <c r="D1010" s="18">
        <f t="shared" si="265"/>
        <v>0</v>
      </c>
      <c r="E1010" s="18">
        <f>B1010*A1007</f>
        <v>0</v>
      </c>
      <c r="F1010" s="18">
        <f t="shared" si="266"/>
        <v>0</v>
      </c>
      <c r="G1010" s="87"/>
      <c r="H1010" s="18"/>
      <c r="I1010" s="89">
        <f t="shared" si="267"/>
        <v>0</v>
      </c>
      <c r="J1010" s="116"/>
      <c r="K1010" s="3">
        <f t="shared" si="268"/>
        <v>0</v>
      </c>
      <c r="L1010" s="3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</row>
    <row r="1011" ht="15.75" customHeight="1">
      <c r="A1011" s="2"/>
      <c r="B1011" s="18"/>
      <c r="C1011" s="18"/>
      <c r="D1011" s="18">
        <f t="shared" si="265"/>
        <v>0</v>
      </c>
      <c r="E1011" s="18">
        <f>B1011*A1007</f>
        <v>0</v>
      </c>
      <c r="F1011" s="18">
        <f t="shared" si="266"/>
        <v>0</v>
      </c>
      <c r="G1011" s="148" t="s">
        <v>527</v>
      </c>
      <c r="H1011" s="18"/>
      <c r="I1011" s="89">
        <f t="shared" si="267"/>
        <v>0</v>
      </c>
      <c r="J1011" s="116"/>
      <c r="K1011" s="3">
        <f t="shared" si="268"/>
        <v>0</v>
      </c>
      <c r="L1011" s="3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</row>
    <row r="1012" ht="15.75" customHeight="1">
      <c r="A1012" s="2"/>
      <c r="B1012" s="18"/>
      <c r="C1012" s="18"/>
      <c r="D1012" s="18">
        <f t="shared" si="265"/>
        <v>0</v>
      </c>
      <c r="E1012" s="18">
        <f>B1012*A1007</f>
        <v>0</v>
      </c>
      <c r="F1012" s="18">
        <f t="shared" si="266"/>
        <v>0</v>
      </c>
      <c r="G1012" s="142"/>
      <c r="H1012" s="18"/>
      <c r="I1012" s="89">
        <f t="shared" si="267"/>
        <v>0</v>
      </c>
      <c r="J1012" s="116"/>
      <c r="K1012" s="3">
        <f t="shared" si="268"/>
        <v>0</v>
      </c>
      <c r="L1012" s="3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</row>
    <row r="1013" ht="15.75" customHeight="1">
      <c r="A1013" s="2"/>
      <c r="B1013" s="18"/>
      <c r="C1013" s="18"/>
      <c r="D1013" s="18">
        <f t="shared" si="265"/>
        <v>0</v>
      </c>
      <c r="E1013" s="18">
        <f>B1013*A1007</f>
        <v>0</v>
      </c>
      <c r="F1013" s="18">
        <f t="shared" si="266"/>
        <v>0</v>
      </c>
      <c r="G1013" s="142"/>
      <c r="H1013" s="18"/>
      <c r="I1013" s="89">
        <f t="shared" si="267"/>
        <v>0</v>
      </c>
      <c r="J1013" s="116"/>
      <c r="K1013" s="3">
        <f t="shared" si="268"/>
        <v>0</v>
      </c>
      <c r="L1013" s="3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</row>
    <row r="1014" ht="15.75" customHeight="1">
      <c r="A1014" s="2"/>
      <c r="B1014" s="18"/>
      <c r="C1014" s="18"/>
      <c r="D1014" s="18">
        <f t="shared" si="265"/>
        <v>0</v>
      </c>
      <c r="E1014" s="18">
        <f>B1014*A1007</f>
        <v>0</v>
      </c>
      <c r="F1014" s="18">
        <f t="shared" si="266"/>
        <v>0</v>
      </c>
      <c r="G1014" s="87"/>
      <c r="H1014" s="18"/>
      <c r="I1014" s="89">
        <f t="shared" si="267"/>
        <v>0</v>
      </c>
      <c r="J1014" s="116"/>
      <c r="K1014" s="3">
        <f t="shared" si="268"/>
        <v>0</v>
      </c>
      <c r="L1014" s="3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</row>
    <row r="1015" ht="15.75" customHeight="1">
      <c r="A1015" s="2"/>
      <c r="B1015" s="18"/>
      <c r="C1015" s="18"/>
      <c r="D1015" s="18">
        <f t="shared" si="265"/>
        <v>0</v>
      </c>
      <c r="E1015" s="18">
        <f>B1015*A1007</f>
        <v>0</v>
      </c>
      <c r="F1015" s="18">
        <f t="shared" si="266"/>
        <v>0</v>
      </c>
      <c r="G1015" s="59"/>
      <c r="H1015" s="18"/>
      <c r="I1015" s="89">
        <f t="shared" si="267"/>
        <v>0</v>
      </c>
      <c r="J1015" s="116"/>
      <c r="K1015" s="3">
        <f t="shared" si="268"/>
        <v>0</v>
      </c>
      <c r="L1015" s="3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</row>
    <row r="1016" ht="15.75" customHeight="1">
      <c r="A1016" s="2"/>
      <c r="B1016" s="89"/>
      <c r="C1016" s="89"/>
      <c r="D1016" s="18">
        <f t="shared" si="265"/>
        <v>0</v>
      </c>
      <c r="E1016" s="18">
        <f>B1016*A1007</f>
        <v>0</v>
      </c>
      <c r="F1016" s="18">
        <f t="shared" si="266"/>
        <v>0</v>
      </c>
      <c r="G1016" s="148" t="s">
        <v>528</v>
      </c>
      <c r="H1016" s="18"/>
      <c r="I1016" s="89">
        <f t="shared" si="267"/>
        <v>0</v>
      </c>
      <c r="J1016" s="116"/>
      <c r="K1016" s="3">
        <f t="shared" si="268"/>
        <v>0</v>
      </c>
      <c r="L1016" s="3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</row>
    <row r="1017" ht="15.75" customHeight="1">
      <c r="A1017" s="2"/>
      <c r="B1017" s="89"/>
      <c r="C1017" s="89"/>
      <c r="D1017" s="18">
        <f t="shared" si="265"/>
        <v>0</v>
      </c>
      <c r="E1017" s="18">
        <f>B1017*A1007</f>
        <v>0</v>
      </c>
      <c r="F1017" s="18">
        <f t="shared" si="266"/>
        <v>0</v>
      </c>
      <c r="G1017" s="142"/>
      <c r="H1017" s="18"/>
      <c r="I1017" s="89">
        <f t="shared" si="267"/>
        <v>0</v>
      </c>
      <c r="J1017" s="116"/>
      <c r="K1017" s="3">
        <f t="shared" si="268"/>
        <v>0</v>
      </c>
      <c r="L1017" s="3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</row>
    <row r="1018" ht="15.75" customHeight="1">
      <c r="A1018" s="1"/>
      <c r="B1018" s="89"/>
      <c r="C1018" s="89"/>
      <c r="D1018" s="18">
        <f t="shared" si="265"/>
        <v>0</v>
      </c>
      <c r="E1018" s="18">
        <f>B1018*A1007</f>
        <v>0</v>
      </c>
      <c r="F1018" s="18">
        <f t="shared" si="266"/>
        <v>0</v>
      </c>
      <c r="G1018" s="142"/>
      <c r="H1018" s="18"/>
      <c r="I1018" s="89">
        <f t="shared" si="267"/>
        <v>0</v>
      </c>
      <c r="J1018" s="116"/>
      <c r="K1018" s="3">
        <f t="shared" si="268"/>
        <v>0</v>
      </c>
      <c r="L1018" s="3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</row>
    <row r="1019" ht="15.75" customHeight="1">
      <c r="A1019" s="1"/>
      <c r="B1019" s="89"/>
      <c r="C1019" s="89"/>
      <c r="D1019" s="18">
        <f t="shared" si="265"/>
        <v>0</v>
      </c>
      <c r="E1019" s="18">
        <f>B1019*A1007</f>
        <v>0</v>
      </c>
      <c r="F1019" s="18">
        <f t="shared" si="266"/>
        <v>0</v>
      </c>
      <c r="G1019" s="142"/>
      <c r="H1019" s="18"/>
      <c r="I1019" s="89">
        <f t="shared" si="267"/>
        <v>0</v>
      </c>
      <c r="J1019" s="116"/>
      <c r="K1019" s="3">
        <f t="shared" si="268"/>
        <v>0</v>
      </c>
      <c r="L1019" s="3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</row>
    <row r="1020" ht="15.75" customHeight="1">
      <c r="A1020" s="31"/>
      <c r="B1020" s="89"/>
      <c r="C1020" s="89"/>
      <c r="D1020" s="95">
        <f t="shared" si="265"/>
        <v>0</v>
      </c>
      <c r="E1020" s="95">
        <f>B1020*A1007</f>
        <v>0</v>
      </c>
      <c r="F1020" s="18">
        <f t="shared" si="266"/>
        <v>0</v>
      </c>
      <c r="G1020" s="87"/>
      <c r="H1020" s="18"/>
      <c r="I1020" s="89">
        <f t="shared" si="267"/>
        <v>0</v>
      </c>
      <c r="J1020" s="118"/>
      <c r="K1020" s="3">
        <f t="shared" si="268"/>
        <v>0</v>
      </c>
      <c r="L1020" s="3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</row>
    <row r="1021" ht="15.75" customHeight="1">
      <c r="A1021" s="31"/>
      <c r="B1021" s="89"/>
      <c r="C1021" s="89"/>
      <c r="D1021" s="18">
        <f t="shared" si="265"/>
        <v>0</v>
      </c>
      <c r="E1021" s="18">
        <f>B1021*A1007</f>
        <v>0</v>
      </c>
      <c r="F1021" s="18">
        <f t="shared" si="266"/>
        <v>0</v>
      </c>
      <c r="G1021" s="143">
        <f>F1023/A1007</f>
        <v>0</v>
      </c>
      <c r="H1021" s="18"/>
      <c r="I1021" s="89">
        <f t="shared" si="267"/>
        <v>0</v>
      </c>
      <c r="J1021" s="3"/>
      <c r="K1021" s="3">
        <f t="shared" si="268"/>
        <v>0</v>
      </c>
      <c r="L1021" s="3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</row>
    <row r="1022" ht="15.75" customHeight="1">
      <c r="A1022" s="31"/>
      <c r="B1022" s="89"/>
      <c r="C1022" s="89"/>
      <c r="D1022" s="18">
        <f t="shared" si="265"/>
        <v>0</v>
      </c>
      <c r="E1022" s="18">
        <f>B1022*A1007</f>
        <v>0</v>
      </c>
      <c r="F1022" s="18">
        <f t="shared" si="266"/>
        <v>0</v>
      </c>
      <c r="G1022" s="142"/>
      <c r="H1022" s="18"/>
      <c r="I1022" s="89">
        <f t="shared" si="267"/>
        <v>0</v>
      </c>
      <c r="J1022" s="3"/>
      <c r="K1022" s="3">
        <f t="shared" si="268"/>
        <v>0</v>
      </c>
      <c r="L1022" s="3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</row>
    <row r="1023" ht="15.75" customHeight="1">
      <c r="A1023" s="4" t="s">
        <v>495</v>
      </c>
      <c r="B1023" s="97">
        <f>SUM(B1009:B1022)</f>
        <v>0</v>
      </c>
      <c r="C1023" s="96"/>
      <c r="D1023" s="97">
        <f t="shared" ref="D1023:F1023" si="269">SUM(D1009:D1022)</f>
        <v>0</v>
      </c>
      <c r="E1023" s="97">
        <f t="shared" si="269"/>
        <v>0</v>
      </c>
      <c r="F1023" s="97">
        <f t="shared" si="269"/>
        <v>0</v>
      </c>
      <c r="G1023" s="87"/>
      <c r="H1023" s="96"/>
      <c r="I1023" s="97">
        <f t="shared" ref="I1023:L1023" si="270">SUM(I1009:I1022)</f>
        <v>0</v>
      </c>
      <c r="J1023" s="98">
        <f t="shared" si="270"/>
        <v>0</v>
      </c>
      <c r="K1023" s="98">
        <f t="shared" si="270"/>
        <v>0</v>
      </c>
      <c r="L1023" s="98">
        <f t="shared" si="270"/>
        <v>0</v>
      </c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</row>
    <row r="1024" ht="15.75" customHeight="1">
      <c r="A1024" s="8"/>
      <c r="B1024" s="100"/>
      <c r="C1024" s="100"/>
      <c r="D1024" s="100"/>
      <c r="E1024" s="100"/>
      <c r="F1024" s="100"/>
      <c r="G1024" s="100"/>
      <c r="H1024" s="100"/>
      <c r="I1024" s="101" t="s">
        <v>496</v>
      </c>
      <c r="J1024" s="100"/>
      <c r="K1024" s="100"/>
      <c r="L1024" s="101" t="s">
        <v>497</v>
      </c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</row>
    <row r="1025" ht="15.75" customHeight="1">
      <c r="A1025" s="8"/>
      <c r="B1025" s="100"/>
      <c r="C1025" s="100"/>
      <c r="D1025" s="100"/>
      <c r="E1025" s="100"/>
      <c r="F1025" s="100"/>
      <c r="G1025" s="100"/>
      <c r="H1025" s="100"/>
      <c r="I1025" s="104">
        <f>G1021*A1007</f>
        <v>0</v>
      </c>
      <c r="J1025" s="100"/>
      <c r="K1025" s="100"/>
      <c r="L1025" s="104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</row>
    <row r="1026" ht="15.75" customHeight="1">
      <c r="A1026" s="8"/>
      <c r="B1026" s="100"/>
      <c r="C1026" s="100"/>
      <c r="D1026" s="100"/>
      <c r="E1026" s="100"/>
      <c r="F1026" s="100"/>
      <c r="G1026" s="100"/>
      <c r="H1026" s="100"/>
      <c r="I1026" s="107"/>
      <c r="J1026" s="100"/>
      <c r="K1026" s="100"/>
      <c r="L1026" s="107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</row>
    <row r="1027" ht="15.75" customHeight="1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</row>
    <row r="1028" ht="15.75" customHeight="1">
      <c r="A1028" s="66"/>
      <c r="B1028" s="75"/>
      <c r="C1028" s="75"/>
      <c r="D1028" s="75"/>
      <c r="E1028" s="75"/>
      <c r="F1028" s="75"/>
      <c r="G1028" s="75"/>
      <c r="H1028" s="75"/>
      <c r="I1028" s="75"/>
      <c r="J1028" s="75"/>
      <c r="K1028" s="75"/>
      <c r="L1028" s="76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</row>
    <row r="1029" ht="15.75" customHeight="1">
      <c r="A1029" s="78" t="s">
        <v>478</v>
      </c>
      <c r="B1029" s="79" t="s">
        <v>479</v>
      </c>
      <c r="C1029" s="75"/>
      <c r="D1029" s="76"/>
      <c r="E1029" s="80" t="s">
        <v>480</v>
      </c>
      <c r="F1029" s="75"/>
      <c r="G1029" s="76"/>
      <c r="H1029" s="79" t="s">
        <v>481</v>
      </c>
      <c r="I1029" s="75"/>
      <c r="J1029" s="75"/>
      <c r="K1029" s="75"/>
      <c r="L1029" s="76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</row>
    <row r="1030" ht="15.75" customHeight="1">
      <c r="A1030" s="177">
        <v>4.0</v>
      </c>
      <c r="B1030" s="82" t="s">
        <v>482</v>
      </c>
      <c r="C1030" s="82" t="s">
        <v>483</v>
      </c>
      <c r="D1030" s="82" t="s">
        <v>484</v>
      </c>
      <c r="E1030" s="82" t="s">
        <v>485</v>
      </c>
      <c r="F1030" s="82" t="s">
        <v>484</v>
      </c>
      <c r="G1030" s="82" t="s">
        <v>524</v>
      </c>
      <c r="H1030" s="82" t="s">
        <v>486</v>
      </c>
      <c r="I1030" s="82" t="s">
        <v>487</v>
      </c>
      <c r="J1030" s="147" t="s">
        <v>488</v>
      </c>
      <c r="K1030" s="85" t="s">
        <v>489</v>
      </c>
      <c r="L1030" s="85" t="s">
        <v>490</v>
      </c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</row>
    <row r="1031" ht="15.75" customHeight="1">
      <c r="A1031" s="86" t="s">
        <v>491</v>
      </c>
      <c r="B1031" s="87"/>
      <c r="C1031" s="87"/>
      <c r="D1031" s="87"/>
      <c r="E1031" s="87"/>
      <c r="F1031" s="87"/>
      <c r="G1031" s="87"/>
      <c r="H1031" s="87"/>
      <c r="I1031" s="87"/>
      <c r="J1031" s="115"/>
      <c r="K1031" s="87"/>
      <c r="L1031" s="87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</row>
    <row r="1032" ht="15.75" customHeight="1">
      <c r="A1032" s="2"/>
      <c r="B1032" s="89"/>
      <c r="C1032" s="89"/>
      <c r="D1032" s="18">
        <f t="shared" ref="D1032:D1045" si="271">C1032*B1032</f>
        <v>0</v>
      </c>
      <c r="E1032" s="18">
        <f>B1032*A1030</f>
        <v>0</v>
      </c>
      <c r="F1032" s="18">
        <f t="shared" ref="F1032:F1045" si="272">E1032*C1032</f>
        <v>0</v>
      </c>
      <c r="G1032" s="140">
        <v>0.0</v>
      </c>
      <c r="H1032" s="18"/>
      <c r="I1032" s="89">
        <f t="shared" ref="I1032:I1045" si="273">H1032*E1032</f>
        <v>0</v>
      </c>
      <c r="J1032" s="116"/>
      <c r="K1032" s="3">
        <f t="shared" ref="K1032:K1045" si="274">J1032*I1032</f>
        <v>0</v>
      </c>
      <c r="L1032" s="3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</row>
    <row r="1033" ht="15.75" customHeight="1">
      <c r="A1033" s="2"/>
      <c r="B1033" s="89"/>
      <c r="C1033" s="89"/>
      <c r="D1033" s="18">
        <f t="shared" si="271"/>
        <v>0</v>
      </c>
      <c r="E1033" s="18">
        <f>B1033*A1030</f>
        <v>0</v>
      </c>
      <c r="F1033" s="18">
        <f t="shared" si="272"/>
        <v>0</v>
      </c>
      <c r="G1033" s="87"/>
      <c r="H1033" s="18"/>
      <c r="I1033" s="89">
        <f t="shared" si="273"/>
        <v>0</v>
      </c>
      <c r="J1033" s="116"/>
      <c r="K1033" s="3">
        <f t="shared" si="274"/>
        <v>0</v>
      </c>
      <c r="L1033" s="3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</row>
    <row r="1034" ht="15.75" customHeight="1">
      <c r="A1034" s="2"/>
      <c r="B1034" s="18"/>
      <c r="C1034" s="18"/>
      <c r="D1034" s="18">
        <f t="shared" si="271"/>
        <v>0</v>
      </c>
      <c r="E1034" s="18">
        <f>B1034*A1030</f>
        <v>0</v>
      </c>
      <c r="F1034" s="18">
        <f t="shared" si="272"/>
        <v>0</v>
      </c>
      <c r="G1034" s="148" t="s">
        <v>527</v>
      </c>
      <c r="H1034" s="18"/>
      <c r="I1034" s="89">
        <f t="shared" si="273"/>
        <v>0</v>
      </c>
      <c r="J1034" s="116"/>
      <c r="K1034" s="3">
        <f t="shared" si="274"/>
        <v>0</v>
      </c>
      <c r="L1034" s="3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</row>
    <row r="1035" ht="15.75" customHeight="1">
      <c r="A1035" s="2"/>
      <c r="B1035" s="18"/>
      <c r="C1035" s="18"/>
      <c r="D1035" s="18">
        <f t="shared" si="271"/>
        <v>0</v>
      </c>
      <c r="E1035" s="18">
        <f>B1035*A1030</f>
        <v>0</v>
      </c>
      <c r="F1035" s="18">
        <f t="shared" si="272"/>
        <v>0</v>
      </c>
      <c r="G1035" s="142"/>
      <c r="H1035" s="18"/>
      <c r="I1035" s="89">
        <f t="shared" si="273"/>
        <v>0</v>
      </c>
      <c r="J1035" s="116"/>
      <c r="K1035" s="3">
        <f t="shared" si="274"/>
        <v>0</v>
      </c>
      <c r="L1035" s="3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</row>
    <row r="1036" ht="15.75" customHeight="1">
      <c r="A1036" s="2"/>
      <c r="B1036" s="18"/>
      <c r="C1036" s="18"/>
      <c r="D1036" s="18">
        <f t="shared" si="271"/>
        <v>0</v>
      </c>
      <c r="E1036" s="18">
        <f>B1036*A1030</f>
        <v>0</v>
      </c>
      <c r="F1036" s="18">
        <f t="shared" si="272"/>
        <v>0</v>
      </c>
      <c r="G1036" s="142"/>
      <c r="H1036" s="18"/>
      <c r="I1036" s="89">
        <f t="shared" si="273"/>
        <v>0</v>
      </c>
      <c r="J1036" s="116"/>
      <c r="K1036" s="3">
        <f t="shared" si="274"/>
        <v>0</v>
      </c>
      <c r="L1036" s="3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</row>
    <row r="1037" ht="15.75" customHeight="1">
      <c r="A1037" s="2"/>
      <c r="B1037" s="18"/>
      <c r="C1037" s="18"/>
      <c r="D1037" s="18">
        <f t="shared" si="271"/>
        <v>0</v>
      </c>
      <c r="E1037" s="18">
        <f>B1037*A1030</f>
        <v>0</v>
      </c>
      <c r="F1037" s="18">
        <f t="shared" si="272"/>
        <v>0</v>
      </c>
      <c r="G1037" s="87"/>
      <c r="H1037" s="18"/>
      <c r="I1037" s="89">
        <f t="shared" si="273"/>
        <v>0</v>
      </c>
      <c r="J1037" s="116"/>
      <c r="K1037" s="3">
        <f t="shared" si="274"/>
        <v>0</v>
      </c>
      <c r="L1037" s="3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</row>
    <row r="1038" ht="15.75" customHeight="1">
      <c r="A1038" s="2"/>
      <c r="B1038" s="18"/>
      <c r="C1038" s="18"/>
      <c r="D1038" s="18">
        <f t="shared" si="271"/>
        <v>0</v>
      </c>
      <c r="E1038" s="18">
        <f>B1038*A1030</f>
        <v>0</v>
      </c>
      <c r="F1038" s="18">
        <f t="shared" si="272"/>
        <v>0</v>
      </c>
      <c r="G1038" s="59"/>
      <c r="H1038" s="18"/>
      <c r="I1038" s="89">
        <f t="shared" si="273"/>
        <v>0</v>
      </c>
      <c r="J1038" s="116"/>
      <c r="K1038" s="3">
        <f t="shared" si="274"/>
        <v>0</v>
      </c>
      <c r="L1038" s="3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</row>
    <row r="1039" ht="15.75" customHeight="1">
      <c r="A1039" s="2"/>
      <c r="B1039" s="89"/>
      <c r="C1039" s="89"/>
      <c r="D1039" s="18">
        <f t="shared" si="271"/>
        <v>0</v>
      </c>
      <c r="E1039" s="18">
        <f>B1039*A1030</f>
        <v>0</v>
      </c>
      <c r="F1039" s="18">
        <f t="shared" si="272"/>
        <v>0</v>
      </c>
      <c r="G1039" s="148" t="s">
        <v>528</v>
      </c>
      <c r="H1039" s="18"/>
      <c r="I1039" s="89">
        <f t="shared" si="273"/>
        <v>0</v>
      </c>
      <c r="J1039" s="116"/>
      <c r="K1039" s="3">
        <f t="shared" si="274"/>
        <v>0</v>
      </c>
      <c r="L1039" s="3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</row>
    <row r="1040" ht="15.75" customHeight="1">
      <c r="A1040" s="2"/>
      <c r="B1040" s="89"/>
      <c r="C1040" s="89"/>
      <c r="D1040" s="18">
        <f t="shared" si="271"/>
        <v>0</v>
      </c>
      <c r="E1040" s="18">
        <f>B1040*A1030</f>
        <v>0</v>
      </c>
      <c r="F1040" s="18">
        <f t="shared" si="272"/>
        <v>0</v>
      </c>
      <c r="G1040" s="142"/>
      <c r="H1040" s="18"/>
      <c r="I1040" s="89">
        <f t="shared" si="273"/>
        <v>0</v>
      </c>
      <c r="J1040" s="116"/>
      <c r="K1040" s="3">
        <f t="shared" si="274"/>
        <v>0</v>
      </c>
      <c r="L1040" s="3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</row>
    <row r="1041" ht="15.75" customHeight="1">
      <c r="A1041" s="1"/>
      <c r="B1041" s="89"/>
      <c r="C1041" s="89"/>
      <c r="D1041" s="18">
        <f t="shared" si="271"/>
        <v>0</v>
      </c>
      <c r="E1041" s="18">
        <f>B1041*A1030</f>
        <v>0</v>
      </c>
      <c r="F1041" s="18">
        <f t="shared" si="272"/>
        <v>0</v>
      </c>
      <c r="G1041" s="142"/>
      <c r="H1041" s="18"/>
      <c r="I1041" s="89">
        <f t="shared" si="273"/>
        <v>0</v>
      </c>
      <c r="J1041" s="116"/>
      <c r="K1041" s="3">
        <f t="shared" si="274"/>
        <v>0</v>
      </c>
      <c r="L1041" s="3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</row>
    <row r="1042" ht="15.75" customHeight="1">
      <c r="A1042" s="1"/>
      <c r="B1042" s="89"/>
      <c r="C1042" s="89"/>
      <c r="D1042" s="18">
        <f t="shared" si="271"/>
        <v>0</v>
      </c>
      <c r="E1042" s="18">
        <f>B1042*A1030</f>
        <v>0</v>
      </c>
      <c r="F1042" s="18">
        <f t="shared" si="272"/>
        <v>0</v>
      </c>
      <c r="G1042" s="142"/>
      <c r="H1042" s="18"/>
      <c r="I1042" s="89">
        <f t="shared" si="273"/>
        <v>0</v>
      </c>
      <c r="J1042" s="116"/>
      <c r="K1042" s="3">
        <f t="shared" si="274"/>
        <v>0</v>
      </c>
      <c r="L1042" s="3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</row>
    <row r="1043" ht="15.75" customHeight="1">
      <c r="A1043" s="31"/>
      <c r="B1043" s="89"/>
      <c r="C1043" s="89"/>
      <c r="D1043" s="95">
        <f t="shared" si="271"/>
        <v>0</v>
      </c>
      <c r="E1043" s="95">
        <f>B1043*A1030</f>
        <v>0</v>
      </c>
      <c r="F1043" s="18">
        <f t="shared" si="272"/>
        <v>0</v>
      </c>
      <c r="G1043" s="87"/>
      <c r="H1043" s="18"/>
      <c r="I1043" s="89">
        <f t="shared" si="273"/>
        <v>0</v>
      </c>
      <c r="J1043" s="118"/>
      <c r="K1043" s="3">
        <f t="shared" si="274"/>
        <v>0</v>
      </c>
      <c r="L1043" s="3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</row>
    <row r="1044" ht="15.75" customHeight="1">
      <c r="A1044" s="31"/>
      <c r="B1044" s="89"/>
      <c r="C1044" s="89"/>
      <c r="D1044" s="18">
        <f t="shared" si="271"/>
        <v>0</v>
      </c>
      <c r="E1044" s="18">
        <f>B1044*A1030</f>
        <v>0</v>
      </c>
      <c r="F1044" s="18">
        <f t="shared" si="272"/>
        <v>0</v>
      </c>
      <c r="G1044" s="143">
        <f>F1046/A1030</f>
        <v>0</v>
      </c>
      <c r="H1044" s="18"/>
      <c r="I1044" s="89">
        <f t="shared" si="273"/>
        <v>0</v>
      </c>
      <c r="J1044" s="3"/>
      <c r="K1044" s="3">
        <f t="shared" si="274"/>
        <v>0</v>
      </c>
      <c r="L1044" s="3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</row>
    <row r="1045" ht="15.75" customHeight="1">
      <c r="A1045" s="31"/>
      <c r="B1045" s="89"/>
      <c r="C1045" s="89"/>
      <c r="D1045" s="18">
        <f t="shared" si="271"/>
        <v>0</v>
      </c>
      <c r="E1045" s="18">
        <f>B1045*A1030</f>
        <v>0</v>
      </c>
      <c r="F1045" s="18">
        <f t="shared" si="272"/>
        <v>0</v>
      </c>
      <c r="G1045" s="142"/>
      <c r="H1045" s="18"/>
      <c r="I1045" s="89">
        <f t="shared" si="273"/>
        <v>0</v>
      </c>
      <c r="J1045" s="3"/>
      <c r="K1045" s="3">
        <f t="shared" si="274"/>
        <v>0</v>
      </c>
      <c r="L1045" s="3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</row>
    <row r="1046" ht="15.75" customHeight="1">
      <c r="A1046" s="4" t="s">
        <v>495</v>
      </c>
      <c r="B1046" s="97">
        <f>SUM(B1032:B1045)</f>
        <v>0</v>
      </c>
      <c r="C1046" s="96"/>
      <c r="D1046" s="97">
        <f t="shared" ref="D1046:F1046" si="275">SUM(D1032:D1045)</f>
        <v>0</v>
      </c>
      <c r="E1046" s="97">
        <f t="shared" si="275"/>
        <v>0</v>
      </c>
      <c r="F1046" s="97">
        <f t="shared" si="275"/>
        <v>0</v>
      </c>
      <c r="G1046" s="87"/>
      <c r="H1046" s="96"/>
      <c r="I1046" s="97">
        <f t="shared" ref="I1046:L1046" si="276">SUM(I1032:I1045)</f>
        <v>0</v>
      </c>
      <c r="J1046" s="98">
        <f t="shared" si="276"/>
        <v>0</v>
      </c>
      <c r="K1046" s="98">
        <f t="shared" si="276"/>
        <v>0</v>
      </c>
      <c r="L1046" s="98">
        <f t="shared" si="276"/>
        <v>0</v>
      </c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</row>
    <row r="1047" ht="15.75" customHeight="1">
      <c r="A1047" s="8"/>
      <c r="B1047" s="100"/>
      <c r="C1047" s="100"/>
      <c r="D1047" s="100"/>
      <c r="E1047" s="100"/>
      <c r="F1047" s="100"/>
      <c r="G1047" s="100"/>
      <c r="H1047" s="100"/>
      <c r="I1047" s="101" t="s">
        <v>496</v>
      </c>
      <c r="J1047" s="100"/>
      <c r="K1047" s="100"/>
      <c r="L1047" s="101" t="s">
        <v>497</v>
      </c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</row>
    <row r="1048" ht="15.75" customHeight="1">
      <c r="A1048" s="8"/>
      <c r="B1048" s="100"/>
      <c r="C1048" s="100"/>
      <c r="D1048" s="100"/>
      <c r="E1048" s="100"/>
      <c r="F1048" s="100"/>
      <c r="G1048" s="100"/>
      <c r="H1048" s="100"/>
      <c r="I1048" s="104">
        <f>G1044*A1030</f>
        <v>0</v>
      </c>
      <c r="J1048" s="100"/>
      <c r="K1048" s="100"/>
      <c r="L1048" s="104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</row>
    <row r="1049" ht="15.75" customHeight="1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</row>
    <row r="1050" ht="15.75" customHeight="1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</row>
    <row r="1051" ht="15.75" customHeight="1">
      <c r="A1051" s="66"/>
      <c r="B1051" s="75"/>
      <c r="C1051" s="75"/>
      <c r="D1051" s="75"/>
      <c r="E1051" s="75"/>
      <c r="F1051" s="75"/>
      <c r="G1051" s="75"/>
      <c r="H1051" s="75"/>
      <c r="I1051" s="75"/>
      <c r="J1051" s="75"/>
      <c r="K1051" s="75"/>
      <c r="L1051" s="76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</row>
    <row r="1052" ht="15.75" customHeight="1">
      <c r="A1052" s="78" t="s">
        <v>478</v>
      </c>
      <c r="B1052" s="79" t="s">
        <v>479</v>
      </c>
      <c r="C1052" s="75"/>
      <c r="D1052" s="76"/>
      <c r="E1052" s="80" t="s">
        <v>480</v>
      </c>
      <c r="F1052" s="75"/>
      <c r="G1052" s="76"/>
      <c r="H1052" s="79" t="s">
        <v>481</v>
      </c>
      <c r="I1052" s="75"/>
      <c r="J1052" s="75"/>
      <c r="K1052" s="75"/>
      <c r="L1052" s="76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</row>
    <row r="1053" ht="15.75" customHeight="1">
      <c r="A1053" s="177">
        <v>4.0</v>
      </c>
      <c r="B1053" s="82" t="s">
        <v>482</v>
      </c>
      <c r="C1053" s="82" t="s">
        <v>483</v>
      </c>
      <c r="D1053" s="82" t="s">
        <v>484</v>
      </c>
      <c r="E1053" s="82" t="s">
        <v>485</v>
      </c>
      <c r="F1053" s="82" t="s">
        <v>484</v>
      </c>
      <c r="G1053" s="82" t="s">
        <v>524</v>
      </c>
      <c r="H1053" s="82" t="s">
        <v>486</v>
      </c>
      <c r="I1053" s="82" t="s">
        <v>487</v>
      </c>
      <c r="J1053" s="147" t="s">
        <v>488</v>
      </c>
      <c r="K1053" s="85" t="s">
        <v>489</v>
      </c>
      <c r="L1053" s="85" t="s">
        <v>490</v>
      </c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</row>
    <row r="1054" ht="15.75" customHeight="1">
      <c r="A1054" s="86" t="s">
        <v>491</v>
      </c>
      <c r="B1054" s="87"/>
      <c r="C1054" s="87"/>
      <c r="D1054" s="87"/>
      <c r="E1054" s="87"/>
      <c r="F1054" s="87"/>
      <c r="G1054" s="87"/>
      <c r="H1054" s="87"/>
      <c r="I1054" s="87"/>
      <c r="J1054" s="115"/>
      <c r="K1054" s="87"/>
      <c r="L1054" s="87"/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</row>
    <row r="1055" ht="15.75" customHeight="1">
      <c r="A1055" s="2"/>
      <c r="B1055" s="89"/>
      <c r="C1055" s="89"/>
      <c r="D1055" s="18">
        <f t="shared" ref="D1055:D1068" si="277">C1055*B1055</f>
        <v>0</v>
      </c>
      <c r="E1055" s="18">
        <f>B1055*A1053</f>
        <v>0</v>
      </c>
      <c r="F1055" s="18">
        <f t="shared" ref="F1055:F1068" si="278">E1055*C1055</f>
        <v>0</v>
      </c>
      <c r="G1055" s="140">
        <v>0.0</v>
      </c>
      <c r="H1055" s="18"/>
      <c r="I1055" s="89">
        <f t="shared" ref="I1055:I1068" si="279">H1055*E1055</f>
        <v>0</v>
      </c>
      <c r="J1055" s="116"/>
      <c r="K1055" s="3">
        <f t="shared" ref="K1055:K1068" si="280">J1055*I1055</f>
        <v>0</v>
      </c>
      <c r="L1055" s="3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</row>
    <row r="1056" ht="15.75" customHeight="1">
      <c r="A1056" s="2"/>
      <c r="B1056" s="89"/>
      <c r="C1056" s="89"/>
      <c r="D1056" s="18">
        <f t="shared" si="277"/>
        <v>0</v>
      </c>
      <c r="E1056" s="18">
        <f>B1056*A1053</f>
        <v>0</v>
      </c>
      <c r="F1056" s="18">
        <f t="shared" si="278"/>
        <v>0</v>
      </c>
      <c r="G1056" s="87"/>
      <c r="H1056" s="18"/>
      <c r="I1056" s="89">
        <f t="shared" si="279"/>
        <v>0</v>
      </c>
      <c r="J1056" s="116"/>
      <c r="K1056" s="3">
        <f t="shared" si="280"/>
        <v>0</v>
      </c>
      <c r="L1056" s="3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</row>
    <row r="1057" ht="15.75" customHeight="1">
      <c r="A1057" s="2"/>
      <c r="B1057" s="18"/>
      <c r="C1057" s="18"/>
      <c r="D1057" s="18">
        <f t="shared" si="277"/>
        <v>0</v>
      </c>
      <c r="E1057" s="18">
        <f>B1057*A1053</f>
        <v>0</v>
      </c>
      <c r="F1057" s="18">
        <f t="shared" si="278"/>
        <v>0</v>
      </c>
      <c r="G1057" s="148" t="s">
        <v>527</v>
      </c>
      <c r="H1057" s="18"/>
      <c r="I1057" s="89">
        <f t="shared" si="279"/>
        <v>0</v>
      </c>
      <c r="J1057" s="116"/>
      <c r="K1057" s="3">
        <f t="shared" si="280"/>
        <v>0</v>
      </c>
      <c r="L1057" s="3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</row>
    <row r="1058" ht="15.75" customHeight="1">
      <c r="A1058" s="2"/>
      <c r="B1058" s="18"/>
      <c r="C1058" s="18"/>
      <c r="D1058" s="18">
        <f t="shared" si="277"/>
        <v>0</v>
      </c>
      <c r="E1058" s="18">
        <f>B1058*A1053</f>
        <v>0</v>
      </c>
      <c r="F1058" s="18">
        <f t="shared" si="278"/>
        <v>0</v>
      </c>
      <c r="G1058" s="142"/>
      <c r="H1058" s="18"/>
      <c r="I1058" s="89">
        <f t="shared" si="279"/>
        <v>0</v>
      </c>
      <c r="J1058" s="116"/>
      <c r="K1058" s="3">
        <f t="shared" si="280"/>
        <v>0</v>
      </c>
      <c r="L1058" s="3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</row>
    <row r="1059" ht="15.75" customHeight="1">
      <c r="A1059" s="2"/>
      <c r="B1059" s="18"/>
      <c r="C1059" s="18"/>
      <c r="D1059" s="18">
        <f t="shared" si="277"/>
        <v>0</v>
      </c>
      <c r="E1059" s="18">
        <f>B1059*A1053</f>
        <v>0</v>
      </c>
      <c r="F1059" s="18">
        <f t="shared" si="278"/>
        <v>0</v>
      </c>
      <c r="G1059" s="142"/>
      <c r="H1059" s="18"/>
      <c r="I1059" s="89">
        <f t="shared" si="279"/>
        <v>0</v>
      </c>
      <c r="J1059" s="116"/>
      <c r="K1059" s="3">
        <f t="shared" si="280"/>
        <v>0</v>
      </c>
      <c r="L1059" s="3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</row>
    <row r="1060" ht="15.75" customHeight="1">
      <c r="A1060" s="2"/>
      <c r="B1060" s="18"/>
      <c r="C1060" s="18"/>
      <c r="D1060" s="18">
        <f t="shared" si="277"/>
        <v>0</v>
      </c>
      <c r="E1060" s="18">
        <f>B1060*A1053</f>
        <v>0</v>
      </c>
      <c r="F1060" s="18">
        <f t="shared" si="278"/>
        <v>0</v>
      </c>
      <c r="G1060" s="87"/>
      <c r="H1060" s="18"/>
      <c r="I1060" s="89">
        <f t="shared" si="279"/>
        <v>0</v>
      </c>
      <c r="J1060" s="116"/>
      <c r="K1060" s="3">
        <f t="shared" si="280"/>
        <v>0</v>
      </c>
      <c r="L1060" s="3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</row>
    <row r="1061" ht="15.75" customHeight="1">
      <c r="A1061" s="2"/>
      <c r="B1061" s="18"/>
      <c r="C1061" s="18"/>
      <c r="D1061" s="18">
        <f t="shared" si="277"/>
        <v>0</v>
      </c>
      <c r="E1061" s="18">
        <f>B1061*A1053</f>
        <v>0</v>
      </c>
      <c r="F1061" s="18">
        <f t="shared" si="278"/>
        <v>0</v>
      </c>
      <c r="G1061" s="59"/>
      <c r="H1061" s="18"/>
      <c r="I1061" s="89">
        <f t="shared" si="279"/>
        <v>0</v>
      </c>
      <c r="J1061" s="116"/>
      <c r="K1061" s="3">
        <f t="shared" si="280"/>
        <v>0</v>
      </c>
      <c r="L1061" s="3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</row>
    <row r="1062" ht="15.75" customHeight="1">
      <c r="A1062" s="2"/>
      <c r="B1062" s="89"/>
      <c r="C1062" s="89"/>
      <c r="D1062" s="18">
        <f t="shared" si="277"/>
        <v>0</v>
      </c>
      <c r="E1062" s="18">
        <f>B1062*A1053</f>
        <v>0</v>
      </c>
      <c r="F1062" s="18">
        <f t="shared" si="278"/>
        <v>0</v>
      </c>
      <c r="G1062" s="148" t="s">
        <v>528</v>
      </c>
      <c r="H1062" s="18"/>
      <c r="I1062" s="89">
        <f t="shared" si="279"/>
        <v>0</v>
      </c>
      <c r="J1062" s="116"/>
      <c r="K1062" s="3">
        <f t="shared" si="280"/>
        <v>0</v>
      </c>
      <c r="L1062" s="3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</row>
    <row r="1063" ht="15.75" customHeight="1">
      <c r="A1063" s="2"/>
      <c r="B1063" s="89"/>
      <c r="C1063" s="89"/>
      <c r="D1063" s="18">
        <f t="shared" si="277"/>
        <v>0</v>
      </c>
      <c r="E1063" s="18">
        <f>B1063*A1053</f>
        <v>0</v>
      </c>
      <c r="F1063" s="18">
        <f t="shared" si="278"/>
        <v>0</v>
      </c>
      <c r="G1063" s="142"/>
      <c r="H1063" s="18"/>
      <c r="I1063" s="89">
        <f t="shared" si="279"/>
        <v>0</v>
      </c>
      <c r="J1063" s="116"/>
      <c r="K1063" s="3">
        <f t="shared" si="280"/>
        <v>0</v>
      </c>
      <c r="L1063" s="3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</row>
    <row r="1064" ht="15.75" customHeight="1">
      <c r="A1064" s="1"/>
      <c r="B1064" s="89"/>
      <c r="C1064" s="89"/>
      <c r="D1064" s="18">
        <f t="shared" si="277"/>
        <v>0</v>
      </c>
      <c r="E1064" s="18">
        <f>B1064*A1053</f>
        <v>0</v>
      </c>
      <c r="F1064" s="18">
        <f t="shared" si="278"/>
        <v>0</v>
      </c>
      <c r="G1064" s="142"/>
      <c r="H1064" s="18"/>
      <c r="I1064" s="89">
        <f t="shared" si="279"/>
        <v>0</v>
      </c>
      <c r="J1064" s="116"/>
      <c r="K1064" s="3">
        <f t="shared" si="280"/>
        <v>0</v>
      </c>
      <c r="L1064" s="3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</row>
    <row r="1065" ht="15.75" customHeight="1">
      <c r="A1065" s="1"/>
      <c r="B1065" s="89"/>
      <c r="C1065" s="89"/>
      <c r="D1065" s="18">
        <f t="shared" si="277"/>
        <v>0</v>
      </c>
      <c r="E1065" s="18">
        <f>B1065*A1053</f>
        <v>0</v>
      </c>
      <c r="F1065" s="18">
        <f t="shared" si="278"/>
        <v>0</v>
      </c>
      <c r="G1065" s="142"/>
      <c r="H1065" s="18"/>
      <c r="I1065" s="89">
        <f t="shared" si="279"/>
        <v>0</v>
      </c>
      <c r="J1065" s="116"/>
      <c r="K1065" s="3">
        <f t="shared" si="280"/>
        <v>0</v>
      </c>
      <c r="L1065" s="3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</row>
    <row r="1066" ht="15.75" customHeight="1">
      <c r="A1066" s="31"/>
      <c r="B1066" s="89"/>
      <c r="C1066" s="89"/>
      <c r="D1066" s="95">
        <f t="shared" si="277"/>
        <v>0</v>
      </c>
      <c r="E1066" s="95">
        <f>B1066*A1053</f>
        <v>0</v>
      </c>
      <c r="F1066" s="18">
        <f t="shared" si="278"/>
        <v>0</v>
      </c>
      <c r="G1066" s="87"/>
      <c r="H1066" s="18"/>
      <c r="I1066" s="89">
        <f t="shared" si="279"/>
        <v>0</v>
      </c>
      <c r="J1066" s="118"/>
      <c r="K1066" s="3">
        <f t="shared" si="280"/>
        <v>0</v>
      </c>
      <c r="L1066" s="3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</row>
    <row r="1067" ht="15.75" customHeight="1">
      <c r="A1067" s="31"/>
      <c r="B1067" s="89"/>
      <c r="C1067" s="89"/>
      <c r="D1067" s="18">
        <f t="shared" si="277"/>
        <v>0</v>
      </c>
      <c r="E1067" s="18">
        <f>B1067*A1053</f>
        <v>0</v>
      </c>
      <c r="F1067" s="18">
        <f t="shared" si="278"/>
        <v>0</v>
      </c>
      <c r="G1067" s="143">
        <f>F1069/A1053</f>
        <v>0</v>
      </c>
      <c r="H1067" s="18"/>
      <c r="I1067" s="89">
        <f t="shared" si="279"/>
        <v>0</v>
      </c>
      <c r="J1067" s="3"/>
      <c r="K1067" s="3">
        <f t="shared" si="280"/>
        <v>0</v>
      </c>
      <c r="L1067" s="3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</row>
    <row r="1068" ht="15.75" customHeight="1">
      <c r="A1068" s="31"/>
      <c r="B1068" s="89"/>
      <c r="C1068" s="89"/>
      <c r="D1068" s="18">
        <f t="shared" si="277"/>
        <v>0</v>
      </c>
      <c r="E1068" s="18">
        <f>B1068*A1053</f>
        <v>0</v>
      </c>
      <c r="F1068" s="18">
        <f t="shared" si="278"/>
        <v>0</v>
      </c>
      <c r="G1068" s="142"/>
      <c r="H1068" s="18"/>
      <c r="I1068" s="89">
        <f t="shared" si="279"/>
        <v>0</v>
      </c>
      <c r="J1068" s="3"/>
      <c r="K1068" s="3">
        <f t="shared" si="280"/>
        <v>0</v>
      </c>
      <c r="L1068" s="3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</row>
    <row r="1069" ht="15.75" customHeight="1">
      <c r="A1069" s="4" t="s">
        <v>495</v>
      </c>
      <c r="B1069" s="97">
        <f>SUM(B1055:B1068)</f>
        <v>0</v>
      </c>
      <c r="C1069" s="96"/>
      <c r="D1069" s="97">
        <f t="shared" ref="D1069:F1069" si="281">SUM(D1055:D1068)</f>
        <v>0</v>
      </c>
      <c r="E1069" s="97">
        <f t="shared" si="281"/>
        <v>0</v>
      </c>
      <c r="F1069" s="97">
        <f t="shared" si="281"/>
        <v>0</v>
      </c>
      <c r="G1069" s="87"/>
      <c r="H1069" s="96"/>
      <c r="I1069" s="97">
        <f t="shared" ref="I1069:L1069" si="282">SUM(I1055:I1068)</f>
        <v>0</v>
      </c>
      <c r="J1069" s="98">
        <f t="shared" si="282"/>
        <v>0</v>
      </c>
      <c r="K1069" s="98">
        <f t="shared" si="282"/>
        <v>0</v>
      </c>
      <c r="L1069" s="98">
        <f t="shared" si="282"/>
        <v>0</v>
      </c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</row>
    <row r="1070" ht="15.75" customHeight="1">
      <c r="A1070" s="8"/>
      <c r="B1070" s="100"/>
      <c r="C1070" s="100"/>
      <c r="D1070" s="100"/>
      <c r="E1070" s="100"/>
      <c r="F1070" s="100"/>
      <c r="G1070" s="100"/>
      <c r="H1070" s="100"/>
      <c r="I1070" s="101" t="s">
        <v>496</v>
      </c>
      <c r="J1070" s="100"/>
      <c r="K1070" s="100"/>
      <c r="L1070" s="101" t="s">
        <v>497</v>
      </c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</row>
    <row r="1071" ht="15.75" customHeight="1">
      <c r="A1071" s="8"/>
      <c r="B1071" s="100"/>
      <c r="C1071" s="100"/>
      <c r="D1071" s="100"/>
      <c r="E1071" s="100"/>
      <c r="F1071" s="100"/>
      <c r="G1071" s="100"/>
      <c r="H1071" s="100"/>
      <c r="I1071" s="104">
        <f>G1067*A1053</f>
        <v>0</v>
      </c>
      <c r="J1071" s="100"/>
      <c r="K1071" s="100"/>
      <c r="L1071" s="104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</row>
    <row r="1072" ht="15.75" customHeight="1">
      <c r="A1072" s="8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</row>
    <row r="1073" ht="15.75" customHeight="1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</row>
    <row r="1074" ht="15.75" customHeight="1">
      <c r="A1074" s="78" t="s">
        <v>478</v>
      </c>
      <c r="B1074" s="79" t="s">
        <v>479</v>
      </c>
      <c r="C1074" s="75"/>
      <c r="D1074" s="76"/>
      <c r="E1074" s="80" t="s">
        <v>480</v>
      </c>
      <c r="F1074" s="75"/>
      <c r="G1074" s="76"/>
      <c r="H1074" s="79" t="s">
        <v>481</v>
      </c>
      <c r="I1074" s="75"/>
      <c r="J1074" s="75"/>
      <c r="K1074" s="75"/>
      <c r="L1074" s="76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</row>
    <row r="1075" ht="15.75" customHeight="1">
      <c r="A1075" s="177">
        <v>4.0</v>
      </c>
      <c r="B1075" s="82" t="s">
        <v>482</v>
      </c>
      <c r="C1075" s="82" t="s">
        <v>483</v>
      </c>
      <c r="D1075" s="82" t="s">
        <v>484</v>
      </c>
      <c r="E1075" s="82" t="s">
        <v>485</v>
      </c>
      <c r="F1075" s="82" t="s">
        <v>484</v>
      </c>
      <c r="G1075" s="82" t="s">
        <v>524</v>
      </c>
      <c r="H1075" s="82" t="s">
        <v>486</v>
      </c>
      <c r="I1075" s="82" t="s">
        <v>487</v>
      </c>
      <c r="J1075" s="147" t="s">
        <v>488</v>
      </c>
      <c r="K1075" s="85" t="s">
        <v>489</v>
      </c>
      <c r="L1075" s="85" t="s">
        <v>490</v>
      </c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</row>
    <row r="1076" ht="15.75" customHeight="1">
      <c r="A1076" s="86" t="s">
        <v>491</v>
      </c>
      <c r="B1076" s="87"/>
      <c r="C1076" s="87"/>
      <c r="D1076" s="87"/>
      <c r="E1076" s="87"/>
      <c r="F1076" s="87"/>
      <c r="G1076" s="87"/>
      <c r="H1076" s="87"/>
      <c r="I1076" s="87"/>
      <c r="J1076" s="115"/>
      <c r="K1076" s="87"/>
      <c r="L1076" s="87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</row>
    <row r="1077" ht="15.75" customHeight="1">
      <c r="A1077" s="2"/>
      <c r="B1077" s="89"/>
      <c r="C1077" s="89"/>
      <c r="D1077" s="18">
        <f t="shared" ref="D1077:D1090" si="283">C1077*B1077</f>
        <v>0</v>
      </c>
      <c r="E1077" s="18">
        <f>B1077*A1075</f>
        <v>0</v>
      </c>
      <c r="F1077" s="18">
        <f t="shared" ref="F1077:F1090" si="284">E1077*C1077</f>
        <v>0</v>
      </c>
      <c r="G1077" s="140">
        <v>0.0</v>
      </c>
      <c r="H1077" s="18"/>
      <c r="I1077" s="89">
        <f t="shared" ref="I1077:I1090" si="285">H1077*E1077</f>
        <v>0</v>
      </c>
      <c r="J1077" s="116"/>
      <c r="K1077" s="3">
        <f t="shared" ref="K1077:K1090" si="286">J1077*I1077</f>
        <v>0</v>
      </c>
      <c r="L1077" s="3"/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</row>
    <row r="1078" ht="15.75" customHeight="1">
      <c r="A1078" s="2"/>
      <c r="B1078" s="89"/>
      <c r="C1078" s="89"/>
      <c r="D1078" s="18">
        <f t="shared" si="283"/>
        <v>0</v>
      </c>
      <c r="E1078" s="18">
        <f>B1078*A1075</f>
        <v>0</v>
      </c>
      <c r="F1078" s="18">
        <f t="shared" si="284"/>
        <v>0</v>
      </c>
      <c r="G1078" s="87"/>
      <c r="H1078" s="18"/>
      <c r="I1078" s="89">
        <f t="shared" si="285"/>
        <v>0</v>
      </c>
      <c r="J1078" s="116"/>
      <c r="K1078" s="3">
        <f t="shared" si="286"/>
        <v>0</v>
      </c>
      <c r="L1078" s="3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</row>
    <row r="1079" ht="15.75" customHeight="1">
      <c r="A1079" s="2"/>
      <c r="B1079" s="18"/>
      <c r="C1079" s="18"/>
      <c r="D1079" s="18">
        <f t="shared" si="283"/>
        <v>0</v>
      </c>
      <c r="E1079" s="18">
        <f>B1079*A1075</f>
        <v>0</v>
      </c>
      <c r="F1079" s="18">
        <f t="shared" si="284"/>
        <v>0</v>
      </c>
      <c r="G1079" s="148" t="s">
        <v>527</v>
      </c>
      <c r="H1079" s="18"/>
      <c r="I1079" s="89">
        <f t="shared" si="285"/>
        <v>0</v>
      </c>
      <c r="J1079" s="116"/>
      <c r="K1079" s="3">
        <f t="shared" si="286"/>
        <v>0</v>
      </c>
      <c r="L1079" s="3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</row>
    <row r="1080" ht="15.75" customHeight="1">
      <c r="A1080" s="2"/>
      <c r="B1080" s="18"/>
      <c r="C1080" s="18"/>
      <c r="D1080" s="18">
        <f t="shared" si="283"/>
        <v>0</v>
      </c>
      <c r="E1080" s="18">
        <f>B1080*A1075</f>
        <v>0</v>
      </c>
      <c r="F1080" s="18">
        <f t="shared" si="284"/>
        <v>0</v>
      </c>
      <c r="G1080" s="142"/>
      <c r="H1080" s="18"/>
      <c r="I1080" s="89">
        <f t="shared" si="285"/>
        <v>0</v>
      </c>
      <c r="J1080" s="116"/>
      <c r="K1080" s="3">
        <f t="shared" si="286"/>
        <v>0</v>
      </c>
      <c r="L1080" s="3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</row>
    <row r="1081" ht="15.75" customHeight="1">
      <c r="A1081" s="2"/>
      <c r="B1081" s="18"/>
      <c r="C1081" s="18"/>
      <c r="D1081" s="18">
        <f t="shared" si="283"/>
        <v>0</v>
      </c>
      <c r="E1081" s="18">
        <f>B1081*A1075</f>
        <v>0</v>
      </c>
      <c r="F1081" s="18">
        <f t="shared" si="284"/>
        <v>0</v>
      </c>
      <c r="G1081" s="142"/>
      <c r="H1081" s="18"/>
      <c r="I1081" s="89">
        <f t="shared" si="285"/>
        <v>0</v>
      </c>
      <c r="J1081" s="116"/>
      <c r="K1081" s="3">
        <f t="shared" si="286"/>
        <v>0</v>
      </c>
      <c r="L1081" s="3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</row>
    <row r="1082" ht="15.75" customHeight="1">
      <c r="A1082" s="2"/>
      <c r="B1082" s="18"/>
      <c r="C1082" s="18"/>
      <c r="D1082" s="18">
        <f t="shared" si="283"/>
        <v>0</v>
      </c>
      <c r="E1082" s="18">
        <f>B1082*A1075</f>
        <v>0</v>
      </c>
      <c r="F1082" s="18">
        <f t="shared" si="284"/>
        <v>0</v>
      </c>
      <c r="G1082" s="87"/>
      <c r="H1082" s="18"/>
      <c r="I1082" s="89">
        <f t="shared" si="285"/>
        <v>0</v>
      </c>
      <c r="J1082" s="116"/>
      <c r="K1082" s="3">
        <f t="shared" si="286"/>
        <v>0</v>
      </c>
      <c r="L1082" s="3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</row>
    <row r="1083" ht="15.75" customHeight="1">
      <c r="A1083" s="2"/>
      <c r="B1083" s="18"/>
      <c r="C1083" s="18"/>
      <c r="D1083" s="18">
        <f t="shared" si="283"/>
        <v>0</v>
      </c>
      <c r="E1083" s="18">
        <f>B1083*A1075</f>
        <v>0</v>
      </c>
      <c r="F1083" s="18">
        <f t="shared" si="284"/>
        <v>0</v>
      </c>
      <c r="G1083" s="59"/>
      <c r="H1083" s="18"/>
      <c r="I1083" s="89">
        <f t="shared" si="285"/>
        <v>0</v>
      </c>
      <c r="J1083" s="116"/>
      <c r="K1083" s="3">
        <f t="shared" si="286"/>
        <v>0</v>
      </c>
      <c r="L1083" s="3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</row>
    <row r="1084" ht="15.75" customHeight="1">
      <c r="A1084" s="2"/>
      <c r="B1084" s="89"/>
      <c r="C1084" s="89"/>
      <c r="D1084" s="18">
        <f t="shared" si="283"/>
        <v>0</v>
      </c>
      <c r="E1084" s="18">
        <f>B1084*A1075</f>
        <v>0</v>
      </c>
      <c r="F1084" s="18">
        <f t="shared" si="284"/>
        <v>0</v>
      </c>
      <c r="G1084" s="148" t="s">
        <v>528</v>
      </c>
      <c r="H1084" s="18"/>
      <c r="I1084" s="89">
        <f t="shared" si="285"/>
        <v>0</v>
      </c>
      <c r="J1084" s="116"/>
      <c r="K1084" s="3">
        <f t="shared" si="286"/>
        <v>0</v>
      </c>
      <c r="L1084" s="3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</row>
    <row r="1085" ht="15.75" customHeight="1">
      <c r="A1085" s="2"/>
      <c r="B1085" s="89"/>
      <c r="C1085" s="89"/>
      <c r="D1085" s="18">
        <f t="shared" si="283"/>
        <v>0</v>
      </c>
      <c r="E1085" s="18">
        <f>B1085*A1075</f>
        <v>0</v>
      </c>
      <c r="F1085" s="18">
        <f t="shared" si="284"/>
        <v>0</v>
      </c>
      <c r="G1085" s="142"/>
      <c r="H1085" s="18"/>
      <c r="I1085" s="89">
        <f t="shared" si="285"/>
        <v>0</v>
      </c>
      <c r="J1085" s="116"/>
      <c r="K1085" s="3">
        <f t="shared" si="286"/>
        <v>0</v>
      </c>
      <c r="L1085" s="3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</row>
    <row r="1086" ht="15.75" customHeight="1">
      <c r="A1086" s="1"/>
      <c r="B1086" s="89"/>
      <c r="C1086" s="89"/>
      <c r="D1086" s="18">
        <f t="shared" si="283"/>
        <v>0</v>
      </c>
      <c r="E1086" s="18">
        <f>B1086*A1075</f>
        <v>0</v>
      </c>
      <c r="F1086" s="18">
        <f t="shared" si="284"/>
        <v>0</v>
      </c>
      <c r="G1086" s="142"/>
      <c r="H1086" s="18"/>
      <c r="I1086" s="89">
        <f t="shared" si="285"/>
        <v>0</v>
      </c>
      <c r="J1086" s="116"/>
      <c r="K1086" s="3">
        <f t="shared" si="286"/>
        <v>0</v>
      </c>
      <c r="L1086" s="3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</row>
    <row r="1087" ht="15.75" customHeight="1">
      <c r="A1087" s="1"/>
      <c r="B1087" s="89"/>
      <c r="C1087" s="89"/>
      <c r="D1087" s="18">
        <f t="shared" si="283"/>
        <v>0</v>
      </c>
      <c r="E1087" s="18">
        <f>B1087*A1075</f>
        <v>0</v>
      </c>
      <c r="F1087" s="18">
        <f t="shared" si="284"/>
        <v>0</v>
      </c>
      <c r="G1087" s="142"/>
      <c r="H1087" s="18"/>
      <c r="I1087" s="89">
        <f t="shared" si="285"/>
        <v>0</v>
      </c>
      <c r="J1087" s="116"/>
      <c r="K1087" s="3">
        <f t="shared" si="286"/>
        <v>0</v>
      </c>
      <c r="L1087" s="3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</row>
    <row r="1088" ht="15.75" customHeight="1">
      <c r="A1088" s="31"/>
      <c r="B1088" s="89"/>
      <c r="C1088" s="89"/>
      <c r="D1088" s="95">
        <f t="shared" si="283"/>
        <v>0</v>
      </c>
      <c r="E1088" s="95">
        <f>B1088*A1075</f>
        <v>0</v>
      </c>
      <c r="F1088" s="18">
        <f t="shared" si="284"/>
        <v>0</v>
      </c>
      <c r="G1088" s="87"/>
      <c r="H1088" s="18"/>
      <c r="I1088" s="89">
        <f t="shared" si="285"/>
        <v>0</v>
      </c>
      <c r="J1088" s="118"/>
      <c r="K1088" s="3">
        <f t="shared" si="286"/>
        <v>0</v>
      </c>
      <c r="L1088" s="3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</row>
    <row r="1089" ht="15.75" customHeight="1">
      <c r="A1089" s="31"/>
      <c r="B1089" s="89"/>
      <c r="C1089" s="89"/>
      <c r="D1089" s="18">
        <f t="shared" si="283"/>
        <v>0</v>
      </c>
      <c r="E1089" s="18">
        <f>B1089*A1075</f>
        <v>0</v>
      </c>
      <c r="F1089" s="18">
        <f t="shared" si="284"/>
        <v>0</v>
      </c>
      <c r="G1089" s="143">
        <f>F1091/A1075</f>
        <v>0</v>
      </c>
      <c r="H1089" s="18"/>
      <c r="I1089" s="89">
        <f t="shared" si="285"/>
        <v>0</v>
      </c>
      <c r="J1089" s="3"/>
      <c r="K1089" s="3">
        <f t="shared" si="286"/>
        <v>0</v>
      </c>
      <c r="L1089" s="3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</row>
    <row r="1090" ht="15.75" customHeight="1">
      <c r="A1090" s="31"/>
      <c r="B1090" s="89"/>
      <c r="C1090" s="89"/>
      <c r="D1090" s="18">
        <f t="shared" si="283"/>
        <v>0</v>
      </c>
      <c r="E1090" s="18">
        <f>B1090*A1075</f>
        <v>0</v>
      </c>
      <c r="F1090" s="18">
        <f t="shared" si="284"/>
        <v>0</v>
      </c>
      <c r="G1090" s="142"/>
      <c r="H1090" s="18"/>
      <c r="I1090" s="89">
        <f t="shared" si="285"/>
        <v>0</v>
      </c>
      <c r="J1090" s="3"/>
      <c r="K1090" s="3">
        <f t="shared" si="286"/>
        <v>0</v>
      </c>
      <c r="L1090" s="3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</row>
    <row r="1091" ht="15.75" customHeight="1">
      <c r="A1091" s="4" t="s">
        <v>495</v>
      </c>
      <c r="B1091" s="97">
        <f>SUM(B1077:B1090)</f>
        <v>0</v>
      </c>
      <c r="C1091" s="96"/>
      <c r="D1091" s="97">
        <f t="shared" ref="D1091:F1091" si="287">SUM(D1077:D1090)</f>
        <v>0</v>
      </c>
      <c r="E1091" s="97">
        <f t="shared" si="287"/>
        <v>0</v>
      </c>
      <c r="F1091" s="97">
        <f t="shared" si="287"/>
        <v>0</v>
      </c>
      <c r="G1091" s="87"/>
      <c r="H1091" s="96"/>
      <c r="I1091" s="97">
        <f t="shared" ref="I1091:L1091" si="288">SUM(I1077:I1090)</f>
        <v>0</v>
      </c>
      <c r="J1091" s="98">
        <f t="shared" si="288"/>
        <v>0</v>
      </c>
      <c r="K1091" s="98">
        <f t="shared" si="288"/>
        <v>0</v>
      </c>
      <c r="L1091" s="98">
        <f t="shared" si="288"/>
        <v>0</v>
      </c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</row>
    <row r="1092" ht="15.75" customHeight="1">
      <c r="A1092" s="8"/>
      <c r="B1092" s="100"/>
      <c r="C1092" s="100"/>
      <c r="D1092" s="100"/>
      <c r="E1092" s="100"/>
      <c r="F1092" s="100"/>
      <c r="G1092" s="100"/>
      <c r="H1092" s="100"/>
      <c r="I1092" s="101" t="s">
        <v>496</v>
      </c>
      <c r="J1092" s="100"/>
      <c r="K1092" s="100"/>
      <c r="L1092" s="101" t="s">
        <v>497</v>
      </c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</row>
    <row r="1093" ht="15.75" customHeight="1">
      <c r="A1093" s="8"/>
      <c r="B1093" s="100"/>
      <c r="C1093" s="100"/>
      <c r="D1093" s="100"/>
      <c r="E1093" s="100"/>
      <c r="F1093" s="100"/>
      <c r="G1093" s="100"/>
      <c r="H1093" s="100"/>
      <c r="I1093" s="104">
        <f>G1089*A1075</f>
        <v>0</v>
      </c>
      <c r="J1093" s="100"/>
      <c r="K1093" s="100"/>
      <c r="L1093" s="104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</row>
    <row r="1094" ht="15.75" customHeight="1">
      <c r="A1094" s="8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</row>
    <row r="1095" ht="15.75" customHeight="1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</row>
    <row r="1096" ht="15.75" customHeight="1">
      <c r="A1096" s="66"/>
      <c r="B1096" s="75"/>
      <c r="C1096" s="75"/>
      <c r="D1096" s="75"/>
      <c r="E1096" s="75"/>
      <c r="F1096" s="75"/>
      <c r="G1096" s="75"/>
      <c r="H1096" s="75"/>
      <c r="I1096" s="75"/>
      <c r="J1096" s="75"/>
      <c r="K1096" s="75"/>
      <c r="L1096" s="76"/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</row>
    <row r="1097" ht="15.75" customHeight="1">
      <c r="A1097" s="78" t="s">
        <v>478</v>
      </c>
      <c r="B1097" s="79" t="s">
        <v>479</v>
      </c>
      <c r="C1097" s="75"/>
      <c r="D1097" s="76"/>
      <c r="E1097" s="80" t="s">
        <v>480</v>
      </c>
      <c r="F1097" s="75"/>
      <c r="G1097" s="76"/>
      <c r="H1097" s="79" t="s">
        <v>481</v>
      </c>
      <c r="I1097" s="75"/>
      <c r="J1097" s="75"/>
      <c r="K1097" s="75"/>
      <c r="L1097" s="76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</row>
    <row r="1098" ht="15.75" customHeight="1">
      <c r="A1098" s="177">
        <v>4.0</v>
      </c>
      <c r="B1098" s="82" t="s">
        <v>482</v>
      </c>
      <c r="C1098" s="82" t="s">
        <v>483</v>
      </c>
      <c r="D1098" s="82" t="s">
        <v>484</v>
      </c>
      <c r="E1098" s="82" t="s">
        <v>485</v>
      </c>
      <c r="F1098" s="82" t="s">
        <v>484</v>
      </c>
      <c r="G1098" s="82" t="s">
        <v>524</v>
      </c>
      <c r="H1098" s="82" t="s">
        <v>486</v>
      </c>
      <c r="I1098" s="82" t="s">
        <v>487</v>
      </c>
      <c r="J1098" s="147" t="s">
        <v>488</v>
      </c>
      <c r="K1098" s="85" t="s">
        <v>489</v>
      </c>
      <c r="L1098" s="85" t="s">
        <v>490</v>
      </c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</row>
    <row r="1099" ht="15.75" customHeight="1">
      <c r="A1099" s="86" t="s">
        <v>491</v>
      </c>
      <c r="B1099" s="87"/>
      <c r="C1099" s="87"/>
      <c r="D1099" s="87"/>
      <c r="E1099" s="87"/>
      <c r="F1099" s="87"/>
      <c r="G1099" s="87"/>
      <c r="H1099" s="87"/>
      <c r="I1099" s="87"/>
      <c r="J1099" s="115"/>
      <c r="K1099" s="87"/>
      <c r="L1099" s="87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</row>
    <row r="1100" ht="15.75" customHeight="1">
      <c r="A1100" s="2"/>
      <c r="B1100" s="89"/>
      <c r="C1100" s="89"/>
      <c r="D1100" s="18">
        <f t="shared" ref="D1100:D1113" si="289">C1100*B1100</f>
        <v>0</v>
      </c>
      <c r="E1100" s="18">
        <f>B1100*A1098</f>
        <v>0</v>
      </c>
      <c r="F1100" s="18">
        <f t="shared" ref="F1100:F1113" si="290">E1100*C1100</f>
        <v>0</v>
      </c>
      <c r="G1100" s="140">
        <v>0.0</v>
      </c>
      <c r="H1100" s="18"/>
      <c r="I1100" s="89">
        <f t="shared" ref="I1100:I1113" si="291">H1100*E1100</f>
        <v>0</v>
      </c>
      <c r="J1100" s="116"/>
      <c r="K1100" s="3">
        <f t="shared" ref="K1100:K1113" si="292">J1100*I1100</f>
        <v>0</v>
      </c>
      <c r="L1100" s="3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</row>
    <row r="1101" ht="15.75" customHeight="1">
      <c r="A1101" s="2"/>
      <c r="B1101" s="89"/>
      <c r="C1101" s="89"/>
      <c r="D1101" s="18">
        <f t="shared" si="289"/>
        <v>0</v>
      </c>
      <c r="E1101" s="18">
        <f>B1101*A1098</f>
        <v>0</v>
      </c>
      <c r="F1101" s="18">
        <f t="shared" si="290"/>
        <v>0</v>
      </c>
      <c r="G1101" s="87"/>
      <c r="H1101" s="18"/>
      <c r="I1101" s="89">
        <f t="shared" si="291"/>
        <v>0</v>
      </c>
      <c r="J1101" s="116"/>
      <c r="K1101" s="3">
        <f t="shared" si="292"/>
        <v>0</v>
      </c>
      <c r="L1101" s="3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</row>
    <row r="1102" ht="15.75" customHeight="1">
      <c r="A1102" s="2"/>
      <c r="B1102" s="18"/>
      <c r="C1102" s="18"/>
      <c r="D1102" s="18">
        <f t="shared" si="289"/>
        <v>0</v>
      </c>
      <c r="E1102" s="18">
        <f>B1102*A1098</f>
        <v>0</v>
      </c>
      <c r="F1102" s="18">
        <f t="shared" si="290"/>
        <v>0</v>
      </c>
      <c r="G1102" s="148" t="s">
        <v>527</v>
      </c>
      <c r="H1102" s="18"/>
      <c r="I1102" s="89">
        <f t="shared" si="291"/>
        <v>0</v>
      </c>
      <c r="J1102" s="116"/>
      <c r="K1102" s="3">
        <f t="shared" si="292"/>
        <v>0</v>
      </c>
      <c r="L1102" s="3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</row>
    <row r="1103" ht="15.75" customHeight="1">
      <c r="A1103" s="2"/>
      <c r="B1103" s="18"/>
      <c r="C1103" s="18"/>
      <c r="D1103" s="18">
        <f t="shared" si="289"/>
        <v>0</v>
      </c>
      <c r="E1103" s="18">
        <f>B1103*A1098</f>
        <v>0</v>
      </c>
      <c r="F1103" s="18">
        <f t="shared" si="290"/>
        <v>0</v>
      </c>
      <c r="G1103" s="142"/>
      <c r="H1103" s="18"/>
      <c r="I1103" s="89">
        <f t="shared" si="291"/>
        <v>0</v>
      </c>
      <c r="J1103" s="116"/>
      <c r="K1103" s="3">
        <f t="shared" si="292"/>
        <v>0</v>
      </c>
      <c r="L1103" s="3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</row>
    <row r="1104" ht="15.75" customHeight="1">
      <c r="A1104" s="2"/>
      <c r="B1104" s="18"/>
      <c r="C1104" s="18"/>
      <c r="D1104" s="18">
        <f t="shared" si="289"/>
        <v>0</v>
      </c>
      <c r="E1104" s="18">
        <f>B1104*A1098</f>
        <v>0</v>
      </c>
      <c r="F1104" s="18">
        <f t="shared" si="290"/>
        <v>0</v>
      </c>
      <c r="G1104" s="142"/>
      <c r="H1104" s="18"/>
      <c r="I1104" s="89">
        <f t="shared" si="291"/>
        <v>0</v>
      </c>
      <c r="J1104" s="116"/>
      <c r="K1104" s="3">
        <f t="shared" si="292"/>
        <v>0</v>
      </c>
      <c r="L1104" s="3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</row>
    <row r="1105" ht="15.75" customHeight="1">
      <c r="A1105" s="2"/>
      <c r="B1105" s="18"/>
      <c r="C1105" s="18"/>
      <c r="D1105" s="18">
        <f t="shared" si="289"/>
        <v>0</v>
      </c>
      <c r="E1105" s="18">
        <f>B1105*A1098</f>
        <v>0</v>
      </c>
      <c r="F1105" s="18">
        <f t="shared" si="290"/>
        <v>0</v>
      </c>
      <c r="G1105" s="87"/>
      <c r="H1105" s="18"/>
      <c r="I1105" s="89">
        <f t="shared" si="291"/>
        <v>0</v>
      </c>
      <c r="J1105" s="116"/>
      <c r="K1105" s="3">
        <f t="shared" si="292"/>
        <v>0</v>
      </c>
      <c r="L1105" s="3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</row>
    <row r="1106" ht="15.75" customHeight="1">
      <c r="A1106" s="2"/>
      <c r="B1106" s="18"/>
      <c r="C1106" s="18"/>
      <c r="D1106" s="18">
        <f t="shared" si="289"/>
        <v>0</v>
      </c>
      <c r="E1106" s="18">
        <f>B1106*A1098</f>
        <v>0</v>
      </c>
      <c r="F1106" s="18">
        <f t="shared" si="290"/>
        <v>0</v>
      </c>
      <c r="G1106" s="59"/>
      <c r="H1106" s="18"/>
      <c r="I1106" s="89">
        <f t="shared" si="291"/>
        <v>0</v>
      </c>
      <c r="J1106" s="116"/>
      <c r="K1106" s="3">
        <f t="shared" si="292"/>
        <v>0</v>
      </c>
      <c r="L1106" s="3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</row>
    <row r="1107" ht="15.75" customHeight="1">
      <c r="A1107" s="2"/>
      <c r="B1107" s="89"/>
      <c r="C1107" s="89"/>
      <c r="D1107" s="18">
        <f t="shared" si="289"/>
        <v>0</v>
      </c>
      <c r="E1107" s="18">
        <f>B1107*A1098</f>
        <v>0</v>
      </c>
      <c r="F1107" s="18">
        <f t="shared" si="290"/>
        <v>0</v>
      </c>
      <c r="G1107" s="148" t="s">
        <v>528</v>
      </c>
      <c r="H1107" s="18"/>
      <c r="I1107" s="89">
        <f t="shared" si="291"/>
        <v>0</v>
      </c>
      <c r="J1107" s="116"/>
      <c r="K1107" s="3">
        <f t="shared" si="292"/>
        <v>0</v>
      </c>
      <c r="L1107" s="3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</row>
    <row r="1108" ht="15.75" customHeight="1">
      <c r="A1108" s="2"/>
      <c r="B1108" s="89"/>
      <c r="C1108" s="89"/>
      <c r="D1108" s="18">
        <f t="shared" si="289"/>
        <v>0</v>
      </c>
      <c r="E1108" s="18">
        <f>B1108*A1098</f>
        <v>0</v>
      </c>
      <c r="F1108" s="18">
        <f t="shared" si="290"/>
        <v>0</v>
      </c>
      <c r="G1108" s="142"/>
      <c r="H1108" s="18"/>
      <c r="I1108" s="89">
        <f t="shared" si="291"/>
        <v>0</v>
      </c>
      <c r="J1108" s="116"/>
      <c r="K1108" s="3">
        <f t="shared" si="292"/>
        <v>0</v>
      </c>
      <c r="L1108" s="3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</row>
    <row r="1109" ht="15.75" customHeight="1">
      <c r="A1109" s="1"/>
      <c r="B1109" s="89"/>
      <c r="C1109" s="89"/>
      <c r="D1109" s="18">
        <f t="shared" si="289"/>
        <v>0</v>
      </c>
      <c r="E1109" s="18">
        <f>B1109*A1098</f>
        <v>0</v>
      </c>
      <c r="F1109" s="18">
        <f t="shared" si="290"/>
        <v>0</v>
      </c>
      <c r="G1109" s="142"/>
      <c r="H1109" s="18"/>
      <c r="I1109" s="89">
        <f t="shared" si="291"/>
        <v>0</v>
      </c>
      <c r="J1109" s="116"/>
      <c r="K1109" s="3">
        <f t="shared" si="292"/>
        <v>0</v>
      </c>
      <c r="L1109" s="3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</row>
    <row r="1110" ht="15.75" customHeight="1">
      <c r="A1110" s="1"/>
      <c r="B1110" s="89"/>
      <c r="C1110" s="89"/>
      <c r="D1110" s="18">
        <f t="shared" si="289"/>
        <v>0</v>
      </c>
      <c r="E1110" s="18">
        <f>B1110*A1098</f>
        <v>0</v>
      </c>
      <c r="F1110" s="18">
        <f t="shared" si="290"/>
        <v>0</v>
      </c>
      <c r="G1110" s="142"/>
      <c r="H1110" s="18"/>
      <c r="I1110" s="89">
        <f t="shared" si="291"/>
        <v>0</v>
      </c>
      <c r="J1110" s="116"/>
      <c r="K1110" s="3">
        <f t="shared" si="292"/>
        <v>0</v>
      </c>
      <c r="L1110" s="3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</row>
    <row r="1111" ht="15.75" customHeight="1">
      <c r="A1111" s="31"/>
      <c r="B1111" s="89"/>
      <c r="C1111" s="89"/>
      <c r="D1111" s="95">
        <f t="shared" si="289"/>
        <v>0</v>
      </c>
      <c r="E1111" s="95">
        <f>B1111*A1098</f>
        <v>0</v>
      </c>
      <c r="F1111" s="18">
        <f t="shared" si="290"/>
        <v>0</v>
      </c>
      <c r="G1111" s="87"/>
      <c r="H1111" s="18"/>
      <c r="I1111" s="89">
        <f t="shared" si="291"/>
        <v>0</v>
      </c>
      <c r="J1111" s="118"/>
      <c r="K1111" s="3">
        <f t="shared" si="292"/>
        <v>0</v>
      </c>
      <c r="L1111" s="3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</row>
    <row r="1112" ht="15.75" customHeight="1">
      <c r="A1112" s="31"/>
      <c r="B1112" s="89"/>
      <c r="C1112" s="89"/>
      <c r="D1112" s="18">
        <f t="shared" si="289"/>
        <v>0</v>
      </c>
      <c r="E1112" s="18">
        <f>B1112*A1098</f>
        <v>0</v>
      </c>
      <c r="F1112" s="18">
        <f t="shared" si="290"/>
        <v>0</v>
      </c>
      <c r="G1112" s="143">
        <f>F1114/A1098</f>
        <v>0</v>
      </c>
      <c r="H1112" s="18"/>
      <c r="I1112" s="89">
        <f t="shared" si="291"/>
        <v>0</v>
      </c>
      <c r="J1112" s="3"/>
      <c r="K1112" s="3">
        <f t="shared" si="292"/>
        <v>0</v>
      </c>
      <c r="L1112" s="3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</row>
    <row r="1113" ht="15.75" customHeight="1">
      <c r="A1113" s="31"/>
      <c r="B1113" s="89"/>
      <c r="C1113" s="89"/>
      <c r="D1113" s="18">
        <f t="shared" si="289"/>
        <v>0</v>
      </c>
      <c r="E1113" s="18">
        <f>B1113*A1098</f>
        <v>0</v>
      </c>
      <c r="F1113" s="18">
        <f t="shared" si="290"/>
        <v>0</v>
      </c>
      <c r="G1113" s="142"/>
      <c r="H1113" s="18"/>
      <c r="I1113" s="89">
        <f t="shared" si="291"/>
        <v>0</v>
      </c>
      <c r="J1113" s="3"/>
      <c r="K1113" s="3">
        <f t="shared" si="292"/>
        <v>0</v>
      </c>
      <c r="L1113" s="3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</row>
    <row r="1114" ht="15.75" customHeight="1">
      <c r="A1114" s="4" t="s">
        <v>495</v>
      </c>
      <c r="B1114" s="97">
        <f>SUM(B1100:B1113)</f>
        <v>0</v>
      </c>
      <c r="C1114" s="96"/>
      <c r="D1114" s="97">
        <f t="shared" ref="D1114:F1114" si="293">SUM(D1100:D1113)</f>
        <v>0</v>
      </c>
      <c r="E1114" s="97">
        <f t="shared" si="293"/>
        <v>0</v>
      </c>
      <c r="F1114" s="97">
        <f t="shared" si="293"/>
        <v>0</v>
      </c>
      <c r="G1114" s="87"/>
      <c r="H1114" s="96"/>
      <c r="I1114" s="97">
        <f t="shared" ref="I1114:L1114" si="294">SUM(I1100:I1113)</f>
        <v>0</v>
      </c>
      <c r="J1114" s="98">
        <f t="shared" si="294"/>
        <v>0</v>
      </c>
      <c r="K1114" s="98">
        <f t="shared" si="294"/>
        <v>0</v>
      </c>
      <c r="L1114" s="98">
        <f t="shared" si="294"/>
        <v>0</v>
      </c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</row>
    <row r="1115" ht="15.75" customHeight="1">
      <c r="A1115" s="8"/>
      <c r="B1115" s="100"/>
      <c r="C1115" s="100"/>
      <c r="D1115" s="100"/>
      <c r="E1115" s="100"/>
      <c r="F1115" s="100"/>
      <c r="G1115" s="100"/>
      <c r="H1115" s="100"/>
      <c r="I1115" s="101" t="s">
        <v>496</v>
      </c>
      <c r="J1115" s="100"/>
      <c r="K1115" s="100"/>
      <c r="L1115" s="101" t="s">
        <v>497</v>
      </c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</row>
    <row r="1116" ht="15.75" customHeight="1">
      <c r="A1116" s="8"/>
      <c r="B1116" s="100"/>
      <c r="C1116" s="100"/>
      <c r="D1116" s="100"/>
      <c r="E1116" s="100"/>
      <c r="F1116" s="100"/>
      <c r="G1116" s="100"/>
      <c r="H1116" s="100"/>
      <c r="I1116" s="104">
        <f>G1112*A1098</f>
        <v>0</v>
      </c>
      <c r="J1116" s="100"/>
      <c r="K1116" s="100"/>
      <c r="L1116" s="104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</row>
    <row r="1117" ht="15.75" customHeight="1">
      <c r="A1117" s="8"/>
      <c r="B1117" s="100"/>
      <c r="C1117" s="100"/>
      <c r="D1117" s="100"/>
      <c r="E1117" s="100"/>
      <c r="F1117" s="100"/>
      <c r="G1117" s="100"/>
      <c r="H1117" s="100"/>
      <c r="I1117" s="107"/>
      <c r="J1117" s="100"/>
      <c r="K1117" s="100"/>
      <c r="L1117" s="107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</row>
    <row r="1118" ht="15.75" customHeight="1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</row>
    <row r="1119" ht="15.75" customHeight="1">
      <c r="A1119" s="66"/>
      <c r="B1119" s="75"/>
      <c r="C1119" s="75"/>
      <c r="D1119" s="75"/>
      <c r="E1119" s="75"/>
      <c r="F1119" s="75"/>
      <c r="G1119" s="75"/>
      <c r="H1119" s="75"/>
      <c r="I1119" s="75"/>
      <c r="J1119" s="75"/>
      <c r="K1119" s="75"/>
      <c r="L1119" s="76"/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</row>
    <row r="1120" ht="15.75" customHeight="1">
      <c r="A1120" s="78" t="s">
        <v>478</v>
      </c>
      <c r="B1120" s="79" t="s">
        <v>479</v>
      </c>
      <c r="C1120" s="75"/>
      <c r="D1120" s="76"/>
      <c r="E1120" s="80" t="s">
        <v>480</v>
      </c>
      <c r="F1120" s="75"/>
      <c r="G1120" s="76"/>
      <c r="H1120" s="79" t="s">
        <v>481</v>
      </c>
      <c r="I1120" s="75"/>
      <c r="J1120" s="75"/>
      <c r="K1120" s="75"/>
      <c r="L1120" s="76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</row>
    <row r="1121" ht="15.75" customHeight="1">
      <c r="A1121" s="177">
        <v>4.0</v>
      </c>
      <c r="B1121" s="82" t="s">
        <v>482</v>
      </c>
      <c r="C1121" s="82" t="s">
        <v>483</v>
      </c>
      <c r="D1121" s="82" t="s">
        <v>484</v>
      </c>
      <c r="E1121" s="82" t="s">
        <v>485</v>
      </c>
      <c r="F1121" s="82" t="s">
        <v>484</v>
      </c>
      <c r="G1121" s="82" t="s">
        <v>524</v>
      </c>
      <c r="H1121" s="82" t="s">
        <v>486</v>
      </c>
      <c r="I1121" s="82" t="s">
        <v>487</v>
      </c>
      <c r="J1121" s="147" t="s">
        <v>488</v>
      </c>
      <c r="K1121" s="85" t="s">
        <v>489</v>
      </c>
      <c r="L1121" s="85" t="s">
        <v>490</v>
      </c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</row>
    <row r="1122" ht="15.75" customHeight="1">
      <c r="A1122" s="86" t="s">
        <v>491</v>
      </c>
      <c r="B1122" s="87"/>
      <c r="C1122" s="87"/>
      <c r="D1122" s="87"/>
      <c r="E1122" s="87"/>
      <c r="F1122" s="87"/>
      <c r="G1122" s="87"/>
      <c r="H1122" s="87"/>
      <c r="I1122" s="87"/>
      <c r="J1122" s="115"/>
      <c r="K1122" s="87"/>
      <c r="L1122" s="87"/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</row>
    <row r="1123" ht="15.75" customHeight="1">
      <c r="A1123" s="2"/>
      <c r="B1123" s="89"/>
      <c r="C1123" s="89"/>
      <c r="D1123" s="18">
        <f t="shared" ref="D1123:D1136" si="295">C1123*B1123</f>
        <v>0</v>
      </c>
      <c r="E1123" s="18">
        <f>B1123*A1121</f>
        <v>0</v>
      </c>
      <c r="F1123" s="18">
        <f t="shared" ref="F1123:F1136" si="296">E1123*C1123</f>
        <v>0</v>
      </c>
      <c r="G1123" s="140">
        <v>0.0</v>
      </c>
      <c r="H1123" s="18"/>
      <c r="I1123" s="89">
        <f t="shared" ref="I1123:I1136" si="297">H1123*E1123</f>
        <v>0</v>
      </c>
      <c r="J1123" s="116"/>
      <c r="K1123" s="3">
        <f t="shared" ref="K1123:K1136" si="298">J1123*I1123</f>
        <v>0</v>
      </c>
      <c r="L1123" s="3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</row>
    <row r="1124" ht="15.75" customHeight="1">
      <c r="A1124" s="2"/>
      <c r="B1124" s="89"/>
      <c r="C1124" s="89"/>
      <c r="D1124" s="18">
        <f t="shared" si="295"/>
        <v>0</v>
      </c>
      <c r="E1124" s="18">
        <f>B1124*A1121</f>
        <v>0</v>
      </c>
      <c r="F1124" s="18">
        <f t="shared" si="296"/>
        <v>0</v>
      </c>
      <c r="G1124" s="87"/>
      <c r="H1124" s="18"/>
      <c r="I1124" s="89">
        <f t="shared" si="297"/>
        <v>0</v>
      </c>
      <c r="J1124" s="116"/>
      <c r="K1124" s="3">
        <f t="shared" si="298"/>
        <v>0</v>
      </c>
      <c r="L1124" s="3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</row>
    <row r="1125" ht="15.75" customHeight="1">
      <c r="A1125" s="2"/>
      <c r="B1125" s="18"/>
      <c r="C1125" s="18"/>
      <c r="D1125" s="18">
        <f t="shared" si="295"/>
        <v>0</v>
      </c>
      <c r="E1125" s="18">
        <f>B1125*A1121</f>
        <v>0</v>
      </c>
      <c r="F1125" s="18">
        <f t="shared" si="296"/>
        <v>0</v>
      </c>
      <c r="G1125" s="148" t="s">
        <v>527</v>
      </c>
      <c r="H1125" s="18"/>
      <c r="I1125" s="89">
        <f t="shared" si="297"/>
        <v>0</v>
      </c>
      <c r="J1125" s="116"/>
      <c r="K1125" s="3">
        <f t="shared" si="298"/>
        <v>0</v>
      </c>
      <c r="L1125" s="3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</row>
    <row r="1126" ht="15.75" customHeight="1">
      <c r="A1126" s="2"/>
      <c r="B1126" s="18"/>
      <c r="C1126" s="18"/>
      <c r="D1126" s="18">
        <f t="shared" si="295"/>
        <v>0</v>
      </c>
      <c r="E1126" s="18">
        <f>B1126*A1121</f>
        <v>0</v>
      </c>
      <c r="F1126" s="18">
        <f t="shared" si="296"/>
        <v>0</v>
      </c>
      <c r="G1126" s="142"/>
      <c r="H1126" s="18"/>
      <c r="I1126" s="89">
        <f t="shared" si="297"/>
        <v>0</v>
      </c>
      <c r="J1126" s="116"/>
      <c r="K1126" s="3">
        <f t="shared" si="298"/>
        <v>0</v>
      </c>
      <c r="L1126" s="3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</row>
    <row r="1127" ht="15.75" customHeight="1">
      <c r="A1127" s="2"/>
      <c r="B1127" s="18"/>
      <c r="C1127" s="18"/>
      <c r="D1127" s="18">
        <f t="shared" si="295"/>
        <v>0</v>
      </c>
      <c r="E1127" s="18">
        <f>B1127*A1121</f>
        <v>0</v>
      </c>
      <c r="F1127" s="18">
        <f t="shared" si="296"/>
        <v>0</v>
      </c>
      <c r="G1127" s="142"/>
      <c r="H1127" s="18"/>
      <c r="I1127" s="89">
        <f t="shared" si="297"/>
        <v>0</v>
      </c>
      <c r="J1127" s="116"/>
      <c r="K1127" s="3">
        <f t="shared" si="298"/>
        <v>0</v>
      </c>
      <c r="L1127" s="3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</row>
    <row r="1128" ht="15.75" customHeight="1">
      <c r="A1128" s="2"/>
      <c r="B1128" s="18"/>
      <c r="C1128" s="18"/>
      <c r="D1128" s="18">
        <f t="shared" si="295"/>
        <v>0</v>
      </c>
      <c r="E1128" s="18">
        <f>B1128*A1121</f>
        <v>0</v>
      </c>
      <c r="F1128" s="18">
        <f t="shared" si="296"/>
        <v>0</v>
      </c>
      <c r="G1128" s="87"/>
      <c r="H1128" s="18"/>
      <c r="I1128" s="89">
        <f t="shared" si="297"/>
        <v>0</v>
      </c>
      <c r="J1128" s="116"/>
      <c r="K1128" s="3">
        <f t="shared" si="298"/>
        <v>0</v>
      </c>
      <c r="L1128" s="3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</row>
    <row r="1129" ht="15.75" customHeight="1">
      <c r="A1129" s="2"/>
      <c r="B1129" s="18"/>
      <c r="C1129" s="18"/>
      <c r="D1129" s="18">
        <f t="shared" si="295"/>
        <v>0</v>
      </c>
      <c r="E1129" s="18">
        <f>B1129*A1121</f>
        <v>0</v>
      </c>
      <c r="F1129" s="18">
        <f t="shared" si="296"/>
        <v>0</v>
      </c>
      <c r="G1129" s="59"/>
      <c r="H1129" s="18"/>
      <c r="I1129" s="89">
        <f t="shared" si="297"/>
        <v>0</v>
      </c>
      <c r="J1129" s="116"/>
      <c r="K1129" s="3">
        <f t="shared" si="298"/>
        <v>0</v>
      </c>
      <c r="L1129" s="3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</row>
    <row r="1130" ht="15.75" customHeight="1">
      <c r="A1130" s="2"/>
      <c r="B1130" s="89"/>
      <c r="C1130" s="89"/>
      <c r="D1130" s="18">
        <f t="shared" si="295"/>
        <v>0</v>
      </c>
      <c r="E1130" s="18">
        <f>B1130*A1121</f>
        <v>0</v>
      </c>
      <c r="F1130" s="18">
        <f t="shared" si="296"/>
        <v>0</v>
      </c>
      <c r="G1130" s="148" t="s">
        <v>528</v>
      </c>
      <c r="H1130" s="18"/>
      <c r="I1130" s="89">
        <f t="shared" si="297"/>
        <v>0</v>
      </c>
      <c r="J1130" s="116"/>
      <c r="K1130" s="3">
        <f t="shared" si="298"/>
        <v>0</v>
      </c>
      <c r="L1130" s="3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</row>
    <row r="1131" ht="15.75" customHeight="1">
      <c r="A1131" s="2"/>
      <c r="B1131" s="89"/>
      <c r="C1131" s="89"/>
      <c r="D1131" s="18">
        <f t="shared" si="295"/>
        <v>0</v>
      </c>
      <c r="E1131" s="18">
        <f>B1131*A1121</f>
        <v>0</v>
      </c>
      <c r="F1131" s="18">
        <f t="shared" si="296"/>
        <v>0</v>
      </c>
      <c r="G1131" s="142"/>
      <c r="H1131" s="18"/>
      <c r="I1131" s="89">
        <f t="shared" si="297"/>
        <v>0</v>
      </c>
      <c r="J1131" s="116"/>
      <c r="K1131" s="3">
        <f t="shared" si="298"/>
        <v>0</v>
      </c>
      <c r="L1131" s="3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</row>
    <row r="1132" ht="15.75" customHeight="1">
      <c r="A1132" s="1"/>
      <c r="B1132" s="89"/>
      <c r="C1132" s="89"/>
      <c r="D1132" s="18">
        <f t="shared" si="295"/>
        <v>0</v>
      </c>
      <c r="E1132" s="18">
        <f>B1132*A1121</f>
        <v>0</v>
      </c>
      <c r="F1132" s="18">
        <f t="shared" si="296"/>
        <v>0</v>
      </c>
      <c r="G1132" s="142"/>
      <c r="H1132" s="18"/>
      <c r="I1132" s="89">
        <f t="shared" si="297"/>
        <v>0</v>
      </c>
      <c r="J1132" s="116"/>
      <c r="K1132" s="3">
        <f t="shared" si="298"/>
        <v>0</v>
      </c>
      <c r="L1132" s="3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</row>
    <row r="1133" ht="15.75" customHeight="1">
      <c r="A1133" s="1"/>
      <c r="B1133" s="89"/>
      <c r="C1133" s="89"/>
      <c r="D1133" s="18">
        <f t="shared" si="295"/>
        <v>0</v>
      </c>
      <c r="E1133" s="18">
        <f>B1133*A1121</f>
        <v>0</v>
      </c>
      <c r="F1133" s="18">
        <f t="shared" si="296"/>
        <v>0</v>
      </c>
      <c r="G1133" s="142"/>
      <c r="H1133" s="18"/>
      <c r="I1133" s="89">
        <f t="shared" si="297"/>
        <v>0</v>
      </c>
      <c r="J1133" s="116"/>
      <c r="K1133" s="3">
        <f t="shared" si="298"/>
        <v>0</v>
      </c>
      <c r="L1133" s="3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</row>
    <row r="1134" ht="15.75" customHeight="1">
      <c r="A1134" s="31"/>
      <c r="B1134" s="89"/>
      <c r="C1134" s="89"/>
      <c r="D1134" s="95">
        <f t="shared" si="295"/>
        <v>0</v>
      </c>
      <c r="E1134" s="95">
        <f>B1134*A1121</f>
        <v>0</v>
      </c>
      <c r="F1134" s="18">
        <f t="shared" si="296"/>
        <v>0</v>
      </c>
      <c r="G1134" s="87"/>
      <c r="H1134" s="18"/>
      <c r="I1134" s="89">
        <f t="shared" si="297"/>
        <v>0</v>
      </c>
      <c r="J1134" s="118"/>
      <c r="K1134" s="3">
        <f t="shared" si="298"/>
        <v>0</v>
      </c>
      <c r="L1134" s="3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</row>
    <row r="1135" ht="15.75" customHeight="1">
      <c r="A1135" s="31"/>
      <c r="B1135" s="89"/>
      <c r="C1135" s="89"/>
      <c r="D1135" s="18">
        <f t="shared" si="295"/>
        <v>0</v>
      </c>
      <c r="E1135" s="18">
        <f>B1135*A1121</f>
        <v>0</v>
      </c>
      <c r="F1135" s="18">
        <f t="shared" si="296"/>
        <v>0</v>
      </c>
      <c r="G1135" s="143">
        <f>F1137/A1121</f>
        <v>0</v>
      </c>
      <c r="H1135" s="18"/>
      <c r="I1135" s="89">
        <f t="shared" si="297"/>
        <v>0</v>
      </c>
      <c r="J1135" s="3"/>
      <c r="K1135" s="3">
        <f t="shared" si="298"/>
        <v>0</v>
      </c>
      <c r="L1135" s="3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</row>
    <row r="1136" ht="15.75" customHeight="1">
      <c r="A1136" s="31"/>
      <c r="B1136" s="89"/>
      <c r="C1136" s="89"/>
      <c r="D1136" s="18">
        <f t="shared" si="295"/>
        <v>0</v>
      </c>
      <c r="E1136" s="18">
        <f>B1136*A1121</f>
        <v>0</v>
      </c>
      <c r="F1136" s="18">
        <f t="shared" si="296"/>
        <v>0</v>
      </c>
      <c r="G1136" s="142"/>
      <c r="H1136" s="18"/>
      <c r="I1136" s="89">
        <f t="shared" si="297"/>
        <v>0</v>
      </c>
      <c r="J1136" s="3"/>
      <c r="K1136" s="3">
        <f t="shared" si="298"/>
        <v>0</v>
      </c>
      <c r="L1136" s="3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</row>
    <row r="1137" ht="15.75" customHeight="1">
      <c r="A1137" s="4" t="s">
        <v>495</v>
      </c>
      <c r="B1137" s="97">
        <f>SUM(B1123:B1136)</f>
        <v>0</v>
      </c>
      <c r="C1137" s="96"/>
      <c r="D1137" s="97">
        <f t="shared" ref="D1137:F1137" si="299">SUM(D1123:D1136)</f>
        <v>0</v>
      </c>
      <c r="E1137" s="97">
        <f t="shared" si="299"/>
        <v>0</v>
      </c>
      <c r="F1137" s="97">
        <f t="shared" si="299"/>
        <v>0</v>
      </c>
      <c r="G1137" s="87"/>
      <c r="H1137" s="96"/>
      <c r="I1137" s="97">
        <f t="shared" ref="I1137:L1137" si="300">SUM(I1123:I1136)</f>
        <v>0</v>
      </c>
      <c r="J1137" s="98">
        <f t="shared" si="300"/>
        <v>0</v>
      </c>
      <c r="K1137" s="98">
        <f t="shared" si="300"/>
        <v>0</v>
      </c>
      <c r="L1137" s="98">
        <f t="shared" si="300"/>
        <v>0</v>
      </c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</row>
    <row r="1138" ht="15.75" customHeight="1">
      <c r="A1138" s="8"/>
      <c r="B1138" s="100"/>
      <c r="C1138" s="100"/>
      <c r="D1138" s="100"/>
      <c r="E1138" s="100"/>
      <c r="F1138" s="100"/>
      <c r="G1138" s="100"/>
      <c r="H1138" s="100"/>
      <c r="I1138" s="101" t="s">
        <v>496</v>
      </c>
      <c r="J1138" s="100"/>
      <c r="K1138" s="100"/>
      <c r="L1138" s="101" t="s">
        <v>497</v>
      </c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</row>
    <row r="1139" ht="15.75" customHeight="1">
      <c r="A1139" s="8"/>
      <c r="B1139" s="100"/>
      <c r="C1139" s="100"/>
      <c r="D1139" s="100"/>
      <c r="E1139" s="100"/>
      <c r="F1139" s="100"/>
      <c r="G1139" s="100"/>
      <c r="H1139" s="100"/>
      <c r="I1139" s="104">
        <f>G1135*A1121</f>
        <v>0</v>
      </c>
      <c r="J1139" s="100"/>
      <c r="K1139" s="100"/>
      <c r="L1139" s="104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</row>
    <row r="1140" ht="15.75" customHeight="1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</row>
    <row r="1141" ht="15.75" customHeight="1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</row>
    <row r="1142" ht="15.75" customHeight="1">
      <c r="A1142" s="66"/>
      <c r="B1142" s="75"/>
      <c r="C1142" s="75"/>
      <c r="D1142" s="75"/>
      <c r="E1142" s="75"/>
      <c r="F1142" s="75"/>
      <c r="G1142" s="75"/>
      <c r="H1142" s="75"/>
      <c r="I1142" s="75"/>
      <c r="J1142" s="75"/>
      <c r="K1142" s="75"/>
      <c r="L1142" s="76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</row>
    <row r="1143" ht="15.75" customHeight="1">
      <c r="A1143" s="78" t="s">
        <v>478</v>
      </c>
      <c r="B1143" s="79" t="s">
        <v>479</v>
      </c>
      <c r="C1143" s="75"/>
      <c r="D1143" s="76"/>
      <c r="E1143" s="80" t="s">
        <v>480</v>
      </c>
      <c r="F1143" s="75"/>
      <c r="G1143" s="76"/>
      <c r="H1143" s="79" t="s">
        <v>481</v>
      </c>
      <c r="I1143" s="75"/>
      <c r="J1143" s="75"/>
      <c r="K1143" s="75"/>
      <c r="L1143" s="76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</row>
    <row r="1144" ht="15.75" customHeight="1">
      <c r="A1144" s="177">
        <v>4.0</v>
      </c>
      <c r="B1144" s="82" t="s">
        <v>482</v>
      </c>
      <c r="C1144" s="82" t="s">
        <v>483</v>
      </c>
      <c r="D1144" s="82" t="s">
        <v>484</v>
      </c>
      <c r="E1144" s="82" t="s">
        <v>485</v>
      </c>
      <c r="F1144" s="82" t="s">
        <v>484</v>
      </c>
      <c r="G1144" s="82" t="s">
        <v>524</v>
      </c>
      <c r="H1144" s="82" t="s">
        <v>486</v>
      </c>
      <c r="I1144" s="82" t="s">
        <v>487</v>
      </c>
      <c r="J1144" s="147" t="s">
        <v>488</v>
      </c>
      <c r="K1144" s="85" t="s">
        <v>489</v>
      </c>
      <c r="L1144" s="85" t="s">
        <v>490</v>
      </c>
      <c r="M1144" s="77"/>
      <c r="N1144" s="77"/>
      <c r="O1144" s="77"/>
      <c r="P1144" s="77"/>
      <c r="Q1144" s="77"/>
      <c r="R1144" s="77"/>
      <c r="S1144" s="77"/>
      <c r="T1144" s="77"/>
      <c r="U1144" s="77"/>
      <c r="V1144" s="77"/>
      <c r="W1144" s="77"/>
      <c r="X1144" s="77"/>
      <c r="Y1144" s="77"/>
      <c r="Z1144" s="77"/>
    </row>
    <row r="1145" ht="15.75" customHeight="1">
      <c r="A1145" s="86" t="s">
        <v>491</v>
      </c>
      <c r="B1145" s="87"/>
      <c r="C1145" s="87"/>
      <c r="D1145" s="87"/>
      <c r="E1145" s="87"/>
      <c r="F1145" s="87"/>
      <c r="G1145" s="87"/>
      <c r="H1145" s="87"/>
      <c r="I1145" s="87"/>
      <c r="J1145" s="115"/>
      <c r="K1145" s="87"/>
      <c r="L1145" s="87"/>
      <c r="M1145" s="77"/>
      <c r="N1145" s="77"/>
      <c r="O1145" s="77"/>
      <c r="P1145" s="77"/>
      <c r="Q1145" s="77"/>
      <c r="R1145" s="77"/>
      <c r="S1145" s="77"/>
      <c r="T1145" s="77"/>
      <c r="U1145" s="77"/>
      <c r="V1145" s="77"/>
      <c r="W1145" s="77"/>
      <c r="X1145" s="77"/>
      <c r="Y1145" s="77"/>
      <c r="Z1145" s="77"/>
    </row>
    <row r="1146" ht="15.75" customHeight="1">
      <c r="A1146" s="2"/>
      <c r="B1146" s="89"/>
      <c r="C1146" s="89"/>
      <c r="D1146" s="18">
        <f t="shared" ref="D1146:D1159" si="301">C1146*B1146</f>
        <v>0</v>
      </c>
      <c r="E1146" s="18">
        <f>B1146*A1144</f>
        <v>0</v>
      </c>
      <c r="F1146" s="18">
        <f t="shared" ref="F1146:F1159" si="302">E1146*C1146</f>
        <v>0</v>
      </c>
      <c r="G1146" s="140">
        <v>0.0</v>
      </c>
      <c r="H1146" s="18"/>
      <c r="I1146" s="89">
        <f t="shared" ref="I1146:I1159" si="303">H1146*E1146</f>
        <v>0</v>
      </c>
      <c r="J1146" s="116"/>
      <c r="K1146" s="3">
        <f t="shared" ref="K1146:K1159" si="304">J1146*I1146</f>
        <v>0</v>
      </c>
      <c r="L1146" s="3"/>
      <c r="M1146" s="77"/>
      <c r="N1146" s="77"/>
      <c r="O1146" s="77"/>
      <c r="P1146" s="77"/>
      <c r="Q1146" s="77"/>
      <c r="R1146" s="77"/>
      <c r="S1146" s="77"/>
      <c r="T1146" s="77"/>
      <c r="U1146" s="77"/>
      <c r="V1146" s="77"/>
      <c r="W1146" s="77"/>
      <c r="X1146" s="77"/>
      <c r="Y1146" s="77"/>
      <c r="Z1146" s="77"/>
    </row>
    <row r="1147" ht="15.75" customHeight="1">
      <c r="A1147" s="2"/>
      <c r="B1147" s="89"/>
      <c r="C1147" s="89"/>
      <c r="D1147" s="18">
        <f t="shared" si="301"/>
        <v>0</v>
      </c>
      <c r="E1147" s="18">
        <f>B1147*A1144</f>
        <v>0</v>
      </c>
      <c r="F1147" s="18">
        <f t="shared" si="302"/>
        <v>0</v>
      </c>
      <c r="G1147" s="87"/>
      <c r="H1147" s="18"/>
      <c r="I1147" s="89">
        <f t="shared" si="303"/>
        <v>0</v>
      </c>
      <c r="J1147" s="116"/>
      <c r="K1147" s="3">
        <f t="shared" si="304"/>
        <v>0</v>
      </c>
      <c r="L1147" s="3"/>
      <c r="M1147" s="77"/>
      <c r="N1147" s="77"/>
      <c r="O1147" s="77"/>
      <c r="P1147" s="77"/>
      <c r="Q1147" s="77"/>
      <c r="R1147" s="77"/>
      <c r="S1147" s="77"/>
      <c r="T1147" s="77"/>
      <c r="U1147" s="77"/>
      <c r="V1147" s="77"/>
      <c r="W1147" s="77"/>
      <c r="X1147" s="77"/>
      <c r="Y1147" s="77"/>
      <c r="Z1147" s="77"/>
    </row>
    <row r="1148" ht="15.75" customHeight="1">
      <c r="A1148" s="2"/>
      <c r="B1148" s="18"/>
      <c r="C1148" s="18"/>
      <c r="D1148" s="18">
        <f t="shared" si="301"/>
        <v>0</v>
      </c>
      <c r="E1148" s="18">
        <f>B1148*A1144</f>
        <v>0</v>
      </c>
      <c r="F1148" s="18">
        <f t="shared" si="302"/>
        <v>0</v>
      </c>
      <c r="G1148" s="148" t="s">
        <v>527</v>
      </c>
      <c r="H1148" s="18"/>
      <c r="I1148" s="89">
        <f t="shared" si="303"/>
        <v>0</v>
      </c>
      <c r="J1148" s="116"/>
      <c r="K1148" s="3">
        <f t="shared" si="304"/>
        <v>0</v>
      </c>
      <c r="L1148" s="3"/>
      <c r="M1148" s="77"/>
      <c r="N1148" s="77"/>
      <c r="O1148" s="77"/>
      <c r="P1148" s="77"/>
      <c r="Q1148" s="77"/>
      <c r="R1148" s="77"/>
      <c r="S1148" s="77"/>
      <c r="T1148" s="77"/>
      <c r="U1148" s="77"/>
      <c r="V1148" s="77"/>
      <c r="W1148" s="77"/>
      <c r="X1148" s="77"/>
      <c r="Y1148" s="77"/>
      <c r="Z1148" s="77"/>
    </row>
    <row r="1149" ht="15.75" customHeight="1">
      <c r="A1149" s="2"/>
      <c r="B1149" s="18"/>
      <c r="C1149" s="18"/>
      <c r="D1149" s="18">
        <f t="shared" si="301"/>
        <v>0</v>
      </c>
      <c r="E1149" s="18">
        <f>B1149*A1144</f>
        <v>0</v>
      </c>
      <c r="F1149" s="18">
        <f t="shared" si="302"/>
        <v>0</v>
      </c>
      <c r="G1149" s="142"/>
      <c r="H1149" s="18"/>
      <c r="I1149" s="89">
        <f t="shared" si="303"/>
        <v>0</v>
      </c>
      <c r="J1149" s="116"/>
      <c r="K1149" s="3">
        <f t="shared" si="304"/>
        <v>0</v>
      </c>
      <c r="L1149" s="3"/>
      <c r="M1149" s="77"/>
      <c r="N1149" s="77"/>
      <c r="O1149" s="77"/>
      <c r="P1149" s="77"/>
      <c r="Q1149" s="77"/>
      <c r="R1149" s="77"/>
      <c r="S1149" s="77"/>
      <c r="T1149" s="77"/>
      <c r="U1149" s="77"/>
      <c r="V1149" s="77"/>
      <c r="W1149" s="77"/>
      <c r="X1149" s="77"/>
      <c r="Y1149" s="77"/>
      <c r="Z1149" s="77"/>
    </row>
    <row r="1150" ht="15.75" customHeight="1">
      <c r="A1150" s="2"/>
      <c r="B1150" s="18"/>
      <c r="C1150" s="18"/>
      <c r="D1150" s="18">
        <f t="shared" si="301"/>
        <v>0</v>
      </c>
      <c r="E1150" s="18">
        <f>B1150*A1144</f>
        <v>0</v>
      </c>
      <c r="F1150" s="18">
        <f t="shared" si="302"/>
        <v>0</v>
      </c>
      <c r="G1150" s="142"/>
      <c r="H1150" s="18"/>
      <c r="I1150" s="89">
        <f t="shared" si="303"/>
        <v>0</v>
      </c>
      <c r="J1150" s="116"/>
      <c r="K1150" s="3">
        <f t="shared" si="304"/>
        <v>0</v>
      </c>
      <c r="L1150" s="3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  <c r="Z1150" s="77"/>
    </row>
    <row r="1151" ht="15.75" customHeight="1">
      <c r="A1151" s="2"/>
      <c r="B1151" s="18"/>
      <c r="C1151" s="18"/>
      <c r="D1151" s="18">
        <f t="shared" si="301"/>
        <v>0</v>
      </c>
      <c r="E1151" s="18">
        <f>B1151*A1144</f>
        <v>0</v>
      </c>
      <c r="F1151" s="18">
        <f t="shared" si="302"/>
        <v>0</v>
      </c>
      <c r="G1151" s="87"/>
      <c r="H1151" s="18"/>
      <c r="I1151" s="89">
        <f t="shared" si="303"/>
        <v>0</v>
      </c>
      <c r="J1151" s="116"/>
      <c r="K1151" s="3">
        <f t="shared" si="304"/>
        <v>0</v>
      </c>
      <c r="L1151" s="3"/>
      <c r="M1151" s="77"/>
      <c r="N1151" s="77"/>
      <c r="O1151" s="77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  <c r="Z1151" s="77"/>
    </row>
    <row r="1152" ht="15.75" customHeight="1">
      <c r="A1152" s="2"/>
      <c r="B1152" s="18"/>
      <c r="C1152" s="18"/>
      <c r="D1152" s="18">
        <f t="shared" si="301"/>
        <v>0</v>
      </c>
      <c r="E1152" s="18">
        <f>B1152*A1144</f>
        <v>0</v>
      </c>
      <c r="F1152" s="18">
        <f t="shared" si="302"/>
        <v>0</v>
      </c>
      <c r="G1152" s="59"/>
      <c r="H1152" s="18"/>
      <c r="I1152" s="89">
        <f t="shared" si="303"/>
        <v>0</v>
      </c>
      <c r="J1152" s="116"/>
      <c r="K1152" s="3">
        <f t="shared" si="304"/>
        <v>0</v>
      </c>
      <c r="L1152" s="3"/>
      <c r="M1152" s="77"/>
      <c r="N1152" s="77"/>
      <c r="O1152" s="77"/>
      <c r="P1152" s="77"/>
      <c r="Q1152" s="77"/>
      <c r="R1152" s="77"/>
      <c r="S1152" s="77"/>
      <c r="T1152" s="77"/>
      <c r="U1152" s="77"/>
      <c r="V1152" s="77"/>
      <c r="W1152" s="77"/>
      <c r="X1152" s="77"/>
      <c r="Y1152" s="77"/>
      <c r="Z1152" s="77"/>
    </row>
    <row r="1153" ht="15.75" customHeight="1">
      <c r="A1153" s="2"/>
      <c r="B1153" s="89"/>
      <c r="C1153" s="89"/>
      <c r="D1153" s="18">
        <f t="shared" si="301"/>
        <v>0</v>
      </c>
      <c r="E1153" s="18">
        <f>B1153*A1144</f>
        <v>0</v>
      </c>
      <c r="F1153" s="18">
        <f t="shared" si="302"/>
        <v>0</v>
      </c>
      <c r="G1153" s="148" t="s">
        <v>528</v>
      </c>
      <c r="H1153" s="18"/>
      <c r="I1153" s="89">
        <f t="shared" si="303"/>
        <v>0</v>
      </c>
      <c r="J1153" s="116"/>
      <c r="K1153" s="3">
        <f t="shared" si="304"/>
        <v>0</v>
      </c>
      <c r="L1153" s="3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  <c r="Z1153" s="77"/>
    </row>
    <row r="1154" ht="15.75" customHeight="1">
      <c r="A1154" s="2"/>
      <c r="B1154" s="89"/>
      <c r="C1154" s="89"/>
      <c r="D1154" s="18">
        <f t="shared" si="301"/>
        <v>0</v>
      </c>
      <c r="E1154" s="18">
        <f>B1154*A1144</f>
        <v>0</v>
      </c>
      <c r="F1154" s="18">
        <f t="shared" si="302"/>
        <v>0</v>
      </c>
      <c r="G1154" s="142"/>
      <c r="H1154" s="18"/>
      <c r="I1154" s="89">
        <f t="shared" si="303"/>
        <v>0</v>
      </c>
      <c r="J1154" s="116"/>
      <c r="K1154" s="3">
        <f t="shared" si="304"/>
        <v>0</v>
      </c>
      <c r="L1154" s="3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  <c r="Z1154" s="77"/>
    </row>
    <row r="1155" ht="15.75" customHeight="1">
      <c r="A1155" s="1"/>
      <c r="B1155" s="89"/>
      <c r="C1155" s="89"/>
      <c r="D1155" s="18">
        <f t="shared" si="301"/>
        <v>0</v>
      </c>
      <c r="E1155" s="18">
        <f>B1155*A1144</f>
        <v>0</v>
      </c>
      <c r="F1155" s="18">
        <f t="shared" si="302"/>
        <v>0</v>
      </c>
      <c r="G1155" s="142"/>
      <c r="H1155" s="18"/>
      <c r="I1155" s="89">
        <f t="shared" si="303"/>
        <v>0</v>
      </c>
      <c r="J1155" s="116"/>
      <c r="K1155" s="3">
        <f t="shared" si="304"/>
        <v>0</v>
      </c>
      <c r="L1155" s="3"/>
      <c r="M1155" s="77"/>
      <c r="N1155" s="77"/>
      <c r="O1155" s="77"/>
      <c r="P1155" s="77"/>
      <c r="Q1155" s="77"/>
      <c r="R1155" s="77"/>
      <c r="S1155" s="77"/>
      <c r="T1155" s="77"/>
      <c r="U1155" s="77"/>
      <c r="V1155" s="77"/>
      <c r="W1155" s="77"/>
      <c r="X1155" s="77"/>
      <c r="Y1155" s="77"/>
      <c r="Z1155" s="77"/>
    </row>
    <row r="1156" ht="15.75" customHeight="1">
      <c r="A1156" s="1"/>
      <c r="B1156" s="89"/>
      <c r="C1156" s="89"/>
      <c r="D1156" s="18">
        <f t="shared" si="301"/>
        <v>0</v>
      </c>
      <c r="E1156" s="18">
        <f>B1156*A1144</f>
        <v>0</v>
      </c>
      <c r="F1156" s="18">
        <f t="shared" si="302"/>
        <v>0</v>
      </c>
      <c r="G1156" s="142"/>
      <c r="H1156" s="18"/>
      <c r="I1156" s="89">
        <f t="shared" si="303"/>
        <v>0</v>
      </c>
      <c r="J1156" s="116"/>
      <c r="K1156" s="3">
        <f t="shared" si="304"/>
        <v>0</v>
      </c>
      <c r="L1156" s="3"/>
      <c r="M1156" s="77"/>
      <c r="N1156" s="77"/>
      <c r="O1156" s="77"/>
      <c r="P1156" s="77"/>
      <c r="Q1156" s="77"/>
      <c r="R1156" s="77"/>
      <c r="S1156" s="77"/>
      <c r="T1156" s="77"/>
      <c r="U1156" s="77"/>
      <c r="V1156" s="77"/>
      <c r="W1156" s="77"/>
      <c r="X1156" s="77"/>
      <c r="Y1156" s="77"/>
      <c r="Z1156" s="77"/>
    </row>
    <row r="1157" ht="15.75" customHeight="1">
      <c r="A1157" s="31"/>
      <c r="B1157" s="89"/>
      <c r="C1157" s="89"/>
      <c r="D1157" s="95">
        <f t="shared" si="301"/>
        <v>0</v>
      </c>
      <c r="E1157" s="95">
        <f>B1157*A1144</f>
        <v>0</v>
      </c>
      <c r="F1157" s="18">
        <f t="shared" si="302"/>
        <v>0</v>
      </c>
      <c r="G1157" s="87"/>
      <c r="H1157" s="18"/>
      <c r="I1157" s="89">
        <f t="shared" si="303"/>
        <v>0</v>
      </c>
      <c r="J1157" s="118"/>
      <c r="K1157" s="3">
        <f t="shared" si="304"/>
        <v>0</v>
      </c>
      <c r="L1157" s="3"/>
      <c r="M1157" s="77"/>
      <c r="N1157" s="77"/>
      <c r="O1157" s="77"/>
      <c r="P1157" s="77"/>
      <c r="Q1157" s="77"/>
      <c r="R1157" s="77"/>
      <c r="S1157" s="77"/>
      <c r="T1157" s="77"/>
      <c r="U1157" s="77"/>
      <c r="V1157" s="77"/>
      <c r="W1157" s="77"/>
      <c r="X1157" s="77"/>
      <c r="Y1157" s="77"/>
      <c r="Z1157" s="77"/>
    </row>
    <row r="1158" ht="15.75" customHeight="1">
      <c r="A1158" s="31"/>
      <c r="B1158" s="89"/>
      <c r="C1158" s="89"/>
      <c r="D1158" s="18">
        <f t="shared" si="301"/>
        <v>0</v>
      </c>
      <c r="E1158" s="18">
        <f>B1158*A1144</f>
        <v>0</v>
      </c>
      <c r="F1158" s="18">
        <f t="shared" si="302"/>
        <v>0</v>
      </c>
      <c r="G1158" s="143">
        <f>F1160/A1144</f>
        <v>0</v>
      </c>
      <c r="H1158" s="18"/>
      <c r="I1158" s="89">
        <f t="shared" si="303"/>
        <v>0</v>
      </c>
      <c r="J1158" s="3"/>
      <c r="K1158" s="3">
        <f t="shared" si="304"/>
        <v>0</v>
      </c>
      <c r="L1158" s="3"/>
      <c r="M1158" s="77"/>
      <c r="N1158" s="77"/>
      <c r="O1158" s="77"/>
      <c r="P1158" s="77"/>
      <c r="Q1158" s="77"/>
      <c r="R1158" s="77"/>
      <c r="S1158" s="77"/>
      <c r="T1158" s="77"/>
      <c r="U1158" s="77"/>
      <c r="V1158" s="77"/>
      <c r="W1158" s="77"/>
      <c r="X1158" s="77"/>
      <c r="Y1158" s="77"/>
      <c r="Z1158" s="77"/>
    </row>
    <row r="1159" ht="15.75" customHeight="1">
      <c r="A1159" s="31"/>
      <c r="B1159" s="89"/>
      <c r="C1159" s="89"/>
      <c r="D1159" s="18">
        <f t="shared" si="301"/>
        <v>0</v>
      </c>
      <c r="E1159" s="18">
        <f>B1159*A1144</f>
        <v>0</v>
      </c>
      <c r="F1159" s="18">
        <f t="shared" si="302"/>
        <v>0</v>
      </c>
      <c r="G1159" s="142"/>
      <c r="H1159" s="18"/>
      <c r="I1159" s="89">
        <f t="shared" si="303"/>
        <v>0</v>
      </c>
      <c r="J1159" s="3"/>
      <c r="K1159" s="3">
        <f t="shared" si="304"/>
        <v>0</v>
      </c>
      <c r="L1159" s="3"/>
      <c r="M1159" s="77"/>
      <c r="N1159" s="77"/>
      <c r="O1159" s="77"/>
      <c r="P1159" s="77"/>
      <c r="Q1159" s="77"/>
      <c r="R1159" s="77"/>
      <c r="S1159" s="77"/>
      <c r="T1159" s="77"/>
      <c r="U1159" s="77"/>
      <c r="V1159" s="77"/>
      <c r="W1159" s="77"/>
      <c r="X1159" s="77"/>
      <c r="Y1159" s="77"/>
      <c r="Z1159" s="77"/>
    </row>
    <row r="1160" ht="15.75" customHeight="1">
      <c r="A1160" s="4" t="s">
        <v>495</v>
      </c>
      <c r="B1160" s="97">
        <f>SUM(B1146:B1159)</f>
        <v>0</v>
      </c>
      <c r="C1160" s="96"/>
      <c r="D1160" s="97">
        <f t="shared" ref="D1160:F1160" si="305">SUM(D1146:D1159)</f>
        <v>0</v>
      </c>
      <c r="E1160" s="97">
        <f t="shared" si="305"/>
        <v>0</v>
      </c>
      <c r="F1160" s="97">
        <f t="shared" si="305"/>
        <v>0</v>
      </c>
      <c r="G1160" s="87"/>
      <c r="H1160" s="96"/>
      <c r="I1160" s="97">
        <f t="shared" ref="I1160:L1160" si="306">SUM(I1146:I1159)</f>
        <v>0</v>
      </c>
      <c r="J1160" s="98">
        <f t="shared" si="306"/>
        <v>0</v>
      </c>
      <c r="K1160" s="98">
        <f t="shared" si="306"/>
        <v>0</v>
      </c>
      <c r="L1160" s="98">
        <f t="shared" si="306"/>
        <v>0</v>
      </c>
      <c r="M1160" s="77"/>
      <c r="N1160" s="77"/>
      <c r="O1160" s="77"/>
      <c r="P1160" s="77"/>
      <c r="Q1160" s="77"/>
      <c r="R1160" s="77"/>
      <c r="S1160" s="77"/>
      <c r="T1160" s="77"/>
      <c r="U1160" s="77"/>
      <c r="V1160" s="77"/>
      <c r="W1160" s="77"/>
      <c r="X1160" s="77"/>
      <c r="Y1160" s="77"/>
      <c r="Z1160" s="77"/>
    </row>
    <row r="1161" ht="15.75" customHeight="1">
      <c r="A1161" s="8"/>
      <c r="B1161" s="100"/>
      <c r="C1161" s="100"/>
      <c r="D1161" s="100"/>
      <c r="E1161" s="100"/>
      <c r="F1161" s="100"/>
      <c r="G1161" s="100"/>
      <c r="H1161" s="100"/>
      <c r="I1161" s="101" t="s">
        <v>496</v>
      </c>
      <c r="J1161" s="100"/>
      <c r="K1161" s="100"/>
      <c r="L1161" s="101" t="s">
        <v>497</v>
      </c>
      <c r="M1161" s="77"/>
      <c r="N1161" s="77"/>
      <c r="O1161" s="77"/>
      <c r="P1161" s="77"/>
      <c r="Q1161" s="77"/>
      <c r="R1161" s="77"/>
      <c r="S1161" s="77"/>
      <c r="T1161" s="77"/>
      <c r="U1161" s="77"/>
      <c r="V1161" s="77"/>
      <c r="W1161" s="77"/>
      <c r="X1161" s="77"/>
      <c r="Y1161" s="77"/>
      <c r="Z1161" s="77"/>
    </row>
    <row r="1162" ht="15.75" customHeight="1">
      <c r="A1162" s="8"/>
      <c r="B1162" s="100"/>
      <c r="C1162" s="100"/>
      <c r="D1162" s="100"/>
      <c r="E1162" s="100"/>
      <c r="F1162" s="100"/>
      <c r="G1162" s="100"/>
      <c r="H1162" s="100"/>
      <c r="I1162" s="104">
        <f>G1158*A1144</f>
        <v>0</v>
      </c>
      <c r="J1162" s="100"/>
      <c r="K1162" s="100"/>
      <c r="L1162" s="104"/>
      <c r="M1162" s="77"/>
      <c r="N1162" s="77"/>
      <c r="O1162" s="77"/>
      <c r="P1162" s="77"/>
      <c r="Q1162" s="77"/>
      <c r="R1162" s="77"/>
      <c r="S1162" s="77"/>
      <c r="T1162" s="77"/>
      <c r="U1162" s="77"/>
      <c r="V1162" s="77"/>
      <c r="W1162" s="77"/>
      <c r="X1162" s="77"/>
      <c r="Y1162" s="77"/>
      <c r="Z1162" s="77"/>
    </row>
    <row r="1163" ht="15.75" customHeight="1">
      <c r="A1163" s="8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77"/>
      <c r="N1163" s="77"/>
      <c r="O1163" s="77"/>
      <c r="P1163" s="77"/>
      <c r="Q1163" s="77"/>
      <c r="R1163" s="77"/>
      <c r="S1163" s="77"/>
      <c r="T1163" s="77"/>
      <c r="U1163" s="77"/>
      <c r="V1163" s="77"/>
      <c r="W1163" s="77"/>
      <c r="X1163" s="77"/>
      <c r="Y1163" s="77"/>
      <c r="Z1163" s="77"/>
    </row>
    <row r="1164" ht="15.75" customHeight="1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77"/>
      <c r="N1164" s="77"/>
      <c r="O1164" s="77"/>
      <c r="P1164" s="77"/>
      <c r="Q1164" s="77"/>
      <c r="R1164" s="77"/>
      <c r="S1164" s="77"/>
      <c r="T1164" s="77"/>
      <c r="U1164" s="77"/>
      <c r="V1164" s="77"/>
      <c r="W1164" s="77"/>
      <c r="X1164" s="77"/>
      <c r="Y1164" s="77"/>
      <c r="Z1164" s="77"/>
    </row>
    <row r="1165" ht="15.75" customHeight="1">
      <c r="A1165" s="78" t="s">
        <v>478</v>
      </c>
      <c r="B1165" s="79" t="s">
        <v>479</v>
      </c>
      <c r="C1165" s="75"/>
      <c r="D1165" s="76"/>
      <c r="E1165" s="80" t="s">
        <v>480</v>
      </c>
      <c r="F1165" s="75"/>
      <c r="G1165" s="76"/>
      <c r="H1165" s="79" t="s">
        <v>481</v>
      </c>
      <c r="I1165" s="75"/>
      <c r="J1165" s="75"/>
      <c r="K1165" s="75"/>
      <c r="L1165" s="76"/>
      <c r="M1165" s="77"/>
      <c r="N1165" s="77"/>
      <c r="O1165" s="77"/>
      <c r="P1165" s="77"/>
      <c r="Q1165" s="77"/>
      <c r="R1165" s="77"/>
      <c r="S1165" s="77"/>
      <c r="T1165" s="77"/>
      <c r="U1165" s="77"/>
      <c r="V1165" s="77"/>
      <c r="W1165" s="77"/>
      <c r="X1165" s="77"/>
      <c r="Y1165" s="77"/>
      <c r="Z1165" s="77"/>
    </row>
    <row r="1166" ht="15.75" customHeight="1">
      <c r="A1166" s="177">
        <v>4.0</v>
      </c>
      <c r="B1166" s="82" t="s">
        <v>482</v>
      </c>
      <c r="C1166" s="82" t="s">
        <v>483</v>
      </c>
      <c r="D1166" s="82" t="s">
        <v>484</v>
      </c>
      <c r="E1166" s="82" t="s">
        <v>485</v>
      </c>
      <c r="F1166" s="82" t="s">
        <v>484</v>
      </c>
      <c r="G1166" s="82" t="s">
        <v>524</v>
      </c>
      <c r="H1166" s="82" t="s">
        <v>486</v>
      </c>
      <c r="I1166" s="82" t="s">
        <v>487</v>
      </c>
      <c r="J1166" s="147" t="s">
        <v>488</v>
      </c>
      <c r="K1166" s="85" t="s">
        <v>489</v>
      </c>
      <c r="L1166" s="85" t="s">
        <v>490</v>
      </c>
      <c r="M1166" s="77"/>
      <c r="N1166" s="77"/>
      <c r="O1166" s="77"/>
      <c r="P1166" s="77"/>
      <c r="Q1166" s="77"/>
      <c r="R1166" s="77"/>
      <c r="S1166" s="77"/>
      <c r="T1166" s="77"/>
      <c r="U1166" s="77"/>
      <c r="V1166" s="77"/>
      <c r="W1166" s="77"/>
      <c r="X1166" s="77"/>
      <c r="Y1166" s="77"/>
      <c r="Z1166" s="77"/>
    </row>
    <row r="1167" ht="15.75" customHeight="1">
      <c r="A1167" s="86" t="s">
        <v>491</v>
      </c>
      <c r="B1167" s="87"/>
      <c r="C1167" s="87"/>
      <c r="D1167" s="87"/>
      <c r="E1167" s="87"/>
      <c r="F1167" s="87"/>
      <c r="G1167" s="87"/>
      <c r="H1167" s="87"/>
      <c r="I1167" s="87"/>
      <c r="J1167" s="115"/>
      <c r="K1167" s="87"/>
      <c r="L1167" s="87"/>
      <c r="M1167" s="77"/>
      <c r="N1167" s="77"/>
      <c r="O1167" s="77"/>
      <c r="P1167" s="77"/>
      <c r="Q1167" s="77"/>
      <c r="R1167" s="77"/>
      <c r="S1167" s="77"/>
      <c r="T1167" s="77"/>
      <c r="U1167" s="77"/>
      <c r="V1167" s="77"/>
      <c r="W1167" s="77"/>
      <c r="X1167" s="77"/>
      <c r="Y1167" s="77"/>
      <c r="Z1167" s="77"/>
    </row>
    <row r="1168" ht="15.75" customHeight="1">
      <c r="A1168" s="2"/>
      <c r="B1168" s="89"/>
      <c r="C1168" s="89"/>
      <c r="D1168" s="18">
        <f t="shared" ref="D1168:D1181" si="307">C1168*B1168</f>
        <v>0</v>
      </c>
      <c r="E1168" s="18">
        <f>B1168*A1166</f>
        <v>0</v>
      </c>
      <c r="F1168" s="18">
        <f t="shared" ref="F1168:F1181" si="308">E1168*C1168</f>
        <v>0</v>
      </c>
      <c r="G1168" s="140">
        <v>0.0</v>
      </c>
      <c r="H1168" s="18"/>
      <c r="I1168" s="89">
        <f t="shared" ref="I1168:I1181" si="309">H1168*E1168</f>
        <v>0</v>
      </c>
      <c r="J1168" s="116"/>
      <c r="K1168" s="3">
        <f t="shared" ref="K1168:K1181" si="310">J1168*I1168</f>
        <v>0</v>
      </c>
      <c r="L1168" s="3"/>
      <c r="M1168" s="77"/>
      <c r="N1168" s="77"/>
      <c r="O1168" s="77"/>
      <c r="P1168" s="77"/>
      <c r="Q1168" s="77"/>
      <c r="R1168" s="77"/>
      <c r="S1168" s="77"/>
      <c r="T1168" s="77"/>
      <c r="U1168" s="77"/>
      <c r="V1168" s="77"/>
      <c r="W1168" s="77"/>
      <c r="X1168" s="77"/>
      <c r="Y1168" s="77"/>
      <c r="Z1168" s="77"/>
    </row>
    <row r="1169" ht="15.75" customHeight="1">
      <c r="A1169" s="2"/>
      <c r="B1169" s="89"/>
      <c r="C1169" s="89"/>
      <c r="D1169" s="18">
        <f t="shared" si="307"/>
        <v>0</v>
      </c>
      <c r="E1169" s="18">
        <f>B1169*A1166</f>
        <v>0</v>
      </c>
      <c r="F1169" s="18">
        <f t="shared" si="308"/>
        <v>0</v>
      </c>
      <c r="G1169" s="87"/>
      <c r="H1169" s="18"/>
      <c r="I1169" s="89">
        <f t="shared" si="309"/>
        <v>0</v>
      </c>
      <c r="J1169" s="116"/>
      <c r="K1169" s="3">
        <f t="shared" si="310"/>
        <v>0</v>
      </c>
      <c r="L1169" s="3"/>
      <c r="M1169" s="77"/>
      <c r="N1169" s="77"/>
      <c r="O1169" s="77"/>
      <c r="P1169" s="77"/>
      <c r="Q1169" s="77"/>
      <c r="R1169" s="77"/>
      <c r="S1169" s="77"/>
      <c r="T1169" s="77"/>
      <c r="U1169" s="77"/>
      <c r="V1169" s="77"/>
      <c r="W1169" s="77"/>
      <c r="X1169" s="77"/>
      <c r="Y1169" s="77"/>
      <c r="Z1169" s="77"/>
    </row>
    <row r="1170" ht="15.75" customHeight="1">
      <c r="A1170" s="2"/>
      <c r="B1170" s="18"/>
      <c r="C1170" s="18"/>
      <c r="D1170" s="18">
        <f t="shared" si="307"/>
        <v>0</v>
      </c>
      <c r="E1170" s="18">
        <f>B1170*A1166</f>
        <v>0</v>
      </c>
      <c r="F1170" s="18">
        <f t="shared" si="308"/>
        <v>0</v>
      </c>
      <c r="G1170" s="148" t="s">
        <v>527</v>
      </c>
      <c r="H1170" s="18"/>
      <c r="I1170" s="89">
        <f t="shared" si="309"/>
        <v>0</v>
      </c>
      <c r="J1170" s="116"/>
      <c r="K1170" s="3">
        <f t="shared" si="310"/>
        <v>0</v>
      </c>
      <c r="L1170" s="3"/>
      <c r="M1170" s="77"/>
      <c r="N1170" s="77"/>
      <c r="O1170" s="77"/>
      <c r="P1170" s="77"/>
      <c r="Q1170" s="77"/>
      <c r="R1170" s="77"/>
      <c r="S1170" s="77"/>
      <c r="T1170" s="77"/>
      <c r="U1170" s="77"/>
      <c r="V1170" s="77"/>
      <c r="W1170" s="77"/>
      <c r="X1170" s="77"/>
      <c r="Y1170" s="77"/>
      <c r="Z1170" s="77"/>
    </row>
    <row r="1171" ht="15.75" customHeight="1">
      <c r="A1171" s="2"/>
      <c r="B1171" s="18"/>
      <c r="C1171" s="18"/>
      <c r="D1171" s="18">
        <f t="shared" si="307"/>
        <v>0</v>
      </c>
      <c r="E1171" s="18">
        <f>B1171*A1166</f>
        <v>0</v>
      </c>
      <c r="F1171" s="18">
        <f t="shared" si="308"/>
        <v>0</v>
      </c>
      <c r="G1171" s="142"/>
      <c r="H1171" s="18"/>
      <c r="I1171" s="89">
        <f t="shared" si="309"/>
        <v>0</v>
      </c>
      <c r="J1171" s="116"/>
      <c r="K1171" s="3">
        <f t="shared" si="310"/>
        <v>0</v>
      </c>
      <c r="L1171" s="3"/>
      <c r="M1171" s="77"/>
      <c r="N1171" s="77"/>
      <c r="O1171" s="77"/>
      <c r="P1171" s="77"/>
      <c r="Q1171" s="77"/>
      <c r="R1171" s="77"/>
      <c r="S1171" s="77"/>
      <c r="T1171" s="77"/>
      <c r="U1171" s="77"/>
      <c r="V1171" s="77"/>
      <c r="W1171" s="77"/>
      <c r="X1171" s="77"/>
      <c r="Y1171" s="77"/>
      <c r="Z1171" s="77"/>
    </row>
    <row r="1172" ht="15.75" customHeight="1">
      <c r="A1172" s="2"/>
      <c r="B1172" s="18"/>
      <c r="C1172" s="18"/>
      <c r="D1172" s="18">
        <f t="shared" si="307"/>
        <v>0</v>
      </c>
      <c r="E1172" s="18">
        <f>B1172*A1166</f>
        <v>0</v>
      </c>
      <c r="F1172" s="18">
        <f t="shared" si="308"/>
        <v>0</v>
      </c>
      <c r="G1172" s="142"/>
      <c r="H1172" s="18"/>
      <c r="I1172" s="89">
        <f t="shared" si="309"/>
        <v>0</v>
      </c>
      <c r="J1172" s="116"/>
      <c r="K1172" s="3">
        <f t="shared" si="310"/>
        <v>0</v>
      </c>
      <c r="L1172" s="3"/>
      <c r="M1172" s="77"/>
      <c r="N1172" s="77"/>
      <c r="O1172" s="77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  <c r="Z1172" s="77"/>
    </row>
    <row r="1173" ht="15.75" customHeight="1">
      <c r="A1173" s="2"/>
      <c r="B1173" s="18"/>
      <c r="C1173" s="18"/>
      <c r="D1173" s="18">
        <f t="shared" si="307"/>
        <v>0</v>
      </c>
      <c r="E1173" s="18">
        <f>B1173*A1166</f>
        <v>0</v>
      </c>
      <c r="F1173" s="18">
        <f t="shared" si="308"/>
        <v>0</v>
      </c>
      <c r="G1173" s="87"/>
      <c r="H1173" s="18"/>
      <c r="I1173" s="89">
        <f t="shared" si="309"/>
        <v>0</v>
      </c>
      <c r="J1173" s="116"/>
      <c r="K1173" s="3">
        <f t="shared" si="310"/>
        <v>0</v>
      </c>
      <c r="L1173" s="3"/>
      <c r="M1173" s="77"/>
      <c r="N1173" s="77"/>
      <c r="O1173" s="77"/>
      <c r="P1173" s="77"/>
      <c r="Q1173" s="77"/>
      <c r="R1173" s="77"/>
      <c r="S1173" s="77"/>
      <c r="T1173" s="77"/>
      <c r="U1173" s="77"/>
      <c r="V1173" s="77"/>
      <c r="W1173" s="77"/>
      <c r="X1173" s="77"/>
      <c r="Y1173" s="77"/>
      <c r="Z1173" s="77"/>
    </row>
    <row r="1174" ht="15.75" customHeight="1">
      <c r="A1174" s="2"/>
      <c r="B1174" s="18"/>
      <c r="C1174" s="18"/>
      <c r="D1174" s="18">
        <f t="shared" si="307"/>
        <v>0</v>
      </c>
      <c r="E1174" s="18">
        <f>B1174*A1166</f>
        <v>0</v>
      </c>
      <c r="F1174" s="18">
        <f t="shared" si="308"/>
        <v>0</v>
      </c>
      <c r="G1174" s="59"/>
      <c r="H1174" s="18"/>
      <c r="I1174" s="89">
        <f t="shared" si="309"/>
        <v>0</v>
      </c>
      <c r="J1174" s="116"/>
      <c r="K1174" s="3">
        <f t="shared" si="310"/>
        <v>0</v>
      </c>
      <c r="L1174" s="3"/>
      <c r="M1174" s="77"/>
      <c r="N1174" s="77"/>
      <c r="O1174" s="77"/>
      <c r="P1174" s="77"/>
      <c r="Q1174" s="77"/>
      <c r="R1174" s="77"/>
      <c r="S1174" s="77"/>
      <c r="T1174" s="77"/>
      <c r="U1174" s="77"/>
      <c r="V1174" s="77"/>
      <c r="W1174" s="77"/>
      <c r="X1174" s="77"/>
      <c r="Y1174" s="77"/>
      <c r="Z1174" s="77"/>
    </row>
    <row r="1175" ht="15.75" customHeight="1">
      <c r="A1175" s="2"/>
      <c r="B1175" s="89"/>
      <c r="C1175" s="89"/>
      <c r="D1175" s="18">
        <f t="shared" si="307"/>
        <v>0</v>
      </c>
      <c r="E1175" s="18">
        <f>B1175*A1166</f>
        <v>0</v>
      </c>
      <c r="F1175" s="18">
        <f t="shared" si="308"/>
        <v>0</v>
      </c>
      <c r="G1175" s="148" t="s">
        <v>528</v>
      </c>
      <c r="H1175" s="18"/>
      <c r="I1175" s="89">
        <f t="shared" si="309"/>
        <v>0</v>
      </c>
      <c r="J1175" s="116"/>
      <c r="K1175" s="3">
        <f t="shared" si="310"/>
        <v>0</v>
      </c>
      <c r="L1175" s="3"/>
      <c r="M1175" s="77"/>
      <c r="N1175" s="77"/>
      <c r="O1175" s="77"/>
      <c r="P1175" s="77"/>
      <c r="Q1175" s="77"/>
      <c r="R1175" s="77"/>
      <c r="S1175" s="77"/>
      <c r="T1175" s="77"/>
      <c r="U1175" s="77"/>
      <c r="V1175" s="77"/>
      <c r="W1175" s="77"/>
      <c r="X1175" s="77"/>
      <c r="Y1175" s="77"/>
      <c r="Z1175" s="77"/>
    </row>
    <row r="1176" ht="15.75" customHeight="1">
      <c r="A1176" s="2"/>
      <c r="B1176" s="89"/>
      <c r="C1176" s="89"/>
      <c r="D1176" s="18">
        <f t="shared" si="307"/>
        <v>0</v>
      </c>
      <c r="E1176" s="18">
        <f>B1176*A1166</f>
        <v>0</v>
      </c>
      <c r="F1176" s="18">
        <f t="shared" si="308"/>
        <v>0</v>
      </c>
      <c r="G1176" s="142"/>
      <c r="H1176" s="18"/>
      <c r="I1176" s="89">
        <f t="shared" si="309"/>
        <v>0</v>
      </c>
      <c r="J1176" s="116"/>
      <c r="K1176" s="3">
        <f t="shared" si="310"/>
        <v>0</v>
      </c>
      <c r="L1176" s="3"/>
      <c r="M1176" s="77"/>
      <c r="N1176" s="77"/>
      <c r="O1176" s="77"/>
      <c r="P1176" s="77"/>
      <c r="Q1176" s="77"/>
      <c r="R1176" s="77"/>
      <c r="S1176" s="77"/>
      <c r="T1176" s="77"/>
      <c r="U1176" s="77"/>
      <c r="V1176" s="77"/>
      <c r="W1176" s="77"/>
      <c r="X1176" s="77"/>
      <c r="Y1176" s="77"/>
      <c r="Z1176" s="77"/>
    </row>
    <row r="1177" ht="15.75" customHeight="1">
      <c r="A1177" s="1"/>
      <c r="B1177" s="89"/>
      <c r="C1177" s="89"/>
      <c r="D1177" s="18">
        <f t="shared" si="307"/>
        <v>0</v>
      </c>
      <c r="E1177" s="18">
        <f>B1177*A1166</f>
        <v>0</v>
      </c>
      <c r="F1177" s="18">
        <f t="shared" si="308"/>
        <v>0</v>
      </c>
      <c r="G1177" s="142"/>
      <c r="H1177" s="18"/>
      <c r="I1177" s="89">
        <f t="shared" si="309"/>
        <v>0</v>
      </c>
      <c r="J1177" s="116"/>
      <c r="K1177" s="3">
        <f t="shared" si="310"/>
        <v>0</v>
      </c>
      <c r="L1177" s="3"/>
      <c r="M1177" s="77"/>
      <c r="N1177" s="77"/>
      <c r="O1177" s="77"/>
      <c r="P1177" s="77"/>
      <c r="Q1177" s="77"/>
      <c r="R1177" s="77"/>
      <c r="S1177" s="77"/>
      <c r="T1177" s="77"/>
      <c r="U1177" s="77"/>
      <c r="V1177" s="77"/>
      <c r="W1177" s="77"/>
      <c r="X1177" s="77"/>
      <c r="Y1177" s="77"/>
      <c r="Z1177" s="77"/>
    </row>
    <row r="1178" ht="15.75" customHeight="1">
      <c r="A1178" s="1"/>
      <c r="B1178" s="89"/>
      <c r="C1178" s="89"/>
      <c r="D1178" s="18">
        <f t="shared" si="307"/>
        <v>0</v>
      </c>
      <c r="E1178" s="18">
        <f>B1178*A1166</f>
        <v>0</v>
      </c>
      <c r="F1178" s="18">
        <f t="shared" si="308"/>
        <v>0</v>
      </c>
      <c r="G1178" s="142"/>
      <c r="H1178" s="18"/>
      <c r="I1178" s="89">
        <f t="shared" si="309"/>
        <v>0</v>
      </c>
      <c r="J1178" s="116"/>
      <c r="K1178" s="3">
        <f t="shared" si="310"/>
        <v>0</v>
      </c>
      <c r="L1178" s="3"/>
      <c r="M1178" s="77"/>
      <c r="N1178" s="77"/>
      <c r="O1178" s="77"/>
      <c r="P1178" s="77"/>
      <c r="Q1178" s="77"/>
      <c r="R1178" s="77"/>
      <c r="S1178" s="77"/>
      <c r="T1178" s="77"/>
      <c r="U1178" s="77"/>
      <c r="V1178" s="77"/>
      <c r="W1178" s="77"/>
      <c r="X1178" s="77"/>
      <c r="Y1178" s="77"/>
      <c r="Z1178" s="77"/>
    </row>
    <row r="1179" ht="15.75" customHeight="1">
      <c r="A1179" s="31"/>
      <c r="B1179" s="89"/>
      <c r="C1179" s="89"/>
      <c r="D1179" s="95">
        <f t="shared" si="307"/>
        <v>0</v>
      </c>
      <c r="E1179" s="95">
        <f>B1179*A1166</f>
        <v>0</v>
      </c>
      <c r="F1179" s="18">
        <f t="shared" si="308"/>
        <v>0</v>
      </c>
      <c r="G1179" s="87"/>
      <c r="H1179" s="18"/>
      <c r="I1179" s="89">
        <f t="shared" si="309"/>
        <v>0</v>
      </c>
      <c r="J1179" s="118"/>
      <c r="K1179" s="3">
        <f t="shared" si="310"/>
        <v>0</v>
      </c>
      <c r="L1179" s="3"/>
      <c r="M1179" s="77"/>
      <c r="N1179" s="77"/>
      <c r="O1179" s="77"/>
      <c r="P1179" s="77"/>
      <c r="Q1179" s="77"/>
      <c r="R1179" s="77"/>
      <c r="S1179" s="77"/>
      <c r="T1179" s="77"/>
      <c r="U1179" s="77"/>
      <c r="V1179" s="77"/>
      <c r="W1179" s="77"/>
      <c r="X1179" s="77"/>
      <c r="Y1179" s="77"/>
      <c r="Z1179" s="77"/>
    </row>
    <row r="1180" ht="15.75" customHeight="1">
      <c r="A1180" s="31"/>
      <c r="B1180" s="89"/>
      <c r="C1180" s="89"/>
      <c r="D1180" s="18">
        <f t="shared" si="307"/>
        <v>0</v>
      </c>
      <c r="E1180" s="18">
        <f>B1180*A1166</f>
        <v>0</v>
      </c>
      <c r="F1180" s="18">
        <f t="shared" si="308"/>
        <v>0</v>
      </c>
      <c r="G1180" s="143">
        <f>F1182/A1166</f>
        <v>0</v>
      </c>
      <c r="H1180" s="18"/>
      <c r="I1180" s="89">
        <f t="shared" si="309"/>
        <v>0</v>
      </c>
      <c r="J1180" s="3"/>
      <c r="K1180" s="3">
        <f t="shared" si="310"/>
        <v>0</v>
      </c>
      <c r="L1180" s="3"/>
      <c r="M1180" s="77"/>
      <c r="N1180" s="77"/>
      <c r="O1180" s="77"/>
      <c r="P1180" s="77"/>
      <c r="Q1180" s="77"/>
      <c r="R1180" s="77"/>
      <c r="S1180" s="77"/>
      <c r="T1180" s="77"/>
      <c r="U1180" s="77"/>
      <c r="V1180" s="77"/>
      <c r="W1180" s="77"/>
      <c r="X1180" s="77"/>
      <c r="Y1180" s="77"/>
      <c r="Z1180" s="77"/>
    </row>
    <row r="1181" ht="15.75" customHeight="1">
      <c r="A1181" s="31"/>
      <c r="B1181" s="89"/>
      <c r="C1181" s="89"/>
      <c r="D1181" s="18">
        <f t="shared" si="307"/>
        <v>0</v>
      </c>
      <c r="E1181" s="18">
        <f>B1181*A1166</f>
        <v>0</v>
      </c>
      <c r="F1181" s="18">
        <f t="shared" si="308"/>
        <v>0</v>
      </c>
      <c r="G1181" s="142"/>
      <c r="H1181" s="18"/>
      <c r="I1181" s="89">
        <f t="shared" si="309"/>
        <v>0</v>
      </c>
      <c r="J1181" s="3"/>
      <c r="K1181" s="3">
        <f t="shared" si="310"/>
        <v>0</v>
      </c>
      <c r="L1181" s="3"/>
      <c r="M1181" s="77"/>
      <c r="N1181" s="77"/>
      <c r="O1181" s="77"/>
      <c r="P1181" s="77"/>
      <c r="Q1181" s="77"/>
      <c r="R1181" s="77"/>
      <c r="S1181" s="77"/>
      <c r="T1181" s="77"/>
      <c r="U1181" s="77"/>
      <c r="V1181" s="77"/>
      <c r="W1181" s="77"/>
      <c r="X1181" s="77"/>
      <c r="Y1181" s="77"/>
      <c r="Z1181" s="77"/>
    </row>
    <row r="1182" ht="15.75" customHeight="1">
      <c r="A1182" s="4" t="s">
        <v>495</v>
      </c>
      <c r="B1182" s="97">
        <f>SUM(B1168:B1181)</f>
        <v>0</v>
      </c>
      <c r="C1182" s="96"/>
      <c r="D1182" s="97">
        <f t="shared" ref="D1182:F1182" si="311">SUM(D1168:D1181)</f>
        <v>0</v>
      </c>
      <c r="E1182" s="97">
        <f t="shared" si="311"/>
        <v>0</v>
      </c>
      <c r="F1182" s="97">
        <f t="shared" si="311"/>
        <v>0</v>
      </c>
      <c r="G1182" s="87"/>
      <c r="H1182" s="96"/>
      <c r="I1182" s="97">
        <f t="shared" ref="I1182:L1182" si="312">SUM(I1168:I1181)</f>
        <v>0</v>
      </c>
      <c r="J1182" s="98">
        <f t="shared" si="312"/>
        <v>0</v>
      </c>
      <c r="K1182" s="98">
        <f t="shared" si="312"/>
        <v>0</v>
      </c>
      <c r="L1182" s="98">
        <f t="shared" si="312"/>
        <v>0</v>
      </c>
      <c r="M1182" s="77"/>
      <c r="N1182" s="77"/>
      <c r="O1182" s="77"/>
      <c r="P1182" s="77"/>
      <c r="Q1182" s="77"/>
      <c r="R1182" s="77"/>
      <c r="S1182" s="77"/>
      <c r="T1182" s="77"/>
      <c r="U1182" s="77"/>
      <c r="V1182" s="77"/>
      <c r="W1182" s="77"/>
      <c r="X1182" s="77"/>
      <c r="Y1182" s="77"/>
      <c r="Z1182" s="77"/>
    </row>
    <row r="1183" ht="15.75" customHeight="1">
      <c r="A1183" s="8"/>
      <c r="B1183" s="100"/>
      <c r="C1183" s="100"/>
      <c r="D1183" s="100"/>
      <c r="E1183" s="100"/>
      <c r="F1183" s="100"/>
      <c r="G1183" s="100"/>
      <c r="H1183" s="100"/>
      <c r="I1183" s="101" t="s">
        <v>496</v>
      </c>
      <c r="J1183" s="100"/>
      <c r="K1183" s="100"/>
      <c r="L1183" s="101" t="s">
        <v>497</v>
      </c>
      <c r="M1183" s="77"/>
      <c r="N1183" s="77"/>
      <c r="O1183" s="77"/>
      <c r="P1183" s="77"/>
      <c r="Q1183" s="77"/>
      <c r="R1183" s="77"/>
      <c r="S1183" s="77"/>
      <c r="T1183" s="77"/>
      <c r="U1183" s="77"/>
      <c r="V1183" s="77"/>
      <c r="W1183" s="77"/>
      <c r="X1183" s="77"/>
      <c r="Y1183" s="77"/>
      <c r="Z1183" s="77"/>
    </row>
    <row r="1184" ht="15.75" customHeight="1">
      <c r="A1184" s="8"/>
      <c r="B1184" s="100"/>
      <c r="C1184" s="100"/>
      <c r="D1184" s="100"/>
      <c r="E1184" s="100"/>
      <c r="F1184" s="100"/>
      <c r="G1184" s="100"/>
      <c r="H1184" s="100"/>
      <c r="I1184" s="104">
        <f>G1180*A1166</f>
        <v>0</v>
      </c>
      <c r="J1184" s="100"/>
      <c r="K1184" s="100"/>
      <c r="L1184" s="104"/>
      <c r="M1184" s="77"/>
      <c r="N1184" s="77"/>
      <c r="O1184" s="77"/>
      <c r="P1184" s="77"/>
      <c r="Q1184" s="77"/>
      <c r="R1184" s="77"/>
      <c r="S1184" s="77"/>
      <c r="T1184" s="77"/>
      <c r="U1184" s="77"/>
      <c r="V1184" s="77"/>
      <c r="W1184" s="77"/>
      <c r="X1184" s="77"/>
      <c r="Y1184" s="77"/>
      <c r="Z1184" s="77"/>
    </row>
    <row r="1185" ht="15.75" customHeight="1">
      <c r="A1185" s="8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  <c r="Z1185" s="77"/>
    </row>
    <row r="1186" ht="15.75" customHeight="1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77"/>
      <c r="N1186" s="77"/>
      <c r="O1186" s="77"/>
      <c r="P1186" s="77"/>
      <c r="Q1186" s="77"/>
      <c r="R1186" s="77"/>
      <c r="S1186" s="77"/>
      <c r="T1186" s="77"/>
      <c r="U1186" s="77"/>
      <c r="V1186" s="77"/>
      <c r="W1186" s="77"/>
      <c r="X1186" s="77"/>
      <c r="Y1186" s="77"/>
      <c r="Z1186" s="77"/>
    </row>
    <row r="1187" ht="15.75" customHeight="1">
      <c r="A1187" s="66"/>
      <c r="B1187" s="75"/>
      <c r="C1187" s="75"/>
      <c r="D1187" s="75"/>
      <c r="E1187" s="75"/>
      <c r="F1187" s="75"/>
      <c r="G1187" s="75"/>
      <c r="H1187" s="75"/>
      <c r="I1187" s="75"/>
      <c r="J1187" s="75"/>
      <c r="K1187" s="75"/>
      <c r="L1187" s="76"/>
      <c r="M1187" s="77"/>
      <c r="N1187" s="77"/>
      <c r="O1187" s="77"/>
      <c r="P1187" s="77"/>
      <c r="Q1187" s="77"/>
      <c r="R1187" s="77"/>
      <c r="S1187" s="77"/>
      <c r="T1187" s="77"/>
      <c r="U1187" s="77"/>
      <c r="V1187" s="77"/>
      <c r="W1187" s="77"/>
      <c r="X1187" s="77"/>
      <c r="Y1187" s="77"/>
      <c r="Z1187" s="77"/>
    </row>
    <row r="1188" ht="15.75" customHeight="1">
      <c r="A1188" s="78" t="s">
        <v>478</v>
      </c>
      <c r="B1188" s="79" t="s">
        <v>479</v>
      </c>
      <c r="C1188" s="75"/>
      <c r="D1188" s="76"/>
      <c r="E1188" s="80" t="s">
        <v>480</v>
      </c>
      <c r="F1188" s="75"/>
      <c r="G1188" s="76"/>
      <c r="H1188" s="79" t="s">
        <v>481</v>
      </c>
      <c r="I1188" s="75"/>
      <c r="J1188" s="75"/>
      <c r="K1188" s="75"/>
      <c r="L1188" s="76"/>
      <c r="M1188" s="77"/>
      <c r="N1188" s="77"/>
      <c r="O1188" s="77"/>
      <c r="P1188" s="77"/>
      <c r="Q1188" s="77"/>
      <c r="R1188" s="77"/>
      <c r="S1188" s="77"/>
      <c r="T1188" s="77"/>
      <c r="U1188" s="77"/>
      <c r="V1188" s="77"/>
      <c r="W1188" s="77"/>
      <c r="X1188" s="77"/>
      <c r="Y1188" s="77"/>
      <c r="Z1188" s="77"/>
    </row>
    <row r="1189" ht="15.75" customHeight="1">
      <c r="A1189" s="177">
        <v>4.0</v>
      </c>
      <c r="B1189" s="82" t="s">
        <v>482</v>
      </c>
      <c r="C1189" s="82" t="s">
        <v>483</v>
      </c>
      <c r="D1189" s="82" t="s">
        <v>484</v>
      </c>
      <c r="E1189" s="82" t="s">
        <v>485</v>
      </c>
      <c r="F1189" s="82" t="s">
        <v>484</v>
      </c>
      <c r="G1189" s="82" t="s">
        <v>524</v>
      </c>
      <c r="H1189" s="82" t="s">
        <v>486</v>
      </c>
      <c r="I1189" s="82" t="s">
        <v>487</v>
      </c>
      <c r="J1189" s="147" t="s">
        <v>488</v>
      </c>
      <c r="K1189" s="85" t="s">
        <v>489</v>
      </c>
      <c r="L1189" s="85" t="s">
        <v>490</v>
      </c>
      <c r="M1189" s="77"/>
      <c r="N1189" s="77"/>
      <c r="O1189" s="77"/>
      <c r="P1189" s="77"/>
      <c r="Q1189" s="77"/>
      <c r="R1189" s="77"/>
      <c r="S1189" s="77"/>
      <c r="T1189" s="77"/>
      <c r="U1189" s="77"/>
      <c r="V1189" s="77"/>
      <c r="W1189" s="77"/>
      <c r="X1189" s="77"/>
      <c r="Y1189" s="77"/>
      <c r="Z1189" s="77"/>
    </row>
    <row r="1190" ht="15.75" customHeight="1">
      <c r="A1190" s="86" t="s">
        <v>491</v>
      </c>
      <c r="B1190" s="87"/>
      <c r="C1190" s="87"/>
      <c r="D1190" s="87"/>
      <c r="E1190" s="87"/>
      <c r="F1190" s="87"/>
      <c r="G1190" s="87"/>
      <c r="H1190" s="87"/>
      <c r="I1190" s="87"/>
      <c r="J1190" s="115"/>
      <c r="K1190" s="87"/>
      <c r="L1190" s="87"/>
      <c r="M1190" s="77"/>
      <c r="N1190" s="77"/>
      <c r="O1190" s="77"/>
      <c r="P1190" s="77"/>
      <c r="Q1190" s="77"/>
      <c r="R1190" s="77"/>
      <c r="S1190" s="77"/>
      <c r="T1190" s="77"/>
      <c r="U1190" s="77"/>
      <c r="V1190" s="77"/>
      <c r="W1190" s="77"/>
      <c r="X1190" s="77"/>
      <c r="Y1190" s="77"/>
      <c r="Z1190" s="77"/>
    </row>
    <row r="1191" ht="15.75" customHeight="1">
      <c r="A1191" s="2"/>
      <c r="B1191" s="89"/>
      <c r="C1191" s="89"/>
      <c r="D1191" s="18">
        <f t="shared" ref="D1191:D1204" si="313">C1191*B1191</f>
        <v>0</v>
      </c>
      <c r="E1191" s="18">
        <f>B1191*A1189</f>
        <v>0</v>
      </c>
      <c r="F1191" s="18">
        <f t="shared" ref="F1191:F1204" si="314">E1191*C1191</f>
        <v>0</v>
      </c>
      <c r="G1191" s="140">
        <v>0.0</v>
      </c>
      <c r="H1191" s="18"/>
      <c r="I1191" s="89">
        <f t="shared" ref="I1191:I1204" si="315">H1191*E1191</f>
        <v>0</v>
      </c>
      <c r="J1191" s="116"/>
      <c r="K1191" s="3">
        <f t="shared" ref="K1191:K1204" si="316">J1191*I1191</f>
        <v>0</v>
      </c>
      <c r="L1191" s="3"/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  <c r="Z1191" s="77"/>
    </row>
    <row r="1192" ht="15.75" customHeight="1">
      <c r="A1192" s="2"/>
      <c r="B1192" s="89"/>
      <c r="C1192" s="89"/>
      <c r="D1192" s="18">
        <f t="shared" si="313"/>
        <v>0</v>
      </c>
      <c r="E1192" s="18">
        <f>B1192*A1189</f>
        <v>0</v>
      </c>
      <c r="F1192" s="18">
        <f t="shared" si="314"/>
        <v>0</v>
      </c>
      <c r="G1192" s="87"/>
      <c r="H1192" s="18"/>
      <c r="I1192" s="89">
        <f t="shared" si="315"/>
        <v>0</v>
      </c>
      <c r="J1192" s="116"/>
      <c r="K1192" s="3">
        <f t="shared" si="316"/>
        <v>0</v>
      </c>
      <c r="L1192" s="3"/>
      <c r="M1192" s="77"/>
      <c r="N1192" s="77"/>
      <c r="O1192" s="77"/>
      <c r="P1192" s="77"/>
      <c r="Q1192" s="77"/>
      <c r="R1192" s="77"/>
      <c r="S1192" s="77"/>
      <c r="T1192" s="77"/>
      <c r="U1192" s="77"/>
      <c r="V1192" s="77"/>
      <c r="W1192" s="77"/>
      <c r="X1192" s="77"/>
      <c r="Y1192" s="77"/>
      <c r="Z1192" s="77"/>
    </row>
    <row r="1193" ht="15.75" customHeight="1">
      <c r="A1193" s="2"/>
      <c r="B1193" s="18"/>
      <c r="C1193" s="18"/>
      <c r="D1193" s="18">
        <f t="shared" si="313"/>
        <v>0</v>
      </c>
      <c r="E1193" s="18">
        <f>B1193*A1189</f>
        <v>0</v>
      </c>
      <c r="F1193" s="18">
        <f t="shared" si="314"/>
        <v>0</v>
      </c>
      <c r="G1193" s="148" t="s">
        <v>527</v>
      </c>
      <c r="H1193" s="18"/>
      <c r="I1193" s="89">
        <f t="shared" si="315"/>
        <v>0</v>
      </c>
      <c r="J1193" s="116"/>
      <c r="K1193" s="3">
        <f t="shared" si="316"/>
        <v>0</v>
      </c>
      <c r="L1193" s="3"/>
      <c r="M1193" s="77"/>
      <c r="N1193" s="77"/>
      <c r="O1193" s="77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  <c r="Z1193" s="77"/>
    </row>
    <row r="1194" ht="15.75" customHeight="1">
      <c r="A1194" s="2"/>
      <c r="B1194" s="18"/>
      <c r="C1194" s="18"/>
      <c r="D1194" s="18">
        <f t="shared" si="313"/>
        <v>0</v>
      </c>
      <c r="E1194" s="18">
        <f>B1194*A1189</f>
        <v>0</v>
      </c>
      <c r="F1194" s="18">
        <f t="shared" si="314"/>
        <v>0</v>
      </c>
      <c r="G1194" s="142"/>
      <c r="H1194" s="18"/>
      <c r="I1194" s="89">
        <f t="shared" si="315"/>
        <v>0</v>
      </c>
      <c r="J1194" s="116"/>
      <c r="K1194" s="3">
        <f t="shared" si="316"/>
        <v>0</v>
      </c>
      <c r="L1194" s="3"/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  <c r="Z1194" s="77"/>
    </row>
    <row r="1195" ht="15.75" customHeight="1">
      <c r="A1195" s="2"/>
      <c r="B1195" s="18"/>
      <c r="C1195" s="18"/>
      <c r="D1195" s="18">
        <f t="shared" si="313"/>
        <v>0</v>
      </c>
      <c r="E1195" s="18">
        <f>B1195*A1189</f>
        <v>0</v>
      </c>
      <c r="F1195" s="18">
        <f t="shared" si="314"/>
        <v>0</v>
      </c>
      <c r="G1195" s="142"/>
      <c r="H1195" s="18"/>
      <c r="I1195" s="89">
        <f t="shared" si="315"/>
        <v>0</v>
      </c>
      <c r="J1195" s="116"/>
      <c r="K1195" s="3">
        <f t="shared" si="316"/>
        <v>0</v>
      </c>
      <c r="L1195" s="3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  <c r="Z1195" s="77"/>
    </row>
    <row r="1196" ht="15.75" customHeight="1">
      <c r="A1196" s="2"/>
      <c r="B1196" s="18"/>
      <c r="C1196" s="18"/>
      <c r="D1196" s="18">
        <f t="shared" si="313"/>
        <v>0</v>
      </c>
      <c r="E1196" s="18">
        <f>B1196*A1189</f>
        <v>0</v>
      </c>
      <c r="F1196" s="18">
        <f t="shared" si="314"/>
        <v>0</v>
      </c>
      <c r="G1196" s="87"/>
      <c r="H1196" s="18"/>
      <c r="I1196" s="89">
        <f t="shared" si="315"/>
        <v>0</v>
      </c>
      <c r="J1196" s="116"/>
      <c r="K1196" s="3">
        <f t="shared" si="316"/>
        <v>0</v>
      </c>
      <c r="L1196" s="3"/>
      <c r="M1196" s="77"/>
      <c r="N1196" s="77"/>
      <c r="O1196" s="77"/>
      <c r="P1196" s="77"/>
      <c r="Q1196" s="77"/>
      <c r="R1196" s="77"/>
      <c r="S1196" s="77"/>
      <c r="T1196" s="77"/>
      <c r="U1196" s="77"/>
      <c r="V1196" s="77"/>
      <c r="W1196" s="77"/>
      <c r="X1196" s="77"/>
      <c r="Y1196" s="77"/>
      <c r="Z1196" s="77"/>
    </row>
    <row r="1197" ht="15.75" customHeight="1">
      <c r="A1197" s="2"/>
      <c r="B1197" s="18"/>
      <c r="C1197" s="18"/>
      <c r="D1197" s="18">
        <f t="shared" si="313"/>
        <v>0</v>
      </c>
      <c r="E1197" s="18">
        <f>B1197*A1189</f>
        <v>0</v>
      </c>
      <c r="F1197" s="18">
        <f t="shared" si="314"/>
        <v>0</v>
      </c>
      <c r="G1197" s="59"/>
      <c r="H1197" s="18"/>
      <c r="I1197" s="89">
        <f t="shared" si="315"/>
        <v>0</v>
      </c>
      <c r="J1197" s="116"/>
      <c r="K1197" s="3">
        <f t="shared" si="316"/>
        <v>0</v>
      </c>
      <c r="L1197" s="3"/>
      <c r="M1197" s="77"/>
      <c r="N1197" s="77"/>
      <c r="O1197" s="77"/>
      <c r="P1197" s="77"/>
      <c r="Q1197" s="77"/>
      <c r="R1197" s="77"/>
      <c r="S1197" s="77"/>
      <c r="T1197" s="77"/>
      <c r="U1197" s="77"/>
      <c r="V1197" s="77"/>
      <c r="W1197" s="77"/>
      <c r="X1197" s="77"/>
      <c r="Y1197" s="77"/>
      <c r="Z1197" s="77"/>
    </row>
    <row r="1198" ht="15.75" customHeight="1">
      <c r="A1198" s="2"/>
      <c r="B1198" s="89"/>
      <c r="C1198" s="89"/>
      <c r="D1198" s="18">
        <f t="shared" si="313"/>
        <v>0</v>
      </c>
      <c r="E1198" s="18">
        <f>B1198*A1189</f>
        <v>0</v>
      </c>
      <c r="F1198" s="18">
        <f t="shared" si="314"/>
        <v>0</v>
      </c>
      <c r="G1198" s="148" t="s">
        <v>528</v>
      </c>
      <c r="H1198" s="18"/>
      <c r="I1198" s="89">
        <f t="shared" si="315"/>
        <v>0</v>
      </c>
      <c r="J1198" s="116"/>
      <c r="K1198" s="3">
        <f t="shared" si="316"/>
        <v>0</v>
      </c>
      <c r="L1198" s="3"/>
      <c r="M1198" s="77"/>
      <c r="N1198" s="77"/>
      <c r="O1198" s="77"/>
      <c r="P1198" s="77"/>
      <c r="Q1198" s="77"/>
      <c r="R1198" s="77"/>
      <c r="S1198" s="77"/>
      <c r="T1198" s="77"/>
      <c r="U1198" s="77"/>
      <c r="V1198" s="77"/>
      <c r="W1198" s="77"/>
      <c r="X1198" s="77"/>
      <c r="Y1198" s="77"/>
      <c r="Z1198" s="77"/>
    </row>
    <row r="1199" ht="15.75" customHeight="1">
      <c r="A1199" s="2"/>
      <c r="B1199" s="89"/>
      <c r="C1199" s="89"/>
      <c r="D1199" s="18">
        <f t="shared" si="313"/>
        <v>0</v>
      </c>
      <c r="E1199" s="18">
        <f>B1199*A1189</f>
        <v>0</v>
      </c>
      <c r="F1199" s="18">
        <f t="shared" si="314"/>
        <v>0</v>
      </c>
      <c r="G1199" s="142"/>
      <c r="H1199" s="18"/>
      <c r="I1199" s="89">
        <f t="shared" si="315"/>
        <v>0</v>
      </c>
      <c r="J1199" s="116"/>
      <c r="K1199" s="3">
        <f t="shared" si="316"/>
        <v>0</v>
      </c>
      <c r="L1199" s="3"/>
      <c r="M1199" s="77"/>
      <c r="N1199" s="77"/>
      <c r="O1199" s="77"/>
      <c r="P1199" s="77"/>
      <c r="Q1199" s="77"/>
      <c r="R1199" s="77"/>
      <c r="S1199" s="77"/>
      <c r="T1199" s="77"/>
      <c r="U1199" s="77"/>
      <c r="V1199" s="77"/>
      <c r="W1199" s="77"/>
      <c r="X1199" s="77"/>
      <c r="Y1199" s="77"/>
      <c r="Z1199" s="77"/>
    </row>
    <row r="1200" ht="15.75" customHeight="1">
      <c r="A1200" s="1"/>
      <c r="B1200" s="89"/>
      <c r="C1200" s="89"/>
      <c r="D1200" s="18">
        <f t="shared" si="313"/>
        <v>0</v>
      </c>
      <c r="E1200" s="18">
        <f>B1200*A1189</f>
        <v>0</v>
      </c>
      <c r="F1200" s="18">
        <f t="shared" si="314"/>
        <v>0</v>
      </c>
      <c r="G1200" s="142"/>
      <c r="H1200" s="18"/>
      <c r="I1200" s="89">
        <f t="shared" si="315"/>
        <v>0</v>
      </c>
      <c r="J1200" s="116"/>
      <c r="K1200" s="3">
        <f t="shared" si="316"/>
        <v>0</v>
      </c>
      <c r="L1200" s="3"/>
      <c r="M1200" s="77"/>
      <c r="N1200" s="77"/>
      <c r="O1200" s="77"/>
      <c r="P1200" s="77"/>
      <c r="Q1200" s="77"/>
      <c r="R1200" s="77"/>
      <c r="S1200" s="77"/>
      <c r="T1200" s="77"/>
      <c r="U1200" s="77"/>
      <c r="V1200" s="77"/>
      <c r="W1200" s="77"/>
      <c r="X1200" s="77"/>
      <c r="Y1200" s="77"/>
      <c r="Z1200" s="77"/>
    </row>
    <row r="1201" ht="15.75" customHeight="1">
      <c r="A1201" s="1"/>
      <c r="B1201" s="89"/>
      <c r="C1201" s="89"/>
      <c r="D1201" s="18">
        <f t="shared" si="313"/>
        <v>0</v>
      </c>
      <c r="E1201" s="18">
        <f>B1201*A1189</f>
        <v>0</v>
      </c>
      <c r="F1201" s="18">
        <f t="shared" si="314"/>
        <v>0</v>
      </c>
      <c r="G1201" s="142"/>
      <c r="H1201" s="18"/>
      <c r="I1201" s="89">
        <f t="shared" si="315"/>
        <v>0</v>
      </c>
      <c r="J1201" s="116"/>
      <c r="K1201" s="3">
        <f t="shared" si="316"/>
        <v>0</v>
      </c>
      <c r="L1201" s="3"/>
      <c r="M1201" s="77"/>
      <c r="N1201" s="77"/>
      <c r="O1201" s="77"/>
      <c r="P1201" s="77"/>
      <c r="Q1201" s="77"/>
      <c r="R1201" s="77"/>
      <c r="S1201" s="77"/>
      <c r="T1201" s="77"/>
      <c r="U1201" s="77"/>
      <c r="V1201" s="77"/>
      <c r="W1201" s="77"/>
      <c r="X1201" s="77"/>
      <c r="Y1201" s="77"/>
      <c r="Z1201" s="77"/>
    </row>
    <row r="1202" ht="15.75" customHeight="1">
      <c r="A1202" s="31"/>
      <c r="B1202" s="89"/>
      <c r="C1202" s="89"/>
      <c r="D1202" s="95">
        <f t="shared" si="313"/>
        <v>0</v>
      </c>
      <c r="E1202" s="95">
        <f>B1202*A1189</f>
        <v>0</v>
      </c>
      <c r="F1202" s="18">
        <f t="shared" si="314"/>
        <v>0</v>
      </c>
      <c r="G1202" s="87"/>
      <c r="H1202" s="18"/>
      <c r="I1202" s="89">
        <f t="shared" si="315"/>
        <v>0</v>
      </c>
      <c r="J1202" s="118"/>
      <c r="K1202" s="3">
        <f t="shared" si="316"/>
        <v>0</v>
      </c>
      <c r="L1202" s="3"/>
      <c r="M1202" s="77"/>
      <c r="N1202" s="77"/>
      <c r="O1202" s="77"/>
      <c r="P1202" s="77"/>
      <c r="Q1202" s="77"/>
      <c r="R1202" s="77"/>
      <c r="S1202" s="77"/>
      <c r="T1202" s="77"/>
      <c r="U1202" s="77"/>
      <c r="V1202" s="77"/>
      <c r="W1202" s="77"/>
      <c r="X1202" s="77"/>
      <c r="Y1202" s="77"/>
      <c r="Z1202" s="77"/>
    </row>
    <row r="1203" ht="15.75" customHeight="1">
      <c r="A1203" s="31"/>
      <c r="B1203" s="89"/>
      <c r="C1203" s="89"/>
      <c r="D1203" s="18">
        <f t="shared" si="313"/>
        <v>0</v>
      </c>
      <c r="E1203" s="18">
        <f>B1203*A1189</f>
        <v>0</v>
      </c>
      <c r="F1203" s="18">
        <f t="shared" si="314"/>
        <v>0</v>
      </c>
      <c r="G1203" s="143">
        <f>F1205/A1189</f>
        <v>0</v>
      </c>
      <c r="H1203" s="18"/>
      <c r="I1203" s="89">
        <f t="shared" si="315"/>
        <v>0</v>
      </c>
      <c r="J1203" s="3"/>
      <c r="K1203" s="3">
        <f t="shared" si="316"/>
        <v>0</v>
      </c>
      <c r="L1203" s="3"/>
      <c r="M1203" s="77"/>
      <c r="N1203" s="77"/>
      <c r="O1203" s="77"/>
      <c r="P1203" s="77"/>
      <c r="Q1203" s="77"/>
      <c r="R1203" s="77"/>
      <c r="S1203" s="77"/>
      <c r="T1203" s="77"/>
      <c r="U1203" s="77"/>
      <c r="V1203" s="77"/>
      <c r="W1203" s="77"/>
      <c r="X1203" s="77"/>
      <c r="Y1203" s="77"/>
      <c r="Z1203" s="77"/>
    </row>
    <row r="1204" ht="15.75" customHeight="1">
      <c r="A1204" s="31"/>
      <c r="B1204" s="89"/>
      <c r="C1204" s="89"/>
      <c r="D1204" s="18">
        <f t="shared" si="313"/>
        <v>0</v>
      </c>
      <c r="E1204" s="18">
        <f>B1204*A1189</f>
        <v>0</v>
      </c>
      <c r="F1204" s="18">
        <f t="shared" si="314"/>
        <v>0</v>
      </c>
      <c r="G1204" s="142"/>
      <c r="H1204" s="18"/>
      <c r="I1204" s="89">
        <f t="shared" si="315"/>
        <v>0</v>
      </c>
      <c r="J1204" s="3"/>
      <c r="K1204" s="3">
        <f t="shared" si="316"/>
        <v>0</v>
      </c>
      <c r="L1204" s="3"/>
      <c r="M1204" s="77"/>
      <c r="N1204" s="77"/>
      <c r="O1204" s="77"/>
      <c r="P1204" s="77"/>
      <c r="Q1204" s="77"/>
      <c r="R1204" s="77"/>
      <c r="S1204" s="77"/>
      <c r="T1204" s="77"/>
      <c r="U1204" s="77"/>
      <c r="V1204" s="77"/>
      <c r="W1204" s="77"/>
      <c r="X1204" s="77"/>
      <c r="Y1204" s="77"/>
      <c r="Z1204" s="77"/>
    </row>
    <row r="1205" ht="15.75" customHeight="1">
      <c r="A1205" s="4" t="s">
        <v>495</v>
      </c>
      <c r="B1205" s="97">
        <f>SUM(B1191:B1204)</f>
        <v>0</v>
      </c>
      <c r="C1205" s="96"/>
      <c r="D1205" s="97">
        <f t="shared" ref="D1205:F1205" si="317">SUM(D1191:D1204)</f>
        <v>0</v>
      </c>
      <c r="E1205" s="97">
        <f t="shared" si="317"/>
        <v>0</v>
      </c>
      <c r="F1205" s="97">
        <f t="shared" si="317"/>
        <v>0</v>
      </c>
      <c r="G1205" s="87"/>
      <c r="H1205" s="96"/>
      <c r="I1205" s="97">
        <f t="shared" ref="I1205:L1205" si="318">SUM(I1191:I1204)</f>
        <v>0</v>
      </c>
      <c r="J1205" s="98">
        <f t="shared" si="318"/>
        <v>0</v>
      </c>
      <c r="K1205" s="98">
        <f t="shared" si="318"/>
        <v>0</v>
      </c>
      <c r="L1205" s="98">
        <f t="shared" si="318"/>
        <v>0</v>
      </c>
      <c r="M1205" s="77"/>
      <c r="N1205" s="77"/>
      <c r="O1205" s="77"/>
      <c r="P1205" s="77"/>
      <c r="Q1205" s="77"/>
      <c r="R1205" s="77"/>
      <c r="S1205" s="77"/>
      <c r="T1205" s="77"/>
      <c r="U1205" s="77"/>
      <c r="V1205" s="77"/>
      <c r="W1205" s="77"/>
      <c r="X1205" s="77"/>
      <c r="Y1205" s="77"/>
      <c r="Z1205" s="77"/>
    </row>
    <row r="1206" ht="15.75" customHeight="1">
      <c r="A1206" s="8"/>
      <c r="B1206" s="100"/>
      <c r="C1206" s="100"/>
      <c r="D1206" s="100"/>
      <c r="E1206" s="100"/>
      <c r="F1206" s="100"/>
      <c r="G1206" s="100"/>
      <c r="H1206" s="100"/>
      <c r="I1206" s="101" t="s">
        <v>496</v>
      </c>
      <c r="J1206" s="100"/>
      <c r="K1206" s="100"/>
      <c r="L1206" s="101" t="s">
        <v>497</v>
      </c>
      <c r="M1206" s="77"/>
      <c r="N1206" s="77"/>
      <c r="O1206" s="77"/>
      <c r="P1206" s="77"/>
      <c r="Q1206" s="77"/>
      <c r="R1206" s="77"/>
      <c r="S1206" s="77"/>
      <c r="T1206" s="77"/>
      <c r="U1206" s="77"/>
      <c r="V1206" s="77"/>
      <c r="W1206" s="77"/>
      <c r="X1206" s="77"/>
      <c r="Y1206" s="77"/>
      <c r="Z1206" s="77"/>
    </row>
    <row r="1207" ht="15.75" customHeight="1">
      <c r="A1207" s="8"/>
      <c r="B1207" s="100"/>
      <c r="C1207" s="100"/>
      <c r="D1207" s="100"/>
      <c r="E1207" s="100"/>
      <c r="F1207" s="100"/>
      <c r="G1207" s="100"/>
      <c r="H1207" s="100"/>
      <c r="I1207" s="104">
        <f>G1203*A1189</f>
        <v>0</v>
      </c>
      <c r="J1207" s="100"/>
      <c r="K1207" s="100"/>
      <c r="L1207" s="104"/>
      <c r="M1207" s="77"/>
      <c r="N1207" s="77"/>
      <c r="O1207" s="77"/>
      <c r="P1207" s="77"/>
      <c r="Q1207" s="77"/>
      <c r="R1207" s="77"/>
      <c r="S1207" s="77"/>
      <c r="T1207" s="77"/>
      <c r="U1207" s="77"/>
      <c r="V1207" s="77"/>
      <c r="W1207" s="77"/>
      <c r="X1207" s="77"/>
      <c r="Y1207" s="77"/>
      <c r="Z1207" s="77"/>
    </row>
    <row r="1208" ht="15.75" customHeight="1">
      <c r="A1208" s="8"/>
      <c r="B1208" s="100"/>
      <c r="C1208" s="100"/>
      <c r="D1208" s="100"/>
      <c r="E1208" s="100"/>
      <c r="F1208" s="100"/>
      <c r="G1208" s="100"/>
      <c r="H1208" s="100"/>
      <c r="I1208" s="107"/>
      <c r="J1208" s="100"/>
      <c r="K1208" s="100"/>
      <c r="L1208" s="107"/>
      <c r="M1208" s="77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/>
      <c r="X1208" s="77"/>
      <c r="Y1208" s="77"/>
      <c r="Z1208" s="77"/>
    </row>
    <row r="1209" ht="15.75" customHeight="1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  <c r="Z1209" s="77"/>
    </row>
    <row r="1210" ht="15.75" customHeight="1">
      <c r="A1210" s="66"/>
      <c r="B1210" s="75"/>
      <c r="C1210" s="75"/>
      <c r="D1210" s="75"/>
      <c r="E1210" s="75"/>
      <c r="F1210" s="75"/>
      <c r="G1210" s="75"/>
      <c r="H1210" s="75"/>
      <c r="I1210" s="75"/>
      <c r="J1210" s="75"/>
      <c r="K1210" s="75"/>
      <c r="L1210" s="76"/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  <c r="Z1210" s="77"/>
    </row>
    <row r="1211" ht="15.75" customHeight="1">
      <c r="A1211" s="78" t="s">
        <v>478</v>
      </c>
      <c r="B1211" s="79" t="s">
        <v>479</v>
      </c>
      <c r="C1211" s="75"/>
      <c r="D1211" s="76"/>
      <c r="E1211" s="80" t="s">
        <v>480</v>
      </c>
      <c r="F1211" s="75"/>
      <c r="G1211" s="76"/>
      <c r="H1211" s="79" t="s">
        <v>481</v>
      </c>
      <c r="I1211" s="75"/>
      <c r="J1211" s="75"/>
      <c r="K1211" s="75"/>
      <c r="L1211" s="76"/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  <c r="Z1211" s="77"/>
    </row>
    <row r="1212" ht="15.75" customHeight="1">
      <c r="A1212" s="177">
        <v>4.0</v>
      </c>
      <c r="B1212" s="82" t="s">
        <v>482</v>
      </c>
      <c r="C1212" s="82" t="s">
        <v>483</v>
      </c>
      <c r="D1212" s="82" t="s">
        <v>484</v>
      </c>
      <c r="E1212" s="82" t="s">
        <v>485</v>
      </c>
      <c r="F1212" s="82" t="s">
        <v>484</v>
      </c>
      <c r="G1212" s="82" t="s">
        <v>524</v>
      </c>
      <c r="H1212" s="82" t="s">
        <v>486</v>
      </c>
      <c r="I1212" s="82" t="s">
        <v>487</v>
      </c>
      <c r="J1212" s="147" t="s">
        <v>488</v>
      </c>
      <c r="K1212" s="85" t="s">
        <v>489</v>
      </c>
      <c r="L1212" s="85" t="s">
        <v>490</v>
      </c>
      <c r="M1212" s="77"/>
      <c r="N1212" s="77"/>
      <c r="O1212" s="77"/>
      <c r="P1212" s="77"/>
      <c r="Q1212" s="77"/>
      <c r="R1212" s="77"/>
      <c r="S1212" s="77"/>
      <c r="T1212" s="77"/>
      <c r="U1212" s="77"/>
      <c r="V1212" s="77"/>
      <c r="W1212" s="77"/>
      <c r="X1212" s="77"/>
      <c r="Y1212" s="77"/>
      <c r="Z1212" s="77"/>
    </row>
    <row r="1213" ht="15.75" customHeight="1">
      <c r="A1213" s="86" t="s">
        <v>491</v>
      </c>
      <c r="B1213" s="87"/>
      <c r="C1213" s="87"/>
      <c r="D1213" s="87"/>
      <c r="E1213" s="87"/>
      <c r="F1213" s="87"/>
      <c r="G1213" s="87"/>
      <c r="H1213" s="87"/>
      <c r="I1213" s="87"/>
      <c r="J1213" s="115"/>
      <c r="K1213" s="87"/>
      <c r="L1213" s="87"/>
      <c r="M1213" s="77"/>
      <c r="N1213" s="77"/>
      <c r="O1213" s="77"/>
      <c r="P1213" s="77"/>
      <c r="Q1213" s="77"/>
      <c r="R1213" s="77"/>
      <c r="S1213" s="77"/>
      <c r="T1213" s="77"/>
      <c r="U1213" s="77"/>
      <c r="V1213" s="77"/>
      <c r="W1213" s="77"/>
      <c r="X1213" s="77"/>
      <c r="Y1213" s="77"/>
      <c r="Z1213" s="77"/>
    </row>
    <row r="1214" ht="15.75" customHeight="1">
      <c r="A1214" s="2"/>
      <c r="B1214" s="89"/>
      <c r="C1214" s="89"/>
      <c r="D1214" s="18">
        <f t="shared" ref="D1214:D1227" si="319">C1214*B1214</f>
        <v>0</v>
      </c>
      <c r="E1214" s="18">
        <f>B1214*A1212</f>
        <v>0</v>
      </c>
      <c r="F1214" s="18">
        <f t="shared" ref="F1214:F1227" si="320">E1214*C1214</f>
        <v>0</v>
      </c>
      <c r="G1214" s="140">
        <v>0.0</v>
      </c>
      <c r="H1214" s="18"/>
      <c r="I1214" s="89">
        <f t="shared" ref="I1214:I1227" si="321">H1214*E1214</f>
        <v>0</v>
      </c>
      <c r="J1214" s="116"/>
      <c r="K1214" s="3">
        <f t="shared" ref="K1214:K1227" si="322">J1214*I1214</f>
        <v>0</v>
      </c>
      <c r="L1214" s="3"/>
      <c r="M1214" s="77"/>
      <c r="N1214" s="77"/>
      <c r="O1214" s="77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  <c r="Z1214" s="77"/>
    </row>
    <row r="1215" ht="15.75" customHeight="1">
      <c r="A1215" s="2"/>
      <c r="B1215" s="89"/>
      <c r="C1215" s="89"/>
      <c r="D1215" s="18">
        <f t="shared" si="319"/>
        <v>0</v>
      </c>
      <c r="E1215" s="18">
        <f>B1215*A1212</f>
        <v>0</v>
      </c>
      <c r="F1215" s="18">
        <f t="shared" si="320"/>
        <v>0</v>
      </c>
      <c r="G1215" s="87"/>
      <c r="H1215" s="18"/>
      <c r="I1215" s="89">
        <f t="shared" si="321"/>
        <v>0</v>
      </c>
      <c r="J1215" s="116"/>
      <c r="K1215" s="3">
        <f t="shared" si="322"/>
        <v>0</v>
      </c>
      <c r="L1215" s="3"/>
      <c r="M1215" s="77"/>
      <c r="N1215" s="77"/>
      <c r="O1215" s="77"/>
      <c r="P1215" s="77"/>
      <c r="Q1215" s="77"/>
      <c r="R1215" s="77"/>
      <c r="S1215" s="77"/>
      <c r="T1215" s="77"/>
      <c r="U1215" s="77"/>
      <c r="V1215" s="77"/>
      <c r="W1215" s="77"/>
      <c r="X1215" s="77"/>
      <c r="Y1215" s="77"/>
      <c r="Z1215" s="77"/>
    </row>
    <row r="1216" ht="15.75" customHeight="1">
      <c r="A1216" s="2"/>
      <c r="B1216" s="18"/>
      <c r="C1216" s="18"/>
      <c r="D1216" s="18">
        <f t="shared" si="319"/>
        <v>0</v>
      </c>
      <c r="E1216" s="18">
        <f>B1216*A1212</f>
        <v>0</v>
      </c>
      <c r="F1216" s="18">
        <f t="shared" si="320"/>
        <v>0</v>
      </c>
      <c r="G1216" s="148" t="s">
        <v>527</v>
      </c>
      <c r="H1216" s="18"/>
      <c r="I1216" s="89">
        <f t="shared" si="321"/>
        <v>0</v>
      </c>
      <c r="J1216" s="116"/>
      <c r="K1216" s="3">
        <f t="shared" si="322"/>
        <v>0</v>
      </c>
      <c r="L1216" s="3"/>
      <c r="M1216" s="77"/>
      <c r="N1216" s="77"/>
      <c r="O1216" s="77"/>
      <c r="P1216" s="77"/>
      <c r="Q1216" s="77"/>
      <c r="R1216" s="77"/>
      <c r="S1216" s="77"/>
      <c r="T1216" s="77"/>
      <c r="U1216" s="77"/>
      <c r="V1216" s="77"/>
      <c r="W1216" s="77"/>
      <c r="X1216" s="77"/>
      <c r="Y1216" s="77"/>
      <c r="Z1216" s="77"/>
    </row>
    <row r="1217" ht="15.75" customHeight="1">
      <c r="A1217" s="2"/>
      <c r="B1217" s="18"/>
      <c r="C1217" s="18"/>
      <c r="D1217" s="18">
        <f t="shared" si="319"/>
        <v>0</v>
      </c>
      <c r="E1217" s="18">
        <f>B1217*A1212</f>
        <v>0</v>
      </c>
      <c r="F1217" s="18">
        <f t="shared" si="320"/>
        <v>0</v>
      </c>
      <c r="G1217" s="142"/>
      <c r="H1217" s="18"/>
      <c r="I1217" s="89">
        <f t="shared" si="321"/>
        <v>0</v>
      </c>
      <c r="J1217" s="116"/>
      <c r="K1217" s="3">
        <f t="shared" si="322"/>
        <v>0</v>
      </c>
      <c r="L1217" s="3"/>
      <c r="M1217" s="77"/>
      <c r="N1217" s="77"/>
      <c r="O1217" s="77"/>
      <c r="P1217" s="77"/>
      <c r="Q1217" s="77"/>
      <c r="R1217" s="77"/>
      <c r="S1217" s="77"/>
      <c r="T1217" s="77"/>
      <c r="U1217" s="77"/>
      <c r="V1217" s="77"/>
      <c r="W1217" s="77"/>
      <c r="X1217" s="77"/>
      <c r="Y1217" s="77"/>
      <c r="Z1217" s="77"/>
    </row>
    <row r="1218" ht="15.75" customHeight="1">
      <c r="A1218" s="2"/>
      <c r="B1218" s="18"/>
      <c r="C1218" s="18"/>
      <c r="D1218" s="18">
        <f t="shared" si="319"/>
        <v>0</v>
      </c>
      <c r="E1218" s="18">
        <f>B1218*A1212</f>
        <v>0</v>
      </c>
      <c r="F1218" s="18">
        <f t="shared" si="320"/>
        <v>0</v>
      </c>
      <c r="G1218" s="142"/>
      <c r="H1218" s="18"/>
      <c r="I1218" s="89">
        <f t="shared" si="321"/>
        <v>0</v>
      </c>
      <c r="J1218" s="116"/>
      <c r="K1218" s="3">
        <f t="shared" si="322"/>
        <v>0</v>
      </c>
      <c r="L1218" s="3"/>
      <c r="M1218" s="77"/>
      <c r="N1218" s="77"/>
      <c r="O1218" s="77"/>
      <c r="P1218" s="77"/>
      <c r="Q1218" s="77"/>
      <c r="R1218" s="77"/>
      <c r="S1218" s="77"/>
      <c r="T1218" s="77"/>
      <c r="U1218" s="77"/>
      <c r="V1218" s="77"/>
      <c r="W1218" s="77"/>
      <c r="X1218" s="77"/>
      <c r="Y1218" s="77"/>
      <c r="Z1218" s="77"/>
    </row>
    <row r="1219" ht="15.75" customHeight="1">
      <c r="A1219" s="2"/>
      <c r="B1219" s="18"/>
      <c r="C1219" s="18"/>
      <c r="D1219" s="18">
        <f t="shared" si="319"/>
        <v>0</v>
      </c>
      <c r="E1219" s="18">
        <f>B1219*A1212</f>
        <v>0</v>
      </c>
      <c r="F1219" s="18">
        <f t="shared" si="320"/>
        <v>0</v>
      </c>
      <c r="G1219" s="87"/>
      <c r="H1219" s="18"/>
      <c r="I1219" s="89">
        <f t="shared" si="321"/>
        <v>0</v>
      </c>
      <c r="J1219" s="116"/>
      <c r="K1219" s="3">
        <f t="shared" si="322"/>
        <v>0</v>
      </c>
      <c r="L1219" s="3"/>
      <c r="M1219" s="77"/>
      <c r="N1219" s="77"/>
      <c r="O1219" s="77"/>
      <c r="P1219" s="77"/>
      <c r="Q1219" s="77"/>
      <c r="R1219" s="77"/>
      <c r="S1219" s="77"/>
      <c r="T1219" s="77"/>
      <c r="U1219" s="77"/>
      <c r="V1219" s="77"/>
      <c r="W1219" s="77"/>
      <c r="X1219" s="77"/>
      <c r="Y1219" s="77"/>
      <c r="Z1219" s="77"/>
    </row>
    <row r="1220" ht="15.75" customHeight="1">
      <c r="A1220" s="2"/>
      <c r="B1220" s="18"/>
      <c r="C1220" s="18"/>
      <c r="D1220" s="18">
        <f t="shared" si="319"/>
        <v>0</v>
      </c>
      <c r="E1220" s="18">
        <f>B1220*A1212</f>
        <v>0</v>
      </c>
      <c r="F1220" s="18">
        <f t="shared" si="320"/>
        <v>0</v>
      </c>
      <c r="G1220" s="59"/>
      <c r="H1220" s="18"/>
      <c r="I1220" s="89">
        <f t="shared" si="321"/>
        <v>0</v>
      </c>
      <c r="J1220" s="116"/>
      <c r="K1220" s="3">
        <f t="shared" si="322"/>
        <v>0</v>
      </c>
      <c r="L1220" s="3"/>
      <c r="M1220" s="77"/>
      <c r="N1220" s="77"/>
      <c r="O1220" s="77"/>
      <c r="P1220" s="77"/>
      <c r="Q1220" s="77"/>
      <c r="R1220" s="77"/>
      <c r="S1220" s="77"/>
      <c r="T1220" s="77"/>
      <c r="U1220" s="77"/>
      <c r="V1220" s="77"/>
      <c r="W1220" s="77"/>
      <c r="X1220" s="77"/>
      <c r="Y1220" s="77"/>
      <c r="Z1220" s="77"/>
    </row>
    <row r="1221" ht="15.75" customHeight="1">
      <c r="A1221" s="2"/>
      <c r="B1221" s="89"/>
      <c r="C1221" s="89"/>
      <c r="D1221" s="18">
        <f t="shared" si="319"/>
        <v>0</v>
      </c>
      <c r="E1221" s="18">
        <f>B1221*A1212</f>
        <v>0</v>
      </c>
      <c r="F1221" s="18">
        <f t="shared" si="320"/>
        <v>0</v>
      </c>
      <c r="G1221" s="148" t="s">
        <v>528</v>
      </c>
      <c r="H1221" s="18"/>
      <c r="I1221" s="89">
        <f t="shared" si="321"/>
        <v>0</v>
      </c>
      <c r="J1221" s="116"/>
      <c r="K1221" s="3">
        <f t="shared" si="322"/>
        <v>0</v>
      </c>
      <c r="L1221" s="3"/>
      <c r="M1221" s="77"/>
      <c r="N1221" s="77"/>
      <c r="O1221" s="77"/>
      <c r="P1221" s="77"/>
      <c r="Q1221" s="77"/>
      <c r="R1221" s="77"/>
      <c r="S1221" s="77"/>
      <c r="T1221" s="77"/>
      <c r="U1221" s="77"/>
      <c r="V1221" s="77"/>
      <c r="W1221" s="77"/>
      <c r="X1221" s="77"/>
      <c r="Y1221" s="77"/>
      <c r="Z1221" s="77"/>
    </row>
    <row r="1222" ht="15.75" customHeight="1">
      <c r="A1222" s="2"/>
      <c r="B1222" s="89"/>
      <c r="C1222" s="89"/>
      <c r="D1222" s="18">
        <f t="shared" si="319"/>
        <v>0</v>
      </c>
      <c r="E1222" s="18">
        <f>B1222*A1212</f>
        <v>0</v>
      </c>
      <c r="F1222" s="18">
        <f t="shared" si="320"/>
        <v>0</v>
      </c>
      <c r="G1222" s="142"/>
      <c r="H1222" s="18"/>
      <c r="I1222" s="89">
        <f t="shared" si="321"/>
        <v>0</v>
      </c>
      <c r="J1222" s="116"/>
      <c r="K1222" s="3">
        <f t="shared" si="322"/>
        <v>0</v>
      </c>
      <c r="L1222" s="3"/>
      <c r="M1222" s="77"/>
      <c r="N1222" s="77"/>
      <c r="O1222" s="77"/>
      <c r="P1222" s="77"/>
      <c r="Q1222" s="77"/>
      <c r="R1222" s="77"/>
      <c r="S1222" s="77"/>
      <c r="T1222" s="77"/>
      <c r="U1222" s="77"/>
      <c r="V1222" s="77"/>
      <c r="W1222" s="77"/>
      <c r="X1222" s="77"/>
      <c r="Y1222" s="77"/>
      <c r="Z1222" s="77"/>
    </row>
    <row r="1223" ht="15.75" customHeight="1">
      <c r="A1223" s="1"/>
      <c r="B1223" s="89"/>
      <c r="C1223" s="89"/>
      <c r="D1223" s="18">
        <f t="shared" si="319"/>
        <v>0</v>
      </c>
      <c r="E1223" s="18">
        <f>B1223*A1212</f>
        <v>0</v>
      </c>
      <c r="F1223" s="18">
        <f t="shared" si="320"/>
        <v>0</v>
      </c>
      <c r="G1223" s="142"/>
      <c r="H1223" s="18"/>
      <c r="I1223" s="89">
        <f t="shared" si="321"/>
        <v>0</v>
      </c>
      <c r="J1223" s="116"/>
      <c r="K1223" s="3">
        <f t="shared" si="322"/>
        <v>0</v>
      </c>
      <c r="L1223" s="3"/>
      <c r="M1223" s="77"/>
      <c r="N1223" s="77"/>
      <c r="O1223" s="77"/>
      <c r="P1223" s="77"/>
      <c r="Q1223" s="77"/>
      <c r="R1223" s="77"/>
      <c r="S1223" s="77"/>
      <c r="T1223" s="77"/>
      <c r="U1223" s="77"/>
      <c r="V1223" s="77"/>
      <c r="W1223" s="77"/>
      <c r="X1223" s="77"/>
      <c r="Y1223" s="77"/>
      <c r="Z1223" s="77"/>
    </row>
    <row r="1224" ht="15.75" customHeight="1">
      <c r="A1224" s="1"/>
      <c r="B1224" s="89"/>
      <c r="C1224" s="89"/>
      <c r="D1224" s="18">
        <f t="shared" si="319"/>
        <v>0</v>
      </c>
      <c r="E1224" s="18">
        <f>B1224*A1212</f>
        <v>0</v>
      </c>
      <c r="F1224" s="18">
        <f t="shared" si="320"/>
        <v>0</v>
      </c>
      <c r="G1224" s="142"/>
      <c r="H1224" s="18"/>
      <c r="I1224" s="89">
        <f t="shared" si="321"/>
        <v>0</v>
      </c>
      <c r="J1224" s="116"/>
      <c r="K1224" s="3">
        <f t="shared" si="322"/>
        <v>0</v>
      </c>
      <c r="L1224" s="3"/>
      <c r="M1224" s="77"/>
      <c r="N1224" s="77"/>
      <c r="O1224" s="77"/>
      <c r="P1224" s="77"/>
      <c r="Q1224" s="77"/>
      <c r="R1224" s="77"/>
      <c r="S1224" s="77"/>
      <c r="T1224" s="77"/>
      <c r="U1224" s="77"/>
      <c r="V1224" s="77"/>
      <c r="W1224" s="77"/>
      <c r="X1224" s="77"/>
      <c r="Y1224" s="77"/>
      <c r="Z1224" s="77"/>
    </row>
    <row r="1225" ht="15.75" customHeight="1">
      <c r="A1225" s="31"/>
      <c r="B1225" s="89"/>
      <c r="C1225" s="89"/>
      <c r="D1225" s="95">
        <f t="shared" si="319"/>
        <v>0</v>
      </c>
      <c r="E1225" s="95">
        <f>B1225*A1212</f>
        <v>0</v>
      </c>
      <c r="F1225" s="18">
        <f t="shared" si="320"/>
        <v>0</v>
      </c>
      <c r="G1225" s="87"/>
      <c r="H1225" s="18"/>
      <c r="I1225" s="89">
        <f t="shared" si="321"/>
        <v>0</v>
      </c>
      <c r="J1225" s="118"/>
      <c r="K1225" s="3">
        <f t="shared" si="322"/>
        <v>0</v>
      </c>
      <c r="L1225" s="3"/>
      <c r="M1225" s="77"/>
      <c r="N1225" s="77"/>
      <c r="O1225" s="77"/>
      <c r="P1225" s="77"/>
      <c r="Q1225" s="77"/>
      <c r="R1225" s="77"/>
      <c r="S1225" s="77"/>
      <c r="T1225" s="77"/>
      <c r="U1225" s="77"/>
      <c r="V1225" s="77"/>
      <c r="W1225" s="77"/>
      <c r="X1225" s="77"/>
      <c r="Y1225" s="77"/>
      <c r="Z1225" s="77"/>
    </row>
    <row r="1226" ht="15.75" customHeight="1">
      <c r="A1226" s="31"/>
      <c r="B1226" s="89"/>
      <c r="C1226" s="89"/>
      <c r="D1226" s="18">
        <f t="shared" si="319"/>
        <v>0</v>
      </c>
      <c r="E1226" s="18">
        <f>B1226*A1212</f>
        <v>0</v>
      </c>
      <c r="F1226" s="18">
        <f t="shared" si="320"/>
        <v>0</v>
      </c>
      <c r="G1226" s="143">
        <f>F1228/A1212</f>
        <v>0</v>
      </c>
      <c r="H1226" s="18"/>
      <c r="I1226" s="89">
        <f t="shared" si="321"/>
        <v>0</v>
      </c>
      <c r="J1226" s="3"/>
      <c r="K1226" s="3">
        <f t="shared" si="322"/>
        <v>0</v>
      </c>
      <c r="L1226" s="3"/>
      <c r="M1226" s="77"/>
      <c r="N1226" s="77"/>
      <c r="O1226" s="77"/>
      <c r="P1226" s="77"/>
      <c r="Q1226" s="77"/>
      <c r="R1226" s="77"/>
      <c r="S1226" s="77"/>
      <c r="T1226" s="77"/>
      <c r="U1226" s="77"/>
      <c r="V1226" s="77"/>
      <c r="W1226" s="77"/>
      <c r="X1226" s="77"/>
      <c r="Y1226" s="77"/>
      <c r="Z1226" s="77"/>
    </row>
    <row r="1227" ht="15.75" customHeight="1">
      <c r="A1227" s="31"/>
      <c r="B1227" s="89"/>
      <c r="C1227" s="89"/>
      <c r="D1227" s="18">
        <f t="shared" si="319"/>
        <v>0</v>
      </c>
      <c r="E1227" s="18">
        <f>B1227*A1212</f>
        <v>0</v>
      </c>
      <c r="F1227" s="18">
        <f t="shared" si="320"/>
        <v>0</v>
      </c>
      <c r="G1227" s="142"/>
      <c r="H1227" s="18"/>
      <c r="I1227" s="89">
        <f t="shared" si="321"/>
        <v>0</v>
      </c>
      <c r="J1227" s="3"/>
      <c r="K1227" s="3">
        <f t="shared" si="322"/>
        <v>0</v>
      </c>
      <c r="L1227" s="3"/>
      <c r="M1227" s="77"/>
      <c r="N1227" s="77"/>
      <c r="O1227" s="77"/>
      <c r="P1227" s="77"/>
      <c r="Q1227" s="77"/>
      <c r="R1227" s="77"/>
      <c r="S1227" s="77"/>
      <c r="T1227" s="77"/>
      <c r="U1227" s="77"/>
      <c r="V1227" s="77"/>
      <c r="W1227" s="77"/>
      <c r="X1227" s="77"/>
      <c r="Y1227" s="77"/>
      <c r="Z1227" s="77"/>
    </row>
    <row r="1228" ht="15.75" customHeight="1">
      <c r="A1228" s="4" t="s">
        <v>495</v>
      </c>
      <c r="B1228" s="97">
        <f>SUM(B1214:B1227)</f>
        <v>0</v>
      </c>
      <c r="C1228" s="96"/>
      <c r="D1228" s="97">
        <f t="shared" ref="D1228:F1228" si="323">SUM(D1214:D1227)</f>
        <v>0</v>
      </c>
      <c r="E1228" s="97">
        <f t="shared" si="323"/>
        <v>0</v>
      </c>
      <c r="F1228" s="97">
        <f t="shared" si="323"/>
        <v>0</v>
      </c>
      <c r="G1228" s="87"/>
      <c r="H1228" s="96"/>
      <c r="I1228" s="97">
        <f t="shared" ref="I1228:L1228" si="324">SUM(I1214:I1227)</f>
        <v>0</v>
      </c>
      <c r="J1228" s="98">
        <f t="shared" si="324"/>
        <v>0</v>
      </c>
      <c r="K1228" s="98">
        <f t="shared" si="324"/>
        <v>0</v>
      </c>
      <c r="L1228" s="98">
        <f t="shared" si="324"/>
        <v>0</v>
      </c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  <c r="Z1228" s="77"/>
    </row>
    <row r="1229" ht="15.75" customHeight="1">
      <c r="A1229" s="8"/>
      <c r="B1229" s="100"/>
      <c r="C1229" s="100"/>
      <c r="D1229" s="100"/>
      <c r="E1229" s="100"/>
      <c r="F1229" s="100"/>
      <c r="G1229" s="100"/>
      <c r="H1229" s="100"/>
      <c r="I1229" s="101" t="s">
        <v>496</v>
      </c>
      <c r="J1229" s="100"/>
      <c r="K1229" s="100"/>
      <c r="L1229" s="101" t="s">
        <v>497</v>
      </c>
      <c r="M1229" s="77"/>
      <c r="N1229" s="77"/>
      <c r="O1229" s="77"/>
      <c r="P1229" s="77"/>
      <c r="Q1229" s="77"/>
      <c r="R1229" s="77"/>
      <c r="S1229" s="77"/>
      <c r="T1229" s="77"/>
      <c r="U1229" s="77"/>
      <c r="V1229" s="77"/>
      <c r="W1229" s="77"/>
      <c r="X1229" s="77"/>
      <c r="Y1229" s="77"/>
      <c r="Z1229" s="77"/>
    </row>
    <row r="1230" ht="15.75" customHeight="1">
      <c r="A1230" s="8"/>
      <c r="B1230" s="100"/>
      <c r="C1230" s="100"/>
      <c r="D1230" s="100"/>
      <c r="E1230" s="100"/>
      <c r="F1230" s="100"/>
      <c r="G1230" s="100"/>
      <c r="H1230" s="100"/>
      <c r="I1230" s="104">
        <f>G1226*A1212</f>
        <v>0</v>
      </c>
      <c r="J1230" s="100"/>
      <c r="K1230" s="100"/>
      <c r="L1230" s="104"/>
      <c r="M1230" s="77"/>
      <c r="N1230" s="77"/>
      <c r="O1230" s="77"/>
      <c r="P1230" s="77"/>
      <c r="Q1230" s="77"/>
      <c r="R1230" s="77"/>
      <c r="S1230" s="77"/>
      <c r="T1230" s="77"/>
      <c r="U1230" s="77"/>
      <c r="V1230" s="77"/>
      <c r="W1230" s="77"/>
      <c r="X1230" s="77"/>
      <c r="Y1230" s="77"/>
      <c r="Z1230" s="77"/>
    </row>
    <row r="1231" ht="15.75" customHeight="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77"/>
      <c r="N1231" s="77"/>
      <c r="O1231" s="77"/>
      <c r="P1231" s="77"/>
      <c r="Q1231" s="77"/>
      <c r="R1231" s="77"/>
      <c r="S1231" s="77"/>
      <c r="T1231" s="77"/>
      <c r="U1231" s="77"/>
      <c r="V1231" s="77"/>
      <c r="W1231" s="77"/>
      <c r="X1231" s="77"/>
      <c r="Y1231" s="77"/>
      <c r="Z1231" s="77"/>
    </row>
    <row r="1232" ht="15.75" customHeight="1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77"/>
      <c r="N1232" s="77"/>
      <c r="O1232" s="77"/>
      <c r="P1232" s="77"/>
      <c r="Q1232" s="77"/>
      <c r="R1232" s="77"/>
      <c r="S1232" s="77"/>
      <c r="T1232" s="77"/>
      <c r="U1232" s="77"/>
      <c r="V1232" s="77"/>
      <c r="W1232" s="77"/>
      <c r="X1232" s="77"/>
      <c r="Y1232" s="77"/>
      <c r="Z1232" s="77"/>
    </row>
    <row r="1233" ht="15.75" customHeight="1">
      <c r="A1233" s="66"/>
      <c r="B1233" s="75"/>
      <c r="C1233" s="75"/>
      <c r="D1233" s="75"/>
      <c r="E1233" s="75"/>
      <c r="F1233" s="75"/>
      <c r="G1233" s="75"/>
      <c r="H1233" s="75"/>
      <c r="I1233" s="75"/>
      <c r="J1233" s="75"/>
      <c r="K1233" s="75"/>
      <c r="L1233" s="76"/>
      <c r="M1233" s="77"/>
      <c r="N1233" s="77"/>
      <c r="O1233" s="77"/>
      <c r="P1233" s="77"/>
      <c r="Q1233" s="77"/>
      <c r="R1233" s="77"/>
      <c r="S1233" s="77"/>
      <c r="T1233" s="77"/>
      <c r="U1233" s="77"/>
      <c r="V1233" s="77"/>
      <c r="W1233" s="77"/>
      <c r="X1233" s="77"/>
      <c r="Y1233" s="77"/>
      <c r="Z1233" s="77"/>
    </row>
    <row r="1234" ht="15.75" customHeight="1">
      <c r="A1234" s="78" t="s">
        <v>478</v>
      </c>
      <c r="B1234" s="79" t="s">
        <v>479</v>
      </c>
      <c r="C1234" s="75"/>
      <c r="D1234" s="76"/>
      <c r="E1234" s="80" t="s">
        <v>480</v>
      </c>
      <c r="F1234" s="75"/>
      <c r="G1234" s="76"/>
      <c r="H1234" s="79" t="s">
        <v>481</v>
      </c>
      <c r="I1234" s="75"/>
      <c r="J1234" s="75"/>
      <c r="K1234" s="75"/>
      <c r="L1234" s="76"/>
      <c r="M1234" s="77"/>
      <c r="N1234" s="77"/>
      <c r="O1234" s="77"/>
      <c r="P1234" s="77"/>
      <c r="Q1234" s="77"/>
      <c r="R1234" s="77"/>
      <c r="S1234" s="77"/>
      <c r="T1234" s="77"/>
      <c r="U1234" s="77"/>
      <c r="V1234" s="77"/>
      <c r="W1234" s="77"/>
      <c r="X1234" s="77"/>
      <c r="Y1234" s="77"/>
      <c r="Z1234" s="77"/>
    </row>
    <row r="1235" ht="15.75" customHeight="1">
      <c r="A1235" s="177">
        <v>4.0</v>
      </c>
      <c r="B1235" s="82" t="s">
        <v>482</v>
      </c>
      <c r="C1235" s="82" t="s">
        <v>483</v>
      </c>
      <c r="D1235" s="82" t="s">
        <v>484</v>
      </c>
      <c r="E1235" s="82" t="s">
        <v>485</v>
      </c>
      <c r="F1235" s="82" t="s">
        <v>484</v>
      </c>
      <c r="G1235" s="82" t="s">
        <v>524</v>
      </c>
      <c r="H1235" s="82" t="s">
        <v>486</v>
      </c>
      <c r="I1235" s="82" t="s">
        <v>487</v>
      </c>
      <c r="J1235" s="147" t="s">
        <v>488</v>
      </c>
      <c r="K1235" s="85" t="s">
        <v>489</v>
      </c>
      <c r="L1235" s="85" t="s">
        <v>490</v>
      </c>
      <c r="M1235" s="77"/>
      <c r="N1235" s="77"/>
      <c r="O1235" s="77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  <c r="Z1235" s="77"/>
    </row>
    <row r="1236" ht="15.75" customHeight="1">
      <c r="A1236" s="86" t="s">
        <v>491</v>
      </c>
      <c r="B1236" s="87"/>
      <c r="C1236" s="87"/>
      <c r="D1236" s="87"/>
      <c r="E1236" s="87"/>
      <c r="F1236" s="87"/>
      <c r="G1236" s="87"/>
      <c r="H1236" s="87"/>
      <c r="I1236" s="87"/>
      <c r="J1236" s="115"/>
      <c r="K1236" s="87"/>
      <c r="L1236" s="87"/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  <c r="Z1236" s="77"/>
    </row>
    <row r="1237" ht="15.75" customHeight="1">
      <c r="A1237" s="2"/>
      <c r="B1237" s="89"/>
      <c r="C1237" s="89"/>
      <c r="D1237" s="18">
        <f t="shared" ref="D1237:D1250" si="325">C1237*B1237</f>
        <v>0</v>
      </c>
      <c r="E1237" s="18">
        <f>B1237*A1235</f>
        <v>0</v>
      </c>
      <c r="F1237" s="18">
        <f t="shared" ref="F1237:F1250" si="326">E1237*C1237</f>
        <v>0</v>
      </c>
      <c r="G1237" s="140">
        <v>0.0</v>
      </c>
      <c r="H1237" s="18"/>
      <c r="I1237" s="89">
        <f t="shared" ref="I1237:I1250" si="327">H1237*E1237</f>
        <v>0</v>
      </c>
      <c r="J1237" s="116"/>
      <c r="K1237" s="3">
        <f t="shared" ref="K1237:K1250" si="328">J1237*I1237</f>
        <v>0</v>
      </c>
      <c r="L1237" s="3"/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  <c r="Z1237" s="77"/>
    </row>
    <row r="1238" ht="15.75" customHeight="1">
      <c r="A1238" s="2"/>
      <c r="B1238" s="89"/>
      <c r="C1238" s="89"/>
      <c r="D1238" s="18">
        <f t="shared" si="325"/>
        <v>0</v>
      </c>
      <c r="E1238" s="18">
        <f>B1238*A1235</f>
        <v>0</v>
      </c>
      <c r="F1238" s="18">
        <f t="shared" si="326"/>
        <v>0</v>
      </c>
      <c r="G1238" s="87"/>
      <c r="H1238" s="18"/>
      <c r="I1238" s="89">
        <f t="shared" si="327"/>
        <v>0</v>
      </c>
      <c r="J1238" s="116"/>
      <c r="K1238" s="3">
        <f t="shared" si="328"/>
        <v>0</v>
      </c>
      <c r="L1238" s="3"/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  <c r="Z1238" s="77"/>
    </row>
    <row r="1239" ht="15.75" customHeight="1">
      <c r="A1239" s="2"/>
      <c r="B1239" s="18"/>
      <c r="C1239" s="18"/>
      <c r="D1239" s="18">
        <f t="shared" si="325"/>
        <v>0</v>
      </c>
      <c r="E1239" s="18">
        <f>B1239*A1235</f>
        <v>0</v>
      </c>
      <c r="F1239" s="18">
        <f t="shared" si="326"/>
        <v>0</v>
      </c>
      <c r="G1239" s="148" t="s">
        <v>527</v>
      </c>
      <c r="H1239" s="18"/>
      <c r="I1239" s="89">
        <f t="shared" si="327"/>
        <v>0</v>
      </c>
      <c r="J1239" s="116"/>
      <c r="K1239" s="3">
        <f t="shared" si="328"/>
        <v>0</v>
      </c>
      <c r="L1239" s="3"/>
      <c r="M1239" s="77"/>
      <c r="N1239" s="77"/>
      <c r="O1239" s="77"/>
      <c r="P1239" s="77"/>
      <c r="Q1239" s="77"/>
      <c r="R1239" s="77"/>
      <c r="S1239" s="77"/>
      <c r="T1239" s="77"/>
      <c r="U1239" s="77"/>
      <c r="V1239" s="77"/>
      <c r="W1239" s="77"/>
      <c r="X1239" s="77"/>
      <c r="Y1239" s="77"/>
      <c r="Z1239" s="77"/>
    </row>
    <row r="1240" ht="15.75" customHeight="1">
      <c r="A1240" s="2"/>
      <c r="B1240" s="18"/>
      <c r="C1240" s="18"/>
      <c r="D1240" s="18">
        <f t="shared" si="325"/>
        <v>0</v>
      </c>
      <c r="E1240" s="18">
        <f>B1240*A1235</f>
        <v>0</v>
      </c>
      <c r="F1240" s="18">
        <f t="shared" si="326"/>
        <v>0</v>
      </c>
      <c r="G1240" s="142"/>
      <c r="H1240" s="18"/>
      <c r="I1240" s="89">
        <f t="shared" si="327"/>
        <v>0</v>
      </c>
      <c r="J1240" s="116"/>
      <c r="K1240" s="3">
        <f t="shared" si="328"/>
        <v>0</v>
      </c>
      <c r="L1240" s="3"/>
      <c r="M1240" s="77"/>
      <c r="N1240" s="77"/>
      <c r="O1240" s="77"/>
      <c r="P1240" s="77"/>
      <c r="Q1240" s="77"/>
      <c r="R1240" s="77"/>
      <c r="S1240" s="77"/>
      <c r="T1240" s="77"/>
      <c r="U1240" s="77"/>
      <c r="V1240" s="77"/>
      <c r="W1240" s="77"/>
      <c r="X1240" s="77"/>
      <c r="Y1240" s="77"/>
      <c r="Z1240" s="77"/>
    </row>
    <row r="1241" ht="15.75" customHeight="1">
      <c r="A1241" s="2"/>
      <c r="B1241" s="18"/>
      <c r="C1241" s="18"/>
      <c r="D1241" s="18">
        <f t="shared" si="325"/>
        <v>0</v>
      </c>
      <c r="E1241" s="18">
        <f>B1241*A1235</f>
        <v>0</v>
      </c>
      <c r="F1241" s="18">
        <f t="shared" si="326"/>
        <v>0</v>
      </c>
      <c r="G1241" s="142"/>
      <c r="H1241" s="18"/>
      <c r="I1241" s="89">
        <f t="shared" si="327"/>
        <v>0</v>
      </c>
      <c r="J1241" s="116"/>
      <c r="K1241" s="3">
        <f t="shared" si="328"/>
        <v>0</v>
      </c>
      <c r="L1241" s="3"/>
      <c r="M1241" s="77"/>
      <c r="N1241" s="77"/>
      <c r="O1241" s="77"/>
      <c r="P1241" s="77"/>
      <c r="Q1241" s="77"/>
      <c r="R1241" s="77"/>
      <c r="S1241" s="77"/>
      <c r="T1241" s="77"/>
      <c r="U1241" s="77"/>
      <c r="V1241" s="77"/>
      <c r="W1241" s="77"/>
      <c r="X1241" s="77"/>
      <c r="Y1241" s="77"/>
      <c r="Z1241" s="77"/>
    </row>
    <row r="1242" ht="15.75" customHeight="1">
      <c r="A1242" s="2"/>
      <c r="B1242" s="18"/>
      <c r="C1242" s="18"/>
      <c r="D1242" s="18">
        <f t="shared" si="325"/>
        <v>0</v>
      </c>
      <c r="E1242" s="18">
        <f>B1242*A1235</f>
        <v>0</v>
      </c>
      <c r="F1242" s="18">
        <f t="shared" si="326"/>
        <v>0</v>
      </c>
      <c r="G1242" s="87"/>
      <c r="H1242" s="18"/>
      <c r="I1242" s="89">
        <f t="shared" si="327"/>
        <v>0</v>
      </c>
      <c r="J1242" s="116"/>
      <c r="K1242" s="3">
        <f t="shared" si="328"/>
        <v>0</v>
      </c>
      <c r="L1242" s="3"/>
      <c r="M1242" s="77"/>
      <c r="N1242" s="77"/>
      <c r="O1242" s="77"/>
      <c r="P1242" s="77"/>
      <c r="Q1242" s="77"/>
      <c r="R1242" s="77"/>
      <c r="S1242" s="77"/>
      <c r="T1242" s="77"/>
      <c r="U1242" s="77"/>
      <c r="V1242" s="77"/>
      <c r="W1242" s="77"/>
      <c r="X1242" s="77"/>
      <c r="Y1242" s="77"/>
      <c r="Z1242" s="77"/>
    </row>
    <row r="1243" ht="15.75" customHeight="1">
      <c r="A1243" s="2"/>
      <c r="B1243" s="18"/>
      <c r="C1243" s="18"/>
      <c r="D1243" s="18">
        <f t="shared" si="325"/>
        <v>0</v>
      </c>
      <c r="E1243" s="18">
        <f>B1243*A1235</f>
        <v>0</v>
      </c>
      <c r="F1243" s="18">
        <f t="shared" si="326"/>
        <v>0</v>
      </c>
      <c r="G1243" s="59"/>
      <c r="H1243" s="18"/>
      <c r="I1243" s="89">
        <f t="shared" si="327"/>
        <v>0</v>
      </c>
      <c r="J1243" s="116"/>
      <c r="K1243" s="3">
        <f t="shared" si="328"/>
        <v>0</v>
      </c>
      <c r="L1243" s="3"/>
      <c r="M1243" s="77"/>
      <c r="N1243" s="77"/>
      <c r="O1243" s="77"/>
      <c r="P1243" s="77"/>
      <c r="Q1243" s="77"/>
      <c r="R1243" s="77"/>
      <c r="S1243" s="77"/>
      <c r="T1243" s="77"/>
      <c r="U1243" s="77"/>
      <c r="V1243" s="77"/>
      <c r="W1243" s="77"/>
      <c r="X1243" s="77"/>
      <c r="Y1243" s="77"/>
      <c r="Z1243" s="77"/>
    </row>
    <row r="1244" ht="15.75" customHeight="1">
      <c r="A1244" s="2"/>
      <c r="B1244" s="89"/>
      <c r="C1244" s="89"/>
      <c r="D1244" s="18">
        <f t="shared" si="325"/>
        <v>0</v>
      </c>
      <c r="E1244" s="18">
        <f>B1244*A1235</f>
        <v>0</v>
      </c>
      <c r="F1244" s="18">
        <f t="shared" si="326"/>
        <v>0</v>
      </c>
      <c r="G1244" s="148" t="s">
        <v>528</v>
      </c>
      <c r="H1244" s="18"/>
      <c r="I1244" s="89">
        <f t="shared" si="327"/>
        <v>0</v>
      </c>
      <c r="J1244" s="116"/>
      <c r="K1244" s="3">
        <f t="shared" si="328"/>
        <v>0</v>
      </c>
      <c r="L1244" s="3"/>
      <c r="M1244" s="77"/>
      <c r="N1244" s="77"/>
      <c r="O1244" s="77"/>
      <c r="P1244" s="77"/>
      <c r="Q1244" s="77"/>
      <c r="R1244" s="77"/>
      <c r="S1244" s="77"/>
      <c r="T1244" s="77"/>
      <c r="U1244" s="77"/>
      <c r="V1244" s="77"/>
      <c r="W1244" s="77"/>
      <c r="X1244" s="77"/>
      <c r="Y1244" s="77"/>
      <c r="Z1244" s="77"/>
    </row>
    <row r="1245" ht="15.75" customHeight="1">
      <c r="A1245" s="2"/>
      <c r="B1245" s="89"/>
      <c r="C1245" s="89"/>
      <c r="D1245" s="18">
        <f t="shared" si="325"/>
        <v>0</v>
      </c>
      <c r="E1245" s="18">
        <f>B1245*A1235</f>
        <v>0</v>
      </c>
      <c r="F1245" s="18">
        <f t="shared" si="326"/>
        <v>0</v>
      </c>
      <c r="G1245" s="142"/>
      <c r="H1245" s="18"/>
      <c r="I1245" s="89">
        <f t="shared" si="327"/>
        <v>0</v>
      </c>
      <c r="J1245" s="116"/>
      <c r="K1245" s="3">
        <f t="shared" si="328"/>
        <v>0</v>
      </c>
      <c r="L1245" s="3"/>
      <c r="M1245" s="77"/>
      <c r="N1245" s="77"/>
      <c r="O1245" s="77"/>
      <c r="P1245" s="77"/>
      <c r="Q1245" s="77"/>
      <c r="R1245" s="77"/>
      <c r="S1245" s="77"/>
      <c r="T1245" s="77"/>
      <c r="U1245" s="77"/>
      <c r="V1245" s="77"/>
      <c r="W1245" s="77"/>
      <c r="X1245" s="77"/>
      <c r="Y1245" s="77"/>
      <c r="Z1245" s="77"/>
    </row>
    <row r="1246" ht="15.75" customHeight="1">
      <c r="A1246" s="1"/>
      <c r="B1246" s="89"/>
      <c r="C1246" s="89"/>
      <c r="D1246" s="18">
        <f t="shared" si="325"/>
        <v>0</v>
      </c>
      <c r="E1246" s="18">
        <f>B1246*A1235</f>
        <v>0</v>
      </c>
      <c r="F1246" s="18">
        <f t="shared" si="326"/>
        <v>0</v>
      </c>
      <c r="G1246" s="142"/>
      <c r="H1246" s="18"/>
      <c r="I1246" s="89">
        <f t="shared" si="327"/>
        <v>0</v>
      </c>
      <c r="J1246" s="116"/>
      <c r="K1246" s="3">
        <f t="shared" si="328"/>
        <v>0</v>
      </c>
      <c r="L1246" s="3"/>
      <c r="M1246" s="77"/>
      <c r="N1246" s="77"/>
      <c r="O1246" s="77"/>
      <c r="P1246" s="77"/>
      <c r="Q1246" s="77"/>
      <c r="R1246" s="77"/>
      <c r="S1246" s="77"/>
      <c r="T1246" s="77"/>
      <c r="U1246" s="77"/>
      <c r="V1246" s="77"/>
      <c r="W1246" s="77"/>
      <c r="X1246" s="77"/>
      <c r="Y1246" s="77"/>
      <c r="Z1246" s="77"/>
    </row>
    <row r="1247" ht="15.75" customHeight="1">
      <c r="A1247" s="1"/>
      <c r="B1247" s="89"/>
      <c r="C1247" s="89"/>
      <c r="D1247" s="18">
        <f t="shared" si="325"/>
        <v>0</v>
      </c>
      <c r="E1247" s="18">
        <f>B1247*A1235</f>
        <v>0</v>
      </c>
      <c r="F1247" s="18">
        <f t="shared" si="326"/>
        <v>0</v>
      </c>
      <c r="G1247" s="142"/>
      <c r="H1247" s="18"/>
      <c r="I1247" s="89">
        <f t="shared" si="327"/>
        <v>0</v>
      </c>
      <c r="J1247" s="116"/>
      <c r="K1247" s="3">
        <f t="shared" si="328"/>
        <v>0</v>
      </c>
      <c r="L1247" s="3"/>
      <c r="M1247" s="77"/>
      <c r="N1247" s="77"/>
      <c r="O1247" s="77"/>
      <c r="P1247" s="77"/>
      <c r="Q1247" s="77"/>
      <c r="R1247" s="77"/>
      <c r="S1247" s="77"/>
      <c r="T1247" s="77"/>
      <c r="U1247" s="77"/>
      <c r="V1247" s="77"/>
      <c r="W1247" s="77"/>
      <c r="X1247" s="77"/>
      <c r="Y1247" s="77"/>
      <c r="Z1247" s="77"/>
    </row>
    <row r="1248" ht="15.75" customHeight="1">
      <c r="A1248" s="31"/>
      <c r="B1248" s="89"/>
      <c r="C1248" s="89"/>
      <c r="D1248" s="95">
        <f t="shared" si="325"/>
        <v>0</v>
      </c>
      <c r="E1248" s="95">
        <f>B1248*A1235</f>
        <v>0</v>
      </c>
      <c r="F1248" s="18">
        <f t="shared" si="326"/>
        <v>0</v>
      </c>
      <c r="G1248" s="87"/>
      <c r="H1248" s="18"/>
      <c r="I1248" s="89">
        <f t="shared" si="327"/>
        <v>0</v>
      </c>
      <c r="J1248" s="118"/>
      <c r="K1248" s="3">
        <f t="shared" si="328"/>
        <v>0</v>
      </c>
      <c r="L1248" s="3"/>
      <c r="M1248" s="77"/>
      <c r="N1248" s="77"/>
      <c r="O1248" s="77"/>
      <c r="P1248" s="77"/>
      <c r="Q1248" s="77"/>
      <c r="R1248" s="77"/>
      <c r="S1248" s="77"/>
      <c r="T1248" s="77"/>
      <c r="U1248" s="77"/>
      <c r="V1248" s="77"/>
      <c r="W1248" s="77"/>
      <c r="X1248" s="77"/>
      <c r="Y1248" s="77"/>
      <c r="Z1248" s="77"/>
    </row>
    <row r="1249" ht="15.75" customHeight="1">
      <c r="A1249" s="31"/>
      <c r="B1249" s="89"/>
      <c r="C1249" s="89"/>
      <c r="D1249" s="18">
        <f t="shared" si="325"/>
        <v>0</v>
      </c>
      <c r="E1249" s="18">
        <f>B1249*A1235</f>
        <v>0</v>
      </c>
      <c r="F1249" s="18">
        <f t="shared" si="326"/>
        <v>0</v>
      </c>
      <c r="G1249" s="143">
        <f>F1251/A1235</f>
        <v>0</v>
      </c>
      <c r="H1249" s="18"/>
      <c r="I1249" s="89">
        <f t="shared" si="327"/>
        <v>0</v>
      </c>
      <c r="J1249" s="3"/>
      <c r="K1249" s="3">
        <f t="shared" si="328"/>
        <v>0</v>
      </c>
      <c r="L1249" s="3"/>
      <c r="M1249" s="77"/>
      <c r="N1249" s="77"/>
      <c r="O1249" s="77"/>
      <c r="P1249" s="77"/>
      <c r="Q1249" s="77"/>
      <c r="R1249" s="77"/>
      <c r="S1249" s="77"/>
      <c r="T1249" s="77"/>
      <c r="U1249" s="77"/>
      <c r="V1249" s="77"/>
      <c r="W1249" s="77"/>
      <c r="X1249" s="77"/>
      <c r="Y1249" s="77"/>
      <c r="Z1249" s="77"/>
    </row>
    <row r="1250" ht="15.75" customHeight="1">
      <c r="A1250" s="31"/>
      <c r="B1250" s="89"/>
      <c r="C1250" s="89"/>
      <c r="D1250" s="18">
        <f t="shared" si="325"/>
        <v>0</v>
      </c>
      <c r="E1250" s="18">
        <f>B1250*A1235</f>
        <v>0</v>
      </c>
      <c r="F1250" s="18">
        <f t="shared" si="326"/>
        <v>0</v>
      </c>
      <c r="G1250" s="142"/>
      <c r="H1250" s="18"/>
      <c r="I1250" s="89">
        <f t="shared" si="327"/>
        <v>0</v>
      </c>
      <c r="J1250" s="3"/>
      <c r="K1250" s="3">
        <f t="shared" si="328"/>
        <v>0</v>
      </c>
      <c r="L1250" s="3"/>
      <c r="M1250" s="77"/>
      <c r="N1250" s="77"/>
      <c r="O1250" s="77"/>
      <c r="P1250" s="77"/>
      <c r="Q1250" s="77"/>
      <c r="R1250" s="77"/>
      <c r="S1250" s="77"/>
      <c r="T1250" s="77"/>
      <c r="U1250" s="77"/>
      <c r="V1250" s="77"/>
      <c r="W1250" s="77"/>
      <c r="X1250" s="77"/>
      <c r="Y1250" s="77"/>
      <c r="Z1250" s="77"/>
    </row>
    <row r="1251" ht="15.75" customHeight="1">
      <c r="A1251" s="4" t="s">
        <v>495</v>
      </c>
      <c r="B1251" s="97">
        <f>SUM(B1237:B1250)</f>
        <v>0</v>
      </c>
      <c r="C1251" s="96"/>
      <c r="D1251" s="97">
        <f t="shared" ref="D1251:F1251" si="329">SUM(D1237:D1250)</f>
        <v>0</v>
      </c>
      <c r="E1251" s="97">
        <f t="shared" si="329"/>
        <v>0</v>
      </c>
      <c r="F1251" s="97">
        <f t="shared" si="329"/>
        <v>0</v>
      </c>
      <c r="G1251" s="87"/>
      <c r="H1251" s="96"/>
      <c r="I1251" s="97">
        <f t="shared" ref="I1251:L1251" si="330">SUM(I1237:I1250)</f>
        <v>0</v>
      </c>
      <c r="J1251" s="98">
        <f t="shared" si="330"/>
        <v>0</v>
      </c>
      <c r="K1251" s="98">
        <f t="shared" si="330"/>
        <v>0</v>
      </c>
      <c r="L1251" s="98">
        <f t="shared" si="330"/>
        <v>0</v>
      </c>
      <c r="M1251" s="77"/>
      <c r="N1251" s="77"/>
      <c r="O1251" s="77"/>
      <c r="P1251" s="77"/>
      <c r="Q1251" s="77"/>
      <c r="R1251" s="77"/>
      <c r="S1251" s="77"/>
      <c r="T1251" s="77"/>
      <c r="U1251" s="77"/>
      <c r="V1251" s="77"/>
      <c r="W1251" s="77"/>
      <c r="X1251" s="77"/>
      <c r="Y1251" s="77"/>
      <c r="Z1251" s="77"/>
    </row>
    <row r="1252" ht="15.75" customHeight="1">
      <c r="A1252" s="8"/>
      <c r="B1252" s="100"/>
      <c r="C1252" s="100"/>
      <c r="D1252" s="100"/>
      <c r="E1252" s="100"/>
      <c r="F1252" s="100"/>
      <c r="G1252" s="100"/>
      <c r="H1252" s="100"/>
      <c r="I1252" s="101" t="s">
        <v>496</v>
      </c>
      <c r="J1252" s="100"/>
      <c r="K1252" s="100"/>
      <c r="L1252" s="101" t="s">
        <v>497</v>
      </c>
      <c r="M1252" s="77"/>
      <c r="N1252" s="77"/>
      <c r="O1252" s="77"/>
      <c r="P1252" s="77"/>
      <c r="Q1252" s="77"/>
      <c r="R1252" s="77"/>
      <c r="S1252" s="77"/>
      <c r="T1252" s="77"/>
      <c r="U1252" s="77"/>
      <c r="V1252" s="77"/>
      <c r="W1252" s="77"/>
      <c r="X1252" s="77"/>
      <c r="Y1252" s="77"/>
      <c r="Z1252" s="77"/>
    </row>
    <row r="1253" ht="15.75" customHeight="1">
      <c r="A1253" s="8"/>
      <c r="B1253" s="100"/>
      <c r="C1253" s="100"/>
      <c r="D1253" s="100"/>
      <c r="E1253" s="100"/>
      <c r="F1253" s="100"/>
      <c r="G1253" s="100"/>
      <c r="H1253" s="100"/>
      <c r="I1253" s="104">
        <f>G1249*A1235</f>
        <v>0</v>
      </c>
      <c r="J1253" s="100"/>
      <c r="K1253" s="100"/>
      <c r="L1253" s="104"/>
      <c r="M1253" s="77"/>
      <c r="N1253" s="77"/>
      <c r="O1253" s="77"/>
      <c r="P1253" s="77"/>
      <c r="Q1253" s="77"/>
      <c r="R1253" s="77"/>
      <c r="S1253" s="77"/>
      <c r="T1253" s="77"/>
      <c r="U1253" s="77"/>
      <c r="V1253" s="77"/>
      <c r="W1253" s="77"/>
      <c r="X1253" s="77"/>
      <c r="Y1253" s="77"/>
      <c r="Z1253" s="77"/>
    </row>
    <row r="1254" ht="15.75" customHeight="1">
      <c r="A1254" s="8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77"/>
      <c r="N1254" s="77"/>
      <c r="O1254" s="77"/>
      <c r="P1254" s="77"/>
      <c r="Q1254" s="77"/>
      <c r="R1254" s="77"/>
      <c r="S1254" s="77"/>
      <c r="T1254" s="77"/>
      <c r="U1254" s="77"/>
      <c r="V1254" s="77"/>
      <c r="W1254" s="77"/>
      <c r="X1254" s="77"/>
      <c r="Y1254" s="77"/>
      <c r="Z1254" s="77"/>
    </row>
    <row r="1255" ht="15.75" customHeight="1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77"/>
      <c r="N1255" s="77"/>
      <c r="O1255" s="77"/>
      <c r="P1255" s="77"/>
      <c r="Q1255" s="77"/>
      <c r="R1255" s="77"/>
      <c r="S1255" s="77"/>
      <c r="T1255" s="77"/>
      <c r="U1255" s="77"/>
      <c r="V1255" s="77"/>
      <c r="W1255" s="77"/>
      <c r="X1255" s="77"/>
      <c r="Y1255" s="77"/>
      <c r="Z1255" s="77"/>
    </row>
    <row r="1256" ht="15.75" customHeight="1">
      <c r="A1256" s="78" t="s">
        <v>478</v>
      </c>
      <c r="B1256" s="79" t="s">
        <v>479</v>
      </c>
      <c r="C1256" s="75"/>
      <c r="D1256" s="76"/>
      <c r="E1256" s="80" t="s">
        <v>480</v>
      </c>
      <c r="F1256" s="75"/>
      <c r="G1256" s="76"/>
      <c r="H1256" s="79" t="s">
        <v>481</v>
      </c>
      <c r="I1256" s="75"/>
      <c r="J1256" s="75"/>
      <c r="K1256" s="75"/>
      <c r="L1256" s="76"/>
      <c r="M1256" s="77"/>
      <c r="N1256" s="77"/>
      <c r="O1256" s="77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  <c r="Z1256" s="77"/>
    </row>
    <row r="1257" ht="15.75" customHeight="1">
      <c r="A1257" s="177">
        <v>4.0</v>
      </c>
      <c r="B1257" s="82" t="s">
        <v>482</v>
      </c>
      <c r="C1257" s="82" t="s">
        <v>483</v>
      </c>
      <c r="D1257" s="82" t="s">
        <v>484</v>
      </c>
      <c r="E1257" s="82" t="s">
        <v>485</v>
      </c>
      <c r="F1257" s="82" t="s">
        <v>484</v>
      </c>
      <c r="G1257" s="82" t="s">
        <v>524</v>
      </c>
      <c r="H1257" s="82" t="s">
        <v>486</v>
      </c>
      <c r="I1257" s="82" t="s">
        <v>487</v>
      </c>
      <c r="J1257" s="147" t="s">
        <v>488</v>
      </c>
      <c r="K1257" s="85" t="s">
        <v>489</v>
      </c>
      <c r="L1257" s="85" t="s">
        <v>490</v>
      </c>
      <c r="M1257" s="77"/>
      <c r="N1257" s="77"/>
      <c r="O1257" s="77"/>
      <c r="P1257" s="77"/>
      <c r="Q1257" s="77"/>
      <c r="R1257" s="77"/>
      <c r="S1257" s="77"/>
      <c r="T1257" s="77"/>
      <c r="U1257" s="77"/>
      <c r="V1257" s="77"/>
      <c r="W1257" s="77"/>
      <c r="X1257" s="77"/>
      <c r="Y1257" s="77"/>
      <c r="Z1257" s="77"/>
    </row>
    <row r="1258" ht="15.75" customHeight="1">
      <c r="A1258" s="86" t="s">
        <v>491</v>
      </c>
      <c r="B1258" s="87"/>
      <c r="C1258" s="87"/>
      <c r="D1258" s="87"/>
      <c r="E1258" s="87"/>
      <c r="F1258" s="87"/>
      <c r="G1258" s="87"/>
      <c r="H1258" s="87"/>
      <c r="I1258" s="87"/>
      <c r="J1258" s="115"/>
      <c r="K1258" s="87"/>
      <c r="L1258" s="87"/>
      <c r="M1258" s="77"/>
      <c r="N1258" s="77"/>
      <c r="O1258" s="77"/>
      <c r="P1258" s="77"/>
      <c r="Q1258" s="77"/>
      <c r="R1258" s="77"/>
      <c r="S1258" s="77"/>
      <c r="T1258" s="77"/>
      <c r="U1258" s="77"/>
      <c r="V1258" s="77"/>
      <c r="W1258" s="77"/>
      <c r="X1258" s="77"/>
      <c r="Y1258" s="77"/>
      <c r="Z1258" s="77"/>
    </row>
    <row r="1259" ht="15.75" customHeight="1">
      <c r="A1259" s="2"/>
      <c r="B1259" s="89"/>
      <c r="C1259" s="89"/>
      <c r="D1259" s="18">
        <f t="shared" ref="D1259:D1272" si="331">C1259*B1259</f>
        <v>0</v>
      </c>
      <c r="E1259" s="18">
        <f>B1259*A1257</f>
        <v>0</v>
      </c>
      <c r="F1259" s="18">
        <f t="shared" ref="F1259:F1272" si="332">E1259*C1259</f>
        <v>0</v>
      </c>
      <c r="G1259" s="140">
        <v>0.0</v>
      </c>
      <c r="H1259" s="18"/>
      <c r="I1259" s="89">
        <f t="shared" ref="I1259:I1272" si="333">H1259*E1259</f>
        <v>0</v>
      </c>
      <c r="J1259" s="116"/>
      <c r="K1259" s="3">
        <f t="shared" ref="K1259:K1272" si="334">J1259*I1259</f>
        <v>0</v>
      </c>
      <c r="L1259" s="3"/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  <c r="Z1259" s="77"/>
    </row>
    <row r="1260" ht="15.75" customHeight="1">
      <c r="A1260" s="2"/>
      <c r="B1260" s="89"/>
      <c r="C1260" s="89"/>
      <c r="D1260" s="18">
        <f t="shared" si="331"/>
        <v>0</v>
      </c>
      <c r="E1260" s="18">
        <f>B1260*A1257</f>
        <v>0</v>
      </c>
      <c r="F1260" s="18">
        <f t="shared" si="332"/>
        <v>0</v>
      </c>
      <c r="G1260" s="87"/>
      <c r="H1260" s="18"/>
      <c r="I1260" s="89">
        <f t="shared" si="333"/>
        <v>0</v>
      </c>
      <c r="J1260" s="116"/>
      <c r="K1260" s="3">
        <f t="shared" si="334"/>
        <v>0</v>
      </c>
      <c r="L1260" s="3"/>
      <c r="M1260" s="77"/>
      <c r="N1260" s="77"/>
      <c r="O1260" s="77"/>
      <c r="P1260" s="77"/>
      <c r="Q1260" s="77"/>
      <c r="R1260" s="77"/>
      <c r="S1260" s="77"/>
      <c r="T1260" s="77"/>
      <c r="U1260" s="77"/>
      <c r="V1260" s="77"/>
      <c r="W1260" s="77"/>
      <c r="X1260" s="77"/>
      <c r="Y1260" s="77"/>
      <c r="Z1260" s="77"/>
    </row>
    <row r="1261" ht="15.75" customHeight="1">
      <c r="A1261" s="2"/>
      <c r="B1261" s="18"/>
      <c r="C1261" s="18"/>
      <c r="D1261" s="18">
        <f t="shared" si="331"/>
        <v>0</v>
      </c>
      <c r="E1261" s="18">
        <f>B1261*A1257</f>
        <v>0</v>
      </c>
      <c r="F1261" s="18">
        <f t="shared" si="332"/>
        <v>0</v>
      </c>
      <c r="G1261" s="148" t="s">
        <v>527</v>
      </c>
      <c r="H1261" s="18"/>
      <c r="I1261" s="89">
        <f t="shared" si="333"/>
        <v>0</v>
      </c>
      <c r="J1261" s="116"/>
      <c r="K1261" s="3">
        <f t="shared" si="334"/>
        <v>0</v>
      </c>
      <c r="L1261" s="3"/>
      <c r="M1261" s="77"/>
      <c r="N1261" s="77"/>
      <c r="O1261" s="77"/>
      <c r="P1261" s="77"/>
      <c r="Q1261" s="77"/>
      <c r="R1261" s="77"/>
      <c r="S1261" s="77"/>
      <c r="T1261" s="77"/>
      <c r="U1261" s="77"/>
      <c r="V1261" s="77"/>
      <c r="W1261" s="77"/>
      <c r="X1261" s="77"/>
      <c r="Y1261" s="77"/>
      <c r="Z1261" s="77"/>
    </row>
    <row r="1262" ht="15.75" customHeight="1">
      <c r="A1262" s="2"/>
      <c r="B1262" s="18"/>
      <c r="C1262" s="18"/>
      <c r="D1262" s="18">
        <f t="shared" si="331"/>
        <v>0</v>
      </c>
      <c r="E1262" s="18">
        <f>B1262*A1257</f>
        <v>0</v>
      </c>
      <c r="F1262" s="18">
        <f t="shared" si="332"/>
        <v>0</v>
      </c>
      <c r="G1262" s="142"/>
      <c r="H1262" s="18"/>
      <c r="I1262" s="89">
        <f t="shared" si="333"/>
        <v>0</v>
      </c>
      <c r="J1262" s="116"/>
      <c r="K1262" s="3">
        <f t="shared" si="334"/>
        <v>0</v>
      </c>
      <c r="L1262" s="3"/>
      <c r="M1262" s="77"/>
      <c r="N1262" s="77"/>
      <c r="O1262" s="77"/>
      <c r="P1262" s="77"/>
      <c r="Q1262" s="77"/>
      <c r="R1262" s="77"/>
      <c r="S1262" s="77"/>
      <c r="T1262" s="77"/>
      <c r="U1262" s="77"/>
      <c r="V1262" s="77"/>
      <c r="W1262" s="77"/>
      <c r="X1262" s="77"/>
      <c r="Y1262" s="77"/>
      <c r="Z1262" s="77"/>
    </row>
    <row r="1263" ht="15.75" customHeight="1">
      <c r="A1263" s="2"/>
      <c r="B1263" s="18"/>
      <c r="C1263" s="18"/>
      <c r="D1263" s="18">
        <f t="shared" si="331"/>
        <v>0</v>
      </c>
      <c r="E1263" s="18">
        <f>B1263*A1257</f>
        <v>0</v>
      </c>
      <c r="F1263" s="18">
        <f t="shared" si="332"/>
        <v>0</v>
      </c>
      <c r="G1263" s="142"/>
      <c r="H1263" s="18"/>
      <c r="I1263" s="89">
        <f t="shared" si="333"/>
        <v>0</v>
      </c>
      <c r="J1263" s="116"/>
      <c r="K1263" s="3">
        <f t="shared" si="334"/>
        <v>0</v>
      </c>
      <c r="L1263" s="3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  <c r="Z1263" s="77"/>
    </row>
    <row r="1264" ht="15.75" customHeight="1">
      <c r="A1264" s="2"/>
      <c r="B1264" s="18"/>
      <c r="C1264" s="18"/>
      <c r="D1264" s="18">
        <f t="shared" si="331"/>
        <v>0</v>
      </c>
      <c r="E1264" s="18">
        <f>B1264*A1257</f>
        <v>0</v>
      </c>
      <c r="F1264" s="18">
        <f t="shared" si="332"/>
        <v>0</v>
      </c>
      <c r="G1264" s="87"/>
      <c r="H1264" s="18"/>
      <c r="I1264" s="89">
        <f t="shared" si="333"/>
        <v>0</v>
      </c>
      <c r="J1264" s="116"/>
      <c r="K1264" s="3">
        <f t="shared" si="334"/>
        <v>0</v>
      </c>
      <c r="L1264" s="3"/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  <c r="Z1264" s="77"/>
    </row>
    <row r="1265" ht="15.75" customHeight="1">
      <c r="A1265" s="2"/>
      <c r="B1265" s="18"/>
      <c r="C1265" s="18"/>
      <c r="D1265" s="18">
        <f t="shared" si="331"/>
        <v>0</v>
      </c>
      <c r="E1265" s="18">
        <f>B1265*A1257</f>
        <v>0</v>
      </c>
      <c r="F1265" s="18">
        <f t="shared" si="332"/>
        <v>0</v>
      </c>
      <c r="G1265" s="59"/>
      <c r="H1265" s="18"/>
      <c r="I1265" s="89">
        <f t="shared" si="333"/>
        <v>0</v>
      </c>
      <c r="J1265" s="116"/>
      <c r="K1265" s="3">
        <f t="shared" si="334"/>
        <v>0</v>
      </c>
      <c r="L1265" s="3"/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  <c r="Z1265" s="77"/>
    </row>
    <row r="1266" ht="15.75" customHeight="1">
      <c r="A1266" s="2"/>
      <c r="B1266" s="89"/>
      <c r="C1266" s="89"/>
      <c r="D1266" s="18">
        <f t="shared" si="331"/>
        <v>0</v>
      </c>
      <c r="E1266" s="18">
        <f>B1266*A1257</f>
        <v>0</v>
      </c>
      <c r="F1266" s="18">
        <f t="shared" si="332"/>
        <v>0</v>
      </c>
      <c r="G1266" s="148" t="s">
        <v>528</v>
      </c>
      <c r="H1266" s="18"/>
      <c r="I1266" s="89">
        <f t="shared" si="333"/>
        <v>0</v>
      </c>
      <c r="J1266" s="116"/>
      <c r="K1266" s="3">
        <f t="shared" si="334"/>
        <v>0</v>
      </c>
      <c r="L1266" s="3"/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  <c r="Z1266" s="77"/>
    </row>
    <row r="1267" ht="15.75" customHeight="1">
      <c r="A1267" s="2"/>
      <c r="B1267" s="89"/>
      <c r="C1267" s="89"/>
      <c r="D1267" s="18">
        <f t="shared" si="331"/>
        <v>0</v>
      </c>
      <c r="E1267" s="18">
        <f>B1267*A1257</f>
        <v>0</v>
      </c>
      <c r="F1267" s="18">
        <f t="shared" si="332"/>
        <v>0</v>
      </c>
      <c r="G1267" s="142"/>
      <c r="H1267" s="18"/>
      <c r="I1267" s="89">
        <f t="shared" si="333"/>
        <v>0</v>
      </c>
      <c r="J1267" s="116"/>
      <c r="K1267" s="3">
        <f t="shared" si="334"/>
        <v>0</v>
      </c>
      <c r="L1267" s="3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  <c r="Z1267" s="77"/>
    </row>
    <row r="1268" ht="15.75" customHeight="1">
      <c r="A1268" s="1"/>
      <c r="B1268" s="89"/>
      <c r="C1268" s="89"/>
      <c r="D1268" s="18">
        <f t="shared" si="331"/>
        <v>0</v>
      </c>
      <c r="E1268" s="18">
        <f>B1268*A1257</f>
        <v>0</v>
      </c>
      <c r="F1268" s="18">
        <f t="shared" si="332"/>
        <v>0</v>
      </c>
      <c r="G1268" s="142"/>
      <c r="H1268" s="18"/>
      <c r="I1268" s="89">
        <f t="shared" si="333"/>
        <v>0</v>
      </c>
      <c r="J1268" s="116"/>
      <c r="K1268" s="3">
        <f t="shared" si="334"/>
        <v>0</v>
      </c>
      <c r="L1268" s="3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  <c r="Z1268" s="77"/>
    </row>
    <row r="1269" ht="15.75" customHeight="1">
      <c r="A1269" s="1"/>
      <c r="B1269" s="89"/>
      <c r="C1269" s="89"/>
      <c r="D1269" s="18">
        <f t="shared" si="331"/>
        <v>0</v>
      </c>
      <c r="E1269" s="18">
        <f>B1269*A1257</f>
        <v>0</v>
      </c>
      <c r="F1269" s="18">
        <f t="shared" si="332"/>
        <v>0</v>
      </c>
      <c r="G1269" s="142"/>
      <c r="H1269" s="18"/>
      <c r="I1269" s="89">
        <f t="shared" si="333"/>
        <v>0</v>
      </c>
      <c r="J1269" s="116"/>
      <c r="K1269" s="3">
        <f t="shared" si="334"/>
        <v>0</v>
      </c>
      <c r="L1269" s="3"/>
      <c r="M1269" s="77"/>
      <c r="N1269" s="77"/>
      <c r="O1269" s="77"/>
      <c r="P1269" s="77"/>
      <c r="Q1269" s="77"/>
      <c r="R1269" s="77"/>
      <c r="S1269" s="77"/>
      <c r="T1269" s="77"/>
      <c r="U1269" s="77"/>
      <c r="V1269" s="77"/>
      <c r="W1269" s="77"/>
      <c r="X1269" s="77"/>
      <c r="Y1269" s="77"/>
      <c r="Z1269" s="77"/>
    </row>
    <row r="1270" ht="15.75" customHeight="1">
      <c r="A1270" s="31"/>
      <c r="B1270" s="89"/>
      <c r="C1270" s="89"/>
      <c r="D1270" s="95">
        <f t="shared" si="331"/>
        <v>0</v>
      </c>
      <c r="E1270" s="95">
        <f>B1270*A1257</f>
        <v>0</v>
      </c>
      <c r="F1270" s="18">
        <f t="shared" si="332"/>
        <v>0</v>
      </c>
      <c r="G1270" s="87"/>
      <c r="H1270" s="18"/>
      <c r="I1270" s="89">
        <f t="shared" si="333"/>
        <v>0</v>
      </c>
      <c r="J1270" s="118"/>
      <c r="K1270" s="3">
        <f t="shared" si="334"/>
        <v>0</v>
      </c>
      <c r="L1270" s="3"/>
      <c r="M1270" s="77"/>
      <c r="N1270" s="77"/>
      <c r="O1270" s="77"/>
      <c r="P1270" s="77"/>
      <c r="Q1270" s="77"/>
      <c r="R1270" s="77"/>
      <c r="S1270" s="77"/>
      <c r="T1270" s="77"/>
      <c r="U1270" s="77"/>
      <c r="V1270" s="77"/>
      <c r="W1270" s="77"/>
      <c r="X1270" s="77"/>
      <c r="Y1270" s="77"/>
      <c r="Z1270" s="77"/>
    </row>
    <row r="1271" ht="15.75" customHeight="1">
      <c r="A1271" s="31"/>
      <c r="B1271" s="89"/>
      <c r="C1271" s="89"/>
      <c r="D1271" s="18">
        <f t="shared" si="331"/>
        <v>0</v>
      </c>
      <c r="E1271" s="18">
        <f>B1271*A1257</f>
        <v>0</v>
      </c>
      <c r="F1271" s="18">
        <f t="shared" si="332"/>
        <v>0</v>
      </c>
      <c r="G1271" s="143">
        <f>F1273/A1257</f>
        <v>0</v>
      </c>
      <c r="H1271" s="18"/>
      <c r="I1271" s="89">
        <f t="shared" si="333"/>
        <v>0</v>
      </c>
      <c r="J1271" s="3"/>
      <c r="K1271" s="3">
        <f t="shared" si="334"/>
        <v>0</v>
      </c>
      <c r="L1271" s="3"/>
      <c r="M1271" s="77"/>
      <c r="N1271" s="77"/>
      <c r="O1271" s="77"/>
      <c r="P1271" s="77"/>
      <c r="Q1271" s="77"/>
      <c r="R1271" s="77"/>
      <c r="S1271" s="77"/>
      <c r="T1271" s="77"/>
      <c r="U1271" s="77"/>
      <c r="V1271" s="77"/>
      <c r="W1271" s="77"/>
      <c r="X1271" s="77"/>
      <c r="Y1271" s="77"/>
      <c r="Z1271" s="77"/>
    </row>
    <row r="1272" ht="15.75" customHeight="1">
      <c r="A1272" s="31"/>
      <c r="B1272" s="89"/>
      <c r="C1272" s="89"/>
      <c r="D1272" s="18">
        <f t="shared" si="331"/>
        <v>0</v>
      </c>
      <c r="E1272" s="18">
        <f>B1272*A1257</f>
        <v>0</v>
      </c>
      <c r="F1272" s="18">
        <f t="shared" si="332"/>
        <v>0</v>
      </c>
      <c r="G1272" s="142"/>
      <c r="H1272" s="18"/>
      <c r="I1272" s="89">
        <f t="shared" si="333"/>
        <v>0</v>
      </c>
      <c r="J1272" s="3"/>
      <c r="K1272" s="3">
        <f t="shared" si="334"/>
        <v>0</v>
      </c>
      <c r="L1272" s="3"/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  <c r="Z1272" s="77"/>
    </row>
    <row r="1273" ht="15.75" customHeight="1">
      <c r="A1273" s="4" t="s">
        <v>495</v>
      </c>
      <c r="B1273" s="97">
        <f>SUM(B1259:B1272)</f>
        <v>0</v>
      </c>
      <c r="C1273" s="96"/>
      <c r="D1273" s="97">
        <f t="shared" ref="D1273:F1273" si="335">SUM(D1259:D1272)</f>
        <v>0</v>
      </c>
      <c r="E1273" s="97">
        <f t="shared" si="335"/>
        <v>0</v>
      </c>
      <c r="F1273" s="97">
        <f t="shared" si="335"/>
        <v>0</v>
      </c>
      <c r="G1273" s="87"/>
      <c r="H1273" s="96"/>
      <c r="I1273" s="97">
        <f t="shared" ref="I1273:L1273" si="336">SUM(I1259:I1272)</f>
        <v>0</v>
      </c>
      <c r="J1273" s="98">
        <f t="shared" si="336"/>
        <v>0</v>
      </c>
      <c r="K1273" s="98">
        <f t="shared" si="336"/>
        <v>0</v>
      </c>
      <c r="L1273" s="98">
        <f t="shared" si="336"/>
        <v>0</v>
      </c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  <c r="Z1273" s="77"/>
    </row>
    <row r="1274" ht="15.75" customHeight="1">
      <c r="A1274" s="8"/>
      <c r="B1274" s="100"/>
      <c r="C1274" s="100"/>
      <c r="D1274" s="100"/>
      <c r="E1274" s="100"/>
      <c r="F1274" s="100"/>
      <c r="G1274" s="100"/>
      <c r="H1274" s="100"/>
      <c r="I1274" s="101" t="s">
        <v>496</v>
      </c>
      <c r="J1274" s="100"/>
      <c r="K1274" s="100"/>
      <c r="L1274" s="101" t="s">
        <v>497</v>
      </c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</row>
    <row r="1275" ht="15.75" customHeight="1">
      <c r="A1275" s="8"/>
      <c r="B1275" s="100"/>
      <c r="C1275" s="100"/>
      <c r="D1275" s="100"/>
      <c r="E1275" s="100"/>
      <c r="F1275" s="100"/>
      <c r="G1275" s="100"/>
      <c r="H1275" s="100"/>
      <c r="I1275" s="104">
        <f>G1271*A1257</f>
        <v>0</v>
      </c>
      <c r="J1275" s="100"/>
      <c r="K1275" s="100"/>
      <c r="L1275" s="104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  <c r="Z1275" s="77"/>
    </row>
    <row r="1276" ht="15.75" customHeight="1">
      <c r="A1276" s="8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  <c r="Z1276" s="77"/>
    </row>
    <row r="1277" ht="15.75" customHeight="1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</row>
    <row r="1278" ht="15.75" customHeight="1">
      <c r="A1278" s="66"/>
      <c r="B1278" s="75"/>
      <c r="C1278" s="75"/>
      <c r="D1278" s="75"/>
      <c r="E1278" s="75"/>
      <c r="F1278" s="75"/>
      <c r="G1278" s="75"/>
      <c r="H1278" s="75"/>
      <c r="I1278" s="75"/>
      <c r="J1278" s="75"/>
      <c r="K1278" s="75"/>
      <c r="L1278" s="76"/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  <c r="Z1278" s="77"/>
    </row>
    <row r="1279" ht="15.75" customHeight="1">
      <c r="A1279" s="78" t="s">
        <v>478</v>
      </c>
      <c r="B1279" s="79" t="s">
        <v>479</v>
      </c>
      <c r="C1279" s="75"/>
      <c r="D1279" s="76"/>
      <c r="E1279" s="80" t="s">
        <v>480</v>
      </c>
      <c r="F1279" s="75"/>
      <c r="G1279" s="76"/>
      <c r="H1279" s="79" t="s">
        <v>481</v>
      </c>
      <c r="I1279" s="75"/>
      <c r="J1279" s="75"/>
      <c r="K1279" s="75"/>
      <c r="L1279" s="76"/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  <c r="Z1279" s="77"/>
    </row>
    <row r="1280" ht="15.75" customHeight="1">
      <c r="A1280" s="177">
        <v>4.0</v>
      </c>
      <c r="B1280" s="82" t="s">
        <v>482</v>
      </c>
      <c r="C1280" s="82" t="s">
        <v>483</v>
      </c>
      <c r="D1280" s="82" t="s">
        <v>484</v>
      </c>
      <c r="E1280" s="82" t="s">
        <v>485</v>
      </c>
      <c r="F1280" s="82" t="s">
        <v>484</v>
      </c>
      <c r="G1280" s="82" t="s">
        <v>524</v>
      </c>
      <c r="H1280" s="82" t="s">
        <v>486</v>
      </c>
      <c r="I1280" s="82" t="s">
        <v>487</v>
      </c>
      <c r="J1280" s="147" t="s">
        <v>488</v>
      </c>
      <c r="K1280" s="85" t="s">
        <v>489</v>
      </c>
      <c r="L1280" s="85" t="s">
        <v>490</v>
      </c>
      <c r="M1280" s="77"/>
      <c r="N1280" s="77"/>
      <c r="O1280" s="77"/>
      <c r="P1280" s="77"/>
      <c r="Q1280" s="77"/>
      <c r="R1280" s="77"/>
      <c r="S1280" s="77"/>
      <c r="T1280" s="77"/>
      <c r="U1280" s="77"/>
      <c r="V1280" s="77"/>
      <c r="W1280" s="77"/>
      <c r="X1280" s="77"/>
      <c r="Y1280" s="77"/>
      <c r="Z1280" s="77"/>
    </row>
    <row r="1281" ht="15.75" customHeight="1">
      <c r="A1281" s="86" t="s">
        <v>491</v>
      </c>
      <c r="B1281" s="87"/>
      <c r="C1281" s="87"/>
      <c r="D1281" s="87"/>
      <c r="E1281" s="87"/>
      <c r="F1281" s="87"/>
      <c r="G1281" s="87"/>
      <c r="H1281" s="87"/>
      <c r="I1281" s="87"/>
      <c r="J1281" s="115"/>
      <c r="K1281" s="87"/>
      <c r="L1281" s="87"/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  <c r="Z1281" s="77"/>
    </row>
    <row r="1282" ht="15.75" customHeight="1">
      <c r="A1282" s="2"/>
      <c r="B1282" s="89"/>
      <c r="C1282" s="89"/>
      <c r="D1282" s="18">
        <f t="shared" ref="D1282:D1295" si="337">C1282*B1282</f>
        <v>0</v>
      </c>
      <c r="E1282" s="18">
        <f>B1282*A1280</f>
        <v>0</v>
      </c>
      <c r="F1282" s="18">
        <f t="shared" ref="F1282:F1295" si="338">E1282*C1282</f>
        <v>0</v>
      </c>
      <c r="G1282" s="140">
        <v>0.0</v>
      </c>
      <c r="H1282" s="18"/>
      <c r="I1282" s="89">
        <f t="shared" ref="I1282:I1295" si="339">H1282*E1282</f>
        <v>0</v>
      </c>
      <c r="J1282" s="116"/>
      <c r="K1282" s="3">
        <f t="shared" ref="K1282:K1295" si="340">J1282*I1282</f>
        <v>0</v>
      </c>
      <c r="L1282" s="3"/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  <c r="Z1282" s="77"/>
    </row>
    <row r="1283" ht="15.75" customHeight="1">
      <c r="A1283" s="2"/>
      <c r="B1283" s="89"/>
      <c r="C1283" s="89"/>
      <c r="D1283" s="18">
        <f t="shared" si="337"/>
        <v>0</v>
      </c>
      <c r="E1283" s="18">
        <f>B1283*A1280</f>
        <v>0</v>
      </c>
      <c r="F1283" s="18">
        <f t="shared" si="338"/>
        <v>0</v>
      </c>
      <c r="G1283" s="87"/>
      <c r="H1283" s="18"/>
      <c r="I1283" s="89">
        <f t="shared" si="339"/>
        <v>0</v>
      </c>
      <c r="J1283" s="116"/>
      <c r="K1283" s="3">
        <f t="shared" si="340"/>
        <v>0</v>
      </c>
      <c r="L1283" s="3"/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  <c r="Z1283" s="77"/>
    </row>
    <row r="1284" ht="15.75" customHeight="1">
      <c r="A1284" s="2"/>
      <c r="B1284" s="18"/>
      <c r="C1284" s="18"/>
      <c r="D1284" s="18">
        <f t="shared" si="337"/>
        <v>0</v>
      </c>
      <c r="E1284" s="18">
        <f>B1284*A1280</f>
        <v>0</v>
      </c>
      <c r="F1284" s="18">
        <f t="shared" si="338"/>
        <v>0</v>
      </c>
      <c r="G1284" s="148" t="s">
        <v>527</v>
      </c>
      <c r="H1284" s="18"/>
      <c r="I1284" s="89">
        <f t="shared" si="339"/>
        <v>0</v>
      </c>
      <c r="J1284" s="116"/>
      <c r="K1284" s="3">
        <f t="shared" si="340"/>
        <v>0</v>
      </c>
      <c r="L1284" s="3"/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  <c r="Z1284" s="77"/>
    </row>
    <row r="1285" ht="15.75" customHeight="1">
      <c r="A1285" s="2"/>
      <c r="B1285" s="18"/>
      <c r="C1285" s="18"/>
      <c r="D1285" s="18">
        <f t="shared" si="337"/>
        <v>0</v>
      </c>
      <c r="E1285" s="18">
        <f>B1285*A1280</f>
        <v>0</v>
      </c>
      <c r="F1285" s="18">
        <f t="shared" si="338"/>
        <v>0</v>
      </c>
      <c r="G1285" s="142"/>
      <c r="H1285" s="18"/>
      <c r="I1285" s="89">
        <f t="shared" si="339"/>
        <v>0</v>
      </c>
      <c r="J1285" s="116"/>
      <c r="K1285" s="3">
        <f t="shared" si="340"/>
        <v>0</v>
      </c>
      <c r="L1285" s="3"/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  <c r="Z1285" s="77"/>
    </row>
    <row r="1286" ht="15.75" customHeight="1">
      <c r="A1286" s="2"/>
      <c r="B1286" s="18"/>
      <c r="C1286" s="18"/>
      <c r="D1286" s="18">
        <f t="shared" si="337"/>
        <v>0</v>
      </c>
      <c r="E1286" s="18">
        <f>B1286*A1280</f>
        <v>0</v>
      </c>
      <c r="F1286" s="18">
        <f t="shared" si="338"/>
        <v>0</v>
      </c>
      <c r="G1286" s="142"/>
      <c r="H1286" s="18"/>
      <c r="I1286" s="89">
        <f t="shared" si="339"/>
        <v>0</v>
      </c>
      <c r="J1286" s="116"/>
      <c r="K1286" s="3">
        <f t="shared" si="340"/>
        <v>0</v>
      </c>
      <c r="L1286" s="3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  <c r="Z1286" s="77"/>
    </row>
    <row r="1287" ht="15.75" customHeight="1">
      <c r="A1287" s="2"/>
      <c r="B1287" s="18"/>
      <c r="C1287" s="18"/>
      <c r="D1287" s="18">
        <f t="shared" si="337"/>
        <v>0</v>
      </c>
      <c r="E1287" s="18">
        <f>B1287*A1280</f>
        <v>0</v>
      </c>
      <c r="F1287" s="18">
        <f t="shared" si="338"/>
        <v>0</v>
      </c>
      <c r="G1287" s="87"/>
      <c r="H1287" s="18"/>
      <c r="I1287" s="89">
        <f t="shared" si="339"/>
        <v>0</v>
      </c>
      <c r="J1287" s="116"/>
      <c r="K1287" s="3">
        <f t="shared" si="340"/>
        <v>0</v>
      </c>
      <c r="L1287" s="3"/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  <c r="Z1287" s="77"/>
    </row>
    <row r="1288" ht="15.75" customHeight="1">
      <c r="A1288" s="2"/>
      <c r="B1288" s="18"/>
      <c r="C1288" s="18"/>
      <c r="D1288" s="18">
        <f t="shared" si="337"/>
        <v>0</v>
      </c>
      <c r="E1288" s="18">
        <f>B1288*A1280</f>
        <v>0</v>
      </c>
      <c r="F1288" s="18">
        <f t="shared" si="338"/>
        <v>0</v>
      </c>
      <c r="G1288" s="59"/>
      <c r="H1288" s="18"/>
      <c r="I1288" s="89">
        <f t="shared" si="339"/>
        <v>0</v>
      </c>
      <c r="J1288" s="116"/>
      <c r="K1288" s="3">
        <f t="shared" si="340"/>
        <v>0</v>
      </c>
      <c r="L1288" s="3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</row>
    <row r="1289" ht="15.75" customHeight="1">
      <c r="A1289" s="2"/>
      <c r="B1289" s="89"/>
      <c r="C1289" s="89"/>
      <c r="D1289" s="18">
        <f t="shared" si="337"/>
        <v>0</v>
      </c>
      <c r="E1289" s="18">
        <f>B1289*A1280</f>
        <v>0</v>
      </c>
      <c r="F1289" s="18">
        <f t="shared" si="338"/>
        <v>0</v>
      </c>
      <c r="G1289" s="148" t="s">
        <v>528</v>
      </c>
      <c r="H1289" s="18"/>
      <c r="I1289" s="89">
        <f t="shared" si="339"/>
        <v>0</v>
      </c>
      <c r="J1289" s="116"/>
      <c r="K1289" s="3">
        <f t="shared" si="340"/>
        <v>0</v>
      </c>
      <c r="L1289" s="3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  <c r="Z1289" s="77"/>
    </row>
    <row r="1290" ht="15.75" customHeight="1">
      <c r="A1290" s="2"/>
      <c r="B1290" s="89"/>
      <c r="C1290" s="89"/>
      <c r="D1290" s="18">
        <f t="shared" si="337"/>
        <v>0</v>
      </c>
      <c r="E1290" s="18">
        <f>B1290*A1280</f>
        <v>0</v>
      </c>
      <c r="F1290" s="18">
        <f t="shared" si="338"/>
        <v>0</v>
      </c>
      <c r="G1290" s="142"/>
      <c r="H1290" s="18"/>
      <c r="I1290" s="89">
        <f t="shared" si="339"/>
        <v>0</v>
      </c>
      <c r="J1290" s="116"/>
      <c r="K1290" s="3">
        <f t="shared" si="340"/>
        <v>0</v>
      </c>
      <c r="L1290" s="3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</row>
    <row r="1291" ht="15.75" customHeight="1">
      <c r="A1291" s="1"/>
      <c r="B1291" s="89"/>
      <c r="C1291" s="89"/>
      <c r="D1291" s="18">
        <f t="shared" si="337"/>
        <v>0</v>
      </c>
      <c r="E1291" s="18">
        <f>B1291*A1280</f>
        <v>0</v>
      </c>
      <c r="F1291" s="18">
        <f t="shared" si="338"/>
        <v>0</v>
      </c>
      <c r="G1291" s="142"/>
      <c r="H1291" s="18"/>
      <c r="I1291" s="89">
        <f t="shared" si="339"/>
        <v>0</v>
      </c>
      <c r="J1291" s="116"/>
      <c r="K1291" s="3">
        <f t="shared" si="340"/>
        <v>0</v>
      </c>
      <c r="L1291" s="3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</row>
    <row r="1292" ht="15.75" customHeight="1">
      <c r="A1292" s="1"/>
      <c r="B1292" s="89"/>
      <c r="C1292" s="89"/>
      <c r="D1292" s="18">
        <f t="shared" si="337"/>
        <v>0</v>
      </c>
      <c r="E1292" s="18">
        <f>B1292*A1280</f>
        <v>0</v>
      </c>
      <c r="F1292" s="18">
        <f t="shared" si="338"/>
        <v>0</v>
      </c>
      <c r="G1292" s="142"/>
      <c r="H1292" s="18"/>
      <c r="I1292" s="89">
        <f t="shared" si="339"/>
        <v>0</v>
      </c>
      <c r="J1292" s="116"/>
      <c r="K1292" s="3">
        <f t="shared" si="340"/>
        <v>0</v>
      </c>
      <c r="L1292" s="3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</row>
    <row r="1293" ht="15.75" customHeight="1">
      <c r="A1293" s="31"/>
      <c r="B1293" s="89"/>
      <c r="C1293" s="89"/>
      <c r="D1293" s="95">
        <f t="shared" si="337"/>
        <v>0</v>
      </c>
      <c r="E1293" s="95">
        <f>B1293*A1280</f>
        <v>0</v>
      </c>
      <c r="F1293" s="18">
        <f t="shared" si="338"/>
        <v>0</v>
      </c>
      <c r="G1293" s="87"/>
      <c r="H1293" s="18"/>
      <c r="I1293" s="89">
        <f t="shared" si="339"/>
        <v>0</v>
      </c>
      <c r="J1293" s="118"/>
      <c r="K1293" s="3">
        <f t="shared" si="340"/>
        <v>0</v>
      </c>
      <c r="L1293" s="3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</row>
    <row r="1294" ht="15.75" customHeight="1">
      <c r="A1294" s="31"/>
      <c r="B1294" s="89"/>
      <c r="C1294" s="89"/>
      <c r="D1294" s="18">
        <f t="shared" si="337"/>
        <v>0</v>
      </c>
      <c r="E1294" s="18">
        <f>B1294*A1280</f>
        <v>0</v>
      </c>
      <c r="F1294" s="18">
        <f t="shared" si="338"/>
        <v>0</v>
      </c>
      <c r="G1294" s="143">
        <f>F1296/A1280</f>
        <v>0</v>
      </c>
      <c r="H1294" s="18"/>
      <c r="I1294" s="89">
        <f t="shared" si="339"/>
        <v>0</v>
      </c>
      <c r="J1294" s="3"/>
      <c r="K1294" s="3">
        <f t="shared" si="340"/>
        <v>0</v>
      </c>
      <c r="L1294" s="3"/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  <c r="Z1294" s="77"/>
    </row>
    <row r="1295" ht="15.75" customHeight="1">
      <c r="A1295" s="31"/>
      <c r="B1295" s="89"/>
      <c r="C1295" s="89"/>
      <c r="D1295" s="18">
        <f t="shared" si="337"/>
        <v>0</v>
      </c>
      <c r="E1295" s="18">
        <f>B1295*A1280</f>
        <v>0</v>
      </c>
      <c r="F1295" s="18">
        <f t="shared" si="338"/>
        <v>0</v>
      </c>
      <c r="G1295" s="142"/>
      <c r="H1295" s="18"/>
      <c r="I1295" s="89">
        <f t="shared" si="339"/>
        <v>0</v>
      </c>
      <c r="J1295" s="3"/>
      <c r="K1295" s="3">
        <f t="shared" si="340"/>
        <v>0</v>
      </c>
      <c r="L1295" s="3"/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  <c r="Z1295" s="77"/>
    </row>
    <row r="1296" ht="15.75" customHeight="1">
      <c r="A1296" s="4" t="s">
        <v>495</v>
      </c>
      <c r="B1296" s="97">
        <f>SUM(B1282:B1295)</f>
        <v>0</v>
      </c>
      <c r="C1296" s="96"/>
      <c r="D1296" s="97">
        <f t="shared" ref="D1296:F1296" si="341">SUM(D1282:D1295)</f>
        <v>0</v>
      </c>
      <c r="E1296" s="97">
        <f t="shared" si="341"/>
        <v>0</v>
      </c>
      <c r="F1296" s="97">
        <f t="shared" si="341"/>
        <v>0</v>
      </c>
      <c r="G1296" s="87"/>
      <c r="H1296" s="96"/>
      <c r="I1296" s="97">
        <f t="shared" ref="I1296:L1296" si="342">SUM(I1282:I1295)</f>
        <v>0</v>
      </c>
      <c r="J1296" s="98">
        <f t="shared" si="342"/>
        <v>0</v>
      </c>
      <c r="K1296" s="98">
        <f t="shared" si="342"/>
        <v>0</v>
      </c>
      <c r="L1296" s="98">
        <f t="shared" si="342"/>
        <v>0</v>
      </c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  <c r="Z1296" s="77"/>
    </row>
    <row r="1297" ht="15.75" customHeight="1">
      <c r="A1297" s="8"/>
      <c r="B1297" s="100"/>
      <c r="C1297" s="100"/>
      <c r="D1297" s="100"/>
      <c r="E1297" s="100"/>
      <c r="F1297" s="100"/>
      <c r="G1297" s="100"/>
      <c r="H1297" s="100"/>
      <c r="I1297" s="101" t="s">
        <v>496</v>
      </c>
      <c r="J1297" s="100"/>
      <c r="K1297" s="100"/>
      <c r="L1297" s="101" t="s">
        <v>497</v>
      </c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  <c r="Z1297" s="77"/>
    </row>
    <row r="1298" ht="15.75" customHeight="1">
      <c r="A1298" s="8"/>
      <c r="B1298" s="100"/>
      <c r="C1298" s="100"/>
      <c r="D1298" s="100"/>
      <c r="E1298" s="100"/>
      <c r="F1298" s="100"/>
      <c r="G1298" s="100"/>
      <c r="H1298" s="100"/>
      <c r="I1298" s="104">
        <f>G1294*A1280</f>
        <v>0</v>
      </c>
      <c r="J1298" s="100"/>
      <c r="K1298" s="100"/>
      <c r="L1298" s="104"/>
      <c r="M1298" s="77"/>
      <c r="N1298" s="77"/>
      <c r="O1298" s="77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  <c r="Z1298" s="77"/>
    </row>
    <row r="1299" ht="15.75" customHeight="1">
      <c r="A1299" s="8"/>
      <c r="B1299" s="100"/>
      <c r="C1299" s="100"/>
      <c r="D1299" s="100"/>
      <c r="E1299" s="100"/>
      <c r="F1299" s="100"/>
      <c r="G1299" s="100"/>
      <c r="H1299" s="100"/>
      <c r="I1299" s="107"/>
      <c r="J1299" s="100"/>
      <c r="K1299" s="100"/>
      <c r="L1299" s="107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  <c r="Z1299" s="77"/>
    </row>
    <row r="1300" ht="15.75" customHeight="1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  <c r="Z1300" s="77"/>
    </row>
    <row r="1301" ht="15.75" customHeight="1">
      <c r="A1301" s="66"/>
      <c r="B1301" s="75"/>
      <c r="C1301" s="75"/>
      <c r="D1301" s="75"/>
      <c r="E1301" s="75"/>
      <c r="F1301" s="75"/>
      <c r="G1301" s="75"/>
      <c r="H1301" s="75"/>
      <c r="I1301" s="75"/>
      <c r="J1301" s="75"/>
      <c r="K1301" s="75"/>
      <c r="L1301" s="76"/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  <c r="Z1301" s="77"/>
    </row>
    <row r="1302" ht="15.75" customHeight="1">
      <c r="A1302" s="78" t="s">
        <v>478</v>
      </c>
      <c r="B1302" s="79" t="s">
        <v>479</v>
      </c>
      <c r="C1302" s="75"/>
      <c r="D1302" s="76"/>
      <c r="E1302" s="80" t="s">
        <v>480</v>
      </c>
      <c r="F1302" s="75"/>
      <c r="G1302" s="76"/>
      <c r="H1302" s="79" t="s">
        <v>481</v>
      </c>
      <c r="I1302" s="75"/>
      <c r="J1302" s="75"/>
      <c r="K1302" s="75"/>
      <c r="L1302" s="76"/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  <c r="Z1302" s="77"/>
    </row>
    <row r="1303" ht="15.75" customHeight="1">
      <c r="A1303" s="177">
        <v>4.0</v>
      </c>
      <c r="B1303" s="82" t="s">
        <v>482</v>
      </c>
      <c r="C1303" s="82" t="s">
        <v>483</v>
      </c>
      <c r="D1303" s="82" t="s">
        <v>484</v>
      </c>
      <c r="E1303" s="82" t="s">
        <v>485</v>
      </c>
      <c r="F1303" s="82" t="s">
        <v>484</v>
      </c>
      <c r="G1303" s="82" t="s">
        <v>524</v>
      </c>
      <c r="H1303" s="82" t="s">
        <v>486</v>
      </c>
      <c r="I1303" s="82" t="s">
        <v>487</v>
      </c>
      <c r="J1303" s="147" t="s">
        <v>488</v>
      </c>
      <c r="K1303" s="85" t="s">
        <v>489</v>
      </c>
      <c r="L1303" s="85" t="s">
        <v>490</v>
      </c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</row>
    <row r="1304" ht="15.75" customHeight="1">
      <c r="A1304" s="86" t="s">
        <v>491</v>
      </c>
      <c r="B1304" s="87"/>
      <c r="C1304" s="87"/>
      <c r="D1304" s="87"/>
      <c r="E1304" s="87"/>
      <c r="F1304" s="87"/>
      <c r="G1304" s="87"/>
      <c r="H1304" s="87"/>
      <c r="I1304" s="87"/>
      <c r="J1304" s="115"/>
      <c r="K1304" s="87"/>
      <c r="L1304" s="87"/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</row>
    <row r="1305" ht="15.75" customHeight="1">
      <c r="A1305" s="2"/>
      <c r="B1305" s="89"/>
      <c r="C1305" s="89"/>
      <c r="D1305" s="18">
        <f t="shared" ref="D1305:D1318" si="343">C1305*B1305</f>
        <v>0</v>
      </c>
      <c r="E1305" s="18">
        <f>B1305*A1303</f>
        <v>0</v>
      </c>
      <c r="F1305" s="18">
        <f t="shared" ref="F1305:F1318" si="344">E1305*C1305</f>
        <v>0</v>
      </c>
      <c r="G1305" s="140">
        <v>0.0</v>
      </c>
      <c r="H1305" s="18"/>
      <c r="I1305" s="89">
        <f t="shared" ref="I1305:I1318" si="345">H1305*E1305</f>
        <v>0</v>
      </c>
      <c r="J1305" s="116"/>
      <c r="K1305" s="3">
        <f t="shared" ref="K1305:K1318" si="346">J1305*I1305</f>
        <v>0</v>
      </c>
      <c r="L1305" s="3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</row>
    <row r="1306" ht="15.75" customHeight="1">
      <c r="A1306" s="2"/>
      <c r="B1306" s="89"/>
      <c r="C1306" s="89"/>
      <c r="D1306" s="18">
        <f t="shared" si="343"/>
        <v>0</v>
      </c>
      <c r="E1306" s="18">
        <f>B1306*A1303</f>
        <v>0</v>
      </c>
      <c r="F1306" s="18">
        <f t="shared" si="344"/>
        <v>0</v>
      </c>
      <c r="G1306" s="87"/>
      <c r="H1306" s="18"/>
      <c r="I1306" s="89">
        <f t="shared" si="345"/>
        <v>0</v>
      </c>
      <c r="J1306" s="116"/>
      <c r="K1306" s="3">
        <f t="shared" si="346"/>
        <v>0</v>
      </c>
      <c r="L1306" s="3"/>
      <c r="M1306" s="77"/>
      <c r="N1306" s="77"/>
      <c r="O1306" s="77"/>
      <c r="P1306" s="77"/>
      <c r="Q1306" s="77"/>
      <c r="R1306" s="77"/>
      <c r="S1306" s="77"/>
      <c r="T1306" s="77"/>
      <c r="U1306" s="77"/>
      <c r="V1306" s="77"/>
      <c r="W1306" s="77"/>
      <c r="X1306" s="77"/>
      <c r="Y1306" s="77"/>
      <c r="Z1306" s="77"/>
    </row>
    <row r="1307" ht="15.75" customHeight="1">
      <c r="A1307" s="2"/>
      <c r="B1307" s="18"/>
      <c r="C1307" s="18"/>
      <c r="D1307" s="18">
        <f t="shared" si="343"/>
        <v>0</v>
      </c>
      <c r="E1307" s="18">
        <f>B1307*A1303</f>
        <v>0</v>
      </c>
      <c r="F1307" s="18">
        <f t="shared" si="344"/>
        <v>0</v>
      </c>
      <c r="G1307" s="148" t="s">
        <v>527</v>
      </c>
      <c r="H1307" s="18"/>
      <c r="I1307" s="89">
        <f t="shared" si="345"/>
        <v>0</v>
      </c>
      <c r="J1307" s="116"/>
      <c r="K1307" s="3">
        <f t="shared" si="346"/>
        <v>0</v>
      </c>
      <c r="L1307" s="3"/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  <c r="Z1307" s="77"/>
    </row>
    <row r="1308" ht="15.75" customHeight="1">
      <c r="A1308" s="2"/>
      <c r="B1308" s="18"/>
      <c r="C1308" s="18"/>
      <c r="D1308" s="18">
        <f t="shared" si="343"/>
        <v>0</v>
      </c>
      <c r="E1308" s="18">
        <f>B1308*A1303</f>
        <v>0</v>
      </c>
      <c r="F1308" s="18">
        <f t="shared" si="344"/>
        <v>0</v>
      </c>
      <c r="G1308" s="142"/>
      <c r="H1308" s="18"/>
      <c r="I1308" s="89">
        <f t="shared" si="345"/>
        <v>0</v>
      </c>
      <c r="J1308" s="116"/>
      <c r="K1308" s="3">
        <f t="shared" si="346"/>
        <v>0</v>
      </c>
      <c r="L1308" s="3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  <c r="Z1308" s="77"/>
    </row>
    <row r="1309" ht="15.75" customHeight="1">
      <c r="A1309" s="2"/>
      <c r="B1309" s="18"/>
      <c r="C1309" s="18"/>
      <c r="D1309" s="18">
        <f t="shared" si="343"/>
        <v>0</v>
      </c>
      <c r="E1309" s="18">
        <f>B1309*A1303</f>
        <v>0</v>
      </c>
      <c r="F1309" s="18">
        <f t="shared" si="344"/>
        <v>0</v>
      </c>
      <c r="G1309" s="142"/>
      <c r="H1309" s="18"/>
      <c r="I1309" s="89">
        <f t="shared" si="345"/>
        <v>0</v>
      </c>
      <c r="J1309" s="116"/>
      <c r="K1309" s="3">
        <f t="shared" si="346"/>
        <v>0</v>
      </c>
      <c r="L1309" s="3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  <c r="Z1309" s="77"/>
    </row>
    <row r="1310" ht="15.75" customHeight="1">
      <c r="A1310" s="2"/>
      <c r="B1310" s="18"/>
      <c r="C1310" s="18"/>
      <c r="D1310" s="18">
        <f t="shared" si="343"/>
        <v>0</v>
      </c>
      <c r="E1310" s="18">
        <f>B1310*A1303</f>
        <v>0</v>
      </c>
      <c r="F1310" s="18">
        <f t="shared" si="344"/>
        <v>0</v>
      </c>
      <c r="G1310" s="87"/>
      <c r="H1310" s="18"/>
      <c r="I1310" s="89">
        <f t="shared" si="345"/>
        <v>0</v>
      </c>
      <c r="J1310" s="116"/>
      <c r="K1310" s="3">
        <f t="shared" si="346"/>
        <v>0</v>
      </c>
      <c r="L1310" s="3"/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</row>
    <row r="1311" ht="15.75" customHeight="1">
      <c r="A1311" s="2"/>
      <c r="B1311" s="18"/>
      <c r="C1311" s="18"/>
      <c r="D1311" s="18">
        <f t="shared" si="343"/>
        <v>0</v>
      </c>
      <c r="E1311" s="18">
        <f>B1311*A1303</f>
        <v>0</v>
      </c>
      <c r="F1311" s="18">
        <f t="shared" si="344"/>
        <v>0</v>
      </c>
      <c r="G1311" s="59"/>
      <c r="H1311" s="18"/>
      <c r="I1311" s="89">
        <f t="shared" si="345"/>
        <v>0</v>
      </c>
      <c r="J1311" s="116"/>
      <c r="K1311" s="3">
        <f t="shared" si="346"/>
        <v>0</v>
      </c>
      <c r="L1311" s="3"/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  <c r="Z1311" s="77"/>
    </row>
    <row r="1312" ht="15.75" customHeight="1">
      <c r="A1312" s="2"/>
      <c r="B1312" s="89"/>
      <c r="C1312" s="89"/>
      <c r="D1312" s="18">
        <f t="shared" si="343"/>
        <v>0</v>
      </c>
      <c r="E1312" s="18">
        <f>B1312*A1303</f>
        <v>0</v>
      </c>
      <c r="F1312" s="18">
        <f t="shared" si="344"/>
        <v>0</v>
      </c>
      <c r="G1312" s="148" t="s">
        <v>528</v>
      </c>
      <c r="H1312" s="18"/>
      <c r="I1312" s="89">
        <f t="shared" si="345"/>
        <v>0</v>
      </c>
      <c r="J1312" s="116"/>
      <c r="K1312" s="3">
        <f t="shared" si="346"/>
        <v>0</v>
      </c>
      <c r="L1312" s="3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  <c r="Z1312" s="77"/>
    </row>
    <row r="1313" ht="15.75" customHeight="1">
      <c r="A1313" s="2"/>
      <c r="B1313" s="89"/>
      <c r="C1313" s="89"/>
      <c r="D1313" s="18">
        <f t="shared" si="343"/>
        <v>0</v>
      </c>
      <c r="E1313" s="18">
        <f>B1313*A1303</f>
        <v>0</v>
      </c>
      <c r="F1313" s="18">
        <f t="shared" si="344"/>
        <v>0</v>
      </c>
      <c r="G1313" s="142"/>
      <c r="H1313" s="18"/>
      <c r="I1313" s="89">
        <f t="shared" si="345"/>
        <v>0</v>
      </c>
      <c r="J1313" s="116"/>
      <c r="K1313" s="3">
        <f t="shared" si="346"/>
        <v>0</v>
      </c>
      <c r="L1313" s="3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  <c r="Z1313" s="77"/>
    </row>
    <row r="1314" ht="15.75" customHeight="1">
      <c r="A1314" s="1"/>
      <c r="B1314" s="89"/>
      <c r="C1314" s="89"/>
      <c r="D1314" s="18">
        <f t="shared" si="343"/>
        <v>0</v>
      </c>
      <c r="E1314" s="18">
        <f>B1314*A1303</f>
        <v>0</v>
      </c>
      <c r="F1314" s="18">
        <f t="shared" si="344"/>
        <v>0</v>
      </c>
      <c r="G1314" s="142"/>
      <c r="H1314" s="18"/>
      <c r="I1314" s="89">
        <f t="shared" si="345"/>
        <v>0</v>
      </c>
      <c r="J1314" s="116"/>
      <c r="K1314" s="3">
        <f t="shared" si="346"/>
        <v>0</v>
      </c>
      <c r="L1314" s="3"/>
      <c r="M1314" s="77"/>
      <c r="N1314" s="77"/>
      <c r="O1314" s="77"/>
      <c r="P1314" s="77"/>
      <c r="Q1314" s="77"/>
      <c r="R1314" s="77"/>
      <c r="S1314" s="77"/>
      <c r="T1314" s="77"/>
      <c r="U1314" s="77"/>
      <c r="V1314" s="77"/>
      <c r="W1314" s="77"/>
      <c r="X1314" s="77"/>
      <c r="Y1314" s="77"/>
      <c r="Z1314" s="77"/>
    </row>
    <row r="1315" ht="15.75" customHeight="1">
      <c r="A1315" s="1"/>
      <c r="B1315" s="89"/>
      <c r="C1315" s="89"/>
      <c r="D1315" s="18">
        <f t="shared" si="343"/>
        <v>0</v>
      </c>
      <c r="E1315" s="18">
        <f>B1315*A1303</f>
        <v>0</v>
      </c>
      <c r="F1315" s="18">
        <f t="shared" si="344"/>
        <v>0</v>
      </c>
      <c r="G1315" s="142"/>
      <c r="H1315" s="18"/>
      <c r="I1315" s="89">
        <f t="shared" si="345"/>
        <v>0</v>
      </c>
      <c r="J1315" s="116"/>
      <c r="K1315" s="3">
        <f t="shared" si="346"/>
        <v>0</v>
      </c>
      <c r="L1315" s="3"/>
      <c r="M1315" s="77"/>
      <c r="N1315" s="77"/>
      <c r="O1315" s="77"/>
      <c r="P1315" s="77"/>
      <c r="Q1315" s="77"/>
      <c r="R1315" s="77"/>
      <c r="S1315" s="77"/>
      <c r="T1315" s="77"/>
      <c r="U1315" s="77"/>
      <c r="V1315" s="77"/>
      <c r="W1315" s="77"/>
      <c r="X1315" s="77"/>
      <c r="Y1315" s="77"/>
      <c r="Z1315" s="77"/>
    </row>
    <row r="1316" ht="15.75" customHeight="1">
      <c r="A1316" s="31"/>
      <c r="B1316" s="89"/>
      <c r="C1316" s="89"/>
      <c r="D1316" s="95">
        <f t="shared" si="343"/>
        <v>0</v>
      </c>
      <c r="E1316" s="95">
        <f>B1316*A1303</f>
        <v>0</v>
      </c>
      <c r="F1316" s="18">
        <f t="shared" si="344"/>
        <v>0</v>
      </c>
      <c r="G1316" s="87"/>
      <c r="H1316" s="18"/>
      <c r="I1316" s="89">
        <f t="shared" si="345"/>
        <v>0</v>
      </c>
      <c r="J1316" s="118"/>
      <c r="K1316" s="3">
        <f t="shared" si="346"/>
        <v>0</v>
      </c>
      <c r="L1316" s="3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  <c r="Z1316" s="77"/>
    </row>
    <row r="1317" ht="15.75" customHeight="1">
      <c r="A1317" s="31"/>
      <c r="B1317" s="89"/>
      <c r="C1317" s="89"/>
      <c r="D1317" s="18">
        <f t="shared" si="343"/>
        <v>0</v>
      </c>
      <c r="E1317" s="18">
        <f>B1317*A1303</f>
        <v>0</v>
      </c>
      <c r="F1317" s="18">
        <f t="shared" si="344"/>
        <v>0</v>
      </c>
      <c r="G1317" s="143">
        <f>F1319/A1303</f>
        <v>0</v>
      </c>
      <c r="H1317" s="18"/>
      <c r="I1317" s="89">
        <f t="shared" si="345"/>
        <v>0</v>
      </c>
      <c r="J1317" s="3"/>
      <c r="K1317" s="3">
        <f t="shared" si="346"/>
        <v>0</v>
      </c>
      <c r="L1317" s="3"/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  <c r="Z1317" s="77"/>
    </row>
    <row r="1318" ht="15.75" customHeight="1">
      <c r="A1318" s="31"/>
      <c r="B1318" s="89"/>
      <c r="C1318" s="89"/>
      <c r="D1318" s="18">
        <f t="shared" si="343"/>
        <v>0</v>
      </c>
      <c r="E1318" s="18">
        <f>B1318*A1303</f>
        <v>0</v>
      </c>
      <c r="F1318" s="18">
        <f t="shared" si="344"/>
        <v>0</v>
      </c>
      <c r="G1318" s="142"/>
      <c r="H1318" s="18"/>
      <c r="I1318" s="89">
        <f t="shared" si="345"/>
        <v>0</v>
      </c>
      <c r="J1318" s="3"/>
      <c r="K1318" s="3">
        <f t="shared" si="346"/>
        <v>0</v>
      </c>
      <c r="L1318" s="3"/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  <c r="Z1318" s="77"/>
    </row>
    <row r="1319" ht="15.75" customHeight="1">
      <c r="A1319" s="4" t="s">
        <v>495</v>
      </c>
      <c r="B1319" s="97">
        <f>SUM(B1305:B1318)</f>
        <v>0</v>
      </c>
      <c r="C1319" s="96"/>
      <c r="D1319" s="97">
        <f t="shared" ref="D1319:F1319" si="347">SUM(D1305:D1318)</f>
        <v>0</v>
      </c>
      <c r="E1319" s="97">
        <f t="shared" si="347"/>
        <v>0</v>
      </c>
      <c r="F1319" s="97">
        <f t="shared" si="347"/>
        <v>0</v>
      </c>
      <c r="G1319" s="87"/>
      <c r="H1319" s="96"/>
      <c r="I1319" s="97">
        <f t="shared" ref="I1319:L1319" si="348">SUM(I1305:I1318)</f>
        <v>0</v>
      </c>
      <c r="J1319" s="98">
        <f t="shared" si="348"/>
        <v>0</v>
      </c>
      <c r="K1319" s="98">
        <f t="shared" si="348"/>
        <v>0</v>
      </c>
      <c r="L1319" s="98">
        <f t="shared" si="348"/>
        <v>0</v>
      </c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</row>
    <row r="1320" ht="15.75" customHeight="1">
      <c r="A1320" s="8"/>
      <c r="B1320" s="100"/>
      <c r="C1320" s="100"/>
      <c r="D1320" s="100"/>
      <c r="E1320" s="100"/>
      <c r="F1320" s="100"/>
      <c r="G1320" s="100"/>
      <c r="H1320" s="100"/>
      <c r="I1320" s="101" t="s">
        <v>496</v>
      </c>
      <c r="J1320" s="100"/>
      <c r="K1320" s="100"/>
      <c r="L1320" s="101" t="s">
        <v>497</v>
      </c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  <c r="Z1320" s="77"/>
    </row>
    <row r="1321" ht="15.75" customHeight="1">
      <c r="A1321" s="8"/>
      <c r="B1321" s="100"/>
      <c r="C1321" s="100"/>
      <c r="D1321" s="100"/>
      <c r="E1321" s="100"/>
      <c r="F1321" s="100"/>
      <c r="G1321" s="100"/>
      <c r="H1321" s="100"/>
      <c r="I1321" s="104">
        <f>G1317*A1303</f>
        <v>0</v>
      </c>
      <c r="J1321" s="100"/>
      <c r="K1321" s="100"/>
      <c r="L1321" s="104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  <c r="Z1321" s="77"/>
    </row>
    <row r="1322" ht="15.75" customHeight="1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  <c r="Z1322" s="77"/>
    </row>
    <row r="1323" ht="15.75" customHeight="1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</row>
    <row r="1324" ht="15.75" customHeight="1">
      <c r="A1324" s="66"/>
      <c r="B1324" s="75"/>
      <c r="C1324" s="75"/>
      <c r="D1324" s="75"/>
      <c r="E1324" s="75"/>
      <c r="F1324" s="75"/>
      <c r="G1324" s="75"/>
      <c r="H1324" s="75"/>
      <c r="I1324" s="75"/>
      <c r="J1324" s="75"/>
      <c r="K1324" s="75"/>
      <c r="L1324" s="76"/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  <c r="Z1324" s="77"/>
    </row>
    <row r="1325" ht="15.75" customHeight="1">
      <c r="A1325" s="78" t="s">
        <v>478</v>
      </c>
      <c r="B1325" s="79" t="s">
        <v>479</v>
      </c>
      <c r="C1325" s="75"/>
      <c r="D1325" s="76"/>
      <c r="E1325" s="80" t="s">
        <v>480</v>
      </c>
      <c r="F1325" s="75"/>
      <c r="G1325" s="76"/>
      <c r="H1325" s="79" t="s">
        <v>481</v>
      </c>
      <c r="I1325" s="75"/>
      <c r="J1325" s="75"/>
      <c r="K1325" s="75"/>
      <c r="L1325" s="76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</row>
    <row r="1326" ht="15.75" customHeight="1">
      <c r="A1326" s="177">
        <v>4.0</v>
      </c>
      <c r="B1326" s="82" t="s">
        <v>482</v>
      </c>
      <c r="C1326" s="82" t="s">
        <v>483</v>
      </c>
      <c r="D1326" s="82" t="s">
        <v>484</v>
      </c>
      <c r="E1326" s="82" t="s">
        <v>485</v>
      </c>
      <c r="F1326" s="82" t="s">
        <v>484</v>
      </c>
      <c r="G1326" s="82" t="s">
        <v>524</v>
      </c>
      <c r="H1326" s="82" t="s">
        <v>486</v>
      </c>
      <c r="I1326" s="82" t="s">
        <v>487</v>
      </c>
      <c r="J1326" s="147" t="s">
        <v>488</v>
      </c>
      <c r="K1326" s="85" t="s">
        <v>489</v>
      </c>
      <c r="L1326" s="85" t="s">
        <v>490</v>
      </c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  <c r="Z1326" s="77"/>
    </row>
    <row r="1327" ht="15.75" customHeight="1">
      <c r="A1327" s="86" t="s">
        <v>491</v>
      </c>
      <c r="B1327" s="87"/>
      <c r="C1327" s="87"/>
      <c r="D1327" s="87"/>
      <c r="E1327" s="87"/>
      <c r="F1327" s="87"/>
      <c r="G1327" s="87"/>
      <c r="H1327" s="87"/>
      <c r="I1327" s="87"/>
      <c r="J1327" s="115"/>
      <c r="K1327" s="87"/>
      <c r="L1327" s="87"/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  <c r="Z1327" s="77"/>
    </row>
    <row r="1328" ht="15.75" customHeight="1">
      <c r="A1328" s="2"/>
      <c r="B1328" s="89"/>
      <c r="C1328" s="89"/>
      <c r="D1328" s="18">
        <f t="shared" ref="D1328:D1341" si="349">C1328*B1328</f>
        <v>0</v>
      </c>
      <c r="E1328" s="18">
        <f>B1328*A1326</f>
        <v>0</v>
      </c>
      <c r="F1328" s="18">
        <f t="shared" ref="F1328:F1341" si="350">E1328*C1328</f>
        <v>0</v>
      </c>
      <c r="G1328" s="140">
        <v>0.0</v>
      </c>
      <c r="H1328" s="18"/>
      <c r="I1328" s="89">
        <f t="shared" ref="I1328:I1341" si="351">H1328*E1328</f>
        <v>0</v>
      </c>
      <c r="J1328" s="116"/>
      <c r="K1328" s="3">
        <f t="shared" ref="K1328:K1341" si="352">J1328*I1328</f>
        <v>0</v>
      </c>
      <c r="L1328" s="3"/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  <c r="Z1328" s="77"/>
    </row>
    <row r="1329" ht="15.75" customHeight="1">
      <c r="A1329" s="2"/>
      <c r="B1329" s="89"/>
      <c r="C1329" s="89"/>
      <c r="D1329" s="18">
        <f t="shared" si="349"/>
        <v>0</v>
      </c>
      <c r="E1329" s="18">
        <f>B1329*A1326</f>
        <v>0</v>
      </c>
      <c r="F1329" s="18">
        <f t="shared" si="350"/>
        <v>0</v>
      </c>
      <c r="G1329" s="87"/>
      <c r="H1329" s="18"/>
      <c r="I1329" s="89">
        <f t="shared" si="351"/>
        <v>0</v>
      </c>
      <c r="J1329" s="116"/>
      <c r="K1329" s="3">
        <f t="shared" si="352"/>
        <v>0</v>
      </c>
      <c r="L1329" s="3"/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  <c r="Z1329" s="77"/>
    </row>
    <row r="1330" ht="15.75" customHeight="1">
      <c r="A1330" s="2"/>
      <c r="B1330" s="18"/>
      <c r="C1330" s="18"/>
      <c r="D1330" s="18">
        <f t="shared" si="349"/>
        <v>0</v>
      </c>
      <c r="E1330" s="18">
        <f>B1330*A1326</f>
        <v>0</v>
      </c>
      <c r="F1330" s="18">
        <f t="shared" si="350"/>
        <v>0</v>
      </c>
      <c r="G1330" s="148" t="s">
        <v>527</v>
      </c>
      <c r="H1330" s="18"/>
      <c r="I1330" s="89">
        <f t="shared" si="351"/>
        <v>0</v>
      </c>
      <c r="J1330" s="116"/>
      <c r="K1330" s="3">
        <f t="shared" si="352"/>
        <v>0</v>
      </c>
      <c r="L1330" s="3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</row>
    <row r="1331" ht="15.75" customHeight="1">
      <c r="A1331" s="2"/>
      <c r="B1331" s="18"/>
      <c r="C1331" s="18"/>
      <c r="D1331" s="18">
        <f t="shared" si="349"/>
        <v>0</v>
      </c>
      <c r="E1331" s="18">
        <f>B1331*A1326</f>
        <v>0</v>
      </c>
      <c r="F1331" s="18">
        <f t="shared" si="350"/>
        <v>0</v>
      </c>
      <c r="G1331" s="142"/>
      <c r="H1331" s="18"/>
      <c r="I1331" s="89">
        <f t="shared" si="351"/>
        <v>0</v>
      </c>
      <c r="J1331" s="116"/>
      <c r="K1331" s="3">
        <f t="shared" si="352"/>
        <v>0</v>
      </c>
      <c r="L1331" s="3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</row>
    <row r="1332" ht="15.75" customHeight="1">
      <c r="A1332" s="2"/>
      <c r="B1332" s="18"/>
      <c r="C1332" s="18"/>
      <c r="D1332" s="18">
        <f t="shared" si="349"/>
        <v>0</v>
      </c>
      <c r="E1332" s="18">
        <f>B1332*A1326</f>
        <v>0</v>
      </c>
      <c r="F1332" s="18">
        <f t="shared" si="350"/>
        <v>0</v>
      </c>
      <c r="G1332" s="142"/>
      <c r="H1332" s="18"/>
      <c r="I1332" s="89">
        <f t="shared" si="351"/>
        <v>0</v>
      </c>
      <c r="J1332" s="116"/>
      <c r="K1332" s="3">
        <f t="shared" si="352"/>
        <v>0</v>
      </c>
      <c r="L1332" s="3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</row>
    <row r="1333" ht="15.75" customHeight="1">
      <c r="A1333" s="2"/>
      <c r="B1333" s="18"/>
      <c r="C1333" s="18"/>
      <c r="D1333" s="18">
        <f t="shared" si="349"/>
        <v>0</v>
      </c>
      <c r="E1333" s="18">
        <f>B1333*A1326</f>
        <v>0</v>
      </c>
      <c r="F1333" s="18">
        <f t="shared" si="350"/>
        <v>0</v>
      </c>
      <c r="G1333" s="87"/>
      <c r="H1333" s="18"/>
      <c r="I1333" s="89">
        <f t="shared" si="351"/>
        <v>0</v>
      </c>
      <c r="J1333" s="116"/>
      <c r="K1333" s="3">
        <f t="shared" si="352"/>
        <v>0</v>
      </c>
      <c r="L1333" s="3"/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  <c r="Z1333" s="77"/>
    </row>
    <row r="1334" ht="15.75" customHeight="1">
      <c r="A1334" s="2"/>
      <c r="B1334" s="18"/>
      <c r="C1334" s="18"/>
      <c r="D1334" s="18">
        <f t="shared" si="349"/>
        <v>0</v>
      </c>
      <c r="E1334" s="18">
        <f>B1334*A1326</f>
        <v>0</v>
      </c>
      <c r="F1334" s="18">
        <f t="shared" si="350"/>
        <v>0</v>
      </c>
      <c r="G1334" s="59"/>
      <c r="H1334" s="18"/>
      <c r="I1334" s="89">
        <f t="shared" si="351"/>
        <v>0</v>
      </c>
      <c r="J1334" s="116"/>
      <c r="K1334" s="3">
        <f t="shared" si="352"/>
        <v>0</v>
      </c>
      <c r="L1334" s="3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</row>
    <row r="1335" ht="15.75" customHeight="1">
      <c r="A1335" s="2"/>
      <c r="B1335" s="89"/>
      <c r="C1335" s="89"/>
      <c r="D1335" s="18">
        <f t="shared" si="349"/>
        <v>0</v>
      </c>
      <c r="E1335" s="18">
        <f>B1335*A1326</f>
        <v>0</v>
      </c>
      <c r="F1335" s="18">
        <f t="shared" si="350"/>
        <v>0</v>
      </c>
      <c r="G1335" s="148" t="s">
        <v>528</v>
      </c>
      <c r="H1335" s="18"/>
      <c r="I1335" s="89">
        <f t="shared" si="351"/>
        <v>0</v>
      </c>
      <c r="J1335" s="116"/>
      <c r="K1335" s="3">
        <f t="shared" si="352"/>
        <v>0</v>
      </c>
      <c r="L1335" s="3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  <c r="Z1335" s="77"/>
    </row>
    <row r="1336" ht="15.75" customHeight="1">
      <c r="A1336" s="2"/>
      <c r="B1336" s="89"/>
      <c r="C1336" s="89"/>
      <c r="D1336" s="18">
        <f t="shared" si="349"/>
        <v>0</v>
      </c>
      <c r="E1336" s="18">
        <f>B1336*A1326</f>
        <v>0</v>
      </c>
      <c r="F1336" s="18">
        <f t="shared" si="350"/>
        <v>0</v>
      </c>
      <c r="G1336" s="142"/>
      <c r="H1336" s="18"/>
      <c r="I1336" s="89">
        <f t="shared" si="351"/>
        <v>0</v>
      </c>
      <c r="J1336" s="116"/>
      <c r="K1336" s="3">
        <f t="shared" si="352"/>
        <v>0</v>
      </c>
      <c r="L1336" s="3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  <c r="Z1336" s="77"/>
    </row>
    <row r="1337" ht="15.75" customHeight="1">
      <c r="A1337" s="1"/>
      <c r="B1337" s="89"/>
      <c r="C1337" s="89"/>
      <c r="D1337" s="18">
        <f t="shared" si="349"/>
        <v>0</v>
      </c>
      <c r="E1337" s="18">
        <f>B1337*A1326</f>
        <v>0</v>
      </c>
      <c r="F1337" s="18">
        <f t="shared" si="350"/>
        <v>0</v>
      </c>
      <c r="G1337" s="142"/>
      <c r="H1337" s="18"/>
      <c r="I1337" s="89">
        <f t="shared" si="351"/>
        <v>0</v>
      </c>
      <c r="J1337" s="116"/>
      <c r="K1337" s="3">
        <f t="shared" si="352"/>
        <v>0</v>
      </c>
      <c r="L1337" s="3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  <c r="Z1337" s="77"/>
    </row>
    <row r="1338" ht="15.75" customHeight="1">
      <c r="A1338" s="1"/>
      <c r="B1338" s="89"/>
      <c r="C1338" s="89"/>
      <c r="D1338" s="18">
        <f t="shared" si="349"/>
        <v>0</v>
      </c>
      <c r="E1338" s="18">
        <f>B1338*A1326</f>
        <v>0</v>
      </c>
      <c r="F1338" s="18">
        <f t="shared" si="350"/>
        <v>0</v>
      </c>
      <c r="G1338" s="142"/>
      <c r="H1338" s="18"/>
      <c r="I1338" s="89">
        <f t="shared" si="351"/>
        <v>0</v>
      </c>
      <c r="J1338" s="116"/>
      <c r="K1338" s="3">
        <f t="shared" si="352"/>
        <v>0</v>
      </c>
      <c r="L1338" s="3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  <c r="Z1338" s="77"/>
    </row>
    <row r="1339" ht="15.75" customHeight="1">
      <c r="A1339" s="31"/>
      <c r="B1339" s="89"/>
      <c r="C1339" s="89"/>
      <c r="D1339" s="95">
        <f t="shared" si="349"/>
        <v>0</v>
      </c>
      <c r="E1339" s="95">
        <f>B1339*A1326</f>
        <v>0</v>
      </c>
      <c r="F1339" s="18">
        <f t="shared" si="350"/>
        <v>0</v>
      </c>
      <c r="G1339" s="87"/>
      <c r="H1339" s="18"/>
      <c r="I1339" s="89">
        <f t="shared" si="351"/>
        <v>0</v>
      </c>
      <c r="J1339" s="118"/>
      <c r="K1339" s="3">
        <f t="shared" si="352"/>
        <v>0</v>
      </c>
      <c r="L1339" s="3"/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  <c r="Z1339" s="77"/>
    </row>
    <row r="1340" ht="15.75" customHeight="1">
      <c r="A1340" s="31"/>
      <c r="B1340" s="89"/>
      <c r="C1340" s="89"/>
      <c r="D1340" s="18">
        <f t="shared" si="349"/>
        <v>0</v>
      </c>
      <c r="E1340" s="18">
        <f>B1340*A1326</f>
        <v>0</v>
      </c>
      <c r="F1340" s="18">
        <f t="shared" si="350"/>
        <v>0</v>
      </c>
      <c r="G1340" s="143">
        <f>F1342/A1326</f>
        <v>0</v>
      </c>
      <c r="H1340" s="18"/>
      <c r="I1340" s="89">
        <f t="shared" si="351"/>
        <v>0</v>
      </c>
      <c r="J1340" s="3"/>
      <c r="K1340" s="3">
        <f t="shared" si="352"/>
        <v>0</v>
      </c>
      <c r="L1340" s="3"/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</row>
    <row r="1341" ht="15.75" customHeight="1">
      <c r="A1341" s="31"/>
      <c r="B1341" s="89"/>
      <c r="C1341" s="89"/>
      <c r="D1341" s="18">
        <f t="shared" si="349"/>
        <v>0</v>
      </c>
      <c r="E1341" s="18">
        <f>B1341*A1326</f>
        <v>0</v>
      </c>
      <c r="F1341" s="18">
        <f t="shared" si="350"/>
        <v>0</v>
      </c>
      <c r="G1341" s="142"/>
      <c r="H1341" s="18"/>
      <c r="I1341" s="89">
        <f t="shared" si="351"/>
        <v>0</v>
      </c>
      <c r="J1341" s="3"/>
      <c r="K1341" s="3">
        <f t="shared" si="352"/>
        <v>0</v>
      </c>
      <c r="L1341" s="3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  <c r="Z1341" s="77"/>
    </row>
    <row r="1342" ht="15.75" customHeight="1">
      <c r="A1342" s="4" t="s">
        <v>495</v>
      </c>
      <c r="B1342" s="97">
        <f>SUM(B1328:B1341)</f>
        <v>0</v>
      </c>
      <c r="C1342" s="96"/>
      <c r="D1342" s="97">
        <f t="shared" ref="D1342:F1342" si="353">SUM(D1328:D1341)</f>
        <v>0</v>
      </c>
      <c r="E1342" s="97">
        <f t="shared" si="353"/>
        <v>0</v>
      </c>
      <c r="F1342" s="97">
        <f t="shared" si="353"/>
        <v>0</v>
      </c>
      <c r="G1342" s="87"/>
      <c r="H1342" s="96"/>
      <c r="I1342" s="97">
        <f t="shared" ref="I1342:L1342" si="354">SUM(I1328:I1341)</f>
        <v>0</v>
      </c>
      <c r="J1342" s="98">
        <f t="shared" si="354"/>
        <v>0</v>
      </c>
      <c r="K1342" s="98">
        <f t="shared" si="354"/>
        <v>0</v>
      </c>
      <c r="L1342" s="98">
        <f t="shared" si="354"/>
        <v>0</v>
      </c>
      <c r="M1342" s="77"/>
      <c r="N1342" s="77"/>
      <c r="O1342" s="77"/>
      <c r="P1342" s="77"/>
      <c r="Q1342" s="77"/>
      <c r="R1342" s="77"/>
      <c r="S1342" s="77"/>
      <c r="T1342" s="77"/>
      <c r="U1342" s="77"/>
      <c r="V1342" s="77"/>
      <c r="W1342" s="77"/>
      <c r="X1342" s="77"/>
      <c r="Y1342" s="77"/>
      <c r="Z1342" s="77"/>
    </row>
    <row r="1343" ht="15.75" customHeight="1">
      <c r="A1343" s="8"/>
      <c r="B1343" s="100"/>
      <c r="C1343" s="100"/>
      <c r="D1343" s="100"/>
      <c r="E1343" s="100"/>
      <c r="F1343" s="100"/>
      <c r="G1343" s="100"/>
      <c r="H1343" s="100"/>
      <c r="I1343" s="101" t="s">
        <v>496</v>
      </c>
      <c r="J1343" s="100"/>
      <c r="K1343" s="100"/>
      <c r="L1343" s="101" t="s">
        <v>497</v>
      </c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  <c r="Z1343" s="77"/>
    </row>
    <row r="1344" ht="15.75" customHeight="1">
      <c r="A1344" s="8"/>
      <c r="B1344" s="100"/>
      <c r="C1344" s="100"/>
      <c r="D1344" s="100"/>
      <c r="E1344" s="100"/>
      <c r="F1344" s="100"/>
      <c r="G1344" s="100"/>
      <c r="H1344" s="100"/>
      <c r="I1344" s="104">
        <f>G1340*A1326</f>
        <v>0</v>
      </c>
      <c r="J1344" s="100"/>
      <c r="K1344" s="100"/>
      <c r="L1344" s="104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  <c r="Z1344" s="77"/>
    </row>
    <row r="1345" ht="15.75" customHeight="1">
      <c r="A1345" s="8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  <c r="Z1345" s="77"/>
    </row>
    <row r="1346" ht="15.75" customHeight="1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  <c r="Z1346" s="77"/>
    </row>
    <row r="1347" ht="15.75" customHeight="1">
      <c r="A1347" s="78" t="s">
        <v>478</v>
      </c>
      <c r="B1347" s="79" t="s">
        <v>479</v>
      </c>
      <c r="C1347" s="75"/>
      <c r="D1347" s="76"/>
      <c r="E1347" s="80" t="s">
        <v>480</v>
      </c>
      <c r="F1347" s="75"/>
      <c r="G1347" s="76"/>
      <c r="H1347" s="79" t="s">
        <v>481</v>
      </c>
      <c r="I1347" s="75"/>
      <c r="J1347" s="75"/>
      <c r="K1347" s="75"/>
      <c r="L1347" s="76"/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  <c r="Z1347" s="77"/>
    </row>
    <row r="1348" ht="15.75" customHeight="1">
      <c r="A1348" s="177">
        <v>4.0</v>
      </c>
      <c r="B1348" s="82" t="s">
        <v>482</v>
      </c>
      <c r="C1348" s="82" t="s">
        <v>483</v>
      </c>
      <c r="D1348" s="82" t="s">
        <v>484</v>
      </c>
      <c r="E1348" s="82" t="s">
        <v>485</v>
      </c>
      <c r="F1348" s="82" t="s">
        <v>484</v>
      </c>
      <c r="G1348" s="82" t="s">
        <v>524</v>
      </c>
      <c r="H1348" s="82" t="s">
        <v>486</v>
      </c>
      <c r="I1348" s="82" t="s">
        <v>487</v>
      </c>
      <c r="J1348" s="147" t="s">
        <v>488</v>
      </c>
      <c r="K1348" s="85" t="s">
        <v>489</v>
      </c>
      <c r="L1348" s="85" t="s">
        <v>490</v>
      </c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  <c r="Z1348" s="77"/>
    </row>
    <row r="1349" ht="15.75" customHeight="1">
      <c r="A1349" s="86" t="s">
        <v>491</v>
      </c>
      <c r="B1349" s="87"/>
      <c r="C1349" s="87"/>
      <c r="D1349" s="87"/>
      <c r="E1349" s="87"/>
      <c r="F1349" s="87"/>
      <c r="G1349" s="87"/>
      <c r="H1349" s="87"/>
      <c r="I1349" s="87"/>
      <c r="J1349" s="115"/>
      <c r="K1349" s="87"/>
      <c r="L1349" s="87"/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  <c r="Z1349" s="77"/>
    </row>
    <row r="1350" ht="15.75" customHeight="1">
      <c r="A1350" s="2"/>
      <c r="B1350" s="89"/>
      <c r="C1350" s="89"/>
      <c r="D1350" s="18">
        <f t="shared" ref="D1350:D1363" si="355">C1350*B1350</f>
        <v>0</v>
      </c>
      <c r="E1350" s="18">
        <f>B1350*A1348</f>
        <v>0</v>
      </c>
      <c r="F1350" s="18">
        <f t="shared" ref="F1350:F1363" si="356">E1350*C1350</f>
        <v>0</v>
      </c>
      <c r="G1350" s="140">
        <v>0.0</v>
      </c>
      <c r="H1350" s="18"/>
      <c r="I1350" s="89">
        <f t="shared" ref="I1350:I1363" si="357">H1350*E1350</f>
        <v>0</v>
      </c>
      <c r="J1350" s="116"/>
      <c r="K1350" s="3">
        <f t="shared" ref="K1350:K1363" si="358">J1350*I1350</f>
        <v>0</v>
      </c>
      <c r="L1350" s="3"/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  <c r="Z1350" s="77"/>
    </row>
    <row r="1351" ht="15.75" customHeight="1">
      <c r="A1351" s="2"/>
      <c r="B1351" s="89"/>
      <c r="C1351" s="89"/>
      <c r="D1351" s="18">
        <f t="shared" si="355"/>
        <v>0</v>
      </c>
      <c r="E1351" s="18">
        <f>B1351*A1348</f>
        <v>0</v>
      </c>
      <c r="F1351" s="18">
        <f t="shared" si="356"/>
        <v>0</v>
      </c>
      <c r="G1351" s="87"/>
      <c r="H1351" s="18"/>
      <c r="I1351" s="89">
        <f t="shared" si="357"/>
        <v>0</v>
      </c>
      <c r="J1351" s="116"/>
      <c r="K1351" s="3">
        <f t="shared" si="358"/>
        <v>0</v>
      </c>
      <c r="L1351" s="3"/>
      <c r="M1351" s="77"/>
      <c r="N1351" s="77"/>
      <c r="O1351" s="77"/>
      <c r="P1351" s="77"/>
      <c r="Q1351" s="77"/>
      <c r="R1351" s="77"/>
      <c r="S1351" s="77"/>
      <c r="T1351" s="77"/>
      <c r="U1351" s="77"/>
      <c r="V1351" s="77"/>
      <c r="W1351" s="77"/>
      <c r="X1351" s="77"/>
      <c r="Y1351" s="77"/>
      <c r="Z1351" s="77"/>
    </row>
    <row r="1352" ht="15.75" customHeight="1">
      <c r="A1352" s="2"/>
      <c r="B1352" s="18"/>
      <c r="C1352" s="18"/>
      <c r="D1352" s="18">
        <f t="shared" si="355"/>
        <v>0</v>
      </c>
      <c r="E1352" s="18">
        <f>B1352*A1348</f>
        <v>0</v>
      </c>
      <c r="F1352" s="18">
        <f t="shared" si="356"/>
        <v>0</v>
      </c>
      <c r="G1352" s="148" t="s">
        <v>527</v>
      </c>
      <c r="H1352" s="18"/>
      <c r="I1352" s="89">
        <f t="shared" si="357"/>
        <v>0</v>
      </c>
      <c r="J1352" s="116"/>
      <c r="K1352" s="3">
        <f t="shared" si="358"/>
        <v>0</v>
      </c>
      <c r="L1352" s="3"/>
      <c r="M1352" s="77"/>
      <c r="N1352" s="77"/>
      <c r="O1352" s="77"/>
      <c r="P1352" s="77"/>
      <c r="Q1352" s="77"/>
      <c r="R1352" s="77"/>
      <c r="S1352" s="77"/>
      <c r="T1352" s="77"/>
      <c r="U1352" s="77"/>
      <c r="V1352" s="77"/>
      <c r="W1352" s="77"/>
      <c r="X1352" s="77"/>
      <c r="Y1352" s="77"/>
      <c r="Z1352" s="77"/>
    </row>
    <row r="1353" ht="15.75" customHeight="1">
      <c r="A1353" s="2"/>
      <c r="B1353" s="18"/>
      <c r="C1353" s="18"/>
      <c r="D1353" s="18">
        <f t="shared" si="355"/>
        <v>0</v>
      </c>
      <c r="E1353" s="18">
        <f>B1353*A1348</f>
        <v>0</v>
      </c>
      <c r="F1353" s="18">
        <f t="shared" si="356"/>
        <v>0</v>
      </c>
      <c r="G1353" s="142"/>
      <c r="H1353" s="18"/>
      <c r="I1353" s="89">
        <f t="shared" si="357"/>
        <v>0</v>
      </c>
      <c r="J1353" s="116"/>
      <c r="K1353" s="3">
        <f t="shared" si="358"/>
        <v>0</v>
      </c>
      <c r="L1353" s="3"/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  <c r="Z1353" s="77"/>
    </row>
    <row r="1354" ht="15.75" customHeight="1">
      <c r="A1354" s="2"/>
      <c r="B1354" s="18"/>
      <c r="C1354" s="18"/>
      <c r="D1354" s="18">
        <f t="shared" si="355"/>
        <v>0</v>
      </c>
      <c r="E1354" s="18">
        <f>B1354*A1348</f>
        <v>0</v>
      </c>
      <c r="F1354" s="18">
        <f t="shared" si="356"/>
        <v>0</v>
      </c>
      <c r="G1354" s="142"/>
      <c r="H1354" s="18"/>
      <c r="I1354" s="89">
        <f t="shared" si="357"/>
        <v>0</v>
      </c>
      <c r="J1354" s="116"/>
      <c r="K1354" s="3">
        <f t="shared" si="358"/>
        <v>0</v>
      </c>
      <c r="L1354" s="3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  <c r="Z1354" s="77"/>
    </row>
    <row r="1355" ht="15.75" customHeight="1">
      <c r="A1355" s="2"/>
      <c r="B1355" s="18"/>
      <c r="C1355" s="18"/>
      <c r="D1355" s="18">
        <f t="shared" si="355"/>
        <v>0</v>
      </c>
      <c r="E1355" s="18">
        <f>B1355*A1348</f>
        <v>0</v>
      </c>
      <c r="F1355" s="18">
        <f t="shared" si="356"/>
        <v>0</v>
      </c>
      <c r="G1355" s="87"/>
      <c r="H1355" s="18"/>
      <c r="I1355" s="89">
        <f t="shared" si="357"/>
        <v>0</v>
      </c>
      <c r="J1355" s="116"/>
      <c r="K1355" s="3">
        <f t="shared" si="358"/>
        <v>0</v>
      </c>
      <c r="L1355" s="3"/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  <c r="Z1355" s="77"/>
    </row>
    <row r="1356" ht="15.75" customHeight="1">
      <c r="A1356" s="2"/>
      <c r="B1356" s="18"/>
      <c r="C1356" s="18"/>
      <c r="D1356" s="18">
        <f t="shared" si="355"/>
        <v>0</v>
      </c>
      <c r="E1356" s="18">
        <f>B1356*A1348</f>
        <v>0</v>
      </c>
      <c r="F1356" s="18">
        <f t="shared" si="356"/>
        <v>0</v>
      </c>
      <c r="G1356" s="59"/>
      <c r="H1356" s="18"/>
      <c r="I1356" s="89">
        <f t="shared" si="357"/>
        <v>0</v>
      </c>
      <c r="J1356" s="116"/>
      <c r="K1356" s="3">
        <f t="shared" si="358"/>
        <v>0</v>
      </c>
      <c r="L1356" s="3"/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  <c r="Z1356" s="77"/>
    </row>
    <row r="1357" ht="15.75" customHeight="1">
      <c r="A1357" s="2"/>
      <c r="B1357" s="89"/>
      <c r="C1357" s="89"/>
      <c r="D1357" s="18">
        <f t="shared" si="355"/>
        <v>0</v>
      </c>
      <c r="E1357" s="18">
        <f>B1357*A1348</f>
        <v>0</v>
      </c>
      <c r="F1357" s="18">
        <f t="shared" si="356"/>
        <v>0</v>
      </c>
      <c r="G1357" s="148" t="s">
        <v>528</v>
      </c>
      <c r="H1357" s="18"/>
      <c r="I1357" s="89">
        <f t="shared" si="357"/>
        <v>0</v>
      </c>
      <c r="J1357" s="116"/>
      <c r="K1357" s="3">
        <f t="shared" si="358"/>
        <v>0</v>
      </c>
      <c r="L1357" s="3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</row>
    <row r="1358" ht="15.75" customHeight="1">
      <c r="A1358" s="2"/>
      <c r="B1358" s="89"/>
      <c r="C1358" s="89"/>
      <c r="D1358" s="18">
        <f t="shared" si="355"/>
        <v>0</v>
      </c>
      <c r="E1358" s="18">
        <f>B1358*A1348</f>
        <v>0</v>
      </c>
      <c r="F1358" s="18">
        <f t="shared" si="356"/>
        <v>0</v>
      </c>
      <c r="G1358" s="142"/>
      <c r="H1358" s="18"/>
      <c r="I1358" s="89">
        <f t="shared" si="357"/>
        <v>0</v>
      </c>
      <c r="J1358" s="116"/>
      <c r="K1358" s="3">
        <f t="shared" si="358"/>
        <v>0</v>
      </c>
      <c r="L1358" s="3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  <c r="Z1358" s="77"/>
    </row>
    <row r="1359" ht="15.75" customHeight="1">
      <c r="A1359" s="1"/>
      <c r="B1359" s="89"/>
      <c r="C1359" s="89"/>
      <c r="D1359" s="18">
        <f t="shared" si="355"/>
        <v>0</v>
      </c>
      <c r="E1359" s="18">
        <f>B1359*A1348</f>
        <v>0</v>
      </c>
      <c r="F1359" s="18">
        <f t="shared" si="356"/>
        <v>0</v>
      </c>
      <c r="G1359" s="142"/>
      <c r="H1359" s="18"/>
      <c r="I1359" s="89">
        <f t="shared" si="357"/>
        <v>0</v>
      </c>
      <c r="J1359" s="116"/>
      <c r="K1359" s="3">
        <f t="shared" si="358"/>
        <v>0</v>
      </c>
      <c r="L1359" s="3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  <c r="Z1359" s="77"/>
    </row>
    <row r="1360" ht="15.75" customHeight="1">
      <c r="A1360" s="1"/>
      <c r="B1360" s="89"/>
      <c r="C1360" s="89"/>
      <c r="D1360" s="18">
        <f t="shared" si="355"/>
        <v>0</v>
      </c>
      <c r="E1360" s="18">
        <f>B1360*A1348</f>
        <v>0</v>
      </c>
      <c r="F1360" s="18">
        <f t="shared" si="356"/>
        <v>0</v>
      </c>
      <c r="G1360" s="142"/>
      <c r="H1360" s="18"/>
      <c r="I1360" s="89">
        <f t="shared" si="357"/>
        <v>0</v>
      </c>
      <c r="J1360" s="116"/>
      <c r="K1360" s="3">
        <f t="shared" si="358"/>
        <v>0</v>
      </c>
      <c r="L1360" s="3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  <c r="Z1360" s="77"/>
    </row>
    <row r="1361" ht="15.75" customHeight="1">
      <c r="A1361" s="31"/>
      <c r="B1361" s="89"/>
      <c r="C1361" s="89"/>
      <c r="D1361" s="95">
        <f t="shared" si="355"/>
        <v>0</v>
      </c>
      <c r="E1361" s="95">
        <f>B1361*A1348</f>
        <v>0</v>
      </c>
      <c r="F1361" s="18">
        <f t="shared" si="356"/>
        <v>0</v>
      </c>
      <c r="G1361" s="87"/>
      <c r="H1361" s="18"/>
      <c r="I1361" s="89">
        <f t="shared" si="357"/>
        <v>0</v>
      </c>
      <c r="J1361" s="118"/>
      <c r="K1361" s="3">
        <f t="shared" si="358"/>
        <v>0</v>
      </c>
      <c r="L1361" s="3"/>
      <c r="M1361" s="77"/>
      <c r="N1361" s="77"/>
      <c r="O1361" s="77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  <c r="Z1361" s="77"/>
    </row>
    <row r="1362" ht="15.75" customHeight="1">
      <c r="A1362" s="31"/>
      <c r="B1362" s="89"/>
      <c r="C1362" s="89"/>
      <c r="D1362" s="18">
        <f t="shared" si="355"/>
        <v>0</v>
      </c>
      <c r="E1362" s="18">
        <f>B1362*A1348</f>
        <v>0</v>
      </c>
      <c r="F1362" s="18">
        <f t="shared" si="356"/>
        <v>0</v>
      </c>
      <c r="G1362" s="143">
        <f>F1364/A1348</f>
        <v>0</v>
      </c>
      <c r="H1362" s="18"/>
      <c r="I1362" s="89">
        <f t="shared" si="357"/>
        <v>0</v>
      </c>
      <c r="J1362" s="3"/>
      <c r="K1362" s="3">
        <f t="shared" si="358"/>
        <v>0</v>
      </c>
      <c r="L1362" s="3"/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  <c r="Z1362" s="77"/>
    </row>
    <row r="1363" ht="15.75" customHeight="1">
      <c r="A1363" s="31"/>
      <c r="B1363" s="89"/>
      <c r="C1363" s="89"/>
      <c r="D1363" s="18">
        <f t="shared" si="355"/>
        <v>0</v>
      </c>
      <c r="E1363" s="18">
        <f>B1363*A1348</f>
        <v>0</v>
      </c>
      <c r="F1363" s="18">
        <f t="shared" si="356"/>
        <v>0</v>
      </c>
      <c r="G1363" s="142"/>
      <c r="H1363" s="18"/>
      <c r="I1363" s="89">
        <f t="shared" si="357"/>
        <v>0</v>
      </c>
      <c r="J1363" s="3"/>
      <c r="K1363" s="3">
        <f t="shared" si="358"/>
        <v>0</v>
      </c>
      <c r="L1363" s="3"/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  <c r="Z1363" s="77"/>
    </row>
    <row r="1364" ht="15.75" customHeight="1">
      <c r="A1364" s="4" t="s">
        <v>495</v>
      </c>
      <c r="B1364" s="97">
        <f>SUM(B1350:B1363)</f>
        <v>0</v>
      </c>
      <c r="C1364" s="96"/>
      <c r="D1364" s="97">
        <f t="shared" ref="D1364:F1364" si="359">SUM(D1350:D1363)</f>
        <v>0</v>
      </c>
      <c r="E1364" s="97">
        <f t="shared" si="359"/>
        <v>0</v>
      </c>
      <c r="F1364" s="97">
        <f t="shared" si="359"/>
        <v>0</v>
      </c>
      <c r="G1364" s="87"/>
      <c r="H1364" s="96"/>
      <c r="I1364" s="97">
        <f t="shared" ref="I1364:L1364" si="360">SUM(I1350:I1363)</f>
        <v>0</v>
      </c>
      <c r="J1364" s="98">
        <f t="shared" si="360"/>
        <v>0</v>
      </c>
      <c r="K1364" s="98">
        <f t="shared" si="360"/>
        <v>0</v>
      </c>
      <c r="L1364" s="98">
        <f t="shared" si="360"/>
        <v>0</v>
      </c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  <c r="Z1364" s="77"/>
    </row>
    <row r="1365" ht="15.75" customHeight="1">
      <c r="A1365" s="8"/>
      <c r="B1365" s="100"/>
      <c r="C1365" s="100"/>
      <c r="D1365" s="100"/>
      <c r="E1365" s="100"/>
      <c r="F1365" s="100"/>
      <c r="G1365" s="100"/>
      <c r="H1365" s="100"/>
      <c r="I1365" s="101" t="s">
        <v>496</v>
      </c>
      <c r="J1365" s="100"/>
      <c r="K1365" s="100"/>
      <c r="L1365" s="101" t="s">
        <v>497</v>
      </c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  <c r="Z1365" s="77"/>
    </row>
    <row r="1366" ht="15.75" customHeight="1">
      <c r="A1366" s="8"/>
      <c r="B1366" s="100"/>
      <c r="C1366" s="100"/>
      <c r="D1366" s="100"/>
      <c r="E1366" s="100"/>
      <c r="F1366" s="100"/>
      <c r="G1366" s="100"/>
      <c r="H1366" s="100"/>
      <c r="I1366" s="104">
        <f>G1362*A1348</f>
        <v>0</v>
      </c>
      <c r="J1366" s="100"/>
      <c r="K1366" s="100"/>
      <c r="L1366" s="104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  <c r="Z1366" s="77"/>
    </row>
    <row r="1367" ht="15.75" customHeight="1">
      <c r="A1367" s="8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  <c r="Z1367" s="77"/>
    </row>
    <row r="1368" ht="15.75" customHeight="1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  <c r="Z1368" s="77"/>
    </row>
    <row r="1369" ht="15.75" customHeight="1">
      <c r="A1369" s="66"/>
      <c r="B1369" s="75"/>
      <c r="C1369" s="75"/>
      <c r="D1369" s="75"/>
      <c r="E1369" s="75"/>
      <c r="F1369" s="75"/>
      <c r="G1369" s="75"/>
      <c r="H1369" s="75"/>
      <c r="I1369" s="75"/>
      <c r="J1369" s="75"/>
      <c r="K1369" s="75"/>
      <c r="L1369" s="76"/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  <c r="Z1369" s="77"/>
    </row>
    <row r="1370" ht="15.75" customHeight="1">
      <c r="A1370" s="78" t="s">
        <v>478</v>
      </c>
      <c r="B1370" s="79" t="s">
        <v>479</v>
      </c>
      <c r="C1370" s="75"/>
      <c r="D1370" s="76"/>
      <c r="E1370" s="80" t="s">
        <v>480</v>
      </c>
      <c r="F1370" s="75"/>
      <c r="G1370" s="76"/>
      <c r="H1370" s="79" t="s">
        <v>481</v>
      </c>
      <c r="I1370" s="75"/>
      <c r="J1370" s="75"/>
      <c r="K1370" s="75"/>
      <c r="L1370" s="76"/>
      <c r="M1370" s="77"/>
      <c r="N1370" s="77"/>
      <c r="O1370" s="77"/>
      <c r="P1370" s="77"/>
      <c r="Q1370" s="77"/>
      <c r="R1370" s="77"/>
      <c r="S1370" s="77"/>
      <c r="T1370" s="77"/>
      <c r="U1370" s="77"/>
      <c r="V1370" s="77"/>
      <c r="W1370" s="77"/>
      <c r="X1370" s="77"/>
      <c r="Y1370" s="77"/>
      <c r="Z1370" s="77"/>
    </row>
    <row r="1371" ht="15.75" customHeight="1">
      <c r="A1371" s="177">
        <v>4.0</v>
      </c>
      <c r="B1371" s="82" t="s">
        <v>482</v>
      </c>
      <c r="C1371" s="82" t="s">
        <v>483</v>
      </c>
      <c r="D1371" s="82" t="s">
        <v>484</v>
      </c>
      <c r="E1371" s="82" t="s">
        <v>485</v>
      </c>
      <c r="F1371" s="82" t="s">
        <v>484</v>
      </c>
      <c r="G1371" s="82" t="s">
        <v>524</v>
      </c>
      <c r="H1371" s="82" t="s">
        <v>486</v>
      </c>
      <c r="I1371" s="82" t="s">
        <v>487</v>
      </c>
      <c r="J1371" s="147" t="s">
        <v>488</v>
      </c>
      <c r="K1371" s="85" t="s">
        <v>489</v>
      </c>
      <c r="L1371" s="85" t="s">
        <v>490</v>
      </c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  <c r="Z1371" s="77"/>
    </row>
    <row r="1372" ht="15.75" customHeight="1">
      <c r="A1372" s="86" t="s">
        <v>491</v>
      </c>
      <c r="B1372" s="87"/>
      <c r="C1372" s="87"/>
      <c r="D1372" s="87"/>
      <c r="E1372" s="87"/>
      <c r="F1372" s="87"/>
      <c r="G1372" s="87"/>
      <c r="H1372" s="87"/>
      <c r="I1372" s="87"/>
      <c r="J1372" s="115"/>
      <c r="K1372" s="87"/>
      <c r="L1372" s="87"/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  <c r="Z1372" s="77"/>
    </row>
    <row r="1373" ht="15.75" customHeight="1">
      <c r="A1373" s="2"/>
      <c r="B1373" s="89"/>
      <c r="C1373" s="89"/>
      <c r="D1373" s="18">
        <f t="shared" ref="D1373:D1386" si="361">C1373*B1373</f>
        <v>0</v>
      </c>
      <c r="E1373" s="18">
        <f>B1373*A1371</f>
        <v>0</v>
      </c>
      <c r="F1373" s="18">
        <f t="shared" ref="F1373:F1386" si="362">E1373*C1373</f>
        <v>0</v>
      </c>
      <c r="G1373" s="140">
        <v>0.0</v>
      </c>
      <c r="H1373" s="18"/>
      <c r="I1373" s="89">
        <f t="shared" ref="I1373:I1386" si="363">H1373*E1373</f>
        <v>0</v>
      </c>
      <c r="J1373" s="116"/>
      <c r="K1373" s="3">
        <f t="shared" ref="K1373:K1386" si="364">J1373*I1373</f>
        <v>0</v>
      </c>
      <c r="L1373" s="3"/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  <c r="Z1373" s="77"/>
    </row>
    <row r="1374" ht="15.75" customHeight="1">
      <c r="A1374" s="2"/>
      <c r="B1374" s="89"/>
      <c r="C1374" s="89"/>
      <c r="D1374" s="18">
        <f t="shared" si="361"/>
        <v>0</v>
      </c>
      <c r="E1374" s="18">
        <f>B1374*A1371</f>
        <v>0</v>
      </c>
      <c r="F1374" s="18">
        <f t="shared" si="362"/>
        <v>0</v>
      </c>
      <c r="G1374" s="87"/>
      <c r="H1374" s="18"/>
      <c r="I1374" s="89">
        <f t="shared" si="363"/>
        <v>0</v>
      </c>
      <c r="J1374" s="116"/>
      <c r="K1374" s="3">
        <f t="shared" si="364"/>
        <v>0</v>
      </c>
      <c r="L1374" s="3"/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  <c r="Z1374" s="77"/>
    </row>
    <row r="1375" ht="15.75" customHeight="1">
      <c r="A1375" s="2"/>
      <c r="B1375" s="18"/>
      <c r="C1375" s="18"/>
      <c r="D1375" s="18">
        <f t="shared" si="361"/>
        <v>0</v>
      </c>
      <c r="E1375" s="18">
        <f>B1375*A1371</f>
        <v>0</v>
      </c>
      <c r="F1375" s="18">
        <f t="shared" si="362"/>
        <v>0</v>
      </c>
      <c r="G1375" s="148" t="s">
        <v>527</v>
      </c>
      <c r="H1375" s="18"/>
      <c r="I1375" s="89">
        <f t="shared" si="363"/>
        <v>0</v>
      </c>
      <c r="J1375" s="116"/>
      <c r="K1375" s="3">
        <f t="shared" si="364"/>
        <v>0</v>
      </c>
      <c r="L1375" s="3"/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  <c r="Z1375" s="77"/>
    </row>
    <row r="1376" ht="15.75" customHeight="1">
      <c r="A1376" s="2"/>
      <c r="B1376" s="18"/>
      <c r="C1376" s="18"/>
      <c r="D1376" s="18">
        <f t="shared" si="361"/>
        <v>0</v>
      </c>
      <c r="E1376" s="18">
        <f>B1376*A1371</f>
        <v>0</v>
      </c>
      <c r="F1376" s="18">
        <f t="shared" si="362"/>
        <v>0</v>
      </c>
      <c r="G1376" s="142"/>
      <c r="H1376" s="18"/>
      <c r="I1376" s="89">
        <f t="shared" si="363"/>
        <v>0</v>
      </c>
      <c r="J1376" s="116"/>
      <c r="K1376" s="3">
        <f t="shared" si="364"/>
        <v>0</v>
      </c>
      <c r="L1376" s="3"/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  <c r="Z1376" s="77"/>
    </row>
    <row r="1377" ht="15.75" customHeight="1">
      <c r="A1377" s="2"/>
      <c r="B1377" s="18"/>
      <c r="C1377" s="18"/>
      <c r="D1377" s="18">
        <f t="shared" si="361"/>
        <v>0</v>
      </c>
      <c r="E1377" s="18">
        <f>B1377*A1371</f>
        <v>0</v>
      </c>
      <c r="F1377" s="18">
        <f t="shared" si="362"/>
        <v>0</v>
      </c>
      <c r="G1377" s="142"/>
      <c r="H1377" s="18"/>
      <c r="I1377" s="89">
        <f t="shared" si="363"/>
        <v>0</v>
      </c>
      <c r="J1377" s="116"/>
      <c r="K1377" s="3">
        <f t="shared" si="364"/>
        <v>0</v>
      </c>
      <c r="L1377" s="3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  <c r="Z1377" s="77"/>
    </row>
    <row r="1378" ht="15.75" customHeight="1">
      <c r="A1378" s="2"/>
      <c r="B1378" s="18"/>
      <c r="C1378" s="18"/>
      <c r="D1378" s="18">
        <f t="shared" si="361"/>
        <v>0</v>
      </c>
      <c r="E1378" s="18">
        <f>B1378*A1371</f>
        <v>0</v>
      </c>
      <c r="F1378" s="18">
        <f t="shared" si="362"/>
        <v>0</v>
      </c>
      <c r="G1378" s="87"/>
      <c r="H1378" s="18"/>
      <c r="I1378" s="89">
        <f t="shared" si="363"/>
        <v>0</v>
      </c>
      <c r="J1378" s="116"/>
      <c r="K1378" s="3">
        <f t="shared" si="364"/>
        <v>0</v>
      </c>
      <c r="L1378" s="3"/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  <c r="Z1378" s="77"/>
    </row>
    <row r="1379" ht="15.75" customHeight="1">
      <c r="A1379" s="2"/>
      <c r="B1379" s="18"/>
      <c r="C1379" s="18"/>
      <c r="D1379" s="18">
        <f t="shared" si="361"/>
        <v>0</v>
      </c>
      <c r="E1379" s="18">
        <f>B1379*A1371</f>
        <v>0</v>
      </c>
      <c r="F1379" s="18">
        <f t="shared" si="362"/>
        <v>0</v>
      </c>
      <c r="G1379" s="59"/>
      <c r="H1379" s="18"/>
      <c r="I1379" s="89">
        <f t="shared" si="363"/>
        <v>0</v>
      </c>
      <c r="J1379" s="116"/>
      <c r="K1379" s="3">
        <f t="shared" si="364"/>
        <v>0</v>
      </c>
      <c r="L1379" s="3"/>
      <c r="M1379" s="77"/>
      <c r="N1379" s="77"/>
      <c r="O1379" s="77"/>
      <c r="P1379" s="77"/>
      <c r="Q1379" s="77"/>
      <c r="R1379" s="77"/>
      <c r="S1379" s="77"/>
      <c r="T1379" s="77"/>
      <c r="U1379" s="77"/>
      <c r="V1379" s="77"/>
      <c r="W1379" s="77"/>
      <c r="X1379" s="77"/>
      <c r="Y1379" s="77"/>
      <c r="Z1379" s="77"/>
    </row>
    <row r="1380" ht="15.75" customHeight="1">
      <c r="A1380" s="2"/>
      <c r="B1380" s="89"/>
      <c r="C1380" s="89"/>
      <c r="D1380" s="18">
        <f t="shared" si="361"/>
        <v>0</v>
      </c>
      <c r="E1380" s="18">
        <f>B1380*A1371</f>
        <v>0</v>
      </c>
      <c r="F1380" s="18">
        <f t="shared" si="362"/>
        <v>0</v>
      </c>
      <c r="G1380" s="148" t="s">
        <v>528</v>
      </c>
      <c r="H1380" s="18"/>
      <c r="I1380" s="89">
        <f t="shared" si="363"/>
        <v>0</v>
      </c>
      <c r="J1380" s="116"/>
      <c r="K1380" s="3">
        <f t="shared" si="364"/>
        <v>0</v>
      </c>
      <c r="L1380" s="3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  <c r="Z1380" s="77"/>
    </row>
    <row r="1381" ht="15.75" customHeight="1">
      <c r="A1381" s="2"/>
      <c r="B1381" s="89"/>
      <c r="C1381" s="89"/>
      <c r="D1381" s="18">
        <f t="shared" si="361"/>
        <v>0</v>
      </c>
      <c r="E1381" s="18">
        <f>B1381*A1371</f>
        <v>0</v>
      </c>
      <c r="F1381" s="18">
        <f t="shared" si="362"/>
        <v>0</v>
      </c>
      <c r="G1381" s="142"/>
      <c r="H1381" s="18"/>
      <c r="I1381" s="89">
        <f t="shared" si="363"/>
        <v>0</v>
      </c>
      <c r="J1381" s="116"/>
      <c r="K1381" s="3">
        <f t="shared" si="364"/>
        <v>0</v>
      </c>
      <c r="L1381" s="3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  <c r="Z1381" s="77"/>
    </row>
    <row r="1382" ht="15.75" customHeight="1">
      <c r="A1382" s="1"/>
      <c r="B1382" s="89"/>
      <c r="C1382" s="89"/>
      <c r="D1382" s="18">
        <f t="shared" si="361"/>
        <v>0</v>
      </c>
      <c r="E1382" s="18">
        <f>B1382*A1371</f>
        <v>0</v>
      </c>
      <c r="F1382" s="18">
        <f t="shared" si="362"/>
        <v>0</v>
      </c>
      <c r="G1382" s="142"/>
      <c r="H1382" s="18"/>
      <c r="I1382" s="89">
        <f t="shared" si="363"/>
        <v>0</v>
      </c>
      <c r="J1382" s="116"/>
      <c r="K1382" s="3">
        <f t="shared" si="364"/>
        <v>0</v>
      </c>
      <c r="L1382" s="3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</row>
    <row r="1383" ht="15.75" customHeight="1">
      <c r="A1383" s="1"/>
      <c r="B1383" s="89"/>
      <c r="C1383" s="89"/>
      <c r="D1383" s="18">
        <f t="shared" si="361"/>
        <v>0</v>
      </c>
      <c r="E1383" s="18">
        <f>B1383*A1371</f>
        <v>0</v>
      </c>
      <c r="F1383" s="18">
        <f t="shared" si="362"/>
        <v>0</v>
      </c>
      <c r="G1383" s="142"/>
      <c r="H1383" s="18"/>
      <c r="I1383" s="89">
        <f t="shared" si="363"/>
        <v>0</v>
      </c>
      <c r="J1383" s="116"/>
      <c r="K1383" s="3">
        <f t="shared" si="364"/>
        <v>0</v>
      </c>
      <c r="L1383" s="3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  <c r="Z1383" s="77"/>
    </row>
    <row r="1384" ht="15.75" customHeight="1">
      <c r="A1384" s="31"/>
      <c r="B1384" s="89"/>
      <c r="C1384" s="89"/>
      <c r="D1384" s="95">
        <f t="shared" si="361"/>
        <v>0</v>
      </c>
      <c r="E1384" s="95">
        <f>B1384*A1371</f>
        <v>0</v>
      </c>
      <c r="F1384" s="18">
        <f t="shared" si="362"/>
        <v>0</v>
      </c>
      <c r="G1384" s="87"/>
      <c r="H1384" s="18"/>
      <c r="I1384" s="89">
        <f t="shared" si="363"/>
        <v>0</v>
      </c>
      <c r="J1384" s="118"/>
      <c r="K1384" s="3">
        <f t="shared" si="364"/>
        <v>0</v>
      </c>
      <c r="L1384" s="3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  <c r="Z1384" s="77"/>
    </row>
    <row r="1385" ht="15.75" customHeight="1">
      <c r="A1385" s="31"/>
      <c r="B1385" s="89"/>
      <c r="C1385" s="89"/>
      <c r="D1385" s="18">
        <f t="shared" si="361"/>
        <v>0</v>
      </c>
      <c r="E1385" s="18">
        <f>B1385*A1371</f>
        <v>0</v>
      </c>
      <c r="F1385" s="18">
        <f t="shared" si="362"/>
        <v>0</v>
      </c>
      <c r="G1385" s="143">
        <f>F1387/A1371</f>
        <v>0</v>
      </c>
      <c r="H1385" s="18"/>
      <c r="I1385" s="89">
        <f t="shared" si="363"/>
        <v>0</v>
      </c>
      <c r="J1385" s="3"/>
      <c r="K1385" s="3">
        <f t="shared" si="364"/>
        <v>0</v>
      </c>
      <c r="L1385" s="3"/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  <c r="Z1385" s="77"/>
    </row>
    <row r="1386" ht="15.75" customHeight="1">
      <c r="A1386" s="31"/>
      <c r="B1386" s="89"/>
      <c r="C1386" s="89"/>
      <c r="D1386" s="18">
        <f t="shared" si="361"/>
        <v>0</v>
      </c>
      <c r="E1386" s="18">
        <f>B1386*A1371</f>
        <v>0</v>
      </c>
      <c r="F1386" s="18">
        <f t="shared" si="362"/>
        <v>0</v>
      </c>
      <c r="G1386" s="142"/>
      <c r="H1386" s="18"/>
      <c r="I1386" s="89">
        <f t="shared" si="363"/>
        <v>0</v>
      </c>
      <c r="J1386" s="3"/>
      <c r="K1386" s="3">
        <f t="shared" si="364"/>
        <v>0</v>
      </c>
      <c r="L1386" s="3"/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  <c r="Z1386" s="77"/>
    </row>
    <row r="1387" ht="15.75" customHeight="1">
      <c r="A1387" s="4" t="s">
        <v>495</v>
      </c>
      <c r="B1387" s="97">
        <f>SUM(B1373:B1386)</f>
        <v>0</v>
      </c>
      <c r="C1387" s="96"/>
      <c r="D1387" s="97">
        <f t="shared" ref="D1387:F1387" si="365">SUM(D1373:D1386)</f>
        <v>0</v>
      </c>
      <c r="E1387" s="97">
        <f t="shared" si="365"/>
        <v>0</v>
      </c>
      <c r="F1387" s="97">
        <f t="shared" si="365"/>
        <v>0</v>
      </c>
      <c r="G1387" s="87"/>
      <c r="H1387" s="96"/>
      <c r="I1387" s="97">
        <f t="shared" ref="I1387:L1387" si="366">SUM(I1373:I1386)</f>
        <v>0</v>
      </c>
      <c r="J1387" s="98">
        <f t="shared" si="366"/>
        <v>0</v>
      </c>
      <c r="K1387" s="98">
        <f t="shared" si="366"/>
        <v>0</v>
      </c>
      <c r="L1387" s="98">
        <f t="shared" si="366"/>
        <v>0</v>
      </c>
      <c r="M1387" s="77"/>
      <c r="N1387" s="77"/>
      <c r="O1387" s="77"/>
      <c r="P1387" s="77"/>
      <c r="Q1387" s="77"/>
      <c r="R1387" s="77"/>
      <c r="S1387" s="77"/>
      <c r="T1387" s="77"/>
      <c r="U1387" s="77"/>
      <c r="V1387" s="77"/>
      <c r="W1387" s="77"/>
      <c r="X1387" s="77"/>
      <c r="Y1387" s="77"/>
      <c r="Z1387" s="77"/>
    </row>
    <row r="1388" ht="15.75" customHeight="1">
      <c r="A1388" s="8"/>
      <c r="B1388" s="100"/>
      <c r="C1388" s="100"/>
      <c r="D1388" s="100"/>
      <c r="E1388" s="100"/>
      <c r="F1388" s="100"/>
      <c r="G1388" s="100"/>
      <c r="H1388" s="100"/>
      <c r="I1388" s="101" t="s">
        <v>496</v>
      </c>
      <c r="J1388" s="100"/>
      <c r="K1388" s="100"/>
      <c r="L1388" s="101" t="s">
        <v>497</v>
      </c>
      <c r="M1388" s="77"/>
      <c r="N1388" s="77"/>
      <c r="O1388" s="77"/>
      <c r="P1388" s="77"/>
      <c r="Q1388" s="77"/>
      <c r="R1388" s="77"/>
      <c r="S1388" s="77"/>
      <c r="T1388" s="77"/>
      <c r="U1388" s="77"/>
      <c r="V1388" s="77"/>
      <c r="W1388" s="77"/>
      <c r="X1388" s="77"/>
      <c r="Y1388" s="77"/>
      <c r="Z1388" s="77"/>
    </row>
    <row r="1389" ht="15.75" customHeight="1">
      <c r="A1389" s="8"/>
      <c r="B1389" s="100"/>
      <c r="C1389" s="100"/>
      <c r="D1389" s="100"/>
      <c r="E1389" s="100"/>
      <c r="F1389" s="100"/>
      <c r="G1389" s="100"/>
      <c r="H1389" s="100"/>
      <c r="I1389" s="104">
        <f>G1385*A1371</f>
        <v>0</v>
      </c>
      <c r="J1389" s="100"/>
      <c r="K1389" s="100"/>
      <c r="L1389" s="104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  <c r="Z1389" s="77"/>
    </row>
    <row r="1390" ht="15.75" customHeight="1">
      <c r="A1390" s="8"/>
      <c r="B1390" s="100"/>
      <c r="C1390" s="100"/>
      <c r="D1390" s="100"/>
      <c r="E1390" s="100"/>
      <c r="F1390" s="100"/>
      <c r="G1390" s="100"/>
      <c r="H1390" s="100"/>
      <c r="I1390" s="107"/>
      <c r="J1390" s="100"/>
      <c r="K1390" s="100"/>
      <c r="L1390" s="107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  <c r="Z1390" s="77"/>
    </row>
    <row r="1391" ht="15.75" customHeight="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  <c r="Z1391" s="77"/>
    </row>
    <row r="1392" ht="15.75" customHeight="1">
      <c r="A1392" s="66"/>
      <c r="B1392" s="75"/>
      <c r="C1392" s="75"/>
      <c r="D1392" s="75"/>
      <c r="E1392" s="75"/>
      <c r="F1392" s="75"/>
      <c r="G1392" s="75"/>
      <c r="H1392" s="75"/>
      <c r="I1392" s="75"/>
      <c r="J1392" s="75"/>
      <c r="K1392" s="75"/>
      <c r="L1392" s="76"/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  <c r="Z1392" s="77"/>
    </row>
    <row r="1393" ht="15.75" customHeight="1">
      <c r="A1393" s="78" t="s">
        <v>478</v>
      </c>
      <c r="B1393" s="79" t="s">
        <v>479</v>
      </c>
      <c r="C1393" s="75"/>
      <c r="D1393" s="76"/>
      <c r="E1393" s="80" t="s">
        <v>480</v>
      </c>
      <c r="F1393" s="75"/>
      <c r="G1393" s="76"/>
      <c r="H1393" s="79" t="s">
        <v>481</v>
      </c>
      <c r="I1393" s="75"/>
      <c r="J1393" s="75"/>
      <c r="K1393" s="75"/>
      <c r="L1393" s="76"/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  <c r="Z1393" s="77"/>
    </row>
    <row r="1394" ht="15.75" customHeight="1">
      <c r="A1394" s="177">
        <v>4.0</v>
      </c>
      <c r="B1394" s="82" t="s">
        <v>482</v>
      </c>
      <c r="C1394" s="82" t="s">
        <v>483</v>
      </c>
      <c r="D1394" s="82" t="s">
        <v>484</v>
      </c>
      <c r="E1394" s="82" t="s">
        <v>485</v>
      </c>
      <c r="F1394" s="82" t="s">
        <v>484</v>
      </c>
      <c r="G1394" s="82" t="s">
        <v>524</v>
      </c>
      <c r="H1394" s="82" t="s">
        <v>486</v>
      </c>
      <c r="I1394" s="82" t="s">
        <v>487</v>
      </c>
      <c r="J1394" s="147" t="s">
        <v>488</v>
      </c>
      <c r="K1394" s="85" t="s">
        <v>489</v>
      </c>
      <c r="L1394" s="85" t="s">
        <v>490</v>
      </c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  <c r="Z1394" s="77"/>
    </row>
    <row r="1395" ht="15.75" customHeight="1">
      <c r="A1395" s="86" t="s">
        <v>491</v>
      </c>
      <c r="B1395" s="87"/>
      <c r="C1395" s="87"/>
      <c r="D1395" s="87"/>
      <c r="E1395" s="87"/>
      <c r="F1395" s="87"/>
      <c r="G1395" s="87"/>
      <c r="H1395" s="87"/>
      <c r="I1395" s="87"/>
      <c r="J1395" s="115"/>
      <c r="K1395" s="87"/>
      <c r="L1395" s="87"/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  <c r="Z1395" s="77"/>
    </row>
    <row r="1396" ht="15.75" customHeight="1">
      <c r="A1396" s="2"/>
      <c r="B1396" s="89"/>
      <c r="C1396" s="89"/>
      <c r="D1396" s="18">
        <f t="shared" ref="D1396:D1409" si="367">C1396*B1396</f>
        <v>0</v>
      </c>
      <c r="E1396" s="18">
        <f>B1396*A1394</f>
        <v>0</v>
      </c>
      <c r="F1396" s="18">
        <f t="shared" ref="F1396:F1409" si="368">E1396*C1396</f>
        <v>0</v>
      </c>
      <c r="G1396" s="140">
        <v>0.0</v>
      </c>
      <c r="H1396" s="18"/>
      <c r="I1396" s="89">
        <f t="shared" ref="I1396:I1409" si="369">H1396*E1396</f>
        <v>0</v>
      </c>
      <c r="J1396" s="116"/>
      <c r="K1396" s="3">
        <f t="shared" ref="K1396:K1409" si="370">J1396*I1396</f>
        <v>0</v>
      </c>
      <c r="L1396" s="3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</row>
    <row r="1397" ht="15.75" customHeight="1">
      <c r="A1397" s="2"/>
      <c r="B1397" s="89"/>
      <c r="C1397" s="89"/>
      <c r="D1397" s="18">
        <f t="shared" si="367"/>
        <v>0</v>
      </c>
      <c r="E1397" s="18">
        <f>B1397*A1394</f>
        <v>0</v>
      </c>
      <c r="F1397" s="18">
        <f t="shared" si="368"/>
        <v>0</v>
      </c>
      <c r="G1397" s="87"/>
      <c r="H1397" s="18"/>
      <c r="I1397" s="89">
        <f t="shared" si="369"/>
        <v>0</v>
      </c>
      <c r="J1397" s="116"/>
      <c r="K1397" s="3">
        <f t="shared" si="370"/>
        <v>0</v>
      </c>
      <c r="L1397" s="3"/>
      <c r="M1397" s="77"/>
      <c r="N1397" s="77"/>
      <c r="O1397" s="77"/>
      <c r="P1397" s="77"/>
      <c r="Q1397" s="77"/>
      <c r="R1397" s="77"/>
      <c r="S1397" s="77"/>
      <c r="T1397" s="77"/>
      <c r="U1397" s="77"/>
      <c r="V1397" s="77"/>
      <c r="W1397" s="77"/>
      <c r="X1397" s="77"/>
      <c r="Y1397" s="77"/>
      <c r="Z1397" s="77"/>
    </row>
    <row r="1398" ht="15.75" customHeight="1">
      <c r="A1398" s="2"/>
      <c r="B1398" s="18"/>
      <c r="C1398" s="18"/>
      <c r="D1398" s="18">
        <f t="shared" si="367"/>
        <v>0</v>
      </c>
      <c r="E1398" s="18">
        <f>B1398*A1394</f>
        <v>0</v>
      </c>
      <c r="F1398" s="18">
        <f t="shared" si="368"/>
        <v>0</v>
      </c>
      <c r="G1398" s="148" t="s">
        <v>527</v>
      </c>
      <c r="H1398" s="18"/>
      <c r="I1398" s="89">
        <f t="shared" si="369"/>
        <v>0</v>
      </c>
      <c r="J1398" s="116"/>
      <c r="K1398" s="3">
        <f t="shared" si="370"/>
        <v>0</v>
      </c>
      <c r="L1398" s="3"/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  <c r="Z1398" s="77"/>
    </row>
    <row r="1399" ht="15.75" customHeight="1">
      <c r="A1399" s="2"/>
      <c r="B1399" s="18"/>
      <c r="C1399" s="18"/>
      <c r="D1399" s="18">
        <f t="shared" si="367"/>
        <v>0</v>
      </c>
      <c r="E1399" s="18">
        <f>B1399*A1394</f>
        <v>0</v>
      </c>
      <c r="F1399" s="18">
        <f t="shared" si="368"/>
        <v>0</v>
      </c>
      <c r="G1399" s="142"/>
      <c r="H1399" s="18"/>
      <c r="I1399" s="89">
        <f t="shared" si="369"/>
        <v>0</v>
      </c>
      <c r="J1399" s="116"/>
      <c r="K1399" s="3">
        <f t="shared" si="370"/>
        <v>0</v>
      </c>
      <c r="L1399" s="3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  <c r="Z1399" s="77"/>
    </row>
    <row r="1400" ht="15.75" customHeight="1">
      <c r="A1400" s="2"/>
      <c r="B1400" s="18"/>
      <c r="C1400" s="18"/>
      <c r="D1400" s="18">
        <f t="shared" si="367"/>
        <v>0</v>
      </c>
      <c r="E1400" s="18">
        <f>B1400*A1394</f>
        <v>0</v>
      </c>
      <c r="F1400" s="18">
        <f t="shared" si="368"/>
        <v>0</v>
      </c>
      <c r="G1400" s="142"/>
      <c r="H1400" s="18"/>
      <c r="I1400" s="89">
        <f t="shared" si="369"/>
        <v>0</v>
      </c>
      <c r="J1400" s="116"/>
      <c r="K1400" s="3">
        <f t="shared" si="370"/>
        <v>0</v>
      </c>
      <c r="L1400" s="3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  <c r="Z1400" s="77"/>
    </row>
    <row r="1401" ht="15.75" customHeight="1">
      <c r="A1401" s="2"/>
      <c r="B1401" s="18"/>
      <c r="C1401" s="18"/>
      <c r="D1401" s="18">
        <f t="shared" si="367"/>
        <v>0</v>
      </c>
      <c r="E1401" s="18">
        <f>B1401*A1394</f>
        <v>0</v>
      </c>
      <c r="F1401" s="18">
        <f t="shared" si="368"/>
        <v>0</v>
      </c>
      <c r="G1401" s="87"/>
      <c r="H1401" s="18"/>
      <c r="I1401" s="89">
        <f t="shared" si="369"/>
        <v>0</v>
      </c>
      <c r="J1401" s="116"/>
      <c r="K1401" s="3">
        <f t="shared" si="370"/>
        <v>0</v>
      </c>
      <c r="L1401" s="3"/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  <c r="Z1401" s="77"/>
    </row>
    <row r="1402" ht="15.75" customHeight="1">
      <c r="A1402" s="2"/>
      <c r="B1402" s="18"/>
      <c r="C1402" s="18"/>
      <c r="D1402" s="18">
        <f t="shared" si="367"/>
        <v>0</v>
      </c>
      <c r="E1402" s="18">
        <f>B1402*A1394</f>
        <v>0</v>
      </c>
      <c r="F1402" s="18">
        <f t="shared" si="368"/>
        <v>0</v>
      </c>
      <c r="G1402" s="59"/>
      <c r="H1402" s="18"/>
      <c r="I1402" s="89">
        <f t="shared" si="369"/>
        <v>0</v>
      </c>
      <c r="J1402" s="116"/>
      <c r="K1402" s="3">
        <f t="shared" si="370"/>
        <v>0</v>
      </c>
      <c r="L1402" s="3"/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  <c r="Z1402" s="77"/>
    </row>
    <row r="1403" ht="15.75" customHeight="1">
      <c r="A1403" s="2"/>
      <c r="B1403" s="89"/>
      <c r="C1403" s="89"/>
      <c r="D1403" s="18">
        <f t="shared" si="367"/>
        <v>0</v>
      </c>
      <c r="E1403" s="18">
        <f>B1403*A1394</f>
        <v>0</v>
      </c>
      <c r="F1403" s="18">
        <f t="shared" si="368"/>
        <v>0</v>
      </c>
      <c r="G1403" s="148" t="s">
        <v>528</v>
      </c>
      <c r="H1403" s="18"/>
      <c r="I1403" s="89">
        <f t="shared" si="369"/>
        <v>0</v>
      </c>
      <c r="J1403" s="116"/>
      <c r="K1403" s="3">
        <f t="shared" si="370"/>
        <v>0</v>
      </c>
      <c r="L1403" s="3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</row>
    <row r="1404" ht="15.75" customHeight="1">
      <c r="A1404" s="2"/>
      <c r="B1404" s="89"/>
      <c r="C1404" s="89"/>
      <c r="D1404" s="18">
        <f t="shared" si="367"/>
        <v>0</v>
      </c>
      <c r="E1404" s="18">
        <f>B1404*A1394</f>
        <v>0</v>
      </c>
      <c r="F1404" s="18">
        <f t="shared" si="368"/>
        <v>0</v>
      </c>
      <c r="G1404" s="142"/>
      <c r="H1404" s="18"/>
      <c r="I1404" s="89">
        <f t="shared" si="369"/>
        <v>0</v>
      </c>
      <c r="J1404" s="116"/>
      <c r="K1404" s="3">
        <f t="shared" si="370"/>
        <v>0</v>
      </c>
      <c r="L1404" s="3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  <c r="Z1404" s="77"/>
    </row>
    <row r="1405" ht="15.75" customHeight="1">
      <c r="A1405" s="1"/>
      <c r="B1405" s="89"/>
      <c r="C1405" s="89"/>
      <c r="D1405" s="18">
        <f t="shared" si="367"/>
        <v>0</v>
      </c>
      <c r="E1405" s="18">
        <f>B1405*A1394</f>
        <v>0</v>
      </c>
      <c r="F1405" s="18">
        <f t="shared" si="368"/>
        <v>0</v>
      </c>
      <c r="G1405" s="142"/>
      <c r="H1405" s="18"/>
      <c r="I1405" s="89">
        <f t="shared" si="369"/>
        <v>0</v>
      </c>
      <c r="J1405" s="116"/>
      <c r="K1405" s="3">
        <f t="shared" si="370"/>
        <v>0</v>
      </c>
      <c r="L1405" s="3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  <c r="Z1405" s="77"/>
    </row>
    <row r="1406" ht="15.75" customHeight="1">
      <c r="A1406" s="1"/>
      <c r="B1406" s="89"/>
      <c r="C1406" s="89"/>
      <c r="D1406" s="18">
        <f t="shared" si="367"/>
        <v>0</v>
      </c>
      <c r="E1406" s="18">
        <f>B1406*A1394</f>
        <v>0</v>
      </c>
      <c r="F1406" s="18">
        <f t="shared" si="368"/>
        <v>0</v>
      </c>
      <c r="G1406" s="142"/>
      <c r="H1406" s="18"/>
      <c r="I1406" s="89">
        <f t="shared" si="369"/>
        <v>0</v>
      </c>
      <c r="J1406" s="116"/>
      <c r="K1406" s="3">
        <f t="shared" si="370"/>
        <v>0</v>
      </c>
      <c r="L1406" s="3"/>
      <c r="M1406" s="77"/>
      <c r="N1406" s="77"/>
      <c r="O1406" s="77"/>
      <c r="P1406" s="77"/>
      <c r="Q1406" s="77"/>
      <c r="R1406" s="77"/>
      <c r="S1406" s="77"/>
      <c r="T1406" s="77"/>
      <c r="U1406" s="77"/>
      <c r="V1406" s="77"/>
      <c r="W1406" s="77"/>
      <c r="X1406" s="77"/>
      <c r="Y1406" s="77"/>
      <c r="Z1406" s="77"/>
    </row>
    <row r="1407" ht="15.75" customHeight="1">
      <c r="A1407" s="31"/>
      <c r="B1407" s="89"/>
      <c r="C1407" s="89"/>
      <c r="D1407" s="95">
        <f t="shared" si="367"/>
        <v>0</v>
      </c>
      <c r="E1407" s="95">
        <f>B1407*A1394</f>
        <v>0</v>
      </c>
      <c r="F1407" s="18">
        <f t="shared" si="368"/>
        <v>0</v>
      </c>
      <c r="G1407" s="87"/>
      <c r="H1407" s="18"/>
      <c r="I1407" s="89">
        <f t="shared" si="369"/>
        <v>0</v>
      </c>
      <c r="J1407" s="118"/>
      <c r="K1407" s="3">
        <f t="shared" si="370"/>
        <v>0</v>
      </c>
      <c r="L1407" s="3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  <c r="Z1407" s="77"/>
    </row>
    <row r="1408" ht="15.75" customHeight="1">
      <c r="A1408" s="31"/>
      <c r="B1408" s="89"/>
      <c r="C1408" s="89"/>
      <c r="D1408" s="18">
        <f t="shared" si="367"/>
        <v>0</v>
      </c>
      <c r="E1408" s="18">
        <f>B1408*A1394</f>
        <v>0</v>
      </c>
      <c r="F1408" s="18">
        <f t="shared" si="368"/>
        <v>0</v>
      </c>
      <c r="G1408" s="143">
        <f>F1410/A1394</f>
        <v>0</v>
      </c>
      <c r="H1408" s="18"/>
      <c r="I1408" s="89">
        <f t="shared" si="369"/>
        <v>0</v>
      </c>
      <c r="J1408" s="3"/>
      <c r="K1408" s="3">
        <f t="shared" si="370"/>
        <v>0</v>
      </c>
      <c r="L1408" s="3"/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  <c r="Z1408" s="77"/>
    </row>
    <row r="1409" ht="15.75" customHeight="1">
      <c r="A1409" s="31"/>
      <c r="B1409" s="89"/>
      <c r="C1409" s="89"/>
      <c r="D1409" s="18">
        <f t="shared" si="367"/>
        <v>0</v>
      </c>
      <c r="E1409" s="18">
        <f>B1409*A1394</f>
        <v>0</v>
      </c>
      <c r="F1409" s="18">
        <f t="shared" si="368"/>
        <v>0</v>
      </c>
      <c r="G1409" s="142"/>
      <c r="H1409" s="18"/>
      <c r="I1409" s="89">
        <f t="shared" si="369"/>
        <v>0</v>
      </c>
      <c r="J1409" s="3"/>
      <c r="K1409" s="3">
        <f t="shared" si="370"/>
        <v>0</v>
      </c>
      <c r="L1409" s="3"/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  <c r="Z1409" s="77"/>
    </row>
    <row r="1410" ht="15.75" customHeight="1">
      <c r="A1410" s="4" t="s">
        <v>495</v>
      </c>
      <c r="B1410" s="97">
        <f>SUM(B1396:B1409)</f>
        <v>0</v>
      </c>
      <c r="C1410" s="96"/>
      <c r="D1410" s="97">
        <f t="shared" ref="D1410:F1410" si="371">SUM(D1396:D1409)</f>
        <v>0</v>
      </c>
      <c r="E1410" s="97">
        <f t="shared" si="371"/>
        <v>0</v>
      </c>
      <c r="F1410" s="97">
        <f t="shared" si="371"/>
        <v>0</v>
      </c>
      <c r="G1410" s="87"/>
      <c r="H1410" s="96"/>
      <c r="I1410" s="97">
        <f t="shared" ref="I1410:L1410" si="372">SUM(I1396:I1409)</f>
        <v>0</v>
      </c>
      <c r="J1410" s="98">
        <f t="shared" si="372"/>
        <v>0</v>
      </c>
      <c r="K1410" s="98">
        <f t="shared" si="372"/>
        <v>0</v>
      </c>
      <c r="L1410" s="98">
        <f t="shared" si="372"/>
        <v>0</v>
      </c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  <c r="Z1410" s="77"/>
    </row>
    <row r="1411" ht="15.75" customHeight="1">
      <c r="A1411" s="8"/>
      <c r="B1411" s="100"/>
      <c r="C1411" s="100"/>
      <c r="D1411" s="100"/>
      <c r="E1411" s="100"/>
      <c r="F1411" s="100"/>
      <c r="G1411" s="100"/>
      <c r="H1411" s="100"/>
      <c r="I1411" s="101" t="s">
        <v>496</v>
      </c>
      <c r="J1411" s="100"/>
      <c r="K1411" s="100"/>
      <c r="L1411" s="101" t="s">
        <v>497</v>
      </c>
      <c r="M1411" s="77"/>
      <c r="N1411" s="77"/>
      <c r="O1411" s="77"/>
      <c r="P1411" s="77"/>
      <c r="Q1411" s="77"/>
      <c r="R1411" s="77"/>
      <c r="S1411" s="77"/>
      <c r="T1411" s="77"/>
      <c r="U1411" s="77"/>
      <c r="V1411" s="77"/>
      <c r="W1411" s="77"/>
      <c r="X1411" s="77"/>
      <c r="Y1411" s="77"/>
      <c r="Z1411" s="77"/>
    </row>
    <row r="1412" ht="15.75" customHeight="1">
      <c r="A1412" s="8"/>
      <c r="B1412" s="100"/>
      <c r="C1412" s="100"/>
      <c r="D1412" s="100"/>
      <c r="E1412" s="100"/>
      <c r="F1412" s="100"/>
      <c r="G1412" s="100"/>
      <c r="H1412" s="100"/>
      <c r="I1412" s="104">
        <f>G1408*A1394</f>
        <v>0</v>
      </c>
      <c r="J1412" s="100"/>
      <c r="K1412" s="100"/>
      <c r="L1412" s="104"/>
      <c r="M1412" s="77"/>
      <c r="N1412" s="77"/>
      <c r="O1412" s="77"/>
      <c r="P1412" s="77"/>
      <c r="Q1412" s="77"/>
      <c r="R1412" s="77"/>
      <c r="S1412" s="77"/>
      <c r="T1412" s="77"/>
      <c r="U1412" s="77"/>
      <c r="V1412" s="77"/>
      <c r="W1412" s="77"/>
      <c r="X1412" s="77"/>
      <c r="Y1412" s="77"/>
      <c r="Z1412" s="77"/>
    </row>
    <row r="1413" ht="15.75" customHeight="1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77"/>
      <c r="N1413" s="77"/>
      <c r="O1413" s="77"/>
      <c r="P1413" s="77"/>
      <c r="Q1413" s="77"/>
      <c r="R1413" s="77"/>
      <c r="S1413" s="77"/>
      <c r="T1413" s="77"/>
      <c r="U1413" s="77"/>
      <c r="V1413" s="77"/>
      <c r="W1413" s="77"/>
      <c r="X1413" s="77"/>
      <c r="Y1413" s="77"/>
      <c r="Z1413" s="77"/>
    </row>
    <row r="1414" ht="15.75" customHeight="1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77"/>
      <c r="N1414" s="77"/>
      <c r="O1414" s="77"/>
      <c r="P1414" s="77"/>
      <c r="Q1414" s="77"/>
      <c r="R1414" s="77"/>
      <c r="S1414" s="77"/>
      <c r="T1414" s="77"/>
      <c r="U1414" s="77"/>
      <c r="V1414" s="77"/>
      <c r="W1414" s="77"/>
      <c r="X1414" s="77"/>
      <c r="Y1414" s="77"/>
      <c r="Z1414" s="77"/>
    </row>
    <row r="1415" ht="15.75" customHeight="1">
      <c r="A1415" s="66"/>
      <c r="B1415" s="75"/>
      <c r="C1415" s="75"/>
      <c r="D1415" s="75"/>
      <c r="E1415" s="75"/>
      <c r="F1415" s="75"/>
      <c r="G1415" s="75"/>
      <c r="H1415" s="75"/>
      <c r="I1415" s="75"/>
      <c r="J1415" s="75"/>
      <c r="K1415" s="75"/>
      <c r="L1415" s="76"/>
      <c r="M1415" s="77"/>
      <c r="N1415" s="77"/>
      <c r="O1415" s="77"/>
      <c r="P1415" s="77"/>
      <c r="Q1415" s="77"/>
      <c r="R1415" s="77"/>
      <c r="S1415" s="77"/>
      <c r="T1415" s="77"/>
      <c r="U1415" s="77"/>
      <c r="V1415" s="77"/>
      <c r="W1415" s="77"/>
      <c r="X1415" s="77"/>
      <c r="Y1415" s="77"/>
      <c r="Z1415" s="77"/>
    </row>
    <row r="1416" ht="15.75" customHeight="1">
      <c r="A1416" s="78" t="s">
        <v>478</v>
      </c>
      <c r="B1416" s="79" t="s">
        <v>479</v>
      </c>
      <c r="C1416" s="75"/>
      <c r="D1416" s="76"/>
      <c r="E1416" s="80" t="s">
        <v>480</v>
      </c>
      <c r="F1416" s="75"/>
      <c r="G1416" s="76"/>
      <c r="H1416" s="79" t="s">
        <v>481</v>
      </c>
      <c r="I1416" s="75"/>
      <c r="J1416" s="75"/>
      <c r="K1416" s="75"/>
      <c r="L1416" s="76"/>
      <c r="M1416" s="77"/>
      <c r="N1416" s="77"/>
      <c r="O1416" s="77"/>
      <c r="P1416" s="77"/>
      <c r="Q1416" s="77"/>
      <c r="R1416" s="77"/>
      <c r="S1416" s="77"/>
      <c r="T1416" s="77"/>
      <c r="U1416" s="77"/>
      <c r="V1416" s="77"/>
      <c r="W1416" s="77"/>
      <c r="X1416" s="77"/>
      <c r="Y1416" s="77"/>
      <c r="Z1416" s="77"/>
    </row>
    <row r="1417" ht="15.75" customHeight="1">
      <c r="A1417" s="177">
        <v>4.0</v>
      </c>
      <c r="B1417" s="82" t="s">
        <v>482</v>
      </c>
      <c r="C1417" s="82" t="s">
        <v>483</v>
      </c>
      <c r="D1417" s="82" t="s">
        <v>484</v>
      </c>
      <c r="E1417" s="82" t="s">
        <v>485</v>
      </c>
      <c r="F1417" s="82" t="s">
        <v>484</v>
      </c>
      <c r="G1417" s="82" t="s">
        <v>524</v>
      </c>
      <c r="H1417" s="82" t="s">
        <v>486</v>
      </c>
      <c r="I1417" s="82" t="s">
        <v>487</v>
      </c>
      <c r="J1417" s="147" t="s">
        <v>488</v>
      </c>
      <c r="K1417" s="85" t="s">
        <v>489</v>
      </c>
      <c r="L1417" s="85" t="s">
        <v>490</v>
      </c>
      <c r="M1417" s="77"/>
      <c r="N1417" s="77"/>
      <c r="O1417" s="77"/>
      <c r="P1417" s="77"/>
      <c r="Q1417" s="77"/>
      <c r="R1417" s="77"/>
      <c r="S1417" s="77"/>
      <c r="T1417" s="77"/>
      <c r="U1417" s="77"/>
      <c r="V1417" s="77"/>
      <c r="W1417" s="77"/>
      <c r="X1417" s="77"/>
      <c r="Y1417" s="77"/>
      <c r="Z1417" s="77"/>
    </row>
    <row r="1418" ht="15.75" customHeight="1">
      <c r="A1418" s="86" t="s">
        <v>491</v>
      </c>
      <c r="B1418" s="87"/>
      <c r="C1418" s="87"/>
      <c r="D1418" s="87"/>
      <c r="E1418" s="87"/>
      <c r="F1418" s="87"/>
      <c r="G1418" s="87"/>
      <c r="H1418" s="87"/>
      <c r="I1418" s="87"/>
      <c r="J1418" s="115"/>
      <c r="K1418" s="87"/>
      <c r="L1418" s="87"/>
      <c r="M1418" s="77"/>
      <c r="N1418" s="77"/>
      <c r="O1418" s="77"/>
      <c r="P1418" s="77"/>
      <c r="Q1418" s="77"/>
      <c r="R1418" s="77"/>
      <c r="S1418" s="77"/>
      <c r="T1418" s="77"/>
      <c r="U1418" s="77"/>
      <c r="V1418" s="77"/>
      <c r="W1418" s="77"/>
      <c r="X1418" s="77"/>
      <c r="Y1418" s="77"/>
      <c r="Z1418" s="77"/>
    </row>
    <row r="1419" ht="15.75" customHeight="1">
      <c r="A1419" s="2"/>
      <c r="B1419" s="89"/>
      <c r="C1419" s="89"/>
      <c r="D1419" s="18">
        <f t="shared" ref="D1419:D1432" si="373">C1419*B1419</f>
        <v>0</v>
      </c>
      <c r="E1419" s="18">
        <f>B1419*A1417</f>
        <v>0</v>
      </c>
      <c r="F1419" s="18">
        <f t="shared" ref="F1419:F1432" si="374">E1419*C1419</f>
        <v>0</v>
      </c>
      <c r="G1419" s="140">
        <v>0.0</v>
      </c>
      <c r="H1419" s="18"/>
      <c r="I1419" s="89">
        <f t="shared" ref="I1419:I1432" si="375">H1419*E1419</f>
        <v>0</v>
      </c>
      <c r="J1419" s="116"/>
      <c r="K1419" s="3">
        <f t="shared" ref="K1419:K1432" si="376">J1419*I1419</f>
        <v>0</v>
      </c>
      <c r="L1419" s="3"/>
      <c r="M1419" s="77"/>
      <c r="N1419" s="77"/>
      <c r="O1419" s="77"/>
      <c r="P1419" s="77"/>
      <c r="Q1419" s="77"/>
      <c r="R1419" s="77"/>
      <c r="S1419" s="77"/>
      <c r="T1419" s="77"/>
      <c r="U1419" s="77"/>
      <c r="V1419" s="77"/>
      <c r="W1419" s="77"/>
      <c r="X1419" s="77"/>
      <c r="Y1419" s="77"/>
      <c r="Z1419" s="77"/>
    </row>
    <row r="1420" ht="15.75" customHeight="1">
      <c r="A1420" s="2"/>
      <c r="B1420" s="89"/>
      <c r="C1420" s="89"/>
      <c r="D1420" s="18">
        <f t="shared" si="373"/>
        <v>0</v>
      </c>
      <c r="E1420" s="18">
        <f>B1420*A1417</f>
        <v>0</v>
      </c>
      <c r="F1420" s="18">
        <f t="shared" si="374"/>
        <v>0</v>
      </c>
      <c r="G1420" s="87"/>
      <c r="H1420" s="18"/>
      <c r="I1420" s="89">
        <f t="shared" si="375"/>
        <v>0</v>
      </c>
      <c r="J1420" s="116"/>
      <c r="K1420" s="3">
        <f t="shared" si="376"/>
        <v>0</v>
      </c>
      <c r="L1420" s="3"/>
      <c r="M1420" s="77"/>
      <c r="N1420" s="77"/>
      <c r="O1420" s="77"/>
      <c r="P1420" s="77"/>
      <c r="Q1420" s="77"/>
      <c r="R1420" s="77"/>
      <c r="S1420" s="77"/>
      <c r="T1420" s="77"/>
      <c r="U1420" s="77"/>
      <c r="V1420" s="77"/>
      <c r="W1420" s="77"/>
      <c r="X1420" s="77"/>
      <c r="Y1420" s="77"/>
      <c r="Z1420" s="77"/>
    </row>
    <row r="1421" ht="15.75" customHeight="1">
      <c r="A1421" s="2"/>
      <c r="B1421" s="18"/>
      <c r="C1421" s="18"/>
      <c r="D1421" s="18">
        <f t="shared" si="373"/>
        <v>0</v>
      </c>
      <c r="E1421" s="18">
        <f>B1421*A1417</f>
        <v>0</v>
      </c>
      <c r="F1421" s="18">
        <f t="shared" si="374"/>
        <v>0</v>
      </c>
      <c r="G1421" s="148" t="s">
        <v>527</v>
      </c>
      <c r="H1421" s="18"/>
      <c r="I1421" s="89">
        <f t="shared" si="375"/>
        <v>0</v>
      </c>
      <c r="J1421" s="116"/>
      <c r="K1421" s="3">
        <f t="shared" si="376"/>
        <v>0</v>
      </c>
      <c r="L1421" s="3"/>
      <c r="M1421" s="77"/>
      <c r="N1421" s="77"/>
      <c r="O1421" s="77"/>
      <c r="P1421" s="77"/>
      <c r="Q1421" s="77"/>
      <c r="R1421" s="77"/>
      <c r="S1421" s="77"/>
      <c r="T1421" s="77"/>
      <c r="U1421" s="77"/>
      <c r="V1421" s="77"/>
      <c r="W1421" s="77"/>
      <c r="X1421" s="77"/>
      <c r="Y1421" s="77"/>
      <c r="Z1421" s="77"/>
    </row>
    <row r="1422" ht="15.75" customHeight="1">
      <c r="A1422" s="2"/>
      <c r="B1422" s="18"/>
      <c r="C1422" s="18"/>
      <c r="D1422" s="18">
        <f t="shared" si="373"/>
        <v>0</v>
      </c>
      <c r="E1422" s="18">
        <f>B1422*A1417</f>
        <v>0</v>
      </c>
      <c r="F1422" s="18">
        <f t="shared" si="374"/>
        <v>0</v>
      </c>
      <c r="G1422" s="142"/>
      <c r="H1422" s="18"/>
      <c r="I1422" s="89">
        <f t="shared" si="375"/>
        <v>0</v>
      </c>
      <c r="J1422" s="116"/>
      <c r="K1422" s="3">
        <f t="shared" si="376"/>
        <v>0</v>
      </c>
      <c r="L1422" s="3"/>
      <c r="M1422" s="77"/>
      <c r="N1422" s="77"/>
      <c r="O1422" s="77"/>
      <c r="P1422" s="77"/>
      <c r="Q1422" s="77"/>
      <c r="R1422" s="77"/>
      <c r="S1422" s="77"/>
      <c r="T1422" s="77"/>
      <c r="U1422" s="77"/>
      <c r="V1422" s="77"/>
      <c r="W1422" s="77"/>
      <c r="X1422" s="77"/>
      <c r="Y1422" s="77"/>
      <c r="Z1422" s="77"/>
    </row>
    <row r="1423" ht="15.75" customHeight="1">
      <c r="A1423" s="2"/>
      <c r="B1423" s="18"/>
      <c r="C1423" s="18"/>
      <c r="D1423" s="18">
        <f t="shared" si="373"/>
        <v>0</v>
      </c>
      <c r="E1423" s="18">
        <f>B1423*A1417</f>
        <v>0</v>
      </c>
      <c r="F1423" s="18">
        <f t="shared" si="374"/>
        <v>0</v>
      </c>
      <c r="G1423" s="142"/>
      <c r="H1423" s="18"/>
      <c r="I1423" s="89">
        <f t="shared" si="375"/>
        <v>0</v>
      </c>
      <c r="J1423" s="116"/>
      <c r="K1423" s="3">
        <f t="shared" si="376"/>
        <v>0</v>
      </c>
      <c r="L1423" s="3"/>
      <c r="M1423" s="77"/>
      <c r="N1423" s="77"/>
      <c r="O1423" s="77"/>
      <c r="P1423" s="77"/>
      <c r="Q1423" s="77"/>
      <c r="R1423" s="77"/>
      <c r="S1423" s="77"/>
      <c r="T1423" s="77"/>
      <c r="U1423" s="77"/>
      <c r="V1423" s="77"/>
      <c r="W1423" s="77"/>
      <c r="X1423" s="77"/>
      <c r="Y1423" s="77"/>
      <c r="Z1423" s="77"/>
    </row>
    <row r="1424" ht="15.75" customHeight="1">
      <c r="A1424" s="2"/>
      <c r="B1424" s="18"/>
      <c r="C1424" s="18"/>
      <c r="D1424" s="18">
        <f t="shared" si="373"/>
        <v>0</v>
      </c>
      <c r="E1424" s="18">
        <f>B1424*A1417</f>
        <v>0</v>
      </c>
      <c r="F1424" s="18">
        <f t="shared" si="374"/>
        <v>0</v>
      </c>
      <c r="G1424" s="87"/>
      <c r="H1424" s="18"/>
      <c r="I1424" s="89">
        <f t="shared" si="375"/>
        <v>0</v>
      </c>
      <c r="J1424" s="116"/>
      <c r="K1424" s="3">
        <f t="shared" si="376"/>
        <v>0</v>
      </c>
      <c r="L1424" s="3"/>
      <c r="M1424" s="77"/>
      <c r="N1424" s="77"/>
      <c r="O1424" s="77"/>
      <c r="P1424" s="77"/>
      <c r="Q1424" s="77"/>
      <c r="R1424" s="77"/>
      <c r="S1424" s="77"/>
      <c r="T1424" s="77"/>
      <c r="U1424" s="77"/>
      <c r="V1424" s="77"/>
      <c r="W1424" s="77"/>
      <c r="X1424" s="77"/>
      <c r="Y1424" s="77"/>
      <c r="Z1424" s="77"/>
    </row>
    <row r="1425" ht="15.75" customHeight="1">
      <c r="A1425" s="2"/>
      <c r="B1425" s="18"/>
      <c r="C1425" s="18"/>
      <c r="D1425" s="18">
        <f t="shared" si="373"/>
        <v>0</v>
      </c>
      <c r="E1425" s="18">
        <f>B1425*A1417</f>
        <v>0</v>
      </c>
      <c r="F1425" s="18">
        <f t="shared" si="374"/>
        <v>0</v>
      </c>
      <c r="G1425" s="59"/>
      <c r="H1425" s="18"/>
      <c r="I1425" s="89">
        <f t="shared" si="375"/>
        <v>0</v>
      </c>
      <c r="J1425" s="116"/>
      <c r="K1425" s="3">
        <f t="shared" si="376"/>
        <v>0</v>
      </c>
      <c r="L1425" s="3"/>
      <c r="M1425" s="77"/>
      <c r="N1425" s="77"/>
      <c r="O1425" s="77"/>
      <c r="P1425" s="77"/>
      <c r="Q1425" s="77"/>
      <c r="R1425" s="77"/>
      <c r="S1425" s="77"/>
      <c r="T1425" s="77"/>
      <c r="U1425" s="77"/>
      <c r="V1425" s="77"/>
      <c r="W1425" s="77"/>
      <c r="X1425" s="77"/>
      <c r="Y1425" s="77"/>
      <c r="Z1425" s="77"/>
    </row>
    <row r="1426" ht="15.75" customHeight="1">
      <c r="A1426" s="2"/>
      <c r="B1426" s="89"/>
      <c r="C1426" s="89"/>
      <c r="D1426" s="18">
        <f t="shared" si="373"/>
        <v>0</v>
      </c>
      <c r="E1426" s="18">
        <f>B1426*A1417</f>
        <v>0</v>
      </c>
      <c r="F1426" s="18">
        <f t="shared" si="374"/>
        <v>0</v>
      </c>
      <c r="G1426" s="148" t="s">
        <v>528</v>
      </c>
      <c r="H1426" s="18"/>
      <c r="I1426" s="89">
        <f t="shared" si="375"/>
        <v>0</v>
      </c>
      <c r="J1426" s="116"/>
      <c r="K1426" s="3">
        <f t="shared" si="376"/>
        <v>0</v>
      </c>
      <c r="L1426" s="3"/>
      <c r="M1426" s="77"/>
      <c r="N1426" s="77"/>
      <c r="O1426" s="77"/>
      <c r="P1426" s="77"/>
      <c r="Q1426" s="77"/>
      <c r="R1426" s="77"/>
      <c r="S1426" s="77"/>
      <c r="T1426" s="77"/>
      <c r="U1426" s="77"/>
      <c r="V1426" s="77"/>
      <c r="W1426" s="77"/>
      <c r="X1426" s="77"/>
      <c r="Y1426" s="77"/>
      <c r="Z1426" s="77"/>
    </row>
    <row r="1427" ht="15.75" customHeight="1">
      <c r="A1427" s="2"/>
      <c r="B1427" s="89"/>
      <c r="C1427" s="89"/>
      <c r="D1427" s="18">
        <f t="shared" si="373"/>
        <v>0</v>
      </c>
      <c r="E1427" s="18">
        <f>B1427*A1417</f>
        <v>0</v>
      </c>
      <c r="F1427" s="18">
        <f t="shared" si="374"/>
        <v>0</v>
      </c>
      <c r="G1427" s="142"/>
      <c r="H1427" s="18"/>
      <c r="I1427" s="89">
        <f t="shared" si="375"/>
        <v>0</v>
      </c>
      <c r="J1427" s="116"/>
      <c r="K1427" s="3">
        <f t="shared" si="376"/>
        <v>0</v>
      </c>
      <c r="L1427" s="3"/>
      <c r="M1427" s="77"/>
      <c r="N1427" s="77"/>
      <c r="O1427" s="77"/>
      <c r="P1427" s="77"/>
      <c r="Q1427" s="77"/>
      <c r="R1427" s="77"/>
      <c r="S1427" s="77"/>
      <c r="T1427" s="77"/>
      <c r="U1427" s="77"/>
      <c r="V1427" s="77"/>
      <c r="W1427" s="77"/>
      <c r="X1427" s="77"/>
      <c r="Y1427" s="77"/>
      <c r="Z1427" s="77"/>
    </row>
    <row r="1428" ht="15.75" customHeight="1">
      <c r="A1428" s="1"/>
      <c r="B1428" s="89"/>
      <c r="C1428" s="89"/>
      <c r="D1428" s="18">
        <f t="shared" si="373"/>
        <v>0</v>
      </c>
      <c r="E1428" s="18">
        <f>B1428*A1417</f>
        <v>0</v>
      </c>
      <c r="F1428" s="18">
        <f t="shared" si="374"/>
        <v>0</v>
      </c>
      <c r="G1428" s="142"/>
      <c r="H1428" s="18"/>
      <c r="I1428" s="89">
        <f t="shared" si="375"/>
        <v>0</v>
      </c>
      <c r="J1428" s="116"/>
      <c r="K1428" s="3">
        <f t="shared" si="376"/>
        <v>0</v>
      </c>
      <c r="L1428" s="3"/>
      <c r="M1428" s="77"/>
      <c r="N1428" s="77"/>
      <c r="O1428" s="77"/>
      <c r="P1428" s="77"/>
      <c r="Q1428" s="77"/>
      <c r="R1428" s="77"/>
      <c r="S1428" s="77"/>
      <c r="T1428" s="77"/>
      <c r="U1428" s="77"/>
      <c r="V1428" s="77"/>
      <c r="W1428" s="77"/>
      <c r="X1428" s="77"/>
      <c r="Y1428" s="77"/>
      <c r="Z1428" s="77"/>
    </row>
    <row r="1429" ht="15.75" customHeight="1">
      <c r="A1429" s="1"/>
      <c r="B1429" s="89"/>
      <c r="C1429" s="89"/>
      <c r="D1429" s="18">
        <f t="shared" si="373"/>
        <v>0</v>
      </c>
      <c r="E1429" s="18">
        <f>B1429*A1417</f>
        <v>0</v>
      </c>
      <c r="F1429" s="18">
        <f t="shared" si="374"/>
        <v>0</v>
      </c>
      <c r="G1429" s="142"/>
      <c r="H1429" s="18"/>
      <c r="I1429" s="89">
        <f t="shared" si="375"/>
        <v>0</v>
      </c>
      <c r="J1429" s="116"/>
      <c r="K1429" s="3">
        <f t="shared" si="376"/>
        <v>0</v>
      </c>
      <c r="L1429" s="3"/>
      <c r="M1429" s="77"/>
      <c r="N1429" s="77"/>
      <c r="O1429" s="77"/>
      <c r="P1429" s="77"/>
      <c r="Q1429" s="77"/>
      <c r="R1429" s="77"/>
      <c r="S1429" s="77"/>
      <c r="T1429" s="77"/>
      <c r="U1429" s="77"/>
      <c r="V1429" s="77"/>
      <c r="W1429" s="77"/>
      <c r="X1429" s="77"/>
      <c r="Y1429" s="77"/>
      <c r="Z1429" s="77"/>
    </row>
    <row r="1430" ht="15.75" customHeight="1">
      <c r="A1430" s="31"/>
      <c r="B1430" s="89"/>
      <c r="C1430" s="89"/>
      <c r="D1430" s="95">
        <f t="shared" si="373"/>
        <v>0</v>
      </c>
      <c r="E1430" s="95">
        <f>B1430*A1417</f>
        <v>0</v>
      </c>
      <c r="F1430" s="18">
        <f t="shared" si="374"/>
        <v>0</v>
      </c>
      <c r="G1430" s="87"/>
      <c r="H1430" s="18"/>
      <c r="I1430" s="89">
        <f t="shared" si="375"/>
        <v>0</v>
      </c>
      <c r="J1430" s="118"/>
      <c r="K1430" s="3">
        <f t="shared" si="376"/>
        <v>0</v>
      </c>
      <c r="L1430" s="3"/>
      <c r="M1430" s="77"/>
      <c r="N1430" s="77"/>
      <c r="O1430" s="77"/>
      <c r="P1430" s="77"/>
      <c r="Q1430" s="77"/>
      <c r="R1430" s="77"/>
      <c r="S1430" s="77"/>
      <c r="T1430" s="77"/>
      <c r="U1430" s="77"/>
      <c r="V1430" s="77"/>
      <c r="W1430" s="77"/>
      <c r="X1430" s="77"/>
      <c r="Y1430" s="77"/>
      <c r="Z1430" s="77"/>
    </row>
    <row r="1431" ht="15.75" customHeight="1">
      <c r="A1431" s="31"/>
      <c r="B1431" s="89"/>
      <c r="C1431" s="89"/>
      <c r="D1431" s="18">
        <f t="shared" si="373"/>
        <v>0</v>
      </c>
      <c r="E1431" s="18">
        <f>B1431*A1417</f>
        <v>0</v>
      </c>
      <c r="F1431" s="18">
        <f t="shared" si="374"/>
        <v>0</v>
      </c>
      <c r="G1431" s="143">
        <f>F1433/A1417</f>
        <v>0</v>
      </c>
      <c r="H1431" s="18"/>
      <c r="I1431" s="89">
        <f t="shared" si="375"/>
        <v>0</v>
      </c>
      <c r="J1431" s="3"/>
      <c r="K1431" s="3">
        <f t="shared" si="376"/>
        <v>0</v>
      </c>
      <c r="L1431" s="3"/>
      <c r="M1431" s="77"/>
      <c r="N1431" s="77"/>
      <c r="O1431" s="77"/>
      <c r="P1431" s="77"/>
      <c r="Q1431" s="77"/>
      <c r="R1431" s="77"/>
      <c r="S1431" s="77"/>
      <c r="T1431" s="77"/>
      <c r="U1431" s="77"/>
      <c r="V1431" s="77"/>
      <c r="W1431" s="77"/>
      <c r="X1431" s="77"/>
      <c r="Y1431" s="77"/>
      <c r="Z1431" s="77"/>
    </row>
    <row r="1432" ht="15.75" customHeight="1">
      <c r="A1432" s="31"/>
      <c r="B1432" s="89"/>
      <c r="C1432" s="89"/>
      <c r="D1432" s="18">
        <f t="shared" si="373"/>
        <v>0</v>
      </c>
      <c r="E1432" s="18">
        <f>B1432*A1417</f>
        <v>0</v>
      </c>
      <c r="F1432" s="18">
        <f t="shared" si="374"/>
        <v>0</v>
      </c>
      <c r="G1432" s="142"/>
      <c r="H1432" s="18"/>
      <c r="I1432" s="89">
        <f t="shared" si="375"/>
        <v>0</v>
      </c>
      <c r="J1432" s="3"/>
      <c r="K1432" s="3">
        <f t="shared" si="376"/>
        <v>0</v>
      </c>
      <c r="L1432" s="3"/>
      <c r="M1432" s="77"/>
      <c r="N1432" s="77"/>
      <c r="O1432" s="77"/>
      <c r="P1432" s="77"/>
      <c r="Q1432" s="77"/>
      <c r="R1432" s="77"/>
      <c r="S1432" s="77"/>
      <c r="T1432" s="77"/>
      <c r="U1432" s="77"/>
      <c r="V1432" s="77"/>
      <c r="W1432" s="77"/>
      <c r="X1432" s="77"/>
      <c r="Y1432" s="77"/>
      <c r="Z1432" s="77"/>
    </row>
    <row r="1433" ht="15.75" customHeight="1">
      <c r="A1433" s="4" t="s">
        <v>495</v>
      </c>
      <c r="B1433" s="97">
        <f>SUM(B1419:B1432)</f>
        <v>0</v>
      </c>
      <c r="C1433" s="96"/>
      <c r="D1433" s="97">
        <f t="shared" ref="D1433:F1433" si="377">SUM(D1419:D1432)</f>
        <v>0</v>
      </c>
      <c r="E1433" s="97">
        <f t="shared" si="377"/>
        <v>0</v>
      </c>
      <c r="F1433" s="97">
        <f t="shared" si="377"/>
        <v>0</v>
      </c>
      <c r="G1433" s="87"/>
      <c r="H1433" s="96"/>
      <c r="I1433" s="97">
        <f t="shared" ref="I1433:L1433" si="378">SUM(I1419:I1432)</f>
        <v>0</v>
      </c>
      <c r="J1433" s="98">
        <f t="shared" si="378"/>
        <v>0</v>
      </c>
      <c r="K1433" s="98">
        <f t="shared" si="378"/>
        <v>0</v>
      </c>
      <c r="L1433" s="98">
        <f t="shared" si="378"/>
        <v>0</v>
      </c>
      <c r="M1433" s="77"/>
      <c r="N1433" s="77"/>
      <c r="O1433" s="77"/>
      <c r="P1433" s="77"/>
      <c r="Q1433" s="77"/>
      <c r="R1433" s="77"/>
      <c r="S1433" s="77"/>
      <c r="T1433" s="77"/>
      <c r="U1433" s="77"/>
      <c r="V1433" s="77"/>
      <c r="W1433" s="77"/>
      <c r="X1433" s="77"/>
      <c r="Y1433" s="77"/>
      <c r="Z1433" s="77"/>
    </row>
    <row r="1434" ht="15.75" customHeight="1">
      <c r="A1434" s="8"/>
      <c r="B1434" s="100"/>
      <c r="C1434" s="100"/>
      <c r="D1434" s="100"/>
      <c r="E1434" s="100"/>
      <c r="F1434" s="100"/>
      <c r="G1434" s="100"/>
      <c r="H1434" s="100"/>
      <c r="I1434" s="101" t="s">
        <v>496</v>
      </c>
      <c r="J1434" s="100"/>
      <c r="K1434" s="100"/>
      <c r="L1434" s="101" t="s">
        <v>497</v>
      </c>
      <c r="M1434" s="77"/>
      <c r="N1434" s="77"/>
      <c r="O1434" s="77"/>
      <c r="P1434" s="77"/>
      <c r="Q1434" s="77"/>
      <c r="R1434" s="77"/>
      <c r="S1434" s="77"/>
      <c r="T1434" s="77"/>
      <c r="U1434" s="77"/>
      <c r="V1434" s="77"/>
      <c r="W1434" s="77"/>
      <c r="X1434" s="77"/>
      <c r="Y1434" s="77"/>
      <c r="Z1434" s="77"/>
    </row>
    <row r="1435" ht="15.75" customHeight="1">
      <c r="A1435" s="8"/>
      <c r="B1435" s="100"/>
      <c r="C1435" s="100"/>
      <c r="D1435" s="100"/>
      <c r="E1435" s="100"/>
      <c r="F1435" s="100"/>
      <c r="G1435" s="100"/>
      <c r="H1435" s="100"/>
      <c r="I1435" s="104">
        <f>G1431*A1417</f>
        <v>0</v>
      </c>
      <c r="J1435" s="100"/>
      <c r="K1435" s="100"/>
      <c r="L1435" s="104"/>
      <c r="M1435" s="77"/>
      <c r="N1435" s="77"/>
      <c r="O1435" s="77"/>
      <c r="P1435" s="77"/>
      <c r="Q1435" s="77"/>
      <c r="R1435" s="77"/>
      <c r="S1435" s="77"/>
      <c r="T1435" s="77"/>
      <c r="U1435" s="77"/>
      <c r="V1435" s="77"/>
      <c r="W1435" s="77"/>
      <c r="X1435" s="77"/>
      <c r="Y1435" s="77"/>
      <c r="Z1435" s="77"/>
    </row>
    <row r="1436" ht="15.75" customHeight="1">
      <c r="A1436" s="8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77"/>
      <c r="N1436" s="77"/>
      <c r="O1436" s="77"/>
      <c r="P1436" s="77"/>
      <c r="Q1436" s="77"/>
      <c r="R1436" s="77"/>
      <c r="S1436" s="77"/>
      <c r="T1436" s="77"/>
      <c r="U1436" s="77"/>
      <c r="V1436" s="77"/>
      <c r="W1436" s="77"/>
      <c r="X1436" s="77"/>
      <c r="Y1436" s="77"/>
      <c r="Z1436" s="77"/>
    </row>
    <row r="1437" ht="15.75" customHeight="1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77"/>
      <c r="N1437" s="77"/>
      <c r="O1437" s="77"/>
      <c r="P1437" s="77"/>
      <c r="Q1437" s="77"/>
      <c r="R1437" s="77"/>
      <c r="S1437" s="77"/>
      <c r="T1437" s="77"/>
      <c r="U1437" s="77"/>
      <c r="V1437" s="77"/>
      <c r="W1437" s="77"/>
      <c r="X1437" s="77"/>
      <c r="Y1437" s="77"/>
      <c r="Z1437" s="77"/>
    </row>
    <row r="1438" ht="15.75" customHeight="1">
      <c r="A1438" s="78" t="s">
        <v>478</v>
      </c>
      <c r="B1438" s="79" t="s">
        <v>479</v>
      </c>
      <c r="C1438" s="75"/>
      <c r="D1438" s="76"/>
      <c r="E1438" s="80" t="s">
        <v>480</v>
      </c>
      <c r="F1438" s="75"/>
      <c r="G1438" s="76"/>
      <c r="H1438" s="79" t="s">
        <v>481</v>
      </c>
      <c r="I1438" s="75"/>
      <c r="J1438" s="75"/>
      <c r="K1438" s="75"/>
      <c r="L1438" s="76"/>
      <c r="M1438" s="77"/>
      <c r="N1438" s="77"/>
      <c r="O1438" s="77"/>
      <c r="P1438" s="77"/>
      <c r="Q1438" s="77"/>
      <c r="R1438" s="77"/>
      <c r="S1438" s="77"/>
      <c r="T1438" s="77"/>
      <c r="U1438" s="77"/>
      <c r="V1438" s="77"/>
      <c r="W1438" s="77"/>
      <c r="X1438" s="77"/>
      <c r="Y1438" s="77"/>
      <c r="Z1438" s="77"/>
    </row>
    <row r="1439" ht="15.75" customHeight="1">
      <c r="A1439" s="177">
        <v>4.0</v>
      </c>
      <c r="B1439" s="82" t="s">
        <v>482</v>
      </c>
      <c r="C1439" s="82" t="s">
        <v>483</v>
      </c>
      <c r="D1439" s="82" t="s">
        <v>484</v>
      </c>
      <c r="E1439" s="82" t="s">
        <v>485</v>
      </c>
      <c r="F1439" s="82" t="s">
        <v>484</v>
      </c>
      <c r="G1439" s="82" t="s">
        <v>524</v>
      </c>
      <c r="H1439" s="82" t="s">
        <v>486</v>
      </c>
      <c r="I1439" s="82" t="s">
        <v>487</v>
      </c>
      <c r="J1439" s="147" t="s">
        <v>488</v>
      </c>
      <c r="K1439" s="85" t="s">
        <v>489</v>
      </c>
      <c r="L1439" s="85" t="s">
        <v>490</v>
      </c>
      <c r="M1439" s="77"/>
      <c r="N1439" s="77"/>
      <c r="O1439" s="77"/>
      <c r="P1439" s="77"/>
      <c r="Q1439" s="77"/>
      <c r="R1439" s="77"/>
      <c r="S1439" s="77"/>
      <c r="T1439" s="77"/>
      <c r="U1439" s="77"/>
      <c r="V1439" s="77"/>
      <c r="W1439" s="77"/>
      <c r="X1439" s="77"/>
      <c r="Y1439" s="77"/>
      <c r="Z1439" s="77"/>
    </row>
    <row r="1440" ht="15.75" customHeight="1">
      <c r="A1440" s="86" t="s">
        <v>491</v>
      </c>
      <c r="B1440" s="87"/>
      <c r="C1440" s="87"/>
      <c r="D1440" s="87"/>
      <c r="E1440" s="87"/>
      <c r="F1440" s="87"/>
      <c r="G1440" s="87"/>
      <c r="H1440" s="87"/>
      <c r="I1440" s="87"/>
      <c r="J1440" s="115"/>
      <c r="K1440" s="87"/>
      <c r="L1440" s="87"/>
      <c r="M1440" s="77"/>
      <c r="N1440" s="77"/>
      <c r="O1440" s="77"/>
      <c r="P1440" s="77"/>
      <c r="Q1440" s="77"/>
      <c r="R1440" s="77"/>
      <c r="S1440" s="77"/>
      <c r="T1440" s="77"/>
      <c r="U1440" s="77"/>
      <c r="V1440" s="77"/>
      <c r="W1440" s="77"/>
      <c r="X1440" s="77"/>
      <c r="Y1440" s="77"/>
      <c r="Z1440" s="77"/>
    </row>
    <row r="1441" ht="15.75" customHeight="1">
      <c r="A1441" s="2"/>
      <c r="B1441" s="89"/>
      <c r="C1441" s="89"/>
      <c r="D1441" s="18">
        <f t="shared" ref="D1441:D1454" si="379">C1441*B1441</f>
        <v>0</v>
      </c>
      <c r="E1441" s="18">
        <f>B1441*A1439</f>
        <v>0</v>
      </c>
      <c r="F1441" s="18">
        <f t="shared" ref="F1441:F1454" si="380">E1441*C1441</f>
        <v>0</v>
      </c>
      <c r="G1441" s="140">
        <v>0.0</v>
      </c>
      <c r="H1441" s="18"/>
      <c r="I1441" s="89">
        <f t="shared" ref="I1441:I1454" si="381">H1441*E1441</f>
        <v>0</v>
      </c>
      <c r="J1441" s="116"/>
      <c r="K1441" s="3">
        <f t="shared" ref="K1441:K1454" si="382">J1441*I1441</f>
        <v>0</v>
      </c>
      <c r="L1441" s="3"/>
      <c r="M1441" s="77"/>
      <c r="N1441" s="77"/>
      <c r="O1441" s="77"/>
      <c r="P1441" s="77"/>
      <c r="Q1441" s="77"/>
      <c r="R1441" s="77"/>
      <c r="S1441" s="77"/>
      <c r="T1441" s="77"/>
      <c r="U1441" s="77"/>
      <c r="V1441" s="77"/>
      <c r="W1441" s="77"/>
      <c r="X1441" s="77"/>
      <c r="Y1441" s="77"/>
      <c r="Z1441" s="77"/>
    </row>
    <row r="1442" ht="15.75" customHeight="1">
      <c r="A1442" s="2"/>
      <c r="B1442" s="89"/>
      <c r="C1442" s="89"/>
      <c r="D1442" s="18">
        <f t="shared" si="379"/>
        <v>0</v>
      </c>
      <c r="E1442" s="18">
        <f>B1442*A1439</f>
        <v>0</v>
      </c>
      <c r="F1442" s="18">
        <f t="shared" si="380"/>
        <v>0</v>
      </c>
      <c r="G1442" s="87"/>
      <c r="H1442" s="18"/>
      <c r="I1442" s="89">
        <f t="shared" si="381"/>
        <v>0</v>
      </c>
      <c r="J1442" s="116"/>
      <c r="K1442" s="3">
        <f t="shared" si="382"/>
        <v>0</v>
      </c>
      <c r="L1442" s="3"/>
      <c r="M1442" s="77"/>
      <c r="N1442" s="77"/>
      <c r="O1442" s="77"/>
      <c r="P1442" s="77"/>
      <c r="Q1442" s="77"/>
      <c r="R1442" s="77"/>
      <c r="S1442" s="77"/>
      <c r="T1442" s="77"/>
      <c r="U1442" s="77"/>
      <c r="V1442" s="77"/>
      <c r="W1442" s="77"/>
      <c r="X1442" s="77"/>
      <c r="Y1442" s="77"/>
      <c r="Z1442" s="77"/>
    </row>
    <row r="1443" ht="15.75" customHeight="1">
      <c r="A1443" s="2"/>
      <c r="B1443" s="18"/>
      <c r="C1443" s="18"/>
      <c r="D1443" s="18">
        <f t="shared" si="379"/>
        <v>0</v>
      </c>
      <c r="E1443" s="18">
        <f>B1443*A1439</f>
        <v>0</v>
      </c>
      <c r="F1443" s="18">
        <f t="shared" si="380"/>
        <v>0</v>
      </c>
      <c r="G1443" s="148" t="s">
        <v>527</v>
      </c>
      <c r="H1443" s="18"/>
      <c r="I1443" s="89">
        <f t="shared" si="381"/>
        <v>0</v>
      </c>
      <c r="J1443" s="116"/>
      <c r="K1443" s="3">
        <f t="shared" si="382"/>
        <v>0</v>
      </c>
      <c r="L1443" s="3"/>
      <c r="M1443" s="77"/>
      <c r="N1443" s="77"/>
      <c r="O1443" s="77"/>
      <c r="P1443" s="77"/>
      <c r="Q1443" s="77"/>
      <c r="R1443" s="77"/>
      <c r="S1443" s="77"/>
      <c r="T1443" s="77"/>
      <c r="U1443" s="77"/>
      <c r="V1443" s="77"/>
      <c r="W1443" s="77"/>
      <c r="X1443" s="77"/>
      <c r="Y1443" s="77"/>
      <c r="Z1443" s="77"/>
    </row>
    <row r="1444" ht="15.75" customHeight="1">
      <c r="A1444" s="2"/>
      <c r="B1444" s="18"/>
      <c r="C1444" s="18"/>
      <c r="D1444" s="18">
        <f t="shared" si="379"/>
        <v>0</v>
      </c>
      <c r="E1444" s="18">
        <f>B1444*A1439</f>
        <v>0</v>
      </c>
      <c r="F1444" s="18">
        <f t="shared" si="380"/>
        <v>0</v>
      </c>
      <c r="G1444" s="142"/>
      <c r="H1444" s="18"/>
      <c r="I1444" s="89">
        <f t="shared" si="381"/>
        <v>0</v>
      </c>
      <c r="J1444" s="116"/>
      <c r="K1444" s="3">
        <f t="shared" si="382"/>
        <v>0</v>
      </c>
      <c r="L1444" s="3"/>
      <c r="M1444" s="77"/>
      <c r="N1444" s="77"/>
      <c r="O1444" s="77"/>
      <c r="P1444" s="77"/>
      <c r="Q1444" s="77"/>
      <c r="R1444" s="77"/>
      <c r="S1444" s="77"/>
      <c r="T1444" s="77"/>
      <c r="U1444" s="77"/>
      <c r="V1444" s="77"/>
      <c r="W1444" s="77"/>
      <c r="X1444" s="77"/>
      <c r="Y1444" s="77"/>
      <c r="Z1444" s="77"/>
    </row>
    <row r="1445" ht="15.75" customHeight="1">
      <c r="A1445" s="2"/>
      <c r="B1445" s="18"/>
      <c r="C1445" s="18"/>
      <c r="D1445" s="18">
        <f t="shared" si="379"/>
        <v>0</v>
      </c>
      <c r="E1445" s="18">
        <f>B1445*A1439</f>
        <v>0</v>
      </c>
      <c r="F1445" s="18">
        <f t="shared" si="380"/>
        <v>0</v>
      </c>
      <c r="G1445" s="142"/>
      <c r="H1445" s="18"/>
      <c r="I1445" s="89">
        <f t="shared" si="381"/>
        <v>0</v>
      </c>
      <c r="J1445" s="116"/>
      <c r="K1445" s="3">
        <f t="shared" si="382"/>
        <v>0</v>
      </c>
      <c r="L1445" s="3"/>
      <c r="M1445" s="77"/>
      <c r="N1445" s="77"/>
      <c r="O1445" s="77"/>
      <c r="P1445" s="77"/>
      <c r="Q1445" s="77"/>
      <c r="R1445" s="77"/>
      <c r="S1445" s="77"/>
      <c r="T1445" s="77"/>
      <c r="U1445" s="77"/>
      <c r="V1445" s="77"/>
      <c r="W1445" s="77"/>
      <c r="X1445" s="77"/>
      <c r="Y1445" s="77"/>
      <c r="Z1445" s="77"/>
    </row>
    <row r="1446" ht="15.75" customHeight="1">
      <c r="A1446" s="2"/>
      <c r="B1446" s="18"/>
      <c r="C1446" s="18"/>
      <c r="D1446" s="18">
        <f t="shared" si="379"/>
        <v>0</v>
      </c>
      <c r="E1446" s="18">
        <f>B1446*A1439</f>
        <v>0</v>
      </c>
      <c r="F1446" s="18">
        <f t="shared" si="380"/>
        <v>0</v>
      </c>
      <c r="G1446" s="87"/>
      <c r="H1446" s="18"/>
      <c r="I1446" s="89">
        <f t="shared" si="381"/>
        <v>0</v>
      </c>
      <c r="J1446" s="116"/>
      <c r="K1446" s="3">
        <f t="shared" si="382"/>
        <v>0</v>
      </c>
      <c r="L1446" s="3"/>
      <c r="M1446" s="77"/>
      <c r="N1446" s="77"/>
      <c r="O1446" s="77"/>
      <c r="P1446" s="77"/>
      <c r="Q1446" s="77"/>
      <c r="R1446" s="77"/>
      <c r="S1446" s="77"/>
      <c r="T1446" s="77"/>
      <c r="U1446" s="77"/>
      <c r="V1446" s="77"/>
      <c r="W1446" s="77"/>
      <c r="X1446" s="77"/>
      <c r="Y1446" s="77"/>
      <c r="Z1446" s="77"/>
    </row>
    <row r="1447" ht="15.75" customHeight="1">
      <c r="A1447" s="2"/>
      <c r="B1447" s="18"/>
      <c r="C1447" s="18"/>
      <c r="D1447" s="18">
        <f t="shared" si="379"/>
        <v>0</v>
      </c>
      <c r="E1447" s="18">
        <f>B1447*A1439</f>
        <v>0</v>
      </c>
      <c r="F1447" s="18">
        <f t="shared" si="380"/>
        <v>0</v>
      </c>
      <c r="G1447" s="59"/>
      <c r="H1447" s="18"/>
      <c r="I1447" s="89">
        <f t="shared" si="381"/>
        <v>0</v>
      </c>
      <c r="J1447" s="116"/>
      <c r="K1447" s="3">
        <f t="shared" si="382"/>
        <v>0</v>
      </c>
      <c r="L1447" s="3"/>
      <c r="M1447" s="77"/>
      <c r="N1447" s="77"/>
      <c r="O1447" s="77"/>
      <c r="P1447" s="77"/>
      <c r="Q1447" s="77"/>
      <c r="R1447" s="77"/>
      <c r="S1447" s="77"/>
      <c r="T1447" s="77"/>
      <c r="U1447" s="77"/>
      <c r="V1447" s="77"/>
      <c r="W1447" s="77"/>
      <c r="X1447" s="77"/>
      <c r="Y1447" s="77"/>
      <c r="Z1447" s="77"/>
    </row>
    <row r="1448" ht="15.75" customHeight="1">
      <c r="A1448" s="2"/>
      <c r="B1448" s="89"/>
      <c r="C1448" s="89"/>
      <c r="D1448" s="18">
        <f t="shared" si="379"/>
        <v>0</v>
      </c>
      <c r="E1448" s="18">
        <f>B1448*A1439</f>
        <v>0</v>
      </c>
      <c r="F1448" s="18">
        <f t="shared" si="380"/>
        <v>0</v>
      </c>
      <c r="G1448" s="148" t="s">
        <v>528</v>
      </c>
      <c r="H1448" s="18"/>
      <c r="I1448" s="89">
        <f t="shared" si="381"/>
        <v>0</v>
      </c>
      <c r="J1448" s="116"/>
      <c r="K1448" s="3">
        <f t="shared" si="382"/>
        <v>0</v>
      </c>
      <c r="L1448" s="3"/>
      <c r="M1448" s="77"/>
      <c r="N1448" s="77"/>
      <c r="O1448" s="77"/>
      <c r="P1448" s="77"/>
      <c r="Q1448" s="77"/>
      <c r="R1448" s="77"/>
      <c r="S1448" s="77"/>
      <c r="T1448" s="77"/>
      <c r="U1448" s="77"/>
      <c r="V1448" s="77"/>
      <c r="W1448" s="77"/>
      <c r="X1448" s="77"/>
      <c r="Y1448" s="77"/>
      <c r="Z1448" s="77"/>
    </row>
    <row r="1449" ht="15.75" customHeight="1">
      <c r="A1449" s="2"/>
      <c r="B1449" s="89"/>
      <c r="C1449" s="89"/>
      <c r="D1449" s="18">
        <f t="shared" si="379"/>
        <v>0</v>
      </c>
      <c r="E1449" s="18">
        <f>B1449*A1439</f>
        <v>0</v>
      </c>
      <c r="F1449" s="18">
        <f t="shared" si="380"/>
        <v>0</v>
      </c>
      <c r="G1449" s="142"/>
      <c r="H1449" s="18"/>
      <c r="I1449" s="89">
        <f t="shared" si="381"/>
        <v>0</v>
      </c>
      <c r="J1449" s="116"/>
      <c r="K1449" s="3">
        <f t="shared" si="382"/>
        <v>0</v>
      </c>
      <c r="L1449" s="3"/>
      <c r="M1449" s="77"/>
      <c r="N1449" s="77"/>
      <c r="O1449" s="77"/>
      <c r="P1449" s="77"/>
      <c r="Q1449" s="77"/>
      <c r="R1449" s="77"/>
      <c r="S1449" s="77"/>
      <c r="T1449" s="77"/>
      <c r="U1449" s="77"/>
      <c r="V1449" s="77"/>
      <c r="W1449" s="77"/>
      <c r="X1449" s="77"/>
      <c r="Y1449" s="77"/>
      <c r="Z1449" s="77"/>
    </row>
    <row r="1450" ht="15.75" customHeight="1">
      <c r="A1450" s="1"/>
      <c r="B1450" s="89"/>
      <c r="C1450" s="89"/>
      <c r="D1450" s="18">
        <f t="shared" si="379"/>
        <v>0</v>
      </c>
      <c r="E1450" s="18">
        <f>B1450*A1439</f>
        <v>0</v>
      </c>
      <c r="F1450" s="18">
        <f t="shared" si="380"/>
        <v>0</v>
      </c>
      <c r="G1450" s="142"/>
      <c r="H1450" s="18"/>
      <c r="I1450" s="89">
        <f t="shared" si="381"/>
        <v>0</v>
      </c>
      <c r="J1450" s="116"/>
      <c r="K1450" s="3">
        <f t="shared" si="382"/>
        <v>0</v>
      </c>
      <c r="L1450" s="3"/>
      <c r="M1450" s="77"/>
      <c r="N1450" s="77"/>
      <c r="O1450" s="77"/>
      <c r="P1450" s="77"/>
      <c r="Q1450" s="77"/>
      <c r="R1450" s="77"/>
      <c r="S1450" s="77"/>
      <c r="T1450" s="77"/>
      <c r="U1450" s="77"/>
      <c r="V1450" s="77"/>
      <c r="W1450" s="77"/>
      <c r="X1450" s="77"/>
      <c r="Y1450" s="77"/>
      <c r="Z1450" s="77"/>
    </row>
    <row r="1451" ht="15.75" customHeight="1">
      <c r="A1451" s="1"/>
      <c r="B1451" s="89"/>
      <c r="C1451" s="89"/>
      <c r="D1451" s="18">
        <f t="shared" si="379"/>
        <v>0</v>
      </c>
      <c r="E1451" s="18">
        <f>B1451*A1439</f>
        <v>0</v>
      </c>
      <c r="F1451" s="18">
        <f t="shared" si="380"/>
        <v>0</v>
      </c>
      <c r="G1451" s="142"/>
      <c r="H1451" s="18"/>
      <c r="I1451" s="89">
        <f t="shared" si="381"/>
        <v>0</v>
      </c>
      <c r="J1451" s="116"/>
      <c r="K1451" s="3">
        <f t="shared" si="382"/>
        <v>0</v>
      </c>
      <c r="L1451" s="3"/>
      <c r="M1451" s="77"/>
      <c r="N1451" s="77"/>
      <c r="O1451" s="77"/>
      <c r="P1451" s="77"/>
      <c r="Q1451" s="77"/>
      <c r="R1451" s="77"/>
      <c r="S1451" s="77"/>
      <c r="T1451" s="77"/>
      <c r="U1451" s="77"/>
      <c r="V1451" s="77"/>
      <c r="W1451" s="77"/>
      <c r="X1451" s="77"/>
      <c r="Y1451" s="77"/>
      <c r="Z1451" s="77"/>
    </row>
    <row r="1452" ht="15.75" customHeight="1">
      <c r="A1452" s="31"/>
      <c r="B1452" s="89"/>
      <c r="C1452" s="89"/>
      <c r="D1452" s="95">
        <f t="shared" si="379"/>
        <v>0</v>
      </c>
      <c r="E1452" s="95">
        <f>B1452*A1439</f>
        <v>0</v>
      </c>
      <c r="F1452" s="18">
        <f t="shared" si="380"/>
        <v>0</v>
      </c>
      <c r="G1452" s="87"/>
      <c r="H1452" s="18"/>
      <c r="I1452" s="89">
        <f t="shared" si="381"/>
        <v>0</v>
      </c>
      <c r="J1452" s="118"/>
      <c r="K1452" s="3">
        <f t="shared" si="382"/>
        <v>0</v>
      </c>
      <c r="L1452" s="3"/>
      <c r="M1452" s="77"/>
      <c r="N1452" s="77"/>
      <c r="O1452" s="77"/>
      <c r="P1452" s="77"/>
      <c r="Q1452" s="77"/>
      <c r="R1452" s="77"/>
      <c r="S1452" s="77"/>
      <c r="T1452" s="77"/>
      <c r="U1452" s="77"/>
      <c r="V1452" s="77"/>
      <c r="W1452" s="77"/>
      <c r="X1452" s="77"/>
      <c r="Y1452" s="77"/>
      <c r="Z1452" s="77"/>
    </row>
    <row r="1453" ht="15.75" customHeight="1">
      <c r="A1453" s="31"/>
      <c r="B1453" s="89"/>
      <c r="C1453" s="89"/>
      <c r="D1453" s="18">
        <f t="shared" si="379"/>
        <v>0</v>
      </c>
      <c r="E1453" s="18">
        <f>B1453*A1439</f>
        <v>0</v>
      </c>
      <c r="F1453" s="18">
        <f t="shared" si="380"/>
        <v>0</v>
      </c>
      <c r="G1453" s="143">
        <f>F1455/A1439</f>
        <v>0</v>
      </c>
      <c r="H1453" s="18"/>
      <c r="I1453" s="89">
        <f t="shared" si="381"/>
        <v>0</v>
      </c>
      <c r="J1453" s="3"/>
      <c r="K1453" s="3">
        <f t="shared" si="382"/>
        <v>0</v>
      </c>
      <c r="L1453" s="3"/>
      <c r="M1453" s="77"/>
      <c r="N1453" s="77"/>
      <c r="O1453" s="77"/>
      <c r="P1453" s="77"/>
      <c r="Q1453" s="77"/>
      <c r="R1453" s="77"/>
      <c r="S1453" s="77"/>
      <c r="T1453" s="77"/>
      <c r="U1453" s="77"/>
      <c r="V1453" s="77"/>
      <c r="W1453" s="77"/>
      <c r="X1453" s="77"/>
      <c r="Y1453" s="77"/>
      <c r="Z1453" s="77"/>
    </row>
    <row r="1454" ht="15.75" customHeight="1">
      <c r="A1454" s="31"/>
      <c r="B1454" s="89"/>
      <c r="C1454" s="89"/>
      <c r="D1454" s="18">
        <f t="shared" si="379"/>
        <v>0</v>
      </c>
      <c r="E1454" s="18">
        <f>B1454*A1439</f>
        <v>0</v>
      </c>
      <c r="F1454" s="18">
        <f t="shared" si="380"/>
        <v>0</v>
      </c>
      <c r="G1454" s="142"/>
      <c r="H1454" s="18"/>
      <c r="I1454" s="89">
        <f t="shared" si="381"/>
        <v>0</v>
      </c>
      <c r="J1454" s="3"/>
      <c r="K1454" s="3">
        <f t="shared" si="382"/>
        <v>0</v>
      </c>
      <c r="L1454" s="3"/>
      <c r="M1454" s="77"/>
      <c r="N1454" s="77"/>
      <c r="O1454" s="77"/>
      <c r="P1454" s="77"/>
      <c r="Q1454" s="77"/>
      <c r="R1454" s="77"/>
      <c r="S1454" s="77"/>
      <c r="T1454" s="77"/>
      <c r="U1454" s="77"/>
      <c r="V1454" s="77"/>
      <c r="W1454" s="77"/>
      <c r="X1454" s="77"/>
      <c r="Y1454" s="77"/>
      <c r="Z1454" s="77"/>
    </row>
    <row r="1455" ht="15.75" customHeight="1">
      <c r="A1455" s="4" t="s">
        <v>495</v>
      </c>
      <c r="B1455" s="97">
        <f>SUM(B1441:B1454)</f>
        <v>0</v>
      </c>
      <c r="C1455" s="96"/>
      <c r="D1455" s="97">
        <f t="shared" ref="D1455:F1455" si="383">SUM(D1441:D1454)</f>
        <v>0</v>
      </c>
      <c r="E1455" s="97">
        <f t="shared" si="383"/>
        <v>0</v>
      </c>
      <c r="F1455" s="97">
        <f t="shared" si="383"/>
        <v>0</v>
      </c>
      <c r="G1455" s="87"/>
      <c r="H1455" s="96"/>
      <c r="I1455" s="97">
        <f t="shared" ref="I1455:L1455" si="384">SUM(I1441:I1454)</f>
        <v>0</v>
      </c>
      <c r="J1455" s="98">
        <f t="shared" si="384"/>
        <v>0</v>
      </c>
      <c r="K1455" s="98">
        <f t="shared" si="384"/>
        <v>0</v>
      </c>
      <c r="L1455" s="98">
        <f t="shared" si="384"/>
        <v>0</v>
      </c>
      <c r="M1455" s="77"/>
      <c r="N1455" s="77"/>
      <c r="O1455" s="77"/>
      <c r="P1455" s="77"/>
      <c r="Q1455" s="77"/>
      <c r="R1455" s="77"/>
      <c r="S1455" s="77"/>
      <c r="T1455" s="77"/>
      <c r="U1455" s="77"/>
      <c r="V1455" s="77"/>
      <c r="W1455" s="77"/>
      <c r="X1455" s="77"/>
      <c r="Y1455" s="77"/>
      <c r="Z1455" s="77"/>
    </row>
    <row r="1456" ht="15.75" customHeight="1">
      <c r="A1456" s="8"/>
      <c r="B1456" s="100"/>
      <c r="C1456" s="100"/>
      <c r="D1456" s="100"/>
      <c r="E1456" s="100"/>
      <c r="F1456" s="100"/>
      <c r="G1456" s="100"/>
      <c r="H1456" s="100"/>
      <c r="I1456" s="101" t="s">
        <v>496</v>
      </c>
      <c r="J1456" s="100"/>
      <c r="K1456" s="100"/>
      <c r="L1456" s="101" t="s">
        <v>497</v>
      </c>
      <c r="M1456" s="77"/>
      <c r="N1456" s="77"/>
      <c r="O1456" s="77"/>
      <c r="P1456" s="77"/>
      <c r="Q1456" s="77"/>
      <c r="R1456" s="77"/>
      <c r="S1456" s="77"/>
      <c r="T1456" s="77"/>
      <c r="U1456" s="77"/>
      <c r="V1456" s="77"/>
      <c r="W1456" s="77"/>
      <c r="X1456" s="77"/>
      <c r="Y1456" s="77"/>
      <c r="Z1456" s="77"/>
    </row>
    <row r="1457" ht="15.75" customHeight="1">
      <c r="A1457" s="8"/>
      <c r="B1457" s="100"/>
      <c r="C1457" s="100"/>
      <c r="D1457" s="100"/>
      <c r="E1457" s="100"/>
      <c r="F1457" s="100"/>
      <c r="G1457" s="100"/>
      <c r="H1457" s="100"/>
      <c r="I1457" s="104">
        <f>G1453*A1439</f>
        <v>0</v>
      </c>
      <c r="J1457" s="100"/>
      <c r="K1457" s="100"/>
      <c r="L1457" s="104"/>
      <c r="M1457" s="77"/>
      <c r="N1457" s="77"/>
      <c r="O1457" s="77"/>
      <c r="P1457" s="77"/>
      <c r="Q1457" s="77"/>
      <c r="R1457" s="77"/>
      <c r="S1457" s="77"/>
      <c r="T1457" s="77"/>
      <c r="U1457" s="77"/>
      <c r="V1457" s="77"/>
      <c r="W1457" s="77"/>
      <c r="X1457" s="77"/>
      <c r="Y1457" s="77"/>
      <c r="Z1457" s="77"/>
    </row>
    <row r="1458" ht="15.75" customHeight="1">
      <c r="A1458" s="8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77"/>
      <c r="N1458" s="77"/>
      <c r="O1458" s="77"/>
      <c r="P1458" s="77"/>
      <c r="Q1458" s="77"/>
      <c r="R1458" s="77"/>
      <c r="S1458" s="77"/>
      <c r="T1458" s="77"/>
      <c r="U1458" s="77"/>
      <c r="V1458" s="77"/>
      <c r="W1458" s="77"/>
      <c r="X1458" s="77"/>
      <c r="Y1458" s="77"/>
      <c r="Z1458" s="77"/>
    </row>
    <row r="1459" ht="15.75" customHeight="1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77"/>
      <c r="N1459" s="77"/>
      <c r="O1459" s="77"/>
      <c r="P1459" s="77"/>
      <c r="Q1459" s="77"/>
      <c r="R1459" s="77"/>
      <c r="S1459" s="77"/>
      <c r="T1459" s="77"/>
      <c r="U1459" s="77"/>
      <c r="V1459" s="77"/>
      <c r="W1459" s="77"/>
      <c r="X1459" s="77"/>
      <c r="Y1459" s="77"/>
      <c r="Z1459" s="77"/>
    </row>
    <row r="1460" ht="15.75" customHeight="1">
      <c r="A1460" s="66"/>
      <c r="B1460" s="75"/>
      <c r="C1460" s="75"/>
      <c r="D1460" s="75"/>
      <c r="E1460" s="75"/>
      <c r="F1460" s="75"/>
      <c r="G1460" s="75"/>
      <c r="H1460" s="75"/>
      <c r="I1460" s="75"/>
      <c r="J1460" s="75"/>
      <c r="K1460" s="75"/>
      <c r="L1460" s="76"/>
      <c r="M1460" s="77"/>
      <c r="N1460" s="77"/>
      <c r="O1460" s="77"/>
      <c r="P1460" s="77"/>
      <c r="Q1460" s="77"/>
      <c r="R1460" s="77"/>
      <c r="S1460" s="77"/>
      <c r="T1460" s="77"/>
      <c r="U1460" s="77"/>
      <c r="V1460" s="77"/>
      <c r="W1460" s="77"/>
      <c r="X1460" s="77"/>
      <c r="Y1460" s="77"/>
      <c r="Z1460" s="77"/>
    </row>
    <row r="1461" ht="15.75" customHeight="1">
      <c r="A1461" s="78" t="s">
        <v>478</v>
      </c>
      <c r="B1461" s="79" t="s">
        <v>479</v>
      </c>
      <c r="C1461" s="75"/>
      <c r="D1461" s="76"/>
      <c r="E1461" s="80" t="s">
        <v>480</v>
      </c>
      <c r="F1461" s="75"/>
      <c r="G1461" s="76"/>
      <c r="H1461" s="79" t="s">
        <v>481</v>
      </c>
      <c r="I1461" s="75"/>
      <c r="J1461" s="75"/>
      <c r="K1461" s="75"/>
      <c r="L1461" s="76"/>
      <c r="M1461" s="77"/>
      <c r="N1461" s="77"/>
      <c r="O1461" s="77"/>
      <c r="P1461" s="77"/>
      <c r="Q1461" s="77"/>
      <c r="R1461" s="77"/>
      <c r="S1461" s="77"/>
      <c r="T1461" s="77"/>
      <c r="U1461" s="77"/>
      <c r="V1461" s="77"/>
      <c r="W1461" s="77"/>
      <c r="X1461" s="77"/>
      <c r="Y1461" s="77"/>
      <c r="Z1461" s="77"/>
    </row>
    <row r="1462" ht="15.75" customHeight="1">
      <c r="A1462" s="177">
        <v>4.0</v>
      </c>
      <c r="B1462" s="82" t="s">
        <v>482</v>
      </c>
      <c r="C1462" s="82" t="s">
        <v>483</v>
      </c>
      <c r="D1462" s="82" t="s">
        <v>484</v>
      </c>
      <c r="E1462" s="82" t="s">
        <v>485</v>
      </c>
      <c r="F1462" s="82" t="s">
        <v>484</v>
      </c>
      <c r="G1462" s="82" t="s">
        <v>524</v>
      </c>
      <c r="H1462" s="82" t="s">
        <v>486</v>
      </c>
      <c r="I1462" s="82" t="s">
        <v>487</v>
      </c>
      <c r="J1462" s="147" t="s">
        <v>488</v>
      </c>
      <c r="K1462" s="85" t="s">
        <v>489</v>
      </c>
      <c r="L1462" s="85" t="s">
        <v>490</v>
      </c>
      <c r="M1462" s="77"/>
      <c r="N1462" s="77"/>
      <c r="O1462" s="77"/>
      <c r="P1462" s="77"/>
      <c r="Q1462" s="77"/>
      <c r="R1462" s="77"/>
      <c r="S1462" s="77"/>
      <c r="T1462" s="77"/>
      <c r="U1462" s="77"/>
      <c r="V1462" s="77"/>
      <c r="W1462" s="77"/>
      <c r="X1462" s="77"/>
      <c r="Y1462" s="77"/>
      <c r="Z1462" s="77"/>
    </row>
    <row r="1463" ht="15.75" customHeight="1">
      <c r="A1463" s="86" t="s">
        <v>491</v>
      </c>
      <c r="B1463" s="87"/>
      <c r="C1463" s="87"/>
      <c r="D1463" s="87"/>
      <c r="E1463" s="87"/>
      <c r="F1463" s="87"/>
      <c r="G1463" s="87"/>
      <c r="H1463" s="87"/>
      <c r="I1463" s="87"/>
      <c r="J1463" s="115"/>
      <c r="K1463" s="87"/>
      <c r="L1463" s="87"/>
      <c r="M1463" s="77"/>
      <c r="N1463" s="77"/>
      <c r="O1463" s="77"/>
      <c r="P1463" s="77"/>
      <c r="Q1463" s="77"/>
      <c r="R1463" s="77"/>
      <c r="S1463" s="77"/>
      <c r="T1463" s="77"/>
      <c r="U1463" s="77"/>
      <c r="V1463" s="77"/>
      <c r="W1463" s="77"/>
      <c r="X1463" s="77"/>
      <c r="Y1463" s="77"/>
      <c r="Z1463" s="77"/>
    </row>
    <row r="1464" ht="15.75" customHeight="1">
      <c r="A1464" s="2"/>
      <c r="B1464" s="89"/>
      <c r="C1464" s="89"/>
      <c r="D1464" s="18">
        <f t="shared" ref="D1464:D1477" si="385">C1464*B1464</f>
        <v>0</v>
      </c>
      <c r="E1464" s="18">
        <f>B1464*A1462</f>
        <v>0</v>
      </c>
      <c r="F1464" s="18">
        <f t="shared" ref="F1464:F1477" si="386">E1464*C1464</f>
        <v>0</v>
      </c>
      <c r="G1464" s="140">
        <v>0.0</v>
      </c>
      <c r="H1464" s="18"/>
      <c r="I1464" s="89">
        <f t="shared" ref="I1464:I1477" si="387">H1464*E1464</f>
        <v>0</v>
      </c>
      <c r="J1464" s="116"/>
      <c r="K1464" s="3">
        <f t="shared" ref="K1464:K1477" si="388">J1464*I1464</f>
        <v>0</v>
      </c>
      <c r="L1464" s="3"/>
      <c r="M1464" s="77"/>
      <c r="N1464" s="77"/>
      <c r="O1464" s="77"/>
      <c r="P1464" s="77"/>
      <c r="Q1464" s="77"/>
      <c r="R1464" s="77"/>
      <c r="S1464" s="77"/>
      <c r="T1464" s="77"/>
      <c r="U1464" s="77"/>
      <c r="V1464" s="77"/>
      <c r="W1464" s="77"/>
      <c r="X1464" s="77"/>
      <c r="Y1464" s="77"/>
      <c r="Z1464" s="77"/>
    </row>
    <row r="1465" ht="15.75" customHeight="1">
      <c r="A1465" s="2"/>
      <c r="B1465" s="89"/>
      <c r="C1465" s="89"/>
      <c r="D1465" s="18">
        <f t="shared" si="385"/>
        <v>0</v>
      </c>
      <c r="E1465" s="18">
        <f>B1465*A1462</f>
        <v>0</v>
      </c>
      <c r="F1465" s="18">
        <f t="shared" si="386"/>
        <v>0</v>
      </c>
      <c r="G1465" s="87"/>
      <c r="H1465" s="18"/>
      <c r="I1465" s="89">
        <f t="shared" si="387"/>
        <v>0</v>
      </c>
      <c r="J1465" s="116"/>
      <c r="K1465" s="3">
        <f t="shared" si="388"/>
        <v>0</v>
      </c>
      <c r="L1465" s="3"/>
      <c r="M1465" s="77"/>
      <c r="N1465" s="77"/>
      <c r="O1465" s="77"/>
      <c r="P1465" s="77"/>
      <c r="Q1465" s="77"/>
      <c r="R1465" s="77"/>
      <c r="S1465" s="77"/>
      <c r="T1465" s="77"/>
      <c r="U1465" s="77"/>
      <c r="V1465" s="77"/>
      <c r="W1465" s="77"/>
      <c r="X1465" s="77"/>
      <c r="Y1465" s="77"/>
      <c r="Z1465" s="77"/>
    </row>
    <row r="1466" ht="15.75" customHeight="1">
      <c r="A1466" s="2"/>
      <c r="B1466" s="18"/>
      <c r="C1466" s="18"/>
      <c r="D1466" s="18">
        <f t="shared" si="385"/>
        <v>0</v>
      </c>
      <c r="E1466" s="18">
        <f>B1466*A1462</f>
        <v>0</v>
      </c>
      <c r="F1466" s="18">
        <f t="shared" si="386"/>
        <v>0</v>
      </c>
      <c r="G1466" s="148" t="s">
        <v>527</v>
      </c>
      <c r="H1466" s="18"/>
      <c r="I1466" s="89">
        <f t="shared" si="387"/>
        <v>0</v>
      </c>
      <c r="J1466" s="116"/>
      <c r="K1466" s="3">
        <f t="shared" si="388"/>
        <v>0</v>
      </c>
      <c r="L1466" s="3"/>
      <c r="M1466" s="77"/>
      <c r="N1466" s="77"/>
      <c r="O1466" s="77"/>
      <c r="P1466" s="77"/>
      <c r="Q1466" s="77"/>
      <c r="R1466" s="77"/>
      <c r="S1466" s="77"/>
      <c r="T1466" s="77"/>
      <c r="U1466" s="77"/>
      <c r="V1466" s="77"/>
      <c r="W1466" s="77"/>
      <c r="X1466" s="77"/>
      <c r="Y1466" s="77"/>
      <c r="Z1466" s="77"/>
    </row>
    <row r="1467" ht="15.75" customHeight="1">
      <c r="A1467" s="2"/>
      <c r="B1467" s="18"/>
      <c r="C1467" s="18"/>
      <c r="D1467" s="18">
        <f t="shared" si="385"/>
        <v>0</v>
      </c>
      <c r="E1467" s="18">
        <f>B1467*A1462</f>
        <v>0</v>
      </c>
      <c r="F1467" s="18">
        <f t="shared" si="386"/>
        <v>0</v>
      </c>
      <c r="G1467" s="142"/>
      <c r="H1467" s="18"/>
      <c r="I1467" s="89">
        <f t="shared" si="387"/>
        <v>0</v>
      </c>
      <c r="J1467" s="116"/>
      <c r="K1467" s="3">
        <f t="shared" si="388"/>
        <v>0</v>
      </c>
      <c r="L1467" s="3"/>
      <c r="M1467" s="77"/>
      <c r="N1467" s="77"/>
      <c r="O1467" s="77"/>
      <c r="P1467" s="77"/>
      <c r="Q1467" s="77"/>
      <c r="R1467" s="77"/>
      <c r="S1467" s="77"/>
      <c r="T1467" s="77"/>
      <c r="U1467" s="77"/>
      <c r="V1467" s="77"/>
      <c r="W1467" s="77"/>
      <c r="X1467" s="77"/>
      <c r="Y1467" s="77"/>
      <c r="Z1467" s="77"/>
    </row>
    <row r="1468" ht="15.75" customHeight="1">
      <c r="A1468" s="2"/>
      <c r="B1468" s="18"/>
      <c r="C1468" s="18"/>
      <c r="D1468" s="18">
        <f t="shared" si="385"/>
        <v>0</v>
      </c>
      <c r="E1468" s="18">
        <f>B1468*A1462</f>
        <v>0</v>
      </c>
      <c r="F1468" s="18">
        <f t="shared" si="386"/>
        <v>0</v>
      </c>
      <c r="G1468" s="142"/>
      <c r="H1468" s="18"/>
      <c r="I1468" s="89">
        <f t="shared" si="387"/>
        <v>0</v>
      </c>
      <c r="J1468" s="116"/>
      <c r="K1468" s="3">
        <f t="shared" si="388"/>
        <v>0</v>
      </c>
      <c r="L1468" s="3"/>
      <c r="M1468" s="77"/>
      <c r="N1468" s="77"/>
      <c r="O1468" s="77"/>
      <c r="P1468" s="77"/>
      <c r="Q1468" s="77"/>
      <c r="R1468" s="77"/>
      <c r="S1468" s="77"/>
      <c r="T1468" s="77"/>
      <c r="U1468" s="77"/>
      <c r="V1468" s="77"/>
      <c r="W1468" s="77"/>
      <c r="X1468" s="77"/>
      <c r="Y1468" s="77"/>
      <c r="Z1468" s="77"/>
    </row>
    <row r="1469" ht="15.75" customHeight="1">
      <c r="A1469" s="2"/>
      <c r="B1469" s="18"/>
      <c r="C1469" s="18"/>
      <c r="D1469" s="18">
        <f t="shared" si="385"/>
        <v>0</v>
      </c>
      <c r="E1469" s="18">
        <f>B1469*A1462</f>
        <v>0</v>
      </c>
      <c r="F1469" s="18">
        <f t="shared" si="386"/>
        <v>0</v>
      </c>
      <c r="G1469" s="87"/>
      <c r="H1469" s="18"/>
      <c r="I1469" s="89">
        <f t="shared" si="387"/>
        <v>0</v>
      </c>
      <c r="J1469" s="116"/>
      <c r="K1469" s="3">
        <f t="shared" si="388"/>
        <v>0</v>
      </c>
      <c r="L1469" s="3"/>
      <c r="M1469" s="77"/>
      <c r="N1469" s="77"/>
      <c r="O1469" s="77"/>
      <c r="P1469" s="77"/>
      <c r="Q1469" s="77"/>
      <c r="R1469" s="77"/>
      <c r="S1469" s="77"/>
      <c r="T1469" s="77"/>
      <c r="U1469" s="77"/>
      <c r="V1469" s="77"/>
      <c r="W1469" s="77"/>
      <c r="X1469" s="77"/>
      <c r="Y1469" s="77"/>
      <c r="Z1469" s="77"/>
    </row>
    <row r="1470" ht="15.75" customHeight="1">
      <c r="A1470" s="2"/>
      <c r="B1470" s="18"/>
      <c r="C1470" s="18"/>
      <c r="D1470" s="18">
        <f t="shared" si="385"/>
        <v>0</v>
      </c>
      <c r="E1470" s="18">
        <f>B1470*A1462</f>
        <v>0</v>
      </c>
      <c r="F1470" s="18">
        <f t="shared" si="386"/>
        <v>0</v>
      </c>
      <c r="G1470" s="59"/>
      <c r="H1470" s="18"/>
      <c r="I1470" s="89">
        <f t="shared" si="387"/>
        <v>0</v>
      </c>
      <c r="J1470" s="116"/>
      <c r="K1470" s="3">
        <f t="shared" si="388"/>
        <v>0</v>
      </c>
      <c r="L1470" s="3"/>
      <c r="M1470" s="77"/>
      <c r="N1470" s="77"/>
      <c r="O1470" s="77"/>
      <c r="P1470" s="77"/>
      <c r="Q1470" s="77"/>
      <c r="R1470" s="77"/>
      <c r="S1470" s="77"/>
      <c r="T1470" s="77"/>
      <c r="U1470" s="77"/>
      <c r="V1470" s="77"/>
      <c r="W1470" s="77"/>
      <c r="X1470" s="77"/>
      <c r="Y1470" s="77"/>
      <c r="Z1470" s="77"/>
    </row>
    <row r="1471" ht="15.75" customHeight="1">
      <c r="A1471" s="2"/>
      <c r="B1471" s="89"/>
      <c r="C1471" s="89"/>
      <c r="D1471" s="18">
        <f t="shared" si="385"/>
        <v>0</v>
      </c>
      <c r="E1471" s="18">
        <f>B1471*A1462</f>
        <v>0</v>
      </c>
      <c r="F1471" s="18">
        <f t="shared" si="386"/>
        <v>0</v>
      </c>
      <c r="G1471" s="148" t="s">
        <v>528</v>
      </c>
      <c r="H1471" s="18"/>
      <c r="I1471" s="89">
        <f t="shared" si="387"/>
        <v>0</v>
      </c>
      <c r="J1471" s="116"/>
      <c r="K1471" s="3">
        <f t="shared" si="388"/>
        <v>0</v>
      </c>
      <c r="L1471" s="3"/>
      <c r="M1471" s="77"/>
      <c r="N1471" s="77"/>
      <c r="O1471" s="77"/>
      <c r="P1471" s="77"/>
      <c r="Q1471" s="77"/>
      <c r="R1471" s="77"/>
      <c r="S1471" s="77"/>
      <c r="T1471" s="77"/>
      <c r="U1471" s="77"/>
      <c r="V1471" s="77"/>
      <c r="W1471" s="77"/>
      <c r="X1471" s="77"/>
      <c r="Y1471" s="77"/>
      <c r="Z1471" s="77"/>
    </row>
    <row r="1472" ht="15.75" customHeight="1">
      <c r="A1472" s="2"/>
      <c r="B1472" s="89"/>
      <c r="C1472" s="89"/>
      <c r="D1472" s="18">
        <f t="shared" si="385"/>
        <v>0</v>
      </c>
      <c r="E1472" s="18">
        <f>B1472*A1462</f>
        <v>0</v>
      </c>
      <c r="F1472" s="18">
        <f t="shared" si="386"/>
        <v>0</v>
      </c>
      <c r="G1472" s="142"/>
      <c r="H1472" s="18"/>
      <c r="I1472" s="89">
        <f t="shared" si="387"/>
        <v>0</v>
      </c>
      <c r="J1472" s="116"/>
      <c r="K1472" s="3">
        <f t="shared" si="388"/>
        <v>0</v>
      </c>
      <c r="L1472" s="3"/>
      <c r="M1472" s="77"/>
      <c r="N1472" s="77"/>
      <c r="O1472" s="77"/>
      <c r="P1472" s="77"/>
      <c r="Q1472" s="77"/>
      <c r="R1472" s="77"/>
      <c r="S1472" s="77"/>
      <c r="T1472" s="77"/>
      <c r="U1472" s="77"/>
      <c r="V1472" s="77"/>
      <c r="W1472" s="77"/>
      <c r="X1472" s="77"/>
      <c r="Y1472" s="77"/>
      <c r="Z1472" s="77"/>
    </row>
    <row r="1473" ht="15.75" customHeight="1">
      <c r="A1473" s="1"/>
      <c r="B1473" s="89"/>
      <c r="C1473" s="89"/>
      <c r="D1473" s="18">
        <f t="shared" si="385"/>
        <v>0</v>
      </c>
      <c r="E1473" s="18">
        <f>B1473*A1462</f>
        <v>0</v>
      </c>
      <c r="F1473" s="18">
        <f t="shared" si="386"/>
        <v>0</v>
      </c>
      <c r="G1473" s="142"/>
      <c r="H1473" s="18"/>
      <c r="I1473" s="89">
        <f t="shared" si="387"/>
        <v>0</v>
      </c>
      <c r="J1473" s="116"/>
      <c r="K1473" s="3">
        <f t="shared" si="388"/>
        <v>0</v>
      </c>
      <c r="L1473" s="3"/>
      <c r="M1473" s="77"/>
      <c r="N1473" s="77"/>
      <c r="O1473" s="77"/>
      <c r="P1473" s="77"/>
      <c r="Q1473" s="77"/>
      <c r="R1473" s="77"/>
      <c r="S1473" s="77"/>
      <c r="T1473" s="77"/>
      <c r="U1473" s="77"/>
      <c r="V1473" s="77"/>
      <c r="W1473" s="77"/>
      <c r="X1473" s="77"/>
      <c r="Y1473" s="77"/>
      <c r="Z1473" s="77"/>
    </row>
    <row r="1474" ht="15.75" customHeight="1">
      <c r="A1474" s="1"/>
      <c r="B1474" s="89"/>
      <c r="C1474" s="89"/>
      <c r="D1474" s="18">
        <f t="shared" si="385"/>
        <v>0</v>
      </c>
      <c r="E1474" s="18">
        <f>B1474*A1462</f>
        <v>0</v>
      </c>
      <c r="F1474" s="18">
        <f t="shared" si="386"/>
        <v>0</v>
      </c>
      <c r="G1474" s="142"/>
      <c r="H1474" s="18"/>
      <c r="I1474" s="89">
        <f t="shared" si="387"/>
        <v>0</v>
      </c>
      <c r="J1474" s="116"/>
      <c r="K1474" s="3">
        <f t="shared" si="388"/>
        <v>0</v>
      </c>
      <c r="L1474" s="3"/>
      <c r="M1474" s="77"/>
      <c r="N1474" s="77"/>
      <c r="O1474" s="77"/>
      <c r="P1474" s="77"/>
      <c r="Q1474" s="77"/>
      <c r="R1474" s="77"/>
      <c r="S1474" s="77"/>
      <c r="T1474" s="77"/>
      <c r="U1474" s="77"/>
      <c r="V1474" s="77"/>
      <c r="W1474" s="77"/>
      <c r="X1474" s="77"/>
      <c r="Y1474" s="77"/>
      <c r="Z1474" s="77"/>
    </row>
    <row r="1475" ht="15.75" customHeight="1">
      <c r="A1475" s="31"/>
      <c r="B1475" s="89"/>
      <c r="C1475" s="89"/>
      <c r="D1475" s="95">
        <f t="shared" si="385"/>
        <v>0</v>
      </c>
      <c r="E1475" s="95">
        <f>B1475*A1462</f>
        <v>0</v>
      </c>
      <c r="F1475" s="18">
        <f t="shared" si="386"/>
        <v>0</v>
      </c>
      <c r="G1475" s="87"/>
      <c r="H1475" s="18"/>
      <c r="I1475" s="89">
        <f t="shared" si="387"/>
        <v>0</v>
      </c>
      <c r="J1475" s="118"/>
      <c r="K1475" s="3">
        <f t="shared" si="388"/>
        <v>0</v>
      </c>
      <c r="L1475" s="3"/>
      <c r="M1475" s="77"/>
      <c r="N1475" s="77"/>
      <c r="O1475" s="77"/>
      <c r="P1475" s="77"/>
      <c r="Q1475" s="77"/>
      <c r="R1475" s="77"/>
      <c r="S1475" s="77"/>
      <c r="T1475" s="77"/>
      <c r="U1475" s="77"/>
      <c r="V1475" s="77"/>
      <c r="W1475" s="77"/>
      <c r="X1475" s="77"/>
      <c r="Y1475" s="77"/>
      <c r="Z1475" s="77"/>
    </row>
    <row r="1476" ht="15.75" customHeight="1">
      <c r="A1476" s="31"/>
      <c r="B1476" s="89"/>
      <c r="C1476" s="89"/>
      <c r="D1476" s="18">
        <f t="shared" si="385"/>
        <v>0</v>
      </c>
      <c r="E1476" s="18">
        <f>B1476*A1462</f>
        <v>0</v>
      </c>
      <c r="F1476" s="18">
        <f t="shared" si="386"/>
        <v>0</v>
      </c>
      <c r="G1476" s="143">
        <f>F1478/A1462</f>
        <v>0</v>
      </c>
      <c r="H1476" s="18"/>
      <c r="I1476" s="89">
        <f t="shared" si="387"/>
        <v>0</v>
      </c>
      <c r="J1476" s="3"/>
      <c r="K1476" s="3">
        <f t="shared" si="388"/>
        <v>0</v>
      </c>
      <c r="L1476" s="3"/>
      <c r="M1476" s="77"/>
      <c r="N1476" s="77"/>
      <c r="O1476" s="77"/>
      <c r="P1476" s="77"/>
      <c r="Q1476" s="77"/>
      <c r="R1476" s="77"/>
      <c r="S1476" s="77"/>
      <c r="T1476" s="77"/>
      <c r="U1476" s="77"/>
      <c r="V1476" s="77"/>
      <c r="W1476" s="77"/>
      <c r="X1476" s="77"/>
      <c r="Y1476" s="77"/>
      <c r="Z1476" s="77"/>
    </row>
    <row r="1477" ht="15.75" customHeight="1">
      <c r="A1477" s="31"/>
      <c r="B1477" s="89"/>
      <c r="C1477" s="89"/>
      <c r="D1477" s="18">
        <f t="shared" si="385"/>
        <v>0</v>
      </c>
      <c r="E1477" s="18">
        <f>B1477*A1462</f>
        <v>0</v>
      </c>
      <c r="F1477" s="18">
        <f t="shared" si="386"/>
        <v>0</v>
      </c>
      <c r="G1477" s="142"/>
      <c r="H1477" s="18"/>
      <c r="I1477" s="89">
        <f t="shared" si="387"/>
        <v>0</v>
      </c>
      <c r="J1477" s="3"/>
      <c r="K1477" s="3">
        <f t="shared" si="388"/>
        <v>0</v>
      </c>
      <c r="L1477" s="3"/>
      <c r="M1477" s="77"/>
      <c r="N1477" s="77"/>
      <c r="O1477" s="77"/>
      <c r="P1477" s="77"/>
      <c r="Q1477" s="77"/>
      <c r="R1477" s="77"/>
      <c r="S1477" s="77"/>
      <c r="T1477" s="77"/>
      <c r="U1477" s="77"/>
      <c r="V1477" s="77"/>
      <c r="W1477" s="77"/>
      <c r="X1477" s="77"/>
      <c r="Y1477" s="77"/>
      <c r="Z1477" s="77"/>
    </row>
    <row r="1478" ht="15.75" customHeight="1">
      <c r="A1478" s="4" t="s">
        <v>495</v>
      </c>
      <c r="B1478" s="97">
        <f>SUM(B1464:B1477)</f>
        <v>0</v>
      </c>
      <c r="C1478" s="96"/>
      <c r="D1478" s="97">
        <f t="shared" ref="D1478:F1478" si="389">SUM(D1464:D1477)</f>
        <v>0</v>
      </c>
      <c r="E1478" s="97">
        <f t="shared" si="389"/>
        <v>0</v>
      </c>
      <c r="F1478" s="97">
        <f t="shared" si="389"/>
        <v>0</v>
      </c>
      <c r="G1478" s="87"/>
      <c r="H1478" s="96"/>
      <c r="I1478" s="97">
        <f t="shared" ref="I1478:L1478" si="390">SUM(I1464:I1477)</f>
        <v>0</v>
      </c>
      <c r="J1478" s="98">
        <f t="shared" si="390"/>
        <v>0</v>
      </c>
      <c r="K1478" s="98">
        <f t="shared" si="390"/>
        <v>0</v>
      </c>
      <c r="L1478" s="98">
        <f t="shared" si="390"/>
        <v>0</v>
      </c>
      <c r="M1478" s="77"/>
      <c r="N1478" s="77"/>
      <c r="O1478" s="77"/>
      <c r="P1478" s="77"/>
      <c r="Q1478" s="77"/>
      <c r="R1478" s="77"/>
      <c r="S1478" s="77"/>
      <c r="T1478" s="77"/>
      <c r="U1478" s="77"/>
      <c r="V1478" s="77"/>
      <c r="W1478" s="77"/>
      <c r="X1478" s="77"/>
      <c r="Y1478" s="77"/>
      <c r="Z1478" s="77"/>
    </row>
    <row r="1479" ht="15.75" customHeight="1">
      <c r="A1479" s="8"/>
      <c r="B1479" s="100"/>
      <c r="C1479" s="100"/>
      <c r="D1479" s="100"/>
      <c r="E1479" s="100"/>
      <c r="F1479" s="100"/>
      <c r="G1479" s="100"/>
      <c r="H1479" s="100"/>
      <c r="I1479" s="101" t="s">
        <v>496</v>
      </c>
      <c r="J1479" s="100"/>
      <c r="K1479" s="100"/>
      <c r="L1479" s="101" t="s">
        <v>497</v>
      </c>
      <c r="M1479" s="77"/>
      <c r="N1479" s="77"/>
      <c r="O1479" s="77"/>
      <c r="P1479" s="77"/>
      <c r="Q1479" s="77"/>
      <c r="R1479" s="77"/>
      <c r="S1479" s="77"/>
      <c r="T1479" s="77"/>
      <c r="U1479" s="77"/>
      <c r="V1479" s="77"/>
      <c r="W1479" s="77"/>
      <c r="X1479" s="77"/>
      <c r="Y1479" s="77"/>
      <c r="Z1479" s="77"/>
    </row>
    <row r="1480" ht="15.75" customHeight="1">
      <c r="A1480" s="8"/>
      <c r="B1480" s="100"/>
      <c r="C1480" s="100"/>
      <c r="D1480" s="100"/>
      <c r="E1480" s="100"/>
      <c r="F1480" s="100"/>
      <c r="G1480" s="100"/>
      <c r="H1480" s="100"/>
      <c r="I1480" s="104">
        <f>G1476*A1462</f>
        <v>0</v>
      </c>
      <c r="J1480" s="100"/>
      <c r="K1480" s="100"/>
      <c r="L1480" s="104"/>
      <c r="M1480" s="77"/>
      <c r="N1480" s="77"/>
      <c r="O1480" s="77"/>
      <c r="P1480" s="77"/>
      <c r="Q1480" s="77"/>
      <c r="R1480" s="77"/>
      <c r="S1480" s="77"/>
      <c r="T1480" s="77"/>
      <c r="U1480" s="77"/>
      <c r="V1480" s="77"/>
      <c r="W1480" s="77"/>
      <c r="X1480" s="77"/>
      <c r="Y1480" s="77"/>
      <c r="Z1480" s="77"/>
    </row>
    <row r="1481" ht="15.75" customHeight="1">
      <c r="A1481" s="8"/>
      <c r="B1481" s="100"/>
      <c r="C1481" s="100"/>
      <c r="D1481" s="100"/>
      <c r="E1481" s="100"/>
      <c r="F1481" s="100"/>
      <c r="G1481" s="100"/>
      <c r="H1481" s="100"/>
      <c r="I1481" s="107"/>
      <c r="J1481" s="100"/>
      <c r="K1481" s="100"/>
      <c r="L1481" s="107"/>
      <c r="M1481" s="77"/>
      <c r="N1481" s="77"/>
      <c r="O1481" s="77"/>
      <c r="P1481" s="77"/>
      <c r="Q1481" s="77"/>
      <c r="R1481" s="77"/>
      <c r="S1481" s="77"/>
      <c r="T1481" s="77"/>
      <c r="U1481" s="77"/>
      <c r="V1481" s="77"/>
      <c r="W1481" s="77"/>
      <c r="X1481" s="77"/>
      <c r="Y1481" s="77"/>
      <c r="Z1481" s="77"/>
    </row>
    <row r="1482" ht="15.75" customHeight="1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77"/>
      <c r="N1482" s="77"/>
      <c r="O1482" s="77"/>
      <c r="P1482" s="77"/>
      <c r="Q1482" s="77"/>
      <c r="R1482" s="77"/>
      <c r="S1482" s="77"/>
      <c r="T1482" s="77"/>
      <c r="U1482" s="77"/>
      <c r="V1482" s="77"/>
      <c r="W1482" s="77"/>
      <c r="X1482" s="77"/>
      <c r="Y1482" s="77"/>
      <c r="Z1482" s="77"/>
    </row>
    <row r="1483" ht="15.75" customHeight="1">
      <c r="A1483" s="66"/>
      <c r="B1483" s="75"/>
      <c r="C1483" s="75"/>
      <c r="D1483" s="75"/>
      <c r="E1483" s="75"/>
      <c r="F1483" s="75"/>
      <c r="G1483" s="75"/>
      <c r="H1483" s="75"/>
      <c r="I1483" s="75"/>
      <c r="J1483" s="75"/>
      <c r="K1483" s="75"/>
      <c r="L1483" s="76"/>
      <c r="M1483" s="77"/>
      <c r="N1483" s="77"/>
      <c r="O1483" s="77"/>
      <c r="P1483" s="77"/>
      <c r="Q1483" s="77"/>
      <c r="R1483" s="77"/>
      <c r="S1483" s="77"/>
      <c r="T1483" s="77"/>
      <c r="U1483" s="77"/>
      <c r="V1483" s="77"/>
      <c r="W1483" s="77"/>
      <c r="X1483" s="77"/>
      <c r="Y1483" s="77"/>
      <c r="Z1483" s="77"/>
    </row>
    <row r="1484" ht="15.75" customHeight="1">
      <c r="A1484" s="78" t="s">
        <v>478</v>
      </c>
      <c r="B1484" s="79" t="s">
        <v>479</v>
      </c>
      <c r="C1484" s="75"/>
      <c r="D1484" s="76"/>
      <c r="E1484" s="80" t="s">
        <v>480</v>
      </c>
      <c r="F1484" s="75"/>
      <c r="G1484" s="76"/>
      <c r="H1484" s="79" t="s">
        <v>481</v>
      </c>
      <c r="I1484" s="75"/>
      <c r="J1484" s="75"/>
      <c r="K1484" s="75"/>
      <c r="L1484" s="76"/>
      <c r="M1484" s="77"/>
      <c r="N1484" s="77"/>
      <c r="O1484" s="77"/>
      <c r="P1484" s="77"/>
      <c r="Q1484" s="77"/>
      <c r="R1484" s="77"/>
      <c r="S1484" s="77"/>
      <c r="T1484" s="77"/>
      <c r="U1484" s="77"/>
      <c r="V1484" s="77"/>
      <c r="W1484" s="77"/>
      <c r="X1484" s="77"/>
      <c r="Y1484" s="77"/>
      <c r="Z1484" s="77"/>
    </row>
    <row r="1485" ht="15.75" customHeight="1">
      <c r="A1485" s="177">
        <v>4.0</v>
      </c>
      <c r="B1485" s="82" t="s">
        <v>482</v>
      </c>
      <c r="C1485" s="82" t="s">
        <v>483</v>
      </c>
      <c r="D1485" s="82" t="s">
        <v>484</v>
      </c>
      <c r="E1485" s="82" t="s">
        <v>485</v>
      </c>
      <c r="F1485" s="82" t="s">
        <v>484</v>
      </c>
      <c r="G1485" s="82" t="s">
        <v>524</v>
      </c>
      <c r="H1485" s="82" t="s">
        <v>486</v>
      </c>
      <c r="I1485" s="82" t="s">
        <v>487</v>
      </c>
      <c r="J1485" s="147" t="s">
        <v>488</v>
      </c>
      <c r="K1485" s="85" t="s">
        <v>489</v>
      </c>
      <c r="L1485" s="85" t="s">
        <v>490</v>
      </c>
      <c r="M1485" s="77"/>
      <c r="N1485" s="77"/>
      <c r="O1485" s="77"/>
      <c r="P1485" s="77"/>
      <c r="Q1485" s="77"/>
      <c r="R1485" s="77"/>
      <c r="S1485" s="77"/>
      <c r="T1485" s="77"/>
      <c r="U1485" s="77"/>
      <c r="V1485" s="77"/>
      <c r="W1485" s="77"/>
      <c r="X1485" s="77"/>
      <c r="Y1485" s="77"/>
      <c r="Z1485" s="77"/>
    </row>
    <row r="1486" ht="15.75" customHeight="1">
      <c r="A1486" s="86" t="s">
        <v>491</v>
      </c>
      <c r="B1486" s="87"/>
      <c r="C1486" s="87"/>
      <c r="D1486" s="87"/>
      <c r="E1486" s="87"/>
      <c r="F1486" s="87"/>
      <c r="G1486" s="87"/>
      <c r="H1486" s="87"/>
      <c r="I1486" s="87"/>
      <c r="J1486" s="115"/>
      <c r="K1486" s="87"/>
      <c r="L1486" s="87"/>
      <c r="M1486" s="77"/>
      <c r="N1486" s="77"/>
      <c r="O1486" s="77"/>
      <c r="P1486" s="77"/>
      <c r="Q1486" s="77"/>
      <c r="R1486" s="77"/>
      <c r="S1486" s="77"/>
      <c r="T1486" s="77"/>
      <c r="U1486" s="77"/>
      <c r="V1486" s="77"/>
      <c r="W1486" s="77"/>
      <c r="X1486" s="77"/>
      <c r="Y1486" s="77"/>
      <c r="Z1486" s="77"/>
    </row>
    <row r="1487" ht="15.75" customHeight="1">
      <c r="A1487" s="2"/>
      <c r="B1487" s="89"/>
      <c r="C1487" s="89"/>
      <c r="D1487" s="18">
        <f t="shared" ref="D1487:D1500" si="391">C1487*B1487</f>
        <v>0</v>
      </c>
      <c r="E1487" s="18">
        <f>B1487*A1485</f>
        <v>0</v>
      </c>
      <c r="F1487" s="18">
        <f t="shared" ref="F1487:F1500" si="392">E1487*C1487</f>
        <v>0</v>
      </c>
      <c r="G1487" s="140">
        <v>0.0</v>
      </c>
      <c r="H1487" s="18"/>
      <c r="I1487" s="89">
        <f t="shared" ref="I1487:I1500" si="393">H1487*E1487</f>
        <v>0</v>
      </c>
      <c r="J1487" s="116"/>
      <c r="K1487" s="3">
        <f t="shared" ref="K1487:K1500" si="394">J1487*I1487</f>
        <v>0</v>
      </c>
      <c r="L1487" s="3"/>
      <c r="M1487" s="77"/>
      <c r="N1487" s="77"/>
      <c r="O1487" s="77"/>
      <c r="P1487" s="77"/>
      <c r="Q1487" s="77"/>
      <c r="R1487" s="77"/>
      <c r="S1487" s="77"/>
      <c r="T1487" s="77"/>
      <c r="U1487" s="77"/>
      <c r="V1487" s="77"/>
      <c r="W1487" s="77"/>
      <c r="X1487" s="77"/>
      <c r="Y1487" s="77"/>
      <c r="Z1487" s="77"/>
    </row>
    <row r="1488" ht="15.75" customHeight="1">
      <c r="A1488" s="2"/>
      <c r="B1488" s="89"/>
      <c r="C1488" s="89"/>
      <c r="D1488" s="18">
        <f t="shared" si="391"/>
        <v>0</v>
      </c>
      <c r="E1488" s="18">
        <f>B1488*A1485</f>
        <v>0</v>
      </c>
      <c r="F1488" s="18">
        <f t="shared" si="392"/>
        <v>0</v>
      </c>
      <c r="G1488" s="87"/>
      <c r="H1488" s="18"/>
      <c r="I1488" s="89">
        <f t="shared" si="393"/>
        <v>0</v>
      </c>
      <c r="J1488" s="116"/>
      <c r="K1488" s="3">
        <f t="shared" si="394"/>
        <v>0</v>
      </c>
      <c r="L1488" s="3"/>
      <c r="M1488" s="77"/>
      <c r="N1488" s="77"/>
      <c r="O1488" s="77"/>
      <c r="P1488" s="77"/>
      <c r="Q1488" s="77"/>
      <c r="R1488" s="77"/>
      <c r="S1488" s="77"/>
      <c r="T1488" s="77"/>
      <c r="U1488" s="77"/>
      <c r="V1488" s="77"/>
      <c r="W1488" s="77"/>
      <c r="X1488" s="77"/>
      <c r="Y1488" s="77"/>
      <c r="Z1488" s="77"/>
    </row>
    <row r="1489" ht="15.75" customHeight="1">
      <c r="A1489" s="2"/>
      <c r="B1489" s="18"/>
      <c r="C1489" s="18"/>
      <c r="D1489" s="18">
        <f t="shared" si="391"/>
        <v>0</v>
      </c>
      <c r="E1489" s="18">
        <f>B1489*A1485</f>
        <v>0</v>
      </c>
      <c r="F1489" s="18">
        <f t="shared" si="392"/>
        <v>0</v>
      </c>
      <c r="G1489" s="148" t="s">
        <v>527</v>
      </c>
      <c r="H1489" s="18"/>
      <c r="I1489" s="89">
        <f t="shared" si="393"/>
        <v>0</v>
      </c>
      <c r="J1489" s="116"/>
      <c r="K1489" s="3">
        <f t="shared" si="394"/>
        <v>0</v>
      </c>
      <c r="L1489" s="3"/>
      <c r="M1489" s="77"/>
      <c r="N1489" s="77"/>
      <c r="O1489" s="77"/>
      <c r="P1489" s="77"/>
      <c r="Q1489" s="77"/>
      <c r="R1489" s="77"/>
      <c r="S1489" s="77"/>
      <c r="T1489" s="77"/>
      <c r="U1489" s="77"/>
      <c r="V1489" s="77"/>
      <c r="W1489" s="77"/>
      <c r="X1489" s="77"/>
      <c r="Y1489" s="77"/>
      <c r="Z1489" s="77"/>
    </row>
    <row r="1490" ht="15.75" customHeight="1">
      <c r="A1490" s="2"/>
      <c r="B1490" s="18"/>
      <c r="C1490" s="18"/>
      <c r="D1490" s="18">
        <f t="shared" si="391"/>
        <v>0</v>
      </c>
      <c r="E1490" s="18">
        <f>B1490*A1485</f>
        <v>0</v>
      </c>
      <c r="F1490" s="18">
        <f t="shared" si="392"/>
        <v>0</v>
      </c>
      <c r="G1490" s="142"/>
      <c r="H1490" s="18"/>
      <c r="I1490" s="89">
        <f t="shared" si="393"/>
        <v>0</v>
      </c>
      <c r="J1490" s="116"/>
      <c r="K1490" s="3">
        <f t="shared" si="394"/>
        <v>0</v>
      </c>
      <c r="L1490" s="3"/>
      <c r="M1490" s="77"/>
      <c r="N1490" s="77"/>
      <c r="O1490" s="77"/>
      <c r="P1490" s="77"/>
      <c r="Q1490" s="77"/>
      <c r="R1490" s="77"/>
      <c r="S1490" s="77"/>
      <c r="T1490" s="77"/>
      <c r="U1490" s="77"/>
      <c r="V1490" s="77"/>
      <c r="W1490" s="77"/>
      <c r="X1490" s="77"/>
      <c r="Y1490" s="77"/>
      <c r="Z1490" s="77"/>
    </row>
    <row r="1491" ht="15.75" customHeight="1">
      <c r="A1491" s="2"/>
      <c r="B1491" s="18"/>
      <c r="C1491" s="18"/>
      <c r="D1491" s="18">
        <f t="shared" si="391"/>
        <v>0</v>
      </c>
      <c r="E1491" s="18">
        <f>B1491*A1485</f>
        <v>0</v>
      </c>
      <c r="F1491" s="18">
        <f t="shared" si="392"/>
        <v>0</v>
      </c>
      <c r="G1491" s="142"/>
      <c r="H1491" s="18"/>
      <c r="I1491" s="89">
        <f t="shared" si="393"/>
        <v>0</v>
      </c>
      <c r="J1491" s="116"/>
      <c r="K1491" s="3">
        <f t="shared" si="394"/>
        <v>0</v>
      </c>
      <c r="L1491" s="3"/>
      <c r="M1491" s="77"/>
      <c r="N1491" s="77"/>
      <c r="O1491" s="77"/>
      <c r="P1491" s="77"/>
      <c r="Q1491" s="77"/>
      <c r="R1491" s="77"/>
      <c r="S1491" s="77"/>
      <c r="T1491" s="77"/>
      <c r="U1491" s="77"/>
      <c r="V1491" s="77"/>
      <c r="W1491" s="77"/>
      <c r="X1491" s="77"/>
      <c r="Y1491" s="77"/>
      <c r="Z1491" s="77"/>
    </row>
    <row r="1492" ht="15.75" customHeight="1">
      <c r="A1492" s="2"/>
      <c r="B1492" s="18"/>
      <c r="C1492" s="18"/>
      <c r="D1492" s="18">
        <f t="shared" si="391"/>
        <v>0</v>
      </c>
      <c r="E1492" s="18">
        <f>B1492*A1485</f>
        <v>0</v>
      </c>
      <c r="F1492" s="18">
        <f t="shared" si="392"/>
        <v>0</v>
      </c>
      <c r="G1492" s="87"/>
      <c r="H1492" s="18"/>
      <c r="I1492" s="89">
        <f t="shared" si="393"/>
        <v>0</v>
      </c>
      <c r="J1492" s="116"/>
      <c r="K1492" s="3">
        <f t="shared" si="394"/>
        <v>0</v>
      </c>
      <c r="L1492" s="3"/>
      <c r="M1492" s="77"/>
      <c r="N1492" s="77"/>
      <c r="O1492" s="77"/>
      <c r="P1492" s="77"/>
      <c r="Q1492" s="77"/>
      <c r="R1492" s="77"/>
      <c r="S1492" s="77"/>
      <c r="T1492" s="77"/>
      <c r="U1492" s="77"/>
      <c r="V1492" s="77"/>
      <c r="W1492" s="77"/>
      <c r="X1492" s="77"/>
      <c r="Y1492" s="77"/>
      <c r="Z1492" s="77"/>
    </row>
    <row r="1493" ht="15.75" customHeight="1">
      <c r="A1493" s="2"/>
      <c r="B1493" s="18"/>
      <c r="C1493" s="18"/>
      <c r="D1493" s="18">
        <f t="shared" si="391"/>
        <v>0</v>
      </c>
      <c r="E1493" s="18">
        <f>B1493*A1485</f>
        <v>0</v>
      </c>
      <c r="F1493" s="18">
        <f t="shared" si="392"/>
        <v>0</v>
      </c>
      <c r="G1493" s="59"/>
      <c r="H1493" s="18"/>
      <c r="I1493" s="89">
        <f t="shared" si="393"/>
        <v>0</v>
      </c>
      <c r="J1493" s="116"/>
      <c r="K1493" s="3">
        <f t="shared" si="394"/>
        <v>0</v>
      </c>
      <c r="L1493" s="3"/>
      <c r="M1493" s="77"/>
      <c r="N1493" s="77"/>
      <c r="O1493" s="77"/>
      <c r="P1493" s="77"/>
      <c r="Q1493" s="77"/>
      <c r="R1493" s="77"/>
      <c r="S1493" s="77"/>
      <c r="T1493" s="77"/>
      <c r="U1493" s="77"/>
      <c r="V1493" s="77"/>
      <c r="W1493" s="77"/>
      <c r="X1493" s="77"/>
      <c r="Y1493" s="77"/>
      <c r="Z1493" s="77"/>
    </row>
    <row r="1494" ht="15.75" customHeight="1">
      <c r="A1494" s="2"/>
      <c r="B1494" s="89"/>
      <c r="C1494" s="89"/>
      <c r="D1494" s="18">
        <f t="shared" si="391"/>
        <v>0</v>
      </c>
      <c r="E1494" s="18">
        <f>B1494*A1485</f>
        <v>0</v>
      </c>
      <c r="F1494" s="18">
        <f t="shared" si="392"/>
        <v>0</v>
      </c>
      <c r="G1494" s="148" t="s">
        <v>528</v>
      </c>
      <c r="H1494" s="18"/>
      <c r="I1494" s="89">
        <f t="shared" si="393"/>
        <v>0</v>
      </c>
      <c r="J1494" s="116"/>
      <c r="K1494" s="3">
        <f t="shared" si="394"/>
        <v>0</v>
      </c>
      <c r="L1494" s="3"/>
      <c r="M1494" s="77"/>
      <c r="N1494" s="77"/>
      <c r="O1494" s="77"/>
      <c r="P1494" s="77"/>
      <c r="Q1494" s="77"/>
      <c r="R1494" s="77"/>
      <c r="S1494" s="77"/>
      <c r="T1494" s="77"/>
      <c r="U1494" s="77"/>
      <c r="V1494" s="77"/>
      <c r="W1494" s="77"/>
      <c r="X1494" s="77"/>
      <c r="Y1494" s="77"/>
      <c r="Z1494" s="77"/>
    </row>
    <row r="1495" ht="15.75" customHeight="1">
      <c r="A1495" s="2"/>
      <c r="B1495" s="89"/>
      <c r="C1495" s="89"/>
      <c r="D1495" s="18">
        <f t="shared" si="391"/>
        <v>0</v>
      </c>
      <c r="E1495" s="18">
        <f>B1495*A1485</f>
        <v>0</v>
      </c>
      <c r="F1495" s="18">
        <f t="shared" si="392"/>
        <v>0</v>
      </c>
      <c r="G1495" s="142"/>
      <c r="H1495" s="18"/>
      <c r="I1495" s="89">
        <f t="shared" si="393"/>
        <v>0</v>
      </c>
      <c r="J1495" s="116"/>
      <c r="K1495" s="3">
        <f t="shared" si="394"/>
        <v>0</v>
      </c>
      <c r="L1495" s="3"/>
      <c r="M1495" s="77"/>
      <c r="N1495" s="77"/>
      <c r="O1495" s="77"/>
      <c r="P1495" s="77"/>
      <c r="Q1495" s="77"/>
      <c r="R1495" s="77"/>
      <c r="S1495" s="77"/>
      <c r="T1495" s="77"/>
      <c r="U1495" s="77"/>
      <c r="V1495" s="77"/>
      <c r="W1495" s="77"/>
      <c r="X1495" s="77"/>
      <c r="Y1495" s="77"/>
      <c r="Z1495" s="77"/>
    </row>
    <row r="1496" ht="15.75" customHeight="1">
      <c r="A1496" s="1"/>
      <c r="B1496" s="89"/>
      <c r="C1496" s="89"/>
      <c r="D1496" s="18">
        <f t="shared" si="391"/>
        <v>0</v>
      </c>
      <c r="E1496" s="18">
        <f>B1496*A1485</f>
        <v>0</v>
      </c>
      <c r="F1496" s="18">
        <f t="shared" si="392"/>
        <v>0</v>
      </c>
      <c r="G1496" s="142"/>
      <c r="H1496" s="18"/>
      <c r="I1496" s="89">
        <f t="shared" si="393"/>
        <v>0</v>
      </c>
      <c r="J1496" s="116"/>
      <c r="K1496" s="3">
        <f t="shared" si="394"/>
        <v>0</v>
      </c>
      <c r="L1496" s="3"/>
      <c r="M1496" s="77"/>
      <c r="N1496" s="77"/>
      <c r="O1496" s="77"/>
      <c r="P1496" s="77"/>
      <c r="Q1496" s="77"/>
      <c r="R1496" s="77"/>
      <c r="S1496" s="77"/>
      <c r="T1496" s="77"/>
      <c r="U1496" s="77"/>
      <c r="V1496" s="77"/>
      <c r="W1496" s="77"/>
      <c r="X1496" s="77"/>
      <c r="Y1496" s="77"/>
      <c r="Z1496" s="77"/>
    </row>
    <row r="1497" ht="15.75" customHeight="1">
      <c r="A1497" s="1"/>
      <c r="B1497" s="89"/>
      <c r="C1497" s="89"/>
      <c r="D1497" s="18">
        <f t="shared" si="391"/>
        <v>0</v>
      </c>
      <c r="E1497" s="18">
        <f>B1497*A1485</f>
        <v>0</v>
      </c>
      <c r="F1497" s="18">
        <f t="shared" si="392"/>
        <v>0</v>
      </c>
      <c r="G1497" s="142"/>
      <c r="H1497" s="18"/>
      <c r="I1497" s="89">
        <f t="shared" si="393"/>
        <v>0</v>
      </c>
      <c r="J1497" s="116"/>
      <c r="K1497" s="3">
        <f t="shared" si="394"/>
        <v>0</v>
      </c>
      <c r="L1497" s="3"/>
      <c r="M1497" s="77"/>
      <c r="N1497" s="77"/>
      <c r="O1497" s="77"/>
      <c r="P1497" s="77"/>
      <c r="Q1497" s="77"/>
      <c r="R1497" s="77"/>
      <c r="S1497" s="77"/>
      <c r="T1497" s="77"/>
      <c r="U1497" s="77"/>
      <c r="V1497" s="77"/>
      <c r="W1497" s="77"/>
      <c r="X1497" s="77"/>
      <c r="Y1497" s="77"/>
      <c r="Z1497" s="77"/>
    </row>
    <row r="1498" ht="15.75" customHeight="1">
      <c r="A1498" s="31"/>
      <c r="B1498" s="89"/>
      <c r="C1498" s="89"/>
      <c r="D1498" s="95">
        <f t="shared" si="391"/>
        <v>0</v>
      </c>
      <c r="E1498" s="95">
        <f>B1498*A1485</f>
        <v>0</v>
      </c>
      <c r="F1498" s="18">
        <f t="shared" si="392"/>
        <v>0</v>
      </c>
      <c r="G1498" s="87"/>
      <c r="H1498" s="18"/>
      <c r="I1498" s="89">
        <f t="shared" si="393"/>
        <v>0</v>
      </c>
      <c r="J1498" s="118"/>
      <c r="K1498" s="3">
        <f t="shared" si="394"/>
        <v>0</v>
      </c>
      <c r="L1498" s="3"/>
      <c r="M1498" s="77"/>
      <c r="N1498" s="77"/>
      <c r="O1498" s="77"/>
      <c r="P1498" s="77"/>
      <c r="Q1498" s="77"/>
      <c r="R1498" s="77"/>
      <c r="S1498" s="77"/>
      <c r="T1498" s="77"/>
      <c r="U1498" s="77"/>
      <c r="V1498" s="77"/>
      <c r="W1498" s="77"/>
      <c r="X1498" s="77"/>
      <c r="Y1498" s="77"/>
      <c r="Z1498" s="77"/>
    </row>
    <row r="1499" ht="15.75" customHeight="1">
      <c r="A1499" s="31"/>
      <c r="B1499" s="89"/>
      <c r="C1499" s="89"/>
      <c r="D1499" s="18">
        <f t="shared" si="391"/>
        <v>0</v>
      </c>
      <c r="E1499" s="18">
        <f>B1499*A1485</f>
        <v>0</v>
      </c>
      <c r="F1499" s="18">
        <f t="shared" si="392"/>
        <v>0</v>
      </c>
      <c r="G1499" s="143">
        <f>F1501/A1485</f>
        <v>0</v>
      </c>
      <c r="H1499" s="18"/>
      <c r="I1499" s="89">
        <f t="shared" si="393"/>
        <v>0</v>
      </c>
      <c r="J1499" s="3"/>
      <c r="K1499" s="3">
        <f t="shared" si="394"/>
        <v>0</v>
      </c>
      <c r="L1499" s="3"/>
      <c r="M1499" s="77"/>
      <c r="N1499" s="77"/>
      <c r="O1499" s="77"/>
      <c r="P1499" s="77"/>
      <c r="Q1499" s="77"/>
      <c r="R1499" s="77"/>
      <c r="S1499" s="77"/>
      <c r="T1499" s="77"/>
      <c r="U1499" s="77"/>
      <c r="V1499" s="77"/>
      <c r="W1499" s="77"/>
      <c r="X1499" s="77"/>
      <c r="Y1499" s="77"/>
      <c r="Z1499" s="77"/>
    </row>
    <row r="1500" ht="15.75" customHeight="1">
      <c r="A1500" s="31"/>
      <c r="B1500" s="89"/>
      <c r="C1500" s="89"/>
      <c r="D1500" s="18">
        <f t="shared" si="391"/>
        <v>0</v>
      </c>
      <c r="E1500" s="18">
        <f>B1500*A1485</f>
        <v>0</v>
      </c>
      <c r="F1500" s="18">
        <f t="shared" si="392"/>
        <v>0</v>
      </c>
      <c r="G1500" s="142"/>
      <c r="H1500" s="18"/>
      <c r="I1500" s="89">
        <f t="shared" si="393"/>
        <v>0</v>
      </c>
      <c r="J1500" s="3"/>
      <c r="K1500" s="3">
        <f t="shared" si="394"/>
        <v>0</v>
      </c>
      <c r="L1500" s="3"/>
      <c r="M1500" s="77"/>
      <c r="N1500" s="77"/>
      <c r="O1500" s="77"/>
      <c r="P1500" s="77"/>
      <c r="Q1500" s="77"/>
      <c r="R1500" s="77"/>
      <c r="S1500" s="77"/>
      <c r="T1500" s="77"/>
      <c r="U1500" s="77"/>
      <c r="V1500" s="77"/>
      <c r="W1500" s="77"/>
      <c r="X1500" s="77"/>
      <c r="Y1500" s="77"/>
      <c r="Z1500" s="77"/>
    </row>
    <row r="1501" ht="15.75" customHeight="1">
      <c r="A1501" s="4" t="s">
        <v>495</v>
      </c>
      <c r="B1501" s="97">
        <f>SUM(B1487:B1500)</f>
        <v>0</v>
      </c>
      <c r="C1501" s="96"/>
      <c r="D1501" s="97">
        <f t="shared" ref="D1501:F1501" si="395">SUM(D1487:D1500)</f>
        <v>0</v>
      </c>
      <c r="E1501" s="97">
        <f t="shared" si="395"/>
        <v>0</v>
      </c>
      <c r="F1501" s="97">
        <f t="shared" si="395"/>
        <v>0</v>
      </c>
      <c r="G1501" s="87"/>
      <c r="H1501" s="96"/>
      <c r="I1501" s="97">
        <f t="shared" ref="I1501:L1501" si="396">SUM(I1487:I1500)</f>
        <v>0</v>
      </c>
      <c r="J1501" s="98">
        <f t="shared" si="396"/>
        <v>0</v>
      </c>
      <c r="K1501" s="98">
        <f t="shared" si="396"/>
        <v>0</v>
      </c>
      <c r="L1501" s="98">
        <f t="shared" si="396"/>
        <v>0</v>
      </c>
      <c r="M1501" s="77"/>
      <c r="N1501" s="77"/>
      <c r="O1501" s="77"/>
      <c r="P1501" s="77"/>
      <c r="Q1501" s="77"/>
      <c r="R1501" s="77"/>
      <c r="S1501" s="77"/>
      <c r="T1501" s="77"/>
      <c r="U1501" s="77"/>
      <c r="V1501" s="77"/>
      <c r="W1501" s="77"/>
      <c r="X1501" s="77"/>
      <c r="Y1501" s="77"/>
      <c r="Z1501" s="77"/>
    </row>
    <row r="1502" ht="15.75" customHeight="1">
      <c r="A1502" s="8"/>
      <c r="B1502" s="100"/>
      <c r="C1502" s="100"/>
      <c r="D1502" s="100"/>
      <c r="E1502" s="100"/>
      <c r="F1502" s="100"/>
      <c r="G1502" s="100"/>
      <c r="H1502" s="100"/>
      <c r="I1502" s="101" t="s">
        <v>496</v>
      </c>
      <c r="J1502" s="100"/>
      <c r="K1502" s="100"/>
      <c r="L1502" s="101" t="s">
        <v>497</v>
      </c>
      <c r="M1502" s="77"/>
      <c r="N1502" s="77"/>
      <c r="O1502" s="77"/>
      <c r="P1502" s="77"/>
      <c r="Q1502" s="77"/>
      <c r="R1502" s="77"/>
      <c r="S1502" s="77"/>
      <c r="T1502" s="77"/>
      <c r="U1502" s="77"/>
      <c r="V1502" s="77"/>
      <c r="W1502" s="77"/>
      <c r="X1502" s="77"/>
      <c r="Y1502" s="77"/>
      <c r="Z1502" s="77"/>
    </row>
    <row r="1503" ht="15.75" customHeight="1">
      <c r="A1503" s="8"/>
      <c r="B1503" s="100"/>
      <c r="C1503" s="100"/>
      <c r="D1503" s="100"/>
      <c r="E1503" s="100"/>
      <c r="F1503" s="100"/>
      <c r="G1503" s="100"/>
      <c r="H1503" s="100"/>
      <c r="I1503" s="104">
        <f>G1499*A1485</f>
        <v>0</v>
      </c>
      <c r="J1503" s="100"/>
      <c r="K1503" s="100"/>
      <c r="L1503" s="104"/>
      <c r="M1503" s="77"/>
      <c r="N1503" s="77"/>
      <c r="O1503" s="77"/>
      <c r="P1503" s="77"/>
      <c r="Q1503" s="77"/>
      <c r="R1503" s="77"/>
      <c r="S1503" s="77"/>
      <c r="T1503" s="77"/>
      <c r="U1503" s="77"/>
      <c r="V1503" s="77"/>
      <c r="W1503" s="77"/>
      <c r="X1503" s="77"/>
      <c r="Y1503" s="77"/>
      <c r="Z1503" s="77"/>
    </row>
    <row r="1504" ht="15.75" customHeight="1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77"/>
      <c r="N1504" s="77"/>
      <c r="O1504" s="77"/>
      <c r="P1504" s="77"/>
      <c r="Q1504" s="77"/>
      <c r="R1504" s="77"/>
      <c r="S1504" s="77"/>
      <c r="T1504" s="77"/>
      <c r="U1504" s="77"/>
      <c r="V1504" s="77"/>
      <c r="W1504" s="77"/>
      <c r="X1504" s="77"/>
      <c r="Y1504" s="77"/>
      <c r="Z1504" s="77"/>
    </row>
    <row r="1505" ht="15.75" customHeight="1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77"/>
      <c r="N1505" s="77"/>
      <c r="O1505" s="77"/>
      <c r="P1505" s="77"/>
      <c r="Q1505" s="77"/>
      <c r="R1505" s="77"/>
      <c r="S1505" s="77"/>
      <c r="T1505" s="77"/>
      <c r="U1505" s="77"/>
      <c r="V1505" s="77"/>
      <c r="W1505" s="77"/>
      <c r="X1505" s="77"/>
      <c r="Y1505" s="77"/>
      <c r="Z1505" s="77"/>
    </row>
    <row r="1506" ht="15.75" customHeight="1">
      <c r="A1506" s="66"/>
      <c r="B1506" s="75"/>
      <c r="C1506" s="75"/>
      <c r="D1506" s="75"/>
      <c r="E1506" s="75"/>
      <c r="F1506" s="75"/>
      <c r="G1506" s="75"/>
      <c r="H1506" s="75"/>
      <c r="I1506" s="75"/>
      <c r="J1506" s="75"/>
      <c r="K1506" s="75"/>
      <c r="L1506" s="76"/>
      <c r="M1506" s="77"/>
      <c r="N1506" s="77"/>
      <c r="O1506" s="77"/>
      <c r="P1506" s="77"/>
      <c r="Q1506" s="77"/>
      <c r="R1506" s="77"/>
      <c r="S1506" s="77"/>
      <c r="T1506" s="77"/>
      <c r="U1506" s="77"/>
      <c r="V1506" s="77"/>
      <c r="W1506" s="77"/>
      <c r="X1506" s="77"/>
      <c r="Y1506" s="77"/>
      <c r="Z1506" s="77"/>
    </row>
    <row r="1507" ht="15.75" customHeight="1">
      <c r="A1507" s="78" t="s">
        <v>478</v>
      </c>
      <c r="B1507" s="79" t="s">
        <v>479</v>
      </c>
      <c r="C1507" s="75"/>
      <c r="D1507" s="76"/>
      <c r="E1507" s="80" t="s">
        <v>480</v>
      </c>
      <c r="F1507" s="75"/>
      <c r="G1507" s="76"/>
      <c r="H1507" s="79" t="s">
        <v>481</v>
      </c>
      <c r="I1507" s="75"/>
      <c r="J1507" s="75"/>
      <c r="K1507" s="75"/>
      <c r="L1507" s="76"/>
      <c r="M1507" s="77"/>
      <c r="N1507" s="77"/>
      <c r="O1507" s="77"/>
      <c r="P1507" s="77"/>
      <c r="Q1507" s="77"/>
      <c r="R1507" s="77"/>
      <c r="S1507" s="77"/>
      <c r="T1507" s="77"/>
      <c r="U1507" s="77"/>
      <c r="V1507" s="77"/>
      <c r="W1507" s="77"/>
      <c r="X1507" s="77"/>
      <c r="Y1507" s="77"/>
      <c r="Z1507" s="77"/>
    </row>
    <row r="1508" ht="15.75" customHeight="1">
      <c r="A1508" s="177">
        <v>4.0</v>
      </c>
      <c r="B1508" s="82" t="s">
        <v>482</v>
      </c>
      <c r="C1508" s="82" t="s">
        <v>483</v>
      </c>
      <c r="D1508" s="82" t="s">
        <v>484</v>
      </c>
      <c r="E1508" s="82" t="s">
        <v>485</v>
      </c>
      <c r="F1508" s="82" t="s">
        <v>484</v>
      </c>
      <c r="G1508" s="82" t="s">
        <v>524</v>
      </c>
      <c r="H1508" s="82" t="s">
        <v>486</v>
      </c>
      <c r="I1508" s="82" t="s">
        <v>487</v>
      </c>
      <c r="J1508" s="147" t="s">
        <v>488</v>
      </c>
      <c r="K1508" s="85" t="s">
        <v>489</v>
      </c>
      <c r="L1508" s="85" t="s">
        <v>490</v>
      </c>
      <c r="M1508" s="77"/>
      <c r="N1508" s="77"/>
      <c r="O1508" s="77"/>
      <c r="P1508" s="77"/>
      <c r="Q1508" s="77"/>
      <c r="R1508" s="77"/>
      <c r="S1508" s="77"/>
      <c r="T1508" s="77"/>
      <c r="U1508" s="77"/>
      <c r="V1508" s="77"/>
      <c r="W1508" s="77"/>
      <c r="X1508" s="77"/>
      <c r="Y1508" s="77"/>
      <c r="Z1508" s="77"/>
    </row>
    <row r="1509" ht="15.75" customHeight="1">
      <c r="A1509" s="86" t="s">
        <v>491</v>
      </c>
      <c r="B1509" s="87"/>
      <c r="C1509" s="87"/>
      <c r="D1509" s="87"/>
      <c r="E1509" s="87"/>
      <c r="F1509" s="87"/>
      <c r="G1509" s="87"/>
      <c r="H1509" s="87"/>
      <c r="I1509" s="87"/>
      <c r="J1509" s="115"/>
      <c r="K1509" s="87"/>
      <c r="L1509" s="87"/>
      <c r="M1509" s="77"/>
      <c r="N1509" s="77"/>
      <c r="O1509" s="77"/>
      <c r="P1509" s="77"/>
      <c r="Q1509" s="77"/>
      <c r="R1509" s="77"/>
      <c r="S1509" s="77"/>
      <c r="T1509" s="77"/>
      <c r="U1509" s="77"/>
      <c r="V1509" s="77"/>
      <c r="W1509" s="77"/>
      <c r="X1509" s="77"/>
      <c r="Y1509" s="77"/>
      <c r="Z1509" s="77"/>
    </row>
    <row r="1510" ht="15.75" customHeight="1">
      <c r="A1510" s="2"/>
      <c r="B1510" s="89"/>
      <c r="C1510" s="89"/>
      <c r="D1510" s="18">
        <f t="shared" ref="D1510:D1523" si="397">C1510*B1510</f>
        <v>0</v>
      </c>
      <c r="E1510" s="18">
        <f>B1510*A1508</f>
        <v>0</v>
      </c>
      <c r="F1510" s="18">
        <f t="shared" ref="F1510:F1523" si="398">E1510*C1510</f>
        <v>0</v>
      </c>
      <c r="G1510" s="140">
        <v>0.0</v>
      </c>
      <c r="H1510" s="18"/>
      <c r="I1510" s="89">
        <f t="shared" ref="I1510:I1523" si="399">H1510*E1510</f>
        <v>0</v>
      </c>
      <c r="J1510" s="116"/>
      <c r="K1510" s="3">
        <f t="shared" ref="K1510:K1523" si="400">J1510*I1510</f>
        <v>0</v>
      </c>
      <c r="L1510" s="3"/>
      <c r="M1510" s="77"/>
      <c r="N1510" s="77"/>
      <c r="O1510" s="77"/>
      <c r="P1510" s="77"/>
      <c r="Q1510" s="77"/>
      <c r="R1510" s="77"/>
      <c r="S1510" s="77"/>
      <c r="T1510" s="77"/>
      <c r="U1510" s="77"/>
      <c r="V1510" s="77"/>
      <c r="W1510" s="77"/>
      <c r="X1510" s="77"/>
      <c r="Y1510" s="77"/>
      <c r="Z1510" s="77"/>
    </row>
    <row r="1511" ht="15.75" customHeight="1">
      <c r="A1511" s="2"/>
      <c r="B1511" s="89"/>
      <c r="C1511" s="89"/>
      <c r="D1511" s="18">
        <f t="shared" si="397"/>
        <v>0</v>
      </c>
      <c r="E1511" s="18">
        <f>B1511*A1508</f>
        <v>0</v>
      </c>
      <c r="F1511" s="18">
        <f t="shared" si="398"/>
        <v>0</v>
      </c>
      <c r="G1511" s="87"/>
      <c r="H1511" s="18"/>
      <c r="I1511" s="89">
        <f t="shared" si="399"/>
        <v>0</v>
      </c>
      <c r="J1511" s="116"/>
      <c r="K1511" s="3">
        <f t="shared" si="400"/>
        <v>0</v>
      </c>
      <c r="L1511" s="3"/>
      <c r="M1511" s="77"/>
      <c r="N1511" s="77"/>
      <c r="O1511" s="77"/>
      <c r="P1511" s="77"/>
      <c r="Q1511" s="77"/>
      <c r="R1511" s="77"/>
      <c r="S1511" s="77"/>
      <c r="T1511" s="77"/>
      <c r="U1511" s="77"/>
      <c r="V1511" s="77"/>
      <c r="W1511" s="77"/>
      <c r="X1511" s="77"/>
      <c r="Y1511" s="77"/>
      <c r="Z1511" s="77"/>
    </row>
    <row r="1512" ht="15.75" customHeight="1">
      <c r="A1512" s="2"/>
      <c r="B1512" s="18"/>
      <c r="C1512" s="18"/>
      <c r="D1512" s="18">
        <f t="shared" si="397"/>
        <v>0</v>
      </c>
      <c r="E1512" s="18">
        <f>B1512*A1508</f>
        <v>0</v>
      </c>
      <c r="F1512" s="18">
        <f t="shared" si="398"/>
        <v>0</v>
      </c>
      <c r="G1512" s="148" t="s">
        <v>527</v>
      </c>
      <c r="H1512" s="18"/>
      <c r="I1512" s="89">
        <f t="shared" si="399"/>
        <v>0</v>
      </c>
      <c r="J1512" s="116"/>
      <c r="K1512" s="3">
        <f t="shared" si="400"/>
        <v>0</v>
      </c>
      <c r="L1512" s="3"/>
      <c r="M1512" s="77"/>
      <c r="N1512" s="77"/>
      <c r="O1512" s="77"/>
      <c r="P1512" s="77"/>
      <c r="Q1512" s="77"/>
      <c r="R1512" s="77"/>
      <c r="S1512" s="77"/>
      <c r="T1512" s="77"/>
      <c r="U1512" s="77"/>
      <c r="V1512" s="77"/>
      <c r="W1512" s="77"/>
      <c r="X1512" s="77"/>
      <c r="Y1512" s="77"/>
      <c r="Z1512" s="77"/>
    </row>
    <row r="1513" ht="15.75" customHeight="1">
      <c r="A1513" s="2"/>
      <c r="B1513" s="18"/>
      <c r="C1513" s="18"/>
      <c r="D1513" s="18">
        <f t="shared" si="397"/>
        <v>0</v>
      </c>
      <c r="E1513" s="18">
        <f>B1513*A1508</f>
        <v>0</v>
      </c>
      <c r="F1513" s="18">
        <f t="shared" si="398"/>
        <v>0</v>
      </c>
      <c r="G1513" s="142"/>
      <c r="H1513" s="18"/>
      <c r="I1513" s="89">
        <f t="shared" si="399"/>
        <v>0</v>
      </c>
      <c r="J1513" s="116"/>
      <c r="K1513" s="3">
        <f t="shared" si="400"/>
        <v>0</v>
      </c>
      <c r="L1513" s="3"/>
      <c r="M1513" s="77"/>
      <c r="N1513" s="77"/>
      <c r="O1513" s="77"/>
      <c r="P1513" s="77"/>
      <c r="Q1513" s="77"/>
      <c r="R1513" s="77"/>
      <c r="S1513" s="77"/>
      <c r="T1513" s="77"/>
      <c r="U1513" s="77"/>
      <c r="V1513" s="77"/>
      <c r="W1513" s="77"/>
      <c r="X1513" s="77"/>
      <c r="Y1513" s="77"/>
      <c r="Z1513" s="77"/>
    </row>
    <row r="1514" ht="15.75" customHeight="1">
      <c r="A1514" s="2"/>
      <c r="B1514" s="18"/>
      <c r="C1514" s="18"/>
      <c r="D1514" s="18">
        <f t="shared" si="397"/>
        <v>0</v>
      </c>
      <c r="E1514" s="18">
        <f>B1514*A1508</f>
        <v>0</v>
      </c>
      <c r="F1514" s="18">
        <f t="shared" si="398"/>
        <v>0</v>
      </c>
      <c r="G1514" s="142"/>
      <c r="H1514" s="18"/>
      <c r="I1514" s="89">
        <f t="shared" si="399"/>
        <v>0</v>
      </c>
      <c r="J1514" s="116"/>
      <c r="K1514" s="3">
        <f t="shared" si="400"/>
        <v>0</v>
      </c>
      <c r="L1514" s="3"/>
      <c r="M1514" s="77"/>
      <c r="N1514" s="77"/>
      <c r="O1514" s="77"/>
      <c r="P1514" s="77"/>
      <c r="Q1514" s="77"/>
      <c r="R1514" s="77"/>
      <c r="S1514" s="77"/>
      <c r="T1514" s="77"/>
      <c r="U1514" s="77"/>
      <c r="V1514" s="77"/>
      <c r="W1514" s="77"/>
      <c r="X1514" s="77"/>
      <c r="Y1514" s="77"/>
      <c r="Z1514" s="77"/>
    </row>
    <row r="1515" ht="15.75" customHeight="1">
      <c r="A1515" s="2"/>
      <c r="B1515" s="18"/>
      <c r="C1515" s="18"/>
      <c r="D1515" s="18">
        <f t="shared" si="397"/>
        <v>0</v>
      </c>
      <c r="E1515" s="18">
        <f>B1515*A1508</f>
        <v>0</v>
      </c>
      <c r="F1515" s="18">
        <f t="shared" si="398"/>
        <v>0</v>
      </c>
      <c r="G1515" s="87"/>
      <c r="H1515" s="18"/>
      <c r="I1515" s="89">
        <f t="shared" si="399"/>
        <v>0</v>
      </c>
      <c r="J1515" s="116"/>
      <c r="K1515" s="3">
        <f t="shared" si="400"/>
        <v>0</v>
      </c>
      <c r="L1515" s="3"/>
      <c r="M1515" s="77"/>
      <c r="N1515" s="77"/>
      <c r="O1515" s="77"/>
      <c r="P1515" s="77"/>
      <c r="Q1515" s="77"/>
      <c r="R1515" s="77"/>
      <c r="S1515" s="77"/>
      <c r="T1515" s="77"/>
      <c r="U1515" s="77"/>
      <c r="V1515" s="77"/>
      <c r="W1515" s="77"/>
      <c r="X1515" s="77"/>
      <c r="Y1515" s="77"/>
      <c r="Z1515" s="77"/>
    </row>
    <row r="1516" ht="15.75" customHeight="1">
      <c r="A1516" s="2"/>
      <c r="B1516" s="18"/>
      <c r="C1516" s="18"/>
      <c r="D1516" s="18">
        <f t="shared" si="397"/>
        <v>0</v>
      </c>
      <c r="E1516" s="18">
        <f>B1516*A1508</f>
        <v>0</v>
      </c>
      <c r="F1516" s="18">
        <f t="shared" si="398"/>
        <v>0</v>
      </c>
      <c r="G1516" s="59"/>
      <c r="H1516" s="18"/>
      <c r="I1516" s="89">
        <f t="shared" si="399"/>
        <v>0</v>
      </c>
      <c r="J1516" s="116"/>
      <c r="K1516" s="3">
        <f t="shared" si="400"/>
        <v>0</v>
      </c>
      <c r="L1516" s="3"/>
      <c r="M1516" s="77"/>
      <c r="N1516" s="77"/>
      <c r="O1516" s="77"/>
      <c r="P1516" s="77"/>
      <c r="Q1516" s="77"/>
      <c r="R1516" s="77"/>
      <c r="S1516" s="77"/>
      <c r="T1516" s="77"/>
      <c r="U1516" s="77"/>
      <c r="V1516" s="77"/>
      <c r="W1516" s="77"/>
      <c r="X1516" s="77"/>
      <c r="Y1516" s="77"/>
      <c r="Z1516" s="77"/>
    </row>
    <row r="1517" ht="15.75" customHeight="1">
      <c r="A1517" s="2"/>
      <c r="B1517" s="89"/>
      <c r="C1517" s="89"/>
      <c r="D1517" s="18">
        <f t="shared" si="397"/>
        <v>0</v>
      </c>
      <c r="E1517" s="18">
        <f>B1517*A1508</f>
        <v>0</v>
      </c>
      <c r="F1517" s="18">
        <f t="shared" si="398"/>
        <v>0</v>
      </c>
      <c r="G1517" s="148" t="s">
        <v>528</v>
      </c>
      <c r="H1517" s="18"/>
      <c r="I1517" s="89">
        <f t="shared" si="399"/>
        <v>0</v>
      </c>
      <c r="J1517" s="116"/>
      <c r="K1517" s="3">
        <f t="shared" si="400"/>
        <v>0</v>
      </c>
      <c r="L1517" s="3"/>
      <c r="M1517" s="77"/>
      <c r="N1517" s="77"/>
      <c r="O1517" s="77"/>
      <c r="P1517" s="77"/>
      <c r="Q1517" s="77"/>
      <c r="R1517" s="77"/>
      <c r="S1517" s="77"/>
      <c r="T1517" s="77"/>
      <c r="U1517" s="77"/>
      <c r="V1517" s="77"/>
      <c r="W1517" s="77"/>
      <c r="X1517" s="77"/>
      <c r="Y1517" s="77"/>
      <c r="Z1517" s="77"/>
    </row>
    <row r="1518" ht="15.75" customHeight="1">
      <c r="A1518" s="2"/>
      <c r="B1518" s="89"/>
      <c r="C1518" s="89"/>
      <c r="D1518" s="18">
        <f t="shared" si="397"/>
        <v>0</v>
      </c>
      <c r="E1518" s="18">
        <f>B1518*A1508</f>
        <v>0</v>
      </c>
      <c r="F1518" s="18">
        <f t="shared" si="398"/>
        <v>0</v>
      </c>
      <c r="G1518" s="142"/>
      <c r="H1518" s="18"/>
      <c r="I1518" s="89">
        <f t="shared" si="399"/>
        <v>0</v>
      </c>
      <c r="J1518" s="116"/>
      <c r="K1518" s="3">
        <f t="shared" si="400"/>
        <v>0</v>
      </c>
      <c r="L1518" s="3"/>
      <c r="M1518" s="77"/>
      <c r="N1518" s="77"/>
      <c r="O1518" s="77"/>
      <c r="P1518" s="77"/>
      <c r="Q1518" s="77"/>
      <c r="R1518" s="77"/>
      <c r="S1518" s="77"/>
      <c r="T1518" s="77"/>
      <c r="U1518" s="77"/>
      <c r="V1518" s="77"/>
      <c r="W1518" s="77"/>
      <c r="X1518" s="77"/>
      <c r="Y1518" s="77"/>
      <c r="Z1518" s="77"/>
    </row>
    <row r="1519" ht="15.75" customHeight="1">
      <c r="A1519" s="1"/>
      <c r="B1519" s="89"/>
      <c r="C1519" s="89"/>
      <c r="D1519" s="18">
        <f t="shared" si="397"/>
        <v>0</v>
      </c>
      <c r="E1519" s="18">
        <f>B1519*A1508</f>
        <v>0</v>
      </c>
      <c r="F1519" s="18">
        <f t="shared" si="398"/>
        <v>0</v>
      </c>
      <c r="G1519" s="142"/>
      <c r="H1519" s="18"/>
      <c r="I1519" s="89">
        <f t="shared" si="399"/>
        <v>0</v>
      </c>
      <c r="J1519" s="116"/>
      <c r="K1519" s="3">
        <f t="shared" si="400"/>
        <v>0</v>
      </c>
      <c r="L1519" s="3"/>
      <c r="M1519" s="77"/>
      <c r="N1519" s="77"/>
      <c r="O1519" s="77"/>
      <c r="P1519" s="77"/>
      <c r="Q1519" s="77"/>
      <c r="R1519" s="77"/>
      <c r="S1519" s="77"/>
      <c r="T1519" s="77"/>
      <c r="U1519" s="77"/>
      <c r="V1519" s="77"/>
      <c r="W1519" s="77"/>
      <c r="X1519" s="77"/>
      <c r="Y1519" s="77"/>
      <c r="Z1519" s="77"/>
    </row>
    <row r="1520" ht="15.75" customHeight="1">
      <c r="A1520" s="1"/>
      <c r="B1520" s="89"/>
      <c r="C1520" s="89"/>
      <c r="D1520" s="18">
        <f t="shared" si="397"/>
        <v>0</v>
      </c>
      <c r="E1520" s="18">
        <f>B1520*A1508</f>
        <v>0</v>
      </c>
      <c r="F1520" s="18">
        <f t="shared" si="398"/>
        <v>0</v>
      </c>
      <c r="G1520" s="142"/>
      <c r="H1520" s="18"/>
      <c r="I1520" s="89">
        <f t="shared" si="399"/>
        <v>0</v>
      </c>
      <c r="J1520" s="116"/>
      <c r="K1520" s="3">
        <f t="shared" si="400"/>
        <v>0</v>
      </c>
      <c r="L1520" s="3"/>
      <c r="M1520" s="77"/>
      <c r="N1520" s="77"/>
      <c r="O1520" s="77"/>
      <c r="P1520" s="77"/>
      <c r="Q1520" s="77"/>
      <c r="R1520" s="77"/>
      <c r="S1520" s="77"/>
      <c r="T1520" s="77"/>
      <c r="U1520" s="77"/>
      <c r="V1520" s="77"/>
      <c r="W1520" s="77"/>
      <c r="X1520" s="77"/>
      <c r="Y1520" s="77"/>
      <c r="Z1520" s="77"/>
    </row>
    <row r="1521" ht="15.75" customHeight="1">
      <c r="A1521" s="31"/>
      <c r="B1521" s="89"/>
      <c r="C1521" s="89"/>
      <c r="D1521" s="95">
        <f t="shared" si="397"/>
        <v>0</v>
      </c>
      <c r="E1521" s="95">
        <f>B1521*A1508</f>
        <v>0</v>
      </c>
      <c r="F1521" s="18">
        <f t="shared" si="398"/>
        <v>0</v>
      </c>
      <c r="G1521" s="87"/>
      <c r="H1521" s="18"/>
      <c r="I1521" s="89">
        <f t="shared" si="399"/>
        <v>0</v>
      </c>
      <c r="J1521" s="118"/>
      <c r="K1521" s="3">
        <f t="shared" si="400"/>
        <v>0</v>
      </c>
      <c r="L1521" s="3"/>
      <c r="M1521" s="77"/>
      <c r="N1521" s="77"/>
      <c r="O1521" s="77"/>
      <c r="P1521" s="77"/>
      <c r="Q1521" s="77"/>
      <c r="R1521" s="77"/>
      <c r="S1521" s="77"/>
      <c r="T1521" s="77"/>
      <c r="U1521" s="77"/>
      <c r="V1521" s="77"/>
      <c r="W1521" s="77"/>
      <c r="X1521" s="77"/>
      <c r="Y1521" s="77"/>
      <c r="Z1521" s="77"/>
    </row>
    <row r="1522" ht="15.75" customHeight="1">
      <c r="A1522" s="31"/>
      <c r="B1522" s="89"/>
      <c r="C1522" s="89"/>
      <c r="D1522" s="18">
        <f t="shared" si="397"/>
        <v>0</v>
      </c>
      <c r="E1522" s="18">
        <f>B1522*A1508</f>
        <v>0</v>
      </c>
      <c r="F1522" s="18">
        <f t="shared" si="398"/>
        <v>0</v>
      </c>
      <c r="G1522" s="143">
        <f>F1524/A1508</f>
        <v>0</v>
      </c>
      <c r="H1522" s="18"/>
      <c r="I1522" s="89">
        <f t="shared" si="399"/>
        <v>0</v>
      </c>
      <c r="J1522" s="3"/>
      <c r="K1522" s="3">
        <f t="shared" si="400"/>
        <v>0</v>
      </c>
      <c r="L1522" s="3"/>
      <c r="M1522" s="77"/>
      <c r="N1522" s="77"/>
      <c r="O1522" s="77"/>
      <c r="P1522" s="77"/>
      <c r="Q1522" s="77"/>
      <c r="R1522" s="77"/>
      <c r="S1522" s="77"/>
      <c r="T1522" s="77"/>
      <c r="U1522" s="77"/>
      <c r="V1522" s="77"/>
      <c r="W1522" s="77"/>
      <c r="X1522" s="77"/>
      <c r="Y1522" s="77"/>
      <c r="Z1522" s="77"/>
    </row>
    <row r="1523" ht="15.75" customHeight="1">
      <c r="A1523" s="31"/>
      <c r="B1523" s="89"/>
      <c r="C1523" s="89"/>
      <c r="D1523" s="18">
        <f t="shared" si="397"/>
        <v>0</v>
      </c>
      <c r="E1523" s="18">
        <f>B1523*A1508</f>
        <v>0</v>
      </c>
      <c r="F1523" s="18">
        <f t="shared" si="398"/>
        <v>0</v>
      </c>
      <c r="G1523" s="142"/>
      <c r="H1523" s="18"/>
      <c r="I1523" s="89">
        <f t="shared" si="399"/>
        <v>0</v>
      </c>
      <c r="J1523" s="3"/>
      <c r="K1523" s="3">
        <f t="shared" si="400"/>
        <v>0</v>
      </c>
      <c r="L1523" s="3"/>
      <c r="M1523" s="77"/>
      <c r="N1523" s="77"/>
      <c r="O1523" s="77"/>
      <c r="P1523" s="77"/>
      <c r="Q1523" s="77"/>
      <c r="R1523" s="77"/>
      <c r="S1523" s="77"/>
      <c r="T1523" s="77"/>
      <c r="U1523" s="77"/>
      <c r="V1523" s="77"/>
      <c r="W1523" s="77"/>
      <c r="X1523" s="77"/>
      <c r="Y1523" s="77"/>
      <c r="Z1523" s="77"/>
    </row>
    <row r="1524" ht="15.75" customHeight="1">
      <c r="A1524" s="4" t="s">
        <v>495</v>
      </c>
      <c r="B1524" s="97">
        <f>SUM(B1510:B1523)</f>
        <v>0</v>
      </c>
      <c r="C1524" s="96"/>
      <c r="D1524" s="97">
        <f t="shared" ref="D1524:F1524" si="401">SUM(D1510:D1523)</f>
        <v>0</v>
      </c>
      <c r="E1524" s="97">
        <f t="shared" si="401"/>
        <v>0</v>
      </c>
      <c r="F1524" s="97">
        <f t="shared" si="401"/>
        <v>0</v>
      </c>
      <c r="G1524" s="87"/>
      <c r="H1524" s="96"/>
      <c r="I1524" s="97">
        <f t="shared" ref="I1524:L1524" si="402">SUM(I1510:I1523)</f>
        <v>0</v>
      </c>
      <c r="J1524" s="98">
        <f t="shared" si="402"/>
        <v>0</v>
      </c>
      <c r="K1524" s="98">
        <f t="shared" si="402"/>
        <v>0</v>
      </c>
      <c r="L1524" s="98">
        <f t="shared" si="402"/>
        <v>0</v>
      </c>
      <c r="M1524" s="77"/>
      <c r="N1524" s="77"/>
      <c r="O1524" s="77"/>
      <c r="P1524" s="77"/>
      <c r="Q1524" s="77"/>
      <c r="R1524" s="77"/>
      <c r="S1524" s="77"/>
      <c r="T1524" s="77"/>
      <c r="U1524" s="77"/>
      <c r="V1524" s="77"/>
      <c r="W1524" s="77"/>
      <c r="X1524" s="77"/>
      <c r="Y1524" s="77"/>
      <c r="Z1524" s="77"/>
    </row>
    <row r="1525" ht="15.75" customHeight="1">
      <c r="A1525" s="8"/>
      <c r="B1525" s="100"/>
      <c r="C1525" s="100"/>
      <c r="D1525" s="100"/>
      <c r="E1525" s="100"/>
      <c r="F1525" s="100"/>
      <c r="G1525" s="100"/>
      <c r="H1525" s="100"/>
      <c r="I1525" s="101" t="s">
        <v>496</v>
      </c>
      <c r="J1525" s="100"/>
      <c r="K1525" s="100"/>
      <c r="L1525" s="101" t="s">
        <v>497</v>
      </c>
      <c r="M1525" s="77"/>
      <c r="N1525" s="77"/>
      <c r="O1525" s="77"/>
      <c r="P1525" s="77"/>
      <c r="Q1525" s="77"/>
      <c r="R1525" s="77"/>
      <c r="S1525" s="77"/>
      <c r="T1525" s="77"/>
      <c r="U1525" s="77"/>
      <c r="V1525" s="77"/>
      <c r="W1525" s="77"/>
      <c r="X1525" s="77"/>
      <c r="Y1525" s="77"/>
      <c r="Z1525" s="77"/>
    </row>
    <row r="1526" ht="15.75" customHeight="1">
      <c r="A1526" s="8"/>
      <c r="B1526" s="100"/>
      <c r="C1526" s="100"/>
      <c r="D1526" s="100"/>
      <c r="E1526" s="100"/>
      <c r="F1526" s="100"/>
      <c r="G1526" s="100"/>
      <c r="H1526" s="100"/>
      <c r="I1526" s="104">
        <f>G1522*A1508</f>
        <v>0</v>
      </c>
      <c r="J1526" s="100"/>
      <c r="K1526" s="100"/>
      <c r="L1526" s="104"/>
      <c r="M1526" s="77"/>
      <c r="N1526" s="77"/>
      <c r="O1526" s="77"/>
      <c r="P1526" s="77"/>
      <c r="Q1526" s="77"/>
      <c r="R1526" s="77"/>
      <c r="S1526" s="77"/>
      <c r="T1526" s="77"/>
      <c r="U1526" s="77"/>
      <c r="V1526" s="77"/>
      <c r="W1526" s="77"/>
      <c r="X1526" s="77"/>
      <c r="Y1526" s="77"/>
      <c r="Z1526" s="77"/>
    </row>
  </sheetData>
  <mergeCells count="1261">
    <mergeCell ref="G693:G696"/>
    <mergeCell ref="G771:G773"/>
    <mergeCell ref="G757:G758"/>
    <mergeCell ref="G759:G760"/>
    <mergeCell ref="G715:G718"/>
    <mergeCell ref="G720:G724"/>
    <mergeCell ref="G738:G741"/>
    <mergeCell ref="E642:G642"/>
    <mergeCell ref="E620:E621"/>
    <mergeCell ref="G657:G659"/>
    <mergeCell ref="G652:G656"/>
    <mergeCell ref="G645:G646"/>
    <mergeCell ref="G647:G650"/>
    <mergeCell ref="G666:G667"/>
    <mergeCell ref="G670:G673"/>
    <mergeCell ref="G668:G669"/>
    <mergeCell ref="G566:G568"/>
    <mergeCell ref="F962:F963"/>
    <mergeCell ref="G850:G851"/>
    <mergeCell ref="G852:G855"/>
    <mergeCell ref="F916:F917"/>
    <mergeCell ref="G930:G932"/>
    <mergeCell ref="G962:G963"/>
    <mergeCell ref="G848:G849"/>
    <mergeCell ref="G780:G781"/>
    <mergeCell ref="G782:G783"/>
    <mergeCell ref="G789:G793"/>
    <mergeCell ref="G784:G787"/>
    <mergeCell ref="G794:G796"/>
    <mergeCell ref="G802:G803"/>
    <mergeCell ref="E710:G710"/>
    <mergeCell ref="G713:G714"/>
    <mergeCell ref="E733:G733"/>
    <mergeCell ref="E756:G756"/>
    <mergeCell ref="G743:G747"/>
    <mergeCell ref="G736:G737"/>
    <mergeCell ref="G748:G750"/>
    <mergeCell ref="F734:F735"/>
    <mergeCell ref="E734:E735"/>
    <mergeCell ref="G691:G692"/>
    <mergeCell ref="G680:G682"/>
    <mergeCell ref="G689:G690"/>
    <mergeCell ref="G675:G679"/>
    <mergeCell ref="F689:F690"/>
    <mergeCell ref="E688:G688"/>
    <mergeCell ref="E689:E690"/>
    <mergeCell ref="E757:E758"/>
    <mergeCell ref="F757:F758"/>
    <mergeCell ref="G620:G621"/>
    <mergeCell ref="J620:J621"/>
    <mergeCell ref="I620:I621"/>
    <mergeCell ref="H642:L642"/>
    <mergeCell ref="K620:K621"/>
    <mergeCell ref="H619:L619"/>
    <mergeCell ref="L643:L644"/>
    <mergeCell ref="J643:J644"/>
    <mergeCell ref="K643:K644"/>
    <mergeCell ref="I643:I644"/>
    <mergeCell ref="H643:H644"/>
    <mergeCell ref="H597:L597"/>
    <mergeCell ref="B643:B644"/>
    <mergeCell ref="A641:L641"/>
    <mergeCell ref="E643:E644"/>
    <mergeCell ref="F643:F644"/>
    <mergeCell ref="G643:G644"/>
    <mergeCell ref="C643:C644"/>
    <mergeCell ref="D643:D644"/>
    <mergeCell ref="B484:B485"/>
    <mergeCell ref="G624:G627"/>
    <mergeCell ref="D620:D621"/>
    <mergeCell ref="E507:E508"/>
    <mergeCell ref="D507:D508"/>
    <mergeCell ref="G634:G636"/>
    <mergeCell ref="G629:G633"/>
    <mergeCell ref="B597:D597"/>
    <mergeCell ref="B575:B576"/>
    <mergeCell ref="B507:B508"/>
    <mergeCell ref="G622:G623"/>
    <mergeCell ref="E619:G619"/>
    <mergeCell ref="G607:G611"/>
    <mergeCell ref="G602:G605"/>
    <mergeCell ref="G600:G601"/>
    <mergeCell ref="C507:C508"/>
    <mergeCell ref="B1279:D1279"/>
    <mergeCell ref="B1166:B1167"/>
    <mergeCell ref="C1166:C1167"/>
    <mergeCell ref="B1165:D1165"/>
    <mergeCell ref="F1235:F1236"/>
    <mergeCell ref="G1235:G1236"/>
    <mergeCell ref="E1165:G1165"/>
    <mergeCell ref="A1233:L1233"/>
    <mergeCell ref="H1234:L1234"/>
    <mergeCell ref="K1235:K1236"/>
    <mergeCell ref="L1235:L1236"/>
    <mergeCell ref="J1235:J1236"/>
    <mergeCell ref="I1235:I1236"/>
    <mergeCell ref="I1166:I1167"/>
    <mergeCell ref="B1075:B1076"/>
    <mergeCell ref="B1074:D1074"/>
    <mergeCell ref="I1257:I1258"/>
    <mergeCell ref="J1257:J1258"/>
    <mergeCell ref="A1278:L1278"/>
    <mergeCell ref="B1188:D1188"/>
    <mergeCell ref="G1180:G1182"/>
    <mergeCell ref="H1074:L1074"/>
    <mergeCell ref="K1075:K1076"/>
    <mergeCell ref="L1075:L1076"/>
    <mergeCell ref="G1166:G1167"/>
    <mergeCell ref="H1166:H1167"/>
    <mergeCell ref="G1189:G1190"/>
    <mergeCell ref="G1203:G1205"/>
    <mergeCell ref="A1210:L1210"/>
    <mergeCell ref="I1189:I1190"/>
    <mergeCell ref="J1189:J1190"/>
    <mergeCell ref="C1189:C1190"/>
    <mergeCell ref="D1189:D1190"/>
    <mergeCell ref="B1189:B1190"/>
    <mergeCell ref="H1189:H1190"/>
    <mergeCell ref="F1166:F1167"/>
    <mergeCell ref="J1166:J1167"/>
    <mergeCell ref="K1166:K1167"/>
    <mergeCell ref="L1166:L1167"/>
    <mergeCell ref="B801:D801"/>
    <mergeCell ref="B779:D779"/>
    <mergeCell ref="C757:C758"/>
    <mergeCell ref="D757:D758"/>
    <mergeCell ref="B711:B712"/>
    <mergeCell ref="C711:C712"/>
    <mergeCell ref="B689:B690"/>
    <mergeCell ref="B757:B758"/>
    <mergeCell ref="B756:D756"/>
    <mergeCell ref="J780:J781"/>
    <mergeCell ref="H779:L779"/>
    <mergeCell ref="H666:H667"/>
    <mergeCell ref="L666:L667"/>
    <mergeCell ref="A755:L755"/>
    <mergeCell ref="C734:C735"/>
    <mergeCell ref="G1148:G1151"/>
    <mergeCell ref="J848:J849"/>
    <mergeCell ref="I848:I849"/>
    <mergeCell ref="H848:H849"/>
    <mergeCell ref="J1075:J1076"/>
    <mergeCell ref="I962:I963"/>
    <mergeCell ref="H962:H963"/>
    <mergeCell ref="G1007:G1008"/>
    <mergeCell ref="A1028:L1028"/>
    <mergeCell ref="E1006:G1006"/>
    <mergeCell ref="B1006:D1006"/>
    <mergeCell ref="E1007:E1008"/>
    <mergeCell ref="D1007:D1008"/>
    <mergeCell ref="B1007:B1008"/>
    <mergeCell ref="F1007:F1008"/>
    <mergeCell ref="L1257:L1258"/>
    <mergeCell ref="L848:L849"/>
    <mergeCell ref="L893:L894"/>
    <mergeCell ref="L871:L872"/>
    <mergeCell ref="L939:L940"/>
    <mergeCell ref="L916:L917"/>
    <mergeCell ref="H847:L847"/>
    <mergeCell ref="L825:L826"/>
    <mergeCell ref="B939:B940"/>
    <mergeCell ref="A914:L914"/>
    <mergeCell ref="H915:L915"/>
    <mergeCell ref="A937:L937"/>
    <mergeCell ref="H938:L938"/>
    <mergeCell ref="B938:D938"/>
    <mergeCell ref="H892:L892"/>
    <mergeCell ref="H870:L870"/>
    <mergeCell ref="H824:L824"/>
    <mergeCell ref="A823:L823"/>
    <mergeCell ref="A960:L960"/>
    <mergeCell ref="A505:L505"/>
    <mergeCell ref="A482:L482"/>
    <mergeCell ref="A1051:L1051"/>
    <mergeCell ref="H1256:L1256"/>
    <mergeCell ref="A1005:L1005"/>
    <mergeCell ref="A846:L846"/>
    <mergeCell ref="A869:L869"/>
    <mergeCell ref="B734:B735"/>
    <mergeCell ref="D734:D735"/>
    <mergeCell ref="A778:L778"/>
    <mergeCell ref="A732:L732"/>
    <mergeCell ref="H801:L801"/>
    <mergeCell ref="L689:L690"/>
    <mergeCell ref="K984:K985"/>
    <mergeCell ref="L984:L985"/>
    <mergeCell ref="C1007:C1008"/>
    <mergeCell ref="C984:C985"/>
    <mergeCell ref="I984:I985"/>
    <mergeCell ref="H984:H985"/>
    <mergeCell ref="B984:B985"/>
    <mergeCell ref="C939:C940"/>
    <mergeCell ref="D939:D940"/>
    <mergeCell ref="E915:G915"/>
    <mergeCell ref="D962:D963"/>
    <mergeCell ref="D916:D917"/>
    <mergeCell ref="E916:E917"/>
    <mergeCell ref="G939:G940"/>
    <mergeCell ref="C916:C917"/>
    <mergeCell ref="B1053:B1054"/>
    <mergeCell ref="C1030:C1031"/>
    <mergeCell ref="C962:C963"/>
    <mergeCell ref="C1075:C1076"/>
    <mergeCell ref="C1053:C1054"/>
    <mergeCell ref="I1030:I1031"/>
    <mergeCell ref="H1029:L1029"/>
    <mergeCell ref="E1052:G1052"/>
    <mergeCell ref="F1030:F1031"/>
    <mergeCell ref="E1030:E1031"/>
    <mergeCell ref="D1053:D1054"/>
    <mergeCell ref="D1030:D1031"/>
    <mergeCell ref="C1144:C1145"/>
    <mergeCell ref="D1144:D1145"/>
    <mergeCell ref="A1096:L1096"/>
    <mergeCell ref="G1102:G1105"/>
    <mergeCell ref="G1100:G1101"/>
    <mergeCell ref="C1098:C1099"/>
    <mergeCell ref="E1120:G1120"/>
    <mergeCell ref="E1121:E1122"/>
    <mergeCell ref="F1121:F1122"/>
    <mergeCell ref="G1121:G1122"/>
    <mergeCell ref="G1107:G1111"/>
    <mergeCell ref="G1123:G1124"/>
    <mergeCell ref="G1112:G1114"/>
    <mergeCell ref="A664:L664"/>
    <mergeCell ref="G698:G702"/>
    <mergeCell ref="K689:K690"/>
    <mergeCell ref="J689:J690"/>
    <mergeCell ref="I689:I690"/>
    <mergeCell ref="H689:H690"/>
    <mergeCell ref="G703:G705"/>
    <mergeCell ref="G725:G727"/>
    <mergeCell ref="G711:G712"/>
    <mergeCell ref="F711:F712"/>
    <mergeCell ref="G734:G735"/>
    <mergeCell ref="I734:I735"/>
    <mergeCell ref="J734:J735"/>
    <mergeCell ref="I757:I758"/>
    <mergeCell ref="J757:J758"/>
    <mergeCell ref="G761:G764"/>
    <mergeCell ref="K711:K712"/>
    <mergeCell ref="I711:I712"/>
    <mergeCell ref="H711:H712"/>
    <mergeCell ref="H757:H758"/>
    <mergeCell ref="H734:H735"/>
    <mergeCell ref="K734:K735"/>
    <mergeCell ref="J711:J712"/>
    <mergeCell ref="K757:K758"/>
    <mergeCell ref="B870:D870"/>
    <mergeCell ref="C871:C872"/>
    <mergeCell ref="D871:D872"/>
    <mergeCell ref="B871:B872"/>
    <mergeCell ref="E871:E872"/>
    <mergeCell ref="E848:E849"/>
    <mergeCell ref="F848:F849"/>
    <mergeCell ref="G871:G872"/>
    <mergeCell ref="G857:G861"/>
    <mergeCell ref="D848:D849"/>
    <mergeCell ref="C848:C849"/>
    <mergeCell ref="B848:B849"/>
    <mergeCell ref="E870:G870"/>
    <mergeCell ref="G895:G896"/>
    <mergeCell ref="G885:G887"/>
    <mergeCell ref="B893:B894"/>
    <mergeCell ref="B892:D892"/>
    <mergeCell ref="D893:D894"/>
    <mergeCell ref="E892:G892"/>
    <mergeCell ref="E893:E894"/>
    <mergeCell ref="H871:H872"/>
    <mergeCell ref="J893:J894"/>
    <mergeCell ref="I893:I894"/>
    <mergeCell ref="H893:H894"/>
    <mergeCell ref="G897:G900"/>
    <mergeCell ref="G902:G906"/>
    <mergeCell ref="G1153:G1157"/>
    <mergeCell ref="G1146:G1147"/>
    <mergeCell ref="A1187:L1187"/>
    <mergeCell ref="A1119:L1119"/>
    <mergeCell ref="B1121:B1122"/>
    <mergeCell ref="E1143:G1143"/>
    <mergeCell ref="A1142:L1142"/>
    <mergeCell ref="L1144:L1145"/>
    <mergeCell ref="E1144:E1145"/>
    <mergeCell ref="K848:K849"/>
    <mergeCell ref="H825:H826"/>
    <mergeCell ref="C802:C803"/>
    <mergeCell ref="B802:B803"/>
    <mergeCell ref="E574:G574"/>
    <mergeCell ref="E597:G597"/>
    <mergeCell ref="G484:G485"/>
    <mergeCell ref="E484:E485"/>
    <mergeCell ref="F484:F485"/>
    <mergeCell ref="G486:G487"/>
    <mergeCell ref="G488:G491"/>
    <mergeCell ref="E506:G506"/>
    <mergeCell ref="B506:D506"/>
    <mergeCell ref="H620:H621"/>
    <mergeCell ref="G612:G614"/>
    <mergeCell ref="B620:B621"/>
    <mergeCell ref="C620:C621"/>
    <mergeCell ref="L620:L621"/>
    <mergeCell ref="F620:F621"/>
    <mergeCell ref="H598:H599"/>
    <mergeCell ref="G598:G599"/>
    <mergeCell ref="F598:F599"/>
    <mergeCell ref="I598:I599"/>
    <mergeCell ref="G589:G591"/>
    <mergeCell ref="G584:G588"/>
    <mergeCell ref="K598:K599"/>
    <mergeCell ref="L598:L599"/>
    <mergeCell ref="J598:J599"/>
    <mergeCell ref="C529:C530"/>
    <mergeCell ref="B528:D528"/>
    <mergeCell ref="I529:I530"/>
    <mergeCell ref="J529:J530"/>
    <mergeCell ref="B574:D574"/>
    <mergeCell ref="D575:D576"/>
    <mergeCell ref="C575:C576"/>
    <mergeCell ref="H528:L528"/>
    <mergeCell ref="E528:G528"/>
    <mergeCell ref="G538:G542"/>
    <mergeCell ref="G543:G545"/>
    <mergeCell ref="F552:F553"/>
    <mergeCell ref="G556:G559"/>
    <mergeCell ref="J552:J553"/>
    <mergeCell ref="H552:H553"/>
    <mergeCell ref="I552:I553"/>
    <mergeCell ref="F575:F576"/>
    <mergeCell ref="E575:E576"/>
    <mergeCell ref="E598:E599"/>
    <mergeCell ref="B598:B599"/>
    <mergeCell ref="F1212:F1213"/>
    <mergeCell ref="E1188:G1188"/>
    <mergeCell ref="E1211:G1211"/>
    <mergeCell ref="E1212:E1213"/>
    <mergeCell ref="G1193:G1196"/>
    <mergeCell ref="G1191:G1192"/>
    <mergeCell ref="E1189:E1190"/>
    <mergeCell ref="F1189:F1190"/>
    <mergeCell ref="B1235:B1236"/>
    <mergeCell ref="B1097:D1097"/>
    <mergeCell ref="B1143:D1143"/>
    <mergeCell ref="F1144:F1145"/>
    <mergeCell ref="G1130:G1134"/>
    <mergeCell ref="E1097:G1097"/>
    <mergeCell ref="B1211:D1211"/>
    <mergeCell ref="B1144:B1145"/>
    <mergeCell ref="C1121:C1122"/>
    <mergeCell ref="B1030:B1031"/>
    <mergeCell ref="B1098:B1099"/>
    <mergeCell ref="E1074:G1074"/>
    <mergeCell ref="G1067:G1069"/>
    <mergeCell ref="G1055:G1056"/>
    <mergeCell ref="G1062:G1066"/>
    <mergeCell ref="G1057:G1060"/>
    <mergeCell ref="F1098:F1099"/>
    <mergeCell ref="D1098:D1099"/>
    <mergeCell ref="E1098:E1099"/>
    <mergeCell ref="G1030:G1031"/>
    <mergeCell ref="G1032:G1033"/>
    <mergeCell ref="F1053:F1054"/>
    <mergeCell ref="E1053:E1054"/>
    <mergeCell ref="D1075:D1076"/>
    <mergeCell ref="G1216:G1219"/>
    <mergeCell ref="C1212:C1213"/>
    <mergeCell ref="D1212:D1213"/>
    <mergeCell ref="G1214:G1215"/>
    <mergeCell ref="G1237:G1238"/>
    <mergeCell ref="G1221:G1225"/>
    <mergeCell ref="E1166:E1167"/>
    <mergeCell ref="D1166:D1167"/>
    <mergeCell ref="H483:L483"/>
    <mergeCell ref="L484:L485"/>
    <mergeCell ref="K484:K485"/>
    <mergeCell ref="J484:J485"/>
    <mergeCell ref="G447:G451"/>
    <mergeCell ref="G452:G454"/>
    <mergeCell ref="G461:G462"/>
    <mergeCell ref="F461:F462"/>
    <mergeCell ref="G442:G445"/>
    <mergeCell ref="G470:G474"/>
    <mergeCell ref="J507:J508"/>
    <mergeCell ref="H506:L506"/>
    <mergeCell ref="F507:F508"/>
    <mergeCell ref="L461:L462"/>
    <mergeCell ref="J461:J462"/>
    <mergeCell ref="K461:K462"/>
    <mergeCell ref="J438:J439"/>
    <mergeCell ref="K438:K439"/>
    <mergeCell ref="G475:G477"/>
    <mergeCell ref="G493:G497"/>
    <mergeCell ref="G1144:G1145"/>
    <mergeCell ref="G1135:G1137"/>
    <mergeCell ref="I1212:I1213"/>
    <mergeCell ref="H1212:H1213"/>
    <mergeCell ref="K1212:K1213"/>
    <mergeCell ref="L1212:L1213"/>
    <mergeCell ref="H1211:L1211"/>
    <mergeCell ref="J1212:J1213"/>
    <mergeCell ref="H1257:H1258"/>
    <mergeCell ref="G1249:G1251"/>
    <mergeCell ref="G1226:G1228"/>
    <mergeCell ref="G1170:G1173"/>
    <mergeCell ref="G1168:G1169"/>
    <mergeCell ref="G1175:G1179"/>
    <mergeCell ref="G1125:G1128"/>
    <mergeCell ref="B529:B530"/>
    <mergeCell ref="D529:D530"/>
    <mergeCell ref="F529:F530"/>
    <mergeCell ref="H529:H530"/>
    <mergeCell ref="B552:B553"/>
    <mergeCell ref="E552:E553"/>
    <mergeCell ref="G521:G523"/>
    <mergeCell ref="B483:D483"/>
    <mergeCell ref="B460:D460"/>
    <mergeCell ref="E529:E530"/>
    <mergeCell ref="J1007:J1008"/>
    <mergeCell ref="J984:J985"/>
    <mergeCell ref="J825:J826"/>
    <mergeCell ref="I825:I826"/>
    <mergeCell ref="J802:J803"/>
    <mergeCell ref="H802:H803"/>
    <mergeCell ref="I802:I803"/>
    <mergeCell ref="K893:K894"/>
    <mergeCell ref="K871:K872"/>
    <mergeCell ref="K1007:K1008"/>
    <mergeCell ref="K1053:K1054"/>
    <mergeCell ref="L962:L963"/>
    <mergeCell ref="K939:K940"/>
    <mergeCell ref="L802:L803"/>
    <mergeCell ref="L1007:L1008"/>
    <mergeCell ref="H961:L961"/>
    <mergeCell ref="H1006:L1006"/>
    <mergeCell ref="K802:K803"/>
    <mergeCell ref="H1120:L1120"/>
    <mergeCell ref="L1053:L1054"/>
    <mergeCell ref="K916:K917"/>
    <mergeCell ref="G816:G818"/>
    <mergeCell ref="G839:G841"/>
    <mergeCell ref="F825:F826"/>
    <mergeCell ref="G827:G828"/>
    <mergeCell ref="E824:G824"/>
    <mergeCell ref="E825:E826"/>
    <mergeCell ref="G834:G838"/>
    <mergeCell ref="G829:G832"/>
    <mergeCell ref="G806:G809"/>
    <mergeCell ref="G811:G815"/>
    <mergeCell ref="F780:F781"/>
    <mergeCell ref="E780:E781"/>
    <mergeCell ref="B983:D983"/>
    <mergeCell ref="E983:G983"/>
    <mergeCell ref="F984:F985"/>
    <mergeCell ref="G984:G985"/>
    <mergeCell ref="E984:E985"/>
    <mergeCell ref="D984:D985"/>
    <mergeCell ref="G907:G909"/>
    <mergeCell ref="G925:G929"/>
    <mergeCell ref="G920:G923"/>
    <mergeCell ref="G918:G919"/>
    <mergeCell ref="G916:G917"/>
    <mergeCell ref="B916:B917"/>
    <mergeCell ref="B962:B963"/>
    <mergeCell ref="G966:G969"/>
    <mergeCell ref="G964:G965"/>
    <mergeCell ref="J962:J963"/>
    <mergeCell ref="K962:K963"/>
    <mergeCell ref="G880:G884"/>
    <mergeCell ref="G875:G878"/>
    <mergeCell ref="K780:K781"/>
    <mergeCell ref="H780:H781"/>
    <mergeCell ref="I780:I781"/>
    <mergeCell ref="G998:G1000"/>
    <mergeCell ref="G993:G997"/>
    <mergeCell ref="E962:E963"/>
    <mergeCell ref="E961:G961"/>
    <mergeCell ref="G976:G978"/>
    <mergeCell ref="G971:G975"/>
    <mergeCell ref="G1009:G1010"/>
    <mergeCell ref="G1016:G1020"/>
    <mergeCell ref="G1011:G1014"/>
    <mergeCell ref="G862:G864"/>
    <mergeCell ref="G873:G874"/>
    <mergeCell ref="F893:F894"/>
    <mergeCell ref="F871:F872"/>
    <mergeCell ref="F939:F940"/>
    <mergeCell ref="E939:E940"/>
    <mergeCell ref="E938:G938"/>
    <mergeCell ref="G941:G942"/>
    <mergeCell ref="E802:E803"/>
    <mergeCell ref="E801:G801"/>
    <mergeCell ref="G766:G770"/>
    <mergeCell ref="E779:G779"/>
    <mergeCell ref="G988:G991"/>
    <mergeCell ref="G986:G987"/>
    <mergeCell ref="C689:C690"/>
    <mergeCell ref="B710:D710"/>
    <mergeCell ref="B666:B667"/>
    <mergeCell ref="C666:C667"/>
    <mergeCell ref="B642:D642"/>
    <mergeCell ref="B619:D619"/>
    <mergeCell ref="B825:B826"/>
    <mergeCell ref="C825:C826"/>
    <mergeCell ref="B824:D824"/>
    <mergeCell ref="A596:L596"/>
    <mergeCell ref="C598:C599"/>
    <mergeCell ref="D598:D599"/>
    <mergeCell ref="B551:D551"/>
    <mergeCell ref="E551:G551"/>
    <mergeCell ref="E666:E667"/>
    <mergeCell ref="D666:D667"/>
    <mergeCell ref="F802:F803"/>
    <mergeCell ref="G804:G805"/>
    <mergeCell ref="G825:G826"/>
    <mergeCell ref="D780:D781"/>
    <mergeCell ref="L507:L508"/>
    <mergeCell ref="A550:L550"/>
    <mergeCell ref="K507:K508"/>
    <mergeCell ref="A573:L573"/>
    <mergeCell ref="D825:D826"/>
    <mergeCell ref="D802:D803"/>
    <mergeCell ref="B780:B781"/>
    <mergeCell ref="C780:C781"/>
    <mergeCell ref="G407:G409"/>
    <mergeCell ref="G438:G439"/>
    <mergeCell ref="G418:G419"/>
    <mergeCell ref="G430:G432"/>
    <mergeCell ref="G425:G429"/>
    <mergeCell ref="G420:G423"/>
    <mergeCell ref="G416:G417"/>
    <mergeCell ref="B392:D392"/>
    <mergeCell ref="E392:G392"/>
    <mergeCell ref="G395:G396"/>
    <mergeCell ref="G402:G406"/>
    <mergeCell ref="G397:G400"/>
    <mergeCell ref="B461:B462"/>
    <mergeCell ref="G465:G468"/>
    <mergeCell ref="E461:E462"/>
    <mergeCell ref="G463:G464"/>
    <mergeCell ref="H507:H508"/>
    <mergeCell ref="B415:D415"/>
    <mergeCell ref="E393:E394"/>
    <mergeCell ref="D393:D394"/>
    <mergeCell ref="E483:G483"/>
    <mergeCell ref="B437:D437"/>
    <mergeCell ref="G393:G394"/>
    <mergeCell ref="E460:G460"/>
    <mergeCell ref="F393:F394"/>
    <mergeCell ref="H393:H394"/>
    <mergeCell ref="I393:I394"/>
    <mergeCell ref="I507:I508"/>
    <mergeCell ref="I461:I462"/>
    <mergeCell ref="I484:I485"/>
    <mergeCell ref="H461:H462"/>
    <mergeCell ref="H484:H485"/>
    <mergeCell ref="G440:G441"/>
    <mergeCell ref="B438:B439"/>
    <mergeCell ref="I438:I439"/>
    <mergeCell ref="H438:H439"/>
    <mergeCell ref="C438:C439"/>
    <mergeCell ref="E415:G415"/>
    <mergeCell ref="E416:E417"/>
    <mergeCell ref="F416:F417"/>
    <mergeCell ref="I416:I417"/>
    <mergeCell ref="H416:H417"/>
    <mergeCell ref="C484:C485"/>
    <mergeCell ref="D484:D485"/>
    <mergeCell ref="C461:C462"/>
    <mergeCell ref="D461:D462"/>
    <mergeCell ref="A459:L459"/>
    <mergeCell ref="H460:L460"/>
    <mergeCell ref="D301:D302"/>
    <mergeCell ref="E301:E302"/>
    <mergeCell ref="G301:G302"/>
    <mergeCell ref="G303:G304"/>
    <mergeCell ref="J324:J325"/>
    <mergeCell ref="K324:K325"/>
    <mergeCell ref="B323:D323"/>
    <mergeCell ref="E323:G323"/>
    <mergeCell ref="K301:K302"/>
    <mergeCell ref="J301:J302"/>
    <mergeCell ref="B324:B325"/>
    <mergeCell ref="C324:C325"/>
    <mergeCell ref="D324:D325"/>
    <mergeCell ref="E324:E325"/>
    <mergeCell ref="G324:G325"/>
    <mergeCell ref="F324:F325"/>
    <mergeCell ref="I301:I302"/>
    <mergeCell ref="I324:I325"/>
    <mergeCell ref="L301:L302"/>
    <mergeCell ref="H323:L323"/>
    <mergeCell ref="G315:G317"/>
    <mergeCell ref="L324:L325"/>
    <mergeCell ref="F301:F302"/>
    <mergeCell ref="K529:K530"/>
    <mergeCell ref="L529:L530"/>
    <mergeCell ref="G507:G508"/>
    <mergeCell ref="G498:G500"/>
    <mergeCell ref="G531:G532"/>
    <mergeCell ref="G533:G536"/>
    <mergeCell ref="K552:K553"/>
    <mergeCell ref="L552:L553"/>
    <mergeCell ref="H551:L551"/>
    <mergeCell ref="K393:K394"/>
    <mergeCell ref="J393:J394"/>
    <mergeCell ref="H415:L415"/>
    <mergeCell ref="J416:J417"/>
    <mergeCell ref="L416:L417"/>
    <mergeCell ref="K416:K417"/>
    <mergeCell ref="A414:L414"/>
    <mergeCell ref="A391:L391"/>
    <mergeCell ref="B393:B394"/>
    <mergeCell ref="C393:C394"/>
    <mergeCell ref="J370:J371"/>
    <mergeCell ref="L393:L394"/>
    <mergeCell ref="H392:L392"/>
    <mergeCell ref="D370:D371"/>
    <mergeCell ref="A368:L368"/>
    <mergeCell ref="B370:B371"/>
    <mergeCell ref="C370:C371"/>
    <mergeCell ref="B416:B417"/>
    <mergeCell ref="C416:C417"/>
    <mergeCell ref="D416:D417"/>
    <mergeCell ref="B369:D369"/>
    <mergeCell ref="G384:G386"/>
    <mergeCell ref="G379:G383"/>
    <mergeCell ref="D347:D348"/>
    <mergeCell ref="B347:B348"/>
    <mergeCell ref="C347:C348"/>
    <mergeCell ref="B346:D346"/>
    <mergeCell ref="A345:L345"/>
    <mergeCell ref="J347:J348"/>
    <mergeCell ref="C301:C302"/>
    <mergeCell ref="B301:B302"/>
    <mergeCell ref="H324:H325"/>
    <mergeCell ref="G328:G331"/>
    <mergeCell ref="A322:L322"/>
    <mergeCell ref="G326:G327"/>
    <mergeCell ref="G374:G377"/>
    <mergeCell ref="G372:G373"/>
    <mergeCell ref="G338:G340"/>
    <mergeCell ref="G333:G337"/>
    <mergeCell ref="H370:H371"/>
    <mergeCell ref="G370:G371"/>
    <mergeCell ref="H301:H302"/>
    <mergeCell ref="G310:G314"/>
    <mergeCell ref="G305:G308"/>
    <mergeCell ref="G347:G348"/>
    <mergeCell ref="G361:G363"/>
    <mergeCell ref="J916:J917"/>
    <mergeCell ref="J939:J940"/>
    <mergeCell ref="I939:I940"/>
    <mergeCell ref="H939:H940"/>
    <mergeCell ref="G948:G952"/>
    <mergeCell ref="B915:D915"/>
    <mergeCell ref="G893:G894"/>
    <mergeCell ref="C893:C894"/>
    <mergeCell ref="I916:I917"/>
    <mergeCell ref="I871:I872"/>
    <mergeCell ref="J871:J872"/>
    <mergeCell ref="H916:H917"/>
    <mergeCell ref="I1280:I1281"/>
    <mergeCell ref="J1280:J1281"/>
    <mergeCell ref="G1289:G1293"/>
    <mergeCell ref="G1303:G1304"/>
    <mergeCell ref="A1324:L1324"/>
    <mergeCell ref="A1301:L1301"/>
    <mergeCell ref="L1280:L1281"/>
    <mergeCell ref="G1282:G1283"/>
    <mergeCell ref="H1280:H1281"/>
    <mergeCell ref="D1280:D1281"/>
    <mergeCell ref="H1302:L1302"/>
    <mergeCell ref="H1439:H1440"/>
    <mergeCell ref="G1441:G1442"/>
    <mergeCell ref="D1439:D1440"/>
    <mergeCell ref="C1439:C1440"/>
    <mergeCell ref="E1371:E1372"/>
    <mergeCell ref="F1371:F1372"/>
    <mergeCell ref="B1347:D1347"/>
    <mergeCell ref="E1347:G1347"/>
    <mergeCell ref="F1348:F1349"/>
    <mergeCell ref="E1348:E1349"/>
    <mergeCell ref="G1476:G1478"/>
    <mergeCell ref="G1471:G1475"/>
    <mergeCell ref="G1489:G1492"/>
    <mergeCell ref="G1487:G1488"/>
    <mergeCell ref="C1394:C1395"/>
    <mergeCell ref="D1394:D1395"/>
    <mergeCell ref="B1393:D1393"/>
    <mergeCell ref="B1416:D1416"/>
    <mergeCell ref="A1415:L1415"/>
    <mergeCell ref="I1371:I1372"/>
    <mergeCell ref="H1371:H1372"/>
    <mergeCell ref="I1417:I1418"/>
    <mergeCell ref="H1416:L1416"/>
    <mergeCell ref="J1417:J1418"/>
    <mergeCell ref="K1417:K1418"/>
    <mergeCell ref="L1417:L1418"/>
    <mergeCell ref="G1328:G1329"/>
    <mergeCell ref="G1317:G1319"/>
    <mergeCell ref="H1325:L1325"/>
    <mergeCell ref="I1326:I1327"/>
    <mergeCell ref="K1326:K1327"/>
    <mergeCell ref="J1326:J1327"/>
    <mergeCell ref="G1340:G1342"/>
    <mergeCell ref="G1352:G1355"/>
    <mergeCell ref="G1348:G1349"/>
    <mergeCell ref="G1294:G1296"/>
    <mergeCell ref="G1307:G1310"/>
    <mergeCell ref="G1357:G1361"/>
    <mergeCell ref="G1326:G1327"/>
    <mergeCell ref="G1330:G1333"/>
    <mergeCell ref="G1305:G1306"/>
    <mergeCell ref="G1312:G1316"/>
    <mergeCell ref="E1393:G1393"/>
    <mergeCell ref="G1385:G1387"/>
    <mergeCell ref="B1394:B1395"/>
    <mergeCell ref="E1302:G1302"/>
    <mergeCell ref="B1302:D1302"/>
    <mergeCell ref="G1380:G1384"/>
    <mergeCell ref="G1375:G1378"/>
    <mergeCell ref="G1417:G1418"/>
    <mergeCell ref="G1419:G1420"/>
    <mergeCell ref="D1417:D1418"/>
    <mergeCell ref="F1417:F1418"/>
    <mergeCell ref="E1417:E1418"/>
    <mergeCell ref="C1417:C1418"/>
    <mergeCell ref="D1371:D1372"/>
    <mergeCell ref="B1417:B1418"/>
    <mergeCell ref="G1280:G1281"/>
    <mergeCell ref="G1284:G1287"/>
    <mergeCell ref="E1325:G1325"/>
    <mergeCell ref="B1325:D1325"/>
    <mergeCell ref="B1348:B1349"/>
    <mergeCell ref="D1348:D1349"/>
    <mergeCell ref="C1348:C1349"/>
    <mergeCell ref="B1326:B1327"/>
    <mergeCell ref="F1326:F1327"/>
    <mergeCell ref="C1326:C1327"/>
    <mergeCell ref="D1326:D1327"/>
    <mergeCell ref="G1034:G1037"/>
    <mergeCell ref="G1053:G1054"/>
    <mergeCell ref="G1044:G1046"/>
    <mergeCell ref="G1039:G1043"/>
    <mergeCell ref="G1021:G1023"/>
    <mergeCell ref="F1075:F1076"/>
    <mergeCell ref="G1075:G1076"/>
    <mergeCell ref="G1077:G1078"/>
    <mergeCell ref="G1079:G1082"/>
    <mergeCell ref="G1084:G1088"/>
    <mergeCell ref="E1075:E1076"/>
    <mergeCell ref="B1120:D1120"/>
    <mergeCell ref="D1121:D1122"/>
    <mergeCell ref="B1052:D1052"/>
    <mergeCell ref="G1089:G1091"/>
    <mergeCell ref="G1259:G1260"/>
    <mergeCell ref="G1257:G1258"/>
    <mergeCell ref="G1439:G1440"/>
    <mergeCell ref="G1443:G1446"/>
    <mergeCell ref="E1326:E1327"/>
    <mergeCell ref="G1335:G1339"/>
    <mergeCell ref="E1416:G1416"/>
    <mergeCell ref="G1403:G1407"/>
    <mergeCell ref="E1394:E1395"/>
    <mergeCell ref="G1431:G1433"/>
    <mergeCell ref="G1408:G1410"/>
    <mergeCell ref="G1239:G1242"/>
    <mergeCell ref="G1244:G1248"/>
    <mergeCell ref="G1271:G1273"/>
    <mergeCell ref="G1266:G1270"/>
    <mergeCell ref="G1261:G1264"/>
    <mergeCell ref="G1158:G1160"/>
    <mergeCell ref="F666:F667"/>
    <mergeCell ref="B665:D665"/>
    <mergeCell ref="E665:G665"/>
    <mergeCell ref="D711:D712"/>
    <mergeCell ref="E711:E712"/>
    <mergeCell ref="B733:D733"/>
    <mergeCell ref="B688:D688"/>
    <mergeCell ref="B847:D847"/>
    <mergeCell ref="E847:G847"/>
    <mergeCell ref="B961:D961"/>
    <mergeCell ref="B1029:D1029"/>
    <mergeCell ref="E1029:G1029"/>
    <mergeCell ref="B1212:B1213"/>
    <mergeCell ref="G1212:G1213"/>
    <mergeCell ref="E1507:G1507"/>
    <mergeCell ref="B1507:D1507"/>
    <mergeCell ref="B1508:B1509"/>
    <mergeCell ref="C1508:C1509"/>
    <mergeCell ref="D1508:D1509"/>
    <mergeCell ref="E1508:E1509"/>
    <mergeCell ref="A1506:L1506"/>
    <mergeCell ref="H1507:L1507"/>
    <mergeCell ref="I1508:I1509"/>
    <mergeCell ref="L1508:L1509"/>
    <mergeCell ref="K1508:K1509"/>
    <mergeCell ref="J1508:J1509"/>
    <mergeCell ref="F1508:F1509"/>
    <mergeCell ref="H1461:L1461"/>
    <mergeCell ref="B1461:D1461"/>
    <mergeCell ref="B1462:B1463"/>
    <mergeCell ref="A1460:L1460"/>
    <mergeCell ref="J1462:J1463"/>
    <mergeCell ref="I1462:I1463"/>
    <mergeCell ref="D1462:D1463"/>
    <mergeCell ref="E1462:E1463"/>
    <mergeCell ref="E1484:G1484"/>
    <mergeCell ref="B1484:D1484"/>
    <mergeCell ref="A1483:L1483"/>
    <mergeCell ref="H1484:L1484"/>
    <mergeCell ref="C1485:C1486"/>
    <mergeCell ref="D1485:D1486"/>
    <mergeCell ref="B1485:B1486"/>
    <mergeCell ref="B1438:D1438"/>
    <mergeCell ref="B1439:B1440"/>
    <mergeCell ref="F1485:F1486"/>
    <mergeCell ref="H1485:H1486"/>
    <mergeCell ref="G1485:G1486"/>
    <mergeCell ref="E1485:E1486"/>
    <mergeCell ref="C1462:C1463"/>
    <mergeCell ref="L1462:L1463"/>
    <mergeCell ref="K1462:K1463"/>
    <mergeCell ref="G1462:G1463"/>
    <mergeCell ref="G1494:G1498"/>
    <mergeCell ref="L1485:L1486"/>
    <mergeCell ref="G1499:G1501"/>
    <mergeCell ref="H1508:H1509"/>
    <mergeCell ref="G1512:G1515"/>
    <mergeCell ref="G1510:G1511"/>
    <mergeCell ref="G1517:G1521"/>
    <mergeCell ref="G1522:G1524"/>
    <mergeCell ref="G1508:G1509"/>
    <mergeCell ref="J1439:J1440"/>
    <mergeCell ref="I1439:I1440"/>
    <mergeCell ref="K1485:K1486"/>
    <mergeCell ref="I1485:I1486"/>
    <mergeCell ref="J1485:J1486"/>
    <mergeCell ref="H1438:L1438"/>
    <mergeCell ref="L1439:L1440"/>
    <mergeCell ref="K1439:K1440"/>
    <mergeCell ref="E1438:G1438"/>
    <mergeCell ref="F1394:F1395"/>
    <mergeCell ref="G1396:G1397"/>
    <mergeCell ref="G1394:G1395"/>
    <mergeCell ref="H1394:H1395"/>
    <mergeCell ref="G1398:G1401"/>
    <mergeCell ref="G1448:G1452"/>
    <mergeCell ref="G1453:G1455"/>
    <mergeCell ref="H1417:H1418"/>
    <mergeCell ref="G1426:G1430"/>
    <mergeCell ref="G1421:G1424"/>
    <mergeCell ref="G1464:G1465"/>
    <mergeCell ref="G1466:G1469"/>
    <mergeCell ref="H1462:H1463"/>
    <mergeCell ref="F1462:F1463"/>
    <mergeCell ref="E1461:G1461"/>
    <mergeCell ref="E1439:E1440"/>
    <mergeCell ref="F1439:F1440"/>
    <mergeCell ref="G1373:G1374"/>
    <mergeCell ref="G1371:G1372"/>
    <mergeCell ref="H1326:H1327"/>
    <mergeCell ref="H1303:H1304"/>
    <mergeCell ref="H1279:L1279"/>
    <mergeCell ref="E1279:G1279"/>
    <mergeCell ref="K1371:K1372"/>
    <mergeCell ref="L1371:L1372"/>
    <mergeCell ref="I1394:I1395"/>
    <mergeCell ref="H1393:L1393"/>
    <mergeCell ref="L1394:L1395"/>
    <mergeCell ref="J1394:J1395"/>
    <mergeCell ref="K1394:K1395"/>
    <mergeCell ref="A1392:L1392"/>
    <mergeCell ref="C1371:C1372"/>
    <mergeCell ref="B1371:B1372"/>
    <mergeCell ref="H1370:L1370"/>
    <mergeCell ref="E1370:G1370"/>
    <mergeCell ref="B1370:D1370"/>
    <mergeCell ref="A1369:L1369"/>
    <mergeCell ref="J1371:J1372"/>
    <mergeCell ref="H1121:H1122"/>
    <mergeCell ref="I1121:I1122"/>
    <mergeCell ref="H1030:H1031"/>
    <mergeCell ref="J1030:J1031"/>
    <mergeCell ref="I1075:I1076"/>
    <mergeCell ref="H1075:H1076"/>
    <mergeCell ref="I1098:I1099"/>
    <mergeCell ref="J1121:J1122"/>
    <mergeCell ref="K1121:K1122"/>
    <mergeCell ref="L1121:L1122"/>
    <mergeCell ref="H1144:H1145"/>
    <mergeCell ref="I1144:I1145"/>
    <mergeCell ref="K1144:K1145"/>
    <mergeCell ref="J1144:J1145"/>
    <mergeCell ref="H733:L733"/>
    <mergeCell ref="L734:L735"/>
    <mergeCell ref="H756:L756"/>
    <mergeCell ref="L711:L712"/>
    <mergeCell ref="H710:L710"/>
    <mergeCell ref="L757:L758"/>
    <mergeCell ref="L780:L781"/>
    <mergeCell ref="A687:L687"/>
    <mergeCell ref="J575:J576"/>
    <mergeCell ref="G579:G582"/>
    <mergeCell ref="G577:G578"/>
    <mergeCell ref="H575:H576"/>
    <mergeCell ref="G575:G576"/>
    <mergeCell ref="H688:L688"/>
    <mergeCell ref="I666:I667"/>
    <mergeCell ref="J666:J667"/>
    <mergeCell ref="L575:L576"/>
    <mergeCell ref="K575:K576"/>
    <mergeCell ref="H574:L574"/>
    <mergeCell ref="K666:K667"/>
    <mergeCell ref="E1234:G1234"/>
    <mergeCell ref="B1234:D1234"/>
    <mergeCell ref="B1256:D1256"/>
    <mergeCell ref="F1257:F1258"/>
    <mergeCell ref="E1235:E1236"/>
    <mergeCell ref="E1257:E1258"/>
    <mergeCell ref="D1257:D1258"/>
    <mergeCell ref="C1235:C1236"/>
    <mergeCell ref="D1235:D1236"/>
    <mergeCell ref="C94:C95"/>
    <mergeCell ref="K94:K95"/>
    <mergeCell ref="I94:I95"/>
    <mergeCell ref="H94:H95"/>
    <mergeCell ref="J94:J95"/>
    <mergeCell ref="D117:D118"/>
    <mergeCell ref="C140:C141"/>
    <mergeCell ref="H93:L93"/>
    <mergeCell ref="L94:L95"/>
    <mergeCell ref="G131:G133"/>
    <mergeCell ref="G126:G130"/>
    <mergeCell ref="G121:G124"/>
    <mergeCell ref="G149:G153"/>
    <mergeCell ref="E116:G116"/>
    <mergeCell ref="A46:L46"/>
    <mergeCell ref="H47:L47"/>
    <mergeCell ref="B47:D47"/>
    <mergeCell ref="I71:I72"/>
    <mergeCell ref="L71:L72"/>
    <mergeCell ref="H70:L70"/>
    <mergeCell ref="A69:L69"/>
    <mergeCell ref="B48:B49"/>
    <mergeCell ref="C48:C49"/>
    <mergeCell ref="F48:F49"/>
    <mergeCell ref="H48:H49"/>
    <mergeCell ref="G48:G49"/>
    <mergeCell ref="K48:K49"/>
    <mergeCell ref="I48:I49"/>
    <mergeCell ref="J48:J49"/>
    <mergeCell ref="H25:H26"/>
    <mergeCell ref="A92:L92"/>
    <mergeCell ref="B93:D93"/>
    <mergeCell ref="B94:B95"/>
    <mergeCell ref="B25:B26"/>
    <mergeCell ref="L25:L26"/>
    <mergeCell ref="A115:L115"/>
    <mergeCell ref="L48:L49"/>
    <mergeCell ref="H24:L24"/>
    <mergeCell ref="B24:D24"/>
    <mergeCell ref="A1:L1"/>
    <mergeCell ref="B3:B4"/>
    <mergeCell ref="B2:D2"/>
    <mergeCell ref="A23:L23"/>
    <mergeCell ref="I25:I26"/>
    <mergeCell ref="K25:K26"/>
    <mergeCell ref="J25:J26"/>
    <mergeCell ref="E140:E141"/>
    <mergeCell ref="A138:L138"/>
    <mergeCell ref="B139:D139"/>
    <mergeCell ref="B140:B141"/>
    <mergeCell ref="C117:C118"/>
    <mergeCell ref="B116:D116"/>
    <mergeCell ref="D71:D72"/>
    <mergeCell ref="C71:C72"/>
    <mergeCell ref="B71:B72"/>
    <mergeCell ref="F71:F72"/>
    <mergeCell ref="K71:K72"/>
    <mergeCell ref="J71:J72"/>
    <mergeCell ref="H231:L231"/>
    <mergeCell ref="K232:K233"/>
    <mergeCell ref="J232:J233"/>
    <mergeCell ref="I232:I233"/>
    <mergeCell ref="H232:H233"/>
    <mergeCell ref="L209:L210"/>
    <mergeCell ref="H208:L208"/>
    <mergeCell ref="K209:K210"/>
    <mergeCell ref="J209:J210"/>
    <mergeCell ref="H209:H210"/>
    <mergeCell ref="I209:I210"/>
    <mergeCell ref="G165:G166"/>
    <mergeCell ref="G163:G164"/>
    <mergeCell ref="H255:H256"/>
    <mergeCell ref="J255:J256"/>
    <mergeCell ref="I255:I256"/>
    <mergeCell ref="L255:L256"/>
    <mergeCell ref="G241:G245"/>
    <mergeCell ref="K278:K279"/>
    <mergeCell ref="J278:J279"/>
    <mergeCell ref="G292:G294"/>
    <mergeCell ref="G287:G291"/>
    <mergeCell ref="H278:H279"/>
    <mergeCell ref="G282:G285"/>
    <mergeCell ref="G280:G281"/>
    <mergeCell ref="G278:G279"/>
    <mergeCell ref="G269:G271"/>
    <mergeCell ref="G264:G268"/>
    <mergeCell ref="G236:G239"/>
    <mergeCell ref="G234:G235"/>
    <mergeCell ref="F278:F279"/>
    <mergeCell ref="L278:L279"/>
    <mergeCell ref="I278:I279"/>
    <mergeCell ref="H300:L300"/>
    <mergeCell ref="G257:G258"/>
    <mergeCell ref="G259:G262"/>
    <mergeCell ref="I370:I371"/>
    <mergeCell ref="H369:L369"/>
    <mergeCell ref="E347:E348"/>
    <mergeCell ref="F347:F348"/>
    <mergeCell ref="E300:G300"/>
    <mergeCell ref="F370:F371"/>
    <mergeCell ref="E369:G369"/>
    <mergeCell ref="K370:K371"/>
    <mergeCell ref="L370:L371"/>
    <mergeCell ref="L347:L348"/>
    <mergeCell ref="H346:L346"/>
    <mergeCell ref="K347:K348"/>
    <mergeCell ref="E370:E371"/>
    <mergeCell ref="G356:G360"/>
    <mergeCell ref="E346:G346"/>
    <mergeCell ref="G7:G10"/>
    <mergeCell ref="E2:G2"/>
    <mergeCell ref="E3:E4"/>
    <mergeCell ref="F3:F4"/>
    <mergeCell ref="G5:G6"/>
    <mergeCell ref="G3:G4"/>
    <mergeCell ref="G12:G15"/>
    <mergeCell ref="G16:G18"/>
    <mergeCell ref="K3:K4"/>
    <mergeCell ref="L3:L4"/>
    <mergeCell ref="H277:L277"/>
    <mergeCell ref="E277:G277"/>
    <mergeCell ref="E278:E279"/>
    <mergeCell ref="G255:G256"/>
    <mergeCell ref="G246:G248"/>
    <mergeCell ref="E254:G254"/>
    <mergeCell ref="E232:E233"/>
    <mergeCell ref="F232:F233"/>
    <mergeCell ref="E231:G231"/>
    <mergeCell ref="E209:E210"/>
    <mergeCell ref="E208:G208"/>
    <mergeCell ref="G232:G233"/>
    <mergeCell ref="F94:F95"/>
    <mergeCell ref="E93:G93"/>
    <mergeCell ref="E94:E95"/>
    <mergeCell ref="E117:E118"/>
    <mergeCell ref="F117:F118"/>
    <mergeCell ref="F140:F141"/>
    <mergeCell ref="E139:G139"/>
    <mergeCell ref="G144:G147"/>
    <mergeCell ref="G142:G143"/>
    <mergeCell ref="G223:G225"/>
    <mergeCell ref="G213:G216"/>
    <mergeCell ref="G211:G212"/>
    <mergeCell ref="G209:G210"/>
    <mergeCell ref="G186:G187"/>
    <mergeCell ref="G218:G222"/>
    <mergeCell ref="G85:G87"/>
    <mergeCell ref="G119:G120"/>
    <mergeCell ref="G108:G110"/>
    <mergeCell ref="G117:G118"/>
    <mergeCell ref="F255:F256"/>
    <mergeCell ref="E255:E256"/>
    <mergeCell ref="G71:G72"/>
    <mergeCell ref="G73:G74"/>
    <mergeCell ref="G27:G28"/>
    <mergeCell ref="G29:G32"/>
    <mergeCell ref="G80:G84"/>
    <mergeCell ref="G75:G78"/>
    <mergeCell ref="G50:G51"/>
    <mergeCell ref="G57:G61"/>
    <mergeCell ref="G52:G55"/>
    <mergeCell ref="E48:E49"/>
    <mergeCell ref="E70:G70"/>
    <mergeCell ref="G62:G64"/>
    <mergeCell ref="G39:G41"/>
    <mergeCell ref="E47:G47"/>
    <mergeCell ref="G177:G179"/>
    <mergeCell ref="G195:G199"/>
    <mergeCell ref="D186:D187"/>
    <mergeCell ref="D140:D141"/>
    <mergeCell ref="B163:B164"/>
    <mergeCell ref="B162:D162"/>
    <mergeCell ref="A161:L161"/>
    <mergeCell ref="D163:D164"/>
    <mergeCell ref="C163:C164"/>
    <mergeCell ref="A184:L184"/>
    <mergeCell ref="A207:L207"/>
    <mergeCell ref="C186:C187"/>
    <mergeCell ref="B186:B187"/>
    <mergeCell ref="B231:D231"/>
    <mergeCell ref="A230:L230"/>
    <mergeCell ref="D232:D233"/>
    <mergeCell ref="C232:C233"/>
    <mergeCell ref="A276:L276"/>
    <mergeCell ref="A299:L299"/>
    <mergeCell ref="B300:D300"/>
    <mergeCell ref="B278:B279"/>
    <mergeCell ref="C278:C279"/>
    <mergeCell ref="B277:D277"/>
    <mergeCell ref="C209:C210"/>
    <mergeCell ref="D209:D210"/>
    <mergeCell ref="B208:D208"/>
    <mergeCell ref="B209:B210"/>
    <mergeCell ref="A253:L253"/>
    <mergeCell ref="L232:L233"/>
    <mergeCell ref="B232:B233"/>
    <mergeCell ref="L140:L141"/>
    <mergeCell ref="K140:K141"/>
    <mergeCell ref="G190:G193"/>
    <mergeCell ref="G200:G202"/>
    <mergeCell ref="F209:F210"/>
    <mergeCell ref="G188:G189"/>
    <mergeCell ref="F186:F187"/>
    <mergeCell ref="E163:E164"/>
    <mergeCell ref="E162:G162"/>
    <mergeCell ref="F163:F164"/>
    <mergeCell ref="E186:E187"/>
    <mergeCell ref="E185:G185"/>
    <mergeCell ref="G172:G176"/>
    <mergeCell ref="G167:G170"/>
    <mergeCell ref="D48:D49"/>
    <mergeCell ref="B70:D70"/>
    <mergeCell ref="C255:C256"/>
    <mergeCell ref="B255:B256"/>
    <mergeCell ref="D255:D256"/>
    <mergeCell ref="B254:D254"/>
    <mergeCell ref="D278:D279"/>
    <mergeCell ref="D94:D95"/>
    <mergeCell ref="C3:C4"/>
    <mergeCell ref="D3:D4"/>
    <mergeCell ref="D25:D26"/>
    <mergeCell ref="C25:C26"/>
    <mergeCell ref="B117:B118"/>
    <mergeCell ref="B185:D185"/>
    <mergeCell ref="H162:L162"/>
    <mergeCell ref="H185:L185"/>
    <mergeCell ref="I347:I348"/>
    <mergeCell ref="H347:H348"/>
    <mergeCell ref="H3:H4"/>
    <mergeCell ref="I3:I4"/>
    <mergeCell ref="J3:J4"/>
    <mergeCell ref="H2:L2"/>
    <mergeCell ref="H71:H72"/>
    <mergeCell ref="H140:H141"/>
    <mergeCell ref="H139:L139"/>
    <mergeCell ref="I140:I141"/>
    <mergeCell ref="J140:J141"/>
    <mergeCell ref="H116:L116"/>
    <mergeCell ref="J117:J118"/>
    <mergeCell ref="I117:I118"/>
    <mergeCell ref="L117:L118"/>
    <mergeCell ref="K117:K118"/>
    <mergeCell ref="H117:H118"/>
    <mergeCell ref="K163:K164"/>
    <mergeCell ref="L163:L164"/>
    <mergeCell ref="K186:K187"/>
    <mergeCell ref="L186:L187"/>
    <mergeCell ref="H186:H187"/>
    <mergeCell ref="J186:J187"/>
    <mergeCell ref="I186:I187"/>
    <mergeCell ref="H163:H164"/>
    <mergeCell ref="J163:J164"/>
    <mergeCell ref="I163:I164"/>
    <mergeCell ref="H254:L254"/>
    <mergeCell ref="K255:K256"/>
    <mergeCell ref="G34:G38"/>
    <mergeCell ref="G154:G156"/>
    <mergeCell ref="G103:G107"/>
    <mergeCell ref="G94:G95"/>
    <mergeCell ref="G96:G97"/>
    <mergeCell ref="G140:G141"/>
    <mergeCell ref="G98:G101"/>
    <mergeCell ref="G349:G350"/>
    <mergeCell ref="G351:G354"/>
    <mergeCell ref="F25:F26"/>
    <mergeCell ref="E24:G24"/>
    <mergeCell ref="G25:G26"/>
    <mergeCell ref="E71:E72"/>
    <mergeCell ref="E25:E26"/>
    <mergeCell ref="E1303:E1304"/>
    <mergeCell ref="D1303:D1304"/>
    <mergeCell ref="C1280:C1281"/>
    <mergeCell ref="F1280:F1281"/>
    <mergeCell ref="E1280:E1281"/>
    <mergeCell ref="B1280:B1281"/>
    <mergeCell ref="B1303:B1304"/>
    <mergeCell ref="C1303:C1304"/>
    <mergeCell ref="F1303:F1304"/>
    <mergeCell ref="H1235:H1236"/>
    <mergeCell ref="K1257:K1258"/>
    <mergeCell ref="E1256:G1256"/>
    <mergeCell ref="C1257:C1258"/>
    <mergeCell ref="B1257:B1258"/>
    <mergeCell ref="H1143:L1143"/>
    <mergeCell ref="G1198:G1202"/>
    <mergeCell ref="K1189:K1190"/>
    <mergeCell ref="L1189:L1190"/>
    <mergeCell ref="H1188:L1188"/>
    <mergeCell ref="H1097:L1097"/>
    <mergeCell ref="H983:L983"/>
    <mergeCell ref="L438:L439"/>
    <mergeCell ref="H437:L437"/>
    <mergeCell ref="E438:E439"/>
    <mergeCell ref="F438:F439"/>
    <mergeCell ref="D438:D439"/>
    <mergeCell ref="E437:G437"/>
    <mergeCell ref="C552:C553"/>
    <mergeCell ref="D552:D553"/>
    <mergeCell ref="D689:D690"/>
    <mergeCell ref="G516:G520"/>
    <mergeCell ref="G511:G514"/>
    <mergeCell ref="G561:G565"/>
    <mergeCell ref="G529:G530"/>
    <mergeCell ref="G552:G553"/>
    <mergeCell ref="G554:G555"/>
    <mergeCell ref="G509:G510"/>
    <mergeCell ref="K825:K826"/>
    <mergeCell ref="G1362:G1364"/>
    <mergeCell ref="G1350:G1351"/>
    <mergeCell ref="I1348:I1349"/>
    <mergeCell ref="J1348:J1349"/>
    <mergeCell ref="H1347:L1347"/>
    <mergeCell ref="K1348:K1349"/>
    <mergeCell ref="H1348:H1349"/>
    <mergeCell ref="J1053:J1054"/>
    <mergeCell ref="I1053:I1054"/>
    <mergeCell ref="L1098:L1099"/>
    <mergeCell ref="J1098:J1099"/>
    <mergeCell ref="K1098:K1099"/>
    <mergeCell ref="G1098:G1099"/>
    <mergeCell ref="I1007:I1008"/>
    <mergeCell ref="H1007:H1008"/>
    <mergeCell ref="K1030:K1031"/>
    <mergeCell ref="H1053:H1054"/>
    <mergeCell ref="H1098:H1099"/>
    <mergeCell ref="H1052:L1052"/>
    <mergeCell ref="L1030:L1031"/>
    <mergeCell ref="H1165:L1165"/>
    <mergeCell ref="I575:I576"/>
    <mergeCell ref="H665:L665"/>
    <mergeCell ref="L1348:L1349"/>
    <mergeCell ref="L1326:L1327"/>
    <mergeCell ref="L1303:L1304"/>
    <mergeCell ref="K1303:K1304"/>
    <mergeCell ref="J1303:J1304"/>
    <mergeCell ref="I1303:I1304"/>
    <mergeCell ref="K1280:K1281"/>
    <mergeCell ref="G943:G946"/>
    <mergeCell ref="G953:G955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5.86"/>
    <col customWidth="1" min="2" max="2" width="7.43"/>
    <col customWidth="1" min="3" max="3" width="14.0"/>
    <col customWidth="1" min="4" max="4" width="7.43"/>
    <col customWidth="1" min="5" max="5" width="7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8.29"/>
    <col customWidth="1" min="11" max="11" width="7.86"/>
    <col customWidth="1" min="12" max="12" width="19.43"/>
    <col customWidth="1" min="13" max="26" width="10.71"/>
  </cols>
  <sheetData>
    <row r="1">
      <c r="A1" s="66" t="s">
        <v>162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</row>
    <row r="3">
      <c r="A3" s="81">
        <f>'Menu Cíclico'!AJ13</f>
        <v>4</v>
      </c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524</v>
      </c>
      <c r="H3" s="82" t="s">
        <v>486</v>
      </c>
      <c r="I3" s="82" t="s">
        <v>487</v>
      </c>
      <c r="J3" s="147" t="s">
        <v>488</v>
      </c>
      <c r="K3" s="85" t="s">
        <v>489</v>
      </c>
      <c r="L3" s="85" t="s">
        <v>490</v>
      </c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</row>
    <row r="5">
      <c r="A5" s="37" t="s">
        <v>423</v>
      </c>
      <c r="B5" s="89">
        <v>0.15</v>
      </c>
      <c r="C5" s="89">
        <v>1.0</v>
      </c>
      <c r="D5" s="18">
        <f t="shared" ref="D5:D18" si="1">C5*B5</f>
        <v>0.15</v>
      </c>
      <c r="E5" s="18">
        <f>B5*A3</f>
        <v>0.6</v>
      </c>
      <c r="F5" s="18">
        <f t="shared" ref="F5:F18" si="2">E5*C5</f>
        <v>0.6</v>
      </c>
      <c r="G5" s="140">
        <v>0.0</v>
      </c>
      <c r="H5" s="18">
        <v>1.0</v>
      </c>
      <c r="I5" s="89">
        <f t="shared" ref="I5:I18" si="3">H5*E5</f>
        <v>0.6</v>
      </c>
      <c r="J5" s="116">
        <f>'Insumos Buffet'!D41</f>
        <v>432</v>
      </c>
      <c r="K5" s="3">
        <f t="shared" ref="K5:K18" si="4">J5*I5</f>
        <v>259.2</v>
      </c>
      <c r="L5" s="3"/>
    </row>
    <row r="6">
      <c r="A6" s="31" t="s">
        <v>469</v>
      </c>
      <c r="B6" s="89">
        <v>0.02</v>
      </c>
      <c r="C6" s="89">
        <v>1.0</v>
      </c>
      <c r="D6" s="18">
        <f t="shared" si="1"/>
        <v>0.02</v>
      </c>
      <c r="E6" s="18">
        <f>B6*A3</f>
        <v>0.08</v>
      </c>
      <c r="F6" s="18">
        <f t="shared" si="2"/>
        <v>0.08</v>
      </c>
      <c r="G6" s="87"/>
      <c r="H6" s="18">
        <v>1.0</v>
      </c>
      <c r="I6" s="89">
        <f t="shared" si="3"/>
        <v>0.08</v>
      </c>
      <c r="J6" s="116">
        <f>'Insumos Buffet'!D60</f>
        <v>32018</v>
      </c>
      <c r="K6" s="3">
        <f t="shared" si="4"/>
        <v>2561.44</v>
      </c>
      <c r="L6" s="3"/>
    </row>
    <row r="7">
      <c r="A7" s="31" t="s">
        <v>502</v>
      </c>
      <c r="B7" s="18">
        <v>0.02</v>
      </c>
      <c r="C7" s="18">
        <v>1.0</v>
      </c>
      <c r="D7" s="18">
        <f t="shared" si="1"/>
        <v>0.02</v>
      </c>
      <c r="E7" s="18">
        <f>B7*A3</f>
        <v>0.08</v>
      </c>
      <c r="F7" s="18">
        <f t="shared" si="2"/>
        <v>0.08</v>
      </c>
      <c r="G7" s="148" t="s">
        <v>527</v>
      </c>
      <c r="H7" s="18">
        <v>1.0</v>
      </c>
      <c r="I7" s="89">
        <f t="shared" si="3"/>
        <v>0.08</v>
      </c>
      <c r="J7" s="116">
        <f>'Insumos Buffet'!D73</f>
        <v>20363</v>
      </c>
      <c r="K7" s="3">
        <f t="shared" si="4"/>
        <v>1629.04</v>
      </c>
      <c r="L7" s="3"/>
    </row>
    <row r="8">
      <c r="A8" s="31" t="s">
        <v>458</v>
      </c>
      <c r="B8" s="18">
        <v>0.05</v>
      </c>
      <c r="C8" s="18">
        <v>1.0</v>
      </c>
      <c r="D8" s="18">
        <f t="shared" si="1"/>
        <v>0.05</v>
      </c>
      <c r="E8" s="18">
        <f>B8*A3</f>
        <v>0.2</v>
      </c>
      <c r="F8" s="18">
        <f t="shared" si="2"/>
        <v>0.2</v>
      </c>
      <c r="G8" s="142"/>
      <c r="H8" s="18">
        <v>1.275</v>
      </c>
      <c r="I8" s="89">
        <f t="shared" si="3"/>
        <v>0.255</v>
      </c>
      <c r="J8" s="116">
        <f>'Insumos Buffet'!D90</f>
        <v>4190</v>
      </c>
      <c r="K8" s="3">
        <f t="shared" si="4"/>
        <v>1068.45</v>
      </c>
      <c r="L8" s="3"/>
    </row>
    <row r="9">
      <c r="A9" s="31" t="s">
        <v>505</v>
      </c>
      <c r="B9" s="18">
        <v>0.0023</v>
      </c>
      <c r="C9" s="18">
        <v>1.0</v>
      </c>
      <c r="D9" s="18">
        <f t="shared" si="1"/>
        <v>0.0023</v>
      </c>
      <c r="E9" s="18">
        <f>B9*A3</f>
        <v>0.0092</v>
      </c>
      <c r="F9" s="18">
        <f t="shared" si="2"/>
        <v>0.0092</v>
      </c>
      <c r="G9" s="142"/>
      <c r="H9" s="18">
        <v>1.0</v>
      </c>
      <c r="I9" s="89">
        <f t="shared" si="3"/>
        <v>0.0092</v>
      </c>
      <c r="J9" s="116">
        <f>'Insumos Buffet'!D82</f>
        <v>3200</v>
      </c>
      <c r="K9" s="3">
        <f t="shared" si="4"/>
        <v>29.44</v>
      </c>
      <c r="L9" s="3"/>
    </row>
    <row r="10">
      <c r="A10" s="31" t="s">
        <v>494</v>
      </c>
      <c r="B10" s="18">
        <v>0.001</v>
      </c>
      <c r="C10" s="18">
        <v>1.0</v>
      </c>
      <c r="D10" s="18">
        <f t="shared" si="1"/>
        <v>0.001</v>
      </c>
      <c r="E10" s="18">
        <f>B10*A3</f>
        <v>0.004</v>
      </c>
      <c r="F10" s="18">
        <f t="shared" si="2"/>
        <v>0.004</v>
      </c>
      <c r="G10" s="87"/>
      <c r="H10" s="18">
        <v>1.0</v>
      </c>
      <c r="I10" s="89">
        <f t="shared" si="3"/>
        <v>0.004</v>
      </c>
      <c r="J10" s="116">
        <f>'Insumos Buffet'!D70</f>
        <v>145000</v>
      </c>
      <c r="K10" s="3">
        <f t="shared" si="4"/>
        <v>580</v>
      </c>
      <c r="L10" s="3"/>
    </row>
    <row r="11">
      <c r="A11" s="183" t="s">
        <v>542</v>
      </c>
      <c r="B11" s="89">
        <v>0.001</v>
      </c>
      <c r="C11" s="89">
        <v>1.0</v>
      </c>
      <c r="D11" s="18">
        <f t="shared" si="1"/>
        <v>0.001</v>
      </c>
      <c r="E11" s="18">
        <f>B11*A3</f>
        <v>0.004</v>
      </c>
      <c r="F11" s="18">
        <f t="shared" si="2"/>
        <v>0.004</v>
      </c>
      <c r="G11" s="59"/>
      <c r="H11" s="18">
        <v>1.0</v>
      </c>
      <c r="I11" s="89">
        <f t="shared" si="3"/>
        <v>0.004</v>
      </c>
      <c r="J11" s="116">
        <f>'Insumos Buffet'!D108</f>
        <v>40000</v>
      </c>
      <c r="K11" s="3">
        <f t="shared" si="4"/>
        <v>160</v>
      </c>
      <c r="L11" s="3"/>
    </row>
    <row r="12">
      <c r="A12" s="31"/>
      <c r="B12" s="89"/>
      <c r="C12" s="89"/>
      <c r="D12" s="18">
        <f t="shared" si="1"/>
        <v>0</v>
      </c>
      <c r="E12" s="18">
        <f>B12*A3</f>
        <v>0</v>
      </c>
      <c r="F12" s="18">
        <f t="shared" si="2"/>
        <v>0</v>
      </c>
      <c r="G12" s="148" t="s">
        <v>528</v>
      </c>
      <c r="H12" s="18"/>
      <c r="I12" s="89">
        <f t="shared" si="3"/>
        <v>0</v>
      </c>
      <c r="J12" s="116"/>
      <c r="K12" s="3">
        <f t="shared" si="4"/>
        <v>0</v>
      </c>
      <c r="L12" s="3"/>
    </row>
    <row r="13">
      <c r="A13" s="2"/>
      <c r="B13" s="89"/>
      <c r="C13" s="89"/>
      <c r="D13" s="18">
        <f t="shared" si="1"/>
        <v>0</v>
      </c>
      <c r="E13" s="18">
        <f>B13*A3</f>
        <v>0</v>
      </c>
      <c r="F13" s="18">
        <f t="shared" si="2"/>
        <v>0</v>
      </c>
      <c r="G13" s="142"/>
      <c r="H13" s="18"/>
      <c r="I13" s="89">
        <f t="shared" si="3"/>
        <v>0</v>
      </c>
      <c r="J13" s="116"/>
      <c r="K13" s="3">
        <f t="shared" si="4"/>
        <v>0</v>
      </c>
      <c r="L13" s="3"/>
    </row>
    <row r="14">
      <c r="A14" s="1"/>
      <c r="B14" s="89"/>
      <c r="C14" s="89"/>
      <c r="D14" s="18">
        <f t="shared" si="1"/>
        <v>0</v>
      </c>
      <c r="E14" s="18">
        <f>B14*A3</f>
        <v>0</v>
      </c>
      <c r="F14" s="18">
        <f t="shared" si="2"/>
        <v>0</v>
      </c>
      <c r="G14" s="142"/>
      <c r="H14" s="18"/>
      <c r="I14" s="89">
        <f t="shared" si="3"/>
        <v>0</v>
      </c>
      <c r="J14" s="116"/>
      <c r="K14" s="3">
        <f t="shared" si="4"/>
        <v>0</v>
      </c>
      <c r="L14" s="3"/>
    </row>
    <row r="15">
      <c r="A15" s="1"/>
      <c r="B15" s="89"/>
      <c r="C15" s="89"/>
      <c r="D15" s="18">
        <f t="shared" si="1"/>
        <v>0</v>
      </c>
      <c r="E15" s="18">
        <f>B15*A3</f>
        <v>0</v>
      </c>
      <c r="F15" s="18">
        <f t="shared" si="2"/>
        <v>0</v>
      </c>
      <c r="G15" s="142"/>
      <c r="H15" s="18"/>
      <c r="I15" s="89">
        <f t="shared" si="3"/>
        <v>0</v>
      </c>
      <c r="J15" s="116"/>
      <c r="K15" s="3">
        <f t="shared" si="4"/>
        <v>0</v>
      </c>
      <c r="L15" s="3"/>
    </row>
    <row r="16">
      <c r="A16" s="31"/>
      <c r="B16" s="89"/>
      <c r="C16" s="89"/>
      <c r="D16" s="95">
        <f t="shared" si="1"/>
        <v>0</v>
      </c>
      <c r="E16" s="95">
        <f>B16*A3</f>
        <v>0</v>
      </c>
      <c r="F16" s="18">
        <f t="shared" si="2"/>
        <v>0</v>
      </c>
      <c r="G16" s="87"/>
      <c r="H16" s="18"/>
      <c r="I16" s="89">
        <f t="shared" si="3"/>
        <v>0</v>
      </c>
      <c r="J16" s="118"/>
      <c r="K16" s="3">
        <f t="shared" si="4"/>
        <v>0</v>
      </c>
      <c r="L16" s="3"/>
    </row>
    <row r="17">
      <c r="A17" s="31"/>
      <c r="B17" s="89"/>
      <c r="C17" s="89"/>
      <c r="D17" s="18">
        <f t="shared" si="1"/>
        <v>0</v>
      </c>
      <c r="E17" s="18">
        <f>B17*A3</f>
        <v>0</v>
      </c>
      <c r="F17" s="18">
        <f t="shared" si="2"/>
        <v>0</v>
      </c>
      <c r="G17" s="143">
        <f>F19/A3</f>
        <v>0.2443</v>
      </c>
      <c r="H17" s="18"/>
      <c r="I17" s="89">
        <f t="shared" si="3"/>
        <v>0</v>
      </c>
      <c r="J17" s="3"/>
      <c r="K17" s="3">
        <f t="shared" si="4"/>
        <v>0</v>
      </c>
      <c r="L17" s="3"/>
    </row>
    <row r="18">
      <c r="A18" s="31"/>
      <c r="B18" s="89"/>
      <c r="C18" s="89"/>
      <c r="D18" s="18">
        <f t="shared" si="1"/>
        <v>0</v>
      </c>
      <c r="E18" s="18">
        <f>B18*A3</f>
        <v>0</v>
      </c>
      <c r="F18" s="18">
        <f t="shared" si="2"/>
        <v>0</v>
      </c>
      <c r="G18" s="142"/>
      <c r="H18" s="18"/>
      <c r="I18" s="89">
        <f t="shared" si="3"/>
        <v>0</v>
      </c>
      <c r="J18" s="3"/>
      <c r="K18" s="3">
        <f t="shared" si="4"/>
        <v>0</v>
      </c>
      <c r="L18" s="3"/>
    </row>
    <row r="19">
      <c r="A19" s="4" t="s">
        <v>495</v>
      </c>
      <c r="B19" s="97">
        <f>SUM(B5:B18)</f>
        <v>0.2443</v>
      </c>
      <c r="C19" s="96"/>
      <c r="D19" s="97">
        <f t="shared" ref="D19:F19" si="5">SUM(D5:D18)</f>
        <v>0.2443</v>
      </c>
      <c r="E19" s="97">
        <f t="shared" si="5"/>
        <v>0.9772</v>
      </c>
      <c r="F19" s="97">
        <f t="shared" si="5"/>
        <v>0.9772</v>
      </c>
      <c r="G19" s="87"/>
      <c r="H19" s="96"/>
      <c r="I19" s="97">
        <f t="shared" ref="I19:L19" si="6">SUM(I5:I18)</f>
        <v>1.0322</v>
      </c>
      <c r="J19" s="98">
        <f t="shared" si="6"/>
        <v>245203</v>
      </c>
      <c r="K19" s="98">
        <f t="shared" si="6"/>
        <v>6287.57</v>
      </c>
      <c r="L19" s="98">
        <f t="shared" si="6"/>
        <v>0</v>
      </c>
    </row>
    <row r="20">
      <c r="A20" s="8"/>
      <c r="B20" s="100"/>
      <c r="C20" s="100"/>
      <c r="D20" s="100"/>
      <c r="E20" s="100"/>
      <c r="F20" s="100"/>
      <c r="G20" s="100"/>
      <c r="H20" s="100"/>
      <c r="I20" s="101" t="s">
        <v>496</v>
      </c>
      <c r="J20" s="100"/>
      <c r="K20" s="100"/>
      <c r="L20" s="101" t="s">
        <v>497</v>
      </c>
    </row>
    <row r="21" ht="15.75" customHeight="1">
      <c r="A21" s="8"/>
      <c r="B21" s="100"/>
      <c r="C21" s="100"/>
      <c r="D21" s="100"/>
      <c r="E21" s="100"/>
      <c r="F21" s="100"/>
      <c r="G21" s="100"/>
      <c r="H21" s="100"/>
      <c r="I21" s="104">
        <f>G17*A3</f>
        <v>0.9772</v>
      </c>
      <c r="J21" s="100"/>
      <c r="K21" s="100"/>
      <c r="L21" s="104"/>
    </row>
    <row r="22" ht="15.75" customHeight="1"/>
    <row r="23" ht="15.75" customHeight="1"/>
    <row r="24" ht="15.75" customHeight="1">
      <c r="A24" s="66" t="s">
        <v>650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</row>
    <row r="26" ht="15.75" customHeight="1">
      <c r="A26" s="81">
        <f>'Menu Cíclico'!D13</f>
        <v>4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47" t="s">
        <v>488</v>
      </c>
      <c r="K26" s="85" t="s">
        <v>489</v>
      </c>
      <c r="L26" s="85" t="s">
        <v>490</v>
      </c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</row>
    <row r="28" ht="15.75" customHeight="1">
      <c r="A28" s="37" t="s">
        <v>423</v>
      </c>
      <c r="B28" s="89">
        <v>0.15</v>
      </c>
      <c r="C28" s="89">
        <v>1.0</v>
      </c>
      <c r="D28" s="18">
        <f t="shared" ref="D28:D41" si="7">C28*B28</f>
        <v>0.15</v>
      </c>
      <c r="E28" s="18">
        <f>B28*A26</f>
        <v>0.6</v>
      </c>
      <c r="F28" s="18">
        <f t="shared" ref="F28:F41" si="8">E28*C28</f>
        <v>0.6</v>
      </c>
      <c r="G28" s="140">
        <v>0.0</v>
      </c>
      <c r="H28" s="18">
        <v>1.0</v>
      </c>
      <c r="I28" s="89">
        <f t="shared" ref="I28:I41" si="9">H28*E28</f>
        <v>0.6</v>
      </c>
      <c r="J28" s="116">
        <f>'Insumos Buffet'!D41</f>
        <v>432</v>
      </c>
      <c r="K28" s="3">
        <f t="shared" ref="K28:K41" si="10">J28*I28</f>
        <v>259.2</v>
      </c>
      <c r="L28" s="3"/>
    </row>
    <row r="29" ht="15.75" customHeight="1">
      <c r="A29" s="31" t="s">
        <v>425</v>
      </c>
      <c r="B29" s="89">
        <v>0.03</v>
      </c>
      <c r="C29" s="89">
        <v>1.0</v>
      </c>
      <c r="D29" s="18">
        <f t="shared" si="7"/>
        <v>0.03</v>
      </c>
      <c r="E29" s="18">
        <f>B29*A26</f>
        <v>0.12</v>
      </c>
      <c r="F29" s="18">
        <f t="shared" si="8"/>
        <v>0.12</v>
      </c>
      <c r="G29" s="87"/>
      <c r="H29" s="18">
        <v>1.0</v>
      </c>
      <c r="I29" s="89">
        <f t="shared" si="9"/>
        <v>0.12</v>
      </c>
      <c r="J29" s="116">
        <f>'Insumos Buffet'!D42</f>
        <v>23900</v>
      </c>
      <c r="K29" s="3">
        <f t="shared" si="10"/>
        <v>2868</v>
      </c>
      <c r="L29" s="3"/>
    </row>
    <row r="30" ht="15.75" customHeight="1">
      <c r="A30" s="31" t="s">
        <v>405</v>
      </c>
      <c r="B30" s="18">
        <v>0.02</v>
      </c>
      <c r="C30" s="18">
        <v>1.0</v>
      </c>
      <c r="D30" s="18">
        <f t="shared" si="7"/>
        <v>0.02</v>
      </c>
      <c r="E30" s="18">
        <f>B30*A26</f>
        <v>0.08</v>
      </c>
      <c r="F30" s="18">
        <f t="shared" si="8"/>
        <v>0.08</v>
      </c>
      <c r="G30" s="148" t="s">
        <v>527</v>
      </c>
      <c r="H30" s="18">
        <v>1.0</v>
      </c>
      <c r="I30" s="89">
        <f t="shared" si="9"/>
        <v>0.08</v>
      </c>
      <c r="J30" s="116">
        <f>'Insumos Buffet'!D33</f>
        <v>17864</v>
      </c>
      <c r="K30" s="3">
        <f t="shared" si="10"/>
        <v>1429.12</v>
      </c>
      <c r="L30" s="3"/>
    </row>
    <row r="31" ht="15.75" customHeight="1">
      <c r="A31" s="31" t="s">
        <v>599</v>
      </c>
      <c r="B31" s="18">
        <v>0.03</v>
      </c>
      <c r="C31" s="18">
        <v>1.0</v>
      </c>
      <c r="D31" s="18">
        <f t="shared" si="7"/>
        <v>0.03</v>
      </c>
      <c r="E31" s="18">
        <f>B31*A26</f>
        <v>0.12</v>
      </c>
      <c r="F31" s="18">
        <f t="shared" si="8"/>
        <v>0.12</v>
      </c>
      <c r="G31" s="142"/>
      <c r="H31" s="18">
        <v>1.0</v>
      </c>
      <c r="I31" s="89">
        <f t="shared" si="9"/>
        <v>0.12</v>
      </c>
      <c r="J31" s="116">
        <f>'Insumos Buffet'!D76</f>
        <v>5000</v>
      </c>
      <c r="K31" s="3">
        <f t="shared" si="10"/>
        <v>600</v>
      </c>
      <c r="L31" s="3"/>
    </row>
    <row r="32" ht="15.75" customHeight="1">
      <c r="A32" s="31" t="s">
        <v>505</v>
      </c>
      <c r="B32" s="18">
        <v>0.002</v>
      </c>
      <c r="C32" s="18">
        <v>1.0</v>
      </c>
      <c r="D32" s="18">
        <f t="shared" si="7"/>
        <v>0.002</v>
      </c>
      <c r="E32" s="18">
        <f>B32*A26</f>
        <v>0.008</v>
      </c>
      <c r="F32" s="18">
        <f t="shared" si="8"/>
        <v>0.008</v>
      </c>
      <c r="G32" s="142"/>
      <c r="H32" s="18">
        <v>1.0</v>
      </c>
      <c r="I32" s="89">
        <f t="shared" si="9"/>
        <v>0.008</v>
      </c>
      <c r="J32" s="116">
        <f>'Insumos Buffet'!D82</f>
        <v>3200</v>
      </c>
      <c r="K32" s="3">
        <f t="shared" si="10"/>
        <v>25.6</v>
      </c>
      <c r="L32" s="3"/>
    </row>
    <row r="33" ht="15.75" customHeight="1">
      <c r="A33" s="31" t="s">
        <v>494</v>
      </c>
      <c r="B33" s="18">
        <v>0.001</v>
      </c>
      <c r="C33" s="18">
        <v>1.0</v>
      </c>
      <c r="D33" s="18">
        <f t="shared" si="7"/>
        <v>0.001</v>
      </c>
      <c r="E33" s="18">
        <f>B33*A26</f>
        <v>0.004</v>
      </c>
      <c r="F33" s="18">
        <f t="shared" si="8"/>
        <v>0.004</v>
      </c>
      <c r="G33" s="87"/>
      <c r="H33" s="18">
        <v>1.0</v>
      </c>
      <c r="I33" s="89">
        <f t="shared" si="9"/>
        <v>0.004</v>
      </c>
      <c r="J33" s="116">
        <f>'Insumos Buffet'!D70</f>
        <v>145000</v>
      </c>
      <c r="K33" s="3">
        <f t="shared" si="10"/>
        <v>580</v>
      </c>
      <c r="L33" s="3"/>
    </row>
    <row r="34" ht="15.75" customHeight="1">
      <c r="A34" s="31" t="s">
        <v>502</v>
      </c>
      <c r="B34" s="18">
        <v>0.02</v>
      </c>
      <c r="C34" s="18">
        <v>1.0</v>
      </c>
      <c r="D34" s="18">
        <f t="shared" si="7"/>
        <v>0.02</v>
      </c>
      <c r="E34" s="18">
        <f>B34*A26</f>
        <v>0.08</v>
      </c>
      <c r="F34" s="18">
        <f t="shared" si="8"/>
        <v>0.08</v>
      </c>
      <c r="G34" s="59"/>
      <c r="H34" s="18">
        <v>1.0</v>
      </c>
      <c r="I34" s="89">
        <f t="shared" si="9"/>
        <v>0.08</v>
      </c>
      <c r="J34" s="116">
        <f>'Insumos Buffet'!D73</f>
        <v>20363</v>
      </c>
      <c r="K34" s="3">
        <f t="shared" si="10"/>
        <v>1629.04</v>
      </c>
      <c r="L34" s="3"/>
    </row>
    <row r="35" ht="15.75" customHeight="1">
      <c r="A35" s="2"/>
      <c r="B35" s="89"/>
      <c r="C35" s="89"/>
      <c r="D35" s="18">
        <f t="shared" si="7"/>
        <v>0</v>
      </c>
      <c r="E35" s="18">
        <f>B35*A26</f>
        <v>0</v>
      </c>
      <c r="F35" s="18">
        <f t="shared" si="8"/>
        <v>0</v>
      </c>
      <c r="G35" s="148" t="s">
        <v>528</v>
      </c>
      <c r="H35" s="18"/>
      <c r="I35" s="89">
        <f t="shared" si="9"/>
        <v>0</v>
      </c>
      <c r="J35" s="116"/>
      <c r="K35" s="3">
        <f t="shared" si="10"/>
        <v>0</v>
      </c>
      <c r="L35" s="3"/>
    </row>
    <row r="36" ht="15.75" customHeight="1">
      <c r="A36" s="2"/>
      <c r="B36" s="89"/>
      <c r="C36" s="89"/>
      <c r="D36" s="18">
        <f t="shared" si="7"/>
        <v>0</v>
      </c>
      <c r="E36" s="18">
        <f>B36*A26</f>
        <v>0</v>
      </c>
      <c r="F36" s="18">
        <f t="shared" si="8"/>
        <v>0</v>
      </c>
      <c r="G36" s="142"/>
      <c r="H36" s="18"/>
      <c r="I36" s="89">
        <f t="shared" si="9"/>
        <v>0</v>
      </c>
      <c r="J36" s="116"/>
      <c r="K36" s="3">
        <f t="shared" si="10"/>
        <v>0</v>
      </c>
      <c r="L36" s="3"/>
    </row>
    <row r="37" ht="15.75" customHeight="1">
      <c r="A37" s="1"/>
      <c r="B37" s="89"/>
      <c r="C37" s="89"/>
      <c r="D37" s="18">
        <f t="shared" si="7"/>
        <v>0</v>
      </c>
      <c r="E37" s="18">
        <f>B37*A26</f>
        <v>0</v>
      </c>
      <c r="F37" s="18">
        <f t="shared" si="8"/>
        <v>0</v>
      </c>
      <c r="G37" s="142"/>
      <c r="H37" s="18"/>
      <c r="I37" s="89">
        <f t="shared" si="9"/>
        <v>0</v>
      </c>
      <c r="J37" s="116"/>
      <c r="K37" s="3">
        <f t="shared" si="10"/>
        <v>0</v>
      </c>
      <c r="L37" s="3"/>
    </row>
    <row r="38" ht="15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/>
      <c r="I38" s="89">
        <f t="shared" si="9"/>
        <v>0</v>
      </c>
      <c r="J38" s="116"/>
      <c r="K38" s="3">
        <f t="shared" si="10"/>
        <v>0</v>
      </c>
      <c r="L38" s="3"/>
    </row>
    <row r="39" ht="15.75" customHeight="1">
      <c r="A39" s="31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/>
      <c r="I39" s="89">
        <f t="shared" si="9"/>
        <v>0</v>
      </c>
      <c r="J39" s="118"/>
      <c r="K39" s="3">
        <f t="shared" si="10"/>
        <v>0</v>
      </c>
      <c r="L39" s="3"/>
    </row>
    <row r="40" ht="15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43">
        <f>F42/A26</f>
        <v>0.253</v>
      </c>
      <c r="H40" s="18"/>
      <c r="I40" s="89">
        <f t="shared" si="9"/>
        <v>0</v>
      </c>
      <c r="J40" s="3"/>
      <c r="K40" s="3">
        <f t="shared" si="10"/>
        <v>0</v>
      </c>
      <c r="L40" s="3"/>
    </row>
    <row r="41" ht="15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3">
        <f t="shared" si="10"/>
        <v>0</v>
      </c>
      <c r="L41" s="3"/>
    </row>
    <row r="42" ht="15.75" customHeight="1">
      <c r="A42" s="4" t="s">
        <v>495</v>
      </c>
      <c r="B42" s="97">
        <f>SUM(B28:B41)</f>
        <v>0.253</v>
      </c>
      <c r="C42" s="96"/>
      <c r="D42" s="97">
        <f t="shared" ref="D42:F42" si="11">SUM(D28:D41)</f>
        <v>0.253</v>
      </c>
      <c r="E42" s="97">
        <f t="shared" si="11"/>
        <v>1.012</v>
      </c>
      <c r="F42" s="97">
        <f t="shared" si="11"/>
        <v>1.012</v>
      </c>
      <c r="G42" s="87"/>
      <c r="H42" s="96"/>
      <c r="I42" s="97">
        <f t="shared" ref="I42:L42" si="12">SUM(I28:I41)</f>
        <v>1.012</v>
      </c>
      <c r="J42" s="98">
        <f t="shared" si="12"/>
        <v>215759</v>
      </c>
      <c r="K42" s="98">
        <f t="shared" si="12"/>
        <v>7390.96</v>
      </c>
      <c r="L42" s="98">
        <f t="shared" si="12"/>
        <v>0</v>
      </c>
    </row>
    <row r="43" ht="15.75" customHeight="1">
      <c r="A43" s="8"/>
      <c r="B43" s="100"/>
      <c r="C43" s="100"/>
      <c r="D43" s="100"/>
      <c r="E43" s="100"/>
      <c r="F43" s="100"/>
      <c r="G43" s="100"/>
      <c r="H43" s="100"/>
      <c r="I43" s="101" t="s">
        <v>496</v>
      </c>
      <c r="J43" s="100"/>
      <c r="K43" s="100"/>
      <c r="L43" s="101" t="s">
        <v>497</v>
      </c>
    </row>
    <row r="44" ht="15.75" customHeight="1">
      <c r="A44" s="8"/>
      <c r="B44" s="100"/>
      <c r="C44" s="100"/>
      <c r="D44" s="100"/>
      <c r="E44" s="100"/>
      <c r="F44" s="100"/>
      <c r="G44" s="100"/>
      <c r="H44" s="100"/>
      <c r="I44" s="104">
        <f>G40*A26</f>
        <v>1.012</v>
      </c>
      <c r="J44" s="100"/>
      <c r="K44" s="100"/>
      <c r="L44" s="104"/>
    </row>
    <row r="45" ht="15.75" customHeight="1"/>
    <row r="46" ht="15.75" customHeight="1"/>
    <row r="47" ht="15.75" customHeight="1">
      <c r="A47" s="66" t="s">
        <v>255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</row>
    <row r="49" ht="15.75" customHeight="1">
      <c r="A49" s="81">
        <f>'Menu Cíclico'!H13</f>
        <v>4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</row>
    <row r="51" ht="15.75" customHeight="1">
      <c r="A51" s="37" t="s">
        <v>530</v>
      </c>
      <c r="B51" s="89">
        <v>0.04</v>
      </c>
      <c r="C51" s="89">
        <v>1.0</v>
      </c>
      <c r="D51" s="18">
        <f t="shared" ref="D51:D64" si="13">C51*B51</f>
        <v>0.04</v>
      </c>
      <c r="E51" s="18">
        <f>B51*A49</f>
        <v>0.16</v>
      </c>
      <c r="F51" s="18">
        <f t="shared" ref="F51:F64" si="14">E51*C51</f>
        <v>0.16</v>
      </c>
      <c r="G51" s="140">
        <v>0.0</v>
      </c>
      <c r="H51" s="18">
        <v>1.175</v>
      </c>
      <c r="I51" s="89">
        <f t="shared" ref="I51:I64" si="15">H51*E51</f>
        <v>0.188</v>
      </c>
      <c r="J51" s="116">
        <f>'Insumos Buffet'!D98</f>
        <v>1351</v>
      </c>
      <c r="K51" s="3">
        <f t="shared" ref="K51:K64" si="16">J51*I51</f>
        <v>253.988</v>
      </c>
      <c r="L51" s="3"/>
    </row>
    <row r="52" ht="15.75" customHeight="1">
      <c r="A52" s="31" t="s">
        <v>531</v>
      </c>
      <c r="B52" s="89">
        <v>0.03</v>
      </c>
      <c r="C52" s="89">
        <v>1.0</v>
      </c>
      <c r="D52" s="18">
        <f t="shared" si="13"/>
        <v>0.03</v>
      </c>
      <c r="E52" s="18">
        <f>B52*A49</f>
        <v>0.12</v>
      </c>
      <c r="F52" s="18">
        <f t="shared" si="14"/>
        <v>0.12</v>
      </c>
      <c r="G52" s="87"/>
      <c r="H52" s="18">
        <v>1.175</v>
      </c>
      <c r="I52" s="89">
        <f t="shared" si="15"/>
        <v>0.141</v>
      </c>
      <c r="J52" s="116">
        <f>'Insumos Buffet'!D99</f>
        <v>6507</v>
      </c>
      <c r="K52" s="3">
        <f t="shared" si="16"/>
        <v>917.487</v>
      </c>
      <c r="L52" s="3"/>
    </row>
    <row r="53" ht="15.75" customHeight="1">
      <c r="A53" s="31" t="s">
        <v>529</v>
      </c>
      <c r="B53" s="18">
        <v>0.03</v>
      </c>
      <c r="C53" s="18">
        <v>1.0</v>
      </c>
      <c r="D53" s="18">
        <f t="shared" si="13"/>
        <v>0.03</v>
      </c>
      <c r="E53" s="18">
        <f>B53*A49</f>
        <v>0.12</v>
      </c>
      <c r="F53" s="18">
        <f t="shared" si="14"/>
        <v>0.12</v>
      </c>
      <c r="G53" s="148" t="s">
        <v>527</v>
      </c>
      <c r="H53" s="18">
        <v>1.175</v>
      </c>
      <c r="I53" s="89">
        <f t="shared" si="15"/>
        <v>0.141</v>
      </c>
      <c r="J53" s="116">
        <f>'Insumos Buffet'!D97</f>
        <v>5002</v>
      </c>
      <c r="K53" s="3">
        <f t="shared" si="16"/>
        <v>705.282</v>
      </c>
      <c r="L53" s="3"/>
    </row>
    <row r="54" ht="15.75" customHeight="1">
      <c r="A54" s="31" t="s">
        <v>423</v>
      </c>
      <c r="B54" s="18">
        <v>0.15</v>
      </c>
      <c r="C54" s="18">
        <v>1.0</v>
      </c>
      <c r="D54" s="18">
        <f t="shared" si="13"/>
        <v>0.15</v>
      </c>
      <c r="E54" s="18">
        <f>B54*A49</f>
        <v>0.6</v>
      </c>
      <c r="F54" s="18">
        <f t="shared" si="14"/>
        <v>0.6</v>
      </c>
      <c r="G54" s="142"/>
      <c r="H54" s="18">
        <v>1.0</v>
      </c>
      <c r="I54" s="89">
        <f t="shared" si="15"/>
        <v>0.6</v>
      </c>
      <c r="J54" s="116">
        <f>'Insumos Buffet'!D41</f>
        <v>432</v>
      </c>
      <c r="K54" s="3">
        <f t="shared" si="16"/>
        <v>259.2</v>
      </c>
      <c r="L54" s="3"/>
    </row>
    <row r="55" ht="15.75" customHeight="1">
      <c r="A55" s="31" t="s">
        <v>505</v>
      </c>
      <c r="B55" s="18">
        <v>0.002</v>
      </c>
      <c r="C55" s="18">
        <v>1.0</v>
      </c>
      <c r="D55" s="18">
        <f t="shared" si="13"/>
        <v>0.002</v>
      </c>
      <c r="E55" s="18">
        <f>B55*A49</f>
        <v>0.008</v>
      </c>
      <c r="F55" s="18">
        <f t="shared" si="14"/>
        <v>0.008</v>
      </c>
      <c r="G55" s="142"/>
      <c r="H55" s="18">
        <v>1.0</v>
      </c>
      <c r="I55" s="89">
        <f t="shared" si="15"/>
        <v>0.008</v>
      </c>
      <c r="J55" s="116">
        <f>'Insumos Buffet'!D82</f>
        <v>3200</v>
      </c>
      <c r="K55" s="3">
        <f t="shared" si="16"/>
        <v>25.6</v>
      </c>
      <c r="L55" s="3"/>
    </row>
    <row r="56" ht="15.75" customHeight="1">
      <c r="A56" s="31" t="s">
        <v>494</v>
      </c>
      <c r="B56" s="18">
        <v>1.0E-4</v>
      </c>
      <c r="C56" s="18">
        <v>1.0</v>
      </c>
      <c r="D56" s="18">
        <f t="shared" si="13"/>
        <v>0.0001</v>
      </c>
      <c r="E56" s="18">
        <f>B56*A49</f>
        <v>0.0004</v>
      </c>
      <c r="F56" s="18">
        <f t="shared" si="14"/>
        <v>0.0004</v>
      </c>
      <c r="G56" s="87"/>
      <c r="H56" s="18">
        <v>1.0</v>
      </c>
      <c r="I56" s="89">
        <f t="shared" si="15"/>
        <v>0.0004</v>
      </c>
      <c r="J56" s="116">
        <f>'Insumos Buffet'!D70</f>
        <v>145000</v>
      </c>
      <c r="K56" s="3">
        <f t="shared" si="16"/>
        <v>58</v>
      </c>
      <c r="L56" s="3"/>
    </row>
    <row r="57" ht="15.75" customHeight="1">
      <c r="A57" s="2"/>
      <c r="B57" s="18"/>
      <c r="C57" s="18"/>
      <c r="D57" s="18">
        <f t="shared" si="13"/>
        <v>0</v>
      </c>
      <c r="E57" s="18">
        <f>B57*A49</f>
        <v>0</v>
      </c>
      <c r="F57" s="18">
        <f t="shared" si="14"/>
        <v>0</v>
      </c>
      <c r="G57" s="59"/>
      <c r="H57" s="18"/>
      <c r="I57" s="89">
        <f t="shared" si="15"/>
        <v>0</v>
      </c>
      <c r="J57" s="116"/>
      <c r="K57" s="3">
        <f t="shared" si="16"/>
        <v>0</v>
      </c>
      <c r="L57" s="3"/>
    </row>
    <row r="58" ht="15.75" customHeight="1">
      <c r="A58" s="2"/>
      <c r="B58" s="89"/>
      <c r="C58" s="89"/>
      <c r="D58" s="18">
        <f t="shared" si="13"/>
        <v>0</v>
      </c>
      <c r="E58" s="18">
        <f>B58*A49</f>
        <v>0</v>
      </c>
      <c r="F58" s="18">
        <f t="shared" si="14"/>
        <v>0</v>
      </c>
      <c r="G58" s="148" t="s">
        <v>528</v>
      </c>
      <c r="H58" s="18"/>
      <c r="I58" s="89">
        <f t="shared" si="15"/>
        <v>0</v>
      </c>
      <c r="J58" s="116"/>
      <c r="K58" s="3">
        <f t="shared" si="16"/>
        <v>0</v>
      </c>
      <c r="L58" s="3"/>
    </row>
    <row r="59" ht="15.75" customHeight="1">
      <c r="A59" s="2"/>
      <c r="B59" s="89"/>
      <c r="C59" s="89"/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</row>
    <row r="60" ht="15.75" customHeight="1">
      <c r="A60" s="1"/>
      <c r="B60" s="89"/>
      <c r="C60" s="89"/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</row>
    <row r="61" ht="15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</row>
    <row r="62" ht="15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</row>
    <row r="63" ht="15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0.2521</v>
      </c>
      <c r="H63" s="18"/>
      <c r="I63" s="89">
        <f t="shared" si="15"/>
        <v>0</v>
      </c>
      <c r="J63" s="3"/>
      <c r="K63" s="3">
        <f t="shared" si="16"/>
        <v>0</v>
      </c>
      <c r="L63" s="3"/>
    </row>
    <row r="64" ht="15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</row>
    <row r="65" ht="15.75" customHeight="1">
      <c r="A65" s="4" t="s">
        <v>495</v>
      </c>
      <c r="B65" s="97">
        <f>SUM(B51:B64)</f>
        <v>0.2521</v>
      </c>
      <c r="C65" s="96"/>
      <c r="D65" s="97">
        <f t="shared" ref="D65:F65" si="17">SUM(D51:D64)</f>
        <v>0.2521</v>
      </c>
      <c r="E65" s="97">
        <f t="shared" si="17"/>
        <v>1.0084</v>
      </c>
      <c r="F65" s="97">
        <f t="shared" si="17"/>
        <v>1.0084</v>
      </c>
      <c r="G65" s="87"/>
      <c r="H65" s="96"/>
      <c r="I65" s="97">
        <f t="shared" ref="I65:L65" si="18">SUM(I51:I64)</f>
        <v>1.0784</v>
      </c>
      <c r="J65" s="98">
        <f t="shared" si="18"/>
        <v>161492</v>
      </c>
      <c r="K65" s="98">
        <f t="shared" si="18"/>
        <v>2219.557</v>
      </c>
      <c r="L65" s="98">
        <f t="shared" si="18"/>
        <v>0</v>
      </c>
    </row>
    <row r="66" ht="15.75" customHeight="1">
      <c r="A66" s="8"/>
      <c r="B66" s="100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</row>
    <row r="67" ht="15.75" customHeight="1">
      <c r="A67" s="8"/>
      <c r="B67" s="100"/>
      <c r="C67" s="100"/>
      <c r="D67" s="100"/>
      <c r="E67" s="100"/>
      <c r="F67" s="100"/>
      <c r="G67" s="100"/>
      <c r="H67" s="100"/>
      <c r="I67" s="104">
        <f>G63*A49</f>
        <v>1.0084</v>
      </c>
      <c r="J67" s="100"/>
      <c r="K67" s="100"/>
      <c r="L67" s="104"/>
    </row>
    <row r="68" ht="15.75" customHeight="1"/>
    <row r="69" ht="15.75" customHeight="1"/>
    <row r="70" ht="15.75" customHeight="1">
      <c r="A70" s="66" t="s">
        <v>244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</row>
    <row r="72" ht="15.75" customHeight="1">
      <c r="A72" s="81">
        <f>'Menu Cíclico'!L13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</row>
    <row r="74" ht="15.75" customHeight="1">
      <c r="A74" s="37" t="s">
        <v>450</v>
      </c>
      <c r="B74" s="89">
        <v>0.06</v>
      </c>
      <c r="C74" s="89">
        <v>1.1</v>
      </c>
      <c r="D74" s="18">
        <f t="shared" ref="D74:D87" si="19">C74*B74</f>
        <v>0.066</v>
      </c>
      <c r="E74" s="18">
        <f>B74*A72</f>
        <v>0.24</v>
      </c>
      <c r="F74" s="18">
        <f t="shared" ref="F74:F87" si="20">E74*C74</f>
        <v>0.264</v>
      </c>
      <c r="G74" s="140">
        <v>0.0</v>
      </c>
      <c r="H74" s="18">
        <v>1.175</v>
      </c>
      <c r="I74" s="89">
        <f t="shared" ref="I74:I87" si="21">H74*E74</f>
        <v>0.282</v>
      </c>
      <c r="J74" s="116">
        <f>'Insumos Buffet'!D62</f>
        <v>3756</v>
      </c>
      <c r="K74" s="3">
        <f t="shared" ref="K74:K87" si="22">J74*I74</f>
        <v>1059.192</v>
      </c>
      <c r="L74" s="3"/>
    </row>
    <row r="75" ht="15.75" customHeight="1">
      <c r="A75" s="31" t="s">
        <v>458</v>
      </c>
      <c r="B75" s="89">
        <v>0.02</v>
      </c>
      <c r="C75" s="89">
        <v>1.0</v>
      </c>
      <c r="D75" s="18">
        <f t="shared" si="19"/>
        <v>0.02</v>
      </c>
      <c r="E75" s="18">
        <f>B75*A72</f>
        <v>0.08</v>
      </c>
      <c r="F75" s="18">
        <f t="shared" si="20"/>
        <v>0.08</v>
      </c>
      <c r="G75" s="87"/>
      <c r="H75" s="18">
        <v>1.175</v>
      </c>
      <c r="I75" s="89">
        <f t="shared" si="21"/>
        <v>0.094</v>
      </c>
      <c r="J75" s="116">
        <f>'Insumos Buffet'!D90</f>
        <v>4190</v>
      </c>
      <c r="K75" s="3">
        <f t="shared" si="22"/>
        <v>393.86</v>
      </c>
      <c r="L75" s="3"/>
    </row>
    <row r="76" ht="15.75" customHeight="1">
      <c r="A76" s="31" t="s">
        <v>345</v>
      </c>
      <c r="B76" s="18">
        <v>0.02</v>
      </c>
      <c r="C76" s="18">
        <v>1.0</v>
      </c>
      <c r="D76" s="18">
        <f t="shared" si="19"/>
        <v>0.02</v>
      </c>
      <c r="E76" s="18">
        <f>B76*A72</f>
        <v>0.08</v>
      </c>
      <c r="F76" s="18">
        <f t="shared" si="20"/>
        <v>0.08</v>
      </c>
      <c r="G76" s="148" t="s">
        <v>527</v>
      </c>
      <c r="H76" s="18">
        <v>1.175</v>
      </c>
      <c r="I76" s="89">
        <f t="shared" si="21"/>
        <v>0.094</v>
      </c>
      <c r="J76" s="116">
        <f>'Insumos Buffet'!D21</f>
        <v>2990</v>
      </c>
      <c r="K76" s="3">
        <f t="shared" si="22"/>
        <v>281.06</v>
      </c>
      <c r="L76" s="3"/>
    </row>
    <row r="77" ht="15.75" customHeight="1">
      <c r="A77" s="31" t="s">
        <v>423</v>
      </c>
      <c r="B77" s="18">
        <v>0.15</v>
      </c>
      <c r="C77" s="18">
        <v>1.0</v>
      </c>
      <c r="D77" s="18">
        <f t="shared" si="19"/>
        <v>0.15</v>
      </c>
      <c r="E77" s="18">
        <f>B77*A72</f>
        <v>0.6</v>
      </c>
      <c r="F77" s="18">
        <f t="shared" si="20"/>
        <v>0.6</v>
      </c>
      <c r="G77" s="142"/>
      <c r="H77" s="18">
        <v>1.0</v>
      </c>
      <c r="I77" s="89">
        <f t="shared" si="21"/>
        <v>0.6</v>
      </c>
      <c r="J77" s="116">
        <f>'Insumos Buffet'!D41</f>
        <v>432</v>
      </c>
      <c r="K77" s="3">
        <f t="shared" si="22"/>
        <v>259.2</v>
      </c>
      <c r="L77" s="3"/>
    </row>
    <row r="78" ht="15.75" customHeight="1">
      <c r="A78" s="31" t="s">
        <v>505</v>
      </c>
      <c r="B78" s="18">
        <v>0.002</v>
      </c>
      <c r="C78" s="18">
        <v>1.0</v>
      </c>
      <c r="D78" s="18">
        <f t="shared" si="19"/>
        <v>0.002</v>
      </c>
      <c r="E78" s="18">
        <f>B78*A72</f>
        <v>0.008</v>
      </c>
      <c r="F78" s="18">
        <f t="shared" si="20"/>
        <v>0.008</v>
      </c>
      <c r="G78" s="142"/>
      <c r="H78" s="18">
        <v>1.0</v>
      </c>
      <c r="I78" s="89">
        <f t="shared" si="21"/>
        <v>0.008</v>
      </c>
      <c r="J78" s="116">
        <f>'Insumos Buffet'!D82</f>
        <v>3200</v>
      </c>
      <c r="K78" s="3">
        <f t="shared" si="22"/>
        <v>25.6</v>
      </c>
      <c r="L78" s="3"/>
    </row>
    <row r="79" ht="15.75" customHeight="1">
      <c r="A79" s="31" t="s">
        <v>494</v>
      </c>
      <c r="B79" s="18">
        <v>1.0E-4</v>
      </c>
      <c r="C79" s="18">
        <v>1.0</v>
      </c>
      <c r="D79" s="18">
        <f t="shared" si="19"/>
        <v>0.0001</v>
      </c>
      <c r="E79" s="18">
        <f>B79*A72</f>
        <v>0.0004</v>
      </c>
      <c r="F79" s="18">
        <f t="shared" si="20"/>
        <v>0.0004</v>
      </c>
      <c r="G79" s="87"/>
      <c r="H79" s="18">
        <v>1.0</v>
      </c>
      <c r="I79" s="89">
        <f t="shared" si="21"/>
        <v>0.0004</v>
      </c>
      <c r="J79" s="116">
        <f>'Insumos Buffet'!D70</f>
        <v>145000</v>
      </c>
      <c r="K79" s="3">
        <f t="shared" si="22"/>
        <v>58</v>
      </c>
      <c r="L79" s="3"/>
    </row>
    <row r="80" ht="15.75" customHeight="1">
      <c r="A80" s="31" t="s">
        <v>47</v>
      </c>
      <c r="B80" s="18">
        <v>0.01</v>
      </c>
      <c r="C80" s="18">
        <v>1.0</v>
      </c>
      <c r="D80" s="18">
        <f t="shared" si="19"/>
        <v>0.01</v>
      </c>
      <c r="E80" s="18">
        <f>B80*A72</f>
        <v>0.04</v>
      </c>
      <c r="F80" s="18">
        <f t="shared" si="20"/>
        <v>0.04</v>
      </c>
      <c r="G80" s="59"/>
      <c r="H80" s="18">
        <v>1.0</v>
      </c>
      <c r="I80" s="89">
        <f t="shared" si="21"/>
        <v>0.04</v>
      </c>
      <c r="J80" s="116">
        <f>'Insumos Buffet'!D2</f>
        <v>6820</v>
      </c>
      <c r="K80" s="3">
        <f t="shared" si="22"/>
        <v>272.8</v>
      </c>
      <c r="L80" s="3"/>
    </row>
    <row r="81" ht="15.75" customHeight="1">
      <c r="A81" s="2"/>
      <c r="B81" s="89"/>
      <c r="C81" s="89"/>
      <c r="D81" s="18">
        <f t="shared" si="19"/>
        <v>0</v>
      </c>
      <c r="E81" s="18">
        <f>B81*A72</f>
        <v>0</v>
      </c>
      <c r="F81" s="18">
        <f t="shared" si="20"/>
        <v>0</v>
      </c>
      <c r="G81" s="148" t="s">
        <v>528</v>
      </c>
      <c r="H81" s="18"/>
      <c r="I81" s="89">
        <f t="shared" si="21"/>
        <v>0</v>
      </c>
      <c r="J81" s="116"/>
      <c r="K81" s="3">
        <f t="shared" si="22"/>
        <v>0</v>
      </c>
      <c r="L81" s="3"/>
    </row>
    <row r="82" ht="15.75" customHeight="1">
      <c r="A82" s="2"/>
      <c r="B82" s="89"/>
      <c r="C82" s="89"/>
      <c r="D82" s="18">
        <f t="shared" si="19"/>
        <v>0</v>
      </c>
      <c r="E82" s="18">
        <f>B82*A72</f>
        <v>0</v>
      </c>
      <c r="F82" s="18">
        <f t="shared" si="20"/>
        <v>0</v>
      </c>
      <c r="G82" s="142"/>
      <c r="H82" s="18"/>
      <c r="I82" s="89">
        <f t="shared" si="21"/>
        <v>0</v>
      </c>
      <c r="J82" s="116"/>
      <c r="K82" s="3">
        <f t="shared" si="22"/>
        <v>0</v>
      </c>
      <c r="L82" s="3"/>
    </row>
    <row r="83" ht="15.75" customHeight="1">
      <c r="A83" s="1"/>
      <c r="B83" s="89"/>
      <c r="C83" s="89"/>
      <c r="D83" s="18">
        <f t="shared" si="19"/>
        <v>0</v>
      </c>
      <c r="E83" s="18">
        <f>B83*A72</f>
        <v>0</v>
      </c>
      <c r="F83" s="18">
        <f t="shared" si="20"/>
        <v>0</v>
      </c>
      <c r="G83" s="142"/>
      <c r="H83" s="18"/>
      <c r="I83" s="89">
        <f t="shared" si="21"/>
        <v>0</v>
      </c>
      <c r="J83" s="116"/>
      <c r="K83" s="3">
        <f t="shared" si="22"/>
        <v>0</v>
      </c>
      <c r="L83" s="3"/>
    </row>
    <row r="84" ht="15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</row>
    <row r="85" ht="15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</row>
    <row r="86" ht="15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0.2681</v>
      </c>
      <c r="H86" s="18"/>
      <c r="I86" s="89">
        <f t="shared" si="21"/>
        <v>0</v>
      </c>
      <c r="J86" s="3"/>
      <c r="K86" s="3">
        <f t="shared" si="22"/>
        <v>0</v>
      </c>
      <c r="L86" s="3"/>
    </row>
    <row r="87" ht="15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</row>
    <row r="88" ht="15.75" customHeight="1">
      <c r="A88" s="4" t="s">
        <v>495</v>
      </c>
      <c r="B88" s="97">
        <f>SUM(B74:B87)</f>
        <v>0.2621</v>
      </c>
      <c r="C88" s="96"/>
      <c r="D88" s="97">
        <f t="shared" ref="D88:F88" si="23">SUM(D74:D87)</f>
        <v>0.2681</v>
      </c>
      <c r="E88" s="97">
        <f t="shared" si="23"/>
        <v>1.0484</v>
      </c>
      <c r="F88" s="97">
        <f t="shared" si="23"/>
        <v>1.0724</v>
      </c>
      <c r="G88" s="87"/>
      <c r="H88" s="96"/>
      <c r="I88" s="97">
        <f t="shared" ref="I88:L88" si="24">SUM(I74:I87)</f>
        <v>1.1184</v>
      </c>
      <c r="J88" s="98">
        <f t="shared" si="24"/>
        <v>166388</v>
      </c>
      <c r="K88" s="98">
        <f t="shared" si="24"/>
        <v>2349.712</v>
      </c>
      <c r="L88" s="98">
        <f t="shared" si="24"/>
        <v>0</v>
      </c>
    </row>
    <row r="89" ht="15.75" customHeight="1">
      <c r="A89" s="8"/>
      <c r="B89" s="100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</row>
    <row r="90" ht="15.75" customHeight="1">
      <c r="A90" s="8"/>
      <c r="B90" s="100"/>
      <c r="C90" s="100"/>
      <c r="D90" s="100"/>
      <c r="E90" s="100"/>
      <c r="F90" s="100"/>
      <c r="G90" s="100"/>
      <c r="H90" s="100"/>
      <c r="I90" s="104">
        <f>G86*A72</f>
        <v>1.0724</v>
      </c>
      <c r="J90" s="100"/>
      <c r="K90" s="100"/>
      <c r="L90" s="104"/>
    </row>
    <row r="91" ht="15.75" customHeight="1"/>
    <row r="92" ht="15.75" customHeight="1"/>
    <row r="93" ht="15.75" customHeight="1">
      <c r="A93" s="66" t="s">
        <v>651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</row>
    <row r="95" ht="15.75" customHeight="1">
      <c r="A95" s="81">
        <f>'Menu Cíclico'!P13</f>
        <v>4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</row>
    <row r="97" ht="15.75" customHeight="1">
      <c r="A97" s="37" t="s">
        <v>423</v>
      </c>
      <c r="B97" s="89">
        <v>0.2</v>
      </c>
      <c r="C97" s="89">
        <v>1.0</v>
      </c>
      <c r="D97" s="18">
        <f t="shared" ref="D97:D110" si="25">C97*B97</f>
        <v>0.2</v>
      </c>
      <c r="E97" s="18">
        <f>B97*A95</f>
        <v>0.8</v>
      </c>
      <c r="F97" s="18">
        <f t="shared" ref="F97:F110" si="26">E97*C97</f>
        <v>0.8</v>
      </c>
      <c r="G97" s="140">
        <v>0.0</v>
      </c>
      <c r="H97" s="18">
        <v>1.0</v>
      </c>
      <c r="I97" s="89">
        <f t="shared" ref="I97:I110" si="27">H97*E97</f>
        <v>0.8</v>
      </c>
      <c r="J97" s="116">
        <f>'Insumos Buffet'!D41</f>
        <v>432</v>
      </c>
      <c r="K97" s="3">
        <f t="shared" ref="K97:K110" si="28">J97*I97</f>
        <v>345.6</v>
      </c>
      <c r="L97" s="3"/>
    </row>
    <row r="98" ht="15.75" customHeight="1">
      <c r="A98" s="31" t="s">
        <v>652</v>
      </c>
      <c r="B98" s="89">
        <v>0.02</v>
      </c>
      <c r="C98" s="89">
        <v>1.0</v>
      </c>
      <c r="D98" s="18">
        <f t="shared" si="25"/>
        <v>0.02</v>
      </c>
      <c r="E98" s="18">
        <f>B98*A95</f>
        <v>0.08</v>
      </c>
      <c r="F98" s="18">
        <f t="shared" si="26"/>
        <v>0.08</v>
      </c>
      <c r="G98" s="87"/>
      <c r="H98" s="18">
        <v>1.0</v>
      </c>
      <c r="I98" s="89">
        <f t="shared" si="27"/>
        <v>0.08</v>
      </c>
      <c r="J98" s="116">
        <f>'Insumos Buffet'!D10</f>
        <v>9535</v>
      </c>
      <c r="K98" s="3">
        <f t="shared" si="28"/>
        <v>762.8</v>
      </c>
      <c r="L98" s="3"/>
    </row>
    <row r="99" ht="15.75" customHeight="1">
      <c r="A99" s="31" t="s">
        <v>469</v>
      </c>
      <c r="B99" s="18">
        <v>0.02</v>
      </c>
      <c r="C99" s="18">
        <v>1.0</v>
      </c>
      <c r="D99" s="18">
        <f t="shared" si="25"/>
        <v>0.02</v>
      </c>
      <c r="E99" s="18">
        <f>B99*A95</f>
        <v>0.08</v>
      </c>
      <c r="F99" s="18">
        <f t="shared" si="26"/>
        <v>0.08</v>
      </c>
      <c r="G99" s="148" t="s">
        <v>527</v>
      </c>
      <c r="H99" s="18">
        <v>1.2</v>
      </c>
      <c r="I99" s="89">
        <f t="shared" si="27"/>
        <v>0.096</v>
      </c>
      <c r="J99" s="116">
        <f>'Insumos Buffet'!D60</f>
        <v>32018</v>
      </c>
      <c r="K99" s="3">
        <f t="shared" si="28"/>
        <v>3073.728</v>
      </c>
      <c r="L99" s="3"/>
    </row>
    <row r="100" ht="15.75" customHeight="1">
      <c r="A100" s="31" t="s">
        <v>505</v>
      </c>
      <c r="B100" s="18">
        <v>0.002</v>
      </c>
      <c r="C100" s="18">
        <v>1.0</v>
      </c>
      <c r="D100" s="18">
        <f t="shared" si="25"/>
        <v>0.002</v>
      </c>
      <c r="E100" s="18">
        <f>B100*A95</f>
        <v>0.008</v>
      </c>
      <c r="F100" s="18">
        <f t="shared" si="26"/>
        <v>0.008</v>
      </c>
      <c r="G100" s="142"/>
      <c r="H100" s="18">
        <v>1.0</v>
      </c>
      <c r="I100" s="89">
        <f t="shared" si="27"/>
        <v>0.008</v>
      </c>
      <c r="J100" s="116">
        <f>'Insumos Buffet'!D82</f>
        <v>3200</v>
      </c>
      <c r="K100" s="3">
        <f t="shared" si="28"/>
        <v>25.6</v>
      </c>
      <c r="L100" s="3"/>
    </row>
    <row r="101" ht="15.75" customHeight="1">
      <c r="A101" s="31" t="s">
        <v>494</v>
      </c>
      <c r="B101" s="18">
        <v>1.0E-4</v>
      </c>
      <c r="C101" s="18">
        <v>1.0</v>
      </c>
      <c r="D101" s="18">
        <f t="shared" si="25"/>
        <v>0.0001</v>
      </c>
      <c r="E101" s="18">
        <f>B101*A95</f>
        <v>0.0004</v>
      </c>
      <c r="F101" s="18">
        <f t="shared" si="26"/>
        <v>0.0004</v>
      </c>
      <c r="G101" s="142"/>
      <c r="H101" s="18">
        <v>1.0</v>
      </c>
      <c r="I101" s="89">
        <f t="shared" si="27"/>
        <v>0.0004</v>
      </c>
      <c r="J101" s="116">
        <f>'Insumos Buffet'!D70</f>
        <v>145000</v>
      </c>
      <c r="K101" s="3">
        <f t="shared" si="28"/>
        <v>58</v>
      </c>
      <c r="L101" s="3"/>
    </row>
    <row r="102" ht="15.75" customHeight="1">
      <c r="A102" s="2"/>
      <c r="B102" s="18"/>
      <c r="C102" s="18"/>
      <c r="D102" s="18">
        <f t="shared" si="25"/>
        <v>0</v>
      </c>
      <c r="E102" s="18">
        <f>B102*A95</f>
        <v>0</v>
      </c>
      <c r="F102" s="18">
        <f t="shared" si="26"/>
        <v>0</v>
      </c>
      <c r="G102" s="87"/>
      <c r="H102" s="18"/>
      <c r="I102" s="89">
        <f t="shared" si="27"/>
        <v>0</v>
      </c>
      <c r="J102" s="116"/>
      <c r="K102" s="3">
        <f t="shared" si="28"/>
        <v>0</v>
      </c>
      <c r="L102" s="3"/>
    </row>
    <row r="103" ht="15.75" customHeight="1">
      <c r="A103" s="2"/>
      <c r="B103" s="18"/>
      <c r="C103" s="18"/>
      <c r="D103" s="18">
        <f t="shared" si="25"/>
        <v>0</v>
      </c>
      <c r="E103" s="18">
        <f>B103*A95</f>
        <v>0</v>
      </c>
      <c r="F103" s="18">
        <f t="shared" si="26"/>
        <v>0</v>
      </c>
      <c r="G103" s="59"/>
      <c r="H103" s="18"/>
      <c r="I103" s="89">
        <f t="shared" si="27"/>
        <v>0</v>
      </c>
      <c r="J103" s="116"/>
      <c r="K103" s="3">
        <f t="shared" si="28"/>
        <v>0</v>
      </c>
      <c r="L103" s="3"/>
    </row>
    <row r="104" ht="15.75" customHeight="1">
      <c r="A104" s="2"/>
      <c r="B104" s="89"/>
      <c r="C104" s="89"/>
      <c r="D104" s="18">
        <f t="shared" si="25"/>
        <v>0</v>
      </c>
      <c r="E104" s="18">
        <f>B104*A95</f>
        <v>0</v>
      </c>
      <c r="F104" s="18">
        <f t="shared" si="26"/>
        <v>0</v>
      </c>
      <c r="G104" s="148" t="s">
        <v>528</v>
      </c>
      <c r="H104" s="18"/>
      <c r="I104" s="89">
        <f t="shared" si="27"/>
        <v>0</v>
      </c>
      <c r="J104" s="116"/>
      <c r="K104" s="3">
        <f t="shared" si="28"/>
        <v>0</v>
      </c>
      <c r="L104" s="3"/>
    </row>
    <row r="105" ht="15.75" customHeight="1">
      <c r="A105" s="2"/>
      <c r="B105" s="89"/>
      <c r="C105" s="89"/>
      <c r="D105" s="18">
        <f t="shared" si="25"/>
        <v>0</v>
      </c>
      <c r="E105" s="18">
        <f>B105*A95</f>
        <v>0</v>
      </c>
      <c r="F105" s="18">
        <f t="shared" si="26"/>
        <v>0</v>
      </c>
      <c r="G105" s="142"/>
      <c r="H105" s="18"/>
      <c r="I105" s="89">
        <f t="shared" si="27"/>
        <v>0</v>
      </c>
      <c r="J105" s="116"/>
      <c r="K105" s="3">
        <f t="shared" si="28"/>
        <v>0</v>
      </c>
      <c r="L105" s="3"/>
    </row>
    <row r="106" ht="15.75" customHeight="1">
      <c r="A106" s="1"/>
      <c r="B106" s="89"/>
      <c r="C106" s="89"/>
      <c r="D106" s="18">
        <f t="shared" si="25"/>
        <v>0</v>
      </c>
      <c r="E106" s="18">
        <f>B106*A95</f>
        <v>0</v>
      </c>
      <c r="F106" s="18">
        <f t="shared" si="26"/>
        <v>0</v>
      </c>
      <c r="G106" s="142"/>
      <c r="H106" s="18"/>
      <c r="I106" s="89">
        <f t="shared" si="27"/>
        <v>0</v>
      </c>
      <c r="J106" s="116"/>
      <c r="K106" s="3">
        <f t="shared" si="28"/>
        <v>0</v>
      </c>
      <c r="L106" s="3"/>
    </row>
    <row r="107" ht="15.75" customHeight="1">
      <c r="A107" s="1"/>
      <c r="B107" s="89"/>
      <c r="C107" s="89"/>
      <c r="D107" s="18">
        <f t="shared" si="25"/>
        <v>0</v>
      </c>
      <c r="E107" s="18">
        <f>B107*A95</f>
        <v>0</v>
      </c>
      <c r="F107" s="18">
        <f t="shared" si="26"/>
        <v>0</v>
      </c>
      <c r="G107" s="142"/>
      <c r="H107" s="18"/>
      <c r="I107" s="89">
        <f t="shared" si="27"/>
        <v>0</v>
      </c>
      <c r="J107" s="116"/>
      <c r="K107" s="3">
        <f t="shared" si="28"/>
        <v>0</v>
      </c>
      <c r="L107" s="3"/>
    </row>
    <row r="108" ht="15.75" customHeight="1">
      <c r="A108" s="31"/>
      <c r="B108" s="89"/>
      <c r="C108" s="89"/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/>
      <c r="I108" s="89">
        <f t="shared" si="27"/>
        <v>0</v>
      </c>
      <c r="J108" s="118"/>
      <c r="K108" s="3">
        <f t="shared" si="28"/>
        <v>0</v>
      </c>
      <c r="L108" s="3"/>
    </row>
    <row r="109" ht="15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0.2421</v>
      </c>
      <c r="H109" s="18"/>
      <c r="I109" s="89">
        <f t="shared" si="27"/>
        <v>0</v>
      </c>
      <c r="J109" s="3"/>
      <c r="K109" s="3">
        <f t="shared" si="28"/>
        <v>0</v>
      </c>
      <c r="L109" s="3"/>
    </row>
    <row r="110" ht="15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</row>
    <row r="111" ht="15.75" customHeight="1">
      <c r="A111" s="4" t="s">
        <v>495</v>
      </c>
      <c r="B111" s="97">
        <f>SUM(B97:B110)</f>
        <v>0.2421</v>
      </c>
      <c r="C111" s="96"/>
      <c r="D111" s="97">
        <f t="shared" ref="D111:F111" si="29">SUM(D97:D110)</f>
        <v>0.2421</v>
      </c>
      <c r="E111" s="97">
        <f t="shared" si="29"/>
        <v>0.9684</v>
      </c>
      <c r="F111" s="97">
        <f t="shared" si="29"/>
        <v>0.9684</v>
      </c>
      <c r="G111" s="87"/>
      <c r="H111" s="96"/>
      <c r="I111" s="97">
        <f t="shared" ref="I111:L111" si="30">SUM(I97:I110)</f>
        <v>0.9844</v>
      </c>
      <c r="J111" s="98">
        <f t="shared" si="30"/>
        <v>190185</v>
      </c>
      <c r="K111" s="98">
        <f t="shared" si="30"/>
        <v>4265.728</v>
      </c>
      <c r="L111" s="98">
        <f t="shared" si="30"/>
        <v>0</v>
      </c>
    </row>
    <row r="112" ht="15.75" customHeight="1">
      <c r="A112" s="8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</row>
    <row r="113" ht="15.75" customHeight="1">
      <c r="A113" s="8"/>
      <c r="B113" s="100"/>
      <c r="C113" s="100"/>
      <c r="D113" s="100"/>
      <c r="E113" s="100"/>
      <c r="F113" s="100"/>
      <c r="G113" s="100"/>
      <c r="H113" s="100"/>
      <c r="I113" s="104">
        <f>G109*A95</f>
        <v>0.9684</v>
      </c>
      <c r="J113" s="100"/>
      <c r="K113" s="100"/>
      <c r="L113" s="104"/>
    </row>
    <row r="114" ht="15.75" customHeight="1"/>
    <row r="115" ht="15.75" customHeight="1"/>
    <row r="116" ht="15.75" customHeight="1">
      <c r="A116" s="66" t="s">
        <v>131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</row>
    <row r="118" ht="15.75" customHeight="1">
      <c r="A118" s="81">
        <f>'Menu Cíclico'!T13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</row>
    <row r="120" ht="15.75" customHeight="1">
      <c r="A120" s="37" t="s">
        <v>423</v>
      </c>
      <c r="B120" s="89">
        <v>0.15</v>
      </c>
      <c r="C120" s="89">
        <v>1.0</v>
      </c>
      <c r="D120" s="18">
        <f t="shared" ref="D120:D133" si="31">C120*B120</f>
        <v>0.15</v>
      </c>
      <c r="E120" s="18">
        <f>B120*A118</f>
        <v>0.6</v>
      </c>
      <c r="F120" s="18">
        <f t="shared" ref="F120:F133" si="32">E120*C120</f>
        <v>0.6</v>
      </c>
      <c r="G120" s="140">
        <v>0.0</v>
      </c>
      <c r="H120" s="18">
        <v>1.0</v>
      </c>
      <c r="I120" s="89">
        <f t="shared" ref="I120:I133" si="33">H120*E120</f>
        <v>0.6</v>
      </c>
      <c r="J120" s="116">
        <f>'Insumos Buffet'!D41</f>
        <v>432</v>
      </c>
      <c r="K120" s="3">
        <f t="shared" ref="K120:K133" si="34">J120*I120</f>
        <v>259.2</v>
      </c>
      <c r="L120" s="3"/>
    </row>
    <row r="121" ht="15.75" customHeight="1">
      <c r="A121" s="31" t="s">
        <v>260</v>
      </c>
      <c r="B121" s="89">
        <v>0.01</v>
      </c>
      <c r="C121" s="89">
        <v>1.0</v>
      </c>
      <c r="D121" s="18">
        <f t="shared" si="31"/>
        <v>0.01</v>
      </c>
      <c r="E121" s="18">
        <f>B121*A118</f>
        <v>0.04</v>
      </c>
      <c r="F121" s="18">
        <f t="shared" si="32"/>
        <v>0.04</v>
      </c>
      <c r="G121" s="87"/>
      <c r="H121" s="18">
        <v>1.0</v>
      </c>
      <c r="I121" s="89">
        <f t="shared" si="33"/>
        <v>0.04</v>
      </c>
      <c r="J121" s="116">
        <f>'Insumos Buffet'!D10</f>
        <v>9535</v>
      </c>
      <c r="K121" s="3">
        <f t="shared" si="34"/>
        <v>381.4</v>
      </c>
      <c r="L121" s="3"/>
    </row>
    <row r="122" ht="15.75" customHeight="1">
      <c r="A122" s="31" t="s">
        <v>459</v>
      </c>
      <c r="B122" s="18">
        <v>0.02</v>
      </c>
      <c r="C122" s="18">
        <v>1.0</v>
      </c>
      <c r="D122" s="18">
        <f t="shared" si="31"/>
        <v>0.02</v>
      </c>
      <c r="E122" s="18">
        <f>B122*A118</f>
        <v>0.08</v>
      </c>
      <c r="F122" s="18">
        <f t="shared" si="32"/>
        <v>0.08</v>
      </c>
      <c r="G122" s="148" t="s">
        <v>527</v>
      </c>
      <c r="H122" s="18">
        <v>1.175</v>
      </c>
      <c r="I122" s="89">
        <f t="shared" si="33"/>
        <v>0.094</v>
      </c>
      <c r="J122" s="116">
        <f>'Insumos Buffet'!D96</f>
        <v>2328</v>
      </c>
      <c r="K122" s="3">
        <f t="shared" si="34"/>
        <v>218.832</v>
      </c>
      <c r="L122" s="3"/>
    </row>
    <row r="123" ht="15.75" customHeight="1">
      <c r="A123" s="31" t="s">
        <v>373</v>
      </c>
      <c r="B123" s="18">
        <v>0.02</v>
      </c>
      <c r="C123" s="18">
        <v>1.0</v>
      </c>
      <c r="D123" s="18">
        <f t="shared" si="31"/>
        <v>0.02</v>
      </c>
      <c r="E123" s="18">
        <f>B123*A118</f>
        <v>0.08</v>
      </c>
      <c r="F123" s="18">
        <f t="shared" si="32"/>
        <v>0.08</v>
      </c>
      <c r="G123" s="142"/>
      <c r="H123" s="18">
        <v>1.175</v>
      </c>
      <c r="I123" s="89">
        <f t="shared" si="33"/>
        <v>0.094</v>
      </c>
      <c r="J123" s="116">
        <f>'Insumos Buffet'!D24</f>
        <v>11000</v>
      </c>
      <c r="K123" s="3">
        <f t="shared" si="34"/>
        <v>1034</v>
      </c>
      <c r="L123" s="3"/>
    </row>
    <row r="124" ht="15.75" customHeight="1">
      <c r="A124" s="31" t="s">
        <v>378</v>
      </c>
      <c r="B124" s="18">
        <v>0.05</v>
      </c>
      <c r="C124" s="18">
        <v>1.0</v>
      </c>
      <c r="D124" s="18">
        <f t="shared" si="31"/>
        <v>0.05</v>
      </c>
      <c r="E124" s="18">
        <f>B124*A118</f>
        <v>0.2</v>
      </c>
      <c r="F124" s="18">
        <f t="shared" si="32"/>
        <v>0.2</v>
      </c>
      <c r="G124" s="142"/>
      <c r="H124" s="18">
        <v>1.0</v>
      </c>
      <c r="I124" s="89">
        <f t="shared" si="33"/>
        <v>0.2</v>
      </c>
      <c r="J124" s="116">
        <f>'Insumos Buffet'!D25</f>
        <v>12732</v>
      </c>
      <c r="K124" s="3">
        <f t="shared" si="34"/>
        <v>2546.4</v>
      </c>
      <c r="L124" s="3"/>
    </row>
    <row r="125" ht="15.75" customHeight="1">
      <c r="A125" s="31" t="s">
        <v>502</v>
      </c>
      <c r="B125" s="18">
        <v>0.02</v>
      </c>
      <c r="C125" s="18">
        <v>1.0</v>
      </c>
      <c r="D125" s="18">
        <f t="shared" si="31"/>
        <v>0.02</v>
      </c>
      <c r="E125" s="18">
        <f>B125*A118</f>
        <v>0.08</v>
      </c>
      <c r="F125" s="18">
        <f t="shared" si="32"/>
        <v>0.08</v>
      </c>
      <c r="G125" s="87"/>
      <c r="H125" s="18">
        <v>1.0</v>
      </c>
      <c r="I125" s="89">
        <f t="shared" si="33"/>
        <v>0.08</v>
      </c>
      <c r="J125" s="116">
        <f>'Insumos Buffet'!D73</f>
        <v>20363</v>
      </c>
      <c r="K125" s="3">
        <f t="shared" si="34"/>
        <v>1629.04</v>
      </c>
      <c r="L125" s="3"/>
    </row>
    <row r="126" ht="15.75" customHeight="1">
      <c r="A126" s="31" t="s">
        <v>505</v>
      </c>
      <c r="B126" s="18">
        <v>0.002</v>
      </c>
      <c r="C126" s="18">
        <v>1.0</v>
      </c>
      <c r="D126" s="18">
        <f t="shared" si="31"/>
        <v>0.002</v>
      </c>
      <c r="E126" s="18">
        <f>B126*A118</f>
        <v>0.008</v>
      </c>
      <c r="F126" s="18">
        <f t="shared" si="32"/>
        <v>0.008</v>
      </c>
      <c r="G126" s="59"/>
      <c r="H126" s="18">
        <v>1.0</v>
      </c>
      <c r="I126" s="89">
        <f t="shared" si="33"/>
        <v>0.008</v>
      </c>
      <c r="J126" s="116">
        <f>'Insumos Buffet'!D82</f>
        <v>3200</v>
      </c>
      <c r="K126" s="3">
        <f t="shared" si="34"/>
        <v>25.6</v>
      </c>
      <c r="L126" s="3"/>
    </row>
    <row r="127" ht="15.75" customHeight="1">
      <c r="A127" s="31" t="s">
        <v>494</v>
      </c>
      <c r="B127" s="89">
        <v>1.0E-4</v>
      </c>
      <c r="C127" s="89">
        <v>1.0</v>
      </c>
      <c r="D127" s="18">
        <f t="shared" si="31"/>
        <v>0.0001</v>
      </c>
      <c r="E127" s="18">
        <f>B127*A118</f>
        <v>0.0004</v>
      </c>
      <c r="F127" s="18">
        <f t="shared" si="32"/>
        <v>0.0004</v>
      </c>
      <c r="G127" s="148" t="s">
        <v>528</v>
      </c>
      <c r="H127" s="18">
        <v>1.0</v>
      </c>
      <c r="I127" s="89">
        <f t="shared" si="33"/>
        <v>0.0004</v>
      </c>
      <c r="J127" s="116">
        <f>'Insumos Buffet'!D70</f>
        <v>145000</v>
      </c>
      <c r="K127" s="3">
        <f t="shared" si="34"/>
        <v>58</v>
      </c>
      <c r="L127" s="3"/>
    </row>
    <row r="128" ht="15.75" customHeight="1">
      <c r="A128" s="2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</row>
    <row r="129" ht="15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</row>
    <row r="130" ht="15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</row>
    <row r="131" ht="15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</row>
    <row r="132" ht="15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0.2721</v>
      </c>
      <c r="H132" s="18"/>
      <c r="I132" s="89">
        <f t="shared" si="33"/>
        <v>0</v>
      </c>
      <c r="J132" s="3"/>
      <c r="K132" s="3">
        <f t="shared" si="34"/>
        <v>0</v>
      </c>
      <c r="L132" s="3"/>
    </row>
    <row r="133" ht="15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</row>
    <row r="134" ht="15.75" customHeight="1">
      <c r="A134" s="4" t="s">
        <v>495</v>
      </c>
      <c r="B134" s="97">
        <f>SUM(B120:B133)</f>
        <v>0.2721</v>
      </c>
      <c r="C134" s="96"/>
      <c r="D134" s="97">
        <f t="shared" ref="D134:F134" si="35">SUM(D120:D133)</f>
        <v>0.2721</v>
      </c>
      <c r="E134" s="97">
        <f t="shared" si="35"/>
        <v>1.0884</v>
      </c>
      <c r="F134" s="97">
        <f t="shared" si="35"/>
        <v>1.0884</v>
      </c>
      <c r="G134" s="87"/>
      <c r="H134" s="96"/>
      <c r="I134" s="97">
        <f t="shared" ref="I134:L134" si="36">SUM(I120:I133)</f>
        <v>1.1164</v>
      </c>
      <c r="J134" s="98">
        <f t="shared" si="36"/>
        <v>204590</v>
      </c>
      <c r="K134" s="98">
        <f t="shared" si="36"/>
        <v>6152.472</v>
      </c>
      <c r="L134" s="98">
        <f t="shared" si="36"/>
        <v>0</v>
      </c>
    </row>
    <row r="135" ht="15.75" customHeight="1">
      <c r="A135" s="8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</row>
    <row r="136" ht="15.75" customHeight="1">
      <c r="A136" s="8"/>
      <c r="B136" s="100"/>
      <c r="C136" s="100"/>
      <c r="D136" s="100"/>
      <c r="E136" s="100"/>
      <c r="F136" s="100"/>
      <c r="G136" s="100"/>
      <c r="H136" s="100"/>
      <c r="I136" s="104">
        <f>G132*A118</f>
        <v>1.0884</v>
      </c>
      <c r="J136" s="100"/>
      <c r="K136" s="100"/>
      <c r="L136" s="104"/>
    </row>
    <row r="137" ht="15.75" customHeight="1"/>
    <row r="138" ht="15.75" customHeight="1"/>
    <row r="139" ht="15.75" customHeight="1">
      <c r="A139" s="66" t="s">
        <v>221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</row>
    <row r="141" ht="15.75" customHeight="1">
      <c r="A141" s="81">
        <f>'Menu Cíclico'!X13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</row>
    <row r="143" ht="15.75" customHeight="1">
      <c r="A143" s="37" t="s">
        <v>423</v>
      </c>
      <c r="B143" s="89">
        <v>0.15</v>
      </c>
      <c r="C143" s="89">
        <v>1.0</v>
      </c>
      <c r="D143" s="18">
        <f t="shared" ref="D143:D156" si="37">C143*B143</f>
        <v>0.15</v>
      </c>
      <c r="E143" s="18">
        <f>B143*A141</f>
        <v>0.6</v>
      </c>
      <c r="F143" s="18">
        <f t="shared" ref="F143:F156" si="38">E143*C143</f>
        <v>0.6</v>
      </c>
      <c r="G143" s="140">
        <v>0.0</v>
      </c>
      <c r="H143" s="18">
        <v>1.0</v>
      </c>
      <c r="I143" s="89">
        <f t="shared" ref="I143:I156" si="39">H143*E143</f>
        <v>0.6</v>
      </c>
      <c r="J143" s="116">
        <f>'Insumos Buffet'!D41</f>
        <v>432</v>
      </c>
      <c r="K143" s="3">
        <f t="shared" ref="K143:K156" si="40">J143*I143</f>
        <v>259.2</v>
      </c>
      <c r="L143" s="3"/>
    </row>
    <row r="144" ht="15.75" customHeight="1">
      <c r="A144" s="31" t="s">
        <v>345</v>
      </c>
      <c r="B144" s="89">
        <v>0.1</v>
      </c>
      <c r="C144" s="89">
        <v>1.0</v>
      </c>
      <c r="D144" s="18">
        <f t="shared" si="37"/>
        <v>0.1</v>
      </c>
      <c r="E144" s="18">
        <f>B144*A141</f>
        <v>0.4</v>
      </c>
      <c r="F144" s="18">
        <f t="shared" si="38"/>
        <v>0.4</v>
      </c>
      <c r="G144" s="87"/>
      <c r="H144" s="18">
        <v>1.175</v>
      </c>
      <c r="I144" s="89">
        <f t="shared" si="39"/>
        <v>0.47</v>
      </c>
      <c r="J144" s="116">
        <f>'Insumos Buffet'!D21</f>
        <v>2990</v>
      </c>
      <c r="K144" s="3">
        <f t="shared" si="40"/>
        <v>1405.3</v>
      </c>
      <c r="L144" s="3"/>
    </row>
    <row r="145" ht="15.75" customHeight="1">
      <c r="A145" s="31" t="s">
        <v>469</v>
      </c>
      <c r="B145" s="18">
        <v>0.01</v>
      </c>
      <c r="C145" s="18">
        <v>1.0</v>
      </c>
      <c r="D145" s="18">
        <f t="shared" si="37"/>
        <v>0.01</v>
      </c>
      <c r="E145" s="18">
        <f>B145*A141</f>
        <v>0.04</v>
      </c>
      <c r="F145" s="18">
        <f t="shared" si="38"/>
        <v>0.04</v>
      </c>
      <c r="G145" s="148" t="s">
        <v>527</v>
      </c>
      <c r="H145" s="18">
        <v>1.0</v>
      </c>
      <c r="I145" s="89">
        <f t="shared" si="39"/>
        <v>0.04</v>
      </c>
      <c r="J145" s="116">
        <f>'Insumos Buffet'!D60</f>
        <v>32018</v>
      </c>
      <c r="K145" s="3">
        <f t="shared" si="40"/>
        <v>1280.72</v>
      </c>
      <c r="L145" s="3"/>
    </row>
    <row r="146" ht="15.75" customHeight="1">
      <c r="A146" s="31" t="s">
        <v>505</v>
      </c>
      <c r="B146" s="18">
        <v>0.002</v>
      </c>
      <c r="C146" s="18">
        <v>1.0</v>
      </c>
      <c r="D146" s="18">
        <f t="shared" si="37"/>
        <v>0.002</v>
      </c>
      <c r="E146" s="18">
        <f>B146*A141</f>
        <v>0.008</v>
      </c>
      <c r="F146" s="18">
        <f t="shared" si="38"/>
        <v>0.008</v>
      </c>
      <c r="G146" s="142"/>
      <c r="H146" s="18">
        <v>1.0</v>
      </c>
      <c r="I146" s="89">
        <f t="shared" si="39"/>
        <v>0.008</v>
      </c>
      <c r="J146" s="116">
        <f>'Insumos Buffet'!D82</f>
        <v>3200</v>
      </c>
      <c r="K146" s="3">
        <f t="shared" si="40"/>
        <v>25.6</v>
      </c>
      <c r="L146" s="3"/>
    </row>
    <row r="147" ht="15.75" customHeight="1">
      <c r="A147" s="31" t="s">
        <v>494</v>
      </c>
      <c r="B147" s="18">
        <v>1.0E-4</v>
      </c>
      <c r="C147" s="18">
        <v>1.0</v>
      </c>
      <c r="D147" s="18">
        <f t="shared" si="37"/>
        <v>0.0001</v>
      </c>
      <c r="E147" s="18">
        <f>B147*A141</f>
        <v>0.0004</v>
      </c>
      <c r="F147" s="18">
        <f t="shared" si="38"/>
        <v>0.0004</v>
      </c>
      <c r="G147" s="142"/>
      <c r="H147" s="18">
        <v>1.0</v>
      </c>
      <c r="I147" s="89">
        <f t="shared" si="39"/>
        <v>0.0004</v>
      </c>
      <c r="J147" s="116">
        <f>'Insumos Buffet'!D70</f>
        <v>145000</v>
      </c>
      <c r="K147" s="3">
        <f t="shared" si="40"/>
        <v>58</v>
      </c>
      <c r="L147" s="3"/>
    </row>
    <row r="148" ht="15.75" customHeight="1">
      <c r="A148" s="2"/>
      <c r="B148" s="18"/>
      <c r="C148" s="18"/>
      <c r="D148" s="18">
        <f t="shared" si="37"/>
        <v>0</v>
      </c>
      <c r="E148" s="18">
        <f>B148*A141</f>
        <v>0</v>
      </c>
      <c r="F148" s="18">
        <f t="shared" si="38"/>
        <v>0</v>
      </c>
      <c r="G148" s="87"/>
      <c r="H148" s="18"/>
      <c r="I148" s="89">
        <f t="shared" si="39"/>
        <v>0</v>
      </c>
      <c r="J148" s="116"/>
      <c r="K148" s="3">
        <f t="shared" si="40"/>
        <v>0</v>
      </c>
      <c r="L148" s="3"/>
    </row>
    <row r="149" ht="15.75" customHeight="1">
      <c r="A149" s="2"/>
      <c r="B149" s="18"/>
      <c r="C149" s="18"/>
      <c r="D149" s="18">
        <f t="shared" si="37"/>
        <v>0</v>
      </c>
      <c r="E149" s="18">
        <f>B149*A141</f>
        <v>0</v>
      </c>
      <c r="F149" s="18">
        <f t="shared" si="38"/>
        <v>0</v>
      </c>
      <c r="G149" s="59"/>
      <c r="H149" s="18"/>
      <c r="I149" s="89">
        <f t="shared" si="39"/>
        <v>0</v>
      </c>
      <c r="J149" s="116"/>
      <c r="K149" s="3">
        <f t="shared" si="40"/>
        <v>0</v>
      </c>
      <c r="L149" s="3"/>
    </row>
    <row r="150" ht="15.75" customHeight="1">
      <c r="A150" s="2"/>
      <c r="B150" s="89"/>
      <c r="C150" s="89"/>
      <c r="D150" s="18">
        <f t="shared" si="37"/>
        <v>0</v>
      </c>
      <c r="E150" s="18">
        <f>B150*A141</f>
        <v>0</v>
      </c>
      <c r="F150" s="18">
        <f t="shared" si="38"/>
        <v>0</v>
      </c>
      <c r="G150" s="148" t="s">
        <v>528</v>
      </c>
      <c r="H150" s="18"/>
      <c r="I150" s="89">
        <f t="shared" si="39"/>
        <v>0</v>
      </c>
      <c r="J150" s="116"/>
      <c r="K150" s="3">
        <f t="shared" si="40"/>
        <v>0</v>
      </c>
      <c r="L150" s="3"/>
    </row>
    <row r="151" ht="15.75" customHeight="1">
      <c r="A151" s="2"/>
      <c r="B151" s="89"/>
      <c r="C151" s="89"/>
      <c r="D151" s="18">
        <f t="shared" si="37"/>
        <v>0</v>
      </c>
      <c r="E151" s="18">
        <f>B151*A141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</row>
    <row r="152" ht="15.75" customHeight="1">
      <c r="A152" s="1"/>
      <c r="B152" s="89"/>
      <c r="C152" s="89"/>
      <c r="D152" s="18">
        <f t="shared" si="37"/>
        <v>0</v>
      </c>
      <c r="E152" s="18">
        <f>B152*A141</f>
        <v>0</v>
      </c>
      <c r="F152" s="18">
        <f t="shared" si="38"/>
        <v>0</v>
      </c>
      <c r="G152" s="142"/>
      <c r="H152" s="18"/>
      <c r="I152" s="89">
        <f t="shared" si="39"/>
        <v>0</v>
      </c>
      <c r="J152" s="116"/>
      <c r="K152" s="3">
        <f t="shared" si="40"/>
        <v>0</v>
      </c>
      <c r="L152" s="3"/>
    </row>
    <row r="153" ht="15.75" customHeight="1">
      <c r="A153" s="1"/>
      <c r="B153" s="89"/>
      <c r="C153" s="89"/>
      <c r="D153" s="18">
        <f t="shared" si="37"/>
        <v>0</v>
      </c>
      <c r="E153" s="18">
        <f>B153*A141</f>
        <v>0</v>
      </c>
      <c r="F153" s="18">
        <f t="shared" si="38"/>
        <v>0</v>
      </c>
      <c r="G153" s="142"/>
      <c r="H153" s="18"/>
      <c r="I153" s="89">
        <f t="shared" si="39"/>
        <v>0</v>
      </c>
      <c r="J153" s="116"/>
      <c r="K153" s="3">
        <f t="shared" si="40"/>
        <v>0</v>
      </c>
      <c r="L153" s="3"/>
    </row>
    <row r="154" ht="15.75" customHeight="1">
      <c r="A154" s="31"/>
      <c r="B154" s="89"/>
      <c r="C154" s="89"/>
      <c r="D154" s="95">
        <f t="shared" si="37"/>
        <v>0</v>
      </c>
      <c r="E154" s="95">
        <f>B154*A141</f>
        <v>0</v>
      </c>
      <c r="F154" s="18">
        <f t="shared" si="38"/>
        <v>0</v>
      </c>
      <c r="G154" s="87"/>
      <c r="H154" s="18"/>
      <c r="I154" s="89">
        <f t="shared" si="39"/>
        <v>0</v>
      </c>
      <c r="J154" s="118"/>
      <c r="K154" s="3">
        <f t="shared" si="40"/>
        <v>0</v>
      </c>
      <c r="L154" s="3"/>
    </row>
    <row r="155" ht="15.75" customHeight="1">
      <c r="A155" s="31"/>
      <c r="B155" s="89"/>
      <c r="C155" s="89"/>
      <c r="D155" s="18">
        <f t="shared" si="37"/>
        <v>0</v>
      </c>
      <c r="E155" s="18">
        <f>B155*A141</f>
        <v>0</v>
      </c>
      <c r="F155" s="18">
        <f t="shared" si="38"/>
        <v>0</v>
      </c>
      <c r="G155" s="143">
        <f>F157/A141</f>
        <v>0.2621</v>
      </c>
      <c r="H155" s="18"/>
      <c r="I155" s="89">
        <f t="shared" si="39"/>
        <v>0</v>
      </c>
      <c r="J155" s="3"/>
      <c r="K155" s="3">
        <f t="shared" si="40"/>
        <v>0</v>
      </c>
      <c r="L155" s="3"/>
    </row>
    <row r="156" ht="15.75" customHeight="1">
      <c r="A156" s="31"/>
      <c r="B156" s="89"/>
      <c r="C156" s="89"/>
      <c r="D156" s="18">
        <f t="shared" si="37"/>
        <v>0</v>
      </c>
      <c r="E156" s="18">
        <f>B156*A141</f>
        <v>0</v>
      </c>
      <c r="F156" s="18">
        <f t="shared" si="38"/>
        <v>0</v>
      </c>
      <c r="G156" s="142"/>
      <c r="H156" s="18"/>
      <c r="I156" s="89">
        <f t="shared" si="39"/>
        <v>0</v>
      </c>
      <c r="J156" s="3"/>
      <c r="K156" s="3">
        <f t="shared" si="40"/>
        <v>0</v>
      </c>
      <c r="L156" s="3"/>
    </row>
    <row r="157" ht="15.75" customHeight="1">
      <c r="A157" s="4" t="s">
        <v>495</v>
      </c>
      <c r="B157" s="97">
        <f>SUM(B143:B156)</f>
        <v>0.2621</v>
      </c>
      <c r="C157" s="96"/>
      <c r="D157" s="97">
        <f t="shared" ref="D157:F157" si="41">SUM(D143:D156)</f>
        <v>0.2621</v>
      </c>
      <c r="E157" s="97">
        <f t="shared" si="41"/>
        <v>1.0484</v>
      </c>
      <c r="F157" s="97">
        <f t="shared" si="41"/>
        <v>1.0484</v>
      </c>
      <c r="G157" s="87"/>
      <c r="H157" s="96"/>
      <c r="I157" s="97">
        <f t="shared" ref="I157:L157" si="42">SUM(I143:I156)</f>
        <v>1.1184</v>
      </c>
      <c r="J157" s="98">
        <f t="shared" si="42"/>
        <v>183640</v>
      </c>
      <c r="K157" s="98">
        <f t="shared" si="42"/>
        <v>3028.82</v>
      </c>
      <c r="L157" s="98">
        <f t="shared" si="42"/>
        <v>0</v>
      </c>
    </row>
    <row r="158" ht="15.75" customHeight="1">
      <c r="A158" s="8"/>
      <c r="B158" s="100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</row>
    <row r="159" ht="15.75" customHeight="1">
      <c r="A159" s="8"/>
      <c r="B159" s="100"/>
      <c r="C159" s="100"/>
      <c r="D159" s="100"/>
      <c r="E159" s="100"/>
      <c r="F159" s="100"/>
      <c r="G159" s="100"/>
      <c r="H159" s="100"/>
      <c r="I159" s="104">
        <f>G155*A141</f>
        <v>1.0484</v>
      </c>
      <c r="J159" s="100"/>
      <c r="K159" s="100"/>
      <c r="L159" s="104"/>
    </row>
    <row r="160" ht="15.75" customHeight="1"/>
    <row r="161" ht="15.75" customHeight="1"/>
    <row r="162" ht="15.75" customHeight="1">
      <c r="A162" s="66" t="s">
        <v>86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</row>
    <row r="163" ht="15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</row>
    <row r="164" ht="15.75" customHeight="1">
      <c r="A164" s="81">
        <f>'Menu Cíclico'!AB13</f>
        <v>4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</row>
    <row r="166" ht="15.75" customHeight="1">
      <c r="A166" s="37" t="s">
        <v>423</v>
      </c>
      <c r="B166" s="89">
        <v>0.15</v>
      </c>
      <c r="C166" s="89">
        <v>1.0</v>
      </c>
      <c r="D166" s="18">
        <f t="shared" ref="D166:D179" si="43">C166*B166</f>
        <v>0.15</v>
      </c>
      <c r="E166" s="18">
        <f>B166*A164</f>
        <v>0.6</v>
      </c>
      <c r="F166" s="18">
        <f t="shared" ref="F166:F179" si="44">E166*C166</f>
        <v>0.6</v>
      </c>
      <c r="G166" s="140">
        <v>0.0</v>
      </c>
      <c r="H166" s="18">
        <v>1.0</v>
      </c>
      <c r="I166" s="89">
        <f t="shared" ref="I166:I179" si="45">H166*E166</f>
        <v>0.6</v>
      </c>
      <c r="J166" s="116">
        <f>'Insumos Buffet'!D41</f>
        <v>432</v>
      </c>
      <c r="K166" s="3">
        <f t="shared" ref="K166:K179" si="46">J166*I166</f>
        <v>259.2</v>
      </c>
      <c r="L166" s="3"/>
    </row>
    <row r="167" ht="15.75" customHeight="1">
      <c r="A167" s="31" t="s">
        <v>502</v>
      </c>
      <c r="B167" s="89">
        <v>0.02</v>
      </c>
      <c r="C167" s="89">
        <v>1.0</v>
      </c>
      <c r="D167" s="18">
        <f t="shared" si="43"/>
        <v>0.02</v>
      </c>
      <c r="E167" s="18">
        <f>B167*A164</f>
        <v>0.08</v>
      </c>
      <c r="F167" s="18">
        <f t="shared" si="44"/>
        <v>0.08</v>
      </c>
      <c r="G167" s="87"/>
      <c r="H167" s="18">
        <v>1.0</v>
      </c>
      <c r="I167" s="89">
        <f t="shared" si="45"/>
        <v>0.08</v>
      </c>
      <c r="J167" s="116">
        <f>'Insumos Buffet'!D73</f>
        <v>20363</v>
      </c>
      <c r="K167" s="3">
        <f t="shared" si="46"/>
        <v>1629.04</v>
      </c>
      <c r="L167" s="3"/>
    </row>
    <row r="168" ht="15.75" customHeight="1">
      <c r="A168" s="31" t="s">
        <v>132</v>
      </c>
      <c r="B168" s="18">
        <v>0.06</v>
      </c>
      <c r="C168" s="18">
        <v>1.0</v>
      </c>
      <c r="D168" s="18">
        <f t="shared" si="43"/>
        <v>0.06</v>
      </c>
      <c r="E168" s="18">
        <f>B168*A164</f>
        <v>0.24</v>
      </c>
      <c r="F168" s="18">
        <f t="shared" si="44"/>
        <v>0.24</v>
      </c>
      <c r="G168" s="148" t="s">
        <v>527</v>
      </c>
      <c r="H168" s="18">
        <v>1.2</v>
      </c>
      <c r="I168" s="89">
        <f t="shared" si="45"/>
        <v>0.288</v>
      </c>
      <c r="J168" s="116">
        <f>'Insumos Buffet'!D4</f>
        <v>11000</v>
      </c>
      <c r="K168" s="3">
        <f t="shared" si="46"/>
        <v>3168</v>
      </c>
      <c r="L168" s="3"/>
    </row>
    <row r="169" ht="15.75" customHeight="1">
      <c r="A169" s="31" t="s">
        <v>441</v>
      </c>
      <c r="B169" s="18">
        <v>0.02</v>
      </c>
      <c r="C169" s="18">
        <v>1.0</v>
      </c>
      <c r="D169" s="18">
        <f t="shared" si="43"/>
        <v>0.02</v>
      </c>
      <c r="E169" s="18">
        <f>B169*A164</f>
        <v>0.08</v>
      </c>
      <c r="F169" s="18">
        <f t="shared" si="44"/>
        <v>0.08</v>
      </c>
      <c r="G169" s="142"/>
      <c r="H169" s="18">
        <v>1.0</v>
      </c>
      <c r="I169" s="89">
        <f t="shared" si="45"/>
        <v>0.08</v>
      </c>
      <c r="J169" s="116">
        <f>'Insumos Buffet'!D88</f>
        <v>49781.722</v>
      </c>
      <c r="K169" s="3">
        <f t="shared" si="46"/>
        <v>3982.53776</v>
      </c>
      <c r="L169" s="3"/>
    </row>
    <row r="170" ht="15.75" customHeight="1">
      <c r="A170" s="31" t="s">
        <v>505</v>
      </c>
      <c r="B170" s="18">
        <v>0.002</v>
      </c>
      <c r="C170" s="18">
        <v>1.0</v>
      </c>
      <c r="D170" s="18">
        <f t="shared" si="43"/>
        <v>0.002</v>
      </c>
      <c r="E170" s="18">
        <f>B170*A164</f>
        <v>0.008</v>
      </c>
      <c r="F170" s="18">
        <f t="shared" si="44"/>
        <v>0.008</v>
      </c>
      <c r="G170" s="142"/>
      <c r="H170" s="18">
        <v>1.0</v>
      </c>
      <c r="I170" s="89">
        <f t="shared" si="45"/>
        <v>0.008</v>
      </c>
      <c r="J170" s="116">
        <f>'Insumos Buffet'!D82</f>
        <v>3200</v>
      </c>
      <c r="K170" s="3">
        <f t="shared" si="46"/>
        <v>25.6</v>
      </c>
      <c r="L170" s="3"/>
    </row>
    <row r="171" ht="15.75" customHeight="1">
      <c r="A171" s="31" t="s">
        <v>494</v>
      </c>
      <c r="B171" s="18">
        <v>5.0E-4</v>
      </c>
      <c r="C171" s="18">
        <v>1.0</v>
      </c>
      <c r="D171" s="18">
        <f t="shared" si="43"/>
        <v>0.0005</v>
      </c>
      <c r="E171" s="18">
        <f>B171*A164</f>
        <v>0.002</v>
      </c>
      <c r="F171" s="18">
        <f t="shared" si="44"/>
        <v>0.002</v>
      </c>
      <c r="G171" s="87"/>
      <c r="H171" s="18">
        <v>1.0</v>
      </c>
      <c r="I171" s="89">
        <f t="shared" si="45"/>
        <v>0.002</v>
      </c>
      <c r="J171" s="116">
        <f>'Insumos Buffet'!D70</f>
        <v>145000</v>
      </c>
      <c r="K171" s="3">
        <f t="shared" si="46"/>
        <v>290</v>
      </c>
      <c r="L171" s="3"/>
    </row>
    <row r="172" ht="15.75" customHeight="1">
      <c r="A172" s="31"/>
      <c r="B172" s="18"/>
      <c r="C172" s="18"/>
      <c r="D172" s="18">
        <f t="shared" si="43"/>
        <v>0</v>
      </c>
      <c r="E172" s="18">
        <f>B172*A164</f>
        <v>0</v>
      </c>
      <c r="F172" s="18">
        <f t="shared" si="44"/>
        <v>0</v>
      </c>
      <c r="G172" s="59"/>
      <c r="H172" s="18"/>
      <c r="I172" s="89">
        <f t="shared" si="45"/>
        <v>0</v>
      </c>
      <c r="J172" s="116"/>
      <c r="K172" s="3">
        <f t="shared" si="46"/>
        <v>0</v>
      </c>
      <c r="L172" s="3"/>
    </row>
    <row r="173" ht="15.75" customHeight="1">
      <c r="A173" s="2"/>
      <c r="B173" s="89"/>
      <c r="C173" s="89"/>
      <c r="D173" s="18">
        <f t="shared" si="43"/>
        <v>0</v>
      </c>
      <c r="E173" s="18">
        <f>B173*A164</f>
        <v>0</v>
      </c>
      <c r="F173" s="18">
        <f t="shared" si="44"/>
        <v>0</v>
      </c>
      <c r="G173" s="148" t="s">
        <v>528</v>
      </c>
      <c r="H173" s="18"/>
      <c r="I173" s="89">
        <f t="shared" si="45"/>
        <v>0</v>
      </c>
      <c r="J173" s="116"/>
      <c r="K173" s="3">
        <f t="shared" si="46"/>
        <v>0</v>
      </c>
      <c r="L173" s="3"/>
    </row>
    <row r="174" ht="15.75" customHeight="1">
      <c r="A174" s="2"/>
      <c r="B174" s="89"/>
      <c r="C174" s="89"/>
      <c r="D174" s="18">
        <f t="shared" si="43"/>
        <v>0</v>
      </c>
      <c r="E174" s="18">
        <f>B174*A164</f>
        <v>0</v>
      </c>
      <c r="F174" s="18">
        <f t="shared" si="44"/>
        <v>0</v>
      </c>
      <c r="G174" s="142"/>
      <c r="H174" s="18"/>
      <c r="I174" s="89">
        <f t="shared" si="45"/>
        <v>0</v>
      </c>
      <c r="J174" s="116"/>
      <c r="K174" s="3">
        <f t="shared" si="46"/>
        <v>0</v>
      </c>
      <c r="L174" s="3"/>
    </row>
    <row r="175" ht="15.75" customHeight="1">
      <c r="A175" s="1"/>
      <c r="B175" s="89"/>
      <c r="C175" s="89"/>
      <c r="D175" s="18">
        <f t="shared" si="43"/>
        <v>0</v>
      </c>
      <c r="E175" s="18">
        <f>B175*A164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</row>
    <row r="176" ht="15.75" customHeight="1">
      <c r="A176" s="1"/>
      <c r="B176" s="89"/>
      <c r="C176" s="89"/>
      <c r="D176" s="18">
        <f t="shared" si="43"/>
        <v>0</v>
      </c>
      <c r="E176" s="18">
        <f>B176*A164</f>
        <v>0</v>
      </c>
      <c r="F176" s="18">
        <f t="shared" si="44"/>
        <v>0</v>
      </c>
      <c r="G176" s="142"/>
      <c r="H176" s="18"/>
      <c r="I176" s="89">
        <f t="shared" si="45"/>
        <v>0</v>
      </c>
      <c r="J176" s="116"/>
      <c r="K176" s="3">
        <f t="shared" si="46"/>
        <v>0</v>
      </c>
      <c r="L176" s="3"/>
    </row>
    <row r="177" ht="15.75" customHeight="1">
      <c r="A177" s="31"/>
      <c r="B177" s="89"/>
      <c r="C177" s="89"/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/>
      <c r="I177" s="89">
        <f t="shared" si="45"/>
        <v>0</v>
      </c>
      <c r="J177" s="118"/>
      <c r="K177" s="3">
        <f t="shared" si="46"/>
        <v>0</v>
      </c>
      <c r="L177" s="3"/>
    </row>
    <row r="178" ht="15.75" customHeight="1">
      <c r="A178" s="31"/>
      <c r="B178" s="89"/>
      <c r="C178" s="89"/>
      <c r="D178" s="18">
        <f t="shared" si="43"/>
        <v>0</v>
      </c>
      <c r="E178" s="18">
        <f>B178*A164</f>
        <v>0</v>
      </c>
      <c r="F178" s="18">
        <f t="shared" si="44"/>
        <v>0</v>
      </c>
      <c r="G178" s="143">
        <f>F180/A164</f>
        <v>0.2525</v>
      </c>
      <c r="H178" s="18"/>
      <c r="I178" s="89">
        <f t="shared" si="45"/>
        <v>0</v>
      </c>
      <c r="J178" s="3"/>
      <c r="K178" s="3">
        <f t="shared" si="46"/>
        <v>0</v>
      </c>
      <c r="L178" s="3"/>
    </row>
    <row r="179" ht="15.75" customHeight="1">
      <c r="A179" s="31"/>
      <c r="B179" s="89"/>
      <c r="C179" s="89"/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/>
      <c r="I179" s="89">
        <f t="shared" si="45"/>
        <v>0</v>
      </c>
      <c r="J179" s="3"/>
      <c r="K179" s="3">
        <f t="shared" si="46"/>
        <v>0</v>
      </c>
      <c r="L179" s="3"/>
    </row>
    <row r="180" ht="15.75" customHeight="1">
      <c r="A180" s="4" t="s">
        <v>495</v>
      </c>
      <c r="B180" s="97">
        <f>SUM(B166:B179)</f>
        <v>0.2525</v>
      </c>
      <c r="C180" s="96"/>
      <c r="D180" s="97">
        <f t="shared" ref="D180:F180" si="47">SUM(D166:D179)</f>
        <v>0.2525</v>
      </c>
      <c r="E180" s="97">
        <f t="shared" si="47"/>
        <v>1.01</v>
      </c>
      <c r="F180" s="97">
        <f t="shared" si="47"/>
        <v>1.01</v>
      </c>
      <c r="G180" s="87"/>
      <c r="H180" s="96"/>
      <c r="I180" s="97">
        <f t="shared" ref="I180:L180" si="48">SUM(I166:I179)</f>
        <v>1.058</v>
      </c>
      <c r="J180" s="98">
        <f t="shared" si="48"/>
        <v>229776.722</v>
      </c>
      <c r="K180" s="98">
        <f t="shared" si="48"/>
        <v>9354.37776</v>
      </c>
      <c r="L180" s="98">
        <f t="shared" si="48"/>
        <v>0</v>
      </c>
    </row>
    <row r="181" ht="15.75" customHeight="1">
      <c r="A181" s="8"/>
      <c r="B181" s="100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</row>
    <row r="182" ht="15.75" customHeight="1">
      <c r="A182" s="8"/>
      <c r="B182" s="100"/>
      <c r="C182" s="100"/>
      <c r="D182" s="100"/>
      <c r="E182" s="100"/>
      <c r="F182" s="100"/>
      <c r="G182" s="100"/>
      <c r="H182" s="100"/>
      <c r="I182" s="104">
        <f>G178*A164</f>
        <v>1.01</v>
      </c>
      <c r="J182" s="100"/>
      <c r="K182" s="100"/>
      <c r="L182" s="104"/>
    </row>
    <row r="183" ht="15.75" customHeight="1"/>
    <row r="184" ht="15.75" customHeight="1"/>
    <row r="185" ht="15.75" customHeight="1">
      <c r="A185" s="66" t="s">
        <v>71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</row>
    <row r="187" ht="15.75" customHeight="1">
      <c r="A187" s="81">
        <f>'Menu Cíclico'!AF13</f>
        <v>4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</row>
    <row r="189" ht="15.75" customHeight="1">
      <c r="A189" s="37" t="s">
        <v>423</v>
      </c>
      <c r="B189" s="89">
        <v>0.15</v>
      </c>
      <c r="C189" s="89">
        <v>1.0</v>
      </c>
      <c r="D189" s="18">
        <f t="shared" ref="D189:D202" si="49">C189*B189</f>
        <v>0.15</v>
      </c>
      <c r="E189" s="18">
        <f>B189*A187</f>
        <v>0.6</v>
      </c>
      <c r="F189" s="18">
        <f t="shared" ref="F189:F202" si="50">E189*C189</f>
        <v>0.6</v>
      </c>
      <c r="G189" s="140">
        <v>0.0</v>
      </c>
      <c r="H189" s="18">
        <v>1.0</v>
      </c>
      <c r="I189" s="89">
        <f t="shared" ref="I189:I202" si="51">H189*E189</f>
        <v>0.6</v>
      </c>
      <c r="J189" s="116">
        <f>'Insumos Buffet'!D41</f>
        <v>432</v>
      </c>
      <c r="K189" s="3">
        <f t="shared" ref="K189:K202" si="52">J189*I189</f>
        <v>259.2</v>
      </c>
      <c r="L189" s="3"/>
    </row>
    <row r="190" ht="15.75" customHeight="1">
      <c r="A190" s="31" t="s">
        <v>511</v>
      </c>
      <c r="B190" s="89">
        <v>0.025</v>
      </c>
      <c r="C190" s="89">
        <v>1.0</v>
      </c>
      <c r="D190" s="18">
        <f t="shared" si="49"/>
        <v>0.025</v>
      </c>
      <c r="E190" s="18">
        <f>B190*A187</f>
        <v>0.1</v>
      </c>
      <c r="F190" s="18">
        <f t="shared" si="50"/>
        <v>0.1</v>
      </c>
      <c r="G190" s="87"/>
      <c r="H190" s="18">
        <v>1.0</v>
      </c>
      <c r="I190" s="89">
        <f t="shared" si="51"/>
        <v>0.1</v>
      </c>
      <c r="J190" s="116">
        <f>'Insumos Buffet'!D80</f>
        <v>4437</v>
      </c>
      <c r="K190" s="3">
        <f t="shared" si="52"/>
        <v>443.7</v>
      </c>
      <c r="L190" s="3"/>
    </row>
    <row r="191" ht="15.75" customHeight="1">
      <c r="A191" s="31" t="s">
        <v>599</v>
      </c>
      <c r="B191" s="18">
        <v>0.025</v>
      </c>
      <c r="C191" s="18">
        <v>1.0</v>
      </c>
      <c r="D191" s="18">
        <f t="shared" si="49"/>
        <v>0.025</v>
      </c>
      <c r="E191" s="18">
        <f>B191*A187</f>
        <v>0.1</v>
      </c>
      <c r="F191" s="18">
        <f t="shared" si="50"/>
        <v>0.1</v>
      </c>
      <c r="G191" s="148" t="s">
        <v>527</v>
      </c>
      <c r="H191" s="18">
        <v>1.0</v>
      </c>
      <c r="I191" s="89">
        <f t="shared" si="51"/>
        <v>0.1</v>
      </c>
      <c r="J191" s="116">
        <f>'Insumos Buffet'!D76</f>
        <v>5000</v>
      </c>
      <c r="K191" s="3">
        <f t="shared" si="52"/>
        <v>500</v>
      </c>
      <c r="L191" s="3"/>
    </row>
    <row r="192" ht="15.75" customHeight="1">
      <c r="A192" s="31" t="s">
        <v>441</v>
      </c>
      <c r="B192" s="18">
        <v>0.04</v>
      </c>
      <c r="C192" s="18">
        <v>1.0</v>
      </c>
      <c r="D192" s="18">
        <f t="shared" si="49"/>
        <v>0.04</v>
      </c>
      <c r="E192" s="18">
        <f>B192*A187</f>
        <v>0.16</v>
      </c>
      <c r="F192" s="18">
        <f t="shared" si="50"/>
        <v>0.16</v>
      </c>
      <c r="G192" s="142"/>
      <c r="H192" s="18">
        <v>1.0</v>
      </c>
      <c r="I192" s="89">
        <f t="shared" si="51"/>
        <v>0.16</v>
      </c>
      <c r="J192" s="116">
        <f>'Insumos Buffet'!D88</f>
        <v>49781.722</v>
      </c>
      <c r="K192" s="3">
        <f t="shared" si="52"/>
        <v>7965.07552</v>
      </c>
      <c r="L192" s="3"/>
    </row>
    <row r="193" ht="15.75" customHeight="1">
      <c r="A193" s="31" t="s">
        <v>502</v>
      </c>
      <c r="B193" s="18">
        <v>0.01</v>
      </c>
      <c r="C193" s="18">
        <v>1.0</v>
      </c>
      <c r="D193" s="18">
        <f t="shared" si="49"/>
        <v>0.01</v>
      </c>
      <c r="E193" s="18">
        <f>B193*A187</f>
        <v>0.04</v>
      </c>
      <c r="F193" s="18">
        <f t="shared" si="50"/>
        <v>0.04</v>
      </c>
      <c r="G193" s="142"/>
      <c r="H193" s="18">
        <v>1.0</v>
      </c>
      <c r="I193" s="89">
        <f t="shared" si="51"/>
        <v>0.04</v>
      </c>
      <c r="J193" s="116">
        <f>'Insumos Buffet'!D73</f>
        <v>20363</v>
      </c>
      <c r="K193" s="3">
        <f t="shared" si="52"/>
        <v>814.52</v>
      </c>
      <c r="L193" s="3"/>
    </row>
    <row r="194" ht="15.75" customHeight="1">
      <c r="A194" s="31" t="s">
        <v>505</v>
      </c>
      <c r="B194" s="18">
        <v>0.002</v>
      </c>
      <c r="C194" s="18">
        <v>1.0</v>
      </c>
      <c r="D194" s="18">
        <f t="shared" si="49"/>
        <v>0.002</v>
      </c>
      <c r="E194" s="18">
        <f>B194*A187</f>
        <v>0.008</v>
      </c>
      <c r="F194" s="18">
        <f t="shared" si="50"/>
        <v>0.008</v>
      </c>
      <c r="G194" s="87"/>
      <c r="H194" s="18">
        <v>1.0</v>
      </c>
      <c r="I194" s="89">
        <f t="shared" si="51"/>
        <v>0.008</v>
      </c>
      <c r="J194" s="116">
        <f>'Insumos Buffet'!D82</f>
        <v>3200</v>
      </c>
      <c r="K194" s="3">
        <f t="shared" si="52"/>
        <v>25.6</v>
      </c>
      <c r="L194" s="3"/>
    </row>
    <row r="195" ht="15.75" customHeight="1">
      <c r="A195" s="31" t="s">
        <v>494</v>
      </c>
      <c r="B195" s="18">
        <v>1.0E-4</v>
      </c>
      <c r="C195" s="18">
        <v>1.0</v>
      </c>
      <c r="D195" s="18">
        <f t="shared" si="49"/>
        <v>0.0001</v>
      </c>
      <c r="E195" s="18">
        <f>B195*A187</f>
        <v>0.0004</v>
      </c>
      <c r="F195" s="18">
        <f t="shared" si="50"/>
        <v>0.0004</v>
      </c>
      <c r="G195" s="59"/>
      <c r="H195" s="18">
        <v>1.0</v>
      </c>
      <c r="I195" s="89">
        <f t="shared" si="51"/>
        <v>0.0004</v>
      </c>
      <c r="J195" s="116">
        <f>'Insumos Buffet'!D70</f>
        <v>145000</v>
      </c>
      <c r="K195" s="3">
        <f t="shared" si="52"/>
        <v>58</v>
      </c>
      <c r="L195" s="3"/>
    </row>
    <row r="196" ht="15.75" customHeight="1">
      <c r="A196" s="31" t="s">
        <v>345</v>
      </c>
      <c r="B196" s="89">
        <v>0.01</v>
      </c>
      <c r="C196" s="89">
        <v>1.0</v>
      </c>
      <c r="D196" s="18">
        <f t="shared" si="49"/>
        <v>0.01</v>
      </c>
      <c r="E196" s="18">
        <f>B196*A187</f>
        <v>0.04</v>
      </c>
      <c r="F196" s="18">
        <f t="shared" si="50"/>
        <v>0.04</v>
      </c>
      <c r="G196" s="148" t="s">
        <v>528</v>
      </c>
      <c r="H196" s="18">
        <v>1.175</v>
      </c>
      <c r="I196" s="89">
        <f t="shared" si="51"/>
        <v>0.047</v>
      </c>
      <c r="J196" s="116">
        <f>'Insumos Buffet'!D21</f>
        <v>2990</v>
      </c>
      <c r="K196" s="3">
        <f t="shared" si="52"/>
        <v>140.53</v>
      </c>
      <c r="L196" s="3"/>
    </row>
    <row r="197" ht="15.75" customHeight="1">
      <c r="A197" s="31" t="s">
        <v>147</v>
      </c>
      <c r="B197" s="89">
        <v>1.0E-4</v>
      </c>
      <c r="C197" s="89">
        <v>1.0</v>
      </c>
      <c r="D197" s="18">
        <f t="shared" si="49"/>
        <v>0.0001</v>
      </c>
      <c r="E197" s="18">
        <f>B197*A187</f>
        <v>0.0004</v>
      </c>
      <c r="F197" s="18">
        <f t="shared" si="50"/>
        <v>0.0004</v>
      </c>
      <c r="G197" s="142"/>
      <c r="H197" s="18">
        <v>1.0</v>
      </c>
      <c r="I197" s="89">
        <f t="shared" si="51"/>
        <v>0.0004</v>
      </c>
      <c r="J197" s="116">
        <f>'Insumos Buffet'!D6</f>
        <v>16490</v>
      </c>
      <c r="K197" s="3">
        <f t="shared" si="52"/>
        <v>6.596</v>
      </c>
      <c r="L197" s="3"/>
    </row>
    <row r="198" ht="15.75" customHeight="1">
      <c r="A198" s="31" t="s">
        <v>47</v>
      </c>
      <c r="B198" s="89">
        <v>0.01</v>
      </c>
      <c r="C198" s="89">
        <v>1.0</v>
      </c>
      <c r="D198" s="18">
        <f t="shared" si="49"/>
        <v>0.01</v>
      </c>
      <c r="E198" s="18">
        <f>B198*A187</f>
        <v>0.04</v>
      </c>
      <c r="F198" s="18">
        <f t="shared" si="50"/>
        <v>0.04</v>
      </c>
      <c r="G198" s="142"/>
      <c r="H198" s="18">
        <v>1.0</v>
      </c>
      <c r="I198" s="89">
        <f t="shared" si="51"/>
        <v>0.04</v>
      </c>
      <c r="J198" s="116">
        <f>'Insumos Buffet'!D2</f>
        <v>6820</v>
      </c>
      <c r="K198" s="3">
        <f t="shared" si="52"/>
        <v>272.8</v>
      </c>
      <c r="L198" s="3"/>
    </row>
    <row r="199" ht="15.75" customHeight="1">
      <c r="A199" s="1"/>
      <c r="B199" s="89"/>
      <c r="C199" s="89"/>
      <c r="D199" s="18">
        <f t="shared" si="49"/>
        <v>0</v>
      </c>
      <c r="E199" s="18">
        <f>B199*A187</f>
        <v>0</v>
      </c>
      <c r="F199" s="18">
        <f t="shared" si="50"/>
        <v>0</v>
      </c>
      <c r="G199" s="142"/>
      <c r="H199" s="18"/>
      <c r="I199" s="89">
        <f t="shared" si="51"/>
        <v>0</v>
      </c>
      <c r="J199" s="116"/>
      <c r="K199" s="3">
        <f t="shared" si="52"/>
        <v>0</v>
      </c>
      <c r="L199" s="3"/>
    </row>
    <row r="200" ht="15.75" customHeight="1">
      <c r="A200" s="31"/>
      <c r="B200" s="89"/>
      <c r="C200" s="89"/>
      <c r="D200" s="95">
        <f t="shared" si="49"/>
        <v>0</v>
      </c>
      <c r="E200" s="95">
        <f>B200*A187</f>
        <v>0</v>
      </c>
      <c r="F200" s="18">
        <f t="shared" si="50"/>
        <v>0</v>
      </c>
      <c r="G200" s="87"/>
      <c r="H200" s="18"/>
      <c r="I200" s="89">
        <f t="shared" si="51"/>
        <v>0</v>
      </c>
      <c r="J200" s="118"/>
      <c r="K200" s="3">
        <f t="shared" si="52"/>
        <v>0</v>
      </c>
      <c r="L200" s="3"/>
    </row>
    <row r="201" ht="15.75" customHeight="1">
      <c r="A201" s="31"/>
      <c r="B201" s="89"/>
      <c r="C201" s="89"/>
      <c r="D201" s="18">
        <f t="shared" si="49"/>
        <v>0</v>
      </c>
      <c r="E201" s="18">
        <f>B201*A187</f>
        <v>0</v>
      </c>
      <c r="F201" s="18">
        <f t="shared" si="50"/>
        <v>0</v>
      </c>
      <c r="G201" s="143">
        <f>F203/A187</f>
        <v>0.2722</v>
      </c>
      <c r="H201" s="18"/>
      <c r="I201" s="89">
        <f t="shared" si="51"/>
        <v>0</v>
      </c>
      <c r="J201" s="3"/>
      <c r="K201" s="3">
        <f t="shared" si="52"/>
        <v>0</v>
      </c>
      <c r="L201" s="3"/>
    </row>
    <row r="202" ht="15.75" customHeight="1">
      <c r="A202" s="31"/>
      <c r="B202" s="89"/>
      <c r="C202" s="89"/>
      <c r="D202" s="18">
        <f t="shared" si="49"/>
        <v>0</v>
      </c>
      <c r="E202" s="18">
        <f>B202*A187</f>
        <v>0</v>
      </c>
      <c r="F202" s="18">
        <f t="shared" si="50"/>
        <v>0</v>
      </c>
      <c r="G202" s="142"/>
      <c r="H202" s="18"/>
      <c r="I202" s="89">
        <f t="shared" si="51"/>
        <v>0</v>
      </c>
      <c r="J202" s="3"/>
      <c r="K202" s="3">
        <f t="shared" si="52"/>
        <v>0</v>
      </c>
      <c r="L202" s="3"/>
    </row>
    <row r="203" ht="15.75" customHeight="1">
      <c r="A203" s="4" t="s">
        <v>495</v>
      </c>
      <c r="B203" s="97">
        <f>SUM(B189:B202)</f>
        <v>0.2722</v>
      </c>
      <c r="C203" s="96"/>
      <c r="D203" s="97">
        <f t="shared" ref="D203:F203" si="53">SUM(D189:D202)</f>
        <v>0.2722</v>
      </c>
      <c r="E203" s="97">
        <f t="shared" si="53"/>
        <v>1.0888</v>
      </c>
      <c r="F203" s="97">
        <f t="shared" si="53"/>
        <v>1.0888</v>
      </c>
      <c r="G203" s="87"/>
      <c r="H203" s="96"/>
      <c r="I203" s="97">
        <f t="shared" ref="I203:L203" si="54">SUM(I189:I202)</f>
        <v>1.0958</v>
      </c>
      <c r="J203" s="98">
        <f t="shared" si="54"/>
        <v>254513.722</v>
      </c>
      <c r="K203" s="98">
        <f t="shared" si="54"/>
        <v>10486.02152</v>
      </c>
      <c r="L203" s="98">
        <f t="shared" si="54"/>
        <v>0</v>
      </c>
    </row>
    <row r="204" ht="15.75" customHeight="1">
      <c r="A204" s="8"/>
      <c r="B204" s="100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100"/>
      <c r="L204" s="101" t="s">
        <v>497</v>
      </c>
    </row>
    <row r="205" ht="15.75" customHeight="1">
      <c r="A205" s="8"/>
      <c r="B205" s="100"/>
      <c r="C205" s="100"/>
      <c r="D205" s="100"/>
      <c r="E205" s="100"/>
      <c r="F205" s="100"/>
      <c r="G205" s="100"/>
      <c r="H205" s="100"/>
      <c r="I205" s="104">
        <f>G201*A187</f>
        <v>1.0888</v>
      </c>
      <c r="J205" s="100"/>
      <c r="K205" s="100"/>
      <c r="L205" s="104"/>
    </row>
    <row r="206" ht="15.75" customHeight="1">
      <c r="A206" s="8"/>
      <c r="B206" s="100"/>
      <c r="C206" s="100"/>
      <c r="D206" s="100"/>
      <c r="E206" s="100"/>
      <c r="F206" s="100"/>
      <c r="G206" s="100"/>
      <c r="H206" s="100"/>
      <c r="I206" s="107"/>
      <c r="J206" s="100"/>
      <c r="K206" s="100"/>
      <c r="L206" s="10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5.75" customHeight="1"/>
    <row r="208" ht="15.75" customHeight="1">
      <c r="A208" s="66" t="s">
        <v>234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</row>
    <row r="209" ht="15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</row>
    <row r="210" ht="15.75" customHeight="1">
      <c r="A210" s="81">
        <f>'Menu Cíclico'!AR13</f>
        <v>4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</row>
    <row r="211" ht="15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</row>
    <row r="212" ht="15.75" customHeight="1">
      <c r="A212" s="37" t="s">
        <v>450</v>
      </c>
      <c r="B212" s="89">
        <v>0.05</v>
      </c>
      <c r="C212" s="89">
        <v>1.1</v>
      </c>
      <c r="D212" s="18">
        <f t="shared" ref="D212:D225" si="55">C212*B212</f>
        <v>0.055</v>
      </c>
      <c r="E212" s="18">
        <f>B212*A210</f>
        <v>0.2</v>
      </c>
      <c r="F212" s="18">
        <f t="shared" ref="F212:F225" si="56">E212*C212</f>
        <v>0.22</v>
      </c>
      <c r="G212" s="140">
        <v>0.0</v>
      </c>
      <c r="H212" s="18">
        <v>1.175</v>
      </c>
      <c r="I212" s="89">
        <f t="shared" ref="I212:I225" si="57">H212*E212</f>
        <v>0.235</v>
      </c>
      <c r="J212" s="116">
        <f>'Insumos Buffet'!D62</f>
        <v>3756</v>
      </c>
      <c r="K212" s="3">
        <f t="shared" ref="K212:K225" si="58">J212*I212</f>
        <v>882.66</v>
      </c>
      <c r="L212" s="3"/>
    </row>
    <row r="213" ht="15.75" customHeight="1">
      <c r="A213" s="31" t="s">
        <v>458</v>
      </c>
      <c r="B213" s="89">
        <v>0.05</v>
      </c>
      <c r="C213" s="89">
        <v>1.0</v>
      </c>
      <c r="D213" s="18">
        <f t="shared" si="55"/>
        <v>0.05</v>
      </c>
      <c r="E213" s="18">
        <f>B213*A210</f>
        <v>0.2</v>
      </c>
      <c r="F213" s="18">
        <f t="shared" si="56"/>
        <v>0.2</v>
      </c>
      <c r="G213" s="87"/>
      <c r="H213" s="18">
        <v>1.175</v>
      </c>
      <c r="I213" s="89">
        <f t="shared" si="57"/>
        <v>0.235</v>
      </c>
      <c r="J213" s="116">
        <f>'Insumos Buffet'!D90</f>
        <v>4190</v>
      </c>
      <c r="K213" s="3">
        <f t="shared" si="58"/>
        <v>984.65</v>
      </c>
      <c r="L213" s="3"/>
    </row>
    <row r="214" ht="15.75" customHeight="1">
      <c r="A214" s="31" t="s">
        <v>345</v>
      </c>
      <c r="B214" s="89">
        <v>0.05</v>
      </c>
      <c r="C214" s="18">
        <v>1.0</v>
      </c>
      <c r="D214" s="18">
        <f t="shared" si="55"/>
        <v>0.05</v>
      </c>
      <c r="E214" s="18">
        <f>B214*A210</f>
        <v>0.2</v>
      </c>
      <c r="F214" s="18">
        <f t="shared" si="56"/>
        <v>0.2</v>
      </c>
      <c r="G214" s="148" t="s">
        <v>527</v>
      </c>
      <c r="H214" s="18">
        <v>1.175</v>
      </c>
      <c r="I214" s="89">
        <f t="shared" si="57"/>
        <v>0.235</v>
      </c>
      <c r="J214" s="116">
        <f>'Insumos Buffet'!D21</f>
        <v>2990</v>
      </c>
      <c r="K214" s="3">
        <f t="shared" si="58"/>
        <v>702.65</v>
      </c>
      <c r="L214" s="3"/>
    </row>
    <row r="215" ht="15.75" customHeight="1">
      <c r="A215" s="31" t="s">
        <v>423</v>
      </c>
      <c r="B215" s="18">
        <v>0.1</v>
      </c>
      <c r="C215" s="18">
        <v>1.0</v>
      </c>
      <c r="D215" s="18">
        <f t="shared" si="55"/>
        <v>0.1</v>
      </c>
      <c r="E215" s="18">
        <f>B215*A210</f>
        <v>0.4</v>
      </c>
      <c r="F215" s="18">
        <f t="shared" si="56"/>
        <v>0.4</v>
      </c>
      <c r="G215" s="142"/>
      <c r="H215" s="18">
        <v>1.0</v>
      </c>
      <c r="I215" s="89">
        <f t="shared" si="57"/>
        <v>0.4</v>
      </c>
      <c r="J215" s="116">
        <f>'Insumos Buffet'!D41</f>
        <v>432</v>
      </c>
      <c r="K215" s="3">
        <f t="shared" si="58"/>
        <v>172.8</v>
      </c>
      <c r="L215" s="3"/>
    </row>
    <row r="216" ht="15.75" customHeight="1">
      <c r="A216" s="31" t="s">
        <v>505</v>
      </c>
      <c r="B216" s="18">
        <v>0.002</v>
      </c>
      <c r="C216" s="18">
        <v>1.0</v>
      </c>
      <c r="D216" s="18">
        <f t="shared" si="55"/>
        <v>0.002</v>
      </c>
      <c r="E216" s="18">
        <f>B216*A210</f>
        <v>0.008</v>
      </c>
      <c r="F216" s="18">
        <f t="shared" si="56"/>
        <v>0.008</v>
      </c>
      <c r="G216" s="142"/>
      <c r="H216" s="18">
        <v>1.0</v>
      </c>
      <c r="I216" s="89">
        <f t="shared" si="57"/>
        <v>0.008</v>
      </c>
      <c r="J216" s="116">
        <f>'Insumos Buffet'!D82</f>
        <v>3200</v>
      </c>
      <c r="K216" s="3">
        <f t="shared" si="58"/>
        <v>25.6</v>
      </c>
      <c r="L216" s="3"/>
    </row>
    <row r="217" ht="15.75" customHeight="1">
      <c r="A217" s="31" t="s">
        <v>494</v>
      </c>
      <c r="B217" s="18">
        <v>1.0E-4</v>
      </c>
      <c r="C217" s="18">
        <v>1.0</v>
      </c>
      <c r="D217" s="18">
        <f t="shared" si="55"/>
        <v>0.0001</v>
      </c>
      <c r="E217" s="18">
        <f>B217*A210</f>
        <v>0.0004</v>
      </c>
      <c r="F217" s="18">
        <f t="shared" si="56"/>
        <v>0.0004</v>
      </c>
      <c r="G217" s="87"/>
      <c r="H217" s="18">
        <v>1.0</v>
      </c>
      <c r="I217" s="89">
        <f t="shared" si="57"/>
        <v>0.0004</v>
      </c>
      <c r="J217" s="116">
        <f>'Insumos Buffet'!D70</f>
        <v>145000</v>
      </c>
      <c r="K217" s="3">
        <f t="shared" si="58"/>
        <v>58</v>
      </c>
      <c r="L217" s="3"/>
    </row>
    <row r="218" ht="15.75" customHeight="1">
      <c r="A218" s="31" t="s">
        <v>542</v>
      </c>
      <c r="B218" s="18">
        <v>1.0E-4</v>
      </c>
      <c r="C218" s="18">
        <v>1.0</v>
      </c>
      <c r="D218" s="18">
        <f t="shared" si="55"/>
        <v>0.0001</v>
      </c>
      <c r="E218" s="18">
        <f>B218*A210</f>
        <v>0.0004</v>
      </c>
      <c r="F218" s="18">
        <f t="shared" si="56"/>
        <v>0.0004</v>
      </c>
      <c r="G218" s="59"/>
      <c r="H218" s="18">
        <v>1.0</v>
      </c>
      <c r="I218" s="89">
        <f t="shared" si="57"/>
        <v>0.0004</v>
      </c>
      <c r="J218" s="116">
        <f>'Insumos Buffet'!D108</f>
        <v>40000</v>
      </c>
      <c r="K218" s="3">
        <f t="shared" si="58"/>
        <v>16</v>
      </c>
      <c r="L218" s="3"/>
    </row>
    <row r="219" ht="15.75" customHeight="1">
      <c r="A219" s="2"/>
      <c r="B219" s="89"/>
      <c r="C219" s="89"/>
      <c r="D219" s="18">
        <f t="shared" si="55"/>
        <v>0</v>
      </c>
      <c r="E219" s="18">
        <f>B219*A210</f>
        <v>0</v>
      </c>
      <c r="F219" s="18">
        <f t="shared" si="56"/>
        <v>0</v>
      </c>
      <c r="G219" s="148" t="s">
        <v>528</v>
      </c>
      <c r="H219" s="18"/>
      <c r="I219" s="89">
        <f t="shared" si="57"/>
        <v>0</v>
      </c>
      <c r="J219" s="116"/>
      <c r="K219" s="3">
        <f t="shared" si="58"/>
        <v>0</v>
      </c>
      <c r="L219" s="3"/>
    </row>
    <row r="220" ht="15.75" customHeight="1">
      <c r="A220" s="2"/>
      <c r="B220" s="89"/>
      <c r="C220" s="89"/>
      <c r="D220" s="18">
        <f t="shared" si="55"/>
        <v>0</v>
      </c>
      <c r="E220" s="18">
        <f>B220*A210</f>
        <v>0</v>
      </c>
      <c r="F220" s="18">
        <f t="shared" si="56"/>
        <v>0</v>
      </c>
      <c r="G220" s="142"/>
      <c r="H220" s="18"/>
      <c r="I220" s="89">
        <f t="shared" si="57"/>
        <v>0</v>
      </c>
      <c r="J220" s="116"/>
      <c r="K220" s="3">
        <f t="shared" si="58"/>
        <v>0</v>
      </c>
      <c r="L220" s="3"/>
    </row>
    <row r="221" ht="15.75" customHeight="1">
      <c r="A221" s="1"/>
      <c r="B221" s="89"/>
      <c r="C221" s="89"/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</row>
    <row r="222" ht="15.75" customHeight="1">
      <c r="A222" s="1"/>
      <c r="B222" s="89"/>
      <c r="C222" s="89"/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</row>
    <row r="223" ht="15.75" customHeight="1">
      <c r="A223" s="31"/>
      <c r="B223" s="89"/>
      <c r="C223" s="89"/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/>
      <c r="I223" s="89">
        <f t="shared" si="57"/>
        <v>0</v>
      </c>
      <c r="J223" s="118"/>
      <c r="K223" s="3">
        <f t="shared" si="58"/>
        <v>0</v>
      </c>
      <c r="L223" s="3"/>
    </row>
    <row r="224" ht="15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43">
        <f>F226/A210</f>
        <v>0.2572</v>
      </c>
      <c r="H224" s="18"/>
      <c r="I224" s="89">
        <f t="shared" si="57"/>
        <v>0</v>
      </c>
      <c r="J224" s="3"/>
      <c r="K224" s="3">
        <f t="shared" si="58"/>
        <v>0</v>
      </c>
      <c r="L224" s="3"/>
    </row>
    <row r="225" ht="15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/>
      <c r="I225" s="89">
        <f t="shared" si="57"/>
        <v>0</v>
      </c>
      <c r="J225" s="3"/>
      <c r="K225" s="3">
        <f t="shared" si="58"/>
        <v>0</v>
      </c>
      <c r="L225" s="3"/>
    </row>
    <row r="226" ht="15.75" customHeight="1">
      <c r="A226" s="4" t="s">
        <v>495</v>
      </c>
      <c r="B226" s="97">
        <f>SUM(B212:B225)</f>
        <v>0.2522</v>
      </c>
      <c r="C226" s="96"/>
      <c r="D226" s="97">
        <f t="shared" ref="D226:F226" si="59">SUM(D212:D225)</f>
        <v>0.2572</v>
      </c>
      <c r="E226" s="97">
        <f t="shared" si="59"/>
        <v>1.0088</v>
      </c>
      <c r="F226" s="97">
        <f t="shared" si="59"/>
        <v>1.0288</v>
      </c>
      <c r="G226" s="87"/>
      <c r="H226" s="96"/>
      <c r="I226" s="97">
        <f t="shared" ref="I226:L226" si="60">SUM(I212:I225)</f>
        <v>1.1138</v>
      </c>
      <c r="J226" s="98">
        <f t="shared" si="60"/>
        <v>199568</v>
      </c>
      <c r="K226" s="98">
        <f t="shared" si="60"/>
        <v>2842.36</v>
      </c>
      <c r="L226" s="98">
        <f t="shared" si="60"/>
        <v>0</v>
      </c>
    </row>
    <row r="227" ht="15.75" customHeight="1">
      <c r="A227" s="8"/>
      <c r="B227" s="100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</row>
    <row r="228" ht="15.75" customHeight="1">
      <c r="A228" s="8"/>
      <c r="B228" s="100"/>
      <c r="C228" s="100"/>
      <c r="D228" s="100"/>
      <c r="E228" s="100"/>
      <c r="F228" s="100"/>
      <c r="G228" s="100"/>
      <c r="H228" s="100"/>
      <c r="I228" s="104">
        <f>G224*A210</f>
        <v>1.0288</v>
      </c>
      <c r="J228" s="100"/>
      <c r="K228" s="100"/>
      <c r="L228" s="104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</row>
    <row r="2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</row>
    <row r="231" ht="15.75" customHeight="1">
      <c r="A231" s="66" t="s">
        <v>207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</row>
    <row r="232" ht="15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</row>
    <row r="233" ht="15.75" customHeight="1">
      <c r="A233" s="81">
        <f>'Menu Cíclico'!BH13</f>
        <v>4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</row>
    <row r="234" ht="15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</row>
    <row r="235" ht="15.75" customHeight="1">
      <c r="A235" s="37" t="s">
        <v>423</v>
      </c>
      <c r="B235" s="89">
        <v>0.22</v>
      </c>
      <c r="C235" s="89">
        <v>1.0</v>
      </c>
      <c r="D235" s="18">
        <f t="shared" ref="D235:D248" si="61">C235*B235</f>
        <v>0.22</v>
      </c>
      <c r="E235" s="18">
        <f>B235*A233</f>
        <v>0.88</v>
      </c>
      <c r="F235" s="18">
        <f t="shared" ref="F235:F248" si="62">E235*C235</f>
        <v>0.88</v>
      </c>
      <c r="G235" s="140">
        <v>0.0</v>
      </c>
      <c r="H235" s="18">
        <v>1.0</v>
      </c>
      <c r="I235" s="89">
        <f t="shared" ref="I235:I248" si="63">H235*E235</f>
        <v>0.88</v>
      </c>
      <c r="J235" s="116">
        <f>'Insumos Buffet'!D41</f>
        <v>432</v>
      </c>
      <c r="K235" s="3">
        <f t="shared" ref="K235:K248" si="64">J235*I235</f>
        <v>380.16</v>
      </c>
      <c r="L235" s="3"/>
    </row>
    <row r="236" ht="15.75" customHeight="1">
      <c r="A236" s="31" t="s">
        <v>502</v>
      </c>
      <c r="B236" s="89">
        <v>0.02</v>
      </c>
      <c r="C236" s="89">
        <v>1.0</v>
      </c>
      <c r="D236" s="18">
        <f t="shared" si="61"/>
        <v>0.02</v>
      </c>
      <c r="E236" s="18">
        <f>B236*A233</f>
        <v>0.08</v>
      </c>
      <c r="F236" s="18">
        <f t="shared" si="62"/>
        <v>0.08</v>
      </c>
      <c r="G236" s="87"/>
      <c r="H236" s="18">
        <v>1.0</v>
      </c>
      <c r="I236" s="89">
        <f t="shared" si="63"/>
        <v>0.08</v>
      </c>
      <c r="J236" s="116">
        <f>'Insumos Buffet'!D73</f>
        <v>20363</v>
      </c>
      <c r="K236" s="3">
        <f t="shared" si="64"/>
        <v>1629.04</v>
      </c>
      <c r="L236" s="3"/>
    </row>
    <row r="237" ht="15.75" customHeight="1">
      <c r="A237" s="31" t="s">
        <v>458</v>
      </c>
      <c r="B237" s="18">
        <v>0.02</v>
      </c>
      <c r="C237" s="18">
        <v>1.0</v>
      </c>
      <c r="D237" s="18">
        <f t="shared" si="61"/>
        <v>0.02</v>
      </c>
      <c r="E237" s="18">
        <f>B237*A233</f>
        <v>0.08</v>
      </c>
      <c r="F237" s="18">
        <f t="shared" si="62"/>
        <v>0.08</v>
      </c>
      <c r="G237" s="148" t="s">
        <v>527</v>
      </c>
      <c r="H237" s="18">
        <v>1.175</v>
      </c>
      <c r="I237" s="89">
        <f t="shared" si="63"/>
        <v>0.094</v>
      </c>
      <c r="J237" s="116">
        <f>'Insumos Buffet'!D90</f>
        <v>4190</v>
      </c>
      <c r="K237" s="3">
        <f t="shared" si="64"/>
        <v>393.86</v>
      </c>
      <c r="L237" s="3"/>
    </row>
    <row r="238" ht="15.75" customHeight="1">
      <c r="A238" s="31" t="s">
        <v>193</v>
      </c>
      <c r="B238" s="18">
        <v>0.005</v>
      </c>
      <c r="C238" s="18">
        <v>1.0</v>
      </c>
      <c r="D238" s="18">
        <f t="shared" si="61"/>
        <v>0.005</v>
      </c>
      <c r="E238" s="18">
        <f>B238*A233</f>
        <v>0.02</v>
      </c>
      <c r="F238" s="18">
        <f t="shared" si="62"/>
        <v>0.02</v>
      </c>
      <c r="G238" s="142"/>
      <c r="H238" s="18">
        <v>1.25</v>
      </c>
      <c r="I238" s="89">
        <f t="shared" si="63"/>
        <v>0.025</v>
      </c>
      <c r="J238" s="116">
        <f>'Insumos Buffet'!D7</f>
        <v>46231</v>
      </c>
      <c r="K238" s="3">
        <f t="shared" si="64"/>
        <v>1155.775</v>
      </c>
      <c r="L238" s="3"/>
    </row>
    <row r="239" ht="15.75" customHeight="1">
      <c r="A239" s="31" t="s">
        <v>505</v>
      </c>
      <c r="B239" s="18">
        <v>0.002</v>
      </c>
      <c r="C239" s="18">
        <v>1.0</v>
      </c>
      <c r="D239" s="18">
        <f t="shared" si="61"/>
        <v>0.002</v>
      </c>
      <c r="E239" s="18">
        <f>B239*A233</f>
        <v>0.008</v>
      </c>
      <c r="F239" s="18">
        <f t="shared" si="62"/>
        <v>0.008</v>
      </c>
      <c r="G239" s="142"/>
      <c r="H239" s="18">
        <v>1.0</v>
      </c>
      <c r="I239" s="89">
        <f t="shared" si="63"/>
        <v>0.008</v>
      </c>
      <c r="J239" s="116">
        <f>'Insumos Buffet'!D82</f>
        <v>3200</v>
      </c>
      <c r="K239" s="3">
        <f t="shared" si="64"/>
        <v>25.6</v>
      </c>
      <c r="L239" s="3"/>
    </row>
    <row r="240" ht="15.75" customHeight="1">
      <c r="A240" s="31" t="s">
        <v>494</v>
      </c>
      <c r="B240" s="18">
        <v>5.0E-4</v>
      </c>
      <c r="C240" s="18">
        <v>1.0</v>
      </c>
      <c r="D240" s="18">
        <f t="shared" si="61"/>
        <v>0.0005</v>
      </c>
      <c r="E240" s="18">
        <f>B240*A233</f>
        <v>0.002</v>
      </c>
      <c r="F240" s="18">
        <f t="shared" si="62"/>
        <v>0.002</v>
      </c>
      <c r="G240" s="87"/>
      <c r="H240" s="18">
        <v>1.0</v>
      </c>
      <c r="I240" s="89">
        <f t="shared" si="63"/>
        <v>0.002</v>
      </c>
      <c r="J240" s="116">
        <f>'Insumos Buffet'!D70</f>
        <v>145000</v>
      </c>
      <c r="K240" s="3">
        <f t="shared" si="64"/>
        <v>290</v>
      </c>
      <c r="L240" s="3"/>
    </row>
    <row r="241" ht="15.75" customHeight="1">
      <c r="A241" s="2"/>
      <c r="B241" s="18"/>
      <c r="C241" s="18"/>
      <c r="D241" s="18">
        <f t="shared" si="61"/>
        <v>0</v>
      </c>
      <c r="E241" s="18">
        <f>B241*A233</f>
        <v>0</v>
      </c>
      <c r="F241" s="18">
        <f t="shared" si="62"/>
        <v>0</v>
      </c>
      <c r="G241" s="59"/>
      <c r="H241" s="18"/>
      <c r="I241" s="89">
        <f t="shared" si="63"/>
        <v>0</v>
      </c>
      <c r="J241" s="116"/>
      <c r="K241" s="3">
        <f t="shared" si="64"/>
        <v>0</v>
      </c>
      <c r="L241" s="3"/>
    </row>
    <row r="242" ht="15.75" customHeight="1">
      <c r="A242" s="2"/>
      <c r="B242" s="89"/>
      <c r="C242" s="89"/>
      <c r="D242" s="18">
        <f t="shared" si="61"/>
        <v>0</v>
      </c>
      <c r="E242" s="18">
        <f>B242*A233</f>
        <v>0</v>
      </c>
      <c r="F242" s="18">
        <f t="shared" si="62"/>
        <v>0</v>
      </c>
      <c r="G242" s="148" t="s">
        <v>528</v>
      </c>
      <c r="H242" s="18"/>
      <c r="I242" s="89">
        <f t="shared" si="63"/>
        <v>0</v>
      </c>
      <c r="J242" s="116"/>
      <c r="K242" s="3">
        <f t="shared" si="64"/>
        <v>0</v>
      </c>
      <c r="L242" s="3"/>
    </row>
    <row r="243" ht="15.75" customHeight="1">
      <c r="A243" s="2"/>
      <c r="B243" s="89"/>
      <c r="C243" s="89"/>
      <c r="D243" s="18">
        <f t="shared" si="61"/>
        <v>0</v>
      </c>
      <c r="E243" s="18">
        <f>B243*A233</f>
        <v>0</v>
      </c>
      <c r="F243" s="18">
        <f t="shared" si="62"/>
        <v>0</v>
      </c>
      <c r="G243" s="142"/>
      <c r="H243" s="18"/>
      <c r="I243" s="89">
        <f t="shared" si="63"/>
        <v>0</v>
      </c>
      <c r="J243" s="116"/>
      <c r="K243" s="3">
        <f t="shared" si="64"/>
        <v>0</v>
      </c>
      <c r="L243" s="3"/>
    </row>
    <row r="244" ht="15.75" customHeight="1">
      <c r="A244" s="1"/>
      <c r="B244" s="89"/>
      <c r="C244" s="89"/>
      <c r="D244" s="18">
        <f t="shared" si="61"/>
        <v>0</v>
      </c>
      <c r="E244" s="18">
        <f>B244*A233</f>
        <v>0</v>
      </c>
      <c r="F244" s="18">
        <f t="shared" si="62"/>
        <v>0</v>
      </c>
      <c r="G244" s="142"/>
      <c r="H244" s="18"/>
      <c r="I244" s="89">
        <f t="shared" si="63"/>
        <v>0</v>
      </c>
      <c r="J244" s="116"/>
      <c r="K244" s="3">
        <f t="shared" si="64"/>
        <v>0</v>
      </c>
      <c r="L244" s="3"/>
    </row>
    <row r="245" ht="15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/>
      <c r="I245" s="89">
        <f t="shared" si="63"/>
        <v>0</v>
      </c>
      <c r="J245" s="116"/>
      <c r="K245" s="3">
        <f t="shared" si="64"/>
        <v>0</v>
      </c>
      <c r="L245" s="3"/>
    </row>
    <row r="246" ht="15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/>
      <c r="I246" s="89">
        <f t="shared" si="63"/>
        <v>0</v>
      </c>
      <c r="J246" s="118"/>
      <c r="K246" s="3">
        <f t="shared" si="64"/>
        <v>0</v>
      </c>
      <c r="L246" s="3"/>
    </row>
    <row r="247" ht="15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43">
        <f>F249/A233</f>
        <v>0.2675</v>
      </c>
      <c r="H247" s="18"/>
      <c r="I247" s="89">
        <f t="shared" si="63"/>
        <v>0</v>
      </c>
      <c r="J247" s="3"/>
      <c r="K247" s="3">
        <f t="shared" si="64"/>
        <v>0</v>
      </c>
      <c r="L247" s="3"/>
    </row>
    <row r="248" ht="15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/>
      <c r="I248" s="89">
        <f t="shared" si="63"/>
        <v>0</v>
      </c>
      <c r="J248" s="3"/>
      <c r="K248" s="3">
        <f t="shared" si="64"/>
        <v>0</v>
      </c>
      <c r="L248" s="3"/>
    </row>
    <row r="249" ht="15.75" customHeight="1">
      <c r="A249" s="4" t="s">
        <v>495</v>
      </c>
      <c r="B249" s="97">
        <f>SUM(B235:B248)</f>
        <v>0.2675</v>
      </c>
      <c r="C249" s="96"/>
      <c r="D249" s="97">
        <f t="shared" ref="D249:F249" si="65">SUM(D235:D248)</f>
        <v>0.2675</v>
      </c>
      <c r="E249" s="97">
        <f t="shared" si="65"/>
        <v>1.07</v>
      </c>
      <c r="F249" s="97">
        <f t="shared" si="65"/>
        <v>1.07</v>
      </c>
      <c r="G249" s="87"/>
      <c r="H249" s="96"/>
      <c r="I249" s="97">
        <f t="shared" ref="I249:L249" si="66">SUM(I235:I248)</f>
        <v>1.089</v>
      </c>
      <c r="J249" s="98">
        <f t="shared" si="66"/>
        <v>219416</v>
      </c>
      <c r="K249" s="98">
        <f t="shared" si="66"/>
        <v>3874.435</v>
      </c>
      <c r="L249" s="98">
        <f t="shared" si="66"/>
        <v>0</v>
      </c>
    </row>
    <row r="250" ht="15.75" customHeight="1">
      <c r="A250" s="8"/>
      <c r="B250" s="100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</row>
    <row r="251" ht="15.75" customHeight="1">
      <c r="A251" s="8"/>
      <c r="B251" s="100"/>
      <c r="C251" s="100"/>
      <c r="D251" s="100"/>
      <c r="E251" s="100"/>
      <c r="F251" s="100"/>
      <c r="G251" s="100"/>
      <c r="H251" s="100"/>
      <c r="I251" s="104">
        <f>G247*A233</f>
        <v>1.07</v>
      </c>
      <c r="J251" s="100"/>
      <c r="K251" s="100"/>
      <c r="L251" s="104"/>
    </row>
    <row r="252" ht="15.75" customHeight="1">
      <c r="A252" s="8"/>
      <c r="B252" s="100"/>
      <c r="C252" s="100"/>
      <c r="D252" s="100"/>
      <c r="E252" s="100"/>
      <c r="F252" s="100"/>
      <c r="G252" s="100"/>
      <c r="H252" s="100"/>
      <c r="I252" s="107"/>
      <c r="J252" s="100"/>
      <c r="K252" s="100"/>
      <c r="L252" s="107"/>
    </row>
    <row r="253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</row>
    <row r="254" ht="15.75" customHeight="1">
      <c r="A254" s="66" t="s">
        <v>102</v>
      </c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</row>
    <row r="255" ht="15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</row>
    <row r="256" ht="15.75" customHeight="1">
      <c r="A256" s="81">
        <f>'Menu Cíclico'!AN13</f>
        <v>4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</row>
    <row r="257" ht="15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</row>
    <row r="258" ht="15.75" customHeight="1">
      <c r="A258" s="37" t="s">
        <v>423</v>
      </c>
      <c r="B258" s="89">
        <v>0.2</v>
      </c>
      <c r="C258" s="89">
        <v>1.0</v>
      </c>
      <c r="D258" s="18">
        <f t="shared" ref="D258:D271" si="67">C258*B258</f>
        <v>0.2</v>
      </c>
      <c r="E258" s="18">
        <f>B258*A256</f>
        <v>0.8</v>
      </c>
      <c r="F258" s="18">
        <f t="shared" ref="F258:F271" si="68">E258*C258</f>
        <v>0.8</v>
      </c>
      <c r="G258" s="140">
        <v>0.0</v>
      </c>
      <c r="H258" s="18">
        <v>1.0</v>
      </c>
      <c r="I258" s="89">
        <f t="shared" ref="I258:I271" si="69">H258*E258</f>
        <v>0.8</v>
      </c>
      <c r="J258" s="116">
        <f>'Insumos Buffet'!D41</f>
        <v>432</v>
      </c>
      <c r="K258" s="3">
        <f t="shared" ref="K258:K271" si="70">J258*I258</f>
        <v>345.6</v>
      </c>
      <c r="L258" s="3"/>
    </row>
    <row r="259" ht="15.75" customHeight="1">
      <c r="A259" s="31" t="s">
        <v>502</v>
      </c>
      <c r="B259" s="89">
        <v>0.01</v>
      </c>
      <c r="C259" s="89">
        <v>1.0</v>
      </c>
      <c r="D259" s="18">
        <f t="shared" si="67"/>
        <v>0.01</v>
      </c>
      <c r="E259" s="18">
        <f>B259*A256</f>
        <v>0.04</v>
      </c>
      <c r="F259" s="18">
        <f t="shared" si="68"/>
        <v>0.04</v>
      </c>
      <c r="G259" s="87"/>
      <c r="H259" s="18">
        <v>1.0</v>
      </c>
      <c r="I259" s="89">
        <f t="shared" si="69"/>
        <v>0.04</v>
      </c>
      <c r="J259" s="116">
        <f>'Insumos Buffet'!D73</f>
        <v>20363</v>
      </c>
      <c r="K259" s="3">
        <f t="shared" si="70"/>
        <v>814.52</v>
      </c>
      <c r="L259" s="3"/>
    </row>
    <row r="260" ht="15.75" customHeight="1">
      <c r="A260" s="31" t="s">
        <v>588</v>
      </c>
      <c r="B260" s="18">
        <v>0.005</v>
      </c>
      <c r="C260" s="18">
        <v>1.0</v>
      </c>
      <c r="D260" s="18">
        <f t="shared" si="67"/>
        <v>0.005</v>
      </c>
      <c r="E260" s="18">
        <f>B260*A256</f>
        <v>0.02</v>
      </c>
      <c r="F260" s="18">
        <f t="shared" si="68"/>
        <v>0.02</v>
      </c>
      <c r="G260" s="148" t="s">
        <v>527</v>
      </c>
      <c r="H260" s="18">
        <v>1.0</v>
      </c>
      <c r="I260" s="89">
        <f t="shared" si="69"/>
        <v>0.02</v>
      </c>
      <c r="J260" s="116">
        <f>'Insumos Buffet'!D3</f>
        <v>21370</v>
      </c>
      <c r="K260" s="3">
        <f t="shared" si="70"/>
        <v>427.4</v>
      </c>
      <c r="L260" s="3"/>
    </row>
    <row r="261" ht="15.75" customHeight="1">
      <c r="A261" s="31" t="s">
        <v>453</v>
      </c>
      <c r="B261" s="18">
        <v>0.01</v>
      </c>
      <c r="C261" s="18">
        <v>1.0</v>
      </c>
      <c r="D261" s="18">
        <f t="shared" si="67"/>
        <v>0.01</v>
      </c>
      <c r="E261" s="18">
        <f>B261*A256</f>
        <v>0.04</v>
      </c>
      <c r="F261" s="18">
        <f t="shared" si="68"/>
        <v>0.04</v>
      </c>
      <c r="G261" s="142"/>
      <c r="H261" s="18">
        <v>1.0</v>
      </c>
      <c r="I261" s="89">
        <f t="shared" si="69"/>
        <v>0.04</v>
      </c>
      <c r="J261" s="116">
        <f>'Insumos Buffet'!D75</f>
        <v>76300</v>
      </c>
      <c r="K261" s="3">
        <f t="shared" si="70"/>
        <v>3052</v>
      </c>
      <c r="L261" s="3"/>
    </row>
    <row r="262" ht="15.75" customHeight="1">
      <c r="A262" s="31" t="s">
        <v>505</v>
      </c>
      <c r="B262" s="18">
        <v>0.002</v>
      </c>
      <c r="C262" s="18">
        <v>1.0</v>
      </c>
      <c r="D262" s="18">
        <f t="shared" si="67"/>
        <v>0.002</v>
      </c>
      <c r="E262" s="18">
        <f>B262*A256</f>
        <v>0.008</v>
      </c>
      <c r="F262" s="18">
        <f t="shared" si="68"/>
        <v>0.008</v>
      </c>
      <c r="G262" s="142"/>
      <c r="H262" s="18">
        <v>1.0</v>
      </c>
      <c r="I262" s="89">
        <f t="shared" si="69"/>
        <v>0.008</v>
      </c>
      <c r="J262" s="116">
        <f>'Insumos Buffet'!D82</f>
        <v>3200</v>
      </c>
      <c r="K262" s="3">
        <f t="shared" si="70"/>
        <v>25.6</v>
      </c>
      <c r="L262" s="3"/>
    </row>
    <row r="263" ht="15.75" customHeight="1">
      <c r="A263" s="31" t="s">
        <v>494</v>
      </c>
      <c r="B263" s="18">
        <v>1.0E-4</v>
      </c>
      <c r="C263" s="18">
        <v>1.0</v>
      </c>
      <c r="D263" s="18">
        <f t="shared" si="67"/>
        <v>0.0001</v>
      </c>
      <c r="E263" s="18">
        <f>B263*A256</f>
        <v>0.0004</v>
      </c>
      <c r="F263" s="18">
        <f t="shared" si="68"/>
        <v>0.0004</v>
      </c>
      <c r="G263" s="87"/>
      <c r="H263" s="18">
        <v>1.0</v>
      </c>
      <c r="I263" s="89">
        <f t="shared" si="69"/>
        <v>0.0004</v>
      </c>
      <c r="J263" s="116">
        <f>'Insumos Buffet'!D70</f>
        <v>145000</v>
      </c>
      <c r="K263" s="3">
        <f t="shared" si="70"/>
        <v>58</v>
      </c>
      <c r="L263" s="3"/>
    </row>
    <row r="264" ht="15.75" customHeight="1">
      <c r="A264" s="2" t="s">
        <v>441</v>
      </c>
      <c r="B264" s="18">
        <v>0.02</v>
      </c>
      <c r="C264" s="18">
        <v>1.0</v>
      </c>
      <c r="D264" s="18">
        <f t="shared" si="67"/>
        <v>0.02</v>
      </c>
      <c r="E264" s="18">
        <f>B264*A256</f>
        <v>0.08</v>
      </c>
      <c r="F264" s="18">
        <f t="shared" si="68"/>
        <v>0.08</v>
      </c>
      <c r="G264" s="59"/>
      <c r="H264" s="18">
        <v>1.0</v>
      </c>
      <c r="I264" s="89">
        <f t="shared" si="69"/>
        <v>0.08</v>
      </c>
      <c r="J264" s="116">
        <f>'Insumos Buffet'!D88</f>
        <v>49781.722</v>
      </c>
      <c r="K264" s="3">
        <f t="shared" si="70"/>
        <v>3982.53776</v>
      </c>
      <c r="L264" s="3"/>
    </row>
    <row r="265" ht="15.75" customHeight="1">
      <c r="A265" s="2"/>
      <c r="B265" s="89"/>
      <c r="C265" s="89"/>
      <c r="D265" s="18">
        <f t="shared" si="67"/>
        <v>0</v>
      </c>
      <c r="E265" s="18">
        <f>B265*A256</f>
        <v>0</v>
      </c>
      <c r="F265" s="18">
        <f t="shared" si="68"/>
        <v>0</v>
      </c>
      <c r="G265" s="148" t="s">
        <v>528</v>
      </c>
      <c r="H265" s="18"/>
      <c r="I265" s="89">
        <f t="shared" si="69"/>
        <v>0</v>
      </c>
      <c r="J265" s="116"/>
      <c r="K265" s="3">
        <f t="shared" si="70"/>
        <v>0</v>
      </c>
      <c r="L265" s="3"/>
    </row>
    <row r="266" ht="15.75" customHeight="1">
      <c r="A266" s="2"/>
      <c r="B266" s="89"/>
      <c r="C266" s="89"/>
      <c r="D266" s="18">
        <f t="shared" si="67"/>
        <v>0</v>
      </c>
      <c r="E266" s="18">
        <f>B266*A256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</row>
    <row r="267" ht="15.75" customHeight="1">
      <c r="A267" s="1"/>
      <c r="B267" s="89"/>
      <c r="C267" s="89"/>
      <c r="D267" s="18">
        <f t="shared" si="67"/>
        <v>0</v>
      </c>
      <c r="E267" s="18">
        <f>B267*A256</f>
        <v>0</v>
      </c>
      <c r="F267" s="18">
        <f t="shared" si="68"/>
        <v>0</v>
      </c>
      <c r="G267" s="142"/>
      <c r="H267" s="18"/>
      <c r="I267" s="89">
        <f t="shared" si="69"/>
        <v>0</v>
      </c>
      <c r="J267" s="116"/>
      <c r="K267" s="3">
        <f t="shared" si="70"/>
        <v>0</v>
      </c>
      <c r="L267" s="3"/>
    </row>
    <row r="268" ht="15.75" customHeight="1">
      <c r="A268" s="1"/>
      <c r="B268" s="89"/>
      <c r="C268" s="89"/>
      <c r="D268" s="18">
        <f t="shared" si="67"/>
        <v>0</v>
      </c>
      <c r="E268" s="18">
        <f>B268*A256</f>
        <v>0</v>
      </c>
      <c r="F268" s="18">
        <f t="shared" si="68"/>
        <v>0</v>
      </c>
      <c r="G268" s="142"/>
      <c r="H268" s="18"/>
      <c r="I268" s="89">
        <f t="shared" si="69"/>
        <v>0</v>
      </c>
      <c r="J268" s="116"/>
      <c r="K268" s="3">
        <f t="shared" si="70"/>
        <v>0</v>
      </c>
      <c r="L268" s="3"/>
    </row>
    <row r="269" ht="15.75" customHeight="1">
      <c r="A269" s="31"/>
      <c r="B269" s="89"/>
      <c r="C269" s="89"/>
      <c r="D269" s="95">
        <f t="shared" si="67"/>
        <v>0</v>
      </c>
      <c r="E269" s="95">
        <f>B269*A256</f>
        <v>0</v>
      </c>
      <c r="F269" s="18">
        <f t="shared" si="68"/>
        <v>0</v>
      </c>
      <c r="G269" s="87"/>
      <c r="H269" s="18"/>
      <c r="I269" s="89">
        <f t="shared" si="69"/>
        <v>0</v>
      </c>
      <c r="J269" s="118"/>
      <c r="K269" s="3">
        <f t="shared" si="70"/>
        <v>0</v>
      </c>
      <c r="L269" s="3"/>
    </row>
    <row r="270" ht="15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43">
        <f>F272/A256</f>
        <v>0.2471</v>
      </c>
      <c r="H270" s="18"/>
      <c r="I270" s="89">
        <f t="shared" si="69"/>
        <v>0</v>
      </c>
      <c r="J270" s="3"/>
      <c r="K270" s="3">
        <f t="shared" si="70"/>
        <v>0</v>
      </c>
      <c r="L270" s="3"/>
    </row>
    <row r="271" ht="15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/>
      <c r="I271" s="89">
        <f t="shared" si="69"/>
        <v>0</v>
      </c>
      <c r="J271" s="3"/>
      <c r="K271" s="3">
        <f t="shared" si="70"/>
        <v>0</v>
      </c>
      <c r="L271" s="3"/>
    </row>
    <row r="272" ht="15.75" customHeight="1">
      <c r="A272" s="4" t="s">
        <v>495</v>
      </c>
      <c r="B272" s="97">
        <f>SUM(B258:B271)</f>
        <v>0.2471</v>
      </c>
      <c r="C272" s="96"/>
      <c r="D272" s="97">
        <f t="shared" ref="D272:F272" si="71">SUM(D258:D271)</f>
        <v>0.2471</v>
      </c>
      <c r="E272" s="97">
        <f t="shared" si="71"/>
        <v>0.9884</v>
      </c>
      <c r="F272" s="97">
        <f t="shared" si="71"/>
        <v>0.9884</v>
      </c>
      <c r="G272" s="87"/>
      <c r="H272" s="96"/>
      <c r="I272" s="97">
        <f t="shared" ref="I272:L272" si="72">SUM(I258:I271)</f>
        <v>0.9884</v>
      </c>
      <c r="J272" s="98">
        <f t="shared" si="72"/>
        <v>316446.722</v>
      </c>
      <c r="K272" s="98">
        <f t="shared" si="72"/>
        <v>8705.65776</v>
      </c>
      <c r="L272" s="98">
        <f t="shared" si="72"/>
        <v>0</v>
      </c>
    </row>
    <row r="273" ht="15.75" customHeight="1">
      <c r="A273" s="8"/>
      <c r="B273" s="100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</row>
    <row r="274" ht="15.75" customHeight="1">
      <c r="A274" s="8"/>
      <c r="B274" s="100"/>
      <c r="C274" s="100"/>
      <c r="D274" s="100"/>
      <c r="E274" s="100"/>
      <c r="F274" s="100"/>
      <c r="G274" s="100"/>
      <c r="H274" s="100"/>
      <c r="I274" s="104">
        <f>G270*A256</f>
        <v>0.9884</v>
      </c>
      <c r="J274" s="100"/>
      <c r="K274" s="100"/>
      <c r="L274" s="104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</row>
    <row r="27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</row>
    <row r="277" ht="15.75" customHeight="1">
      <c r="A277" s="66" t="s">
        <v>52</v>
      </c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</row>
    <row r="278" ht="15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</row>
    <row r="279" ht="15.75" customHeight="1">
      <c r="A279" s="81">
        <f>'Menu Cíclico'!AV13</f>
        <v>4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</row>
    <row r="280" ht="15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</row>
    <row r="281" ht="15.75" customHeight="1">
      <c r="A281" s="37" t="s">
        <v>445</v>
      </c>
      <c r="B281" s="89">
        <v>0.15</v>
      </c>
      <c r="C281" s="89">
        <v>1.0</v>
      </c>
      <c r="D281" s="18">
        <f t="shared" ref="D281:D294" si="73">C281*B281</f>
        <v>0.15</v>
      </c>
      <c r="E281" s="18">
        <f>B281*A279</f>
        <v>0.6</v>
      </c>
      <c r="F281" s="18">
        <f t="shared" ref="F281:F294" si="74">E281*C281</f>
        <v>0.6</v>
      </c>
      <c r="G281" s="140">
        <v>0.0</v>
      </c>
      <c r="H281" s="18">
        <v>1.0</v>
      </c>
      <c r="I281" s="89">
        <f t="shared" ref="I281:I294" si="75">H281*E281</f>
        <v>0.6</v>
      </c>
      <c r="J281" s="116">
        <f>'Insumos Buffet'!D112</f>
        <v>5250</v>
      </c>
      <c r="K281" s="3">
        <f t="shared" ref="K281:K294" si="76">J281*I281</f>
        <v>3150</v>
      </c>
      <c r="L281" s="3"/>
    </row>
    <row r="282" ht="15.75" customHeight="1">
      <c r="A282" s="31" t="s">
        <v>405</v>
      </c>
      <c r="B282" s="89">
        <v>0.02</v>
      </c>
      <c r="C282" s="89">
        <v>1.0</v>
      </c>
      <c r="D282" s="18">
        <f t="shared" si="73"/>
        <v>0.02</v>
      </c>
      <c r="E282" s="18">
        <f>B282*A279</f>
        <v>0.08</v>
      </c>
      <c r="F282" s="18">
        <f t="shared" si="74"/>
        <v>0.08</v>
      </c>
      <c r="G282" s="87"/>
      <c r="H282" s="18">
        <v>1.0</v>
      </c>
      <c r="I282" s="89">
        <f t="shared" si="75"/>
        <v>0.08</v>
      </c>
      <c r="J282" s="116">
        <f>'Insumos Buffet'!D33</f>
        <v>17864</v>
      </c>
      <c r="K282" s="3">
        <f t="shared" si="76"/>
        <v>1429.12</v>
      </c>
      <c r="L282" s="3"/>
    </row>
    <row r="283" ht="15.75" customHeight="1">
      <c r="A283" s="31" t="s">
        <v>459</v>
      </c>
      <c r="B283" s="18">
        <v>0.02</v>
      </c>
      <c r="C283" s="18">
        <v>1.0</v>
      </c>
      <c r="D283" s="18">
        <f t="shared" si="73"/>
        <v>0.02</v>
      </c>
      <c r="E283" s="18">
        <f>B283*A279</f>
        <v>0.08</v>
      </c>
      <c r="F283" s="18">
        <f t="shared" si="74"/>
        <v>0.08</v>
      </c>
      <c r="G283" s="148" t="s">
        <v>527</v>
      </c>
      <c r="H283" s="18">
        <v>1.175</v>
      </c>
      <c r="I283" s="89">
        <f t="shared" si="75"/>
        <v>0.094</v>
      </c>
      <c r="J283" s="116">
        <f>'Insumos Buffet'!D96</f>
        <v>2328</v>
      </c>
      <c r="K283" s="3">
        <f t="shared" si="76"/>
        <v>218.832</v>
      </c>
      <c r="L283" s="3"/>
    </row>
    <row r="284" ht="15.75" customHeight="1">
      <c r="A284" s="31" t="s">
        <v>511</v>
      </c>
      <c r="B284" s="18">
        <v>0.02</v>
      </c>
      <c r="C284" s="18">
        <v>1.0</v>
      </c>
      <c r="D284" s="18">
        <f t="shared" si="73"/>
        <v>0.02</v>
      </c>
      <c r="E284" s="18">
        <f>B284*A279</f>
        <v>0.08</v>
      </c>
      <c r="F284" s="18">
        <f t="shared" si="74"/>
        <v>0.08</v>
      </c>
      <c r="G284" s="142"/>
      <c r="H284" s="18">
        <v>1.175</v>
      </c>
      <c r="I284" s="89">
        <f t="shared" si="75"/>
        <v>0.094</v>
      </c>
      <c r="J284" s="116">
        <f>'Insumos Buffet'!D80</f>
        <v>4437</v>
      </c>
      <c r="K284" s="3">
        <f t="shared" si="76"/>
        <v>417.078</v>
      </c>
      <c r="L284" s="3"/>
    </row>
    <row r="285" ht="15.75" customHeight="1">
      <c r="A285" s="31" t="s">
        <v>433</v>
      </c>
      <c r="B285" s="18">
        <v>0.02</v>
      </c>
      <c r="C285" s="18">
        <v>1.0</v>
      </c>
      <c r="D285" s="18">
        <f t="shared" si="73"/>
        <v>0.02</v>
      </c>
      <c r="E285" s="18">
        <f>B285*A279</f>
        <v>0.08</v>
      </c>
      <c r="F285" s="18">
        <f t="shared" si="74"/>
        <v>0.08</v>
      </c>
      <c r="G285" s="142"/>
      <c r="H285" s="18">
        <v>1.175</v>
      </c>
      <c r="I285" s="89">
        <f t="shared" si="75"/>
        <v>0.094</v>
      </c>
      <c r="J285" s="116">
        <f>'Insumos Buffet'!D49</f>
        <v>18397</v>
      </c>
      <c r="K285" s="3">
        <f t="shared" si="76"/>
        <v>1729.318</v>
      </c>
      <c r="L285" s="3"/>
    </row>
    <row r="286" ht="15.75" customHeight="1">
      <c r="A286" s="31" t="s">
        <v>441</v>
      </c>
      <c r="B286" s="18">
        <v>0.02</v>
      </c>
      <c r="C286" s="18">
        <v>1.0</v>
      </c>
      <c r="D286" s="18">
        <f t="shared" si="73"/>
        <v>0.02</v>
      </c>
      <c r="E286" s="18">
        <f>B286*A279</f>
        <v>0.08</v>
      </c>
      <c r="F286" s="18">
        <f t="shared" si="74"/>
        <v>0.08</v>
      </c>
      <c r="G286" s="87"/>
      <c r="H286" s="18">
        <v>1.0</v>
      </c>
      <c r="I286" s="89">
        <f t="shared" si="75"/>
        <v>0.08</v>
      </c>
      <c r="J286" s="116">
        <f>'Insumos Buffet'!D88</f>
        <v>49781.722</v>
      </c>
      <c r="K286" s="3">
        <f t="shared" si="76"/>
        <v>3982.53776</v>
      </c>
      <c r="L286" s="3"/>
    </row>
    <row r="287" ht="15.75" customHeight="1">
      <c r="A287" s="31" t="s">
        <v>502</v>
      </c>
      <c r="B287" s="18">
        <v>0.005</v>
      </c>
      <c r="C287" s="18">
        <v>1.0</v>
      </c>
      <c r="D287" s="18">
        <f t="shared" si="73"/>
        <v>0.005</v>
      </c>
      <c r="E287" s="18">
        <f>B287*A279</f>
        <v>0.02</v>
      </c>
      <c r="F287" s="18">
        <f t="shared" si="74"/>
        <v>0.02</v>
      </c>
      <c r="G287" s="59"/>
      <c r="H287" s="18">
        <v>1.0</v>
      </c>
      <c r="I287" s="89">
        <f t="shared" si="75"/>
        <v>0.02</v>
      </c>
      <c r="J287" s="116">
        <f>'Insumos Buffet'!D73</f>
        <v>20363</v>
      </c>
      <c r="K287" s="3">
        <f t="shared" si="76"/>
        <v>407.26</v>
      </c>
      <c r="L287" s="3"/>
    </row>
    <row r="288" ht="15.75" customHeight="1">
      <c r="A288" s="31" t="s">
        <v>505</v>
      </c>
      <c r="B288" s="89">
        <v>0.002</v>
      </c>
      <c r="C288" s="89">
        <v>1.0</v>
      </c>
      <c r="D288" s="18">
        <f t="shared" si="73"/>
        <v>0.002</v>
      </c>
      <c r="E288" s="18">
        <f>B288*A279</f>
        <v>0.008</v>
      </c>
      <c r="F288" s="18">
        <f t="shared" si="74"/>
        <v>0.008</v>
      </c>
      <c r="G288" s="148" t="s">
        <v>528</v>
      </c>
      <c r="H288" s="18">
        <v>1.0</v>
      </c>
      <c r="I288" s="89">
        <f t="shared" si="75"/>
        <v>0.008</v>
      </c>
      <c r="J288" s="116">
        <f>'Insumos Buffet'!D82</f>
        <v>3200</v>
      </c>
      <c r="K288" s="3">
        <f t="shared" si="76"/>
        <v>25.6</v>
      </c>
      <c r="L288" s="3"/>
    </row>
    <row r="289" ht="15.75" customHeight="1">
      <c r="A289" s="31" t="s">
        <v>494</v>
      </c>
      <c r="B289" s="89">
        <v>1.0E-4</v>
      </c>
      <c r="C289" s="89">
        <v>1.0</v>
      </c>
      <c r="D289" s="18">
        <f t="shared" si="73"/>
        <v>0.0001</v>
      </c>
      <c r="E289" s="18">
        <f>B289*A279</f>
        <v>0.0004</v>
      </c>
      <c r="F289" s="18">
        <f t="shared" si="74"/>
        <v>0.0004</v>
      </c>
      <c r="G289" s="142"/>
      <c r="H289" s="18">
        <v>1.0</v>
      </c>
      <c r="I289" s="89">
        <f t="shared" si="75"/>
        <v>0.0004</v>
      </c>
      <c r="J289" s="116">
        <f>'Insumos Buffet'!D70</f>
        <v>145000</v>
      </c>
      <c r="K289" s="3">
        <f t="shared" si="76"/>
        <v>58</v>
      </c>
      <c r="L289" s="3"/>
    </row>
    <row r="290" ht="15.75" customHeight="1">
      <c r="A290" s="1"/>
      <c r="B290" s="89"/>
      <c r="C290" s="89"/>
      <c r="D290" s="18">
        <f t="shared" si="73"/>
        <v>0</v>
      </c>
      <c r="E290" s="18">
        <f>B290*A279</f>
        <v>0</v>
      </c>
      <c r="F290" s="18">
        <f t="shared" si="74"/>
        <v>0</v>
      </c>
      <c r="G290" s="142"/>
      <c r="H290" s="18"/>
      <c r="I290" s="89">
        <f t="shared" si="75"/>
        <v>0</v>
      </c>
      <c r="J290" s="116"/>
      <c r="K290" s="3">
        <f t="shared" si="76"/>
        <v>0</v>
      </c>
      <c r="L290" s="3"/>
    </row>
    <row r="291" ht="15.75" customHeight="1">
      <c r="A291" s="1"/>
      <c r="B291" s="89"/>
      <c r="C291" s="89"/>
      <c r="D291" s="18">
        <f t="shared" si="73"/>
        <v>0</v>
      </c>
      <c r="E291" s="18">
        <f>B291*A279</f>
        <v>0</v>
      </c>
      <c r="F291" s="18">
        <f t="shared" si="74"/>
        <v>0</v>
      </c>
      <c r="G291" s="142"/>
      <c r="H291" s="18"/>
      <c r="I291" s="89">
        <f t="shared" si="75"/>
        <v>0</v>
      </c>
      <c r="J291" s="116"/>
      <c r="K291" s="3">
        <f t="shared" si="76"/>
        <v>0</v>
      </c>
      <c r="L291" s="3"/>
    </row>
    <row r="292" ht="15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/>
      <c r="I292" s="89">
        <f t="shared" si="75"/>
        <v>0</v>
      </c>
      <c r="J292" s="118"/>
      <c r="K292" s="3">
        <f t="shared" si="76"/>
        <v>0</v>
      </c>
      <c r="L292" s="3"/>
    </row>
    <row r="293" ht="15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43">
        <f>F295/A279</f>
        <v>0.2571</v>
      </c>
      <c r="H293" s="18"/>
      <c r="I293" s="89">
        <f t="shared" si="75"/>
        <v>0</v>
      </c>
      <c r="J293" s="3"/>
      <c r="K293" s="3">
        <f t="shared" si="76"/>
        <v>0</v>
      </c>
      <c r="L293" s="3"/>
    </row>
    <row r="294" ht="15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/>
      <c r="I294" s="89">
        <f t="shared" si="75"/>
        <v>0</v>
      </c>
      <c r="J294" s="3"/>
      <c r="K294" s="3">
        <f t="shared" si="76"/>
        <v>0</v>
      </c>
      <c r="L294" s="3"/>
    </row>
    <row r="295" ht="15.75" customHeight="1">
      <c r="A295" s="4" t="s">
        <v>495</v>
      </c>
      <c r="B295" s="97">
        <f>SUM(B281:B294)</f>
        <v>0.2571</v>
      </c>
      <c r="C295" s="96"/>
      <c r="D295" s="97">
        <f t="shared" ref="D295:F295" si="77">SUM(D281:D294)</f>
        <v>0.2571</v>
      </c>
      <c r="E295" s="97">
        <f t="shared" si="77"/>
        <v>1.0284</v>
      </c>
      <c r="F295" s="97">
        <f t="shared" si="77"/>
        <v>1.0284</v>
      </c>
      <c r="G295" s="87"/>
      <c r="H295" s="96"/>
      <c r="I295" s="97">
        <f t="shared" ref="I295:L295" si="78">SUM(I281:I294)</f>
        <v>1.0704</v>
      </c>
      <c r="J295" s="98">
        <f t="shared" si="78"/>
        <v>266620.722</v>
      </c>
      <c r="K295" s="98">
        <f t="shared" si="78"/>
        <v>11417.74576</v>
      </c>
      <c r="L295" s="98">
        <f t="shared" si="78"/>
        <v>0</v>
      </c>
    </row>
    <row r="296" ht="15.75" customHeight="1">
      <c r="A296" s="8"/>
      <c r="B296" s="100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</row>
    <row r="297" ht="15.75" customHeight="1">
      <c r="A297" s="8"/>
      <c r="B297" s="100"/>
      <c r="C297" s="100"/>
      <c r="D297" s="100"/>
      <c r="E297" s="100"/>
      <c r="F297" s="100"/>
      <c r="G297" s="100"/>
      <c r="H297" s="100"/>
      <c r="I297" s="104">
        <f>G293*A279</f>
        <v>1.0284</v>
      </c>
      <c r="J297" s="100"/>
      <c r="K297" s="100"/>
      <c r="L297" s="104"/>
    </row>
    <row r="298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</row>
    <row r="299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66" t="s">
        <v>194</v>
      </c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</row>
    <row r="301" ht="15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</row>
    <row r="302" ht="15.75" customHeight="1">
      <c r="A302" s="81">
        <f>'Menu Cíclico'!AZ13</f>
        <v>4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</row>
    <row r="303" ht="15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</row>
    <row r="304" ht="15.75" customHeight="1">
      <c r="A304" s="37" t="s">
        <v>423</v>
      </c>
      <c r="B304" s="89">
        <v>0.15</v>
      </c>
      <c r="C304" s="89">
        <v>1.0</v>
      </c>
      <c r="D304" s="18">
        <f t="shared" ref="D304:D317" si="79">C304*B304</f>
        <v>0.15</v>
      </c>
      <c r="E304" s="18">
        <f>B304*A302</f>
        <v>0.6</v>
      </c>
      <c r="F304" s="18">
        <f t="shared" ref="F304:F317" si="80">E304*C304</f>
        <v>0.6</v>
      </c>
      <c r="G304" s="140">
        <v>0.0</v>
      </c>
      <c r="H304" s="18">
        <v>1.0</v>
      </c>
      <c r="I304" s="89">
        <f t="shared" ref="I304:I317" si="81">H304*E304</f>
        <v>0.6</v>
      </c>
      <c r="J304" s="116">
        <f>'Insumos Buffet'!D41</f>
        <v>432</v>
      </c>
      <c r="K304" s="3">
        <f t="shared" ref="K304:K317" si="82">J304*I304</f>
        <v>259.2</v>
      </c>
      <c r="L304" s="3"/>
    </row>
    <row r="305" ht="15.75" customHeight="1">
      <c r="A305" s="31" t="s">
        <v>458</v>
      </c>
      <c r="B305" s="89">
        <v>0.02</v>
      </c>
      <c r="C305" s="89">
        <v>1.0</v>
      </c>
      <c r="D305" s="18">
        <f t="shared" si="79"/>
        <v>0.02</v>
      </c>
      <c r="E305" s="18">
        <f>B305*A302</f>
        <v>0.08</v>
      </c>
      <c r="F305" s="18">
        <f t="shared" si="80"/>
        <v>0.08</v>
      </c>
      <c r="G305" s="87"/>
      <c r="H305" s="18">
        <v>1.175</v>
      </c>
      <c r="I305" s="89">
        <f t="shared" si="81"/>
        <v>0.094</v>
      </c>
      <c r="J305" s="116">
        <f>'Insumos Buffet'!D90</f>
        <v>4190</v>
      </c>
      <c r="K305" s="3">
        <f t="shared" si="82"/>
        <v>393.86</v>
      </c>
      <c r="L305" s="3"/>
    </row>
    <row r="306" ht="15.75" customHeight="1">
      <c r="A306" s="31" t="s">
        <v>193</v>
      </c>
      <c r="B306" s="18">
        <v>5.0E-4</v>
      </c>
      <c r="C306" s="18">
        <v>1.0</v>
      </c>
      <c r="D306" s="18">
        <f t="shared" si="79"/>
        <v>0.0005</v>
      </c>
      <c r="E306" s="18">
        <f>B306*A302</f>
        <v>0.002</v>
      </c>
      <c r="F306" s="18">
        <f t="shared" si="80"/>
        <v>0.002</v>
      </c>
      <c r="G306" s="148" t="s">
        <v>527</v>
      </c>
      <c r="H306" s="18">
        <v>1.2</v>
      </c>
      <c r="I306" s="89">
        <f t="shared" si="81"/>
        <v>0.0024</v>
      </c>
      <c r="J306" s="116">
        <f>'Insumos Buffet'!D7</f>
        <v>46231</v>
      </c>
      <c r="K306" s="3">
        <f t="shared" si="82"/>
        <v>110.9544</v>
      </c>
      <c r="L306" s="3"/>
    </row>
    <row r="307" ht="15.75" customHeight="1">
      <c r="A307" s="31" t="s">
        <v>502</v>
      </c>
      <c r="B307" s="18">
        <v>0.03</v>
      </c>
      <c r="C307" s="18">
        <v>1.0</v>
      </c>
      <c r="D307" s="18">
        <f t="shared" si="79"/>
        <v>0.03</v>
      </c>
      <c r="E307" s="18">
        <f>B307*A302</f>
        <v>0.12</v>
      </c>
      <c r="F307" s="18">
        <f t="shared" si="80"/>
        <v>0.12</v>
      </c>
      <c r="G307" s="142"/>
      <c r="H307" s="18">
        <v>1.0</v>
      </c>
      <c r="I307" s="89">
        <f t="shared" si="81"/>
        <v>0.12</v>
      </c>
      <c r="J307" s="116">
        <f>'Insumos Buffet'!D73</f>
        <v>20363</v>
      </c>
      <c r="K307" s="3">
        <f t="shared" si="82"/>
        <v>2443.56</v>
      </c>
      <c r="L307" s="3"/>
    </row>
    <row r="308" ht="15.75" customHeight="1">
      <c r="A308" s="31" t="s">
        <v>505</v>
      </c>
      <c r="B308" s="18">
        <v>0.002</v>
      </c>
      <c r="C308" s="18">
        <v>1.0</v>
      </c>
      <c r="D308" s="18">
        <f t="shared" si="79"/>
        <v>0.002</v>
      </c>
      <c r="E308" s="18">
        <f>B308*A302</f>
        <v>0.008</v>
      </c>
      <c r="F308" s="18">
        <f t="shared" si="80"/>
        <v>0.008</v>
      </c>
      <c r="G308" s="142"/>
      <c r="H308" s="18">
        <v>1.0</v>
      </c>
      <c r="I308" s="89">
        <f t="shared" si="81"/>
        <v>0.008</v>
      </c>
      <c r="J308" s="116">
        <f>'Insumos Buffet'!D82</f>
        <v>3200</v>
      </c>
      <c r="K308" s="3">
        <f t="shared" si="82"/>
        <v>25.6</v>
      </c>
      <c r="L308" s="3"/>
    </row>
    <row r="309" ht="15.75" customHeight="1">
      <c r="A309" s="31" t="s">
        <v>494</v>
      </c>
      <c r="B309" s="18">
        <v>5.0E-4</v>
      </c>
      <c r="C309" s="18">
        <v>1.0</v>
      </c>
      <c r="D309" s="18">
        <f t="shared" si="79"/>
        <v>0.0005</v>
      </c>
      <c r="E309" s="18">
        <f>B309*A302</f>
        <v>0.002</v>
      </c>
      <c r="F309" s="18">
        <f t="shared" si="80"/>
        <v>0.002</v>
      </c>
      <c r="G309" s="87"/>
      <c r="H309" s="18">
        <v>1.0</v>
      </c>
      <c r="I309" s="89">
        <f t="shared" si="81"/>
        <v>0.002</v>
      </c>
      <c r="J309" s="116">
        <f>'Insumos Buffet'!D70</f>
        <v>145000</v>
      </c>
      <c r="K309" s="3">
        <f t="shared" si="82"/>
        <v>290</v>
      </c>
      <c r="L309" s="3"/>
    </row>
    <row r="310" ht="15.75" customHeight="1">
      <c r="A310" s="31" t="s">
        <v>428</v>
      </c>
      <c r="B310" s="18">
        <v>0.05</v>
      </c>
      <c r="C310" s="18">
        <v>1.0</v>
      </c>
      <c r="D310" s="18">
        <f t="shared" si="79"/>
        <v>0.05</v>
      </c>
      <c r="E310" s="18">
        <f>B310*A302</f>
        <v>0.2</v>
      </c>
      <c r="F310" s="18">
        <f t="shared" si="80"/>
        <v>0.2</v>
      </c>
      <c r="G310" s="59"/>
      <c r="H310" s="18">
        <v>1.0</v>
      </c>
      <c r="I310" s="89">
        <f t="shared" si="81"/>
        <v>0.2</v>
      </c>
      <c r="J310" s="116">
        <f>'Insumos Buffet'!D45</f>
        <v>2600</v>
      </c>
      <c r="K310" s="3">
        <f t="shared" si="82"/>
        <v>520</v>
      </c>
      <c r="L310" s="3"/>
    </row>
    <row r="311" ht="15.75" customHeight="1">
      <c r="A311" s="2"/>
      <c r="B311" s="89"/>
      <c r="C311" s="89"/>
      <c r="D311" s="18">
        <f t="shared" si="79"/>
        <v>0</v>
      </c>
      <c r="E311" s="18">
        <f>B311*A302</f>
        <v>0</v>
      </c>
      <c r="F311" s="18">
        <f t="shared" si="80"/>
        <v>0</v>
      </c>
      <c r="G311" s="148" t="s">
        <v>528</v>
      </c>
      <c r="H311" s="18"/>
      <c r="I311" s="89">
        <f t="shared" si="81"/>
        <v>0</v>
      </c>
      <c r="J311" s="116"/>
      <c r="K311" s="3">
        <f t="shared" si="82"/>
        <v>0</v>
      </c>
      <c r="L311" s="3"/>
    </row>
    <row r="312" ht="15.75" customHeight="1">
      <c r="A312" s="2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</row>
    <row r="313" ht="15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</row>
    <row r="314" ht="15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/>
      <c r="I314" s="89">
        <f t="shared" si="81"/>
        <v>0</v>
      </c>
      <c r="J314" s="116"/>
      <c r="K314" s="3">
        <f t="shared" si="82"/>
        <v>0</v>
      </c>
      <c r="L314" s="3"/>
    </row>
    <row r="315" ht="15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/>
      <c r="I315" s="89">
        <f t="shared" si="81"/>
        <v>0</v>
      </c>
      <c r="J315" s="118"/>
      <c r="K315" s="3">
        <f t="shared" si="82"/>
        <v>0</v>
      </c>
      <c r="L315" s="3"/>
    </row>
    <row r="316" ht="15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43">
        <f>F318/A302</f>
        <v>0.253</v>
      </c>
      <c r="H316" s="18"/>
      <c r="I316" s="89">
        <f t="shared" si="81"/>
        <v>0</v>
      </c>
      <c r="J316" s="3"/>
      <c r="K316" s="3">
        <f t="shared" si="82"/>
        <v>0</v>
      </c>
      <c r="L316" s="3"/>
    </row>
    <row r="317" ht="15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/>
      <c r="I317" s="89">
        <f t="shared" si="81"/>
        <v>0</v>
      </c>
      <c r="J317" s="3"/>
      <c r="K317" s="3">
        <f t="shared" si="82"/>
        <v>0</v>
      </c>
      <c r="L317" s="3"/>
    </row>
    <row r="318" ht="15.75" customHeight="1">
      <c r="A318" s="4" t="s">
        <v>495</v>
      </c>
      <c r="B318" s="97">
        <f>SUM(B304:B317)</f>
        <v>0.253</v>
      </c>
      <c r="C318" s="96"/>
      <c r="D318" s="97">
        <f t="shared" ref="D318:F318" si="83">SUM(D304:D317)</f>
        <v>0.253</v>
      </c>
      <c r="E318" s="97">
        <f t="shared" si="83"/>
        <v>1.012</v>
      </c>
      <c r="F318" s="97">
        <f t="shared" si="83"/>
        <v>1.012</v>
      </c>
      <c r="G318" s="87"/>
      <c r="H318" s="96"/>
      <c r="I318" s="97">
        <f t="shared" ref="I318:L318" si="84">SUM(I304:I317)</f>
        <v>1.0264</v>
      </c>
      <c r="J318" s="98">
        <f t="shared" si="84"/>
        <v>222016</v>
      </c>
      <c r="K318" s="98">
        <f t="shared" si="84"/>
        <v>4043.1744</v>
      </c>
      <c r="L318" s="98">
        <f t="shared" si="84"/>
        <v>0</v>
      </c>
    </row>
    <row r="319" ht="15.75" customHeight="1">
      <c r="A319" s="8"/>
      <c r="B319" s="100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</row>
    <row r="320" ht="15.75" customHeight="1">
      <c r="A320" s="8"/>
      <c r="B320" s="100"/>
      <c r="C320" s="100"/>
      <c r="D320" s="100"/>
      <c r="E320" s="100"/>
      <c r="F320" s="100"/>
      <c r="G320" s="100"/>
      <c r="H320" s="100"/>
      <c r="I320" s="104">
        <f>G316*A302</f>
        <v>1.012</v>
      </c>
      <c r="J320" s="100"/>
      <c r="K320" s="100"/>
      <c r="L320" s="104"/>
    </row>
    <row r="321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</row>
    <row r="322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</row>
    <row r="323" ht="15.75" customHeight="1">
      <c r="A323" s="66" t="s">
        <v>148</v>
      </c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</row>
    <row r="324" ht="15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</row>
    <row r="325" ht="15.75" customHeight="1">
      <c r="A325" s="81">
        <f>'Menu Cíclico'!BD13</f>
        <v>4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</row>
    <row r="326" ht="15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</row>
    <row r="327" ht="15.75" customHeight="1">
      <c r="A327" s="189" t="s">
        <v>423</v>
      </c>
      <c r="B327" s="89">
        <v>0.15</v>
      </c>
      <c r="C327" s="89">
        <v>1.0</v>
      </c>
      <c r="D327" s="89">
        <f t="shared" ref="D327:D340" si="85">C327*B327</f>
        <v>0.15</v>
      </c>
      <c r="E327" s="89">
        <f>B327*A325</f>
        <v>0.6</v>
      </c>
      <c r="F327" s="89">
        <f t="shared" ref="F327:F340" si="86">E327*C327</f>
        <v>0.6</v>
      </c>
      <c r="G327" s="190">
        <v>0.0</v>
      </c>
      <c r="H327" s="89">
        <v>1.0</v>
      </c>
      <c r="I327" s="89">
        <f t="shared" ref="I327:I340" si="87">H327*E327</f>
        <v>0.6</v>
      </c>
      <c r="J327" s="116">
        <f>'Insumos Buffet'!D41</f>
        <v>432</v>
      </c>
      <c r="K327" s="3">
        <f t="shared" ref="K327:K340" si="88">J327*I327</f>
        <v>259.2</v>
      </c>
      <c r="L327" s="3"/>
    </row>
    <row r="328" ht="15.75" customHeight="1">
      <c r="A328" s="165" t="s">
        <v>378</v>
      </c>
      <c r="B328" s="89">
        <v>0.08</v>
      </c>
      <c r="C328" s="89">
        <v>1.0</v>
      </c>
      <c r="D328" s="89">
        <f t="shared" si="85"/>
        <v>0.08</v>
      </c>
      <c r="E328" s="89">
        <f>B328*A325</f>
        <v>0.32</v>
      </c>
      <c r="F328" s="89">
        <f t="shared" si="86"/>
        <v>0.32</v>
      </c>
      <c r="G328" s="87"/>
      <c r="H328" s="89">
        <v>1.0</v>
      </c>
      <c r="I328" s="89">
        <f t="shared" si="87"/>
        <v>0.32</v>
      </c>
      <c r="J328" s="116">
        <f>'Insumos Buffet'!D25</f>
        <v>12732</v>
      </c>
      <c r="K328" s="3">
        <f t="shared" si="88"/>
        <v>4074.24</v>
      </c>
      <c r="L328" s="3"/>
    </row>
    <row r="329" ht="15.75" customHeight="1">
      <c r="A329" s="165" t="s">
        <v>502</v>
      </c>
      <c r="B329" s="89">
        <v>0.02</v>
      </c>
      <c r="C329" s="89">
        <v>1.0</v>
      </c>
      <c r="D329" s="89">
        <f t="shared" si="85"/>
        <v>0.02</v>
      </c>
      <c r="E329" s="89">
        <f>B329*A325</f>
        <v>0.08</v>
      </c>
      <c r="F329" s="89">
        <f t="shared" si="86"/>
        <v>0.08</v>
      </c>
      <c r="G329" s="164" t="s">
        <v>527</v>
      </c>
      <c r="H329" s="89">
        <v>1.0</v>
      </c>
      <c r="I329" s="89">
        <f t="shared" si="87"/>
        <v>0.08</v>
      </c>
      <c r="J329" s="116">
        <f>'Insumos Buffet'!D73</f>
        <v>20363</v>
      </c>
      <c r="K329" s="3">
        <f t="shared" si="88"/>
        <v>1629.04</v>
      </c>
      <c r="L329" s="3"/>
    </row>
    <row r="330" ht="15.75" customHeight="1">
      <c r="A330" s="165" t="s">
        <v>505</v>
      </c>
      <c r="B330" s="89">
        <v>0.002</v>
      </c>
      <c r="C330" s="89">
        <v>1.0</v>
      </c>
      <c r="D330" s="89">
        <f t="shared" si="85"/>
        <v>0.002</v>
      </c>
      <c r="E330" s="89">
        <f>B330*A325</f>
        <v>0.008</v>
      </c>
      <c r="F330" s="89">
        <f t="shared" si="86"/>
        <v>0.008</v>
      </c>
      <c r="G330" s="142"/>
      <c r="H330" s="89">
        <v>1.0</v>
      </c>
      <c r="I330" s="89">
        <f t="shared" si="87"/>
        <v>0.008</v>
      </c>
      <c r="J330" s="116">
        <f>'Insumos Buffet'!D82</f>
        <v>3200</v>
      </c>
      <c r="K330" s="3">
        <f t="shared" si="88"/>
        <v>25.6</v>
      </c>
      <c r="L330" s="3"/>
    </row>
    <row r="331" ht="15.75" customHeight="1">
      <c r="A331" s="165" t="s">
        <v>494</v>
      </c>
      <c r="B331" s="89">
        <v>0.001</v>
      </c>
      <c r="C331" s="89">
        <v>1.0</v>
      </c>
      <c r="D331" s="89">
        <f t="shared" si="85"/>
        <v>0.001</v>
      </c>
      <c r="E331" s="89">
        <f>B331*A325</f>
        <v>0.004</v>
      </c>
      <c r="F331" s="89">
        <f t="shared" si="86"/>
        <v>0.004</v>
      </c>
      <c r="G331" s="142"/>
      <c r="H331" s="89">
        <v>1.0</v>
      </c>
      <c r="I331" s="89">
        <f t="shared" si="87"/>
        <v>0.004</v>
      </c>
      <c r="J331" s="116">
        <f>'Insumos Buffet'!D70</f>
        <v>145000</v>
      </c>
      <c r="K331" s="3">
        <f t="shared" si="88"/>
        <v>580</v>
      </c>
      <c r="L331" s="3"/>
    </row>
    <row r="332" ht="15.75" customHeight="1">
      <c r="A332" s="165"/>
      <c r="B332" s="89"/>
      <c r="C332" s="89"/>
      <c r="D332" s="89">
        <f t="shared" si="85"/>
        <v>0</v>
      </c>
      <c r="E332" s="89">
        <f>B332*A325</f>
        <v>0</v>
      </c>
      <c r="F332" s="89">
        <f t="shared" si="86"/>
        <v>0</v>
      </c>
      <c r="G332" s="87"/>
      <c r="H332" s="89"/>
      <c r="I332" s="89">
        <f t="shared" si="87"/>
        <v>0</v>
      </c>
      <c r="J332" s="116"/>
      <c r="K332" s="3">
        <f t="shared" si="88"/>
        <v>0</v>
      </c>
      <c r="L332" s="3"/>
    </row>
    <row r="333" ht="15.75" customHeight="1">
      <c r="A333" s="2"/>
      <c r="B333" s="18"/>
      <c r="C333" s="18"/>
      <c r="D333" s="18">
        <f t="shared" si="85"/>
        <v>0</v>
      </c>
      <c r="E333" s="18">
        <f>B333*A325</f>
        <v>0</v>
      </c>
      <c r="F333" s="18">
        <f t="shared" si="86"/>
        <v>0</v>
      </c>
      <c r="G333" s="59"/>
      <c r="H333" s="18"/>
      <c r="I333" s="89">
        <f t="shared" si="87"/>
        <v>0</v>
      </c>
      <c r="J333" s="116"/>
      <c r="K333" s="3">
        <f t="shared" si="88"/>
        <v>0</v>
      </c>
      <c r="L333" s="3"/>
    </row>
    <row r="334" ht="15.75" customHeight="1">
      <c r="A334" s="2"/>
      <c r="B334" s="89"/>
      <c r="C334" s="89"/>
      <c r="D334" s="18">
        <f t="shared" si="85"/>
        <v>0</v>
      </c>
      <c r="E334" s="18">
        <f>B334*A325</f>
        <v>0</v>
      </c>
      <c r="F334" s="18">
        <f t="shared" si="86"/>
        <v>0</v>
      </c>
      <c r="G334" s="148" t="s">
        <v>528</v>
      </c>
      <c r="H334" s="18"/>
      <c r="I334" s="89">
        <f t="shared" si="87"/>
        <v>0</v>
      </c>
      <c r="J334" s="116"/>
      <c r="K334" s="3">
        <f t="shared" si="88"/>
        <v>0</v>
      </c>
      <c r="L334" s="3"/>
    </row>
    <row r="335" ht="15.75" customHeight="1">
      <c r="A335" s="2"/>
      <c r="B335" s="89"/>
      <c r="C335" s="89"/>
      <c r="D335" s="18">
        <f t="shared" si="85"/>
        <v>0</v>
      </c>
      <c r="E335" s="18">
        <f>B335*A325</f>
        <v>0</v>
      </c>
      <c r="F335" s="18">
        <f t="shared" si="86"/>
        <v>0</v>
      </c>
      <c r="G335" s="142"/>
      <c r="H335" s="18"/>
      <c r="I335" s="89">
        <f t="shared" si="87"/>
        <v>0</v>
      </c>
      <c r="J335" s="116"/>
      <c r="K335" s="3">
        <f t="shared" si="88"/>
        <v>0</v>
      </c>
      <c r="L335" s="3"/>
    </row>
    <row r="336" ht="15.75" customHeight="1">
      <c r="A336" s="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/>
      <c r="I336" s="89">
        <f t="shared" si="87"/>
        <v>0</v>
      </c>
      <c r="J336" s="116"/>
      <c r="K336" s="3">
        <f t="shared" si="88"/>
        <v>0</v>
      </c>
      <c r="L336" s="3"/>
    </row>
    <row r="337" ht="15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116"/>
      <c r="K337" s="3">
        <f t="shared" si="88"/>
        <v>0</v>
      </c>
      <c r="L337" s="3"/>
    </row>
    <row r="338" ht="15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/>
      <c r="I338" s="89">
        <f t="shared" si="87"/>
        <v>0</v>
      </c>
      <c r="J338" s="118"/>
      <c r="K338" s="3">
        <f t="shared" si="88"/>
        <v>0</v>
      </c>
      <c r="L338" s="3"/>
    </row>
    <row r="339" ht="15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43">
        <f>F341/A325</f>
        <v>0.253</v>
      </c>
      <c r="H339" s="18"/>
      <c r="I339" s="89">
        <f t="shared" si="87"/>
        <v>0</v>
      </c>
      <c r="J339" s="3"/>
      <c r="K339" s="3">
        <f t="shared" si="88"/>
        <v>0</v>
      </c>
      <c r="L339" s="3"/>
    </row>
    <row r="340" ht="15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/>
      <c r="I340" s="89">
        <f t="shared" si="87"/>
        <v>0</v>
      </c>
      <c r="J340" s="3"/>
      <c r="K340" s="3">
        <f t="shared" si="88"/>
        <v>0</v>
      </c>
      <c r="L340" s="3"/>
    </row>
    <row r="341" ht="15.75" customHeight="1">
      <c r="A341" s="4" t="s">
        <v>495</v>
      </c>
      <c r="B341" s="97">
        <f>SUM(B327:B340)</f>
        <v>0.253</v>
      </c>
      <c r="C341" s="96"/>
      <c r="D341" s="97">
        <f t="shared" ref="D341:F341" si="89">SUM(D327:D340)</f>
        <v>0.253</v>
      </c>
      <c r="E341" s="97">
        <f t="shared" si="89"/>
        <v>1.012</v>
      </c>
      <c r="F341" s="97">
        <f t="shared" si="89"/>
        <v>1.012</v>
      </c>
      <c r="G341" s="87"/>
      <c r="H341" s="96"/>
      <c r="I341" s="97">
        <f t="shared" ref="I341:L341" si="90">SUM(I327:I340)</f>
        <v>1.012</v>
      </c>
      <c r="J341" s="98">
        <f t="shared" si="90"/>
        <v>181727</v>
      </c>
      <c r="K341" s="98">
        <f t="shared" si="90"/>
        <v>6568.08</v>
      </c>
      <c r="L341" s="98">
        <f t="shared" si="90"/>
        <v>0</v>
      </c>
    </row>
    <row r="342" ht="15.75" customHeight="1">
      <c r="A342" s="8"/>
      <c r="B342" s="100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</row>
    <row r="343" ht="15.75" customHeight="1">
      <c r="A343" s="8"/>
      <c r="B343" s="100"/>
      <c r="C343" s="100"/>
      <c r="D343" s="100"/>
      <c r="E343" s="100"/>
      <c r="F343" s="100"/>
      <c r="G343" s="100"/>
      <c r="H343" s="100"/>
      <c r="I343" s="104">
        <f>G339*A325</f>
        <v>1.012</v>
      </c>
      <c r="J343" s="100"/>
      <c r="K343" s="100"/>
      <c r="L343" s="104"/>
    </row>
    <row r="344" ht="15.75" customHeight="1">
      <c r="A344" s="8"/>
      <c r="B344" s="100"/>
      <c r="C344" s="100"/>
      <c r="D344" s="100"/>
      <c r="E344" s="100"/>
      <c r="F344" s="100"/>
      <c r="G344" s="100"/>
      <c r="H344" s="100"/>
      <c r="I344" s="107"/>
      <c r="J344" s="100"/>
      <c r="K344" s="100"/>
      <c r="L344" s="107"/>
    </row>
    <row r="345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</row>
    <row r="346" ht="15.75" customHeight="1">
      <c r="A346" s="66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</row>
    <row r="347" ht="15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</row>
    <row r="348" ht="15.75" customHeight="1">
      <c r="A348" s="177">
        <v>4.0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47" t="s">
        <v>488</v>
      </c>
      <c r="K348" s="85" t="s">
        <v>489</v>
      </c>
      <c r="L348" s="85" t="s">
        <v>490</v>
      </c>
    </row>
    <row r="349" ht="15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</row>
    <row r="350" ht="15.75" customHeight="1">
      <c r="A350" s="2"/>
      <c r="B350" s="89"/>
      <c r="C350" s="89"/>
      <c r="D350" s="18">
        <f t="shared" ref="D350:D363" si="91">C350*B350</f>
        <v>0</v>
      </c>
      <c r="E350" s="18">
        <f>B350*A348</f>
        <v>0</v>
      </c>
      <c r="F350" s="18">
        <f t="shared" ref="F350:F363" si="92">E350*C350</f>
        <v>0</v>
      </c>
      <c r="G350" s="140">
        <v>0.0</v>
      </c>
      <c r="H350" s="18"/>
      <c r="I350" s="89">
        <f t="shared" ref="I350:I363" si="93">H350*E350</f>
        <v>0</v>
      </c>
      <c r="J350" s="116"/>
      <c r="K350" s="3">
        <f t="shared" ref="K350:K363" si="94">J350*I350</f>
        <v>0</v>
      </c>
      <c r="L350" s="3"/>
    </row>
    <row r="351" ht="15.75" customHeight="1">
      <c r="A351" s="2"/>
      <c r="B351" s="89"/>
      <c r="C351" s="89"/>
      <c r="D351" s="18">
        <f t="shared" si="91"/>
        <v>0</v>
      </c>
      <c r="E351" s="18">
        <f>B351*A348</f>
        <v>0</v>
      </c>
      <c r="F351" s="18">
        <f t="shared" si="92"/>
        <v>0</v>
      </c>
      <c r="G351" s="87"/>
      <c r="H351" s="18"/>
      <c r="I351" s="89">
        <f t="shared" si="93"/>
        <v>0</v>
      </c>
      <c r="J351" s="116"/>
      <c r="K351" s="3">
        <f t="shared" si="94"/>
        <v>0</v>
      </c>
      <c r="L351" s="3"/>
    </row>
    <row r="352" ht="15.75" customHeight="1">
      <c r="A352" s="2"/>
      <c r="B352" s="18"/>
      <c r="C352" s="18"/>
      <c r="D352" s="18">
        <f t="shared" si="91"/>
        <v>0</v>
      </c>
      <c r="E352" s="18">
        <f>B352*A348</f>
        <v>0</v>
      </c>
      <c r="F352" s="18">
        <f t="shared" si="92"/>
        <v>0</v>
      </c>
      <c r="G352" s="148" t="s">
        <v>527</v>
      </c>
      <c r="H352" s="18"/>
      <c r="I352" s="89">
        <f t="shared" si="93"/>
        <v>0</v>
      </c>
      <c r="J352" s="116"/>
      <c r="K352" s="3">
        <f t="shared" si="94"/>
        <v>0</v>
      </c>
      <c r="L352" s="3"/>
    </row>
    <row r="353" ht="15.75" customHeight="1">
      <c r="A353" s="2"/>
      <c r="B353" s="18"/>
      <c r="C353" s="18"/>
      <c r="D353" s="18">
        <f t="shared" si="91"/>
        <v>0</v>
      </c>
      <c r="E353" s="18">
        <f>B353*A348</f>
        <v>0</v>
      </c>
      <c r="F353" s="18">
        <f t="shared" si="92"/>
        <v>0</v>
      </c>
      <c r="G353" s="142"/>
      <c r="H353" s="18"/>
      <c r="I353" s="89">
        <f t="shared" si="93"/>
        <v>0</v>
      </c>
      <c r="J353" s="116"/>
      <c r="K353" s="3">
        <f t="shared" si="94"/>
        <v>0</v>
      </c>
      <c r="L353" s="3"/>
    </row>
    <row r="354" ht="15.75" customHeight="1">
      <c r="A354" s="2"/>
      <c r="B354" s="18"/>
      <c r="C354" s="18"/>
      <c r="D354" s="18">
        <f t="shared" si="91"/>
        <v>0</v>
      </c>
      <c r="E354" s="18">
        <f>B354*A348</f>
        <v>0</v>
      </c>
      <c r="F354" s="18">
        <f t="shared" si="92"/>
        <v>0</v>
      </c>
      <c r="G354" s="142"/>
      <c r="H354" s="18"/>
      <c r="I354" s="89">
        <f t="shared" si="93"/>
        <v>0</v>
      </c>
      <c r="J354" s="116"/>
      <c r="K354" s="3">
        <f t="shared" si="94"/>
        <v>0</v>
      </c>
      <c r="L354" s="3"/>
    </row>
    <row r="355" ht="15.75" customHeight="1">
      <c r="A355" s="2"/>
      <c r="B355" s="18"/>
      <c r="C355" s="18"/>
      <c r="D355" s="18">
        <f t="shared" si="91"/>
        <v>0</v>
      </c>
      <c r="E355" s="18">
        <f>B355*A348</f>
        <v>0</v>
      </c>
      <c r="F355" s="18">
        <f t="shared" si="92"/>
        <v>0</v>
      </c>
      <c r="G355" s="87"/>
      <c r="H355" s="18"/>
      <c r="I355" s="89">
        <f t="shared" si="93"/>
        <v>0</v>
      </c>
      <c r="J355" s="116"/>
      <c r="K355" s="3">
        <f t="shared" si="94"/>
        <v>0</v>
      </c>
      <c r="L355" s="3"/>
    </row>
    <row r="356" ht="15.75" customHeight="1">
      <c r="A356" s="2"/>
      <c r="B356" s="18"/>
      <c r="C356" s="18"/>
      <c r="D356" s="18">
        <f t="shared" si="91"/>
        <v>0</v>
      </c>
      <c r="E356" s="18">
        <f>B356*A348</f>
        <v>0</v>
      </c>
      <c r="F356" s="18">
        <f t="shared" si="92"/>
        <v>0</v>
      </c>
      <c r="G356" s="59"/>
      <c r="H356" s="18"/>
      <c r="I356" s="89">
        <f t="shared" si="93"/>
        <v>0</v>
      </c>
      <c r="J356" s="116"/>
      <c r="K356" s="3">
        <f t="shared" si="94"/>
        <v>0</v>
      </c>
      <c r="L356" s="3"/>
    </row>
    <row r="357" ht="15.75" customHeight="1">
      <c r="A357" s="2"/>
      <c r="B357" s="89"/>
      <c r="C357" s="89"/>
      <c r="D357" s="18">
        <f t="shared" si="91"/>
        <v>0</v>
      </c>
      <c r="E357" s="18">
        <f>B357*A348</f>
        <v>0</v>
      </c>
      <c r="F357" s="18">
        <f t="shared" si="92"/>
        <v>0</v>
      </c>
      <c r="G357" s="148" t="s">
        <v>528</v>
      </c>
      <c r="H357" s="18"/>
      <c r="I357" s="89">
        <f t="shared" si="93"/>
        <v>0</v>
      </c>
      <c r="J357" s="116"/>
      <c r="K357" s="3">
        <f t="shared" si="94"/>
        <v>0</v>
      </c>
      <c r="L357" s="3"/>
    </row>
    <row r="358" ht="15.75" customHeight="1">
      <c r="A358" s="2"/>
      <c r="B358" s="89"/>
      <c r="C358" s="89"/>
      <c r="D358" s="18">
        <f t="shared" si="91"/>
        <v>0</v>
      </c>
      <c r="E358" s="18">
        <f>B358*A348</f>
        <v>0</v>
      </c>
      <c r="F358" s="18">
        <f t="shared" si="92"/>
        <v>0</v>
      </c>
      <c r="G358" s="142"/>
      <c r="H358" s="18"/>
      <c r="I358" s="89">
        <f t="shared" si="93"/>
        <v>0</v>
      </c>
      <c r="J358" s="116"/>
      <c r="K358" s="3">
        <f t="shared" si="94"/>
        <v>0</v>
      </c>
      <c r="L358" s="3"/>
    </row>
    <row r="359" ht="15.75" customHeight="1">
      <c r="A359" s="1"/>
      <c r="B359" s="89"/>
      <c r="C359" s="89"/>
      <c r="D359" s="18">
        <f t="shared" si="91"/>
        <v>0</v>
      </c>
      <c r="E359" s="18">
        <f>B359*A348</f>
        <v>0</v>
      </c>
      <c r="F359" s="18">
        <f t="shared" si="92"/>
        <v>0</v>
      </c>
      <c r="G359" s="142"/>
      <c r="H359" s="18"/>
      <c r="I359" s="89">
        <f t="shared" si="93"/>
        <v>0</v>
      </c>
      <c r="J359" s="116"/>
      <c r="K359" s="3">
        <f t="shared" si="94"/>
        <v>0</v>
      </c>
      <c r="L359" s="3"/>
    </row>
    <row r="360" ht="15.75" customHeight="1">
      <c r="A360" s="1"/>
      <c r="B360" s="89"/>
      <c r="C360" s="89"/>
      <c r="D360" s="18">
        <f t="shared" si="91"/>
        <v>0</v>
      </c>
      <c r="E360" s="18">
        <f>B360*A348</f>
        <v>0</v>
      </c>
      <c r="F360" s="18">
        <f t="shared" si="92"/>
        <v>0</v>
      </c>
      <c r="G360" s="142"/>
      <c r="H360" s="18"/>
      <c r="I360" s="89">
        <f t="shared" si="93"/>
        <v>0</v>
      </c>
      <c r="J360" s="116"/>
      <c r="K360" s="3">
        <f t="shared" si="94"/>
        <v>0</v>
      </c>
      <c r="L360" s="3"/>
    </row>
    <row r="361" ht="15.75" customHeight="1">
      <c r="A361" s="31"/>
      <c r="B361" s="89"/>
      <c r="C361" s="89"/>
      <c r="D361" s="95">
        <f t="shared" si="91"/>
        <v>0</v>
      </c>
      <c r="E361" s="95">
        <f>B361*A348</f>
        <v>0</v>
      </c>
      <c r="F361" s="18">
        <f t="shared" si="92"/>
        <v>0</v>
      </c>
      <c r="G361" s="87"/>
      <c r="H361" s="18"/>
      <c r="I361" s="89">
        <f t="shared" si="93"/>
        <v>0</v>
      </c>
      <c r="J361" s="118"/>
      <c r="K361" s="3">
        <f t="shared" si="94"/>
        <v>0</v>
      </c>
      <c r="L361" s="3"/>
    </row>
    <row r="362" ht="15.75" customHeight="1">
      <c r="A362" s="31"/>
      <c r="B362" s="89"/>
      <c r="C362" s="89"/>
      <c r="D362" s="18">
        <f t="shared" si="91"/>
        <v>0</v>
      </c>
      <c r="E362" s="18">
        <f>B362*A348</f>
        <v>0</v>
      </c>
      <c r="F362" s="18">
        <f t="shared" si="92"/>
        <v>0</v>
      </c>
      <c r="G362" s="143">
        <f>F364/A348</f>
        <v>0</v>
      </c>
      <c r="H362" s="18"/>
      <c r="I362" s="89">
        <f t="shared" si="93"/>
        <v>0</v>
      </c>
      <c r="J362" s="3"/>
      <c r="K362" s="3">
        <f t="shared" si="94"/>
        <v>0</v>
      </c>
      <c r="L362" s="3"/>
    </row>
    <row r="363" ht="15.75" customHeight="1">
      <c r="A363" s="31"/>
      <c r="B363" s="89"/>
      <c r="C363" s="89"/>
      <c r="D363" s="18">
        <f t="shared" si="91"/>
        <v>0</v>
      </c>
      <c r="E363" s="18">
        <f>B363*A348</f>
        <v>0</v>
      </c>
      <c r="F363" s="18">
        <f t="shared" si="92"/>
        <v>0</v>
      </c>
      <c r="G363" s="142"/>
      <c r="H363" s="18"/>
      <c r="I363" s="89">
        <f t="shared" si="93"/>
        <v>0</v>
      </c>
      <c r="J363" s="3"/>
      <c r="K363" s="3">
        <f t="shared" si="94"/>
        <v>0</v>
      </c>
      <c r="L363" s="3"/>
    </row>
    <row r="364" ht="15.75" customHeight="1">
      <c r="A364" s="4" t="s">
        <v>495</v>
      </c>
      <c r="B364" s="97">
        <f>SUM(B350:B363)</f>
        <v>0</v>
      </c>
      <c r="C364" s="96"/>
      <c r="D364" s="97">
        <f t="shared" ref="D364:F364" si="95">SUM(D350:D363)</f>
        <v>0</v>
      </c>
      <c r="E364" s="97">
        <f t="shared" si="95"/>
        <v>0</v>
      </c>
      <c r="F364" s="97">
        <f t="shared" si="95"/>
        <v>0</v>
      </c>
      <c r="G364" s="87"/>
      <c r="H364" s="96"/>
      <c r="I364" s="97">
        <f t="shared" ref="I364:L364" si="96">SUM(I350:I363)</f>
        <v>0</v>
      </c>
      <c r="J364" s="98">
        <f t="shared" si="96"/>
        <v>0</v>
      </c>
      <c r="K364" s="98">
        <f t="shared" si="96"/>
        <v>0</v>
      </c>
      <c r="L364" s="98">
        <f t="shared" si="96"/>
        <v>0</v>
      </c>
    </row>
    <row r="365" ht="15.75" customHeight="1">
      <c r="A365" s="8"/>
      <c r="B365" s="100"/>
      <c r="C365" s="100"/>
      <c r="D365" s="100"/>
      <c r="E365" s="100"/>
      <c r="F365" s="100"/>
      <c r="G365" s="100"/>
      <c r="H365" s="100"/>
      <c r="I365" s="101" t="s">
        <v>496</v>
      </c>
      <c r="J365" s="100"/>
      <c r="K365" s="100"/>
      <c r="L365" s="101" t="s">
        <v>497</v>
      </c>
    </row>
    <row r="366" ht="15.75" customHeight="1">
      <c r="A366" s="8"/>
      <c r="B366" s="100"/>
      <c r="C366" s="100"/>
      <c r="D366" s="100"/>
      <c r="E366" s="100"/>
      <c r="F366" s="100"/>
      <c r="G366" s="100"/>
      <c r="H366" s="100"/>
      <c r="I366" s="104">
        <f>G362*A348</f>
        <v>0</v>
      </c>
      <c r="J366" s="100"/>
      <c r="K366" s="100"/>
      <c r="L366" s="104"/>
    </row>
    <row r="367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</row>
    <row r="368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</row>
    <row r="369" ht="15.75" customHeight="1">
      <c r="A369" s="66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6"/>
    </row>
    <row r="370" ht="15.75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5"/>
      <c r="G370" s="76"/>
      <c r="H370" s="79" t="s">
        <v>481</v>
      </c>
      <c r="I370" s="75"/>
      <c r="J370" s="75"/>
      <c r="K370" s="75"/>
      <c r="L370" s="76"/>
    </row>
    <row r="371" ht="15.75" customHeight="1">
      <c r="A371" s="177">
        <v>4.0</v>
      </c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524</v>
      </c>
      <c r="H371" s="82" t="s">
        <v>486</v>
      </c>
      <c r="I371" s="82" t="s">
        <v>487</v>
      </c>
      <c r="J371" s="147" t="s">
        <v>488</v>
      </c>
      <c r="K371" s="85" t="s">
        <v>489</v>
      </c>
      <c r="L371" s="85" t="s">
        <v>490</v>
      </c>
    </row>
    <row r="372" ht="15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87"/>
      <c r="J372" s="115"/>
      <c r="K372" s="87"/>
      <c r="L372" s="87"/>
    </row>
    <row r="373" ht="15.75" customHeight="1">
      <c r="A373" s="2"/>
      <c r="B373" s="89"/>
      <c r="C373" s="89"/>
      <c r="D373" s="18">
        <f t="shared" ref="D373:D386" si="97">C373*B373</f>
        <v>0</v>
      </c>
      <c r="E373" s="18">
        <f>B373*A371</f>
        <v>0</v>
      </c>
      <c r="F373" s="18">
        <f t="shared" ref="F373:F386" si="98">E373*C373</f>
        <v>0</v>
      </c>
      <c r="G373" s="140">
        <v>0.0</v>
      </c>
      <c r="H373" s="18"/>
      <c r="I373" s="89">
        <f t="shared" ref="I373:I386" si="99">H373*E373</f>
        <v>0</v>
      </c>
      <c r="J373" s="116"/>
      <c r="K373" s="3">
        <f t="shared" ref="K373:K386" si="100">J373*I373</f>
        <v>0</v>
      </c>
      <c r="L373" s="3"/>
    </row>
    <row r="374" ht="15.75" customHeight="1">
      <c r="A374" s="2"/>
      <c r="B374" s="89"/>
      <c r="C374" s="89"/>
      <c r="D374" s="18">
        <f t="shared" si="97"/>
        <v>0</v>
      </c>
      <c r="E374" s="18">
        <f>B374*A371</f>
        <v>0</v>
      </c>
      <c r="F374" s="18">
        <f t="shared" si="98"/>
        <v>0</v>
      </c>
      <c r="G374" s="87"/>
      <c r="H374" s="18"/>
      <c r="I374" s="89">
        <f t="shared" si="99"/>
        <v>0</v>
      </c>
      <c r="J374" s="116"/>
      <c r="K374" s="3">
        <f t="shared" si="100"/>
        <v>0</v>
      </c>
      <c r="L374" s="3"/>
    </row>
    <row r="375" ht="15.75" customHeight="1">
      <c r="A375" s="2"/>
      <c r="B375" s="18"/>
      <c r="C375" s="18"/>
      <c r="D375" s="18">
        <f t="shared" si="97"/>
        <v>0</v>
      </c>
      <c r="E375" s="18">
        <f>B375*A371</f>
        <v>0</v>
      </c>
      <c r="F375" s="18">
        <f t="shared" si="98"/>
        <v>0</v>
      </c>
      <c r="G375" s="148" t="s">
        <v>527</v>
      </c>
      <c r="H375" s="18"/>
      <c r="I375" s="89">
        <f t="shared" si="99"/>
        <v>0</v>
      </c>
      <c r="J375" s="116"/>
      <c r="K375" s="3">
        <f t="shared" si="100"/>
        <v>0</v>
      </c>
      <c r="L375" s="3"/>
    </row>
    <row r="376" ht="15.75" customHeight="1">
      <c r="A376" s="2"/>
      <c r="B376" s="18"/>
      <c r="C376" s="18"/>
      <c r="D376" s="18">
        <f t="shared" si="97"/>
        <v>0</v>
      </c>
      <c r="E376" s="18">
        <f>B376*A371</f>
        <v>0</v>
      </c>
      <c r="F376" s="18">
        <f t="shared" si="98"/>
        <v>0</v>
      </c>
      <c r="G376" s="142"/>
      <c r="H376" s="18"/>
      <c r="I376" s="89">
        <f t="shared" si="99"/>
        <v>0</v>
      </c>
      <c r="J376" s="116"/>
      <c r="K376" s="3">
        <f t="shared" si="100"/>
        <v>0</v>
      </c>
      <c r="L376" s="3"/>
    </row>
    <row r="377" ht="15.75" customHeight="1">
      <c r="A377" s="2"/>
      <c r="B377" s="18"/>
      <c r="C377" s="18"/>
      <c r="D377" s="18">
        <f t="shared" si="97"/>
        <v>0</v>
      </c>
      <c r="E377" s="18">
        <f>B377*A371</f>
        <v>0</v>
      </c>
      <c r="F377" s="18">
        <f t="shared" si="98"/>
        <v>0</v>
      </c>
      <c r="G377" s="142"/>
      <c r="H377" s="18"/>
      <c r="I377" s="89">
        <f t="shared" si="99"/>
        <v>0</v>
      </c>
      <c r="J377" s="116"/>
      <c r="K377" s="3">
        <f t="shared" si="100"/>
        <v>0</v>
      </c>
      <c r="L377" s="3"/>
    </row>
    <row r="378" ht="15.75" customHeight="1">
      <c r="A378" s="2"/>
      <c r="B378" s="18"/>
      <c r="C378" s="18"/>
      <c r="D378" s="18">
        <f t="shared" si="97"/>
        <v>0</v>
      </c>
      <c r="E378" s="18">
        <f>B378*A371</f>
        <v>0</v>
      </c>
      <c r="F378" s="18">
        <f t="shared" si="98"/>
        <v>0</v>
      </c>
      <c r="G378" s="87"/>
      <c r="H378" s="18"/>
      <c r="I378" s="89">
        <f t="shared" si="99"/>
        <v>0</v>
      </c>
      <c r="J378" s="116"/>
      <c r="K378" s="3">
        <f t="shared" si="100"/>
        <v>0</v>
      </c>
      <c r="L378" s="3"/>
    </row>
    <row r="379" ht="15.75" customHeight="1">
      <c r="A379" s="2"/>
      <c r="B379" s="18"/>
      <c r="C379" s="18"/>
      <c r="D379" s="18">
        <f t="shared" si="97"/>
        <v>0</v>
      </c>
      <c r="E379" s="18">
        <f>B379*A371</f>
        <v>0</v>
      </c>
      <c r="F379" s="18">
        <f t="shared" si="98"/>
        <v>0</v>
      </c>
      <c r="G379" s="59"/>
      <c r="H379" s="18"/>
      <c r="I379" s="89">
        <f t="shared" si="99"/>
        <v>0</v>
      </c>
      <c r="J379" s="116"/>
      <c r="K379" s="3">
        <f t="shared" si="100"/>
        <v>0</v>
      </c>
      <c r="L379" s="3"/>
    </row>
    <row r="380" ht="15.75" customHeight="1">
      <c r="A380" s="2"/>
      <c r="B380" s="89"/>
      <c r="C380" s="89"/>
      <c r="D380" s="18">
        <f t="shared" si="97"/>
        <v>0</v>
      </c>
      <c r="E380" s="18">
        <f>B380*A371</f>
        <v>0</v>
      </c>
      <c r="F380" s="18">
        <f t="shared" si="98"/>
        <v>0</v>
      </c>
      <c r="G380" s="148" t="s">
        <v>528</v>
      </c>
      <c r="H380" s="18"/>
      <c r="I380" s="89">
        <f t="shared" si="99"/>
        <v>0</v>
      </c>
      <c r="J380" s="116"/>
      <c r="K380" s="3">
        <f t="shared" si="100"/>
        <v>0</v>
      </c>
      <c r="L380" s="3"/>
    </row>
    <row r="381" ht="15.75" customHeight="1">
      <c r="A381" s="2"/>
      <c r="B381" s="89"/>
      <c r="C381" s="89"/>
      <c r="D381" s="18">
        <f t="shared" si="97"/>
        <v>0</v>
      </c>
      <c r="E381" s="18">
        <f>B381*A371</f>
        <v>0</v>
      </c>
      <c r="F381" s="18">
        <f t="shared" si="98"/>
        <v>0</v>
      </c>
      <c r="G381" s="142"/>
      <c r="H381" s="18"/>
      <c r="I381" s="89">
        <f t="shared" si="99"/>
        <v>0</v>
      </c>
      <c r="J381" s="116"/>
      <c r="K381" s="3">
        <f t="shared" si="100"/>
        <v>0</v>
      </c>
      <c r="L381" s="3"/>
    </row>
    <row r="382" ht="15.75" customHeight="1">
      <c r="A382" s="1"/>
      <c r="B382" s="89"/>
      <c r="C382" s="89"/>
      <c r="D382" s="18">
        <f t="shared" si="97"/>
        <v>0</v>
      </c>
      <c r="E382" s="18">
        <f>B382*A371</f>
        <v>0</v>
      </c>
      <c r="F382" s="18">
        <f t="shared" si="98"/>
        <v>0</v>
      </c>
      <c r="G382" s="142"/>
      <c r="H382" s="18"/>
      <c r="I382" s="89">
        <f t="shared" si="99"/>
        <v>0</v>
      </c>
      <c r="J382" s="116"/>
      <c r="K382" s="3">
        <f t="shared" si="100"/>
        <v>0</v>
      </c>
      <c r="L382" s="3"/>
    </row>
    <row r="383" ht="15.75" customHeight="1">
      <c r="A383" s="1"/>
      <c r="B383" s="89"/>
      <c r="C383" s="89"/>
      <c r="D383" s="18">
        <f t="shared" si="97"/>
        <v>0</v>
      </c>
      <c r="E383" s="18">
        <f>B383*A371</f>
        <v>0</v>
      </c>
      <c r="F383" s="18">
        <f t="shared" si="98"/>
        <v>0</v>
      </c>
      <c r="G383" s="142"/>
      <c r="H383" s="18"/>
      <c r="I383" s="89">
        <f t="shared" si="99"/>
        <v>0</v>
      </c>
      <c r="J383" s="116"/>
      <c r="K383" s="3">
        <f t="shared" si="100"/>
        <v>0</v>
      </c>
      <c r="L383" s="3"/>
    </row>
    <row r="384" ht="15.75" customHeight="1">
      <c r="A384" s="31"/>
      <c r="B384" s="89"/>
      <c r="C384" s="89"/>
      <c r="D384" s="95">
        <f t="shared" si="97"/>
        <v>0</v>
      </c>
      <c r="E384" s="95">
        <f>B384*A371</f>
        <v>0</v>
      </c>
      <c r="F384" s="18">
        <f t="shared" si="98"/>
        <v>0</v>
      </c>
      <c r="G384" s="87"/>
      <c r="H384" s="18"/>
      <c r="I384" s="89">
        <f t="shared" si="99"/>
        <v>0</v>
      </c>
      <c r="J384" s="118"/>
      <c r="K384" s="3">
        <f t="shared" si="100"/>
        <v>0</v>
      </c>
      <c r="L384" s="3"/>
    </row>
    <row r="385" ht="15.75" customHeight="1">
      <c r="A385" s="31"/>
      <c r="B385" s="89"/>
      <c r="C385" s="89"/>
      <c r="D385" s="18">
        <f t="shared" si="97"/>
        <v>0</v>
      </c>
      <c r="E385" s="18">
        <f>B385*A371</f>
        <v>0</v>
      </c>
      <c r="F385" s="18">
        <f t="shared" si="98"/>
        <v>0</v>
      </c>
      <c r="G385" s="143">
        <f>F387/A371</f>
        <v>0</v>
      </c>
      <c r="H385" s="18"/>
      <c r="I385" s="89">
        <f t="shared" si="99"/>
        <v>0</v>
      </c>
      <c r="J385" s="3"/>
      <c r="K385" s="3">
        <f t="shared" si="100"/>
        <v>0</v>
      </c>
      <c r="L385" s="3"/>
    </row>
    <row r="386" ht="15.75" customHeight="1">
      <c r="A386" s="31"/>
      <c r="B386" s="89"/>
      <c r="C386" s="89"/>
      <c r="D386" s="18">
        <f t="shared" si="97"/>
        <v>0</v>
      </c>
      <c r="E386" s="18">
        <f>B386*A371</f>
        <v>0</v>
      </c>
      <c r="F386" s="18">
        <f t="shared" si="98"/>
        <v>0</v>
      </c>
      <c r="G386" s="142"/>
      <c r="H386" s="18"/>
      <c r="I386" s="89">
        <f t="shared" si="99"/>
        <v>0</v>
      </c>
      <c r="J386" s="3"/>
      <c r="K386" s="3">
        <f t="shared" si="100"/>
        <v>0</v>
      </c>
      <c r="L386" s="3"/>
    </row>
    <row r="387" ht="15.75" customHeight="1">
      <c r="A387" s="4" t="s">
        <v>495</v>
      </c>
      <c r="B387" s="97">
        <f>SUM(B373:B386)</f>
        <v>0</v>
      </c>
      <c r="C387" s="96"/>
      <c r="D387" s="97">
        <f t="shared" ref="D387:F387" si="101">SUM(D373:D386)</f>
        <v>0</v>
      </c>
      <c r="E387" s="97">
        <f t="shared" si="101"/>
        <v>0</v>
      </c>
      <c r="F387" s="97">
        <f t="shared" si="101"/>
        <v>0</v>
      </c>
      <c r="G387" s="87"/>
      <c r="H387" s="96"/>
      <c r="I387" s="97">
        <f t="shared" ref="I387:L387" si="102">SUM(I373:I386)</f>
        <v>0</v>
      </c>
      <c r="J387" s="98">
        <f t="shared" si="102"/>
        <v>0</v>
      </c>
      <c r="K387" s="98">
        <f t="shared" si="102"/>
        <v>0</v>
      </c>
      <c r="L387" s="98">
        <f t="shared" si="102"/>
        <v>0</v>
      </c>
    </row>
    <row r="388" ht="15.75" customHeight="1">
      <c r="A388" s="8"/>
      <c r="B388" s="100"/>
      <c r="C388" s="100"/>
      <c r="D388" s="100"/>
      <c r="E388" s="100"/>
      <c r="F388" s="100"/>
      <c r="G388" s="100"/>
      <c r="H388" s="100"/>
      <c r="I388" s="101" t="s">
        <v>496</v>
      </c>
      <c r="J388" s="100"/>
      <c r="K388" s="100"/>
      <c r="L388" s="101" t="s">
        <v>497</v>
      </c>
    </row>
    <row r="389" ht="15.75" customHeight="1">
      <c r="A389" s="8"/>
      <c r="B389" s="100"/>
      <c r="C389" s="100"/>
      <c r="D389" s="100"/>
      <c r="E389" s="100"/>
      <c r="F389" s="100"/>
      <c r="G389" s="100"/>
      <c r="H389" s="100"/>
      <c r="I389" s="104">
        <f>G385*A371</f>
        <v>0</v>
      </c>
      <c r="J389" s="100"/>
      <c r="K389" s="100"/>
      <c r="L389" s="104"/>
    </row>
    <row r="39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</row>
    <row r="391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</row>
    <row r="392" ht="15.75" customHeight="1">
      <c r="A392" s="78" t="s">
        <v>478</v>
      </c>
      <c r="B392" s="79" t="s">
        <v>479</v>
      </c>
      <c r="C392" s="75"/>
      <c r="D392" s="76"/>
      <c r="E392" s="80" t="s">
        <v>480</v>
      </c>
      <c r="F392" s="75"/>
      <c r="G392" s="76"/>
      <c r="H392" s="79" t="s">
        <v>481</v>
      </c>
      <c r="I392" s="75"/>
      <c r="J392" s="75"/>
      <c r="K392" s="75"/>
      <c r="L392" s="76"/>
    </row>
    <row r="393" ht="15.75" customHeight="1">
      <c r="A393" s="177">
        <v>4.0</v>
      </c>
      <c r="B393" s="82" t="s">
        <v>482</v>
      </c>
      <c r="C393" s="82" t="s">
        <v>483</v>
      </c>
      <c r="D393" s="82" t="s">
        <v>484</v>
      </c>
      <c r="E393" s="82" t="s">
        <v>485</v>
      </c>
      <c r="F393" s="82" t="s">
        <v>484</v>
      </c>
      <c r="G393" s="82" t="s">
        <v>524</v>
      </c>
      <c r="H393" s="82" t="s">
        <v>486</v>
      </c>
      <c r="I393" s="82" t="s">
        <v>487</v>
      </c>
      <c r="J393" s="147" t="s">
        <v>488</v>
      </c>
      <c r="K393" s="85" t="s">
        <v>489</v>
      </c>
      <c r="L393" s="85" t="s">
        <v>490</v>
      </c>
    </row>
    <row r="394" ht="15.75" customHeight="1">
      <c r="A394" s="86" t="s">
        <v>491</v>
      </c>
      <c r="B394" s="87"/>
      <c r="C394" s="87"/>
      <c r="D394" s="87"/>
      <c r="E394" s="87"/>
      <c r="F394" s="87"/>
      <c r="G394" s="87"/>
      <c r="H394" s="87"/>
      <c r="I394" s="87"/>
      <c r="J394" s="115"/>
      <c r="K394" s="87"/>
      <c r="L394" s="87"/>
    </row>
    <row r="395" ht="15.75" customHeight="1">
      <c r="A395" s="2"/>
      <c r="B395" s="89"/>
      <c r="C395" s="89"/>
      <c r="D395" s="18">
        <f t="shared" ref="D395:D408" si="103">C395*B395</f>
        <v>0</v>
      </c>
      <c r="E395" s="18">
        <f>B395*A393</f>
        <v>0</v>
      </c>
      <c r="F395" s="18">
        <f t="shared" ref="F395:F408" si="104">E395*C395</f>
        <v>0</v>
      </c>
      <c r="G395" s="140">
        <v>0.0</v>
      </c>
      <c r="H395" s="18"/>
      <c r="I395" s="89">
        <f t="shared" ref="I395:I408" si="105">H395*E395</f>
        <v>0</v>
      </c>
      <c r="J395" s="116"/>
      <c r="K395" s="3">
        <f t="shared" ref="K395:K408" si="106">J395*I395</f>
        <v>0</v>
      </c>
      <c r="L395" s="3"/>
    </row>
    <row r="396" ht="15.75" customHeight="1">
      <c r="A396" s="2"/>
      <c r="B396" s="89"/>
      <c r="C396" s="89"/>
      <c r="D396" s="18">
        <f t="shared" si="103"/>
        <v>0</v>
      </c>
      <c r="E396" s="18">
        <f>B396*A393</f>
        <v>0</v>
      </c>
      <c r="F396" s="18">
        <f t="shared" si="104"/>
        <v>0</v>
      </c>
      <c r="G396" s="87"/>
      <c r="H396" s="18"/>
      <c r="I396" s="89">
        <f t="shared" si="105"/>
        <v>0</v>
      </c>
      <c r="J396" s="116"/>
      <c r="K396" s="3">
        <f t="shared" si="106"/>
        <v>0</v>
      </c>
      <c r="L396" s="3"/>
    </row>
    <row r="397" ht="15.75" customHeight="1">
      <c r="A397" s="2"/>
      <c r="B397" s="18"/>
      <c r="C397" s="18"/>
      <c r="D397" s="18">
        <f t="shared" si="103"/>
        <v>0</v>
      </c>
      <c r="E397" s="18">
        <f>B397*A393</f>
        <v>0</v>
      </c>
      <c r="F397" s="18">
        <f t="shared" si="104"/>
        <v>0</v>
      </c>
      <c r="G397" s="148" t="s">
        <v>527</v>
      </c>
      <c r="H397" s="18"/>
      <c r="I397" s="89">
        <f t="shared" si="105"/>
        <v>0</v>
      </c>
      <c r="J397" s="116"/>
      <c r="K397" s="3">
        <f t="shared" si="106"/>
        <v>0</v>
      </c>
      <c r="L397" s="3"/>
    </row>
    <row r="398" ht="15.75" customHeight="1">
      <c r="A398" s="2"/>
      <c r="B398" s="18"/>
      <c r="C398" s="18"/>
      <c r="D398" s="18">
        <f t="shared" si="103"/>
        <v>0</v>
      </c>
      <c r="E398" s="18">
        <f>B398*A393</f>
        <v>0</v>
      </c>
      <c r="F398" s="18">
        <f t="shared" si="104"/>
        <v>0</v>
      </c>
      <c r="G398" s="142"/>
      <c r="H398" s="18"/>
      <c r="I398" s="89">
        <f t="shared" si="105"/>
        <v>0</v>
      </c>
      <c r="J398" s="116"/>
      <c r="K398" s="3">
        <f t="shared" si="106"/>
        <v>0</v>
      </c>
      <c r="L398" s="3"/>
    </row>
    <row r="399" ht="15.75" customHeight="1">
      <c r="A399" s="2"/>
      <c r="B399" s="18"/>
      <c r="C399" s="18"/>
      <c r="D399" s="18">
        <f t="shared" si="103"/>
        <v>0</v>
      </c>
      <c r="E399" s="18">
        <f>B399*A393</f>
        <v>0</v>
      </c>
      <c r="F399" s="18">
        <f t="shared" si="104"/>
        <v>0</v>
      </c>
      <c r="G399" s="142"/>
      <c r="H399" s="18"/>
      <c r="I399" s="89">
        <f t="shared" si="105"/>
        <v>0</v>
      </c>
      <c r="J399" s="116"/>
      <c r="K399" s="3">
        <f t="shared" si="106"/>
        <v>0</v>
      </c>
      <c r="L399" s="3"/>
    </row>
    <row r="400" ht="15.75" customHeight="1">
      <c r="A400" s="2"/>
      <c r="B400" s="18"/>
      <c r="C400" s="18"/>
      <c r="D400" s="18">
        <f t="shared" si="103"/>
        <v>0</v>
      </c>
      <c r="E400" s="18">
        <f>B400*A393</f>
        <v>0</v>
      </c>
      <c r="F400" s="18">
        <f t="shared" si="104"/>
        <v>0</v>
      </c>
      <c r="G400" s="87"/>
      <c r="H400" s="18"/>
      <c r="I400" s="89">
        <f t="shared" si="105"/>
        <v>0</v>
      </c>
      <c r="J400" s="116"/>
      <c r="K400" s="3">
        <f t="shared" si="106"/>
        <v>0</v>
      </c>
      <c r="L400" s="3"/>
    </row>
    <row r="401" ht="15.75" customHeight="1">
      <c r="A401" s="2"/>
      <c r="B401" s="18"/>
      <c r="C401" s="18"/>
      <c r="D401" s="18">
        <f t="shared" si="103"/>
        <v>0</v>
      </c>
      <c r="E401" s="18">
        <f>B401*A393</f>
        <v>0</v>
      </c>
      <c r="F401" s="18">
        <f t="shared" si="104"/>
        <v>0</v>
      </c>
      <c r="G401" s="59"/>
      <c r="H401" s="18"/>
      <c r="I401" s="89">
        <f t="shared" si="105"/>
        <v>0</v>
      </c>
      <c r="J401" s="116"/>
      <c r="K401" s="3">
        <f t="shared" si="106"/>
        <v>0</v>
      </c>
      <c r="L401" s="3"/>
    </row>
    <row r="402" ht="15.75" customHeight="1">
      <c r="A402" s="2"/>
      <c r="B402" s="89"/>
      <c r="C402" s="89"/>
      <c r="D402" s="18">
        <f t="shared" si="103"/>
        <v>0</v>
      </c>
      <c r="E402" s="18">
        <f>B402*A393</f>
        <v>0</v>
      </c>
      <c r="F402" s="18">
        <f t="shared" si="104"/>
        <v>0</v>
      </c>
      <c r="G402" s="148" t="s">
        <v>528</v>
      </c>
      <c r="H402" s="18"/>
      <c r="I402" s="89">
        <f t="shared" si="105"/>
        <v>0</v>
      </c>
      <c r="J402" s="116"/>
      <c r="K402" s="3">
        <f t="shared" si="106"/>
        <v>0</v>
      </c>
      <c r="L402" s="3"/>
    </row>
    <row r="403" ht="15.75" customHeight="1">
      <c r="A403" s="2"/>
      <c r="B403" s="89"/>
      <c r="C403" s="89"/>
      <c r="D403" s="18">
        <f t="shared" si="103"/>
        <v>0</v>
      </c>
      <c r="E403" s="18">
        <f>B403*A393</f>
        <v>0</v>
      </c>
      <c r="F403" s="18">
        <f t="shared" si="104"/>
        <v>0</v>
      </c>
      <c r="G403" s="142"/>
      <c r="H403" s="18"/>
      <c r="I403" s="89">
        <f t="shared" si="105"/>
        <v>0</v>
      </c>
      <c r="J403" s="116"/>
      <c r="K403" s="3">
        <f t="shared" si="106"/>
        <v>0</v>
      </c>
      <c r="L403" s="3"/>
    </row>
    <row r="404" ht="15.75" customHeight="1">
      <c r="A404" s="1"/>
      <c r="B404" s="89"/>
      <c r="C404" s="89"/>
      <c r="D404" s="18">
        <f t="shared" si="103"/>
        <v>0</v>
      </c>
      <c r="E404" s="18">
        <f>B404*A393</f>
        <v>0</v>
      </c>
      <c r="F404" s="18">
        <f t="shared" si="104"/>
        <v>0</v>
      </c>
      <c r="G404" s="142"/>
      <c r="H404" s="18"/>
      <c r="I404" s="89">
        <f t="shared" si="105"/>
        <v>0</v>
      </c>
      <c r="J404" s="116"/>
      <c r="K404" s="3">
        <f t="shared" si="106"/>
        <v>0</v>
      </c>
      <c r="L404" s="3"/>
    </row>
    <row r="405" ht="15.75" customHeight="1">
      <c r="A405" s="1"/>
      <c r="B405" s="89"/>
      <c r="C405" s="89"/>
      <c r="D405" s="18">
        <f t="shared" si="103"/>
        <v>0</v>
      </c>
      <c r="E405" s="18">
        <f>B405*A393</f>
        <v>0</v>
      </c>
      <c r="F405" s="18">
        <f t="shared" si="104"/>
        <v>0</v>
      </c>
      <c r="G405" s="142"/>
      <c r="H405" s="18"/>
      <c r="I405" s="89">
        <f t="shared" si="105"/>
        <v>0</v>
      </c>
      <c r="J405" s="116"/>
      <c r="K405" s="3">
        <f t="shared" si="106"/>
        <v>0</v>
      </c>
      <c r="L405" s="3"/>
    </row>
    <row r="406" ht="15.75" customHeight="1">
      <c r="A406" s="31"/>
      <c r="B406" s="89"/>
      <c r="C406" s="89"/>
      <c r="D406" s="95">
        <f t="shared" si="103"/>
        <v>0</v>
      </c>
      <c r="E406" s="95">
        <f>B406*A393</f>
        <v>0</v>
      </c>
      <c r="F406" s="18">
        <f t="shared" si="104"/>
        <v>0</v>
      </c>
      <c r="G406" s="87"/>
      <c r="H406" s="18"/>
      <c r="I406" s="89">
        <f t="shared" si="105"/>
        <v>0</v>
      </c>
      <c r="J406" s="118"/>
      <c r="K406" s="3">
        <f t="shared" si="106"/>
        <v>0</v>
      </c>
      <c r="L406" s="3"/>
    </row>
    <row r="407" ht="15.75" customHeight="1">
      <c r="A407" s="31"/>
      <c r="B407" s="89"/>
      <c r="C407" s="89"/>
      <c r="D407" s="18">
        <f t="shared" si="103"/>
        <v>0</v>
      </c>
      <c r="E407" s="18">
        <f>B407*A393</f>
        <v>0</v>
      </c>
      <c r="F407" s="18">
        <f t="shared" si="104"/>
        <v>0</v>
      </c>
      <c r="G407" s="143">
        <f>F409/A393</f>
        <v>0</v>
      </c>
      <c r="H407" s="18"/>
      <c r="I407" s="89">
        <f t="shared" si="105"/>
        <v>0</v>
      </c>
      <c r="J407" s="3"/>
      <c r="K407" s="3">
        <f t="shared" si="106"/>
        <v>0</v>
      </c>
      <c r="L407" s="3"/>
    </row>
    <row r="408" ht="15.75" customHeight="1">
      <c r="A408" s="31"/>
      <c r="B408" s="89"/>
      <c r="C408" s="89"/>
      <c r="D408" s="18">
        <f t="shared" si="103"/>
        <v>0</v>
      </c>
      <c r="E408" s="18">
        <f>B408*A393</f>
        <v>0</v>
      </c>
      <c r="F408" s="18">
        <f t="shared" si="104"/>
        <v>0</v>
      </c>
      <c r="G408" s="142"/>
      <c r="H408" s="18"/>
      <c r="I408" s="89">
        <f t="shared" si="105"/>
        <v>0</v>
      </c>
      <c r="J408" s="3"/>
      <c r="K408" s="3">
        <f t="shared" si="106"/>
        <v>0</v>
      </c>
      <c r="L408" s="3"/>
    </row>
    <row r="409" ht="15.75" customHeight="1">
      <c r="A409" s="4" t="s">
        <v>495</v>
      </c>
      <c r="B409" s="97">
        <f>SUM(B395:B408)</f>
        <v>0</v>
      </c>
      <c r="C409" s="96"/>
      <c r="D409" s="97">
        <f t="shared" ref="D409:F409" si="107">SUM(D395:D408)</f>
        <v>0</v>
      </c>
      <c r="E409" s="97">
        <f t="shared" si="107"/>
        <v>0</v>
      </c>
      <c r="F409" s="97">
        <f t="shared" si="107"/>
        <v>0</v>
      </c>
      <c r="G409" s="87"/>
      <c r="H409" s="96"/>
      <c r="I409" s="97">
        <f t="shared" ref="I409:L409" si="108">SUM(I395:I408)</f>
        <v>0</v>
      </c>
      <c r="J409" s="98">
        <f t="shared" si="108"/>
        <v>0</v>
      </c>
      <c r="K409" s="98">
        <f t="shared" si="108"/>
        <v>0</v>
      </c>
      <c r="L409" s="98">
        <f t="shared" si="108"/>
        <v>0</v>
      </c>
    </row>
    <row r="410" ht="15.75" customHeight="1">
      <c r="A410" s="8"/>
      <c r="B410" s="100"/>
      <c r="C410" s="100"/>
      <c r="D410" s="100"/>
      <c r="E410" s="100"/>
      <c r="F410" s="100"/>
      <c r="G410" s="100"/>
      <c r="H410" s="100"/>
      <c r="I410" s="101" t="s">
        <v>496</v>
      </c>
      <c r="J410" s="100"/>
      <c r="K410" s="100"/>
      <c r="L410" s="101" t="s">
        <v>497</v>
      </c>
    </row>
    <row r="411" ht="15.75" customHeight="1">
      <c r="A411" s="8"/>
      <c r="B411" s="100"/>
      <c r="C411" s="100"/>
      <c r="D411" s="100"/>
      <c r="E411" s="100"/>
      <c r="F411" s="100"/>
      <c r="G411" s="100"/>
      <c r="H411" s="100"/>
      <c r="I411" s="104">
        <f>G407*A393</f>
        <v>0</v>
      </c>
      <c r="J411" s="100"/>
      <c r="K411" s="100"/>
      <c r="L411" s="104"/>
    </row>
    <row r="412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</row>
    <row r="413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</row>
    <row r="414" ht="15.75" customHeight="1">
      <c r="A414" s="66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6"/>
    </row>
    <row r="415" ht="15.75" customHeight="1">
      <c r="A415" s="78" t="s">
        <v>478</v>
      </c>
      <c r="B415" s="79" t="s">
        <v>479</v>
      </c>
      <c r="C415" s="75"/>
      <c r="D415" s="76"/>
      <c r="E415" s="80" t="s">
        <v>480</v>
      </c>
      <c r="F415" s="75"/>
      <c r="G415" s="76"/>
      <c r="H415" s="79" t="s">
        <v>481</v>
      </c>
      <c r="I415" s="75"/>
      <c r="J415" s="75"/>
      <c r="K415" s="75"/>
      <c r="L415" s="76"/>
    </row>
    <row r="416" ht="15.75" customHeight="1">
      <c r="A416" s="177">
        <v>4.0</v>
      </c>
      <c r="B416" s="82" t="s">
        <v>482</v>
      </c>
      <c r="C416" s="82" t="s">
        <v>483</v>
      </c>
      <c r="D416" s="82" t="s">
        <v>484</v>
      </c>
      <c r="E416" s="82" t="s">
        <v>485</v>
      </c>
      <c r="F416" s="82" t="s">
        <v>484</v>
      </c>
      <c r="G416" s="82" t="s">
        <v>524</v>
      </c>
      <c r="H416" s="82" t="s">
        <v>486</v>
      </c>
      <c r="I416" s="82" t="s">
        <v>487</v>
      </c>
      <c r="J416" s="147" t="s">
        <v>488</v>
      </c>
      <c r="K416" s="85" t="s">
        <v>489</v>
      </c>
      <c r="L416" s="85" t="s">
        <v>490</v>
      </c>
    </row>
    <row r="417" ht="15.75" customHeight="1">
      <c r="A417" s="86" t="s">
        <v>491</v>
      </c>
      <c r="B417" s="87"/>
      <c r="C417" s="87"/>
      <c r="D417" s="87"/>
      <c r="E417" s="87"/>
      <c r="F417" s="87"/>
      <c r="G417" s="87"/>
      <c r="H417" s="87"/>
      <c r="I417" s="87"/>
      <c r="J417" s="115"/>
      <c r="K417" s="87"/>
      <c r="L417" s="87"/>
    </row>
    <row r="418" ht="15.75" customHeight="1">
      <c r="A418" s="2"/>
      <c r="B418" s="89"/>
      <c r="C418" s="89"/>
      <c r="D418" s="18">
        <f t="shared" ref="D418:D431" si="109">C418*B418</f>
        <v>0</v>
      </c>
      <c r="E418" s="18">
        <f>B418*A416</f>
        <v>0</v>
      </c>
      <c r="F418" s="18">
        <f t="shared" ref="F418:F431" si="110">E418*C418</f>
        <v>0</v>
      </c>
      <c r="G418" s="140">
        <v>0.0</v>
      </c>
      <c r="H418" s="18"/>
      <c r="I418" s="89">
        <f t="shared" ref="I418:I431" si="111">H418*E418</f>
        <v>0</v>
      </c>
      <c r="J418" s="116"/>
      <c r="K418" s="3">
        <f t="shared" ref="K418:K431" si="112">J418*I418</f>
        <v>0</v>
      </c>
      <c r="L418" s="3"/>
    </row>
    <row r="419" ht="15.75" customHeight="1">
      <c r="A419" s="2"/>
      <c r="B419" s="89"/>
      <c r="C419" s="89"/>
      <c r="D419" s="18">
        <f t="shared" si="109"/>
        <v>0</v>
      </c>
      <c r="E419" s="18">
        <f>B419*A416</f>
        <v>0</v>
      </c>
      <c r="F419" s="18">
        <f t="shared" si="110"/>
        <v>0</v>
      </c>
      <c r="G419" s="87"/>
      <c r="H419" s="18"/>
      <c r="I419" s="89">
        <f t="shared" si="111"/>
        <v>0</v>
      </c>
      <c r="J419" s="116"/>
      <c r="K419" s="3">
        <f t="shared" si="112"/>
        <v>0</v>
      </c>
      <c r="L419" s="3"/>
    </row>
    <row r="420" ht="15.75" customHeight="1">
      <c r="A420" s="2"/>
      <c r="B420" s="18"/>
      <c r="C420" s="18"/>
      <c r="D420" s="18">
        <f t="shared" si="109"/>
        <v>0</v>
      </c>
      <c r="E420" s="18">
        <f>B420*A416</f>
        <v>0</v>
      </c>
      <c r="F420" s="18">
        <f t="shared" si="110"/>
        <v>0</v>
      </c>
      <c r="G420" s="148" t="s">
        <v>527</v>
      </c>
      <c r="H420" s="18"/>
      <c r="I420" s="89">
        <f t="shared" si="111"/>
        <v>0</v>
      </c>
      <c r="J420" s="116"/>
      <c r="K420" s="3">
        <f t="shared" si="112"/>
        <v>0</v>
      </c>
      <c r="L420" s="3"/>
    </row>
    <row r="421" ht="15.75" customHeight="1">
      <c r="A421" s="2"/>
      <c r="B421" s="18"/>
      <c r="C421" s="18"/>
      <c r="D421" s="18">
        <f t="shared" si="109"/>
        <v>0</v>
      </c>
      <c r="E421" s="18">
        <f>B421*A416</f>
        <v>0</v>
      </c>
      <c r="F421" s="18">
        <f t="shared" si="110"/>
        <v>0</v>
      </c>
      <c r="G421" s="142"/>
      <c r="H421" s="18"/>
      <c r="I421" s="89">
        <f t="shared" si="111"/>
        <v>0</v>
      </c>
      <c r="J421" s="116"/>
      <c r="K421" s="3">
        <f t="shared" si="112"/>
        <v>0</v>
      </c>
      <c r="L421" s="3"/>
    </row>
    <row r="422" ht="15.75" customHeight="1">
      <c r="A422" s="2"/>
      <c r="B422" s="18"/>
      <c r="C422" s="18"/>
      <c r="D422" s="18">
        <f t="shared" si="109"/>
        <v>0</v>
      </c>
      <c r="E422" s="18">
        <f>B422*A416</f>
        <v>0</v>
      </c>
      <c r="F422" s="18">
        <f t="shared" si="110"/>
        <v>0</v>
      </c>
      <c r="G422" s="142"/>
      <c r="H422" s="18"/>
      <c r="I422" s="89">
        <f t="shared" si="111"/>
        <v>0</v>
      </c>
      <c r="J422" s="116"/>
      <c r="K422" s="3">
        <f t="shared" si="112"/>
        <v>0</v>
      </c>
      <c r="L422" s="3"/>
    </row>
    <row r="423" ht="15.75" customHeight="1">
      <c r="A423" s="2"/>
      <c r="B423" s="18"/>
      <c r="C423" s="18"/>
      <c r="D423" s="18">
        <f t="shared" si="109"/>
        <v>0</v>
      </c>
      <c r="E423" s="18">
        <f>B423*A416</f>
        <v>0</v>
      </c>
      <c r="F423" s="18">
        <f t="shared" si="110"/>
        <v>0</v>
      </c>
      <c r="G423" s="87"/>
      <c r="H423" s="18"/>
      <c r="I423" s="89">
        <f t="shared" si="111"/>
        <v>0</v>
      </c>
      <c r="J423" s="116"/>
      <c r="K423" s="3">
        <f t="shared" si="112"/>
        <v>0</v>
      </c>
      <c r="L423" s="3"/>
    </row>
    <row r="424" ht="15.75" customHeight="1">
      <c r="A424" s="2"/>
      <c r="B424" s="18"/>
      <c r="C424" s="18"/>
      <c r="D424" s="18">
        <f t="shared" si="109"/>
        <v>0</v>
      </c>
      <c r="E424" s="18">
        <f>B424*A416</f>
        <v>0</v>
      </c>
      <c r="F424" s="18">
        <f t="shared" si="110"/>
        <v>0</v>
      </c>
      <c r="G424" s="59"/>
      <c r="H424" s="18"/>
      <c r="I424" s="89">
        <f t="shared" si="111"/>
        <v>0</v>
      </c>
      <c r="J424" s="116"/>
      <c r="K424" s="3">
        <f t="shared" si="112"/>
        <v>0</v>
      </c>
      <c r="L424" s="3"/>
    </row>
    <row r="425" ht="15.75" customHeight="1">
      <c r="A425" s="2"/>
      <c r="B425" s="89"/>
      <c r="C425" s="89"/>
      <c r="D425" s="18">
        <f t="shared" si="109"/>
        <v>0</v>
      </c>
      <c r="E425" s="18">
        <f>B425*A416</f>
        <v>0</v>
      </c>
      <c r="F425" s="18">
        <f t="shared" si="110"/>
        <v>0</v>
      </c>
      <c r="G425" s="148" t="s">
        <v>528</v>
      </c>
      <c r="H425" s="18"/>
      <c r="I425" s="89">
        <f t="shared" si="111"/>
        <v>0</v>
      </c>
      <c r="J425" s="116"/>
      <c r="K425" s="3">
        <f t="shared" si="112"/>
        <v>0</v>
      </c>
      <c r="L425" s="3"/>
    </row>
    <row r="426" ht="15.75" customHeight="1">
      <c r="A426" s="2"/>
      <c r="B426" s="89"/>
      <c r="C426" s="89"/>
      <c r="D426" s="18">
        <f t="shared" si="109"/>
        <v>0</v>
      </c>
      <c r="E426" s="18">
        <f>B426*A416</f>
        <v>0</v>
      </c>
      <c r="F426" s="18">
        <f t="shared" si="110"/>
        <v>0</v>
      </c>
      <c r="G426" s="142"/>
      <c r="H426" s="18"/>
      <c r="I426" s="89">
        <f t="shared" si="111"/>
        <v>0</v>
      </c>
      <c r="J426" s="116"/>
      <c r="K426" s="3">
        <f t="shared" si="112"/>
        <v>0</v>
      </c>
      <c r="L426" s="3"/>
    </row>
    <row r="427" ht="15.75" customHeight="1">
      <c r="A427" s="1"/>
      <c r="B427" s="89"/>
      <c r="C427" s="89"/>
      <c r="D427" s="18">
        <f t="shared" si="109"/>
        <v>0</v>
      </c>
      <c r="E427" s="18">
        <f>B427*A416</f>
        <v>0</v>
      </c>
      <c r="F427" s="18">
        <f t="shared" si="110"/>
        <v>0</v>
      </c>
      <c r="G427" s="142"/>
      <c r="H427" s="18"/>
      <c r="I427" s="89">
        <f t="shared" si="111"/>
        <v>0</v>
      </c>
      <c r="J427" s="116"/>
      <c r="K427" s="3">
        <f t="shared" si="112"/>
        <v>0</v>
      </c>
      <c r="L427" s="3"/>
    </row>
    <row r="428" ht="15.75" customHeight="1">
      <c r="A428" s="1"/>
      <c r="B428" s="89"/>
      <c r="C428" s="89"/>
      <c r="D428" s="18">
        <f t="shared" si="109"/>
        <v>0</v>
      </c>
      <c r="E428" s="18">
        <f>B428*A416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116"/>
      <c r="K428" s="3">
        <f t="shared" si="112"/>
        <v>0</v>
      </c>
      <c r="L428" s="3"/>
    </row>
    <row r="429" ht="15.75" customHeight="1">
      <c r="A429" s="31"/>
      <c r="B429" s="89"/>
      <c r="C429" s="89"/>
      <c r="D429" s="95">
        <f t="shared" si="109"/>
        <v>0</v>
      </c>
      <c r="E429" s="95">
        <f>B429*A416</f>
        <v>0</v>
      </c>
      <c r="F429" s="18">
        <f t="shared" si="110"/>
        <v>0</v>
      </c>
      <c r="G429" s="87"/>
      <c r="H429" s="18"/>
      <c r="I429" s="89">
        <f t="shared" si="111"/>
        <v>0</v>
      </c>
      <c r="J429" s="118"/>
      <c r="K429" s="3">
        <f t="shared" si="112"/>
        <v>0</v>
      </c>
      <c r="L429" s="3"/>
    </row>
    <row r="430" ht="15.75" customHeight="1">
      <c r="A430" s="31"/>
      <c r="B430" s="89"/>
      <c r="C430" s="89"/>
      <c r="D430" s="18">
        <f t="shared" si="109"/>
        <v>0</v>
      </c>
      <c r="E430" s="18">
        <f>B430*A416</f>
        <v>0</v>
      </c>
      <c r="F430" s="18">
        <f t="shared" si="110"/>
        <v>0</v>
      </c>
      <c r="G430" s="143">
        <f>F432/A416</f>
        <v>0</v>
      </c>
      <c r="H430" s="18"/>
      <c r="I430" s="89">
        <f t="shared" si="111"/>
        <v>0</v>
      </c>
      <c r="J430" s="3"/>
      <c r="K430" s="3">
        <f t="shared" si="112"/>
        <v>0</v>
      </c>
      <c r="L430" s="3"/>
    </row>
    <row r="431" ht="15.75" customHeight="1">
      <c r="A431" s="31"/>
      <c r="B431" s="89"/>
      <c r="C431" s="89"/>
      <c r="D431" s="18">
        <f t="shared" si="109"/>
        <v>0</v>
      </c>
      <c r="E431" s="18">
        <f>B431*A416</f>
        <v>0</v>
      </c>
      <c r="F431" s="18">
        <f t="shared" si="110"/>
        <v>0</v>
      </c>
      <c r="G431" s="142"/>
      <c r="H431" s="18"/>
      <c r="I431" s="89">
        <f t="shared" si="111"/>
        <v>0</v>
      </c>
      <c r="J431" s="3"/>
      <c r="K431" s="3">
        <f t="shared" si="112"/>
        <v>0</v>
      </c>
      <c r="L431" s="3"/>
    </row>
    <row r="432" ht="15.75" customHeight="1">
      <c r="A432" s="4" t="s">
        <v>495</v>
      </c>
      <c r="B432" s="97">
        <f>SUM(B418:B431)</f>
        <v>0</v>
      </c>
      <c r="C432" s="96"/>
      <c r="D432" s="97">
        <f t="shared" ref="D432:F432" si="113">SUM(D418:D431)</f>
        <v>0</v>
      </c>
      <c r="E432" s="97">
        <f t="shared" si="113"/>
        <v>0</v>
      </c>
      <c r="F432" s="97">
        <f t="shared" si="113"/>
        <v>0</v>
      </c>
      <c r="G432" s="87"/>
      <c r="H432" s="96"/>
      <c r="I432" s="97">
        <f t="shared" ref="I432:L432" si="114">SUM(I418:I431)</f>
        <v>0</v>
      </c>
      <c r="J432" s="98">
        <f t="shared" si="114"/>
        <v>0</v>
      </c>
      <c r="K432" s="98">
        <f t="shared" si="114"/>
        <v>0</v>
      </c>
      <c r="L432" s="98">
        <f t="shared" si="114"/>
        <v>0</v>
      </c>
    </row>
    <row r="433" ht="15.75" customHeight="1">
      <c r="A433" s="8"/>
      <c r="B433" s="100"/>
      <c r="C433" s="100"/>
      <c r="D433" s="100"/>
      <c r="E433" s="100"/>
      <c r="F433" s="100"/>
      <c r="G433" s="100"/>
      <c r="H433" s="100"/>
      <c r="I433" s="101" t="s">
        <v>496</v>
      </c>
      <c r="J433" s="100"/>
      <c r="K433" s="100"/>
      <c r="L433" s="101" t="s">
        <v>497</v>
      </c>
    </row>
    <row r="434" ht="15.75" customHeight="1">
      <c r="A434" s="8"/>
      <c r="B434" s="100"/>
      <c r="C434" s="100"/>
      <c r="D434" s="100"/>
      <c r="E434" s="100"/>
      <c r="F434" s="100"/>
      <c r="G434" s="100"/>
      <c r="H434" s="100"/>
      <c r="I434" s="104">
        <f>G430*A416</f>
        <v>0</v>
      </c>
      <c r="J434" s="100"/>
      <c r="K434" s="100"/>
      <c r="L434" s="104"/>
    </row>
    <row r="435" ht="15.75" customHeight="1">
      <c r="A435" s="8"/>
      <c r="B435" s="100"/>
      <c r="C435" s="100"/>
      <c r="D435" s="100"/>
      <c r="E435" s="100"/>
      <c r="F435" s="100"/>
      <c r="G435" s="100"/>
      <c r="H435" s="100"/>
      <c r="I435" s="107"/>
      <c r="J435" s="100"/>
      <c r="K435" s="100"/>
      <c r="L435" s="107"/>
    </row>
    <row r="43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</row>
    <row r="437" ht="15.75" customHeight="1">
      <c r="A437" s="66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6"/>
    </row>
    <row r="438" ht="15.75" customHeight="1">
      <c r="A438" s="78" t="s">
        <v>478</v>
      </c>
      <c r="B438" s="79" t="s">
        <v>479</v>
      </c>
      <c r="C438" s="75"/>
      <c r="D438" s="76"/>
      <c r="E438" s="80" t="s">
        <v>480</v>
      </c>
      <c r="F438" s="75"/>
      <c r="G438" s="76"/>
      <c r="H438" s="79" t="s">
        <v>481</v>
      </c>
      <c r="I438" s="75"/>
      <c r="J438" s="75"/>
      <c r="K438" s="75"/>
      <c r="L438" s="76"/>
    </row>
    <row r="439" ht="15.75" customHeight="1">
      <c r="A439" s="177">
        <v>4.0</v>
      </c>
      <c r="B439" s="82" t="s">
        <v>482</v>
      </c>
      <c r="C439" s="82" t="s">
        <v>483</v>
      </c>
      <c r="D439" s="82" t="s">
        <v>484</v>
      </c>
      <c r="E439" s="82" t="s">
        <v>485</v>
      </c>
      <c r="F439" s="82" t="s">
        <v>484</v>
      </c>
      <c r="G439" s="82" t="s">
        <v>524</v>
      </c>
      <c r="H439" s="82" t="s">
        <v>486</v>
      </c>
      <c r="I439" s="82" t="s">
        <v>487</v>
      </c>
      <c r="J439" s="147" t="s">
        <v>488</v>
      </c>
      <c r="K439" s="85" t="s">
        <v>489</v>
      </c>
      <c r="L439" s="85" t="s">
        <v>490</v>
      </c>
    </row>
    <row r="440" ht="15.75" customHeight="1">
      <c r="A440" s="86" t="s">
        <v>491</v>
      </c>
      <c r="B440" s="87"/>
      <c r="C440" s="87"/>
      <c r="D440" s="87"/>
      <c r="E440" s="87"/>
      <c r="F440" s="87"/>
      <c r="G440" s="87"/>
      <c r="H440" s="87"/>
      <c r="I440" s="87"/>
      <c r="J440" s="115"/>
      <c r="K440" s="87"/>
      <c r="L440" s="87"/>
    </row>
    <row r="441" ht="15.75" customHeight="1">
      <c r="A441" s="2"/>
      <c r="B441" s="89"/>
      <c r="C441" s="89"/>
      <c r="D441" s="18">
        <f t="shared" ref="D441:D454" si="115">C441*B441</f>
        <v>0</v>
      </c>
      <c r="E441" s="18">
        <f>B441*A439</f>
        <v>0</v>
      </c>
      <c r="F441" s="18">
        <f t="shared" ref="F441:F454" si="116">E441*C441</f>
        <v>0</v>
      </c>
      <c r="G441" s="140">
        <v>0.0</v>
      </c>
      <c r="H441" s="18"/>
      <c r="I441" s="89">
        <f t="shared" ref="I441:I454" si="117">H441*E441</f>
        <v>0</v>
      </c>
      <c r="J441" s="116"/>
      <c r="K441" s="3">
        <f t="shared" ref="K441:K454" si="118">J441*I441</f>
        <v>0</v>
      </c>
      <c r="L441" s="3"/>
    </row>
    <row r="442" ht="15.75" customHeight="1">
      <c r="A442" s="2"/>
      <c r="B442" s="89"/>
      <c r="C442" s="89"/>
      <c r="D442" s="18">
        <f t="shared" si="115"/>
        <v>0</v>
      </c>
      <c r="E442" s="18">
        <f>B442*A439</f>
        <v>0</v>
      </c>
      <c r="F442" s="18">
        <f t="shared" si="116"/>
        <v>0</v>
      </c>
      <c r="G442" s="87"/>
      <c r="H442" s="18"/>
      <c r="I442" s="89">
        <f t="shared" si="117"/>
        <v>0</v>
      </c>
      <c r="J442" s="116"/>
      <c r="K442" s="3">
        <f t="shared" si="118"/>
        <v>0</v>
      </c>
      <c r="L442" s="3"/>
    </row>
    <row r="443" ht="15.75" customHeight="1">
      <c r="A443" s="2"/>
      <c r="B443" s="18"/>
      <c r="C443" s="18"/>
      <c r="D443" s="18">
        <f t="shared" si="115"/>
        <v>0</v>
      </c>
      <c r="E443" s="18">
        <f>B443*A439</f>
        <v>0</v>
      </c>
      <c r="F443" s="18">
        <f t="shared" si="116"/>
        <v>0</v>
      </c>
      <c r="G443" s="148" t="s">
        <v>527</v>
      </c>
      <c r="H443" s="18"/>
      <c r="I443" s="89">
        <f t="shared" si="117"/>
        <v>0</v>
      </c>
      <c r="J443" s="116"/>
      <c r="K443" s="3">
        <f t="shared" si="118"/>
        <v>0</v>
      </c>
      <c r="L443" s="3"/>
    </row>
    <row r="444" ht="15.75" customHeight="1">
      <c r="A444" s="2"/>
      <c r="B444" s="18"/>
      <c r="C444" s="18"/>
      <c r="D444" s="18">
        <f t="shared" si="115"/>
        <v>0</v>
      </c>
      <c r="E444" s="18">
        <f>B444*A439</f>
        <v>0</v>
      </c>
      <c r="F444" s="18">
        <f t="shared" si="116"/>
        <v>0</v>
      </c>
      <c r="G444" s="142"/>
      <c r="H444" s="18"/>
      <c r="I444" s="89">
        <f t="shared" si="117"/>
        <v>0</v>
      </c>
      <c r="J444" s="116"/>
      <c r="K444" s="3">
        <f t="shared" si="118"/>
        <v>0</v>
      </c>
      <c r="L444" s="3"/>
    </row>
    <row r="445" ht="15.75" customHeight="1">
      <c r="A445" s="2"/>
      <c r="B445" s="18"/>
      <c r="C445" s="18"/>
      <c r="D445" s="18">
        <f t="shared" si="115"/>
        <v>0</v>
      </c>
      <c r="E445" s="18">
        <f>B445*A439</f>
        <v>0</v>
      </c>
      <c r="F445" s="18">
        <f t="shared" si="116"/>
        <v>0</v>
      </c>
      <c r="G445" s="142"/>
      <c r="H445" s="18"/>
      <c r="I445" s="89">
        <f t="shared" si="117"/>
        <v>0</v>
      </c>
      <c r="J445" s="116"/>
      <c r="K445" s="3">
        <f t="shared" si="118"/>
        <v>0</v>
      </c>
      <c r="L445" s="3"/>
    </row>
    <row r="446" ht="15.75" customHeight="1">
      <c r="A446" s="2"/>
      <c r="B446" s="18"/>
      <c r="C446" s="18"/>
      <c r="D446" s="18">
        <f t="shared" si="115"/>
        <v>0</v>
      </c>
      <c r="E446" s="18">
        <f>B446*A439</f>
        <v>0</v>
      </c>
      <c r="F446" s="18">
        <f t="shared" si="116"/>
        <v>0</v>
      </c>
      <c r="G446" s="87"/>
      <c r="H446" s="18"/>
      <c r="I446" s="89">
        <f t="shared" si="117"/>
        <v>0</v>
      </c>
      <c r="J446" s="116"/>
      <c r="K446" s="3">
        <f t="shared" si="118"/>
        <v>0</v>
      </c>
      <c r="L446" s="3"/>
    </row>
    <row r="447" ht="15.75" customHeight="1">
      <c r="A447" s="2"/>
      <c r="B447" s="18"/>
      <c r="C447" s="18"/>
      <c r="D447" s="18">
        <f t="shared" si="115"/>
        <v>0</v>
      </c>
      <c r="E447" s="18">
        <f>B447*A439</f>
        <v>0</v>
      </c>
      <c r="F447" s="18">
        <f t="shared" si="116"/>
        <v>0</v>
      </c>
      <c r="G447" s="59"/>
      <c r="H447" s="18"/>
      <c r="I447" s="89">
        <f t="shared" si="117"/>
        <v>0</v>
      </c>
      <c r="J447" s="116"/>
      <c r="K447" s="3">
        <f t="shared" si="118"/>
        <v>0</v>
      </c>
      <c r="L447" s="3"/>
    </row>
    <row r="448" ht="15.75" customHeight="1">
      <c r="A448" s="2"/>
      <c r="B448" s="89"/>
      <c r="C448" s="89"/>
      <c r="D448" s="18">
        <f t="shared" si="115"/>
        <v>0</v>
      </c>
      <c r="E448" s="18">
        <f>B448*A439</f>
        <v>0</v>
      </c>
      <c r="F448" s="18">
        <f t="shared" si="116"/>
        <v>0</v>
      </c>
      <c r="G448" s="148" t="s">
        <v>528</v>
      </c>
      <c r="H448" s="18"/>
      <c r="I448" s="89">
        <f t="shared" si="117"/>
        <v>0</v>
      </c>
      <c r="J448" s="116"/>
      <c r="K448" s="3">
        <f t="shared" si="118"/>
        <v>0</v>
      </c>
      <c r="L448" s="3"/>
    </row>
    <row r="449" ht="15.75" customHeight="1">
      <c r="A449" s="2"/>
      <c r="B449" s="89"/>
      <c r="C449" s="89"/>
      <c r="D449" s="18">
        <f t="shared" si="115"/>
        <v>0</v>
      </c>
      <c r="E449" s="18">
        <f>B449*A439</f>
        <v>0</v>
      </c>
      <c r="F449" s="18">
        <f t="shared" si="116"/>
        <v>0</v>
      </c>
      <c r="G449" s="142"/>
      <c r="H449" s="18"/>
      <c r="I449" s="89">
        <f t="shared" si="117"/>
        <v>0</v>
      </c>
      <c r="J449" s="116"/>
      <c r="K449" s="3">
        <f t="shared" si="118"/>
        <v>0</v>
      </c>
      <c r="L449" s="3"/>
    </row>
    <row r="450" ht="15.75" customHeight="1">
      <c r="A450" s="1"/>
      <c r="B450" s="89"/>
      <c r="C450" s="89"/>
      <c r="D450" s="18">
        <f t="shared" si="115"/>
        <v>0</v>
      </c>
      <c r="E450" s="18">
        <f>B450*A439</f>
        <v>0</v>
      </c>
      <c r="F450" s="18">
        <f t="shared" si="116"/>
        <v>0</v>
      </c>
      <c r="G450" s="142"/>
      <c r="H450" s="18"/>
      <c r="I450" s="89">
        <f t="shared" si="117"/>
        <v>0</v>
      </c>
      <c r="J450" s="116"/>
      <c r="K450" s="3">
        <f t="shared" si="118"/>
        <v>0</v>
      </c>
      <c r="L450" s="3"/>
    </row>
    <row r="451" ht="15.75" customHeight="1">
      <c r="A451" s="1"/>
      <c r="B451" s="89"/>
      <c r="C451" s="89"/>
      <c r="D451" s="18">
        <f t="shared" si="115"/>
        <v>0</v>
      </c>
      <c r="E451" s="18">
        <f>B451*A439</f>
        <v>0</v>
      </c>
      <c r="F451" s="18">
        <f t="shared" si="116"/>
        <v>0</v>
      </c>
      <c r="G451" s="142"/>
      <c r="H451" s="18"/>
      <c r="I451" s="89">
        <f t="shared" si="117"/>
        <v>0</v>
      </c>
      <c r="J451" s="116"/>
      <c r="K451" s="3">
        <f t="shared" si="118"/>
        <v>0</v>
      </c>
      <c r="L451" s="3"/>
    </row>
    <row r="452" ht="15.75" customHeight="1">
      <c r="A452" s="31"/>
      <c r="B452" s="89"/>
      <c r="C452" s="89"/>
      <c r="D452" s="95">
        <f t="shared" si="115"/>
        <v>0</v>
      </c>
      <c r="E452" s="95">
        <f>B452*A439</f>
        <v>0</v>
      </c>
      <c r="F452" s="18">
        <f t="shared" si="116"/>
        <v>0</v>
      </c>
      <c r="G452" s="87"/>
      <c r="H452" s="18"/>
      <c r="I452" s="89">
        <f t="shared" si="117"/>
        <v>0</v>
      </c>
      <c r="J452" s="118"/>
      <c r="K452" s="3">
        <f t="shared" si="118"/>
        <v>0</v>
      </c>
      <c r="L452" s="3"/>
    </row>
    <row r="453" ht="15.75" customHeight="1">
      <c r="A453" s="31"/>
      <c r="B453" s="89"/>
      <c r="C453" s="89"/>
      <c r="D453" s="18">
        <f t="shared" si="115"/>
        <v>0</v>
      </c>
      <c r="E453" s="18">
        <f>B453*A439</f>
        <v>0</v>
      </c>
      <c r="F453" s="18">
        <f t="shared" si="116"/>
        <v>0</v>
      </c>
      <c r="G453" s="143">
        <f>F455/A439</f>
        <v>0</v>
      </c>
      <c r="H453" s="18"/>
      <c r="I453" s="89">
        <f t="shared" si="117"/>
        <v>0</v>
      </c>
      <c r="J453" s="3"/>
      <c r="K453" s="3">
        <f t="shared" si="118"/>
        <v>0</v>
      </c>
      <c r="L453" s="3"/>
    </row>
    <row r="454" ht="15.75" customHeight="1">
      <c r="A454" s="31"/>
      <c r="B454" s="89"/>
      <c r="C454" s="89"/>
      <c r="D454" s="18">
        <f t="shared" si="115"/>
        <v>0</v>
      </c>
      <c r="E454" s="18">
        <f>B454*A439</f>
        <v>0</v>
      </c>
      <c r="F454" s="18">
        <f t="shared" si="116"/>
        <v>0</v>
      </c>
      <c r="G454" s="142"/>
      <c r="H454" s="18"/>
      <c r="I454" s="89">
        <f t="shared" si="117"/>
        <v>0</v>
      </c>
      <c r="J454" s="3"/>
      <c r="K454" s="3">
        <f t="shared" si="118"/>
        <v>0</v>
      </c>
      <c r="L454" s="3"/>
    </row>
    <row r="455" ht="15.75" customHeight="1">
      <c r="A455" s="4" t="s">
        <v>495</v>
      </c>
      <c r="B455" s="97">
        <f>SUM(B441:B454)</f>
        <v>0</v>
      </c>
      <c r="C455" s="96"/>
      <c r="D455" s="97">
        <f t="shared" ref="D455:F455" si="119">SUM(D441:D454)</f>
        <v>0</v>
      </c>
      <c r="E455" s="97">
        <f t="shared" si="119"/>
        <v>0</v>
      </c>
      <c r="F455" s="97">
        <f t="shared" si="119"/>
        <v>0</v>
      </c>
      <c r="G455" s="87"/>
      <c r="H455" s="96"/>
      <c r="I455" s="97">
        <f t="shared" ref="I455:L455" si="120">SUM(I441:I454)</f>
        <v>0</v>
      </c>
      <c r="J455" s="98">
        <f t="shared" si="120"/>
        <v>0</v>
      </c>
      <c r="K455" s="98">
        <f t="shared" si="120"/>
        <v>0</v>
      </c>
      <c r="L455" s="98">
        <f t="shared" si="120"/>
        <v>0</v>
      </c>
    </row>
    <row r="456" ht="15.75" customHeight="1">
      <c r="A456" s="8"/>
      <c r="B456" s="100"/>
      <c r="C456" s="100"/>
      <c r="D456" s="100"/>
      <c r="E456" s="100"/>
      <c r="F456" s="100"/>
      <c r="G456" s="100"/>
      <c r="H456" s="100"/>
      <c r="I456" s="101" t="s">
        <v>496</v>
      </c>
      <c r="J456" s="100"/>
      <c r="K456" s="100"/>
      <c r="L456" s="101" t="s">
        <v>497</v>
      </c>
    </row>
    <row r="457" ht="15.75" customHeight="1">
      <c r="A457" s="8"/>
      <c r="B457" s="100"/>
      <c r="C457" s="100"/>
      <c r="D457" s="100"/>
      <c r="E457" s="100"/>
      <c r="F457" s="100"/>
      <c r="G457" s="100"/>
      <c r="H457" s="100"/>
      <c r="I457" s="104">
        <f>G453*A439</f>
        <v>0</v>
      </c>
      <c r="J457" s="100"/>
      <c r="K457" s="100"/>
      <c r="L457" s="104"/>
    </row>
    <row r="458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</row>
    <row r="459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</row>
    <row r="460" ht="15.75" customHeight="1">
      <c r="A460" s="66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6"/>
    </row>
    <row r="461" ht="15.75" customHeight="1">
      <c r="A461" s="78" t="s">
        <v>478</v>
      </c>
      <c r="B461" s="79" t="s">
        <v>479</v>
      </c>
      <c r="C461" s="75"/>
      <c r="D461" s="76"/>
      <c r="E461" s="80" t="s">
        <v>480</v>
      </c>
      <c r="F461" s="75"/>
      <c r="G461" s="76"/>
      <c r="H461" s="79" t="s">
        <v>481</v>
      </c>
      <c r="I461" s="75"/>
      <c r="J461" s="75"/>
      <c r="K461" s="75"/>
      <c r="L461" s="76"/>
    </row>
    <row r="462" ht="15.75" customHeight="1">
      <c r="A462" s="177">
        <v>4.0</v>
      </c>
      <c r="B462" s="82" t="s">
        <v>482</v>
      </c>
      <c r="C462" s="82" t="s">
        <v>483</v>
      </c>
      <c r="D462" s="82" t="s">
        <v>484</v>
      </c>
      <c r="E462" s="82" t="s">
        <v>485</v>
      </c>
      <c r="F462" s="82" t="s">
        <v>484</v>
      </c>
      <c r="G462" s="82" t="s">
        <v>524</v>
      </c>
      <c r="H462" s="82" t="s">
        <v>486</v>
      </c>
      <c r="I462" s="82" t="s">
        <v>487</v>
      </c>
      <c r="J462" s="147" t="s">
        <v>488</v>
      </c>
      <c r="K462" s="85" t="s">
        <v>489</v>
      </c>
      <c r="L462" s="85" t="s">
        <v>490</v>
      </c>
    </row>
    <row r="463" ht="15.75" customHeight="1">
      <c r="A463" s="86" t="s">
        <v>491</v>
      </c>
      <c r="B463" s="87"/>
      <c r="C463" s="87"/>
      <c r="D463" s="87"/>
      <c r="E463" s="87"/>
      <c r="F463" s="87"/>
      <c r="G463" s="87"/>
      <c r="H463" s="87"/>
      <c r="I463" s="87"/>
      <c r="J463" s="115"/>
      <c r="K463" s="87"/>
      <c r="L463" s="87"/>
    </row>
    <row r="464" ht="15.75" customHeight="1">
      <c r="A464" s="2"/>
      <c r="B464" s="89"/>
      <c r="C464" s="89"/>
      <c r="D464" s="18">
        <f t="shared" ref="D464:D477" si="121">C464*B464</f>
        <v>0</v>
      </c>
      <c r="E464" s="18">
        <f>B464*A462</f>
        <v>0</v>
      </c>
      <c r="F464" s="18">
        <f t="shared" ref="F464:F477" si="122">E464*C464</f>
        <v>0</v>
      </c>
      <c r="G464" s="140">
        <v>0.0</v>
      </c>
      <c r="H464" s="18"/>
      <c r="I464" s="89">
        <f t="shared" ref="I464:I477" si="123">H464*E464</f>
        <v>0</v>
      </c>
      <c r="J464" s="116"/>
      <c r="K464" s="3">
        <f t="shared" ref="K464:K477" si="124">J464*I464</f>
        <v>0</v>
      </c>
      <c r="L464" s="3"/>
    </row>
    <row r="465" ht="15.75" customHeight="1">
      <c r="A465" s="2"/>
      <c r="B465" s="89"/>
      <c r="C465" s="89"/>
      <c r="D465" s="18">
        <f t="shared" si="121"/>
        <v>0</v>
      </c>
      <c r="E465" s="18">
        <f>B465*A462</f>
        <v>0</v>
      </c>
      <c r="F465" s="18">
        <f t="shared" si="122"/>
        <v>0</v>
      </c>
      <c r="G465" s="87"/>
      <c r="H465" s="18"/>
      <c r="I465" s="89">
        <f t="shared" si="123"/>
        <v>0</v>
      </c>
      <c r="J465" s="116"/>
      <c r="K465" s="3">
        <f t="shared" si="124"/>
        <v>0</v>
      </c>
      <c r="L465" s="3"/>
    </row>
    <row r="466" ht="15.75" customHeight="1">
      <c r="A466" s="2"/>
      <c r="B466" s="18"/>
      <c r="C466" s="18"/>
      <c r="D466" s="18">
        <f t="shared" si="121"/>
        <v>0</v>
      </c>
      <c r="E466" s="18">
        <f>B466*A462</f>
        <v>0</v>
      </c>
      <c r="F466" s="18">
        <f t="shared" si="122"/>
        <v>0</v>
      </c>
      <c r="G466" s="148" t="s">
        <v>527</v>
      </c>
      <c r="H466" s="18"/>
      <c r="I466" s="89">
        <f t="shared" si="123"/>
        <v>0</v>
      </c>
      <c r="J466" s="116"/>
      <c r="K466" s="3">
        <f t="shared" si="124"/>
        <v>0</v>
      </c>
      <c r="L466" s="3"/>
    </row>
    <row r="467" ht="15.75" customHeight="1">
      <c r="A467" s="2"/>
      <c r="B467" s="18"/>
      <c r="C467" s="18"/>
      <c r="D467" s="18">
        <f t="shared" si="121"/>
        <v>0</v>
      </c>
      <c r="E467" s="18">
        <f>B467*A462</f>
        <v>0</v>
      </c>
      <c r="F467" s="18">
        <f t="shared" si="122"/>
        <v>0</v>
      </c>
      <c r="G467" s="142"/>
      <c r="H467" s="18"/>
      <c r="I467" s="89">
        <f t="shared" si="123"/>
        <v>0</v>
      </c>
      <c r="J467" s="116"/>
      <c r="K467" s="3">
        <f t="shared" si="124"/>
        <v>0</v>
      </c>
      <c r="L467" s="3"/>
    </row>
    <row r="468" ht="15.75" customHeight="1">
      <c r="A468" s="2"/>
      <c r="B468" s="18"/>
      <c r="C468" s="18"/>
      <c r="D468" s="18">
        <f t="shared" si="121"/>
        <v>0</v>
      </c>
      <c r="E468" s="18">
        <f>B468*A462</f>
        <v>0</v>
      </c>
      <c r="F468" s="18">
        <f t="shared" si="122"/>
        <v>0</v>
      </c>
      <c r="G468" s="142"/>
      <c r="H468" s="18"/>
      <c r="I468" s="89">
        <f t="shared" si="123"/>
        <v>0</v>
      </c>
      <c r="J468" s="116"/>
      <c r="K468" s="3">
        <f t="shared" si="124"/>
        <v>0</v>
      </c>
      <c r="L468" s="3"/>
    </row>
    <row r="469" ht="15.75" customHeight="1">
      <c r="A469" s="2"/>
      <c r="B469" s="18"/>
      <c r="C469" s="18"/>
      <c r="D469" s="18">
        <f t="shared" si="121"/>
        <v>0</v>
      </c>
      <c r="E469" s="18">
        <f>B469*A462</f>
        <v>0</v>
      </c>
      <c r="F469" s="18">
        <f t="shared" si="122"/>
        <v>0</v>
      </c>
      <c r="G469" s="87"/>
      <c r="H469" s="18"/>
      <c r="I469" s="89">
        <f t="shared" si="123"/>
        <v>0</v>
      </c>
      <c r="J469" s="116"/>
      <c r="K469" s="3">
        <f t="shared" si="124"/>
        <v>0</v>
      </c>
      <c r="L469" s="3"/>
    </row>
    <row r="470" ht="15.75" customHeight="1">
      <c r="A470" s="2"/>
      <c r="B470" s="18"/>
      <c r="C470" s="18"/>
      <c r="D470" s="18">
        <f t="shared" si="121"/>
        <v>0</v>
      </c>
      <c r="E470" s="18">
        <f>B470*A462</f>
        <v>0</v>
      </c>
      <c r="F470" s="18">
        <f t="shared" si="122"/>
        <v>0</v>
      </c>
      <c r="G470" s="59"/>
      <c r="H470" s="18"/>
      <c r="I470" s="89">
        <f t="shared" si="123"/>
        <v>0</v>
      </c>
      <c r="J470" s="116"/>
      <c r="K470" s="3">
        <f t="shared" si="124"/>
        <v>0</v>
      </c>
      <c r="L470" s="3"/>
    </row>
    <row r="471" ht="15.75" customHeight="1">
      <c r="A471" s="2"/>
      <c r="B471" s="89"/>
      <c r="C471" s="89"/>
      <c r="D471" s="18">
        <f t="shared" si="121"/>
        <v>0</v>
      </c>
      <c r="E471" s="18">
        <f>B471*A462</f>
        <v>0</v>
      </c>
      <c r="F471" s="18">
        <f t="shared" si="122"/>
        <v>0</v>
      </c>
      <c r="G471" s="148" t="s">
        <v>528</v>
      </c>
      <c r="H471" s="18"/>
      <c r="I471" s="89">
        <f t="shared" si="123"/>
        <v>0</v>
      </c>
      <c r="J471" s="116"/>
      <c r="K471" s="3">
        <f t="shared" si="124"/>
        <v>0</v>
      </c>
      <c r="L471" s="3"/>
    </row>
    <row r="472" ht="15.75" customHeight="1">
      <c r="A472" s="2"/>
      <c r="B472" s="89"/>
      <c r="C472" s="89"/>
      <c r="D472" s="18">
        <f t="shared" si="121"/>
        <v>0</v>
      </c>
      <c r="E472" s="18">
        <f>B472*A462</f>
        <v>0</v>
      </c>
      <c r="F472" s="18">
        <f t="shared" si="122"/>
        <v>0</v>
      </c>
      <c r="G472" s="142"/>
      <c r="H472" s="18"/>
      <c r="I472" s="89">
        <f t="shared" si="123"/>
        <v>0</v>
      </c>
      <c r="J472" s="116"/>
      <c r="K472" s="3">
        <f t="shared" si="124"/>
        <v>0</v>
      </c>
      <c r="L472" s="3"/>
    </row>
    <row r="473" ht="15.75" customHeight="1">
      <c r="A473" s="1"/>
      <c r="B473" s="89"/>
      <c r="C473" s="89"/>
      <c r="D473" s="18">
        <f t="shared" si="121"/>
        <v>0</v>
      </c>
      <c r="E473" s="18">
        <f>B473*A462</f>
        <v>0</v>
      </c>
      <c r="F473" s="18">
        <f t="shared" si="122"/>
        <v>0</v>
      </c>
      <c r="G473" s="142"/>
      <c r="H473" s="18"/>
      <c r="I473" s="89">
        <f t="shared" si="123"/>
        <v>0</v>
      </c>
      <c r="J473" s="116"/>
      <c r="K473" s="3">
        <f t="shared" si="124"/>
        <v>0</v>
      </c>
      <c r="L473" s="3"/>
    </row>
    <row r="474" ht="15.75" customHeight="1">
      <c r="A474" s="1"/>
      <c r="B474" s="89"/>
      <c r="C474" s="89"/>
      <c r="D474" s="18">
        <f t="shared" si="121"/>
        <v>0</v>
      </c>
      <c r="E474" s="18">
        <f>B474*A462</f>
        <v>0</v>
      </c>
      <c r="F474" s="18">
        <f t="shared" si="122"/>
        <v>0</v>
      </c>
      <c r="G474" s="142"/>
      <c r="H474" s="18"/>
      <c r="I474" s="89">
        <f t="shared" si="123"/>
        <v>0</v>
      </c>
      <c r="J474" s="116"/>
      <c r="K474" s="3">
        <f t="shared" si="124"/>
        <v>0</v>
      </c>
      <c r="L474" s="3"/>
    </row>
    <row r="475" ht="15.75" customHeight="1">
      <c r="A475" s="31"/>
      <c r="B475" s="89"/>
      <c r="C475" s="89"/>
      <c r="D475" s="95">
        <f t="shared" si="121"/>
        <v>0</v>
      </c>
      <c r="E475" s="95">
        <f>B475*A462</f>
        <v>0</v>
      </c>
      <c r="F475" s="18">
        <f t="shared" si="122"/>
        <v>0</v>
      </c>
      <c r="G475" s="87"/>
      <c r="H475" s="18"/>
      <c r="I475" s="89">
        <f t="shared" si="123"/>
        <v>0</v>
      </c>
      <c r="J475" s="118"/>
      <c r="K475" s="3">
        <f t="shared" si="124"/>
        <v>0</v>
      </c>
      <c r="L475" s="3"/>
    </row>
    <row r="476" ht="15.75" customHeight="1">
      <c r="A476" s="31"/>
      <c r="B476" s="89"/>
      <c r="C476" s="89"/>
      <c r="D476" s="18">
        <f t="shared" si="121"/>
        <v>0</v>
      </c>
      <c r="E476" s="18">
        <f>B476*A462</f>
        <v>0</v>
      </c>
      <c r="F476" s="18">
        <f t="shared" si="122"/>
        <v>0</v>
      </c>
      <c r="G476" s="143">
        <f>F478/A462</f>
        <v>0</v>
      </c>
      <c r="H476" s="18"/>
      <c r="I476" s="89">
        <f t="shared" si="123"/>
        <v>0</v>
      </c>
      <c r="J476" s="3"/>
      <c r="K476" s="3">
        <f t="shared" si="124"/>
        <v>0</v>
      </c>
      <c r="L476" s="3"/>
    </row>
    <row r="477" ht="15.75" customHeight="1">
      <c r="A477" s="31"/>
      <c r="B477" s="89"/>
      <c r="C477" s="89"/>
      <c r="D477" s="18">
        <f t="shared" si="121"/>
        <v>0</v>
      </c>
      <c r="E477" s="18">
        <f>B477*A462</f>
        <v>0</v>
      </c>
      <c r="F477" s="18">
        <f t="shared" si="122"/>
        <v>0</v>
      </c>
      <c r="G477" s="142"/>
      <c r="H477" s="18"/>
      <c r="I477" s="89">
        <f t="shared" si="123"/>
        <v>0</v>
      </c>
      <c r="J477" s="3"/>
      <c r="K477" s="3">
        <f t="shared" si="124"/>
        <v>0</v>
      </c>
      <c r="L477" s="3"/>
    </row>
    <row r="478" ht="15.75" customHeight="1">
      <c r="A478" s="4" t="s">
        <v>495</v>
      </c>
      <c r="B478" s="97">
        <f>SUM(B464:B477)</f>
        <v>0</v>
      </c>
      <c r="C478" s="96"/>
      <c r="D478" s="97">
        <f t="shared" ref="D478:F478" si="125">SUM(D464:D477)</f>
        <v>0</v>
      </c>
      <c r="E478" s="97">
        <f t="shared" si="125"/>
        <v>0</v>
      </c>
      <c r="F478" s="97">
        <f t="shared" si="125"/>
        <v>0</v>
      </c>
      <c r="G478" s="87"/>
      <c r="H478" s="96"/>
      <c r="I478" s="97">
        <f t="shared" ref="I478:L478" si="126">SUM(I464:I477)</f>
        <v>0</v>
      </c>
      <c r="J478" s="98">
        <f t="shared" si="126"/>
        <v>0</v>
      </c>
      <c r="K478" s="98">
        <f t="shared" si="126"/>
        <v>0</v>
      </c>
      <c r="L478" s="98">
        <f t="shared" si="126"/>
        <v>0</v>
      </c>
    </row>
    <row r="479" ht="15.75" customHeight="1">
      <c r="A479" s="8"/>
      <c r="B479" s="100"/>
      <c r="C479" s="100"/>
      <c r="D479" s="100"/>
      <c r="E479" s="100"/>
      <c r="F479" s="100"/>
      <c r="G479" s="100"/>
      <c r="H479" s="100"/>
      <c r="I479" s="101" t="s">
        <v>496</v>
      </c>
      <c r="J479" s="100"/>
      <c r="K479" s="100"/>
      <c r="L479" s="101" t="s">
        <v>497</v>
      </c>
    </row>
    <row r="480" ht="15.75" customHeight="1">
      <c r="A480" s="8"/>
      <c r="B480" s="100"/>
      <c r="C480" s="100"/>
      <c r="D480" s="100"/>
      <c r="E480" s="100"/>
      <c r="F480" s="100"/>
      <c r="G480" s="100"/>
      <c r="H480" s="100"/>
      <c r="I480" s="104">
        <f>G476*A462</f>
        <v>0</v>
      </c>
      <c r="J480" s="100"/>
      <c r="K480" s="100"/>
      <c r="L480" s="104"/>
    </row>
    <row r="481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</row>
    <row r="482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</row>
    <row r="483" ht="15.75" customHeight="1">
      <c r="A483" s="78" t="s">
        <v>478</v>
      </c>
      <c r="B483" s="79" t="s">
        <v>479</v>
      </c>
      <c r="C483" s="75"/>
      <c r="D483" s="76"/>
      <c r="E483" s="80" t="s">
        <v>480</v>
      </c>
      <c r="F483" s="75"/>
      <c r="G483" s="76"/>
      <c r="H483" s="79" t="s">
        <v>481</v>
      </c>
      <c r="I483" s="75"/>
      <c r="J483" s="75"/>
      <c r="K483" s="75"/>
      <c r="L483" s="76"/>
    </row>
    <row r="484" ht="15.75" customHeight="1">
      <c r="A484" s="177">
        <v>4.0</v>
      </c>
      <c r="B484" s="82" t="s">
        <v>482</v>
      </c>
      <c r="C484" s="82" t="s">
        <v>483</v>
      </c>
      <c r="D484" s="82" t="s">
        <v>484</v>
      </c>
      <c r="E484" s="82" t="s">
        <v>485</v>
      </c>
      <c r="F484" s="82" t="s">
        <v>484</v>
      </c>
      <c r="G484" s="82" t="s">
        <v>524</v>
      </c>
      <c r="H484" s="82" t="s">
        <v>486</v>
      </c>
      <c r="I484" s="82" t="s">
        <v>487</v>
      </c>
      <c r="J484" s="147" t="s">
        <v>488</v>
      </c>
      <c r="K484" s="85" t="s">
        <v>489</v>
      </c>
      <c r="L484" s="85" t="s">
        <v>490</v>
      </c>
    </row>
    <row r="485" ht="15.75" customHeight="1">
      <c r="A485" s="86" t="s">
        <v>491</v>
      </c>
      <c r="B485" s="87"/>
      <c r="C485" s="87"/>
      <c r="D485" s="87"/>
      <c r="E485" s="87"/>
      <c r="F485" s="87"/>
      <c r="G485" s="87"/>
      <c r="H485" s="87"/>
      <c r="I485" s="87"/>
      <c r="J485" s="115"/>
      <c r="K485" s="87"/>
      <c r="L485" s="87"/>
    </row>
    <row r="486" ht="15.75" customHeight="1">
      <c r="A486" s="2"/>
      <c r="B486" s="89"/>
      <c r="C486" s="89"/>
      <c r="D486" s="18">
        <f t="shared" ref="D486:D499" si="127">C486*B486</f>
        <v>0</v>
      </c>
      <c r="E486" s="18">
        <f>B486*A484</f>
        <v>0</v>
      </c>
      <c r="F486" s="18">
        <f t="shared" ref="F486:F499" si="128">E486*C486</f>
        <v>0</v>
      </c>
      <c r="G486" s="140">
        <v>0.0</v>
      </c>
      <c r="H486" s="18"/>
      <c r="I486" s="89">
        <f t="shared" ref="I486:I499" si="129">H486*E486</f>
        <v>0</v>
      </c>
      <c r="J486" s="116"/>
      <c r="K486" s="3">
        <f t="shared" ref="K486:K499" si="130">J486*I486</f>
        <v>0</v>
      </c>
      <c r="L486" s="3"/>
    </row>
    <row r="487" ht="15.75" customHeight="1">
      <c r="A487" s="2"/>
      <c r="B487" s="89"/>
      <c r="C487" s="89"/>
      <c r="D487" s="18">
        <f t="shared" si="127"/>
        <v>0</v>
      </c>
      <c r="E487" s="18">
        <f>B487*A484</f>
        <v>0</v>
      </c>
      <c r="F487" s="18">
        <f t="shared" si="128"/>
        <v>0</v>
      </c>
      <c r="G487" s="87"/>
      <c r="H487" s="18"/>
      <c r="I487" s="89">
        <f t="shared" si="129"/>
        <v>0</v>
      </c>
      <c r="J487" s="116"/>
      <c r="K487" s="3">
        <f t="shared" si="130"/>
        <v>0</v>
      </c>
      <c r="L487" s="3"/>
    </row>
    <row r="488" ht="15.75" customHeight="1">
      <c r="A488" s="2"/>
      <c r="B488" s="18"/>
      <c r="C488" s="18"/>
      <c r="D488" s="18">
        <f t="shared" si="127"/>
        <v>0</v>
      </c>
      <c r="E488" s="18">
        <f>B488*A484</f>
        <v>0</v>
      </c>
      <c r="F488" s="18">
        <f t="shared" si="128"/>
        <v>0</v>
      </c>
      <c r="G488" s="148" t="s">
        <v>527</v>
      </c>
      <c r="H488" s="18"/>
      <c r="I488" s="89">
        <f t="shared" si="129"/>
        <v>0</v>
      </c>
      <c r="J488" s="116"/>
      <c r="K488" s="3">
        <f t="shared" si="130"/>
        <v>0</v>
      </c>
      <c r="L488" s="3"/>
    </row>
    <row r="489" ht="15.75" customHeight="1">
      <c r="A489" s="2"/>
      <c r="B489" s="18"/>
      <c r="C489" s="18"/>
      <c r="D489" s="18">
        <f t="shared" si="127"/>
        <v>0</v>
      </c>
      <c r="E489" s="18">
        <f>B489*A484</f>
        <v>0</v>
      </c>
      <c r="F489" s="18">
        <f t="shared" si="128"/>
        <v>0</v>
      </c>
      <c r="G489" s="142"/>
      <c r="H489" s="18"/>
      <c r="I489" s="89">
        <f t="shared" si="129"/>
        <v>0</v>
      </c>
      <c r="J489" s="116"/>
      <c r="K489" s="3">
        <f t="shared" si="130"/>
        <v>0</v>
      </c>
      <c r="L489" s="3"/>
    </row>
    <row r="490" ht="15.75" customHeight="1">
      <c r="A490" s="2"/>
      <c r="B490" s="18"/>
      <c r="C490" s="18"/>
      <c r="D490" s="18">
        <f t="shared" si="127"/>
        <v>0</v>
      </c>
      <c r="E490" s="18">
        <f>B490*A484</f>
        <v>0</v>
      </c>
      <c r="F490" s="18">
        <f t="shared" si="128"/>
        <v>0</v>
      </c>
      <c r="G490" s="142"/>
      <c r="H490" s="18"/>
      <c r="I490" s="89">
        <f t="shared" si="129"/>
        <v>0</v>
      </c>
      <c r="J490" s="116"/>
      <c r="K490" s="3">
        <f t="shared" si="130"/>
        <v>0</v>
      </c>
      <c r="L490" s="3"/>
    </row>
    <row r="491" ht="15.75" customHeight="1">
      <c r="A491" s="2"/>
      <c r="B491" s="18"/>
      <c r="C491" s="18"/>
      <c r="D491" s="18">
        <f t="shared" si="127"/>
        <v>0</v>
      </c>
      <c r="E491" s="18">
        <f>B491*A484</f>
        <v>0</v>
      </c>
      <c r="F491" s="18">
        <f t="shared" si="128"/>
        <v>0</v>
      </c>
      <c r="G491" s="87"/>
      <c r="H491" s="18"/>
      <c r="I491" s="89">
        <f t="shared" si="129"/>
        <v>0</v>
      </c>
      <c r="J491" s="116"/>
      <c r="K491" s="3">
        <f t="shared" si="130"/>
        <v>0</v>
      </c>
      <c r="L491" s="3"/>
    </row>
    <row r="492" ht="15.75" customHeight="1">
      <c r="A492" s="2"/>
      <c r="B492" s="18"/>
      <c r="C492" s="18"/>
      <c r="D492" s="18">
        <f t="shared" si="127"/>
        <v>0</v>
      </c>
      <c r="E492" s="18">
        <f>B492*A484</f>
        <v>0</v>
      </c>
      <c r="F492" s="18">
        <f t="shared" si="128"/>
        <v>0</v>
      </c>
      <c r="G492" s="59"/>
      <c r="H492" s="18"/>
      <c r="I492" s="89">
        <f t="shared" si="129"/>
        <v>0</v>
      </c>
      <c r="J492" s="116"/>
      <c r="K492" s="3">
        <f t="shared" si="130"/>
        <v>0</v>
      </c>
      <c r="L492" s="3"/>
    </row>
    <row r="493" ht="15.75" customHeight="1">
      <c r="A493" s="2"/>
      <c r="B493" s="89"/>
      <c r="C493" s="89"/>
      <c r="D493" s="18">
        <f t="shared" si="127"/>
        <v>0</v>
      </c>
      <c r="E493" s="18">
        <f>B493*A484</f>
        <v>0</v>
      </c>
      <c r="F493" s="18">
        <f t="shared" si="128"/>
        <v>0</v>
      </c>
      <c r="G493" s="148" t="s">
        <v>528</v>
      </c>
      <c r="H493" s="18"/>
      <c r="I493" s="89">
        <f t="shared" si="129"/>
        <v>0</v>
      </c>
      <c r="J493" s="116"/>
      <c r="K493" s="3">
        <f t="shared" si="130"/>
        <v>0</v>
      </c>
      <c r="L493" s="3"/>
    </row>
    <row r="494" ht="15.75" customHeight="1">
      <c r="A494" s="2"/>
      <c r="B494" s="89"/>
      <c r="C494" s="89"/>
      <c r="D494" s="18">
        <f t="shared" si="127"/>
        <v>0</v>
      </c>
      <c r="E494" s="18">
        <f>B494*A484</f>
        <v>0</v>
      </c>
      <c r="F494" s="18">
        <f t="shared" si="128"/>
        <v>0</v>
      </c>
      <c r="G494" s="142"/>
      <c r="H494" s="18"/>
      <c r="I494" s="89">
        <f t="shared" si="129"/>
        <v>0</v>
      </c>
      <c r="J494" s="116"/>
      <c r="K494" s="3">
        <f t="shared" si="130"/>
        <v>0</v>
      </c>
      <c r="L494" s="3"/>
    </row>
    <row r="495" ht="15.75" customHeight="1">
      <c r="A495" s="1"/>
      <c r="B495" s="89"/>
      <c r="C495" s="89"/>
      <c r="D495" s="18">
        <f t="shared" si="127"/>
        <v>0</v>
      </c>
      <c r="E495" s="18">
        <f>B495*A484</f>
        <v>0</v>
      </c>
      <c r="F495" s="18">
        <f t="shared" si="128"/>
        <v>0</v>
      </c>
      <c r="G495" s="142"/>
      <c r="H495" s="18"/>
      <c r="I495" s="89">
        <f t="shared" si="129"/>
        <v>0</v>
      </c>
      <c r="J495" s="116"/>
      <c r="K495" s="3">
        <f t="shared" si="130"/>
        <v>0</v>
      </c>
      <c r="L495" s="3"/>
    </row>
    <row r="496" ht="15.75" customHeight="1">
      <c r="A496" s="1"/>
      <c r="B496" s="89"/>
      <c r="C496" s="89"/>
      <c r="D496" s="18">
        <f t="shared" si="127"/>
        <v>0</v>
      </c>
      <c r="E496" s="18">
        <f>B496*A484</f>
        <v>0</v>
      </c>
      <c r="F496" s="18">
        <f t="shared" si="128"/>
        <v>0</v>
      </c>
      <c r="G496" s="142"/>
      <c r="H496" s="18"/>
      <c r="I496" s="89">
        <f t="shared" si="129"/>
        <v>0</v>
      </c>
      <c r="J496" s="116"/>
      <c r="K496" s="3">
        <f t="shared" si="130"/>
        <v>0</v>
      </c>
      <c r="L496" s="3"/>
    </row>
    <row r="497" ht="15.75" customHeight="1">
      <c r="A497" s="31"/>
      <c r="B497" s="89"/>
      <c r="C497" s="89"/>
      <c r="D497" s="95">
        <f t="shared" si="127"/>
        <v>0</v>
      </c>
      <c r="E497" s="95">
        <f>B497*A484</f>
        <v>0</v>
      </c>
      <c r="F497" s="18">
        <f t="shared" si="128"/>
        <v>0</v>
      </c>
      <c r="G497" s="87"/>
      <c r="H497" s="18"/>
      <c r="I497" s="89">
        <f t="shared" si="129"/>
        <v>0</v>
      </c>
      <c r="J497" s="118"/>
      <c r="K497" s="3">
        <f t="shared" si="130"/>
        <v>0</v>
      </c>
      <c r="L497" s="3"/>
    </row>
    <row r="498" ht="15.75" customHeight="1">
      <c r="A498" s="31"/>
      <c r="B498" s="89"/>
      <c r="C498" s="89"/>
      <c r="D498" s="18">
        <f t="shared" si="127"/>
        <v>0</v>
      </c>
      <c r="E498" s="18">
        <f>B498*A484</f>
        <v>0</v>
      </c>
      <c r="F498" s="18">
        <f t="shared" si="128"/>
        <v>0</v>
      </c>
      <c r="G498" s="143">
        <f>F500/A484</f>
        <v>0</v>
      </c>
      <c r="H498" s="18"/>
      <c r="I498" s="89">
        <f t="shared" si="129"/>
        <v>0</v>
      </c>
      <c r="J498" s="3"/>
      <c r="K498" s="3">
        <f t="shared" si="130"/>
        <v>0</v>
      </c>
      <c r="L498" s="3"/>
    </row>
    <row r="499" ht="15.75" customHeight="1">
      <c r="A499" s="31"/>
      <c r="B499" s="89"/>
      <c r="C499" s="89"/>
      <c r="D499" s="18">
        <f t="shared" si="127"/>
        <v>0</v>
      </c>
      <c r="E499" s="18">
        <f>B499*A484</f>
        <v>0</v>
      </c>
      <c r="F499" s="18">
        <f t="shared" si="128"/>
        <v>0</v>
      </c>
      <c r="G499" s="142"/>
      <c r="H499" s="18"/>
      <c r="I499" s="89">
        <f t="shared" si="129"/>
        <v>0</v>
      </c>
      <c r="J499" s="3"/>
      <c r="K499" s="3">
        <f t="shared" si="130"/>
        <v>0</v>
      </c>
      <c r="L499" s="3"/>
    </row>
    <row r="500" ht="15.75" customHeight="1">
      <c r="A500" s="4" t="s">
        <v>495</v>
      </c>
      <c r="B500" s="97">
        <f>SUM(B486:B499)</f>
        <v>0</v>
      </c>
      <c r="C500" s="96"/>
      <c r="D500" s="97">
        <f t="shared" ref="D500:F500" si="131">SUM(D486:D499)</f>
        <v>0</v>
      </c>
      <c r="E500" s="97">
        <f t="shared" si="131"/>
        <v>0</v>
      </c>
      <c r="F500" s="97">
        <f t="shared" si="131"/>
        <v>0</v>
      </c>
      <c r="G500" s="87"/>
      <c r="H500" s="96"/>
      <c r="I500" s="97">
        <f t="shared" ref="I500:L500" si="132">SUM(I486:I499)</f>
        <v>0</v>
      </c>
      <c r="J500" s="98">
        <f t="shared" si="132"/>
        <v>0</v>
      </c>
      <c r="K500" s="98">
        <f t="shared" si="132"/>
        <v>0</v>
      </c>
      <c r="L500" s="98">
        <f t="shared" si="132"/>
        <v>0</v>
      </c>
    </row>
    <row r="501" ht="15.75" customHeight="1">
      <c r="A501" s="8"/>
      <c r="B501" s="100"/>
      <c r="C501" s="100"/>
      <c r="D501" s="100"/>
      <c r="E501" s="100"/>
      <c r="F501" s="100"/>
      <c r="G501" s="100"/>
      <c r="H501" s="100"/>
      <c r="I501" s="101" t="s">
        <v>496</v>
      </c>
      <c r="J501" s="100"/>
      <c r="K501" s="100"/>
      <c r="L501" s="101" t="s">
        <v>497</v>
      </c>
    </row>
    <row r="502" ht="15.75" customHeight="1">
      <c r="A502" s="8"/>
      <c r="B502" s="100"/>
      <c r="C502" s="100"/>
      <c r="D502" s="100"/>
      <c r="E502" s="100"/>
      <c r="F502" s="100"/>
      <c r="G502" s="100"/>
      <c r="H502" s="100"/>
      <c r="I502" s="104">
        <f>G498*A484</f>
        <v>0</v>
      </c>
      <c r="J502" s="100"/>
      <c r="K502" s="100"/>
      <c r="L502" s="104"/>
    </row>
    <row r="503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</row>
    <row r="504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</row>
    <row r="505" ht="15.75" customHeight="1">
      <c r="A505" s="66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6"/>
    </row>
    <row r="506" ht="15.75" customHeight="1">
      <c r="A506" s="78" t="s">
        <v>478</v>
      </c>
      <c r="B506" s="79" t="s">
        <v>479</v>
      </c>
      <c r="C506" s="75"/>
      <c r="D506" s="76"/>
      <c r="E506" s="80" t="s">
        <v>480</v>
      </c>
      <c r="F506" s="75"/>
      <c r="G506" s="76"/>
      <c r="H506" s="79" t="s">
        <v>481</v>
      </c>
      <c r="I506" s="75"/>
      <c r="J506" s="75"/>
      <c r="K506" s="75"/>
      <c r="L506" s="76"/>
    </row>
    <row r="507" ht="15.75" customHeight="1">
      <c r="A507" s="177">
        <v>4.0</v>
      </c>
      <c r="B507" s="82" t="s">
        <v>482</v>
      </c>
      <c r="C507" s="82" t="s">
        <v>483</v>
      </c>
      <c r="D507" s="82" t="s">
        <v>484</v>
      </c>
      <c r="E507" s="82" t="s">
        <v>485</v>
      </c>
      <c r="F507" s="82" t="s">
        <v>484</v>
      </c>
      <c r="G507" s="82" t="s">
        <v>524</v>
      </c>
      <c r="H507" s="82" t="s">
        <v>486</v>
      </c>
      <c r="I507" s="82" t="s">
        <v>487</v>
      </c>
      <c r="J507" s="147" t="s">
        <v>488</v>
      </c>
      <c r="K507" s="85" t="s">
        <v>489</v>
      </c>
      <c r="L507" s="85" t="s">
        <v>490</v>
      </c>
    </row>
    <row r="508" ht="15.75" customHeight="1">
      <c r="A508" s="86" t="s">
        <v>491</v>
      </c>
      <c r="B508" s="87"/>
      <c r="C508" s="87"/>
      <c r="D508" s="87"/>
      <c r="E508" s="87"/>
      <c r="F508" s="87"/>
      <c r="G508" s="87"/>
      <c r="H508" s="87"/>
      <c r="I508" s="87"/>
      <c r="J508" s="115"/>
      <c r="K508" s="87"/>
      <c r="L508" s="87"/>
    </row>
    <row r="509" ht="15.75" customHeight="1">
      <c r="A509" s="2"/>
      <c r="B509" s="89"/>
      <c r="C509" s="89"/>
      <c r="D509" s="18">
        <f t="shared" ref="D509:D522" si="133">C509*B509</f>
        <v>0</v>
      </c>
      <c r="E509" s="18">
        <f>B509*A507</f>
        <v>0</v>
      </c>
      <c r="F509" s="18">
        <f t="shared" ref="F509:F522" si="134">E509*C509</f>
        <v>0</v>
      </c>
      <c r="G509" s="140">
        <v>0.0</v>
      </c>
      <c r="H509" s="18"/>
      <c r="I509" s="89">
        <f t="shared" ref="I509:I522" si="135">H509*E509</f>
        <v>0</v>
      </c>
      <c r="J509" s="116"/>
      <c r="K509" s="3">
        <f t="shared" ref="K509:K522" si="136">J509*I509</f>
        <v>0</v>
      </c>
      <c r="L509" s="3"/>
    </row>
    <row r="510" ht="15.75" customHeight="1">
      <c r="A510" s="2"/>
      <c r="B510" s="89"/>
      <c r="C510" s="89"/>
      <c r="D510" s="18">
        <f t="shared" si="133"/>
        <v>0</v>
      </c>
      <c r="E510" s="18">
        <f>B510*A507</f>
        <v>0</v>
      </c>
      <c r="F510" s="18">
        <f t="shared" si="134"/>
        <v>0</v>
      </c>
      <c r="G510" s="87"/>
      <c r="H510" s="18"/>
      <c r="I510" s="89">
        <f t="shared" si="135"/>
        <v>0</v>
      </c>
      <c r="J510" s="116"/>
      <c r="K510" s="3">
        <f t="shared" si="136"/>
        <v>0</v>
      </c>
      <c r="L510" s="3"/>
    </row>
    <row r="511" ht="15.75" customHeight="1">
      <c r="A511" s="2"/>
      <c r="B511" s="18"/>
      <c r="C511" s="18"/>
      <c r="D511" s="18">
        <f t="shared" si="133"/>
        <v>0</v>
      </c>
      <c r="E511" s="18">
        <f>B511*A507</f>
        <v>0</v>
      </c>
      <c r="F511" s="18">
        <f t="shared" si="134"/>
        <v>0</v>
      </c>
      <c r="G511" s="148" t="s">
        <v>527</v>
      </c>
      <c r="H511" s="18"/>
      <c r="I511" s="89">
        <f t="shared" si="135"/>
        <v>0</v>
      </c>
      <c r="J511" s="116"/>
      <c r="K511" s="3">
        <f t="shared" si="136"/>
        <v>0</v>
      </c>
      <c r="L511" s="3"/>
    </row>
    <row r="512" ht="15.75" customHeight="1">
      <c r="A512" s="2"/>
      <c r="B512" s="18"/>
      <c r="C512" s="18"/>
      <c r="D512" s="18">
        <f t="shared" si="133"/>
        <v>0</v>
      </c>
      <c r="E512" s="18">
        <f>B512*A507</f>
        <v>0</v>
      </c>
      <c r="F512" s="18">
        <f t="shared" si="134"/>
        <v>0</v>
      </c>
      <c r="G512" s="142"/>
      <c r="H512" s="18"/>
      <c r="I512" s="89">
        <f t="shared" si="135"/>
        <v>0</v>
      </c>
      <c r="J512" s="116"/>
      <c r="K512" s="3">
        <f t="shared" si="136"/>
        <v>0</v>
      </c>
      <c r="L512" s="3"/>
    </row>
    <row r="513" ht="15.75" customHeight="1">
      <c r="A513" s="2"/>
      <c r="B513" s="18"/>
      <c r="C513" s="18"/>
      <c r="D513" s="18">
        <f t="shared" si="133"/>
        <v>0</v>
      </c>
      <c r="E513" s="18">
        <f>B513*A507</f>
        <v>0</v>
      </c>
      <c r="F513" s="18">
        <f t="shared" si="134"/>
        <v>0</v>
      </c>
      <c r="G513" s="142"/>
      <c r="H513" s="18"/>
      <c r="I513" s="89">
        <f t="shared" si="135"/>
        <v>0</v>
      </c>
      <c r="J513" s="116"/>
      <c r="K513" s="3">
        <f t="shared" si="136"/>
        <v>0</v>
      </c>
      <c r="L513" s="3"/>
    </row>
    <row r="514" ht="15.75" customHeight="1">
      <c r="A514" s="2"/>
      <c r="B514" s="18"/>
      <c r="C514" s="18"/>
      <c r="D514" s="18">
        <f t="shared" si="133"/>
        <v>0</v>
      </c>
      <c r="E514" s="18">
        <f>B514*A507</f>
        <v>0</v>
      </c>
      <c r="F514" s="18">
        <f t="shared" si="134"/>
        <v>0</v>
      </c>
      <c r="G514" s="87"/>
      <c r="H514" s="18"/>
      <c r="I514" s="89">
        <f t="shared" si="135"/>
        <v>0</v>
      </c>
      <c r="J514" s="116"/>
      <c r="K514" s="3">
        <f t="shared" si="136"/>
        <v>0</v>
      </c>
      <c r="L514" s="3"/>
    </row>
    <row r="515" ht="15.75" customHeight="1">
      <c r="A515" s="2"/>
      <c r="B515" s="18"/>
      <c r="C515" s="18"/>
      <c r="D515" s="18">
        <f t="shared" si="133"/>
        <v>0</v>
      </c>
      <c r="E515" s="18">
        <f>B515*A507</f>
        <v>0</v>
      </c>
      <c r="F515" s="18">
        <f t="shared" si="134"/>
        <v>0</v>
      </c>
      <c r="G515" s="59"/>
      <c r="H515" s="18"/>
      <c r="I515" s="89">
        <f t="shared" si="135"/>
        <v>0</v>
      </c>
      <c r="J515" s="116"/>
      <c r="K515" s="3">
        <f t="shared" si="136"/>
        <v>0</v>
      </c>
      <c r="L515" s="3"/>
    </row>
    <row r="516" ht="15.75" customHeight="1">
      <c r="A516" s="2"/>
      <c r="B516" s="89"/>
      <c r="C516" s="89"/>
      <c r="D516" s="18">
        <f t="shared" si="133"/>
        <v>0</v>
      </c>
      <c r="E516" s="18">
        <f>B516*A507</f>
        <v>0</v>
      </c>
      <c r="F516" s="18">
        <f t="shared" si="134"/>
        <v>0</v>
      </c>
      <c r="G516" s="148" t="s">
        <v>528</v>
      </c>
      <c r="H516" s="18"/>
      <c r="I516" s="89">
        <f t="shared" si="135"/>
        <v>0</v>
      </c>
      <c r="J516" s="116"/>
      <c r="K516" s="3">
        <f t="shared" si="136"/>
        <v>0</v>
      </c>
      <c r="L516" s="3"/>
    </row>
    <row r="517" ht="15.75" customHeight="1">
      <c r="A517" s="2"/>
      <c r="B517" s="89"/>
      <c r="C517" s="89"/>
      <c r="D517" s="18">
        <f t="shared" si="133"/>
        <v>0</v>
      </c>
      <c r="E517" s="18">
        <f>B517*A507</f>
        <v>0</v>
      </c>
      <c r="F517" s="18">
        <f t="shared" si="134"/>
        <v>0</v>
      </c>
      <c r="G517" s="142"/>
      <c r="H517" s="18"/>
      <c r="I517" s="89">
        <f t="shared" si="135"/>
        <v>0</v>
      </c>
      <c r="J517" s="116"/>
      <c r="K517" s="3">
        <f t="shared" si="136"/>
        <v>0</v>
      </c>
      <c r="L517" s="3"/>
    </row>
    <row r="518" ht="15.75" customHeight="1">
      <c r="A518" s="1"/>
      <c r="B518" s="89"/>
      <c r="C518" s="89"/>
      <c r="D518" s="18">
        <f t="shared" si="133"/>
        <v>0</v>
      </c>
      <c r="E518" s="18">
        <f>B518*A507</f>
        <v>0</v>
      </c>
      <c r="F518" s="18">
        <f t="shared" si="134"/>
        <v>0</v>
      </c>
      <c r="G518" s="142"/>
      <c r="H518" s="18"/>
      <c r="I518" s="89">
        <f t="shared" si="135"/>
        <v>0</v>
      </c>
      <c r="J518" s="116"/>
      <c r="K518" s="3">
        <f t="shared" si="136"/>
        <v>0</v>
      </c>
      <c r="L518" s="3"/>
    </row>
    <row r="519" ht="15.75" customHeight="1">
      <c r="A519" s="1"/>
      <c r="B519" s="89"/>
      <c r="C519" s="89"/>
      <c r="D519" s="18">
        <f t="shared" si="133"/>
        <v>0</v>
      </c>
      <c r="E519" s="18">
        <f>B519*A507</f>
        <v>0</v>
      </c>
      <c r="F519" s="18">
        <f t="shared" si="134"/>
        <v>0</v>
      </c>
      <c r="G519" s="142"/>
      <c r="H519" s="18"/>
      <c r="I519" s="89">
        <f t="shared" si="135"/>
        <v>0</v>
      </c>
      <c r="J519" s="116"/>
      <c r="K519" s="3">
        <f t="shared" si="136"/>
        <v>0</v>
      </c>
      <c r="L519" s="3"/>
    </row>
    <row r="520" ht="15.75" customHeight="1">
      <c r="A520" s="31"/>
      <c r="B520" s="89"/>
      <c r="C520" s="89"/>
      <c r="D520" s="95">
        <f t="shared" si="133"/>
        <v>0</v>
      </c>
      <c r="E520" s="95">
        <f>B520*A507</f>
        <v>0</v>
      </c>
      <c r="F520" s="18">
        <f t="shared" si="134"/>
        <v>0</v>
      </c>
      <c r="G520" s="87"/>
      <c r="H520" s="18"/>
      <c r="I520" s="89">
        <f t="shared" si="135"/>
        <v>0</v>
      </c>
      <c r="J520" s="118"/>
      <c r="K520" s="3">
        <f t="shared" si="136"/>
        <v>0</v>
      </c>
      <c r="L520" s="3"/>
    </row>
    <row r="521" ht="15.75" customHeight="1">
      <c r="A521" s="31"/>
      <c r="B521" s="89"/>
      <c r="C521" s="89"/>
      <c r="D521" s="18">
        <f t="shared" si="133"/>
        <v>0</v>
      </c>
      <c r="E521" s="18">
        <f>B521*A507</f>
        <v>0</v>
      </c>
      <c r="F521" s="18">
        <f t="shared" si="134"/>
        <v>0</v>
      </c>
      <c r="G521" s="143">
        <f>F523/A507</f>
        <v>0</v>
      </c>
      <c r="H521" s="18"/>
      <c r="I521" s="89">
        <f t="shared" si="135"/>
        <v>0</v>
      </c>
      <c r="J521" s="3"/>
      <c r="K521" s="3">
        <f t="shared" si="136"/>
        <v>0</v>
      </c>
      <c r="L521" s="3"/>
    </row>
    <row r="522" ht="15.75" customHeight="1">
      <c r="A522" s="31"/>
      <c r="B522" s="89"/>
      <c r="C522" s="89"/>
      <c r="D522" s="18">
        <f t="shared" si="133"/>
        <v>0</v>
      </c>
      <c r="E522" s="18">
        <f>B522*A507</f>
        <v>0</v>
      </c>
      <c r="F522" s="18">
        <f t="shared" si="134"/>
        <v>0</v>
      </c>
      <c r="G522" s="142"/>
      <c r="H522" s="18"/>
      <c r="I522" s="89">
        <f t="shared" si="135"/>
        <v>0</v>
      </c>
      <c r="J522" s="3"/>
      <c r="K522" s="3">
        <f t="shared" si="136"/>
        <v>0</v>
      </c>
      <c r="L522" s="3"/>
    </row>
    <row r="523" ht="15.75" customHeight="1">
      <c r="A523" s="4" t="s">
        <v>495</v>
      </c>
      <c r="B523" s="97">
        <f>SUM(B509:B522)</f>
        <v>0</v>
      </c>
      <c r="C523" s="96"/>
      <c r="D523" s="97">
        <f t="shared" ref="D523:F523" si="137">SUM(D509:D522)</f>
        <v>0</v>
      </c>
      <c r="E523" s="97">
        <f t="shared" si="137"/>
        <v>0</v>
      </c>
      <c r="F523" s="97">
        <f t="shared" si="137"/>
        <v>0</v>
      </c>
      <c r="G523" s="87"/>
      <c r="H523" s="96"/>
      <c r="I523" s="97">
        <f t="shared" ref="I523:L523" si="138">SUM(I509:I522)</f>
        <v>0</v>
      </c>
      <c r="J523" s="98">
        <f t="shared" si="138"/>
        <v>0</v>
      </c>
      <c r="K523" s="98">
        <f t="shared" si="138"/>
        <v>0</v>
      </c>
      <c r="L523" s="98">
        <f t="shared" si="138"/>
        <v>0</v>
      </c>
    </row>
    <row r="524" ht="15.75" customHeight="1">
      <c r="A524" s="8"/>
      <c r="B524" s="100"/>
      <c r="C524" s="100"/>
      <c r="D524" s="100"/>
      <c r="E524" s="100"/>
      <c r="F524" s="100"/>
      <c r="G524" s="100"/>
      <c r="H524" s="100"/>
      <c r="I524" s="101" t="s">
        <v>496</v>
      </c>
      <c r="J524" s="100"/>
      <c r="K524" s="100"/>
      <c r="L524" s="101" t="s">
        <v>497</v>
      </c>
    </row>
    <row r="525" ht="15.75" customHeight="1">
      <c r="A525" s="8"/>
      <c r="B525" s="100"/>
      <c r="C525" s="100"/>
      <c r="D525" s="100"/>
      <c r="E525" s="100"/>
      <c r="F525" s="100"/>
      <c r="G525" s="100"/>
      <c r="H525" s="100"/>
      <c r="I525" s="104">
        <f>G521*A507</f>
        <v>0</v>
      </c>
      <c r="J525" s="100"/>
      <c r="K525" s="100"/>
      <c r="L525" s="104"/>
    </row>
    <row r="526" ht="15.75" customHeight="1">
      <c r="A526" s="8"/>
      <c r="B526" s="100"/>
      <c r="C526" s="100"/>
      <c r="D526" s="100"/>
      <c r="E526" s="100"/>
      <c r="F526" s="100"/>
      <c r="G526" s="100"/>
      <c r="H526" s="100"/>
      <c r="I526" s="107"/>
      <c r="J526" s="100"/>
      <c r="K526" s="100"/>
      <c r="L526" s="107"/>
    </row>
    <row r="527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</row>
    <row r="528" ht="15.75" customHeight="1">
      <c r="A528" s="66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6"/>
    </row>
    <row r="529" ht="15.75" customHeight="1">
      <c r="A529" s="78" t="s">
        <v>478</v>
      </c>
      <c r="B529" s="79" t="s">
        <v>479</v>
      </c>
      <c r="C529" s="75"/>
      <c r="D529" s="76"/>
      <c r="E529" s="80" t="s">
        <v>480</v>
      </c>
      <c r="F529" s="75"/>
      <c r="G529" s="76"/>
      <c r="H529" s="79" t="s">
        <v>481</v>
      </c>
      <c r="I529" s="75"/>
      <c r="J529" s="75"/>
      <c r="K529" s="75"/>
      <c r="L529" s="76"/>
    </row>
    <row r="530" ht="15.75" customHeight="1">
      <c r="A530" s="177">
        <v>4.0</v>
      </c>
      <c r="B530" s="82" t="s">
        <v>482</v>
      </c>
      <c r="C530" s="82" t="s">
        <v>483</v>
      </c>
      <c r="D530" s="82" t="s">
        <v>484</v>
      </c>
      <c r="E530" s="82" t="s">
        <v>485</v>
      </c>
      <c r="F530" s="82" t="s">
        <v>484</v>
      </c>
      <c r="G530" s="82" t="s">
        <v>524</v>
      </c>
      <c r="H530" s="82" t="s">
        <v>486</v>
      </c>
      <c r="I530" s="82" t="s">
        <v>487</v>
      </c>
      <c r="J530" s="147" t="s">
        <v>488</v>
      </c>
      <c r="K530" s="85" t="s">
        <v>489</v>
      </c>
      <c r="L530" s="85" t="s">
        <v>490</v>
      </c>
    </row>
    <row r="531" ht="15.75" customHeight="1">
      <c r="A531" s="86" t="s">
        <v>491</v>
      </c>
      <c r="B531" s="87"/>
      <c r="C531" s="87"/>
      <c r="D531" s="87"/>
      <c r="E531" s="87"/>
      <c r="F531" s="87"/>
      <c r="G531" s="87"/>
      <c r="H531" s="87"/>
      <c r="I531" s="87"/>
      <c r="J531" s="115"/>
      <c r="K531" s="87"/>
      <c r="L531" s="87"/>
    </row>
    <row r="532" ht="15.75" customHeight="1">
      <c r="A532" s="2"/>
      <c r="B532" s="89"/>
      <c r="C532" s="89"/>
      <c r="D532" s="18">
        <f t="shared" ref="D532:D545" si="139">C532*B532</f>
        <v>0</v>
      </c>
      <c r="E532" s="18">
        <f>B532*A530</f>
        <v>0</v>
      </c>
      <c r="F532" s="18">
        <f t="shared" ref="F532:F545" si="140">E532*C532</f>
        <v>0</v>
      </c>
      <c r="G532" s="140">
        <v>0.0</v>
      </c>
      <c r="H532" s="18"/>
      <c r="I532" s="89">
        <f t="shared" ref="I532:I545" si="141">H532*E532</f>
        <v>0</v>
      </c>
      <c r="J532" s="116"/>
      <c r="K532" s="3">
        <f t="shared" ref="K532:K545" si="142">J532*I532</f>
        <v>0</v>
      </c>
      <c r="L532" s="3"/>
    </row>
    <row r="533" ht="15.75" customHeight="1">
      <c r="A533" s="2"/>
      <c r="B533" s="89"/>
      <c r="C533" s="89"/>
      <c r="D533" s="18">
        <f t="shared" si="139"/>
        <v>0</v>
      </c>
      <c r="E533" s="18">
        <f>B533*A530</f>
        <v>0</v>
      </c>
      <c r="F533" s="18">
        <f t="shared" si="140"/>
        <v>0</v>
      </c>
      <c r="G533" s="87"/>
      <c r="H533" s="18"/>
      <c r="I533" s="89">
        <f t="shared" si="141"/>
        <v>0</v>
      </c>
      <c r="J533" s="116"/>
      <c r="K533" s="3">
        <f t="shared" si="142"/>
        <v>0</v>
      </c>
      <c r="L533" s="3"/>
    </row>
    <row r="534" ht="15.75" customHeight="1">
      <c r="A534" s="2"/>
      <c r="B534" s="18"/>
      <c r="C534" s="18"/>
      <c r="D534" s="18">
        <f t="shared" si="139"/>
        <v>0</v>
      </c>
      <c r="E534" s="18">
        <f>B534*A530</f>
        <v>0</v>
      </c>
      <c r="F534" s="18">
        <f t="shared" si="140"/>
        <v>0</v>
      </c>
      <c r="G534" s="148" t="s">
        <v>527</v>
      </c>
      <c r="H534" s="18"/>
      <c r="I534" s="89">
        <f t="shared" si="141"/>
        <v>0</v>
      </c>
      <c r="J534" s="116"/>
      <c r="K534" s="3">
        <f t="shared" si="142"/>
        <v>0</v>
      </c>
      <c r="L534" s="3"/>
    </row>
    <row r="535" ht="15.75" customHeight="1">
      <c r="A535" s="2"/>
      <c r="B535" s="18"/>
      <c r="C535" s="18"/>
      <c r="D535" s="18">
        <f t="shared" si="139"/>
        <v>0</v>
      </c>
      <c r="E535" s="18">
        <f>B535*A530</f>
        <v>0</v>
      </c>
      <c r="F535" s="18">
        <f t="shared" si="140"/>
        <v>0</v>
      </c>
      <c r="G535" s="142"/>
      <c r="H535" s="18"/>
      <c r="I535" s="89">
        <f t="shared" si="141"/>
        <v>0</v>
      </c>
      <c r="J535" s="116"/>
      <c r="K535" s="3">
        <f t="shared" si="142"/>
        <v>0</v>
      </c>
      <c r="L535" s="3"/>
    </row>
    <row r="536" ht="15.75" customHeight="1">
      <c r="A536" s="2"/>
      <c r="B536" s="18"/>
      <c r="C536" s="18"/>
      <c r="D536" s="18">
        <f t="shared" si="139"/>
        <v>0</v>
      </c>
      <c r="E536" s="18">
        <f>B536*A530</f>
        <v>0</v>
      </c>
      <c r="F536" s="18">
        <f t="shared" si="140"/>
        <v>0</v>
      </c>
      <c r="G536" s="142"/>
      <c r="H536" s="18"/>
      <c r="I536" s="89">
        <f t="shared" si="141"/>
        <v>0</v>
      </c>
      <c r="J536" s="116"/>
      <c r="K536" s="3">
        <f t="shared" si="142"/>
        <v>0</v>
      </c>
      <c r="L536" s="3"/>
    </row>
    <row r="537" ht="15.75" customHeight="1">
      <c r="A537" s="2"/>
      <c r="B537" s="18"/>
      <c r="C537" s="18"/>
      <c r="D537" s="18">
        <f t="shared" si="139"/>
        <v>0</v>
      </c>
      <c r="E537" s="18">
        <f>B537*A530</f>
        <v>0</v>
      </c>
      <c r="F537" s="18">
        <f t="shared" si="140"/>
        <v>0</v>
      </c>
      <c r="G537" s="87"/>
      <c r="H537" s="18"/>
      <c r="I537" s="89">
        <f t="shared" si="141"/>
        <v>0</v>
      </c>
      <c r="J537" s="116"/>
      <c r="K537" s="3">
        <f t="shared" si="142"/>
        <v>0</v>
      </c>
      <c r="L537" s="3"/>
    </row>
    <row r="538" ht="15.75" customHeight="1">
      <c r="A538" s="2"/>
      <c r="B538" s="18"/>
      <c r="C538" s="18"/>
      <c r="D538" s="18">
        <f t="shared" si="139"/>
        <v>0</v>
      </c>
      <c r="E538" s="18">
        <f>B538*A530</f>
        <v>0</v>
      </c>
      <c r="F538" s="18">
        <f t="shared" si="140"/>
        <v>0</v>
      </c>
      <c r="G538" s="59"/>
      <c r="H538" s="18"/>
      <c r="I538" s="89">
        <f t="shared" si="141"/>
        <v>0</v>
      </c>
      <c r="J538" s="116"/>
      <c r="K538" s="3">
        <f t="shared" si="142"/>
        <v>0</v>
      </c>
      <c r="L538" s="3"/>
    </row>
    <row r="539" ht="15.75" customHeight="1">
      <c r="A539" s="2"/>
      <c r="B539" s="89"/>
      <c r="C539" s="89"/>
      <c r="D539" s="18">
        <f t="shared" si="139"/>
        <v>0</v>
      </c>
      <c r="E539" s="18">
        <f>B539*A530</f>
        <v>0</v>
      </c>
      <c r="F539" s="18">
        <f t="shared" si="140"/>
        <v>0</v>
      </c>
      <c r="G539" s="148" t="s">
        <v>528</v>
      </c>
      <c r="H539" s="18"/>
      <c r="I539" s="89">
        <f t="shared" si="141"/>
        <v>0</v>
      </c>
      <c r="J539" s="116"/>
      <c r="K539" s="3">
        <f t="shared" si="142"/>
        <v>0</v>
      </c>
      <c r="L539" s="3"/>
    </row>
    <row r="540" ht="15.75" customHeight="1">
      <c r="A540" s="2"/>
      <c r="B540" s="89"/>
      <c r="C540" s="89"/>
      <c r="D540" s="18">
        <f t="shared" si="139"/>
        <v>0</v>
      </c>
      <c r="E540" s="18">
        <f>B540*A530</f>
        <v>0</v>
      </c>
      <c r="F540" s="18">
        <f t="shared" si="140"/>
        <v>0</v>
      </c>
      <c r="G540" s="142"/>
      <c r="H540" s="18"/>
      <c r="I540" s="89">
        <f t="shared" si="141"/>
        <v>0</v>
      </c>
      <c r="J540" s="116"/>
      <c r="K540" s="3">
        <f t="shared" si="142"/>
        <v>0</v>
      </c>
      <c r="L540" s="3"/>
    </row>
    <row r="541" ht="15.75" customHeight="1">
      <c r="A541" s="1"/>
      <c r="B541" s="89"/>
      <c r="C541" s="89"/>
      <c r="D541" s="18">
        <f t="shared" si="139"/>
        <v>0</v>
      </c>
      <c r="E541" s="18">
        <f>B541*A530</f>
        <v>0</v>
      </c>
      <c r="F541" s="18">
        <f t="shared" si="140"/>
        <v>0</v>
      </c>
      <c r="G541" s="142"/>
      <c r="H541" s="18"/>
      <c r="I541" s="89">
        <f t="shared" si="141"/>
        <v>0</v>
      </c>
      <c r="J541" s="116"/>
      <c r="K541" s="3">
        <f t="shared" si="142"/>
        <v>0</v>
      </c>
      <c r="L541" s="3"/>
    </row>
    <row r="542" ht="15.75" customHeight="1">
      <c r="A542" s="1"/>
      <c r="B542" s="89"/>
      <c r="C542" s="89"/>
      <c r="D542" s="18">
        <f t="shared" si="139"/>
        <v>0</v>
      </c>
      <c r="E542" s="18">
        <f>B542*A530</f>
        <v>0</v>
      </c>
      <c r="F542" s="18">
        <f t="shared" si="140"/>
        <v>0</v>
      </c>
      <c r="G542" s="142"/>
      <c r="H542" s="18"/>
      <c r="I542" s="89">
        <f t="shared" si="141"/>
        <v>0</v>
      </c>
      <c r="J542" s="116"/>
      <c r="K542" s="3">
        <f t="shared" si="142"/>
        <v>0</v>
      </c>
      <c r="L542" s="3"/>
    </row>
    <row r="543" ht="15.75" customHeight="1">
      <c r="A543" s="31"/>
      <c r="B543" s="89"/>
      <c r="C543" s="89"/>
      <c r="D543" s="95">
        <f t="shared" si="139"/>
        <v>0</v>
      </c>
      <c r="E543" s="95">
        <f>B543*A530</f>
        <v>0</v>
      </c>
      <c r="F543" s="18">
        <f t="shared" si="140"/>
        <v>0</v>
      </c>
      <c r="G543" s="87"/>
      <c r="H543" s="18"/>
      <c r="I543" s="89">
        <f t="shared" si="141"/>
        <v>0</v>
      </c>
      <c r="J543" s="118"/>
      <c r="K543" s="3">
        <f t="shared" si="142"/>
        <v>0</v>
      </c>
      <c r="L543" s="3"/>
    </row>
    <row r="544" ht="15.75" customHeight="1">
      <c r="A544" s="31"/>
      <c r="B544" s="89"/>
      <c r="C544" s="89"/>
      <c r="D544" s="18">
        <f t="shared" si="139"/>
        <v>0</v>
      </c>
      <c r="E544" s="18">
        <f>B544*A530</f>
        <v>0</v>
      </c>
      <c r="F544" s="18">
        <f t="shared" si="140"/>
        <v>0</v>
      </c>
      <c r="G544" s="143">
        <f>F546/A530</f>
        <v>0</v>
      </c>
      <c r="H544" s="18"/>
      <c r="I544" s="89">
        <f t="shared" si="141"/>
        <v>0</v>
      </c>
      <c r="J544" s="3"/>
      <c r="K544" s="3">
        <f t="shared" si="142"/>
        <v>0</v>
      </c>
      <c r="L544" s="3"/>
    </row>
    <row r="545" ht="15.75" customHeight="1">
      <c r="A545" s="31"/>
      <c r="B545" s="89"/>
      <c r="C545" s="89"/>
      <c r="D545" s="18">
        <f t="shared" si="139"/>
        <v>0</v>
      </c>
      <c r="E545" s="18">
        <f>B545*A530</f>
        <v>0</v>
      </c>
      <c r="F545" s="18">
        <f t="shared" si="140"/>
        <v>0</v>
      </c>
      <c r="G545" s="142"/>
      <c r="H545" s="18"/>
      <c r="I545" s="89">
        <f t="shared" si="141"/>
        <v>0</v>
      </c>
      <c r="J545" s="3"/>
      <c r="K545" s="3">
        <f t="shared" si="142"/>
        <v>0</v>
      </c>
      <c r="L545" s="3"/>
    </row>
    <row r="546" ht="15.75" customHeight="1">
      <c r="A546" s="4" t="s">
        <v>495</v>
      </c>
      <c r="B546" s="97">
        <f>SUM(B532:B545)</f>
        <v>0</v>
      </c>
      <c r="C546" s="96"/>
      <c r="D546" s="97">
        <f t="shared" ref="D546:F546" si="143">SUM(D532:D545)</f>
        <v>0</v>
      </c>
      <c r="E546" s="97">
        <f t="shared" si="143"/>
        <v>0</v>
      </c>
      <c r="F546" s="97">
        <f t="shared" si="143"/>
        <v>0</v>
      </c>
      <c r="G546" s="87"/>
      <c r="H546" s="96"/>
      <c r="I546" s="97">
        <f t="shared" ref="I546:L546" si="144">SUM(I532:I545)</f>
        <v>0</v>
      </c>
      <c r="J546" s="98">
        <f t="shared" si="144"/>
        <v>0</v>
      </c>
      <c r="K546" s="98">
        <f t="shared" si="144"/>
        <v>0</v>
      </c>
      <c r="L546" s="98">
        <f t="shared" si="144"/>
        <v>0</v>
      </c>
    </row>
    <row r="547" ht="15.75" customHeight="1">
      <c r="A547" s="8"/>
      <c r="B547" s="100"/>
      <c r="C547" s="100"/>
      <c r="D547" s="100"/>
      <c r="E547" s="100"/>
      <c r="F547" s="100"/>
      <c r="G547" s="100"/>
      <c r="H547" s="100"/>
      <c r="I547" s="101" t="s">
        <v>496</v>
      </c>
      <c r="J547" s="100"/>
      <c r="K547" s="100"/>
      <c r="L547" s="101" t="s">
        <v>497</v>
      </c>
    </row>
    <row r="548" ht="15.75" customHeight="1">
      <c r="A548" s="8"/>
      <c r="B548" s="100"/>
      <c r="C548" s="100"/>
      <c r="D548" s="100"/>
      <c r="E548" s="100"/>
      <c r="F548" s="100"/>
      <c r="G548" s="100"/>
      <c r="H548" s="100"/>
      <c r="I548" s="104">
        <f>G544*A530</f>
        <v>0</v>
      </c>
      <c r="J548" s="100"/>
      <c r="K548" s="100"/>
      <c r="L548" s="104"/>
    </row>
    <row r="549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</row>
    <row r="550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</row>
    <row r="551" ht="15.75" customHeight="1">
      <c r="A551" s="66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6"/>
    </row>
    <row r="552" ht="15.75" customHeight="1">
      <c r="A552" s="78" t="s">
        <v>478</v>
      </c>
      <c r="B552" s="79" t="s">
        <v>479</v>
      </c>
      <c r="C552" s="75"/>
      <c r="D552" s="76"/>
      <c r="E552" s="80" t="s">
        <v>480</v>
      </c>
      <c r="F552" s="75"/>
      <c r="G552" s="76"/>
      <c r="H552" s="79" t="s">
        <v>481</v>
      </c>
      <c r="I552" s="75"/>
      <c r="J552" s="75"/>
      <c r="K552" s="75"/>
      <c r="L552" s="76"/>
    </row>
    <row r="553" ht="15.75" customHeight="1">
      <c r="A553" s="177">
        <v>4.0</v>
      </c>
      <c r="B553" s="82" t="s">
        <v>482</v>
      </c>
      <c r="C553" s="82" t="s">
        <v>483</v>
      </c>
      <c r="D553" s="82" t="s">
        <v>484</v>
      </c>
      <c r="E553" s="82" t="s">
        <v>485</v>
      </c>
      <c r="F553" s="82" t="s">
        <v>484</v>
      </c>
      <c r="G553" s="82" t="s">
        <v>524</v>
      </c>
      <c r="H553" s="82" t="s">
        <v>486</v>
      </c>
      <c r="I553" s="82" t="s">
        <v>487</v>
      </c>
      <c r="J553" s="147" t="s">
        <v>488</v>
      </c>
      <c r="K553" s="85" t="s">
        <v>489</v>
      </c>
      <c r="L553" s="85" t="s">
        <v>490</v>
      </c>
    </row>
    <row r="554" ht="15.75" customHeight="1">
      <c r="A554" s="86" t="s">
        <v>491</v>
      </c>
      <c r="B554" s="87"/>
      <c r="C554" s="87"/>
      <c r="D554" s="87"/>
      <c r="E554" s="87"/>
      <c r="F554" s="87"/>
      <c r="G554" s="87"/>
      <c r="H554" s="87"/>
      <c r="I554" s="87"/>
      <c r="J554" s="115"/>
      <c r="K554" s="87"/>
      <c r="L554" s="87"/>
    </row>
    <row r="555" ht="15.75" customHeight="1">
      <c r="A555" s="2"/>
      <c r="B555" s="89"/>
      <c r="C555" s="89"/>
      <c r="D555" s="18">
        <f t="shared" ref="D555:D568" si="145">C555*B555</f>
        <v>0</v>
      </c>
      <c r="E555" s="18">
        <f>B555*A553</f>
        <v>0</v>
      </c>
      <c r="F555" s="18">
        <f t="shared" ref="F555:F568" si="146">E555*C555</f>
        <v>0</v>
      </c>
      <c r="G555" s="140">
        <v>0.0</v>
      </c>
      <c r="H555" s="18"/>
      <c r="I555" s="89">
        <f t="shared" ref="I555:I568" si="147">H555*E555</f>
        <v>0</v>
      </c>
      <c r="J555" s="116"/>
      <c r="K555" s="3">
        <f t="shared" ref="K555:K568" si="148">J555*I555</f>
        <v>0</v>
      </c>
      <c r="L555" s="3"/>
    </row>
    <row r="556" ht="15.75" customHeight="1">
      <c r="A556" s="2"/>
      <c r="B556" s="89"/>
      <c r="C556" s="89"/>
      <c r="D556" s="18">
        <f t="shared" si="145"/>
        <v>0</v>
      </c>
      <c r="E556" s="18">
        <f>B556*A553</f>
        <v>0</v>
      </c>
      <c r="F556" s="18">
        <f t="shared" si="146"/>
        <v>0</v>
      </c>
      <c r="G556" s="87"/>
      <c r="H556" s="18"/>
      <c r="I556" s="89">
        <f t="shared" si="147"/>
        <v>0</v>
      </c>
      <c r="J556" s="116"/>
      <c r="K556" s="3">
        <f t="shared" si="148"/>
        <v>0</v>
      </c>
      <c r="L556" s="3"/>
    </row>
    <row r="557" ht="15.75" customHeight="1">
      <c r="A557" s="2"/>
      <c r="B557" s="18"/>
      <c r="C557" s="18"/>
      <c r="D557" s="18">
        <f t="shared" si="145"/>
        <v>0</v>
      </c>
      <c r="E557" s="18">
        <f>B557*A553</f>
        <v>0</v>
      </c>
      <c r="F557" s="18">
        <f t="shared" si="146"/>
        <v>0</v>
      </c>
      <c r="G557" s="148" t="s">
        <v>527</v>
      </c>
      <c r="H557" s="18"/>
      <c r="I557" s="89">
        <f t="shared" si="147"/>
        <v>0</v>
      </c>
      <c r="J557" s="116"/>
      <c r="K557" s="3">
        <f t="shared" si="148"/>
        <v>0</v>
      </c>
      <c r="L557" s="3"/>
    </row>
    <row r="558" ht="15.75" customHeight="1">
      <c r="A558" s="2"/>
      <c r="B558" s="18"/>
      <c r="C558" s="18"/>
      <c r="D558" s="18">
        <f t="shared" si="145"/>
        <v>0</v>
      </c>
      <c r="E558" s="18">
        <f>B558*A553</f>
        <v>0</v>
      </c>
      <c r="F558" s="18">
        <f t="shared" si="146"/>
        <v>0</v>
      </c>
      <c r="G558" s="142"/>
      <c r="H558" s="18"/>
      <c r="I558" s="89">
        <f t="shared" si="147"/>
        <v>0</v>
      </c>
      <c r="J558" s="116"/>
      <c r="K558" s="3">
        <f t="shared" si="148"/>
        <v>0</v>
      </c>
      <c r="L558" s="3"/>
    </row>
    <row r="559" ht="15.75" customHeight="1">
      <c r="A559" s="2"/>
      <c r="B559" s="18"/>
      <c r="C559" s="18"/>
      <c r="D559" s="18">
        <f t="shared" si="145"/>
        <v>0</v>
      </c>
      <c r="E559" s="18">
        <f>B559*A553</f>
        <v>0</v>
      </c>
      <c r="F559" s="18">
        <f t="shared" si="146"/>
        <v>0</v>
      </c>
      <c r="G559" s="142"/>
      <c r="H559" s="18"/>
      <c r="I559" s="89">
        <f t="shared" si="147"/>
        <v>0</v>
      </c>
      <c r="J559" s="116"/>
      <c r="K559" s="3">
        <f t="shared" si="148"/>
        <v>0</v>
      </c>
      <c r="L559" s="3"/>
    </row>
    <row r="560" ht="15.75" customHeight="1">
      <c r="A560" s="2"/>
      <c r="B560" s="18"/>
      <c r="C560" s="18"/>
      <c r="D560" s="18">
        <f t="shared" si="145"/>
        <v>0</v>
      </c>
      <c r="E560" s="18">
        <f>B560*A553</f>
        <v>0</v>
      </c>
      <c r="F560" s="18">
        <f t="shared" si="146"/>
        <v>0</v>
      </c>
      <c r="G560" s="87"/>
      <c r="H560" s="18"/>
      <c r="I560" s="89">
        <f t="shared" si="147"/>
        <v>0</v>
      </c>
      <c r="J560" s="116"/>
      <c r="K560" s="3">
        <f t="shared" si="148"/>
        <v>0</v>
      </c>
      <c r="L560" s="3"/>
    </row>
    <row r="561" ht="15.75" customHeight="1">
      <c r="A561" s="2"/>
      <c r="B561" s="18"/>
      <c r="C561" s="18"/>
      <c r="D561" s="18">
        <f t="shared" si="145"/>
        <v>0</v>
      </c>
      <c r="E561" s="18">
        <f>B561*A553</f>
        <v>0</v>
      </c>
      <c r="F561" s="18">
        <f t="shared" si="146"/>
        <v>0</v>
      </c>
      <c r="G561" s="59"/>
      <c r="H561" s="18"/>
      <c r="I561" s="89">
        <f t="shared" si="147"/>
        <v>0</v>
      </c>
      <c r="J561" s="116"/>
      <c r="K561" s="3">
        <f t="shared" si="148"/>
        <v>0</v>
      </c>
      <c r="L561" s="3"/>
    </row>
    <row r="562" ht="15.75" customHeight="1">
      <c r="A562" s="2"/>
      <c r="B562" s="89"/>
      <c r="C562" s="89"/>
      <c r="D562" s="18">
        <f t="shared" si="145"/>
        <v>0</v>
      </c>
      <c r="E562" s="18">
        <f>B562*A553</f>
        <v>0</v>
      </c>
      <c r="F562" s="18">
        <f t="shared" si="146"/>
        <v>0</v>
      </c>
      <c r="G562" s="148" t="s">
        <v>528</v>
      </c>
      <c r="H562" s="18"/>
      <c r="I562" s="89">
        <f t="shared" si="147"/>
        <v>0</v>
      </c>
      <c r="J562" s="116"/>
      <c r="K562" s="3">
        <f t="shared" si="148"/>
        <v>0</v>
      </c>
      <c r="L562" s="3"/>
    </row>
    <row r="563" ht="15.75" customHeight="1">
      <c r="A563" s="2"/>
      <c r="B563" s="89"/>
      <c r="C563" s="89"/>
      <c r="D563" s="18">
        <f t="shared" si="145"/>
        <v>0</v>
      </c>
      <c r="E563" s="18">
        <f>B563*A553</f>
        <v>0</v>
      </c>
      <c r="F563" s="18">
        <f t="shared" si="146"/>
        <v>0</v>
      </c>
      <c r="G563" s="142"/>
      <c r="H563" s="18"/>
      <c r="I563" s="89">
        <f t="shared" si="147"/>
        <v>0</v>
      </c>
      <c r="J563" s="116"/>
      <c r="K563" s="3">
        <f t="shared" si="148"/>
        <v>0</v>
      </c>
      <c r="L563" s="3"/>
    </row>
    <row r="564" ht="15.75" customHeight="1">
      <c r="A564" s="1"/>
      <c r="B564" s="89"/>
      <c r="C564" s="89"/>
      <c r="D564" s="18">
        <f t="shared" si="145"/>
        <v>0</v>
      </c>
      <c r="E564" s="18">
        <f>B564*A553</f>
        <v>0</v>
      </c>
      <c r="F564" s="18">
        <f t="shared" si="146"/>
        <v>0</v>
      </c>
      <c r="G564" s="142"/>
      <c r="H564" s="18"/>
      <c r="I564" s="89">
        <f t="shared" si="147"/>
        <v>0</v>
      </c>
      <c r="J564" s="116"/>
      <c r="K564" s="3">
        <f t="shared" si="148"/>
        <v>0</v>
      </c>
      <c r="L564" s="3"/>
    </row>
    <row r="565" ht="15.75" customHeight="1">
      <c r="A565" s="1"/>
      <c r="B565" s="89"/>
      <c r="C565" s="89"/>
      <c r="D565" s="18">
        <f t="shared" si="145"/>
        <v>0</v>
      </c>
      <c r="E565" s="18">
        <f>B565*A553</f>
        <v>0</v>
      </c>
      <c r="F565" s="18">
        <f t="shared" si="146"/>
        <v>0</v>
      </c>
      <c r="G565" s="142"/>
      <c r="H565" s="18"/>
      <c r="I565" s="89">
        <f t="shared" si="147"/>
        <v>0</v>
      </c>
      <c r="J565" s="116"/>
      <c r="K565" s="3">
        <f t="shared" si="148"/>
        <v>0</v>
      </c>
      <c r="L565" s="3"/>
    </row>
    <row r="566" ht="15.75" customHeight="1">
      <c r="A566" s="31"/>
      <c r="B566" s="89"/>
      <c r="C566" s="89"/>
      <c r="D566" s="95">
        <f t="shared" si="145"/>
        <v>0</v>
      </c>
      <c r="E566" s="95">
        <f>B566*A553</f>
        <v>0</v>
      </c>
      <c r="F566" s="18">
        <f t="shared" si="146"/>
        <v>0</v>
      </c>
      <c r="G566" s="87"/>
      <c r="H566" s="18"/>
      <c r="I566" s="89">
        <f t="shared" si="147"/>
        <v>0</v>
      </c>
      <c r="J566" s="118"/>
      <c r="K566" s="3">
        <f t="shared" si="148"/>
        <v>0</v>
      </c>
      <c r="L566" s="3"/>
    </row>
    <row r="567" ht="15.75" customHeight="1">
      <c r="A567" s="31"/>
      <c r="B567" s="89"/>
      <c r="C567" s="89"/>
      <c r="D567" s="18">
        <f t="shared" si="145"/>
        <v>0</v>
      </c>
      <c r="E567" s="18">
        <f>B567*A553</f>
        <v>0</v>
      </c>
      <c r="F567" s="18">
        <f t="shared" si="146"/>
        <v>0</v>
      </c>
      <c r="G567" s="143">
        <f>F569/A553</f>
        <v>0</v>
      </c>
      <c r="H567" s="18"/>
      <c r="I567" s="89">
        <f t="shared" si="147"/>
        <v>0</v>
      </c>
      <c r="J567" s="3"/>
      <c r="K567" s="3">
        <f t="shared" si="148"/>
        <v>0</v>
      </c>
      <c r="L567" s="3"/>
    </row>
    <row r="568" ht="15.75" customHeight="1">
      <c r="A568" s="31"/>
      <c r="B568" s="89"/>
      <c r="C568" s="89"/>
      <c r="D568" s="18">
        <f t="shared" si="145"/>
        <v>0</v>
      </c>
      <c r="E568" s="18">
        <f>B568*A553</f>
        <v>0</v>
      </c>
      <c r="F568" s="18">
        <f t="shared" si="146"/>
        <v>0</v>
      </c>
      <c r="G568" s="142"/>
      <c r="H568" s="18"/>
      <c r="I568" s="89">
        <f t="shared" si="147"/>
        <v>0</v>
      </c>
      <c r="J568" s="3"/>
      <c r="K568" s="3">
        <f t="shared" si="148"/>
        <v>0</v>
      </c>
      <c r="L568" s="3"/>
    </row>
    <row r="569" ht="15.75" customHeight="1">
      <c r="A569" s="4" t="s">
        <v>495</v>
      </c>
      <c r="B569" s="97">
        <f>SUM(B555:B568)</f>
        <v>0</v>
      </c>
      <c r="C569" s="96"/>
      <c r="D569" s="97">
        <f t="shared" ref="D569:F569" si="149">SUM(D555:D568)</f>
        <v>0</v>
      </c>
      <c r="E569" s="97">
        <f t="shared" si="149"/>
        <v>0</v>
      </c>
      <c r="F569" s="97">
        <f t="shared" si="149"/>
        <v>0</v>
      </c>
      <c r="G569" s="87"/>
      <c r="H569" s="96"/>
      <c r="I569" s="97">
        <f t="shared" ref="I569:L569" si="150">SUM(I555:I568)</f>
        <v>0</v>
      </c>
      <c r="J569" s="98">
        <f t="shared" si="150"/>
        <v>0</v>
      </c>
      <c r="K569" s="98">
        <f t="shared" si="150"/>
        <v>0</v>
      </c>
      <c r="L569" s="98">
        <f t="shared" si="150"/>
        <v>0</v>
      </c>
    </row>
    <row r="570" ht="15.75" customHeight="1">
      <c r="A570" s="8"/>
      <c r="B570" s="100"/>
      <c r="C570" s="100"/>
      <c r="D570" s="100"/>
      <c r="E570" s="100"/>
      <c r="F570" s="100"/>
      <c r="G570" s="100"/>
      <c r="H570" s="100"/>
      <c r="I570" s="101" t="s">
        <v>496</v>
      </c>
      <c r="J570" s="100"/>
      <c r="K570" s="100"/>
      <c r="L570" s="101" t="s">
        <v>497</v>
      </c>
    </row>
    <row r="571" ht="15.75" customHeight="1">
      <c r="A571" s="8"/>
      <c r="B571" s="100"/>
      <c r="C571" s="100"/>
      <c r="D571" s="100"/>
      <c r="E571" s="100"/>
      <c r="F571" s="100"/>
      <c r="G571" s="100"/>
      <c r="H571" s="100"/>
      <c r="I571" s="104">
        <f>G567*A553</f>
        <v>0</v>
      </c>
      <c r="J571" s="100"/>
      <c r="K571" s="100"/>
      <c r="L571" s="104"/>
    </row>
    <row r="572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</row>
    <row r="573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</row>
    <row r="574" ht="15.75" customHeight="1">
      <c r="A574" s="78" t="s">
        <v>478</v>
      </c>
      <c r="B574" s="79" t="s">
        <v>479</v>
      </c>
      <c r="C574" s="75"/>
      <c r="D574" s="76"/>
      <c r="E574" s="80" t="s">
        <v>480</v>
      </c>
      <c r="F574" s="75"/>
      <c r="G574" s="76"/>
      <c r="H574" s="79" t="s">
        <v>481</v>
      </c>
      <c r="I574" s="75"/>
      <c r="J574" s="75"/>
      <c r="K574" s="75"/>
      <c r="L574" s="76"/>
    </row>
    <row r="575" ht="15.75" customHeight="1">
      <c r="A575" s="177">
        <v>4.0</v>
      </c>
      <c r="B575" s="82" t="s">
        <v>482</v>
      </c>
      <c r="C575" s="82" t="s">
        <v>483</v>
      </c>
      <c r="D575" s="82" t="s">
        <v>484</v>
      </c>
      <c r="E575" s="82" t="s">
        <v>485</v>
      </c>
      <c r="F575" s="82" t="s">
        <v>484</v>
      </c>
      <c r="G575" s="82" t="s">
        <v>524</v>
      </c>
      <c r="H575" s="82" t="s">
        <v>486</v>
      </c>
      <c r="I575" s="82" t="s">
        <v>487</v>
      </c>
      <c r="J575" s="147" t="s">
        <v>488</v>
      </c>
      <c r="K575" s="85" t="s">
        <v>489</v>
      </c>
      <c r="L575" s="85" t="s">
        <v>490</v>
      </c>
    </row>
    <row r="576" ht="15.75" customHeight="1">
      <c r="A576" s="86" t="s">
        <v>491</v>
      </c>
      <c r="B576" s="87"/>
      <c r="C576" s="87"/>
      <c r="D576" s="87"/>
      <c r="E576" s="87"/>
      <c r="F576" s="87"/>
      <c r="G576" s="87"/>
      <c r="H576" s="87"/>
      <c r="I576" s="87"/>
      <c r="J576" s="115"/>
      <c r="K576" s="87"/>
      <c r="L576" s="87"/>
    </row>
    <row r="577" ht="15.75" customHeight="1">
      <c r="A577" s="2"/>
      <c r="B577" s="89"/>
      <c r="C577" s="89"/>
      <c r="D577" s="18">
        <f t="shared" ref="D577:D590" si="151">C577*B577</f>
        <v>0</v>
      </c>
      <c r="E577" s="18">
        <f>B577*A575</f>
        <v>0</v>
      </c>
      <c r="F577" s="18">
        <f t="shared" ref="F577:F590" si="152">E577*C577</f>
        <v>0</v>
      </c>
      <c r="G577" s="140">
        <v>0.0</v>
      </c>
      <c r="H577" s="18"/>
      <c r="I577" s="89">
        <f t="shared" ref="I577:I590" si="153">H577*E577</f>
        <v>0</v>
      </c>
      <c r="J577" s="116"/>
      <c r="K577" s="3">
        <f t="shared" ref="K577:K590" si="154">J577*I577</f>
        <v>0</v>
      </c>
      <c r="L577" s="3"/>
    </row>
    <row r="578" ht="15.75" customHeight="1">
      <c r="A578" s="2"/>
      <c r="B578" s="89"/>
      <c r="C578" s="89"/>
      <c r="D578" s="18">
        <f t="shared" si="151"/>
        <v>0</v>
      </c>
      <c r="E578" s="18">
        <f>B578*A575</f>
        <v>0</v>
      </c>
      <c r="F578" s="18">
        <f t="shared" si="152"/>
        <v>0</v>
      </c>
      <c r="G578" s="87"/>
      <c r="H578" s="18"/>
      <c r="I578" s="89">
        <f t="shared" si="153"/>
        <v>0</v>
      </c>
      <c r="J578" s="116"/>
      <c r="K578" s="3">
        <f t="shared" si="154"/>
        <v>0</v>
      </c>
      <c r="L578" s="3"/>
    </row>
    <row r="579" ht="15.75" customHeight="1">
      <c r="A579" s="2"/>
      <c r="B579" s="18"/>
      <c r="C579" s="18"/>
      <c r="D579" s="18">
        <f t="shared" si="151"/>
        <v>0</v>
      </c>
      <c r="E579" s="18">
        <f>B579*A575</f>
        <v>0</v>
      </c>
      <c r="F579" s="18">
        <f t="shared" si="152"/>
        <v>0</v>
      </c>
      <c r="G579" s="148" t="s">
        <v>527</v>
      </c>
      <c r="H579" s="18"/>
      <c r="I579" s="89">
        <f t="shared" si="153"/>
        <v>0</v>
      </c>
      <c r="J579" s="116"/>
      <c r="K579" s="3">
        <f t="shared" si="154"/>
        <v>0</v>
      </c>
      <c r="L579" s="3"/>
    </row>
    <row r="580" ht="15.75" customHeight="1">
      <c r="A580" s="2"/>
      <c r="B580" s="18"/>
      <c r="C580" s="18"/>
      <c r="D580" s="18">
        <f t="shared" si="151"/>
        <v>0</v>
      </c>
      <c r="E580" s="18">
        <f>B580*A575</f>
        <v>0</v>
      </c>
      <c r="F580" s="18">
        <f t="shared" si="152"/>
        <v>0</v>
      </c>
      <c r="G580" s="142"/>
      <c r="H580" s="18"/>
      <c r="I580" s="89">
        <f t="shared" si="153"/>
        <v>0</v>
      </c>
      <c r="J580" s="116"/>
      <c r="K580" s="3">
        <f t="shared" si="154"/>
        <v>0</v>
      </c>
      <c r="L580" s="3"/>
    </row>
    <row r="581" ht="15.75" customHeight="1">
      <c r="A581" s="2"/>
      <c r="B581" s="18"/>
      <c r="C581" s="18"/>
      <c r="D581" s="18">
        <f t="shared" si="151"/>
        <v>0</v>
      </c>
      <c r="E581" s="18">
        <f>B581*A575</f>
        <v>0</v>
      </c>
      <c r="F581" s="18">
        <f t="shared" si="152"/>
        <v>0</v>
      </c>
      <c r="G581" s="142"/>
      <c r="H581" s="18"/>
      <c r="I581" s="89">
        <f t="shared" si="153"/>
        <v>0</v>
      </c>
      <c r="J581" s="116"/>
      <c r="K581" s="3">
        <f t="shared" si="154"/>
        <v>0</v>
      </c>
      <c r="L581" s="3"/>
    </row>
    <row r="582" ht="15.75" customHeight="1">
      <c r="A582" s="2"/>
      <c r="B582" s="18"/>
      <c r="C582" s="18"/>
      <c r="D582" s="18">
        <f t="shared" si="151"/>
        <v>0</v>
      </c>
      <c r="E582" s="18">
        <f>B582*A575</f>
        <v>0</v>
      </c>
      <c r="F582" s="18">
        <f t="shared" si="152"/>
        <v>0</v>
      </c>
      <c r="G582" s="87"/>
      <c r="H582" s="18"/>
      <c r="I582" s="89">
        <f t="shared" si="153"/>
        <v>0</v>
      </c>
      <c r="J582" s="116"/>
      <c r="K582" s="3">
        <f t="shared" si="154"/>
        <v>0</v>
      </c>
      <c r="L582" s="3"/>
    </row>
    <row r="583" ht="15.75" customHeight="1">
      <c r="A583" s="2"/>
      <c r="B583" s="18"/>
      <c r="C583" s="18"/>
      <c r="D583" s="18">
        <f t="shared" si="151"/>
        <v>0</v>
      </c>
      <c r="E583" s="18">
        <f>B583*A575</f>
        <v>0</v>
      </c>
      <c r="F583" s="18">
        <f t="shared" si="152"/>
        <v>0</v>
      </c>
      <c r="G583" s="59"/>
      <c r="H583" s="18"/>
      <c r="I583" s="89">
        <f t="shared" si="153"/>
        <v>0</v>
      </c>
      <c r="J583" s="116"/>
      <c r="K583" s="3">
        <f t="shared" si="154"/>
        <v>0</v>
      </c>
      <c r="L583" s="3"/>
    </row>
    <row r="584" ht="15.75" customHeight="1">
      <c r="A584" s="2"/>
      <c r="B584" s="89"/>
      <c r="C584" s="89"/>
      <c r="D584" s="18">
        <f t="shared" si="151"/>
        <v>0</v>
      </c>
      <c r="E584" s="18">
        <f>B584*A575</f>
        <v>0</v>
      </c>
      <c r="F584" s="18">
        <f t="shared" si="152"/>
        <v>0</v>
      </c>
      <c r="G584" s="148" t="s">
        <v>528</v>
      </c>
      <c r="H584" s="18"/>
      <c r="I584" s="89">
        <f t="shared" si="153"/>
        <v>0</v>
      </c>
      <c r="J584" s="116"/>
      <c r="K584" s="3">
        <f t="shared" si="154"/>
        <v>0</v>
      </c>
      <c r="L584" s="3"/>
    </row>
    <row r="585" ht="15.75" customHeight="1">
      <c r="A585" s="2"/>
      <c r="B585" s="89"/>
      <c r="C585" s="89"/>
      <c r="D585" s="18">
        <f t="shared" si="151"/>
        <v>0</v>
      </c>
      <c r="E585" s="18">
        <f>B585*A575</f>
        <v>0</v>
      </c>
      <c r="F585" s="18">
        <f t="shared" si="152"/>
        <v>0</v>
      </c>
      <c r="G585" s="142"/>
      <c r="H585" s="18"/>
      <c r="I585" s="89">
        <f t="shared" si="153"/>
        <v>0</v>
      </c>
      <c r="J585" s="116"/>
      <c r="K585" s="3">
        <f t="shared" si="154"/>
        <v>0</v>
      </c>
      <c r="L585" s="3"/>
    </row>
    <row r="586" ht="15.75" customHeight="1">
      <c r="A586" s="1"/>
      <c r="B586" s="89"/>
      <c r="C586" s="89"/>
      <c r="D586" s="18">
        <f t="shared" si="151"/>
        <v>0</v>
      </c>
      <c r="E586" s="18">
        <f>B586*A575</f>
        <v>0</v>
      </c>
      <c r="F586" s="18">
        <f t="shared" si="152"/>
        <v>0</v>
      </c>
      <c r="G586" s="142"/>
      <c r="H586" s="18"/>
      <c r="I586" s="89">
        <f t="shared" si="153"/>
        <v>0</v>
      </c>
      <c r="J586" s="116"/>
      <c r="K586" s="3">
        <f t="shared" si="154"/>
        <v>0</v>
      </c>
      <c r="L586" s="3"/>
    </row>
    <row r="587" ht="15.75" customHeight="1">
      <c r="A587" s="1"/>
      <c r="B587" s="89"/>
      <c r="C587" s="89"/>
      <c r="D587" s="18">
        <f t="shared" si="151"/>
        <v>0</v>
      </c>
      <c r="E587" s="18">
        <f>B587*A575</f>
        <v>0</v>
      </c>
      <c r="F587" s="18">
        <f t="shared" si="152"/>
        <v>0</v>
      </c>
      <c r="G587" s="142"/>
      <c r="H587" s="18"/>
      <c r="I587" s="89">
        <f t="shared" si="153"/>
        <v>0</v>
      </c>
      <c r="J587" s="116"/>
      <c r="K587" s="3">
        <f t="shared" si="154"/>
        <v>0</v>
      </c>
      <c r="L587" s="3"/>
    </row>
    <row r="588" ht="15.75" customHeight="1">
      <c r="A588" s="31"/>
      <c r="B588" s="89"/>
      <c r="C588" s="89"/>
      <c r="D588" s="95">
        <f t="shared" si="151"/>
        <v>0</v>
      </c>
      <c r="E588" s="95">
        <f>B588*A575</f>
        <v>0</v>
      </c>
      <c r="F588" s="18">
        <f t="shared" si="152"/>
        <v>0</v>
      </c>
      <c r="G588" s="87"/>
      <c r="H588" s="18"/>
      <c r="I588" s="89">
        <f t="shared" si="153"/>
        <v>0</v>
      </c>
      <c r="J588" s="118"/>
      <c r="K588" s="3">
        <f t="shared" si="154"/>
        <v>0</v>
      </c>
      <c r="L588" s="3"/>
    </row>
    <row r="589" ht="15.75" customHeight="1">
      <c r="A589" s="31"/>
      <c r="B589" s="89"/>
      <c r="C589" s="89"/>
      <c r="D589" s="18">
        <f t="shared" si="151"/>
        <v>0</v>
      </c>
      <c r="E589" s="18">
        <f>B589*A575</f>
        <v>0</v>
      </c>
      <c r="F589" s="18">
        <f t="shared" si="152"/>
        <v>0</v>
      </c>
      <c r="G589" s="143">
        <f>F591/A575</f>
        <v>0</v>
      </c>
      <c r="H589" s="18"/>
      <c r="I589" s="89">
        <f t="shared" si="153"/>
        <v>0</v>
      </c>
      <c r="J589" s="3"/>
      <c r="K589" s="3">
        <f t="shared" si="154"/>
        <v>0</v>
      </c>
      <c r="L589" s="3"/>
    </row>
    <row r="590" ht="15.75" customHeight="1">
      <c r="A590" s="31"/>
      <c r="B590" s="89"/>
      <c r="C590" s="89"/>
      <c r="D590" s="18">
        <f t="shared" si="151"/>
        <v>0</v>
      </c>
      <c r="E590" s="18">
        <f>B590*A575</f>
        <v>0</v>
      </c>
      <c r="F590" s="18">
        <f t="shared" si="152"/>
        <v>0</v>
      </c>
      <c r="G590" s="142"/>
      <c r="H590" s="18"/>
      <c r="I590" s="89">
        <f t="shared" si="153"/>
        <v>0</v>
      </c>
      <c r="J590" s="3"/>
      <c r="K590" s="3">
        <f t="shared" si="154"/>
        <v>0</v>
      </c>
      <c r="L590" s="3"/>
    </row>
    <row r="591" ht="15.75" customHeight="1">
      <c r="A591" s="4" t="s">
        <v>495</v>
      </c>
      <c r="B591" s="97">
        <f>SUM(B577:B590)</f>
        <v>0</v>
      </c>
      <c r="C591" s="96"/>
      <c r="D591" s="97">
        <f t="shared" ref="D591:F591" si="155">SUM(D577:D590)</f>
        <v>0</v>
      </c>
      <c r="E591" s="97">
        <f t="shared" si="155"/>
        <v>0</v>
      </c>
      <c r="F591" s="97">
        <f t="shared" si="155"/>
        <v>0</v>
      </c>
      <c r="G591" s="87"/>
      <c r="H591" s="96"/>
      <c r="I591" s="97">
        <f t="shared" ref="I591:L591" si="156">SUM(I577:I590)</f>
        <v>0</v>
      </c>
      <c r="J591" s="98">
        <f t="shared" si="156"/>
        <v>0</v>
      </c>
      <c r="K591" s="98">
        <f t="shared" si="156"/>
        <v>0</v>
      </c>
      <c r="L591" s="98">
        <f t="shared" si="156"/>
        <v>0</v>
      </c>
    </row>
    <row r="592" ht="15.75" customHeight="1">
      <c r="A592" s="8"/>
      <c r="B592" s="100"/>
      <c r="C592" s="100"/>
      <c r="D592" s="100"/>
      <c r="E592" s="100"/>
      <c r="F592" s="100"/>
      <c r="G592" s="100"/>
      <c r="H592" s="100"/>
      <c r="I592" s="101" t="s">
        <v>496</v>
      </c>
      <c r="J592" s="100"/>
      <c r="K592" s="100"/>
      <c r="L592" s="101" t="s">
        <v>497</v>
      </c>
    </row>
    <row r="593" ht="15.75" customHeight="1">
      <c r="A593" s="8"/>
      <c r="B593" s="100"/>
      <c r="C593" s="100"/>
      <c r="D593" s="100"/>
      <c r="E593" s="100"/>
      <c r="F593" s="100"/>
      <c r="G593" s="100"/>
      <c r="H593" s="100"/>
      <c r="I593" s="104">
        <f>G589*A575</f>
        <v>0</v>
      </c>
      <c r="J593" s="100"/>
      <c r="K593" s="100"/>
      <c r="L593" s="104"/>
    </row>
    <row r="594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</row>
    <row r="595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</row>
    <row r="596" ht="15.75" customHeight="1">
      <c r="A596" s="66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6"/>
    </row>
    <row r="597" ht="15.75" customHeight="1">
      <c r="A597" s="78" t="s">
        <v>478</v>
      </c>
      <c r="B597" s="79" t="s">
        <v>479</v>
      </c>
      <c r="C597" s="75"/>
      <c r="D597" s="76"/>
      <c r="E597" s="80" t="s">
        <v>480</v>
      </c>
      <c r="F597" s="75"/>
      <c r="G597" s="76"/>
      <c r="H597" s="79" t="s">
        <v>481</v>
      </c>
      <c r="I597" s="75"/>
      <c r="J597" s="75"/>
      <c r="K597" s="75"/>
      <c r="L597" s="76"/>
    </row>
    <row r="598" ht="15.75" customHeight="1">
      <c r="A598" s="177">
        <v>4.0</v>
      </c>
      <c r="B598" s="82" t="s">
        <v>482</v>
      </c>
      <c r="C598" s="82" t="s">
        <v>483</v>
      </c>
      <c r="D598" s="82" t="s">
        <v>484</v>
      </c>
      <c r="E598" s="82" t="s">
        <v>485</v>
      </c>
      <c r="F598" s="82" t="s">
        <v>484</v>
      </c>
      <c r="G598" s="82" t="s">
        <v>524</v>
      </c>
      <c r="H598" s="82" t="s">
        <v>486</v>
      </c>
      <c r="I598" s="82" t="s">
        <v>487</v>
      </c>
      <c r="J598" s="147" t="s">
        <v>488</v>
      </c>
      <c r="K598" s="85" t="s">
        <v>489</v>
      </c>
      <c r="L598" s="85" t="s">
        <v>490</v>
      </c>
    </row>
    <row r="599" ht="15.75" customHeight="1">
      <c r="A599" s="86" t="s">
        <v>491</v>
      </c>
      <c r="B599" s="87"/>
      <c r="C599" s="87"/>
      <c r="D599" s="87"/>
      <c r="E599" s="87"/>
      <c r="F599" s="87"/>
      <c r="G599" s="87"/>
      <c r="H599" s="87"/>
      <c r="I599" s="87"/>
      <c r="J599" s="115"/>
      <c r="K599" s="87"/>
      <c r="L599" s="87"/>
    </row>
    <row r="600" ht="15.75" customHeight="1">
      <c r="A600" s="2"/>
      <c r="B600" s="89"/>
      <c r="C600" s="89"/>
      <c r="D600" s="18">
        <f t="shared" ref="D600:D613" si="157">C600*B600</f>
        <v>0</v>
      </c>
      <c r="E600" s="18">
        <f>B600*A598</f>
        <v>0</v>
      </c>
      <c r="F600" s="18">
        <f t="shared" ref="F600:F613" si="158">E600*C600</f>
        <v>0</v>
      </c>
      <c r="G600" s="140">
        <v>0.0</v>
      </c>
      <c r="H600" s="18"/>
      <c r="I600" s="89">
        <f t="shared" ref="I600:I613" si="159">H600*E600</f>
        <v>0</v>
      </c>
      <c r="J600" s="116"/>
      <c r="K600" s="3">
        <f t="shared" ref="K600:K613" si="160">J600*I600</f>
        <v>0</v>
      </c>
      <c r="L600" s="3"/>
    </row>
    <row r="601" ht="15.75" customHeight="1">
      <c r="A601" s="2"/>
      <c r="B601" s="89"/>
      <c r="C601" s="89"/>
      <c r="D601" s="18">
        <f t="shared" si="157"/>
        <v>0</v>
      </c>
      <c r="E601" s="18">
        <f>B601*A598</f>
        <v>0</v>
      </c>
      <c r="F601" s="18">
        <f t="shared" si="158"/>
        <v>0</v>
      </c>
      <c r="G601" s="87"/>
      <c r="H601" s="18"/>
      <c r="I601" s="89">
        <f t="shared" si="159"/>
        <v>0</v>
      </c>
      <c r="J601" s="116"/>
      <c r="K601" s="3">
        <f t="shared" si="160"/>
        <v>0</v>
      </c>
      <c r="L601" s="3"/>
    </row>
    <row r="602" ht="15.75" customHeight="1">
      <c r="A602" s="2"/>
      <c r="B602" s="18"/>
      <c r="C602" s="18"/>
      <c r="D602" s="18">
        <f t="shared" si="157"/>
        <v>0</v>
      </c>
      <c r="E602" s="18">
        <f>B602*A598</f>
        <v>0</v>
      </c>
      <c r="F602" s="18">
        <f t="shared" si="158"/>
        <v>0</v>
      </c>
      <c r="G602" s="148" t="s">
        <v>527</v>
      </c>
      <c r="H602" s="18"/>
      <c r="I602" s="89">
        <f t="shared" si="159"/>
        <v>0</v>
      </c>
      <c r="J602" s="116"/>
      <c r="K602" s="3">
        <f t="shared" si="160"/>
        <v>0</v>
      </c>
      <c r="L602" s="3"/>
    </row>
    <row r="603" ht="15.75" customHeight="1">
      <c r="A603" s="2"/>
      <c r="B603" s="18"/>
      <c r="C603" s="18"/>
      <c r="D603" s="18">
        <f t="shared" si="157"/>
        <v>0</v>
      </c>
      <c r="E603" s="18">
        <f>B603*A598</f>
        <v>0</v>
      </c>
      <c r="F603" s="18">
        <f t="shared" si="158"/>
        <v>0</v>
      </c>
      <c r="G603" s="142"/>
      <c r="H603" s="18"/>
      <c r="I603" s="89">
        <f t="shared" si="159"/>
        <v>0</v>
      </c>
      <c r="J603" s="116"/>
      <c r="K603" s="3">
        <f t="shared" si="160"/>
        <v>0</v>
      </c>
      <c r="L603" s="3"/>
    </row>
    <row r="604" ht="15.75" customHeight="1">
      <c r="A604" s="2"/>
      <c r="B604" s="18"/>
      <c r="C604" s="18"/>
      <c r="D604" s="18">
        <f t="shared" si="157"/>
        <v>0</v>
      </c>
      <c r="E604" s="18">
        <f>B604*A598</f>
        <v>0</v>
      </c>
      <c r="F604" s="18">
        <f t="shared" si="158"/>
        <v>0</v>
      </c>
      <c r="G604" s="142"/>
      <c r="H604" s="18"/>
      <c r="I604" s="89">
        <f t="shared" si="159"/>
        <v>0</v>
      </c>
      <c r="J604" s="116"/>
      <c r="K604" s="3">
        <f t="shared" si="160"/>
        <v>0</v>
      </c>
      <c r="L604" s="3"/>
    </row>
    <row r="605" ht="15.75" customHeight="1">
      <c r="A605" s="2"/>
      <c r="B605" s="18"/>
      <c r="C605" s="18"/>
      <c r="D605" s="18">
        <f t="shared" si="157"/>
        <v>0</v>
      </c>
      <c r="E605" s="18">
        <f>B605*A598</f>
        <v>0</v>
      </c>
      <c r="F605" s="18">
        <f t="shared" si="158"/>
        <v>0</v>
      </c>
      <c r="G605" s="87"/>
      <c r="H605" s="18"/>
      <c r="I605" s="89">
        <f t="shared" si="159"/>
        <v>0</v>
      </c>
      <c r="J605" s="116"/>
      <c r="K605" s="3">
        <f t="shared" si="160"/>
        <v>0</v>
      </c>
      <c r="L605" s="3"/>
    </row>
    <row r="606" ht="15.75" customHeight="1">
      <c r="A606" s="2"/>
      <c r="B606" s="18"/>
      <c r="C606" s="18"/>
      <c r="D606" s="18">
        <f t="shared" si="157"/>
        <v>0</v>
      </c>
      <c r="E606" s="18">
        <f>B606*A598</f>
        <v>0</v>
      </c>
      <c r="F606" s="18">
        <f t="shared" si="158"/>
        <v>0</v>
      </c>
      <c r="G606" s="59"/>
      <c r="H606" s="18"/>
      <c r="I606" s="89">
        <f t="shared" si="159"/>
        <v>0</v>
      </c>
      <c r="J606" s="116"/>
      <c r="K606" s="3">
        <f t="shared" si="160"/>
        <v>0</v>
      </c>
      <c r="L606" s="3"/>
    </row>
    <row r="607" ht="15.75" customHeight="1">
      <c r="A607" s="2"/>
      <c r="B607" s="89"/>
      <c r="C607" s="89"/>
      <c r="D607" s="18">
        <f t="shared" si="157"/>
        <v>0</v>
      </c>
      <c r="E607" s="18">
        <f>B607*A598</f>
        <v>0</v>
      </c>
      <c r="F607" s="18">
        <f t="shared" si="158"/>
        <v>0</v>
      </c>
      <c r="G607" s="148" t="s">
        <v>528</v>
      </c>
      <c r="H607" s="18"/>
      <c r="I607" s="89">
        <f t="shared" si="159"/>
        <v>0</v>
      </c>
      <c r="J607" s="116"/>
      <c r="K607" s="3">
        <f t="shared" si="160"/>
        <v>0</v>
      </c>
      <c r="L607" s="3"/>
    </row>
    <row r="608" ht="15.75" customHeight="1">
      <c r="A608" s="2"/>
      <c r="B608" s="89"/>
      <c r="C608" s="89"/>
      <c r="D608" s="18">
        <f t="shared" si="157"/>
        <v>0</v>
      </c>
      <c r="E608" s="18">
        <f>B608*A598</f>
        <v>0</v>
      </c>
      <c r="F608" s="18">
        <f t="shared" si="158"/>
        <v>0</v>
      </c>
      <c r="G608" s="142"/>
      <c r="H608" s="18"/>
      <c r="I608" s="89">
        <f t="shared" si="159"/>
        <v>0</v>
      </c>
      <c r="J608" s="116"/>
      <c r="K608" s="3">
        <f t="shared" si="160"/>
        <v>0</v>
      </c>
      <c r="L608" s="3"/>
    </row>
    <row r="609" ht="15.75" customHeight="1">
      <c r="A609" s="1"/>
      <c r="B609" s="89"/>
      <c r="C609" s="89"/>
      <c r="D609" s="18">
        <f t="shared" si="157"/>
        <v>0</v>
      </c>
      <c r="E609" s="18">
        <f>B609*A598</f>
        <v>0</v>
      </c>
      <c r="F609" s="18">
        <f t="shared" si="158"/>
        <v>0</v>
      </c>
      <c r="G609" s="142"/>
      <c r="H609" s="18"/>
      <c r="I609" s="89">
        <f t="shared" si="159"/>
        <v>0</v>
      </c>
      <c r="J609" s="116"/>
      <c r="K609" s="3">
        <f t="shared" si="160"/>
        <v>0</v>
      </c>
      <c r="L609" s="3"/>
    </row>
    <row r="610" ht="15.75" customHeight="1">
      <c r="A610" s="1"/>
      <c r="B610" s="89"/>
      <c r="C610" s="89"/>
      <c r="D610" s="18">
        <f t="shared" si="157"/>
        <v>0</v>
      </c>
      <c r="E610" s="18">
        <f>B610*A598</f>
        <v>0</v>
      </c>
      <c r="F610" s="18">
        <f t="shared" si="158"/>
        <v>0</v>
      </c>
      <c r="G610" s="142"/>
      <c r="H610" s="18"/>
      <c r="I610" s="89">
        <f t="shared" si="159"/>
        <v>0</v>
      </c>
      <c r="J610" s="116"/>
      <c r="K610" s="3">
        <f t="shared" si="160"/>
        <v>0</v>
      </c>
      <c r="L610" s="3"/>
    </row>
    <row r="611" ht="15.75" customHeight="1">
      <c r="A611" s="31"/>
      <c r="B611" s="89"/>
      <c r="C611" s="89"/>
      <c r="D611" s="95">
        <f t="shared" si="157"/>
        <v>0</v>
      </c>
      <c r="E611" s="95">
        <f>B611*A598</f>
        <v>0</v>
      </c>
      <c r="F611" s="18">
        <f t="shared" si="158"/>
        <v>0</v>
      </c>
      <c r="G611" s="87"/>
      <c r="H611" s="18"/>
      <c r="I611" s="89">
        <f t="shared" si="159"/>
        <v>0</v>
      </c>
      <c r="J611" s="118"/>
      <c r="K611" s="3">
        <f t="shared" si="160"/>
        <v>0</v>
      </c>
      <c r="L611" s="3"/>
    </row>
    <row r="612" ht="15.75" customHeight="1">
      <c r="A612" s="31"/>
      <c r="B612" s="89"/>
      <c r="C612" s="89"/>
      <c r="D612" s="18">
        <f t="shared" si="157"/>
        <v>0</v>
      </c>
      <c r="E612" s="18">
        <f>B612*A598</f>
        <v>0</v>
      </c>
      <c r="F612" s="18">
        <f t="shared" si="158"/>
        <v>0</v>
      </c>
      <c r="G612" s="143">
        <f>F614/A598</f>
        <v>0</v>
      </c>
      <c r="H612" s="18"/>
      <c r="I612" s="89">
        <f t="shared" si="159"/>
        <v>0</v>
      </c>
      <c r="J612" s="3"/>
      <c r="K612" s="3">
        <f t="shared" si="160"/>
        <v>0</v>
      </c>
      <c r="L612" s="3"/>
    </row>
    <row r="613" ht="15.75" customHeight="1">
      <c r="A613" s="31"/>
      <c r="B613" s="89"/>
      <c r="C613" s="89"/>
      <c r="D613" s="18">
        <f t="shared" si="157"/>
        <v>0</v>
      </c>
      <c r="E613" s="18">
        <f>B613*A598</f>
        <v>0</v>
      </c>
      <c r="F613" s="18">
        <f t="shared" si="158"/>
        <v>0</v>
      </c>
      <c r="G613" s="142"/>
      <c r="H613" s="18"/>
      <c r="I613" s="89">
        <f t="shared" si="159"/>
        <v>0</v>
      </c>
      <c r="J613" s="3"/>
      <c r="K613" s="3">
        <f t="shared" si="160"/>
        <v>0</v>
      </c>
      <c r="L613" s="3"/>
    </row>
    <row r="614" ht="15.75" customHeight="1">
      <c r="A614" s="4" t="s">
        <v>495</v>
      </c>
      <c r="B614" s="97">
        <f>SUM(B600:B613)</f>
        <v>0</v>
      </c>
      <c r="C614" s="96"/>
      <c r="D614" s="97">
        <f t="shared" ref="D614:F614" si="161">SUM(D600:D613)</f>
        <v>0</v>
      </c>
      <c r="E614" s="97">
        <f t="shared" si="161"/>
        <v>0</v>
      </c>
      <c r="F614" s="97">
        <f t="shared" si="161"/>
        <v>0</v>
      </c>
      <c r="G614" s="87"/>
      <c r="H614" s="96"/>
      <c r="I614" s="97">
        <f t="shared" ref="I614:L614" si="162">SUM(I600:I613)</f>
        <v>0</v>
      </c>
      <c r="J614" s="98">
        <f t="shared" si="162"/>
        <v>0</v>
      </c>
      <c r="K614" s="98">
        <f t="shared" si="162"/>
        <v>0</v>
      </c>
      <c r="L614" s="98">
        <f t="shared" si="162"/>
        <v>0</v>
      </c>
    </row>
    <row r="615" ht="15.75" customHeight="1">
      <c r="A615" s="8"/>
      <c r="B615" s="100"/>
      <c r="C615" s="100"/>
      <c r="D615" s="100"/>
      <c r="E615" s="100"/>
      <c r="F615" s="100"/>
      <c r="G615" s="100"/>
      <c r="H615" s="100"/>
      <c r="I615" s="101" t="s">
        <v>496</v>
      </c>
      <c r="J615" s="100"/>
      <c r="K615" s="100"/>
      <c r="L615" s="101" t="s">
        <v>497</v>
      </c>
    </row>
    <row r="616" ht="15.75" customHeight="1">
      <c r="A616" s="8"/>
      <c r="B616" s="100"/>
      <c r="C616" s="100"/>
      <c r="D616" s="100"/>
      <c r="E616" s="100"/>
      <c r="F616" s="100"/>
      <c r="G616" s="100"/>
      <c r="H616" s="100"/>
      <c r="I616" s="104">
        <f>G612*A598</f>
        <v>0</v>
      </c>
      <c r="J616" s="100"/>
      <c r="K616" s="100"/>
      <c r="L616" s="104"/>
    </row>
    <row r="617" ht="15.75" customHeight="1">
      <c r="A617" s="8"/>
      <c r="B617" s="100"/>
      <c r="C617" s="100"/>
      <c r="D617" s="100"/>
      <c r="E617" s="100"/>
      <c r="F617" s="100"/>
      <c r="G617" s="100"/>
      <c r="H617" s="100"/>
      <c r="I617" s="107"/>
      <c r="J617" s="100"/>
      <c r="K617" s="100"/>
      <c r="L617" s="107"/>
    </row>
    <row r="618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</row>
    <row r="619" ht="15.75" customHeight="1">
      <c r="A619" s="66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6"/>
    </row>
    <row r="620" ht="15.75" customHeight="1">
      <c r="A620" s="78" t="s">
        <v>478</v>
      </c>
      <c r="B620" s="79" t="s">
        <v>479</v>
      </c>
      <c r="C620" s="75"/>
      <c r="D620" s="76"/>
      <c r="E620" s="80" t="s">
        <v>480</v>
      </c>
      <c r="F620" s="75"/>
      <c r="G620" s="76"/>
      <c r="H620" s="79" t="s">
        <v>481</v>
      </c>
      <c r="I620" s="75"/>
      <c r="J620" s="75"/>
      <c r="K620" s="75"/>
      <c r="L620" s="76"/>
    </row>
    <row r="621" ht="15.75" customHeight="1">
      <c r="A621" s="177">
        <v>4.0</v>
      </c>
      <c r="B621" s="82" t="s">
        <v>482</v>
      </c>
      <c r="C621" s="82" t="s">
        <v>483</v>
      </c>
      <c r="D621" s="82" t="s">
        <v>484</v>
      </c>
      <c r="E621" s="82" t="s">
        <v>485</v>
      </c>
      <c r="F621" s="82" t="s">
        <v>484</v>
      </c>
      <c r="G621" s="82" t="s">
        <v>524</v>
      </c>
      <c r="H621" s="82" t="s">
        <v>486</v>
      </c>
      <c r="I621" s="82" t="s">
        <v>487</v>
      </c>
      <c r="J621" s="147" t="s">
        <v>488</v>
      </c>
      <c r="K621" s="85" t="s">
        <v>489</v>
      </c>
      <c r="L621" s="85" t="s">
        <v>490</v>
      </c>
    </row>
    <row r="622" ht="15.75" customHeight="1">
      <c r="A622" s="86" t="s">
        <v>491</v>
      </c>
      <c r="B622" s="87"/>
      <c r="C622" s="87"/>
      <c r="D622" s="87"/>
      <c r="E622" s="87"/>
      <c r="F622" s="87"/>
      <c r="G622" s="87"/>
      <c r="H622" s="87"/>
      <c r="I622" s="87"/>
      <c r="J622" s="115"/>
      <c r="K622" s="87"/>
      <c r="L622" s="87"/>
    </row>
    <row r="623" ht="15.75" customHeight="1">
      <c r="A623" s="2"/>
      <c r="B623" s="89"/>
      <c r="C623" s="89"/>
      <c r="D623" s="18">
        <f t="shared" ref="D623:D636" si="163">C623*B623</f>
        <v>0</v>
      </c>
      <c r="E623" s="18">
        <f>B623*A621</f>
        <v>0</v>
      </c>
      <c r="F623" s="18">
        <f t="shared" ref="F623:F636" si="164">E623*C623</f>
        <v>0</v>
      </c>
      <c r="G623" s="140">
        <v>0.0</v>
      </c>
      <c r="H623" s="18"/>
      <c r="I623" s="89">
        <f t="shared" ref="I623:I636" si="165">H623*E623</f>
        <v>0</v>
      </c>
      <c r="J623" s="116"/>
      <c r="K623" s="3">
        <f t="shared" ref="K623:K636" si="166">J623*I623</f>
        <v>0</v>
      </c>
      <c r="L623" s="3"/>
    </row>
    <row r="624" ht="15.75" customHeight="1">
      <c r="A624" s="2"/>
      <c r="B624" s="89"/>
      <c r="C624" s="89"/>
      <c r="D624" s="18">
        <f t="shared" si="163"/>
        <v>0</v>
      </c>
      <c r="E624" s="18">
        <f>B624*A621</f>
        <v>0</v>
      </c>
      <c r="F624" s="18">
        <f t="shared" si="164"/>
        <v>0</v>
      </c>
      <c r="G624" s="87"/>
      <c r="H624" s="18"/>
      <c r="I624" s="89">
        <f t="shared" si="165"/>
        <v>0</v>
      </c>
      <c r="J624" s="116"/>
      <c r="K624" s="3">
        <f t="shared" si="166"/>
        <v>0</v>
      </c>
      <c r="L624" s="3"/>
    </row>
    <row r="625" ht="15.75" customHeight="1">
      <c r="A625" s="2"/>
      <c r="B625" s="18"/>
      <c r="C625" s="18"/>
      <c r="D625" s="18">
        <f t="shared" si="163"/>
        <v>0</v>
      </c>
      <c r="E625" s="18">
        <f>B625*A621</f>
        <v>0</v>
      </c>
      <c r="F625" s="18">
        <f t="shared" si="164"/>
        <v>0</v>
      </c>
      <c r="G625" s="148" t="s">
        <v>527</v>
      </c>
      <c r="H625" s="18"/>
      <c r="I625" s="89">
        <f t="shared" si="165"/>
        <v>0</v>
      </c>
      <c r="J625" s="116"/>
      <c r="K625" s="3">
        <f t="shared" si="166"/>
        <v>0</v>
      </c>
      <c r="L625" s="3"/>
    </row>
    <row r="626" ht="15.75" customHeight="1">
      <c r="A626" s="2"/>
      <c r="B626" s="18"/>
      <c r="C626" s="18"/>
      <c r="D626" s="18">
        <f t="shared" si="163"/>
        <v>0</v>
      </c>
      <c r="E626" s="18">
        <f>B626*A621</f>
        <v>0</v>
      </c>
      <c r="F626" s="18">
        <f t="shared" si="164"/>
        <v>0</v>
      </c>
      <c r="G626" s="142"/>
      <c r="H626" s="18"/>
      <c r="I626" s="89">
        <f t="shared" si="165"/>
        <v>0</v>
      </c>
      <c r="J626" s="116"/>
      <c r="K626" s="3">
        <f t="shared" si="166"/>
        <v>0</v>
      </c>
      <c r="L626" s="3"/>
    </row>
    <row r="627" ht="15.75" customHeight="1">
      <c r="A627" s="2"/>
      <c r="B627" s="18"/>
      <c r="C627" s="18"/>
      <c r="D627" s="18">
        <f t="shared" si="163"/>
        <v>0</v>
      </c>
      <c r="E627" s="18">
        <f>B627*A621</f>
        <v>0</v>
      </c>
      <c r="F627" s="18">
        <f t="shared" si="164"/>
        <v>0</v>
      </c>
      <c r="G627" s="142"/>
      <c r="H627" s="18"/>
      <c r="I627" s="89">
        <f t="shared" si="165"/>
        <v>0</v>
      </c>
      <c r="J627" s="116"/>
      <c r="K627" s="3">
        <f t="shared" si="166"/>
        <v>0</v>
      </c>
      <c r="L627" s="3"/>
    </row>
    <row r="628" ht="15.75" customHeight="1">
      <c r="A628" s="2"/>
      <c r="B628" s="18"/>
      <c r="C628" s="18"/>
      <c r="D628" s="18">
        <f t="shared" si="163"/>
        <v>0</v>
      </c>
      <c r="E628" s="18">
        <f>B628*A621</f>
        <v>0</v>
      </c>
      <c r="F628" s="18">
        <f t="shared" si="164"/>
        <v>0</v>
      </c>
      <c r="G628" s="87"/>
      <c r="H628" s="18"/>
      <c r="I628" s="89">
        <f t="shared" si="165"/>
        <v>0</v>
      </c>
      <c r="J628" s="116"/>
      <c r="K628" s="3">
        <f t="shared" si="166"/>
        <v>0</v>
      </c>
      <c r="L628" s="3"/>
    </row>
    <row r="629" ht="15.75" customHeight="1">
      <c r="A629" s="2"/>
      <c r="B629" s="18"/>
      <c r="C629" s="18"/>
      <c r="D629" s="18">
        <f t="shared" si="163"/>
        <v>0</v>
      </c>
      <c r="E629" s="18">
        <f>B629*A621</f>
        <v>0</v>
      </c>
      <c r="F629" s="18">
        <f t="shared" si="164"/>
        <v>0</v>
      </c>
      <c r="G629" s="59"/>
      <c r="H629" s="18"/>
      <c r="I629" s="89">
        <f t="shared" si="165"/>
        <v>0</v>
      </c>
      <c r="J629" s="116"/>
      <c r="K629" s="3">
        <f t="shared" si="166"/>
        <v>0</v>
      </c>
      <c r="L629" s="3"/>
    </row>
    <row r="630" ht="15.75" customHeight="1">
      <c r="A630" s="2"/>
      <c r="B630" s="89"/>
      <c r="C630" s="89"/>
      <c r="D630" s="18">
        <f t="shared" si="163"/>
        <v>0</v>
      </c>
      <c r="E630" s="18">
        <f>B630*A621</f>
        <v>0</v>
      </c>
      <c r="F630" s="18">
        <f t="shared" si="164"/>
        <v>0</v>
      </c>
      <c r="G630" s="148" t="s">
        <v>528</v>
      </c>
      <c r="H630" s="18"/>
      <c r="I630" s="89">
        <f t="shared" si="165"/>
        <v>0</v>
      </c>
      <c r="J630" s="116"/>
      <c r="K630" s="3">
        <f t="shared" si="166"/>
        <v>0</v>
      </c>
      <c r="L630" s="3"/>
    </row>
    <row r="631" ht="15.75" customHeight="1">
      <c r="A631" s="2"/>
      <c r="B631" s="89"/>
      <c r="C631" s="89"/>
      <c r="D631" s="18">
        <f t="shared" si="163"/>
        <v>0</v>
      </c>
      <c r="E631" s="18">
        <f>B631*A621</f>
        <v>0</v>
      </c>
      <c r="F631" s="18">
        <f t="shared" si="164"/>
        <v>0</v>
      </c>
      <c r="G631" s="142"/>
      <c r="H631" s="18"/>
      <c r="I631" s="89">
        <f t="shared" si="165"/>
        <v>0</v>
      </c>
      <c r="J631" s="116"/>
      <c r="K631" s="3">
        <f t="shared" si="166"/>
        <v>0</v>
      </c>
      <c r="L631" s="3"/>
    </row>
    <row r="632" ht="15.75" customHeight="1">
      <c r="A632" s="1"/>
      <c r="B632" s="89"/>
      <c r="C632" s="89"/>
      <c r="D632" s="18">
        <f t="shared" si="163"/>
        <v>0</v>
      </c>
      <c r="E632" s="18">
        <f>B632*A621</f>
        <v>0</v>
      </c>
      <c r="F632" s="18">
        <f t="shared" si="164"/>
        <v>0</v>
      </c>
      <c r="G632" s="142"/>
      <c r="H632" s="18"/>
      <c r="I632" s="89">
        <f t="shared" si="165"/>
        <v>0</v>
      </c>
      <c r="J632" s="116"/>
      <c r="K632" s="3">
        <f t="shared" si="166"/>
        <v>0</v>
      </c>
      <c r="L632" s="3"/>
    </row>
    <row r="633" ht="15.75" customHeight="1">
      <c r="A633" s="1"/>
      <c r="B633" s="89"/>
      <c r="C633" s="89"/>
      <c r="D633" s="18">
        <f t="shared" si="163"/>
        <v>0</v>
      </c>
      <c r="E633" s="18">
        <f>B633*A621</f>
        <v>0</v>
      </c>
      <c r="F633" s="18">
        <f t="shared" si="164"/>
        <v>0</v>
      </c>
      <c r="G633" s="142"/>
      <c r="H633" s="18"/>
      <c r="I633" s="89">
        <f t="shared" si="165"/>
        <v>0</v>
      </c>
      <c r="J633" s="116"/>
      <c r="K633" s="3">
        <f t="shared" si="166"/>
        <v>0</v>
      </c>
      <c r="L633" s="3"/>
    </row>
    <row r="634" ht="15.75" customHeight="1">
      <c r="A634" s="31"/>
      <c r="B634" s="89"/>
      <c r="C634" s="89"/>
      <c r="D634" s="95">
        <f t="shared" si="163"/>
        <v>0</v>
      </c>
      <c r="E634" s="95">
        <f>B634*A621</f>
        <v>0</v>
      </c>
      <c r="F634" s="18">
        <f t="shared" si="164"/>
        <v>0</v>
      </c>
      <c r="G634" s="87"/>
      <c r="H634" s="18"/>
      <c r="I634" s="89">
        <f t="shared" si="165"/>
        <v>0</v>
      </c>
      <c r="J634" s="118"/>
      <c r="K634" s="3">
        <f t="shared" si="166"/>
        <v>0</v>
      </c>
      <c r="L634" s="3"/>
    </row>
    <row r="635" ht="15.75" customHeight="1">
      <c r="A635" s="31"/>
      <c r="B635" s="89"/>
      <c r="C635" s="89"/>
      <c r="D635" s="18">
        <f t="shared" si="163"/>
        <v>0</v>
      </c>
      <c r="E635" s="18">
        <f>B635*A621</f>
        <v>0</v>
      </c>
      <c r="F635" s="18">
        <f t="shared" si="164"/>
        <v>0</v>
      </c>
      <c r="G635" s="143">
        <f>F637/A621</f>
        <v>0</v>
      </c>
      <c r="H635" s="18"/>
      <c r="I635" s="89">
        <f t="shared" si="165"/>
        <v>0</v>
      </c>
      <c r="J635" s="3"/>
      <c r="K635" s="3">
        <f t="shared" si="166"/>
        <v>0</v>
      </c>
      <c r="L635" s="3"/>
    </row>
    <row r="636" ht="15.75" customHeight="1">
      <c r="A636" s="31"/>
      <c r="B636" s="89"/>
      <c r="C636" s="89"/>
      <c r="D636" s="18">
        <f t="shared" si="163"/>
        <v>0</v>
      </c>
      <c r="E636" s="18">
        <f>B636*A621</f>
        <v>0</v>
      </c>
      <c r="F636" s="18">
        <f t="shared" si="164"/>
        <v>0</v>
      </c>
      <c r="G636" s="142"/>
      <c r="H636" s="18"/>
      <c r="I636" s="89">
        <f t="shared" si="165"/>
        <v>0</v>
      </c>
      <c r="J636" s="3"/>
      <c r="K636" s="3">
        <f t="shared" si="166"/>
        <v>0</v>
      </c>
      <c r="L636" s="3"/>
    </row>
    <row r="637" ht="15.75" customHeight="1">
      <c r="A637" s="4" t="s">
        <v>495</v>
      </c>
      <c r="B637" s="97">
        <f>SUM(B623:B636)</f>
        <v>0</v>
      </c>
      <c r="C637" s="96"/>
      <c r="D637" s="97">
        <f t="shared" ref="D637:F637" si="167">SUM(D623:D636)</f>
        <v>0</v>
      </c>
      <c r="E637" s="97">
        <f t="shared" si="167"/>
        <v>0</v>
      </c>
      <c r="F637" s="97">
        <f t="shared" si="167"/>
        <v>0</v>
      </c>
      <c r="G637" s="87"/>
      <c r="H637" s="96"/>
      <c r="I637" s="97">
        <f t="shared" ref="I637:L637" si="168">SUM(I623:I636)</f>
        <v>0</v>
      </c>
      <c r="J637" s="98">
        <f t="shared" si="168"/>
        <v>0</v>
      </c>
      <c r="K637" s="98">
        <f t="shared" si="168"/>
        <v>0</v>
      </c>
      <c r="L637" s="98">
        <f t="shared" si="168"/>
        <v>0</v>
      </c>
    </row>
    <row r="638" ht="15.75" customHeight="1">
      <c r="A638" s="8"/>
      <c r="B638" s="100"/>
      <c r="C638" s="100"/>
      <c r="D638" s="100"/>
      <c r="E638" s="100"/>
      <c r="F638" s="100"/>
      <c r="G638" s="100"/>
      <c r="H638" s="100"/>
      <c r="I638" s="101" t="s">
        <v>496</v>
      </c>
      <c r="J638" s="100"/>
      <c r="K638" s="100"/>
      <c r="L638" s="101" t="s">
        <v>497</v>
      </c>
    </row>
    <row r="639" ht="15.75" customHeight="1">
      <c r="A639" s="8"/>
      <c r="B639" s="100"/>
      <c r="C639" s="100"/>
      <c r="D639" s="100"/>
      <c r="E639" s="100"/>
      <c r="F639" s="100"/>
      <c r="G639" s="100"/>
      <c r="H639" s="100"/>
      <c r="I639" s="104">
        <f>G635*A621</f>
        <v>0</v>
      </c>
      <c r="J639" s="100"/>
      <c r="K639" s="100"/>
      <c r="L639" s="104"/>
    </row>
    <row r="640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</row>
    <row r="641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</row>
    <row r="642" ht="15.75" customHeight="1">
      <c r="A642" s="66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6"/>
    </row>
    <row r="643" ht="15.75" customHeight="1">
      <c r="A643" s="78" t="s">
        <v>478</v>
      </c>
      <c r="B643" s="79" t="s">
        <v>479</v>
      </c>
      <c r="C643" s="75"/>
      <c r="D643" s="76"/>
      <c r="E643" s="80" t="s">
        <v>480</v>
      </c>
      <c r="F643" s="75"/>
      <c r="G643" s="76"/>
      <c r="H643" s="79" t="s">
        <v>481</v>
      </c>
      <c r="I643" s="75"/>
      <c r="J643" s="75"/>
      <c r="K643" s="75"/>
      <c r="L643" s="76"/>
    </row>
    <row r="644" ht="15.75" customHeight="1">
      <c r="A644" s="177">
        <v>4.0</v>
      </c>
      <c r="B644" s="82" t="s">
        <v>482</v>
      </c>
      <c r="C644" s="82" t="s">
        <v>483</v>
      </c>
      <c r="D644" s="82" t="s">
        <v>484</v>
      </c>
      <c r="E644" s="82" t="s">
        <v>485</v>
      </c>
      <c r="F644" s="82" t="s">
        <v>484</v>
      </c>
      <c r="G644" s="82" t="s">
        <v>524</v>
      </c>
      <c r="H644" s="82" t="s">
        <v>486</v>
      </c>
      <c r="I644" s="82" t="s">
        <v>487</v>
      </c>
      <c r="J644" s="147" t="s">
        <v>488</v>
      </c>
      <c r="K644" s="85" t="s">
        <v>489</v>
      </c>
      <c r="L644" s="85" t="s">
        <v>490</v>
      </c>
    </row>
    <row r="645" ht="15.75" customHeight="1">
      <c r="A645" s="86" t="s">
        <v>491</v>
      </c>
      <c r="B645" s="87"/>
      <c r="C645" s="87"/>
      <c r="D645" s="87"/>
      <c r="E645" s="87"/>
      <c r="F645" s="87"/>
      <c r="G645" s="87"/>
      <c r="H645" s="87"/>
      <c r="I645" s="87"/>
      <c r="J645" s="115"/>
      <c r="K645" s="87"/>
      <c r="L645" s="87"/>
    </row>
    <row r="646" ht="15.75" customHeight="1">
      <c r="A646" s="2"/>
      <c r="B646" s="89"/>
      <c r="C646" s="89"/>
      <c r="D646" s="18">
        <f t="shared" ref="D646:D659" si="169">C646*B646</f>
        <v>0</v>
      </c>
      <c r="E646" s="18">
        <f>B646*A644</f>
        <v>0</v>
      </c>
      <c r="F646" s="18">
        <f t="shared" ref="F646:F659" si="170">E646*C646</f>
        <v>0</v>
      </c>
      <c r="G646" s="140">
        <v>0.0</v>
      </c>
      <c r="H646" s="18"/>
      <c r="I646" s="89">
        <f t="shared" ref="I646:I659" si="171">H646*E646</f>
        <v>0</v>
      </c>
      <c r="J646" s="116"/>
      <c r="K646" s="3">
        <f t="shared" ref="K646:K659" si="172">J646*I646</f>
        <v>0</v>
      </c>
      <c r="L646" s="3"/>
    </row>
    <row r="647" ht="15.75" customHeight="1">
      <c r="A647" s="2"/>
      <c r="B647" s="89"/>
      <c r="C647" s="89"/>
      <c r="D647" s="18">
        <f t="shared" si="169"/>
        <v>0</v>
      </c>
      <c r="E647" s="18">
        <f>B647*A644</f>
        <v>0</v>
      </c>
      <c r="F647" s="18">
        <f t="shared" si="170"/>
        <v>0</v>
      </c>
      <c r="G647" s="87"/>
      <c r="H647" s="18"/>
      <c r="I647" s="89">
        <f t="shared" si="171"/>
        <v>0</v>
      </c>
      <c r="J647" s="116"/>
      <c r="K647" s="3">
        <f t="shared" si="172"/>
        <v>0</v>
      </c>
      <c r="L647" s="3"/>
    </row>
    <row r="648" ht="15.75" customHeight="1">
      <c r="A648" s="2"/>
      <c r="B648" s="18"/>
      <c r="C648" s="18"/>
      <c r="D648" s="18">
        <f t="shared" si="169"/>
        <v>0</v>
      </c>
      <c r="E648" s="18">
        <f>B648*A644</f>
        <v>0</v>
      </c>
      <c r="F648" s="18">
        <f t="shared" si="170"/>
        <v>0</v>
      </c>
      <c r="G648" s="148" t="s">
        <v>527</v>
      </c>
      <c r="H648" s="18"/>
      <c r="I648" s="89">
        <f t="shared" si="171"/>
        <v>0</v>
      </c>
      <c r="J648" s="116"/>
      <c r="K648" s="3">
        <f t="shared" si="172"/>
        <v>0</v>
      </c>
      <c r="L648" s="3"/>
    </row>
    <row r="649" ht="15.75" customHeight="1">
      <c r="A649" s="2"/>
      <c r="B649" s="18"/>
      <c r="C649" s="18"/>
      <c r="D649" s="18">
        <f t="shared" si="169"/>
        <v>0</v>
      </c>
      <c r="E649" s="18">
        <f>B649*A644</f>
        <v>0</v>
      </c>
      <c r="F649" s="18">
        <f t="shared" si="170"/>
        <v>0</v>
      </c>
      <c r="G649" s="142"/>
      <c r="H649" s="18"/>
      <c r="I649" s="89">
        <f t="shared" si="171"/>
        <v>0</v>
      </c>
      <c r="J649" s="116"/>
      <c r="K649" s="3">
        <f t="shared" si="172"/>
        <v>0</v>
      </c>
      <c r="L649" s="3"/>
    </row>
    <row r="650" ht="15.75" customHeight="1">
      <c r="A650" s="2"/>
      <c r="B650" s="18"/>
      <c r="C650" s="18"/>
      <c r="D650" s="18">
        <f t="shared" si="169"/>
        <v>0</v>
      </c>
      <c r="E650" s="18">
        <f>B650*A644</f>
        <v>0</v>
      </c>
      <c r="F650" s="18">
        <f t="shared" si="170"/>
        <v>0</v>
      </c>
      <c r="G650" s="142"/>
      <c r="H650" s="18"/>
      <c r="I650" s="89">
        <f t="shared" si="171"/>
        <v>0</v>
      </c>
      <c r="J650" s="116"/>
      <c r="K650" s="3">
        <f t="shared" si="172"/>
        <v>0</v>
      </c>
      <c r="L650" s="3"/>
    </row>
    <row r="651" ht="15.75" customHeight="1">
      <c r="A651" s="2"/>
      <c r="B651" s="18"/>
      <c r="C651" s="18"/>
      <c r="D651" s="18">
        <f t="shared" si="169"/>
        <v>0</v>
      </c>
      <c r="E651" s="18">
        <f>B651*A644</f>
        <v>0</v>
      </c>
      <c r="F651" s="18">
        <f t="shared" si="170"/>
        <v>0</v>
      </c>
      <c r="G651" s="87"/>
      <c r="H651" s="18"/>
      <c r="I651" s="89">
        <f t="shared" si="171"/>
        <v>0</v>
      </c>
      <c r="J651" s="116"/>
      <c r="K651" s="3">
        <f t="shared" si="172"/>
        <v>0</v>
      </c>
      <c r="L651" s="3"/>
    </row>
    <row r="652" ht="15.75" customHeight="1">
      <c r="A652" s="2"/>
      <c r="B652" s="18"/>
      <c r="C652" s="18"/>
      <c r="D652" s="18">
        <f t="shared" si="169"/>
        <v>0</v>
      </c>
      <c r="E652" s="18">
        <f>B652*A644</f>
        <v>0</v>
      </c>
      <c r="F652" s="18">
        <f t="shared" si="170"/>
        <v>0</v>
      </c>
      <c r="G652" s="59"/>
      <c r="H652" s="18"/>
      <c r="I652" s="89">
        <f t="shared" si="171"/>
        <v>0</v>
      </c>
      <c r="J652" s="116"/>
      <c r="K652" s="3">
        <f t="shared" si="172"/>
        <v>0</v>
      </c>
      <c r="L652" s="3"/>
    </row>
    <row r="653" ht="15.75" customHeight="1">
      <c r="A653" s="2"/>
      <c r="B653" s="89"/>
      <c r="C653" s="89"/>
      <c r="D653" s="18">
        <f t="shared" si="169"/>
        <v>0</v>
      </c>
      <c r="E653" s="18">
        <f>B653*A644</f>
        <v>0</v>
      </c>
      <c r="F653" s="18">
        <f t="shared" si="170"/>
        <v>0</v>
      </c>
      <c r="G653" s="148" t="s">
        <v>528</v>
      </c>
      <c r="H653" s="18"/>
      <c r="I653" s="89">
        <f t="shared" si="171"/>
        <v>0</v>
      </c>
      <c r="J653" s="116"/>
      <c r="K653" s="3">
        <f t="shared" si="172"/>
        <v>0</v>
      </c>
      <c r="L653" s="3"/>
    </row>
    <row r="654" ht="15.75" customHeight="1">
      <c r="A654" s="2"/>
      <c r="B654" s="89"/>
      <c r="C654" s="89"/>
      <c r="D654" s="18">
        <f t="shared" si="169"/>
        <v>0</v>
      </c>
      <c r="E654" s="18">
        <f>B654*A644</f>
        <v>0</v>
      </c>
      <c r="F654" s="18">
        <f t="shared" si="170"/>
        <v>0</v>
      </c>
      <c r="G654" s="142"/>
      <c r="H654" s="18"/>
      <c r="I654" s="89">
        <f t="shared" si="171"/>
        <v>0</v>
      </c>
      <c r="J654" s="116"/>
      <c r="K654" s="3">
        <f t="shared" si="172"/>
        <v>0</v>
      </c>
      <c r="L654" s="3"/>
    </row>
    <row r="655" ht="15.75" customHeight="1">
      <c r="A655" s="1"/>
      <c r="B655" s="89"/>
      <c r="C655" s="89"/>
      <c r="D655" s="18">
        <f t="shared" si="169"/>
        <v>0</v>
      </c>
      <c r="E655" s="18">
        <f>B655*A644</f>
        <v>0</v>
      </c>
      <c r="F655" s="18">
        <f t="shared" si="170"/>
        <v>0</v>
      </c>
      <c r="G655" s="142"/>
      <c r="H655" s="18"/>
      <c r="I655" s="89">
        <f t="shared" si="171"/>
        <v>0</v>
      </c>
      <c r="J655" s="116"/>
      <c r="K655" s="3">
        <f t="shared" si="172"/>
        <v>0</v>
      </c>
      <c r="L655" s="3"/>
    </row>
    <row r="656" ht="15.75" customHeight="1">
      <c r="A656" s="1"/>
      <c r="B656" s="89"/>
      <c r="C656" s="89"/>
      <c r="D656" s="18">
        <f t="shared" si="169"/>
        <v>0</v>
      </c>
      <c r="E656" s="18">
        <f>B656*A644</f>
        <v>0</v>
      </c>
      <c r="F656" s="18">
        <f t="shared" si="170"/>
        <v>0</v>
      </c>
      <c r="G656" s="142"/>
      <c r="H656" s="18"/>
      <c r="I656" s="89">
        <f t="shared" si="171"/>
        <v>0</v>
      </c>
      <c r="J656" s="116"/>
      <c r="K656" s="3">
        <f t="shared" si="172"/>
        <v>0</v>
      </c>
      <c r="L656" s="3"/>
    </row>
    <row r="657" ht="15.75" customHeight="1">
      <c r="A657" s="31"/>
      <c r="B657" s="89"/>
      <c r="C657" s="89"/>
      <c r="D657" s="95">
        <f t="shared" si="169"/>
        <v>0</v>
      </c>
      <c r="E657" s="95">
        <f>B657*A644</f>
        <v>0</v>
      </c>
      <c r="F657" s="18">
        <f t="shared" si="170"/>
        <v>0</v>
      </c>
      <c r="G657" s="87"/>
      <c r="H657" s="18"/>
      <c r="I657" s="89">
        <f t="shared" si="171"/>
        <v>0</v>
      </c>
      <c r="J657" s="118"/>
      <c r="K657" s="3">
        <f t="shared" si="172"/>
        <v>0</v>
      </c>
      <c r="L657" s="3"/>
    </row>
    <row r="658" ht="15.75" customHeight="1">
      <c r="A658" s="31"/>
      <c r="B658" s="89"/>
      <c r="C658" s="89"/>
      <c r="D658" s="18">
        <f t="shared" si="169"/>
        <v>0</v>
      </c>
      <c r="E658" s="18">
        <f>B658*A644</f>
        <v>0</v>
      </c>
      <c r="F658" s="18">
        <f t="shared" si="170"/>
        <v>0</v>
      </c>
      <c r="G658" s="143">
        <f>F660/A644</f>
        <v>0</v>
      </c>
      <c r="H658" s="18"/>
      <c r="I658" s="89">
        <f t="shared" si="171"/>
        <v>0</v>
      </c>
      <c r="J658" s="3"/>
      <c r="K658" s="3">
        <f t="shared" si="172"/>
        <v>0</v>
      </c>
      <c r="L658" s="3"/>
    </row>
    <row r="659" ht="15.75" customHeight="1">
      <c r="A659" s="31"/>
      <c r="B659" s="89"/>
      <c r="C659" s="89"/>
      <c r="D659" s="18">
        <f t="shared" si="169"/>
        <v>0</v>
      </c>
      <c r="E659" s="18">
        <f>B659*A644</f>
        <v>0</v>
      </c>
      <c r="F659" s="18">
        <f t="shared" si="170"/>
        <v>0</v>
      </c>
      <c r="G659" s="142"/>
      <c r="H659" s="18"/>
      <c r="I659" s="89">
        <f t="shared" si="171"/>
        <v>0</v>
      </c>
      <c r="J659" s="3"/>
      <c r="K659" s="3">
        <f t="shared" si="172"/>
        <v>0</v>
      </c>
      <c r="L659" s="3"/>
    </row>
    <row r="660" ht="15.75" customHeight="1">
      <c r="A660" s="4" t="s">
        <v>495</v>
      </c>
      <c r="B660" s="97">
        <f>SUM(B646:B659)</f>
        <v>0</v>
      </c>
      <c r="C660" s="96"/>
      <c r="D660" s="97">
        <f t="shared" ref="D660:F660" si="173">SUM(D646:D659)</f>
        <v>0</v>
      </c>
      <c r="E660" s="97">
        <f t="shared" si="173"/>
        <v>0</v>
      </c>
      <c r="F660" s="97">
        <f t="shared" si="173"/>
        <v>0</v>
      </c>
      <c r="G660" s="87"/>
      <c r="H660" s="96"/>
      <c r="I660" s="97">
        <f t="shared" ref="I660:L660" si="174">SUM(I646:I659)</f>
        <v>0</v>
      </c>
      <c r="J660" s="98">
        <f t="shared" si="174"/>
        <v>0</v>
      </c>
      <c r="K660" s="98">
        <f t="shared" si="174"/>
        <v>0</v>
      </c>
      <c r="L660" s="98">
        <f t="shared" si="174"/>
        <v>0</v>
      </c>
    </row>
    <row r="661" ht="15.75" customHeight="1">
      <c r="A661" s="8"/>
      <c r="B661" s="100"/>
      <c r="C661" s="100"/>
      <c r="D661" s="100"/>
      <c r="E661" s="100"/>
      <c r="F661" s="100"/>
      <c r="G661" s="100"/>
      <c r="H661" s="100"/>
      <c r="I661" s="101" t="s">
        <v>496</v>
      </c>
      <c r="J661" s="100"/>
      <c r="K661" s="100"/>
      <c r="L661" s="101" t="s">
        <v>497</v>
      </c>
    </row>
    <row r="662" ht="15.75" customHeight="1">
      <c r="A662" s="8"/>
      <c r="B662" s="100"/>
      <c r="C662" s="100"/>
      <c r="D662" s="100"/>
      <c r="E662" s="100"/>
      <c r="F662" s="100"/>
      <c r="G662" s="100"/>
      <c r="H662" s="100"/>
      <c r="I662" s="104">
        <f>G658*A644</f>
        <v>0</v>
      </c>
      <c r="J662" s="100"/>
      <c r="K662" s="100"/>
      <c r="L662" s="104"/>
    </row>
    <row r="663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</row>
    <row r="664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</row>
    <row r="665" ht="15.75" customHeight="1">
      <c r="A665" s="78" t="s">
        <v>478</v>
      </c>
      <c r="B665" s="79" t="s">
        <v>479</v>
      </c>
      <c r="C665" s="75"/>
      <c r="D665" s="76"/>
      <c r="E665" s="80" t="s">
        <v>480</v>
      </c>
      <c r="F665" s="75"/>
      <c r="G665" s="76"/>
      <c r="H665" s="79" t="s">
        <v>481</v>
      </c>
      <c r="I665" s="75"/>
      <c r="J665" s="75"/>
      <c r="K665" s="75"/>
      <c r="L665" s="76"/>
    </row>
    <row r="666" ht="15.75" customHeight="1">
      <c r="A666" s="177">
        <v>4.0</v>
      </c>
      <c r="B666" s="82" t="s">
        <v>482</v>
      </c>
      <c r="C666" s="82" t="s">
        <v>483</v>
      </c>
      <c r="D666" s="82" t="s">
        <v>484</v>
      </c>
      <c r="E666" s="82" t="s">
        <v>485</v>
      </c>
      <c r="F666" s="82" t="s">
        <v>484</v>
      </c>
      <c r="G666" s="82" t="s">
        <v>524</v>
      </c>
      <c r="H666" s="82" t="s">
        <v>486</v>
      </c>
      <c r="I666" s="82" t="s">
        <v>487</v>
      </c>
      <c r="J666" s="147" t="s">
        <v>488</v>
      </c>
      <c r="K666" s="85" t="s">
        <v>489</v>
      </c>
      <c r="L666" s="85" t="s">
        <v>490</v>
      </c>
    </row>
    <row r="667" ht="15.75" customHeight="1">
      <c r="A667" s="86" t="s">
        <v>491</v>
      </c>
      <c r="B667" s="87"/>
      <c r="C667" s="87"/>
      <c r="D667" s="87"/>
      <c r="E667" s="87"/>
      <c r="F667" s="87"/>
      <c r="G667" s="87"/>
      <c r="H667" s="87"/>
      <c r="I667" s="87"/>
      <c r="J667" s="115"/>
      <c r="K667" s="87"/>
      <c r="L667" s="87"/>
    </row>
    <row r="668" ht="15.75" customHeight="1">
      <c r="A668" s="2"/>
      <c r="B668" s="89"/>
      <c r="C668" s="89"/>
      <c r="D668" s="18">
        <f t="shared" ref="D668:D681" si="175">C668*B668</f>
        <v>0</v>
      </c>
      <c r="E668" s="18">
        <f>B668*A666</f>
        <v>0</v>
      </c>
      <c r="F668" s="18">
        <f t="shared" ref="F668:F681" si="176">E668*C668</f>
        <v>0</v>
      </c>
      <c r="G668" s="140">
        <v>0.0</v>
      </c>
      <c r="H668" s="18"/>
      <c r="I668" s="89">
        <f t="shared" ref="I668:I681" si="177">H668*E668</f>
        <v>0</v>
      </c>
      <c r="J668" s="116"/>
      <c r="K668" s="3">
        <f t="shared" ref="K668:K681" si="178">J668*I668</f>
        <v>0</v>
      </c>
      <c r="L668" s="3"/>
    </row>
    <row r="669" ht="15.75" customHeight="1">
      <c r="A669" s="2"/>
      <c r="B669" s="89"/>
      <c r="C669" s="89"/>
      <c r="D669" s="18">
        <f t="shared" si="175"/>
        <v>0</v>
      </c>
      <c r="E669" s="18">
        <f>B669*A666</f>
        <v>0</v>
      </c>
      <c r="F669" s="18">
        <f t="shared" si="176"/>
        <v>0</v>
      </c>
      <c r="G669" s="87"/>
      <c r="H669" s="18"/>
      <c r="I669" s="89">
        <f t="shared" si="177"/>
        <v>0</v>
      </c>
      <c r="J669" s="116"/>
      <c r="K669" s="3">
        <f t="shared" si="178"/>
        <v>0</v>
      </c>
      <c r="L669" s="3"/>
    </row>
    <row r="670" ht="15.75" customHeight="1">
      <c r="A670" s="2"/>
      <c r="B670" s="18"/>
      <c r="C670" s="18"/>
      <c r="D670" s="18">
        <f t="shared" si="175"/>
        <v>0</v>
      </c>
      <c r="E670" s="18">
        <f>B670*A666</f>
        <v>0</v>
      </c>
      <c r="F670" s="18">
        <f t="shared" si="176"/>
        <v>0</v>
      </c>
      <c r="G670" s="148" t="s">
        <v>527</v>
      </c>
      <c r="H670" s="18"/>
      <c r="I670" s="89">
        <f t="shared" si="177"/>
        <v>0</v>
      </c>
      <c r="J670" s="116"/>
      <c r="K670" s="3">
        <f t="shared" si="178"/>
        <v>0</v>
      </c>
      <c r="L670" s="3"/>
    </row>
    <row r="671" ht="15.75" customHeight="1">
      <c r="A671" s="2"/>
      <c r="B671" s="18"/>
      <c r="C671" s="18"/>
      <c r="D671" s="18">
        <f t="shared" si="175"/>
        <v>0</v>
      </c>
      <c r="E671" s="18">
        <f>B671*A666</f>
        <v>0</v>
      </c>
      <c r="F671" s="18">
        <f t="shared" si="176"/>
        <v>0</v>
      </c>
      <c r="G671" s="142"/>
      <c r="H671" s="18"/>
      <c r="I671" s="89">
        <f t="shared" si="177"/>
        <v>0</v>
      </c>
      <c r="J671" s="116"/>
      <c r="K671" s="3">
        <f t="shared" si="178"/>
        <v>0</v>
      </c>
      <c r="L671" s="3"/>
    </row>
    <row r="672" ht="15.75" customHeight="1">
      <c r="A672" s="2"/>
      <c r="B672" s="18"/>
      <c r="C672" s="18"/>
      <c r="D672" s="18">
        <f t="shared" si="175"/>
        <v>0</v>
      </c>
      <c r="E672" s="18">
        <f>B672*A666</f>
        <v>0</v>
      </c>
      <c r="F672" s="18">
        <f t="shared" si="176"/>
        <v>0</v>
      </c>
      <c r="G672" s="142"/>
      <c r="H672" s="18"/>
      <c r="I672" s="89">
        <f t="shared" si="177"/>
        <v>0</v>
      </c>
      <c r="J672" s="116"/>
      <c r="K672" s="3">
        <f t="shared" si="178"/>
        <v>0</v>
      </c>
      <c r="L672" s="3"/>
    </row>
    <row r="673" ht="15.75" customHeight="1">
      <c r="A673" s="2"/>
      <c r="B673" s="18"/>
      <c r="C673" s="18"/>
      <c r="D673" s="18">
        <f t="shared" si="175"/>
        <v>0</v>
      </c>
      <c r="E673" s="18">
        <f>B673*A666</f>
        <v>0</v>
      </c>
      <c r="F673" s="18">
        <f t="shared" si="176"/>
        <v>0</v>
      </c>
      <c r="G673" s="87"/>
      <c r="H673" s="18"/>
      <c r="I673" s="89">
        <f t="shared" si="177"/>
        <v>0</v>
      </c>
      <c r="J673" s="116"/>
      <c r="K673" s="3">
        <f t="shared" si="178"/>
        <v>0</v>
      </c>
      <c r="L673" s="3"/>
    </row>
    <row r="674" ht="15.75" customHeight="1">
      <c r="A674" s="2"/>
      <c r="B674" s="18"/>
      <c r="C674" s="18"/>
      <c r="D674" s="18">
        <f t="shared" si="175"/>
        <v>0</v>
      </c>
      <c r="E674" s="18">
        <f>B674*A666</f>
        <v>0</v>
      </c>
      <c r="F674" s="18">
        <f t="shared" si="176"/>
        <v>0</v>
      </c>
      <c r="G674" s="59"/>
      <c r="H674" s="18"/>
      <c r="I674" s="89">
        <f t="shared" si="177"/>
        <v>0</v>
      </c>
      <c r="J674" s="116"/>
      <c r="K674" s="3">
        <f t="shared" si="178"/>
        <v>0</v>
      </c>
      <c r="L674" s="3"/>
    </row>
    <row r="675" ht="15.75" customHeight="1">
      <c r="A675" s="2"/>
      <c r="B675" s="89"/>
      <c r="C675" s="89"/>
      <c r="D675" s="18">
        <f t="shared" si="175"/>
        <v>0</v>
      </c>
      <c r="E675" s="18">
        <f>B675*A666</f>
        <v>0</v>
      </c>
      <c r="F675" s="18">
        <f t="shared" si="176"/>
        <v>0</v>
      </c>
      <c r="G675" s="148" t="s">
        <v>528</v>
      </c>
      <c r="H675" s="18"/>
      <c r="I675" s="89">
        <f t="shared" si="177"/>
        <v>0</v>
      </c>
      <c r="J675" s="116"/>
      <c r="K675" s="3">
        <f t="shared" si="178"/>
        <v>0</v>
      </c>
      <c r="L675" s="3"/>
    </row>
    <row r="676" ht="15.75" customHeight="1">
      <c r="A676" s="2"/>
      <c r="B676" s="89"/>
      <c r="C676" s="89"/>
      <c r="D676" s="18">
        <f t="shared" si="175"/>
        <v>0</v>
      </c>
      <c r="E676" s="18">
        <f>B676*A666</f>
        <v>0</v>
      </c>
      <c r="F676" s="18">
        <f t="shared" si="176"/>
        <v>0</v>
      </c>
      <c r="G676" s="142"/>
      <c r="H676" s="18"/>
      <c r="I676" s="89">
        <f t="shared" si="177"/>
        <v>0</v>
      </c>
      <c r="J676" s="116"/>
      <c r="K676" s="3">
        <f t="shared" si="178"/>
        <v>0</v>
      </c>
      <c r="L676" s="3"/>
    </row>
    <row r="677" ht="15.75" customHeight="1">
      <c r="A677" s="1"/>
      <c r="B677" s="89"/>
      <c r="C677" s="89"/>
      <c r="D677" s="18">
        <f t="shared" si="175"/>
        <v>0</v>
      </c>
      <c r="E677" s="18">
        <f>B677*A666</f>
        <v>0</v>
      </c>
      <c r="F677" s="18">
        <f t="shared" si="176"/>
        <v>0</v>
      </c>
      <c r="G677" s="142"/>
      <c r="H677" s="18"/>
      <c r="I677" s="89">
        <f t="shared" si="177"/>
        <v>0</v>
      </c>
      <c r="J677" s="116"/>
      <c r="K677" s="3">
        <f t="shared" si="178"/>
        <v>0</v>
      </c>
      <c r="L677" s="3"/>
    </row>
    <row r="678" ht="15.75" customHeight="1">
      <c r="A678" s="1"/>
      <c r="B678" s="89"/>
      <c r="C678" s="89"/>
      <c r="D678" s="18">
        <f t="shared" si="175"/>
        <v>0</v>
      </c>
      <c r="E678" s="18">
        <f>B678*A666</f>
        <v>0</v>
      </c>
      <c r="F678" s="18">
        <f t="shared" si="176"/>
        <v>0</v>
      </c>
      <c r="G678" s="142"/>
      <c r="H678" s="18"/>
      <c r="I678" s="89">
        <f t="shared" si="177"/>
        <v>0</v>
      </c>
      <c r="J678" s="116"/>
      <c r="K678" s="3">
        <f t="shared" si="178"/>
        <v>0</v>
      </c>
      <c r="L678" s="3"/>
    </row>
    <row r="679" ht="15.75" customHeight="1">
      <c r="A679" s="31"/>
      <c r="B679" s="89"/>
      <c r="C679" s="89"/>
      <c r="D679" s="95">
        <f t="shared" si="175"/>
        <v>0</v>
      </c>
      <c r="E679" s="95">
        <f>B679*A666</f>
        <v>0</v>
      </c>
      <c r="F679" s="18">
        <f t="shared" si="176"/>
        <v>0</v>
      </c>
      <c r="G679" s="87"/>
      <c r="H679" s="18"/>
      <c r="I679" s="89">
        <f t="shared" si="177"/>
        <v>0</v>
      </c>
      <c r="J679" s="118"/>
      <c r="K679" s="3">
        <f t="shared" si="178"/>
        <v>0</v>
      </c>
      <c r="L679" s="3"/>
    </row>
    <row r="680" ht="15.75" customHeight="1">
      <c r="A680" s="31"/>
      <c r="B680" s="89"/>
      <c r="C680" s="89"/>
      <c r="D680" s="18">
        <f t="shared" si="175"/>
        <v>0</v>
      </c>
      <c r="E680" s="18">
        <f>B680*A666</f>
        <v>0</v>
      </c>
      <c r="F680" s="18">
        <f t="shared" si="176"/>
        <v>0</v>
      </c>
      <c r="G680" s="143">
        <f>F682/A666</f>
        <v>0</v>
      </c>
      <c r="H680" s="18"/>
      <c r="I680" s="89">
        <f t="shared" si="177"/>
        <v>0</v>
      </c>
      <c r="J680" s="3"/>
      <c r="K680" s="3">
        <f t="shared" si="178"/>
        <v>0</v>
      </c>
      <c r="L680" s="3"/>
    </row>
    <row r="681" ht="15.75" customHeight="1">
      <c r="A681" s="31"/>
      <c r="B681" s="89"/>
      <c r="C681" s="89"/>
      <c r="D681" s="18">
        <f t="shared" si="175"/>
        <v>0</v>
      </c>
      <c r="E681" s="18">
        <f>B681*A666</f>
        <v>0</v>
      </c>
      <c r="F681" s="18">
        <f t="shared" si="176"/>
        <v>0</v>
      </c>
      <c r="G681" s="142"/>
      <c r="H681" s="18"/>
      <c r="I681" s="89">
        <f t="shared" si="177"/>
        <v>0</v>
      </c>
      <c r="J681" s="3"/>
      <c r="K681" s="3">
        <f t="shared" si="178"/>
        <v>0</v>
      </c>
      <c r="L681" s="3"/>
    </row>
    <row r="682" ht="15.75" customHeight="1">
      <c r="A682" s="4" t="s">
        <v>495</v>
      </c>
      <c r="B682" s="97">
        <f>SUM(B668:B681)</f>
        <v>0</v>
      </c>
      <c r="C682" s="96"/>
      <c r="D682" s="97">
        <f t="shared" ref="D682:F682" si="179">SUM(D668:D681)</f>
        <v>0</v>
      </c>
      <c r="E682" s="97">
        <f t="shared" si="179"/>
        <v>0</v>
      </c>
      <c r="F682" s="97">
        <f t="shared" si="179"/>
        <v>0</v>
      </c>
      <c r="G682" s="87"/>
      <c r="H682" s="96"/>
      <c r="I682" s="97">
        <f t="shared" ref="I682:L682" si="180">SUM(I668:I681)</f>
        <v>0</v>
      </c>
      <c r="J682" s="98">
        <f t="shared" si="180"/>
        <v>0</v>
      </c>
      <c r="K682" s="98">
        <f t="shared" si="180"/>
        <v>0</v>
      </c>
      <c r="L682" s="98">
        <f t="shared" si="180"/>
        <v>0</v>
      </c>
    </row>
    <row r="683" ht="15.75" customHeight="1">
      <c r="A683" s="8"/>
      <c r="B683" s="100"/>
      <c r="C683" s="100"/>
      <c r="D683" s="100"/>
      <c r="E683" s="100"/>
      <c r="F683" s="100"/>
      <c r="G683" s="100"/>
      <c r="H683" s="100"/>
      <c r="I683" s="101" t="s">
        <v>496</v>
      </c>
      <c r="J683" s="100"/>
      <c r="K683" s="100"/>
      <c r="L683" s="101" t="s">
        <v>497</v>
      </c>
    </row>
    <row r="684" ht="15.75" customHeight="1">
      <c r="A684" s="8"/>
      <c r="B684" s="100"/>
      <c r="C684" s="100"/>
      <c r="D684" s="100"/>
      <c r="E684" s="100"/>
      <c r="F684" s="100"/>
      <c r="G684" s="100"/>
      <c r="H684" s="100"/>
      <c r="I684" s="104">
        <f>G680*A666</f>
        <v>0</v>
      </c>
      <c r="J684" s="100"/>
      <c r="K684" s="100"/>
      <c r="L684" s="104"/>
    </row>
    <row r="685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</row>
    <row r="68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</row>
    <row r="687" ht="15.75" customHeight="1">
      <c r="A687" s="66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6"/>
    </row>
    <row r="688" ht="15.75" customHeight="1">
      <c r="A688" s="78" t="s">
        <v>478</v>
      </c>
      <c r="B688" s="79" t="s">
        <v>479</v>
      </c>
      <c r="C688" s="75"/>
      <c r="D688" s="76"/>
      <c r="E688" s="80" t="s">
        <v>480</v>
      </c>
      <c r="F688" s="75"/>
      <c r="G688" s="76"/>
      <c r="H688" s="79" t="s">
        <v>481</v>
      </c>
      <c r="I688" s="75"/>
      <c r="J688" s="75"/>
      <c r="K688" s="75"/>
      <c r="L688" s="76"/>
    </row>
    <row r="689" ht="15.75" customHeight="1">
      <c r="A689" s="177">
        <v>4.0</v>
      </c>
      <c r="B689" s="82" t="s">
        <v>482</v>
      </c>
      <c r="C689" s="82" t="s">
        <v>483</v>
      </c>
      <c r="D689" s="82" t="s">
        <v>484</v>
      </c>
      <c r="E689" s="82" t="s">
        <v>485</v>
      </c>
      <c r="F689" s="82" t="s">
        <v>484</v>
      </c>
      <c r="G689" s="82" t="s">
        <v>524</v>
      </c>
      <c r="H689" s="82" t="s">
        <v>486</v>
      </c>
      <c r="I689" s="82" t="s">
        <v>487</v>
      </c>
      <c r="J689" s="147" t="s">
        <v>488</v>
      </c>
      <c r="K689" s="85" t="s">
        <v>489</v>
      </c>
      <c r="L689" s="85" t="s">
        <v>490</v>
      </c>
    </row>
    <row r="690" ht="15.75" customHeight="1">
      <c r="A690" s="86" t="s">
        <v>491</v>
      </c>
      <c r="B690" s="87"/>
      <c r="C690" s="87"/>
      <c r="D690" s="87"/>
      <c r="E690" s="87"/>
      <c r="F690" s="87"/>
      <c r="G690" s="87"/>
      <c r="H690" s="87"/>
      <c r="I690" s="87"/>
      <c r="J690" s="115"/>
      <c r="K690" s="87"/>
      <c r="L690" s="87"/>
    </row>
    <row r="691" ht="15.75" customHeight="1">
      <c r="A691" s="2"/>
      <c r="B691" s="89"/>
      <c r="C691" s="89"/>
      <c r="D691" s="18">
        <f t="shared" ref="D691:D704" si="181">C691*B691</f>
        <v>0</v>
      </c>
      <c r="E691" s="18">
        <f>B691*A689</f>
        <v>0</v>
      </c>
      <c r="F691" s="18">
        <f t="shared" ref="F691:F704" si="182">E691*C691</f>
        <v>0</v>
      </c>
      <c r="G691" s="140">
        <v>0.0</v>
      </c>
      <c r="H691" s="18"/>
      <c r="I691" s="89">
        <f t="shared" ref="I691:I704" si="183">H691*E691</f>
        <v>0</v>
      </c>
      <c r="J691" s="116"/>
      <c r="K691" s="3">
        <f t="shared" ref="K691:K704" si="184">J691*I691</f>
        <v>0</v>
      </c>
      <c r="L691" s="3"/>
    </row>
    <row r="692" ht="15.75" customHeight="1">
      <c r="A692" s="2"/>
      <c r="B692" s="89"/>
      <c r="C692" s="89"/>
      <c r="D692" s="18">
        <f t="shared" si="181"/>
        <v>0</v>
      </c>
      <c r="E692" s="18">
        <f>B692*A689</f>
        <v>0</v>
      </c>
      <c r="F692" s="18">
        <f t="shared" si="182"/>
        <v>0</v>
      </c>
      <c r="G692" s="87"/>
      <c r="H692" s="18"/>
      <c r="I692" s="89">
        <f t="shared" si="183"/>
        <v>0</v>
      </c>
      <c r="J692" s="116"/>
      <c r="K692" s="3">
        <f t="shared" si="184"/>
        <v>0</v>
      </c>
      <c r="L692" s="3"/>
    </row>
    <row r="693" ht="15.75" customHeight="1">
      <c r="A693" s="2"/>
      <c r="B693" s="18"/>
      <c r="C693" s="18"/>
      <c r="D693" s="18">
        <f t="shared" si="181"/>
        <v>0</v>
      </c>
      <c r="E693" s="18">
        <f>B693*A689</f>
        <v>0</v>
      </c>
      <c r="F693" s="18">
        <f t="shared" si="182"/>
        <v>0</v>
      </c>
      <c r="G693" s="148" t="s">
        <v>527</v>
      </c>
      <c r="H693" s="18"/>
      <c r="I693" s="89">
        <f t="shared" si="183"/>
        <v>0</v>
      </c>
      <c r="J693" s="116"/>
      <c r="K693" s="3">
        <f t="shared" si="184"/>
        <v>0</v>
      </c>
      <c r="L693" s="3"/>
    </row>
    <row r="694" ht="15.75" customHeight="1">
      <c r="A694" s="2"/>
      <c r="B694" s="18"/>
      <c r="C694" s="18"/>
      <c r="D694" s="18">
        <f t="shared" si="181"/>
        <v>0</v>
      </c>
      <c r="E694" s="18">
        <f>B694*A689</f>
        <v>0</v>
      </c>
      <c r="F694" s="18">
        <f t="shared" si="182"/>
        <v>0</v>
      </c>
      <c r="G694" s="142"/>
      <c r="H694" s="18"/>
      <c r="I694" s="89">
        <f t="shared" si="183"/>
        <v>0</v>
      </c>
      <c r="J694" s="116"/>
      <c r="K694" s="3">
        <f t="shared" si="184"/>
        <v>0</v>
      </c>
      <c r="L694" s="3"/>
    </row>
    <row r="695" ht="15.75" customHeight="1">
      <c r="A695" s="2"/>
      <c r="B695" s="18"/>
      <c r="C695" s="18"/>
      <c r="D695" s="18">
        <f t="shared" si="181"/>
        <v>0</v>
      </c>
      <c r="E695" s="18">
        <f>B695*A689</f>
        <v>0</v>
      </c>
      <c r="F695" s="18">
        <f t="shared" si="182"/>
        <v>0</v>
      </c>
      <c r="G695" s="142"/>
      <c r="H695" s="18"/>
      <c r="I695" s="89">
        <f t="shared" si="183"/>
        <v>0</v>
      </c>
      <c r="J695" s="116"/>
      <c r="K695" s="3">
        <f t="shared" si="184"/>
        <v>0</v>
      </c>
      <c r="L695" s="3"/>
    </row>
    <row r="696" ht="15.75" customHeight="1">
      <c r="A696" s="2"/>
      <c r="B696" s="18"/>
      <c r="C696" s="18"/>
      <c r="D696" s="18">
        <f t="shared" si="181"/>
        <v>0</v>
      </c>
      <c r="E696" s="18">
        <f>B696*A689</f>
        <v>0</v>
      </c>
      <c r="F696" s="18">
        <f t="shared" si="182"/>
        <v>0</v>
      </c>
      <c r="G696" s="87"/>
      <c r="H696" s="18"/>
      <c r="I696" s="89">
        <f t="shared" si="183"/>
        <v>0</v>
      </c>
      <c r="J696" s="116"/>
      <c r="K696" s="3">
        <f t="shared" si="184"/>
        <v>0</v>
      </c>
      <c r="L696" s="3"/>
    </row>
    <row r="697" ht="15.75" customHeight="1">
      <c r="A697" s="2"/>
      <c r="B697" s="18"/>
      <c r="C697" s="18"/>
      <c r="D697" s="18">
        <f t="shared" si="181"/>
        <v>0</v>
      </c>
      <c r="E697" s="18">
        <f>B697*A689</f>
        <v>0</v>
      </c>
      <c r="F697" s="18">
        <f t="shared" si="182"/>
        <v>0</v>
      </c>
      <c r="G697" s="59"/>
      <c r="H697" s="18"/>
      <c r="I697" s="89">
        <f t="shared" si="183"/>
        <v>0</v>
      </c>
      <c r="J697" s="116"/>
      <c r="K697" s="3">
        <f t="shared" si="184"/>
        <v>0</v>
      </c>
      <c r="L697" s="3"/>
    </row>
    <row r="698" ht="15.75" customHeight="1">
      <c r="A698" s="2"/>
      <c r="B698" s="89"/>
      <c r="C698" s="89"/>
      <c r="D698" s="18">
        <f t="shared" si="181"/>
        <v>0</v>
      </c>
      <c r="E698" s="18">
        <f>B698*A689</f>
        <v>0</v>
      </c>
      <c r="F698" s="18">
        <f t="shared" si="182"/>
        <v>0</v>
      </c>
      <c r="G698" s="148" t="s">
        <v>528</v>
      </c>
      <c r="H698" s="18"/>
      <c r="I698" s="89">
        <f t="shared" si="183"/>
        <v>0</v>
      </c>
      <c r="J698" s="116"/>
      <c r="K698" s="3">
        <f t="shared" si="184"/>
        <v>0</v>
      </c>
      <c r="L698" s="3"/>
    </row>
    <row r="699" ht="15.75" customHeight="1">
      <c r="A699" s="2"/>
      <c r="B699" s="89"/>
      <c r="C699" s="89"/>
      <c r="D699" s="18">
        <f t="shared" si="181"/>
        <v>0</v>
      </c>
      <c r="E699" s="18">
        <f>B699*A689</f>
        <v>0</v>
      </c>
      <c r="F699" s="18">
        <f t="shared" si="182"/>
        <v>0</v>
      </c>
      <c r="G699" s="142"/>
      <c r="H699" s="18"/>
      <c r="I699" s="89">
        <f t="shared" si="183"/>
        <v>0</v>
      </c>
      <c r="J699" s="116"/>
      <c r="K699" s="3">
        <f t="shared" si="184"/>
        <v>0</v>
      </c>
      <c r="L699" s="3"/>
    </row>
    <row r="700" ht="15.75" customHeight="1">
      <c r="A700" s="1"/>
      <c r="B700" s="89"/>
      <c r="C700" s="89"/>
      <c r="D700" s="18">
        <f t="shared" si="181"/>
        <v>0</v>
      </c>
      <c r="E700" s="18">
        <f>B700*A689</f>
        <v>0</v>
      </c>
      <c r="F700" s="18">
        <f t="shared" si="182"/>
        <v>0</v>
      </c>
      <c r="G700" s="142"/>
      <c r="H700" s="18"/>
      <c r="I700" s="89">
        <f t="shared" si="183"/>
        <v>0</v>
      </c>
      <c r="J700" s="116"/>
      <c r="K700" s="3">
        <f t="shared" si="184"/>
        <v>0</v>
      </c>
      <c r="L700" s="3"/>
    </row>
    <row r="701" ht="15.75" customHeight="1">
      <c r="A701" s="1"/>
      <c r="B701" s="89"/>
      <c r="C701" s="89"/>
      <c r="D701" s="18">
        <f t="shared" si="181"/>
        <v>0</v>
      </c>
      <c r="E701" s="18">
        <f>B701*A689</f>
        <v>0</v>
      </c>
      <c r="F701" s="18">
        <f t="shared" si="182"/>
        <v>0</v>
      </c>
      <c r="G701" s="142"/>
      <c r="H701" s="18"/>
      <c r="I701" s="89">
        <f t="shared" si="183"/>
        <v>0</v>
      </c>
      <c r="J701" s="116"/>
      <c r="K701" s="3">
        <f t="shared" si="184"/>
        <v>0</v>
      </c>
      <c r="L701" s="3"/>
    </row>
    <row r="702" ht="15.75" customHeight="1">
      <c r="A702" s="31"/>
      <c r="B702" s="89"/>
      <c r="C702" s="89"/>
      <c r="D702" s="95">
        <f t="shared" si="181"/>
        <v>0</v>
      </c>
      <c r="E702" s="95">
        <f>B702*A689</f>
        <v>0</v>
      </c>
      <c r="F702" s="18">
        <f t="shared" si="182"/>
        <v>0</v>
      </c>
      <c r="G702" s="87"/>
      <c r="H702" s="18"/>
      <c r="I702" s="89">
        <f t="shared" si="183"/>
        <v>0</v>
      </c>
      <c r="J702" s="118"/>
      <c r="K702" s="3">
        <f t="shared" si="184"/>
        <v>0</v>
      </c>
      <c r="L702" s="3"/>
    </row>
    <row r="703" ht="15.75" customHeight="1">
      <c r="A703" s="31"/>
      <c r="B703" s="89"/>
      <c r="C703" s="89"/>
      <c r="D703" s="18">
        <f t="shared" si="181"/>
        <v>0</v>
      </c>
      <c r="E703" s="18">
        <f>B703*A689</f>
        <v>0</v>
      </c>
      <c r="F703" s="18">
        <f t="shared" si="182"/>
        <v>0</v>
      </c>
      <c r="G703" s="143">
        <f>F705/A689</f>
        <v>0</v>
      </c>
      <c r="H703" s="18"/>
      <c r="I703" s="89">
        <f t="shared" si="183"/>
        <v>0</v>
      </c>
      <c r="J703" s="3"/>
      <c r="K703" s="3">
        <f t="shared" si="184"/>
        <v>0</v>
      </c>
      <c r="L703" s="3"/>
    </row>
    <row r="704" ht="15.75" customHeight="1">
      <c r="A704" s="31"/>
      <c r="B704" s="89"/>
      <c r="C704" s="89"/>
      <c r="D704" s="18">
        <f t="shared" si="181"/>
        <v>0</v>
      </c>
      <c r="E704" s="18">
        <f>B704*A689</f>
        <v>0</v>
      </c>
      <c r="F704" s="18">
        <f t="shared" si="182"/>
        <v>0</v>
      </c>
      <c r="G704" s="142"/>
      <c r="H704" s="18"/>
      <c r="I704" s="89">
        <f t="shared" si="183"/>
        <v>0</v>
      </c>
      <c r="J704" s="3"/>
      <c r="K704" s="3">
        <f t="shared" si="184"/>
        <v>0</v>
      </c>
      <c r="L704" s="3"/>
    </row>
    <row r="705" ht="15.75" customHeight="1">
      <c r="A705" s="4" t="s">
        <v>495</v>
      </c>
      <c r="B705" s="97">
        <f>SUM(B691:B704)</f>
        <v>0</v>
      </c>
      <c r="C705" s="96"/>
      <c r="D705" s="97">
        <f t="shared" ref="D705:F705" si="185">SUM(D691:D704)</f>
        <v>0</v>
      </c>
      <c r="E705" s="97">
        <f t="shared" si="185"/>
        <v>0</v>
      </c>
      <c r="F705" s="97">
        <f t="shared" si="185"/>
        <v>0</v>
      </c>
      <c r="G705" s="87"/>
      <c r="H705" s="96"/>
      <c r="I705" s="97">
        <f t="shared" ref="I705:L705" si="186">SUM(I691:I704)</f>
        <v>0</v>
      </c>
      <c r="J705" s="98">
        <f t="shared" si="186"/>
        <v>0</v>
      </c>
      <c r="K705" s="98">
        <f t="shared" si="186"/>
        <v>0</v>
      </c>
      <c r="L705" s="98">
        <f t="shared" si="186"/>
        <v>0</v>
      </c>
    </row>
    <row r="706" ht="15.75" customHeight="1">
      <c r="A706" s="8"/>
      <c r="B706" s="100"/>
      <c r="C706" s="100"/>
      <c r="D706" s="100"/>
      <c r="E706" s="100"/>
      <c r="F706" s="100"/>
      <c r="G706" s="100"/>
      <c r="H706" s="100"/>
      <c r="I706" s="101" t="s">
        <v>496</v>
      </c>
      <c r="J706" s="100"/>
      <c r="K706" s="100"/>
      <c r="L706" s="101" t="s">
        <v>497</v>
      </c>
    </row>
    <row r="707" ht="15.75" customHeight="1">
      <c r="A707" s="8"/>
      <c r="B707" s="100"/>
      <c r="C707" s="100"/>
      <c r="D707" s="100"/>
      <c r="E707" s="100"/>
      <c r="F707" s="100"/>
      <c r="G707" s="100"/>
      <c r="H707" s="100"/>
      <c r="I707" s="104">
        <f>G703*A689</f>
        <v>0</v>
      </c>
      <c r="J707" s="100"/>
      <c r="K707" s="100"/>
      <c r="L707" s="104"/>
    </row>
    <row r="708" ht="15.75" customHeight="1">
      <c r="A708" s="8"/>
      <c r="B708" s="100"/>
      <c r="C708" s="100"/>
      <c r="D708" s="100"/>
      <c r="E708" s="100"/>
      <c r="F708" s="100"/>
      <c r="G708" s="100"/>
      <c r="H708" s="100"/>
      <c r="I708" s="107"/>
      <c r="J708" s="100"/>
      <c r="K708" s="100"/>
      <c r="L708" s="107"/>
    </row>
    <row r="709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</row>
    <row r="710" ht="15.75" customHeight="1">
      <c r="A710" s="66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6"/>
    </row>
    <row r="711" ht="15.75" customHeight="1">
      <c r="A711" s="78" t="s">
        <v>478</v>
      </c>
      <c r="B711" s="79" t="s">
        <v>479</v>
      </c>
      <c r="C711" s="75"/>
      <c r="D711" s="76"/>
      <c r="E711" s="80" t="s">
        <v>480</v>
      </c>
      <c r="F711" s="75"/>
      <c r="G711" s="76"/>
      <c r="H711" s="79" t="s">
        <v>481</v>
      </c>
      <c r="I711" s="75"/>
      <c r="J711" s="75"/>
      <c r="K711" s="75"/>
      <c r="L711" s="76"/>
    </row>
    <row r="712" ht="15.75" customHeight="1">
      <c r="A712" s="177">
        <v>4.0</v>
      </c>
      <c r="B712" s="82" t="s">
        <v>482</v>
      </c>
      <c r="C712" s="82" t="s">
        <v>483</v>
      </c>
      <c r="D712" s="82" t="s">
        <v>484</v>
      </c>
      <c r="E712" s="82" t="s">
        <v>485</v>
      </c>
      <c r="F712" s="82" t="s">
        <v>484</v>
      </c>
      <c r="G712" s="82" t="s">
        <v>524</v>
      </c>
      <c r="H712" s="82" t="s">
        <v>486</v>
      </c>
      <c r="I712" s="82" t="s">
        <v>487</v>
      </c>
      <c r="J712" s="147" t="s">
        <v>488</v>
      </c>
      <c r="K712" s="85" t="s">
        <v>489</v>
      </c>
      <c r="L712" s="85" t="s">
        <v>490</v>
      </c>
    </row>
    <row r="713" ht="15.75" customHeight="1">
      <c r="A713" s="86" t="s">
        <v>491</v>
      </c>
      <c r="B713" s="87"/>
      <c r="C713" s="87"/>
      <c r="D713" s="87"/>
      <c r="E713" s="87"/>
      <c r="F713" s="87"/>
      <c r="G713" s="87"/>
      <c r="H713" s="87"/>
      <c r="I713" s="87"/>
      <c r="J713" s="115"/>
      <c r="K713" s="87"/>
      <c r="L713" s="87"/>
    </row>
    <row r="714" ht="15.75" customHeight="1">
      <c r="A714" s="2"/>
      <c r="B714" s="89"/>
      <c r="C714" s="89"/>
      <c r="D714" s="18">
        <f t="shared" ref="D714:D727" si="187">C714*B714</f>
        <v>0</v>
      </c>
      <c r="E714" s="18">
        <f>B714*A712</f>
        <v>0</v>
      </c>
      <c r="F714" s="18">
        <f t="shared" ref="F714:F727" si="188">E714*C714</f>
        <v>0</v>
      </c>
      <c r="G714" s="140">
        <v>0.0</v>
      </c>
      <c r="H714" s="18"/>
      <c r="I714" s="89">
        <f t="shared" ref="I714:I727" si="189">H714*E714</f>
        <v>0</v>
      </c>
      <c r="J714" s="116"/>
      <c r="K714" s="3">
        <f t="shared" ref="K714:K727" si="190">J714*I714</f>
        <v>0</v>
      </c>
      <c r="L714" s="3"/>
    </row>
    <row r="715" ht="15.75" customHeight="1">
      <c r="A715" s="2"/>
      <c r="B715" s="89"/>
      <c r="C715" s="89"/>
      <c r="D715" s="18">
        <f t="shared" si="187"/>
        <v>0</v>
      </c>
      <c r="E715" s="18">
        <f>B715*A712</f>
        <v>0</v>
      </c>
      <c r="F715" s="18">
        <f t="shared" si="188"/>
        <v>0</v>
      </c>
      <c r="G715" s="87"/>
      <c r="H715" s="18"/>
      <c r="I715" s="89">
        <f t="shared" si="189"/>
        <v>0</v>
      </c>
      <c r="J715" s="116"/>
      <c r="K715" s="3">
        <f t="shared" si="190"/>
        <v>0</v>
      </c>
      <c r="L715" s="3"/>
    </row>
    <row r="716" ht="15.75" customHeight="1">
      <c r="A716" s="2"/>
      <c r="B716" s="18"/>
      <c r="C716" s="18"/>
      <c r="D716" s="18">
        <f t="shared" si="187"/>
        <v>0</v>
      </c>
      <c r="E716" s="18">
        <f>B716*A712</f>
        <v>0</v>
      </c>
      <c r="F716" s="18">
        <f t="shared" si="188"/>
        <v>0</v>
      </c>
      <c r="G716" s="148" t="s">
        <v>527</v>
      </c>
      <c r="H716" s="18"/>
      <c r="I716" s="89">
        <f t="shared" si="189"/>
        <v>0</v>
      </c>
      <c r="J716" s="116"/>
      <c r="K716" s="3">
        <f t="shared" si="190"/>
        <v>0</v>
      </c>
      <c r="L716" s="3"/>
    </row>
    <row r="717" ht="15.75" customHeight="1">
      <c r="A717" s="2"/>
      <c r="B717" s="18"/>
      <c r="C717" s="18"/>
      <c r="D717" s="18">
        <f t="shared" si="187"/>
        <v>0</v>
      </c>
      <c r="E717" s="18">
        <f>B717*A712</f>
        <v>0</v>
      </c>
      <c r="F717" s="18">
        <f t="shared" si="188"/>
        <v>0</v>
      </c>
      <c r="G717" s="142"/>
      <c r="H717" s="18"/>
      <c r="I717" s="89">
        <f t="shared" si="189"/>
        <v>0</v>
      </c>
      <c r="J717" s="116"/>
      <c r="K717" s="3">
        <f t="shared" si="190"/>
        <v>0</v>
      </c>
      <c r="L717" s="3"/>
    </row>
    <row r="718" ht="15.75" customHeight="1">
      <c r="A718" s="2"/>
      <c r="B718" s="18"/>
      <c r="C718" s="18"/>
      <c r="D718" s="18">
        <f t="shared" si="187"/>
        <v>0</v>
      </c>
      <c r="E718" s="18">
        <f>B718*A712</f>
        <v>0</v>
      </c>
      <c r="F718" s="18">
        <f t="shared" si="188"/>
        <v>0</v>
      </c>
      <c r="G718" s="142"/>
      <c r="H718" s="18"/>
      <c r="I718" s="89">
        <f t="shared" si="189"/>
        <v>0</v>
      </c>
      <c r="J718" s="116"/>
      <c r="K718" s="3">
        <f t="shared" si="190"/>
        <v>0</v>
      </c>
      <c r="L718" s="3"/>
    </row>
    <row r="719" ht="15.75" customHeight="1">
      <c r="A719" s="2"/>
      <c r="B719" s="18"/>
      <c r="C719" s="18"/>
      <c r="D719" s="18">
        <f t="shared" si="187"/>
        <v>0</v>
      </c>
      <c r="E719" s="18">
        <f>B719*A712</f>
        <v>0</v>
      </c>
      <c r="F719" s="18">
        <f t="shared" si="188"/>
        <v>0</v>
      </c>
      <c r="G719" s="87"/>
      <c r="H719" s="18"/>
      <c r="I719" s="89">
        <f t="shared" si="189"/>
        <v>0</v>
      </c>
      <c r="J719" s="116"/>
      <c r="K719" s="3">
        <f t="shared" si="190"/>
        <v>0</v>
      </c>
      <c r="L719" s="3"/>
    </row>
    <row r="720" ht="15.75" customHeight="1">
      <c r="A720" s="2"/>
      <c r="B720" s="18"/>
      <c r="C720" s="18"/>
      <c r="D720" s="18">
        <f t="shared" si="187"/>
        <v>0</v>
      </c>
      <c r="E720" s="18">
        <f>B720*A712</f>
        <v>0</v>
      </c>
      <c r="F720" s="18">
        <f t="shared" si="188"/>
        <v>0</v>
      </c>
      <c r="G720" s="59"/>
      <c r="H720" s="18"/>
      <c r="I720" s="89">
        <f t="shared" si="189"/>
        <v>0</v>
      </c>
      <c r="J720" s="116"/>
      <c r="K720" s="3">
        <f t="shared" si="190"/>
        <v>0</v>
      </c>
      <c r="L720" s="3"/>
    </row>
    <row r="721" ht="15.75" customHeight="1">
      <c r="A721" s="2"/>
      <c r="B721" s="89"/>
      <c r="C721" s="89"/>
      <c r="D721" s="18">
        <f t="shared" si="187"/>
        <v>0</v>
      </c>
      <c r="E721" s="18">
        <f>B721*A712</f>
        <v>0</v>
      </c>
      <c r="F721" s="18">
        <f t="shared" si="188"/>
        <v>0</v>
      </c>
      <c r="G721" s="148" t="s">
        <v>528</v>
      </c>
      <c r="H721" s="18"/>
      <c r="I721" s="89">
        <f t="shared" si="189"/>
        <v>0</v>
      </c>
      <c r="J721" s="116"/>
      <c r="K721" s="3">
        <f t="shared" si="190"/>
        <v>0</v>
      </c>
      <c r="L721" s="3"/>
    </row>
    <row r="722" ht="15.75" customHeight="1">
      <c r="A722" s="2"/>
      <c r="B722" s="89"/>
      <c r="C722" s="89"/>
      <c r="D722" s="18">
        <f t="shared" si="187"/>
        <v>0</v>
      </c>
      <c r="E722" s="18">
        <f>B722*A712</f>
        <v>0</v>
      </c>
      <c r="F722" s="18">
        <f t="shared" si="188"/>
        <v>0</v>
      </c>
      <c r="G722" s="142"/>
      <c r="H722" s="18"/>
      <c r="I722" s="89">
        <f t="shared" si="189"/>
        <v>0</v>
      </c>
      <c r="J722" s="116"/>
      <c r="K722" s="3">
        <f t="shared" si="190"/>
        <v>0</v>
      </c>
      <c r="L722" s="3"/>
    </row>
    <row r="723" ht="15.75" customHeight="1">
      <c r="A723" s="1"/>
      <c r="B723" s="89"/>
      <c r="C723" s="89"/>
      <c r="D723" s="18">
        <f t="shared" si="187"/>
        <v>0</v>
      </c>
      <c r="E723" s="18">
        <f>B723*A712</f>
        <v>0</v>
      </c>
      <c r="F723" s="18">
        <f t="shared" si="188"/>
        <v>0</v>
      </c>
      <c r="G723" s="142"/>
      <c r="H723" s="18"/>
      <c r="I723" s="89">
        <f t="shared" si="189"/>
        <v>0</v>
      </c>
      <c r="J723" s="116"/>
      <c r="K723" s="3">
        <f t="shared" si="190"/>
        <v>0</v>
      </c>
      <c r="L723" s="3"/>
    </row>
    <row r="724" ht="15.75" customHeight="1">
      <c r="A724" s="1"/>
      <c r="B724" s="89"/>
      <c r="C724" s="89"/>
      <c r="D724" s="18">
        <f t="shared" si="187"/>
        <v>0</v>
      </c>
      <c r="E724" s="18">
        <f>B724*A712</f>
        <v>0</v>
      </c>
      <c r="F724" s="18">
        <f t="shared" si="188"/>
        <v>0</v>
      </c>
      <c r="G724" s="142"/>
      <c r="H724" s="18"/>
      <c r="I724" s="89">
        <f t="shared" si="189"/>
        <v>0</v>
      </c>
      <c r="J724" s="116"/>
      <c r="K724" s="3">
        <f t="shared" si="190"/>
        <v>0</v>
      </c>
      <c r="L724" s="3"/>
    </row>
    <row r="725" ht="15.75" customHeight="1">
      <c r="A725" s="31"/>
      <c r="B725" s="89"/>
      <c r="C725" s="89"/>
      <c r="D725" s="95">
        <f t="shared" si="187"/>
        <v>0</v>
      </c>
      <c r="E725" s="95">
        <f>B725*A712</f>
        <v>0</v>
      </c>
      <c r="F725" s="18">
        <f t="shared" si="188"/>
        <v>0</v>
      </c>
      <c r="G725" s="87"/>
      <c r="H725" s="18"/>
      <c r="I725" s="89">
        <f t="shared" si="189"/>
        <v>0</v>
      </c>
      <c r="J725" s="118"/>
      <c r="K725" s="3">
        <f t="shared" si="190"/>
        <v>0</v>
      </c>
      <c r="L725" s="3"/>
    </row>
    <row r="726" ht="15.75" customHeight="1">
      <c r="A726" s="31"/>
      <c r="B726" s="89"/>
      <c r="C726" s="89"/>
      <c r="D726" s="18">
        <f t="shared" si="187"/>
        <v>0</v>
      </c>
      <c r="E726" s="18">
        <f>B726*A712</f>
        <v>0</v>
      </c>
      <c r="F726" s="18">
        <f t="shared" si="188"/>
        <v>0</v>
      </c>
      <c r="G726" s="143">
        <f>F728/A712</f>
        <v>0</v>
      </c>
      <c r="H726" s="18"/>
      <c r="I726" s="89">
        <f t="shared" si="189"/>
        <v>0</v>
      </c>
      <c r="J726" s="3"/>
      <c r="K726" s="3">
        <f t="shared" si="190"/>
        <v>0</v>
      </c>
      <c r="L726" s="3"/>
    </row>
    <row r="727" ht="15.75" customHeight="1">
      <c r="A727" s="31"/>
      <c r="B727" s="89"/>
      <c r="C727" s="89"/>
      <c r="D727" s="18">
        <f t="shared" si="187"/>
        <v>0</v>
      </c>
      <c r="E727" s="18">
        <f>B727*A712</f>
        <v>0</v>
      </c>
      <c r="F727" s="18">
        <f t="shared" si="188"/>
        <v>0</v>
      </c>
      <c r="G727" s="142"/>
      <c r="H727" s="18"/>
      <c r="I727" s="89">
        <f t="shared" si="189"/>
        <v>0</v>
      </c>
      <c r="J727" s="3"/>
      <c r="K727" s="3">
        <f t="shared" si="190"/>
        <v>0</v>
      </c>
      <c r="L727" s="3"/>
    </row>
    <row r="728" ht="15.75" customHeight="1">
      <c r="A728" s="4" t="s">
        <v>495</v>
      </c>
      <c r="B728" s="97">
        <f>SUM(B714:B727)</f>
        <v>0</v>
      </c>
      <c r="C728" s="96"/>
      <c r="D728" s="97">
        <f t="shared" ref="D728:F728" si="191">SUM(D714:D727)</f>
        <v>0</v>
      </c>
      <c r="E728" s="97">
        <f t="shared" si="191"/>
        <v>0</v>
      </c>
      <c r="F728" s="97">
        <f t="shared" si="191"/>
        <v>0</v>
      </c>
      <c r="G728" s="87"/>
      <c r="H728" s="96"/>
      <c r="I728" s="97">
        <f t="shared" ref="I728:L728" si="192">SUM(I714:I727)</f>
        <v>0</v>
      </c>
      <c r="J728" s="98">
        <f t="shared" si="192"/>
        <v>0</v>
      </c>
      <c r="K728" s="98">
        <f t="shared" si="192"/>
        <v>0</v>
      </c>
      <c r="L728" s="98">
        <f t="shared" si="192"/>
        <v>0</v>
      </c>
    </row>
    <row r="729" ht="15.75" customHeight="1">
      <c r="A729" s="8"/>
      <c r="B729" s="100"/>
      <c r="C729" s="100"/>
      <c r="D729" s="100"/>
      <c r="E729" s="100"/>
      <c r="F729" s="100"/>
      <c r="G729" s="100"/>
      <c r="H729" s="100"/>
      <c r="I729" s="101" t="s">
        <v>496</v>
      </c>
      <c r="J729" s="100"/>
      <c r="K729" s="100"/>
      <c r="L729" s="101" t="s">
        <v>497</v>
      </c>
    </row>
    <row r="730" ht="15.75" customHeight="1">
      <c r="A730" s="8"/>
      <c r="B730" s="100"/>
      <c r="C730" s="100"/>
      <c r="D730" s="100"/>
      <c r="E730" s="100"/>
      <c r="F730" s="100"/>
      <c r="G730" s="100"/>
      <c r="H730" s="100"/>
      <c r="I730" s="104">
        <f>G726*A712</f>
        <v>0</v>
      </c>
      <c r="J730" s="100"/>
      <c r="K730" s="100"/>
      <c r="L730" s="104"/>
    </row>
    <row r="731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</row>
    <row r="732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</row>
    <row r="733" ht="15.75" customHeight="1">
      <c r="A733" s="66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6"/>
    </row>
    <row r="734" ht="15.75" customHeight="1">
      <c r="A734" s="78" t="s">
        <v>478</v>
      </c>
      <c r="B734" s="79" t="s">
        <v>479</v>
      </c>
      <c r="C734" s="75"/>
      <c r="D734" s="76"/>
      <c r="E734" s="80" t="s">
        <v>480</v>
      </c>
      <c r="F734" s="75"/>
      <c r="G734" s="76"/>
      <c r="H734" s="79" t="s">
        <v>481</v>
      </c>
      <c r="I734" s="75"/>
      <c r="J734" s="75"/>
      <c r="K734" s="75"/>
      <c r="L734" s="76"/>
    </row>
    <row r="735" ht="15.75" customHeight="1">
      <c r="A735" s="177">
        <v>4.0</v>
      </c>
      <c r="B735" s="82" t="s">
        <v>482</v>
      </c>
      <c r="C735" s="82" t="s">
        <v>483</v>
      </c>
      <c r="D735" s="82" t="s">
        <v>484</v>
      </c>
      <c r="E735" s="82" t="s">
        <v>485</v>
      </c>
      <c r="F735" s="82" t="s">
        <v>484</v>
      </c>
      <c r="G735" s="82" t="s">
        <v>524</v>
      </c>
      <c r="H735" s="82" t="s">
        <v>486</v>
      </c>
      <c r="I735" s="82" t="s">
        <v>487</v>
      </c>
      <c r="J735" s="147" t="s">
        <v>488</v>
      </c>
      <c r="K735" s="85" t="s">
        <v>489</v>
      </c>
      <c r="L735" s="85" t="s">
        <v>490</v>
      </c>
    </row>
    <row r="736" ht="15.75" customHeight="1">
      <c r="A736" s="86" t="s">
        <v>491</v>
      </c>
      <c r="B736" s="87"/>
      <c r="C736" s="87"/>
      <c r="D736" s="87"/>
      <c r="E736" s="87"/>
      <c r="F736" s="87"/>
      <c r="G736" s="87"/>
      <c r="H736" s="87"/>
      <c r="I736" s="87"/>
      <c r="J736" s="115"/>
      <c r="K736" s="87"/>
      <c r="L736" s="87"/>
    </row>
    <row r="737" ht="15.75" customHeight="1">
      <c r="A737" s="2"/>
      <c r="B737" s="89"/>
      <c r="C737" s="89"/>
      <c r="D737" s="18">
        <f t="shared" ref="D737:D750" si="193">C737*B737</f>
        <v>0</v>
      </c>
      <c r="E737" s="18">
        <f>B737*A735</f>
        <v>0</v>
      </c>
      <c r="F737" s="18">
        <f t="shared" ref="F737:F750" si="194">E737*C737</f>
        <v>0</v>
      </c>
      <c r="G737" s="140">
        <v>0.0</v>
      </c>
      <c r="H737" s="18"/>
      <c r="I737" s="89">
        <f t="shared" ref="I737:I750" si="195">H737*E737</f>
        <v>0</v>
      </c>
      <c r="J737" s="116"/>
      <c r="K737" s="3">
        <f t="shared" ref="K737:K750" si="196">J737*I737</f>
        <v>0</v>
      </c>
      <c r="L737" s="3"/>
    </row>
    <row r="738" ht="15.75" customHeight="1">
      <c r="A738" s="2"/>
      <c r="B738" s="89"/>
      <c r="C738" s="89"/>
      <c r="D738" s="18">
        <f t="shared" si="193"/>
        <v>0</v>
      </c>
      <c r="E738" s="18">
        <f>B738*A735</f>
        <v>0</v>
      </c>
      <c r="F738" s="18">
        <f t="shared" si="194"/>
        <v>0</v>
      </c>
      <c r="G738" s="87"/>
      <c r="H738" s="18"/>
      <c r="I738" s="89">
        <f t="shared" si="195"/>
        <v>0</v>
      </c>
      <c r="J738" s="116"/>
      <c r="K738" s="3">
        <f t="shared" si="196"/>
        <v>0</v>
      </c>
      <c r="L738" s="3"/>
    </row>
    <row r="739" ht="15.75" customHeight="1">
      <c r="A739" s="2"/>
      <c r="B739" s="18"/>
      <c r="C739" s="18"/>
      <c r="D739" s="18">
        <f t="shared" si="193"/>
        <v>0</v>
      </c>
      <c r="E739" s="18">
        <f>B739*A735</f>
        <v>0</v>
      </c>
      <c r="F739" s="18">
        <f t="shared" si="194"/>
        <v>0</v>
      </c>
      <c r="G739" s="148" t="s">
        <v>527</v>
      </c>
      <c r="H739" s="18"/>
      <c r="I739" s="89">
        <f t="shared" si="195"/>
        <v>0</v>
      </c>
      <c r="J739" s="116"/>
      <c r="K739" s="3">
        <f t="shared" si="196"/>
        <v>0</v>
      </c>
      <c r="L739" s="3"/>
    </row>
    <row r="740" ht="15.75" customHeight="1">
      <c r="A740" s="2"/>
      <c r="B740" s="18"/>
      <c r="C740" s="18"/>
      <c r="D740" s="18">
        <f t="shared" si="193"/>
        <v>0</v>
      </c>
      <c r="E740" s="18">
        <f>B740*A735</f>
        <v>0</v>
      </c>
      <c r="F740" s="18">
        <f t="shared" si="194"/>
        <v>0</v>
      </c>
      <c r="G740" s="142"/>
      <c r="H740" s="18"/>
      <c r="I740" s="89">
        <f t="shared" si="195"/>
        <v>0</v>
      </c>
      <c r="J740" s="116"/>
      <c r="K740" s="3">
        <f t="shared" si="196"/>
        <v>0</v>
      </c>
      <c r="L740" s="3"/>
    </row>
    <row r="741" ht="15.75" customHeight="1">
      <c r="A741" s="2"/>
      <c r="B741" s="18"/>
      <c r="C741" s="18"/>
      <c r="D741" s="18">
        <f t="shared" si="193"/>
        <v>0</v>
      </c>
      <c r="E741" s="18">
        <f>B741*A735</f>
        <v>0</v>
      </c>
      <c r="F741" s="18">
        <f t="shared" si="194"/>
        <v>0</v>
      </c>
      <c r="G741" s="142"/>
      <c r="H741" s="18"/>
      <c r="I741" s="89">
        <f t="shared" si="195"/>
        <v>0</v>
      </c>
      <c r="J741" s="116"/>
      <c r="K741" s="3">
        <f t="shared" si="196"/>
        <v>0</v>
      </c>
      <c r="L741" s="3"/>
    </row>
    <row r="742" ht="15.75" customHeight="1">
      <c r="A742" s="2"/>
      <c r="B742" s="18"/>
      <c r="C742" s="18"/>
      <c r="D742" s="18">
        <f t="shared" si="193"/>
        <v>0</v>
      </c>
      <c r="E742" s="18">
        <f>B742*A735</f>
        <v>0</v>
      </c>
      <c r="F742" s="18">
        <f t="shared" si="194"/>
        <v>0</v>
      </c>
      <c r="G742" s="87"/>
      <c r="H742" s="18"/>
      <c r="I742" s="89">
        <f t="shared" si="195"/>
        <v>0</v>
      </c>
      <c r="J742" s="116"/>
      <c r="K742" s="3">
        <f t="shared" si="196"/>
        <v>0</v>
      </c>
      <c r="L742" s="3"/>
    </row>
    <row r="743" ht="15.75" customHeight="1">
      <c r="A743" s="2"/>
      <c r="B743" s="18"/>
      <c r="C743" s="18"/>
      <c r="D743" s="18">
        <f t="shared" si="193"/>
        <v>0</v>
      </c>
      <c r="E743" s="18">
        <f>B743*A735</f>
        <v>0</v>
      </c>
      <c r="F743" s="18">
        <f t="shared" si="194"/>
        <v>0</v>
      </c>
      <c r="G743" s="59"/>
      <c r="H743" s="18"/>
      <c r="I743" s="89">
        <f t="shared" si="195"/>
        <v>0</v>
      </c>
      <c r="J743" s="116"/>
      <c r="K743" s="3">
        <f t="shared" si="196"/>
        <v>0</v>
      </c>
      <c r="L743" s="3"/>
    </row>
    <row r="744" ht="15.75" customHeight="1">
      <c r="A744" s="2"/>
      <c r="B744" s="89"/>
      <c r="C744" s="89"/>
      <c r="D744" s="18">
        <f t="shared" si="193"/>
        <v>0</v>
      </c>
      <c r="E744" s="18">
        <f>B744*A735</f>
        <v>0</v>
      </c>
      <c r="F744" s="18">
        <f t="shared" si="194"/>
        <v>0</v>
      </c>
      <c r="G744" s="148" t="s">
        <v>528</v>
      </c>
      <c r="H744" s="18"/>
      <c r="I744" s="89">
        <f t="shared" si="195"/>
        <v>0</v>
      </c>
      <c r="J744" s="116"/>
      <c r="K744" s="3">
        <f t="shared" si="196"/>
        <v>0</v>
      </c>
      <c r="L744" s="3"/>
    </row>
    <row r="745" ht="15.75" customHeight="1">
      <c r="A745" s="2"/>
      <c r="B745" s="89"/>
      <c r="C745" s="89"/>
      <c r="D745" s="18">
        <f t="shared" si="193"/>
        <v>0</v>
      </c>
      <c r="E745" s="18">
        <f>B745*A735</f>
        <v>0</v>
      </c>
      <c r="F745" s="18">
        <f t="shared" si="194"/>
        <v>0</v>
      </c>
      <c r="G745" s="142"/>
      <c r="H745" s="18"/>
      <c r="I745" s="89">
        <f t="shared" si="195"/>
        <v>0</v>
      </c>
      <c r="J745" s="116"/>
      <c r="K745" s="3">
        <f t="shared" si="196"/>
        <v>0</v>
      </c>
      <c r="L745" s="3"/>
    </row>
    <row r="746" ht="15.75" customHeight="1">
      <c r="A746" s="1"/>
      <c r="B746" s="89"/>
      <c r="C746" s="89"/>
      <c r="D746" s="18">
        <f t="shared" si="193"/>
        <v>0</v>
      </c>
      <c r="E746" s="18">
        <f>B746*A735</f>
        <v>0</v>
      </c>
      <c r="F746" s="18">
        <f t="shared" si="194"/>
        <v>0</v>
      </c>
      <c r="G746" s="142"/>
      <c r="H746" s="18"/>
      <c r="I746" s="89">
        <f t="shared" si="195"/>
        <v>0</v>
      </c>
      <c r="J746" s="116"/>
      <c r="K746" s="3">
        <f t="shared" si="196"/>
        <v>0</v>
      </c>
      <c r="L746" s="3"/>
    </row>
    <row r="747" ht="15.75" customHeight="1">
      <c r="A747" s="1"/>
      <c r="B747" s="89"/>
      <c r="C747" s="89"/>
      <c r="D747" s="18">
        <f t="shared" si="193"/>
        <v>0</v>
      </c>
      <c r="E747" s="18">
        <f>B747*A735</f>
        <v>0</v>
      </c>
      <c r="F747" s="18">
        <f t="shared" si="194"/>
        <v>0</v>
      </c>
      <c r="G747" s="142"/>
      <c r="H747" s="18"/>
      <c r="I747" s="89">
        <f t="shared" si="195"/>
        <v>0</v>
      </c>
      <c r="J747" s="116"/>
      <c r="K747" s="3">
        <f t="shared" si="196"/>
        <v>0</v>
      </c>
      <c r="L747" s="3"/>
    </row>
    <row r="748" ht="15.75" customHeight="1">
      <c r="A748" s="31"/>
      <c r="B748" s="89"/>
      <c r="C748" s="89"/>
      <c r="D748" s="95">
        <f t="shared" si="193"/>
        <v>0</v>
      </c>
      <c r="E748" s="95">
        <f>B748*A735</f>
        <v>0</v>
      </c>
      <c r="F748" s="18">
        <f t="shared" si="194"/>
        <v>0</v>
      </c>
      <c r="G748" s="87"/>
      <c r="H748" s="18"/>
      <c r="I748" s="89">
        <f t="shared" si="195"/>
        <v>0</v>
      </c>
      <c r="J748" s="118"/>
      <c r="K748" s="3">
        <f t="shared" si="196"/>
        <v>0</v>
      </c>
      <c r="L748" s="3"/>
    </row>
    <row r="749" ht="15.75" customHeight="1">
      <c r="A749" s="31"/>
      <c r="B749" s="89"/>
      <c r="C749" s="89"/>
      <c r="D749" s="18">
        <f t="shared" si="193"/>
        <v>0</v>
      </c>
      <c r="E749" s="18">
        <f>B749*A735</f>
        <v>0</v>
      </c>
      <c r="F749" s="18">
        <f t="shared" si="194"/>
        <v>0</v>
      </c>
      <c r="G749" s="143">
        <f>F751/A735</f>
        <v>0</v>
      </c>
      <c r="H749" s="18"/>
      <c r="I749" s="89">
        <f t="shared" si="195"/>
        <v>0</v>
      </c>
      <c r="J749" s="3"/>
      <c r="K749" s="3">
        <f t="shared" si="196"/>
        <v>0</v>
      </c>
      <c r="L749" s="3"/>
    </row>
    <row r="750" ht="15.75" customHeight="1">
      <c r="A750" s="31"/>
      <c r="B750" s="89"/>
      <c r="C750" s="89"/>
      <c r="D750" s="18">
        <f t="shared" si="193"/>
        <v>0</v>
      </c>
      <c r="E750" s="18">
        <f>B750*A735</f>
        <v>0</v>
      </c>
      <c r="F750" s="18">
        <f t="shared" si="194"/>
        <v>0</v>
      </c>
      <c r="G750" s="142"/>
      <c r="H750" s="18"/>
      <c r="I750" s="89">
        <f t="shared" si="195"/>
        <v>0</v>
      </c>
      <c r="J750" s="3"/>
      <c r="K750" s="3">
        <f t="shared" si="196"/>
        <v>0</v>
      </c>
      <c r="L750" s="3"/>
    </row>
    <row r="751" ht="15.75" customHeight="1">
      <c r="A751" s="4" t="s">
        <v>495</v>
      </c>
      <c r="B751" s="97">
        <f>SUM(B737:B750)</f>
        <v>0</v>
      </c>
      <c r="C751" s="96"/>
      <c r="D751" s="97">
        <f t="shared" ref="D751:F751" si="197">SUM(D737:D750)</f>
        <v>0</v>
      </c>
      <c r="E751" s="97">
        <f t="shared" si="197"/>
        <v>0</v>
      </c>
      <c r="F751" s="97">
        <f t="shared" si="197"/>
        <v>0</v>
      </c>
      <c r="G751" s="87"/>
      <c r="H751" s="96"/>
      <c r="I751" s="97">
        <f t="shared" ref="I751:L751" si="198">SUM(I737:I750)</f>
        <v>0</v>
      </c>
      <c r="J751" s="98">
        <f t="shared" si="198"/>
        <v>0</v>
      </c>
      <c r="K751" s="98">
        <f t="shared" si="198"/>
        <v>0</v>
      </c>
      <c r="L751" s="98">
        <f t="shared" si="198"/>
        <v>0</v>
      </c>
    </row>
    <row r="752" ht="15.75" customHeight="1">
      <c r="A752" s="8"/>
      <c r="B752" s="100"/>
      <c r="C752" s="100"/>
      <c r="D752" s="100"/>
      <c r="E752" s="100"/>
      <c r="F752" s="100"/>
      <c r="G752" s="100"/>
      <c r="H752" s="100"/>
      <c r="I752" s="101" t="s">
        <v>496</v>
      </c>
      <c r="J752" s="100"/>
      <c r="K752" s="100"/>
      <c r="L752" s="101" t="s">
        <v>497</v>
      </c>
    </row>
    <row r="753" ht="15.75" customHeight="1">
      <c r="A753" s="8"/>
      <c r="B753" s="100"/>
      <c r="C753" s="100"/>
      <c r="D753" s="100"/>
      <c r="E753" s="100"/>
      <c r="F753" s="100"/>
      <c r="G753" s="100"/>
      <c r="H753" s="100"/>
      <c r="I753" s="104">
        <f>G749*A735</f>
        <v>0</v>
      </c>
      <c r="J753" s="100"/>
      <c r="K753" s="100"/>
      <c r="L753" s="104"/>
    </row>
    <row r="754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</row>
    <row r="755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</row>
    <row r="756" ht="15.75" customHeight="1">
      <c r="A756" s="78" t="s">
        <v>478</v>
      </c>
      <c r="B756" s="79" t="s">
        <v>479</v>
      </c>
      <c r="C756" s="75"/>
      <c r="D756" s="76"/>
      <c r="E756" s="80" t="s">
        <v>480</v>
      </c>
      <c r="F756" s="75"/>
      <c r="G756" s="76"/>
      <c r="H756" s="79" t="s">
        <v>481</v>
      </c>
      <c r="I756" s="75"/>
      <c r="J756" s="75"/>
      <c r="K756" s="75"/>
      <c r="L756" s="76"/>
    </row>
    <row r="757" ht="15.75" customHeight="1">
      <c r="A757" s="177">
        <v>4.0</v>
      </c>
      <c r="B757" s="82" t="s">
        <v>482</v>
      </c>
      <c r="C757" s="82" t="s">
        <v>483</v>
      </c>
      <c r="D757" s="82" t="s">
        <v>484</v>
      </c>
      <c r="E757" s="82" t="s">
        <v>485</v>
      </c>
      <c r="F757" s="82" t="s">
        <v>484</v>
      </c>
      <c r="G757" s="82" t="s">
        <v>524</v>
      </c>
      <c r="H757" s="82" t="s">
        <v>486</v>
      </c>
      <c r="I757" s="82" t="s">
        <v>487</v>
      </c>
      <c r="J757" s="147" t="s">
        <v>488</v>
      </c>
      <c r="K757" s="85" t="s">
        <v>489</v>
      </c>
      <c r="L757" s="85" t="s">
        <v>490</v>
      </c>
    </row>
    <row r="758" ht="15.75" customHeight="1">
      <c r="A758" s="86" t="s">
        <v>491</v>
      </c>
      <c r="B758" s="87"/>
      <c r="C758" s="87"/>
      <c r="D758" s="87"/>
      <c r="E758" s="87"/>
      <c r="F758" s="87"/>
      <c r="G758" s="87"/>
      <c r="H758" s="87"/>
      <c r="I758" s="87"/>
      <c r="J758" s="115"/>
      <c r="K758" s="87"/>
      <c r="L758" s="87"/>
    </row>
    <row r="759" ht="15.75" customHeight="1">
      <c r="A759" s="2"/>
      <c r="B759" s="89"/>
      <c r="C759" s="89"/>
      <c r="D759" s="18">
        <f t="shared" ref="D759:D772" si="199">C759*B759</f>
        <v>0</v>
      </c>
      <c r="E759" s="18">
        <f>B759*A757</f>
        <v>0</v>
      </c>
      <c r="F759" s="18">
        <f t="shared" ref="F759:F772" si="200">E759*C759</f>
        <v>0</v>
      </c>
      <c r="G759" s="140">
        <v>0.0</v>
      </c>
      <c r="H759" s="18"/>
      <c r="I759" s="89">
        <f t="shared" ref="I759:I772" si="201">H759*E759</f>
        <v>0</v>
      </c>
      <c r="J759" s="116"/>
      <c r="K759" s="3">
        <f t="shared" ref="K759:K772" si="202">J759*I759</f>
        <v>0</v>
      </c>
      <c r="L759" s="3"/>
    </row>
    <row r="760" ht="15.75" customHeight="1">
      <c r="A760" s="2"/>
      <c r="B760" s="89"/>
      <c r="C760" s="89"/>
      <c r="D760" s="18">
        <f t="shared" si="199"/>
        <v>0</v>
      </c>
      <c r="E760" s="18">
        <f>B760*A757</f>
        <v>0</v>
      </c>
      <c r="F760" s="18">
        <f t="shared" si="200"/>
        <v>0</v>
      </c>
      <c r="G760" s="87"/>
      <c r="H760" s="18"/>
      <c r="I760" s="89">
        <f t="shared" si="201"/>
        <v>0</v>
      </c>
      <c r="J760" s="116"/>
      <c r="K760" s="3">
        <f t="shared" si="202"/>
        <v>0</v>
      </c>
      <c r="L760" s="3"/>
    </row>
    <row r="761" ht="15.75" customHeight="1">
      <c r="A761" s="2"/>
      <c r="B761" s="18"/>
      <c r="C761" s="18"/>
      <c r="D761" s="18">
        <f t="shared" si="199"/>
        <v>0</v>
      </c>
      <c r="E761" s="18">
        <f>B761*A757</f>
        <v>0</v>
      </c>
      <c r="F761" s="18">
        <f t="shared" si="200"/>
        <v>0</v>
      </c>
      <c r="G761" s="148" t="s">
        <v>527</v>
      </c>
      <c r="H761" s="18"/>
      <c r="I761" s="89">
        <f t="shared" si="201"/>
        <v>0</v>
      </c>
      <c r="J761" s="116"/>
      <c r="K761" s="3">
        <f t="shared" si="202"/>
        <v>0</v>
      </c>
      <c r="L761" s="3"/>
    </row>
    <row r="762" ht="15.75" customHeight="1">
      <c r="A762" s="2"/>
      <c r="B762" s="18"/>
      <c r="C762" s="18"/>
      <c r="D762" s="18">
        <f t="shared" si="199"/>
        <v>0</v>
      </c>
      <c r="E762" s="18">
        <f>B762*A757</f>
        <v>0</v>
      </c>
      <c r="F762" s="18">
        <f t="shared" si="200"/>
        <v>0</v>
      </c>
      <c r="G762" s="142"/>
      <c r="H762" s="18"/>
      <c r="I762" s="89">
        <f t="shared" si="201"/>
        <v>0</v>
      </c>
      <c r="J762" s="116"/>
      <c r="K762" s="3">
        <f t="shared" si="202"/>
        <v>0</v>
      </c>
      <c r="L762" s="3"/>
    </row>
    <row r="763" ht="15.75" customHeight="1">
      <c r="A763" s="2"/>
      <c r="B763" s="18"/>
      <c r="C763" s="18"/>
      <c r="D763" s="18">
        <f t="shared" si="199"/>
        <v>0</v>
      </c>
      <c r="E763" s="18">
        <f>B763*A757</f>
        <v>0</v>
      </c>
      <c r="F763" s="18">
        <f t="shared" si="200"/>
        <v>0</v>
      </c>
      <c r="G763" s="142"/>
      <c r="H763" s="18"/>
      <c r="I763" s="89">
        <f t="shared" si="201"/>
        <v>0</v>
      </c>
      <c r="J763" s="116"/>
      <c r="K763" s="3">
        <f t="shared" si="202"/>
        <v>0</v>
      </c>
      <c r="L763" s="3"/>
    </row>
    <row r="764" ht="15.75" customHeight="1">
      <c r="A764" s="2"/>
      <c r="B764" s="18"/>
      <c r="C764" s="18"/>
      <c r="D764" s="18">
        <f t="shared" si="199"/>
        <v>0</v>
      </c>
      <c r="E764" s="18">
        <f>B764*A757</f>
        <v>0</v>
      </c>
      <c r="F764" s="18">
        <f t="shared" si="200"/>
        <v>0</v>
      </c>
      <c r="G764" s="87"/>
      <c r="H764" s="18"/>
      <c r="I764" s="89">
        <f t="shared" si="201"/>
        <v>0</v>
      </c>
      <c r="J764" s="116"/>
      <c r="K764" s="3">
        <f t="shared" si="202"/>
        <v>0</v>
      </c>
      <c r="L764" s="3"/>
    </row>
    <row r="765" ht="15.75" customHeight="1">
      <c r="A765" s="2"/>
      <c r="B765" s="18"/>
      <c r="C765" s="18"/>
      <c r="D765" s="18">
        <f t="shared" si="199"/>
        <v>0</v>
      </c>
      <c r="E765" s="18">
        <f>B765*A757</f>
        <v>0</v>
      </c>
      <c r="F765" s="18">
        <f t="shared" si="200"/>
        <v>0</v>
      </c>
      <c r="G765" s="59"/>
      <c r="H765" s="18"/>
      <c r="I765" s="89">
        <f t="shared" si="201"/>
        <v>0</v>
      </c>
      <c r="J765" s="116"/>
      <c r="K765" s="3">
        <f t="shared" si="202"/>
        <v>0</v>
      </c>
      <c r="L765" s="3"/>
    </row>
    <row r="766" ht="15.75" customHeight="1">
      <c r="A766" s="2"/>
      <c r="B766" s="89"/>
      <c r="C766" s="89"/>
      <c r="D766" s="18">
        <f t="shared" si="199"/>
        <v>0</v>
      </c>
      <c r="E766" s="18">
        <f>B766*A757</f>
        <v>0</v>
      </c>
      <c r="F766" s="18">
        <f t="shared" si="200"/>
        <v>0</v>
      </c>
      <c r="G766" s="148" t="s">
        <v>528</v>
      </c>
      <c r="H766" s="18"/>
      <c r="I766" s="89">
        <f t="shared" si="201"/>
        <v>0</v>
      </c>
      <c r="J766" s="116"/>
      <c r="K766" s="3">
        <f t="shared" si="202"/>
        <v>0</v>
      </c>
      <c r="L766" s="3"/>
    </row>
    <row r="767" ht="15.75" customHeight="1">
      <c r="A767" s="2"/>
      <c r="B767" s="89"/>
      <c r="C767" s="89"/>
      <c r="D767" s="18">
        <f t="shared" si="199"/>
        <v>0</v>
      </c>
      <c r="E767" s="18">
        <f>B767*A757</f>
        <v>0</v>
      </c>
      <c r="F767" s="18">
        <f t="shared" si="200"/>
        <v>0</v>
      </c>
      <c r="G767" s="142"/>
      <c r="H767" s="18"/>
      <c r="I767" s="89">
        <f t="shared" si="201"/>
        <v>0</v>
      </c>
      <c r="J767" s="116"/>
      <c r="K767" s="3">
        <f t="shared" si="202"/>
        <v>0</v>
      </c>
      <c r="L767" s="3"/>
    </row>
    <row r="768" ht="15.75" customHeight="1">
      <c r="A768" s="1"/>
      <c r="B768" s="89"/>
      <c r="C768" s="89"/>
      <c r="D768" s="18">
        <f t="shared" si="199"/>
        <v>0</v>
      </c>
      <c r="E768" s="18">
        <f>B768*A757</f>
        <v>0</v>
      </c>
      <c r="F768" s="18">
        <f t="shared" si="200"/>
        <v>0</v>
      </c>
      <c r="G768" s="142"/>
      <c r="H768" s="18"/>
      <c r="I768" s="89">
        <f t="shared" si="201"/>
        <v>0</v>
      </c>
      <c r="J768" s="116"/>
      <c r="K768" s="3">
        <f t="shared" si="202"/>
        <v>0</v>
      </c>
      <c r="L768" s="3"/>
    </row>
    <row r="769" ht="15.75" customHeight="1">
      <c r="A769" s="1"/>
      <c r="B769" s="89"/>
      <c r="C769" s="89"/>
      <c r="D769" s="18">
        <f t="shared" si="199"/>
        <v>0</v>
      </c>
      <c r="E769" s="18">
        <f>B769*A757</f>
        <v>0</v>
      </c>
      <c r="F769" s="18">
        <f t="shared" si="200"/>
        <v>0</v>
      </c>
      <c r="G769" s="142"/>
      <c r="H769" s="18"/>
      <c r="I769" s="89">
        <f t="shared" si="201"/>
        <v>0</v>
      </c>
      <c r="J769" s="116"/>
      <c r="K769" s="3">
        <f t="shared" si="202"/>
        <v>0</v>
      </c>
      <c r="L769" s="3"/>
    </row>
    <row r="770" ht="15.75" customHeight="1">
      <c r="A770" s="31"/>
      <c r="B770" s="89"/>
      <c r="C770" s="89"/>
      <c r="D770" s="95">
        <f t="shared" si="199"/>
        <v>0</v>
      </c>
      <c r="E770" s="95">
        <f>B770*A757</f>
        <v>0</v>
      </c>
      <c r="F770" s="18">
        <f t="shared" si="200"/>
        <v>0</v>
      </c>
      <c r="G770" s="87"/>
      <c r="H770" s="18"/>
      <c r="I770" s="89">
        <f t="shared" si="201"/>
        <v>0</v>
      </c>
      <c r="J770" s="118"/>
      <c r="K770" s="3">
        <f t="shared" si="202"/>
        <v>0</v>
      </c>
      <c r="L770" s="3"/>
    </row>
    <row r="771" ht="15.75" customHeight="1">
      <c r="A771" s="31"/>
      <c r="B771" s="89"/>
      <c r="C771" s="89"/>
      <c r="D771" s="18">
        <f t="shared" si="199"/>
        <v>0</v>
      </c>
      <c r="E771" s="18">
        <f>B771*A757</f>
        <v>0</v>
      </c>
      <c r="F771" s="18">
        <f t="shared" si="200"/>
        <v>0</v>
      </c>
      <c r="G771" s="143">
        <f>F773/A757</f>
        <v>0</v>
      </c>
      <c r="H771" s="18"/>
      <c r="I771" s="89">
        <f t="shared" si="201"/>
        <v>0</v>
      </c>
      <c r="J771" s="3"/>
      <c r="K771" s="3">
        <f t="shared" si="202"/>
        <v>0</v>
      </c>
      <c r="L771" s="3"/>
    </row>
    <row r="772" ht="15.75" customHeight="1">
      <c r="A772" s="31"/>
      <c r="B772" s="89"/>
      <c r="C772" s="89"/>
      <c r="D772" s="18">
        <f t="shared" si="199"/>
        <v>0</v>
      </c>
      <c r="E772" s="18">
        <f>B772*A757</f>
        <v>0</v>
      </c>
      <c r="F772" s="18">
        <f t="shared" si="200"/>
        <v>0</v>
      </c>
      <c r="G772" s="142"/>
      <c r="H772" s="18"/>
      <c r="I772" s="89">
        <f t="shared" si="201"/>
        <v>0</v>
      </c>
      <c r="J772" s="3"/>
      <c r="K772" s="3">
        <f t="shared" si="202"/>
        <v>0</v>
      </c>
      <c r="L772" s="3"/>
    </row>
    <row r="773" ht="15.75" customHeight="1">
      <c r="A773" s="4" t="s">
        <v>495</v>
      </c>
      <c r="B773" s="97">
        <f>SUM(B759:B772)</f>
        <v>0</v>
      </c>
      <c r="C773" s="96"/>
      <c r="D773" s="97">
        <f t="shared" ref="D773:F773" si="203">SUM(D759:D772)</f>
        <v>0</v>
      </c>
      <c r="E773" s="97">
        <f t="shared" si="203"/>
        <v>0</v>
      </c>
      <c r="F773" s="97">
        <f t="shared" si="203"/>
        <v>0</v>
      </c>
      <c r="G773" s="87"/>
      <c r="H773" s="96"/>
      <c r="I773" s="97">
        <f t="shared" ref="I773:L773" si="204">SUM(I759:I772)</f>
        <v>0</v>
      </c>
      <c r="J773" s="98">
        <f t="shared" si="204"/>
        <v>0</v>
      </c>
      <c r="K773" s="98">
        <f t="shared" si="204"/>
        <v>0</v>
      </c>
      <c r="L773" s="98">
        <f t="shared" si="204"/>
        <v>0</v>
      </c>
    </row>
    <row r="774" ht="15.75" customHeight="1">
      <c r="A774" s="8"/>
      <c r="B774" s="100"/>
      <c r="C774" s="100"/>
      <c r="D774" s="100"/>
      <c r="E774" s="100"/>
      <c r="F774" s="100"/>
      <c r="G774" s="100"/>
      <c r="H774" s="100"/>
      <c r="I774" s="101" t="s">
        <v>496</v>
      </c>
      <c r="J774" s="100"/>
      <c r="K774" s="100"/>
      <c r="L774" s="101" t="s">
        <v>497</v>
      </c>
    </row>
    <row r="775" ht="15.75" customHeight="1">
      <c r="A775" s="8"/>
      <c r="B775" s="100"/>
      <c r="C775" s="100"/>
      <c r="D775" s="100"/>
      <c r="E775" s="100"/>
      <c r="F775" s="100"/>
      <c r="G775" s="100"/>
      <c r="H775" s="100"/>
      <c r="I775" s="104">
        <f>G771*A757</f>
        <v>0</v>
      </c>
      <c r="J775" s="100"/>
      <c r="K775" s="100"/>
      <c r="L775" s="104"/>
    </row>
    <row r="77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</row>
    <row r="777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</row>
    <row r="778" ht="15.75" customHeight="1">
      <c r="A778" s="66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6"/>
    </row>
    <row r="779" ht="15.75" customHeight="1">
      <c r="A779" s="78" t="s">
        <v>478</v>
      </c>
      <c r="B779" s="79" t="s">
        <v>479</v>
      </c>
      <c r="C779" s="75"/>
      <c r="D779" s="76"/>
      <c r="E779" s="80" t="s">
        <v>480</v>
      </c>
      <c r="F779" s="75"/>
      <c r="G779" s="76"/>
      <c r="H779" s="79" t="s">
        <v>481</v>
      </c>
      <c r="I779" s="75"/>
      <c r="J779" s="75"/>
      <c r="K779" s="75"/>
      <c r="L779" s="76"/>
    </row>
    <row r="780" ht="15.75" customHeight="1">
      <c r="A780" s="177">
        <v>4.0</v>
      </c>
      <c r="B780" s="82" t="s">
        <v>482</v>
      </c>
      <c r="C780" s="82" t="s">
        <v>483</v>
      </c>
      <c r="D780" s="82" t="s">
        <v>484</v>
      </c>
      <c r="E780" s="82" t="s">
        <v>485</v>
      </c>
      <c r="F780" s="82" t="s">
        <v>484</v>
      </c>
      <c r="G780" s="82" t="s">
        <v>524</v>
      </c>
      <c r="H780" s="82" t="s">
        <v>486</v>
      </c>
      <c r="I780" s="82" t="s">
        <v>487</v>
      </c>
      <c r="J780" s="147" t="s">
        <v>488</v>
      </c>
      <c r="K780" s="85" t="s">
        <v>489</v>
      </c>
      <c r="L780" s="85" t="s">
        <v>490</v>
      </c>
    </row>
    <row r="781" ht="15.75" customHeight="1">
      <c r="A781" s="86" t="s">
        <v>491</v>
      </c>
      <c r="B781" s="87"/>
      <c r="C781" s="87"/>
      <c r="D781" s="87"/>
      <c r="E781" s="87"/>
      <c r="F781" s="87"/>
      <c r="G781" s="87"/>
      <c r="H781" s="87"/>
      <c r="I781" s="87"/>
      <c r="J781" s="115"/>
      <c r="K781" s="87"/>
      <c r="L781" s="87"/>
    </row>
    <row r="782" ht="15.75" customHeight="1">
      <c r="A782" s="2"/>
      <c r="B782" s="89"/>
      <c r="C782" s="89"/>
      <c r="D782" s="18">
        <f t="shared" ref="D782:D795" si="205">C782*B782</f>
        <v>0</v>
      </c>
      <c r="E782" s="18">
        <f>B782*A780</f>
        <v>0</v>
      </c>
      <c r="F782" s="18">
        <f t="shared" ref="F782:F795" si="206">E782*C782</f>
        <v>0</v>
      </c>
      <c r="G782" s="140">
        <v>0.0</v>
      </c>
      <c r="H782" s="18"/>
      <c r="I782" s="89">
        <f t="shared" ref="I782:I795" si="207">H782*E782</f>
        <v>0</v>
      </c>
      <c r="J782" s="116"/>
      <c r="K782" s="3">
        <f t="shared" ref="K782:K795" si="208">J782*I782</f>
        <v>0</v>
      </c>
      <c r="L782" s="3"/>
    </row>
    <row r="783" ht="15.75" customHeight="1">
      <c r="A783" s="2"/>
      <c r="B783" s="89"/>
      <c r="C783" s="89"/>
      <c r="D783" s="18">
        <f t="shared" si="205"/>
        <v>0</v>
      </c>
      <c r="E783" s="18">
        <f>B783*A780</f>
        <v>0</v>
      </c>
      <c r="F783" s="18">
        <f t="shared" si="206"/>
        <v>0</v>
      </c>
      <c r="G783" s="87"/>
      <c r="H783" s="18"/>
      <c r="I783" s="89">
        <f t="shared" si="207"/>
        <v>0</v>
      </c>
      <c r="J783" s="116"/>
      <c r="K783" s="3">
        <f t="shared" si="208"/>
        <v>0</v>
      </c>
      <c r="L783" s="3"/>
    </row>
    <row r="784" ht="15.75" customHeight="1">
      <c r="A784" s="2"/>
      <c r="B784" s="18"/>
      <c r="C784" s="18"/>
      <c r="D784" s="18">
        <f t="shared" si="205"/>
        <v>0</v>
      </c>
      <c r="E784" s="18">
        <f>B784*A780</f>
        <v>0</v>
      </c>
      <c r="F784" s="18">
        <f t="shared" si="206"/>
        <v>0</v>
      </c>
      <c r="G784" s="148" t="s">
        <v>527</v>
      </c>
      <c r="H784" s="18"/>
      <c r="I784" s="89">
        <f t="shared" si="207"/>
        <v>0</v>
      </c>
      <c r="J784" s="116"/>
      <c r="K784" s="3">
        <f t="shared" si="208"/>
        <v>0</v>
      </c>
      <c r="L784" s="3"/>
    </row>
    <row r="785" ht="15.75" customHeight="1">
      <c r="A785" s="2"/>
      <c r="B785" s="18"/>
      <c r="C785" s="18"/>
      <c r="D785" s="18">
        <f t="shared" si="205"/>
        <v>0</v>
      </c>
      <c r="E785" s="18">
        <f>B785*A780</f>
        <v>0</v>
      </c>
      <c r="F785" s="18">
        <f t="shared" si="206"/>
        <v>0</v>
      </c>
      <c r="G785" s="142"/>
      <c r="H785" s="18"/>
      <c r="I785" s="89">
        <f t="shared" si="207"/>
        <v>0</v>
      </c>
      <c r="J785" s="116"/>
      <c r="K785" s="3">
        <f t="shared" si="208"/>
        <v>0</v>
      </c>
      <c r="L785" s="3"/>
    </row>
    <row r="786" ht="15.75" customHeight="1">
      <c r="A786" s="2"/>
      <c r="B786" s="18"/>
      <c r="C786" s="18"/>
      <c r="D786" s="18">
        <f t="shared" si="205"/>
        <v>0</v>
      </c>
      <c r="E786" s="18">
        <f>B786*A780</f>
        <v>0</v>
      </c>
      <c r="F786" s="18">
        <f t="shared" si="206"/>
        <v>0</v>
      </c>
      <c r="G786" s="142"/>
      <c r="H786" s="18"/>
      <c r="I786" s="89">
        <f t="shared" si="207"/>
        <v>0</v>
      </c>
      <c r="J786" s="116"/>
      <c r="K786" s="3">
        <f t="shared" si="208"/>
        <v>0</v>
      </c>
      <c r="L786" s="3"/>
    </row>
    <row r="787" ht="15.75" customHeight="1">
      <c r="A787" s="2"/>
      <c r="B787" s="18"/>
      <c r="C787" s="18"/>
      <c r="D787" s="18">
        <f t="shared" si="205"/>
        <v>0</v>
      </c>
      <c r="E787" s="18">
        <f>B787*A780</f>
        <v>0</v>
      </c>
      <c r="F787" s="18">
        <f t="shared" si="206"/>
        <v>0</v>
      </c>
      <c r="G787" s="87"/>
      <c r="H787" s="18"/>
      <c r="I787" s="89">
        <f t="shared" si="207"/>
        <v>0</v>
      </c>
      <c r="J787" s="116"/>
      <c r="K787" s="3">
        <f t="shared" si="208"/>
        <v>0</v>
      </c>
      <c r="L787" s="3"/>
    </row>
    <row r="788" ht="15.75" customHeight="1">
      <c r="A788" s="2"/>
      <c r="B788" s="18"/>
      <c r="C788" s="18"/>
      <c r="D788" s="18">
        <f t="shared" si="205"/>
        <v>0</v>
      </c>
      <c r="E788" s="18">
        <f>B788*A780</f>
        <v>0</v>
      </c>
      <c r="F788" s="18">
        <f t="shared" si="206"/>
        <v>0</v>
      </c>
      <c r="G788" s="59"/>
      <c r="H788" s="18"/>
      <c r="I788" s="89">
        <f t="shared" si="207"/>
        <v>0</v>
      </c>
      <c r="J788" s="116"/>
      <c r="K788" s="3">
        <f t="shared" si="208"/>
        <v>0</v>
      </c>
      <c r="L788" s="3"/>
    </row>
    <row r="789" ht="15.75" customHeight="1">
      <c r="A789" s="2"/>
      <c r="B789" s="89"/>
      <c r="C789" s="89"/>
      <c r="D789" s="18">
        <f t="shared" si="205"/>
        <v>0</v>
      </c>
      <c r="E789" s="18">
        <f>B789*A780</f>
        <v>0</v>
      </c>
      <c r="F789" s="18">
        <f t="shared" si="206"/>
        <v>0</v>
      </c>
      <c r="G789" s="148" t="s">
        <v>528</v>
      </c>
      <c r="H789" s="18"/>
      <c r="I789" s="89">
        <f t="shared" si="207"/>
        <v>0</v>
      </c>
      <c r="J789" s="116"/>
      <c r="K789" s="3">
        <f t="shared" si="208"/>
        <v>0</v>
      </c>
      <c r="L789" s="3"/>
    </row>
    <row r="790" ht="15.75" customHeight="1">
      <c r="A790" s="2"/>
      <c r="B790" s="89"/>
      <c r="C790" s="89"/>
      <c r="D790" s="18">
        <f t="shared" si="205"/>
        <v>0</v>
      </c>
      <c r="E790" s="18">
        <f>B790*A780</f>
        <v>0</v>
      </c>
      <c r="F790" s="18">
        <f t="shared" si="206"/>
        <v>0</v>
      </c>
      <c r="G790" s="142"/>
      <c r="H790" s="18"/>
      <c r="I790" s="89">
        <f t="shared" si="207"/>
        <v>0</v>
      </c>
      <c r="J790" s="116"/>
      <c r="K790" s="3">
        <f t="shared" si="208"/>
        <v>0</v>
      </c>
      <c r="L790" s="3"/>
    </row>
    <row r="791" ht="15.75" customHeight="1">
      <c r="A791" s="1"/>
      <c r="B791" s="89"/>
      <c r="C791" s="89"/>
      <c r="D791" s="18">
        <f t="shared" si="205"/>
        <v>0</v>
      </c>
      <c r="E791" s="18">
        <f>B791*A780</f>
        <v>0</v>
      </c>
      <c r="F791" s="18">
        <f t="shared" si="206"/>
        <v>0</v>
      </c>
      <c r="G791" s="142"/>
      <c r="H791" s="18"/>
      <c r="I791" s="89">
        <f t="shared" si="207"/>
        <v>0</v>
      </c>
      <c r="J791" s="116"/>
      <c r="K791" s="3">
        <f t="shared" si="208"/>
        <v>0</v>
      </c>
      <c r="L791" s="3"/>
    </row>
    <row r="792" ht="15.75" customHeight="1">
      <c r="A792" s="1"/>
      <c r="B792" s="89"/>
      <c r="C792" s="89"/>
      <c r="D792" s="18">
        <f t="shared" si="205"/>
        <v>0</v>
      </c>
      <c r="E792" s="18">
        <f>B792*A780</f>
        <v>0</v>
      </c>
      <c r="F792" s="18">
        <f t="shared" si="206"/>
        <v>0</v>
      </c>
      <c r="G792" s="142"/>
      <c r="H792" s="18"/>
      <c r="I792" s="89">
        <f t="shared" si="207"/>
        <v>0</v>
      </c>
      <c r="J792" s="116"/>
      <c r="K792" s="3">
        <f t="shared" si="208"/>
        <v>0</v>
      </c>
      <c r="L792" s="3"/>
    </row>
    <row r="793" ht="15.75" customHeight="1">
      <c r="A793" s="31"/>
      <c r="B793" s="89"/>
      <c r="C793" s="89"/>
      <c r="D793" s="95">
        <f t="shared" si="205"/>
        <v>0</v>
      </c>
      <c r="E793" s="95">
        <f>B793*A780</f>
        <v>0</v>
      </c>
      <c r="F793" s="18">
        <f t="shared" si="206"/>
        <v>0</v>
      </c>
      <c r="G793" s="87"/>
      <c r="H793" s="18"/>
      <c r="I793" s="89">
        <f t="shared" si="207"/>
        <v>0</v>
      </c>
      <c r="J793" s="118"/>
      <c r="K793" s="3">
        <f t="shared" si="208"/>
        <v>0</v>
      </c>
      <c r="L793" s="3"/>
    </row>
    <row r="794" ht="15.75" customHeight="1">
      <c r="A794" s="31"/>
      <c r="B794" s="89"/>
      <c r="C794" s="89"/>
      <c r="D794" s="18">
        <f t="shared" si="205"/>
        <v>0</v>
      </c>
      <c r="E794" s="18">
        <f>B794*A780</f>
        <v>0</v>
      </c>
      <c r="F794" s="18">
        <f t="shared" si="206"/>
        <v>0</v>
      </c>
      <c r="G794" s="143">
        <f>F796/A780</f>
        <v>0</v>
      </c>
      <c r="H794" s="18"/>
      <c r="I794" s="89">
        <f t="shared" si="207"/>
        <v>0</v>
      </c>
      <c r="J794" s="3"/>
      <c r="K794" s="3">
        <f t="shared" si="208"/>
        <v>0</v>
      </c>
      <c r="L794" s="3"/>
    </row>
    <row r="795" ht="15.75" customHeight="1">
      <c r="A795" s="31"/>
      <c r="B795" s="89"/>
      <c r="C795" s="89"/>
      <c r="D795" s="18">
        <f t="shared" si="205"/>
        <v>0</v>
      </c>
      <c r="E795" s="18">
        <f>B795*A780</f>
        <v>0</v>
      </c>
      <c r="F795" s="18">
        <f t="shared" si="206"/>
        <v>0</v>
      </c>
      <c r="G795" s="142"/>
      <c r="H795" s="18"/>
      <c r="I795" s="89">
        <f t="shared" si="207"/>
        <v>0</v>
      </c>
      <c r="J795" s="3"/>
      <c r="K795" s="3">
        <f t="shared" si="208"/>
        <v>0</v>
      </c>
      <c r="L795" s="3"/>
    </row>
    <row r="796" ht="15.75" customHeight="1">
      <c r="A796" s="4" t="s">
        <v>495</v>
      </c>
      <c r="B796" s="97">
        <f>SUM(B782:B795)</f>
        <v>0</v>
      </c>
      <c r="C796" s="96"/>
      <c r="D796" s="97">
        <f t="shared" ref="D796:F796" si="209">SUM(D782:D795)</f>
        <v>0</v>
      </c>
      <c r="E796" s="97">
        <f t="shared" si="209"/>
        <v>0</v>
      </c>
      <c r="F796" s="97">
        <f t="shared" si="209"/>
        <v>0</v>
      </c>
      <c r="G796" s="87"/>
      <c r="H796" s="96"/>
      <c r="I796" s="97">
        <f t="shared" ref="I796:L796" si="210">SUM(I782:I795)</f>
        <v>0</v>
      </c>
      <c r="J796" s="98">
        <f t="shared" si="210"/>
        <v>0</v>
      </c>
      <c r="K796" s="98">
        <f t="shared" si="210"/>
        <v>0</v>
      </c>
      <c r="L796" s="98">
        <f t="shared" si="210"/>
        <v>0</v>
      </c>
    </row>
    <row r="797" ht="15.75" customHeight="1">
      <c r="A797" s="8"/>
      <c r="B797" s="100"/>
      <c r="C797" s="100"/>
      <c r="D797" s="100"/>
      <c r="E797" s="100"/>
      <c r="F797" s="100"/>
      <c r="G797" s="100"/>
      <c r="H797" s="100"/>
      <c r="I797" s="101" t="s">
        <v>496</v>
      </c>
      <c r="J797" s="100"/>
      <c r="K797" s="100"/>
      <c r="L797" s="101" t="s">
        <v>497</v>
      </c>
    </row>
    <row r="798" ht="15.75" customHeight="1">
      <c r="A798" s="8"/>
      <c r="B798" s="100"/>
      <c r="C798" s="100"/>
      <c r="D798" s="100"/>
      <c r="E798" s="100"/>
      <c r="F798" s="100"/>
      <c r="G798" s="100"/>
      <c r="H798" s="100"/>
      <c r="I798" s="104">
        <f>G794*A780</f>
        <v>0</v>
      </c>
      <c r="J798" s="100"/>
      <c r="K798" s="100"/>
      <c r="L798" s="104"/>
    </row>
    <row r="799" ht="15.75" customHeight="1">
      <c r="A799" s="8"/>
      <c r="B799" s="100"/>
      <c r="C799" s="100"/>
      <c r="D799" s="100"/>
      <c r="E799" s="100"/>
      <c r="F799" s="100"/>
      <c r="G799" s="100"/>
      <c r="H799" s="100"/>
      <c r="I799" s="107"/>
      <c r="J799" s="100"/>
      <c r="K799" s="100"/>
      <c r="L799" s="107"/>
    </row>
    <row r="800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</row>
    <row r="801" ht="15.75" customHeight="1">
      <c r="A801" s="66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6"/>
    </row>
    <row r="802" ht="15.75" customHeight="1">
      <c r="A802" s="78" t="s">
        <v>478</v>
      </c>
      <c r="B802" s="79" t="s">
        <v>479</v>
      </c>
      <c r="C802" s="75"/>
      <c r="D802" s="76"/>
      <c r="E802" s="80" t="s">
        <v>480</v>
      </c>
      <c r="F802" s="75"/>
      <c r="G802" s="76"/>
      <c r="H802" s="79" t="s">
        <v>481</v>
      </c>
      <c r="I802" s="75"/>
      <c r="J802" s="75"/>
      <c r="K802" s="75"/>
      <c r="L802" s="76"/>
    </row>
    <row r="803" ht="15.75" customHeight="1">
      <c r="A803" s="177">
        <v>4.0</v>
      </c>
      <c r="B803" s="82" t="s">
        <v>482</v>
      </c>
      <c r="C803" s="82" t="s">
        <v>483</v>
      </c>
      <c r="D803" s="82" t="s">
        <v>484</v>
      </c>
      <c r="E803" s="82" t="s">
        <v>485</v>
      </c>
      <c r="F803" s="82" t="s">
        <v>484</v>
      </c>
      <c r="G803" s="82" t="s">
        <v>524</v>
      </c>
      <c r="H803" s="82" t="s">
        <v>486</v>
      </c>
      <c r="I803" s="82" t="s">
        <v>487</v>
      </c>
      <c r="J803" s="147" t="s">
        <v>488</v>
      </c>
      <c r="K803" s="85" t="s">
        <v>489</v>
      </c>
      <c r="L803" s="85" t="s">
        <v>490</v>
      </c>
    </row>
    <row r="804" ht="15.75" customHeight="1">
      <c r="A804" s="86" t="s">
        <v>491</v>
      </c>
      <c r="B804" s="87"/>
      <c r="C804" s="87"/>
      <c r="D804" s="87"/>
      <c r="E804" s="87"/>
      <c r="F804" s="87"/>
      <c r="G804" s="87"/>
      <c r="H804" s="87"/>
      <c r="I804" s="87"/>
      <c r="J804" s="115"/>
      <c r="K804" s="87"/>
      <c r="L804" s="87"/>
    </row>
    <row r="805" ht="15.75" customHeight="1">
      <c r="A805" s="2"/>
      <c r="B805" s="89"/>
      <c r="C805" s="89"/>
      <c r="D805" s="18">
        <f t="shared" ref="D805:D818" si="211">C805*B805</f>
        <v>0</v>
      </c>
      <c r="E805" s="18">
        <f>B805*A803</f>
        <v>0</v>
      </c>
      <c r="F805" s="18">
        <f t="shared" ref="F805:F818" si="212">E805*C805</f>
        <v>0</v>
      </c>
      <c r="G805" s="140">
        <v>0.0</v>
      </c>
      <c r="H805" s="18"/>
      <c r="I805" s="89">
        <f t="shared" ref="I805:I818" si="213">H805*E805</f>
        <v>0</v>
      </c>
      <c r="J805" s="116"/>
      <c r="K805" s="3">
        <f t="shared" ref="K805:K818" si="214">J805*I805</f>
        <v>0</v>
      </c>
      <c r="L805" s="3"/>
    </row>
    <row r="806" ht="15.75" customHeight="1">
      <c r="A806" s="2"/>
      <c r="B806" s="89"/>
      <c r="C806" s="89"/>
      <c r="D806" s="18">
        <f t="shared" si="211"/>
        <v>0</v>
      </c>
      <c r="E806" s="18">
        <f>B806*A803</f>
        <v>0</v>
      </c>
      <c r="F806" s="18">
        <f t="shared" si="212"/>
        <v>0</v>
      </c>
      <c r="G806" s="87"/>
      <c r="H806" s="18"/>
      <c r="I806" s="89">
        <f t="shared" si="213"/>
        <v>0</v>
      </c>
      <c r="J806" s="116"/>
      <c r="K806" s="3">
        <f t="shared" si="214"/>
        <v>0</v>
      </c>
      <c r="L806" s="3"/>
    </row>
    <row r="807" ht="15.75" customHeight="1">
      <c r="A807" s="2"/>
      <c r="B807" s="18"/>
      <c r="C807" s="18"/>
      <c r="D807" s="18">
        <f t="shared" si="211"/>
        <v>0</v>
      </c>
      <c r="E807" s="18">
        <f>B807*A803</f>
        <v>0</v>
      </c>
      <c r="F807" s="18">
        <f t="shared" si="212"/>
        <v>0</v>
      </c>
      <c r="G807" s="148" t="s">
        <v>527</v>
      </c>
      <c r="H807" s="18"/>
      <c r="I807" s="89">
        <f t="shared" si="213"/>
        <v>0</v>
      </c>
      <c r="J807" s="116"/>
      <c r="K807" s="3">
        <f t="shared" si="214"/>
        <v>0</v>
      </c>
      <c r="L807" s="3"/>
    </row>
    <row r="808" ht="15.75" customHeight="1">
      <c r="A808" s="2"/>
      <c r="B808" s="18"/>
      <c r="C808" s="18"/>
      <c r="D808" s="18">
        <f t="shared" si="211"/>
        <v>0</v>
      </c>
      <c r="E808" s="18">
        <f>B808*A803</f>
        <v>0</v>
      </c>
      <c r="F808" s="18">
        <f t="shared" si="212"/>
        <v>0</v>
      </c>
      <c r="G808" s="142"/>
      <c r="H808" s="18"/>
      <c r="I808" s="89">
        <f t="shared" si="213"/>
        <v>0</v>
      </c>
      <c r="J808" s="116"/>
      <c r="K808" s="3">
        <f t="shared" si="214"/>
        <v>0</v>
      </c>
      <c r="L808" s="3"/>
    </row>
    <row r="809" ht="15.75" customHeight="1">
      <c r="A809" s="2"/>
      <c r="B809" s="18"/>
      <c r="C809" s="18"/>
      <c r="D809" s="18">
        <f t="shared" si="211"/>
        <v>0</v>
      </c>
      <c r="E809" s="18">
        <f>B809*A803</f>
        <v>0</v>
      </c>
      <c r="F809" s="18">
        <f t="shared" si="212"/>
        <v>0</v>
      </c>
      <c r="G809" s="142"/>
      <c r="H809" s="18"/>
      <c r="I809" s="89">
        <f t="shared" si="213"/>
        <v>0</v>
      </c>
      <c r="J809" s="116"/>
      <c r="K809" s="3">
        <f t="shared" si="214"/>
        <v>0</v>
      </c>
      <c r="L809" s="3"/>
    </row>
    <row r="810" ht="15.75" customHeight="1">
      <c r="A810" s="2"/>
      <c r="B810" s="18"/>
      <c r="C810" s="18"/>
      <c r="D810" s="18">
        <f t="shared" si="211"/>
        <v>0</v>
      </c>
      <c r="E810" s="18">
        <f>B810*A803</f>
        <v>0</v>
      </c>
      <c r="F810" s="18">
        <f t="shared" si="212"/>
        <v>0</v>
      </c>
      <c r="G810" s="87"/>
      <c r="H810" s="18"/>
      <c r="I810" s="89">
        <f t="shared" si="213"/>
        <v>0</v>
      </c>
      <c r="J810" s="116"/>
      <c r="K810" s="3">
        <f t="shared" si="214"/>
        <v>0</v>
      </c>
      <c r="L810" s="3"/>
    </row>
    <row r="811" ht="15.75" customHeight="1">
      <c r="A811" s="2"/>
      <c r="B811" s="18"/>
      <c r="C811" s="18"/>
      <c r="D811" s="18">
        <f t="shared" si="211"/>
        <v>0</v>
      </c>
      <c r="E811" s="18">
        <f>B811*A803</f>
        <v>0</v>
      </c>
      <c r="F811" s="18">
        <f t="shared" si="212"/>
        <v>0</v>
      </c>
      <c r="G811" s="59"/>
      <c r="H811" s="18"/>
      <c r="I811" s="89">
        <f t="shared" si="213"/>
        <v>0</v>
      </c>
      <c r="J811" s="116"/>
      <c r="K811" s="3">
        <f t="shared" si="214"/>
        <v>0</v>
      </c>
      <c r="L811" s="3"/>
    </row>
    <row r="812" ht="15.75" customHeight="1">
      <c r="A812" s="2"/>
      <c r="B812" s="89"/>
      <c r="C812" s="89"/>
      <c r="D812" s="18">
        <f t="shared" si="211"/>
        <v>0</v>
      </c>
      <c r="E812" s="18">
        <f>B812*A803</f>
        <v>0</v>
      </c>
      <c r="F812" s="18">
        <f t="shared" si="212"/>
        <v>0</v>
      </c>
      <c r="G812" s="148" t="s">
        <v>528</v>
      </c>
      <c r="H812" s="18"/>
      <c r="I812" s="89">
        <f t="shared" si="213"/>
        <v>0</v>
      </c>
      <c r="J812" s="116"/>
      <c r="K812" s="3">
        <f t="shared" si="214"/>
        <v>0</v>
      </c>
      <c r="L812" s="3"/>
    </row>
    <row r="813" ht="15.75" customHeight="1">
      <c r="A813" s="2"/>
      <c r="B813" s="89"/>
      <c r="C813" s="89"/>
      <c r="D813" s="18">
        <f t="shared" si="211"/>
        <v>0</v>
      </c>
      <c r="E813" s="18">
        <f>B813*A803</f>
        <v>0</v>
      </c>
      <c r="F813" s="18">
        <f t="shared" si="212"/>
        <v>0</v>
      </c>
      <c r="G813" s="142"/>
      <c r="H813" s="18"/>
      <c r="I813" s="89">
        <f t="shared" si="213"/>
        <v>0</v>
      </c>
      <c r="J813" s="116"/>
      <c r="K813" s="3">
        <f t="shared" si="214"/>
        <v>0</v>
      </c>
      <c r="L813" s="3"/>
    </row>
    <row r="814" ht="15.75" customHeight="1">
      <c r="A814" s="1"/>
      <c r="B814" s="89"/>
      <c r="C814" s="89"/>
      <c r="D814" s="18">
        <f t="shared" si="211"/>
        <v>0</v>
      </c>
      <c r="E814" s="18">
        <f>B814*A803</f>
        <v>0</v>
      </c>
      <c r="F814" s="18">
        <f t="shared" si="212"/>
        <v>0</v>
      </c>
      <c r="G814" s="142"/>
      <c r="H814" s="18"/>
      <c r="I814" s="89">
        <f t="shared" si="213"/>
        <v>0</v>
      </c>
      <c r="J814" s="116"/>
      <c r="K814" s="3">
        <f t="shared" si="214"/>
        <v>0</v>
      </c>
      <c r="L814" s="3"/>
    </row>
    <row r="815" ht="15.75" customHeight="1">
      <c r="A815" s="1"/>
      <c r="B815" s="89"/>
      <c r="C815" s="89"/>
      <c r="D815" s="18">
        <f t="shared" si="211"/>
        <v>0</v>
      </c>
      <c r="E815" s="18">
        <f>B815*A803</f>
        <v>0</v>
      </c>
      <c r="F815" s="18">
        <f t="shared" si="212"/>
        <v>0</v>
      </c>
      <c r="G815" s="142"/>
      <c r="H815" s="18"/>
      <c r="I815" s="89">
        <f t="shared" si="213"/>
        <v>0</v>
      </c>
      <c r="J815" s="116"/>
      <c r="K815" s="3">
        <f t="shared" si="214"/>
        <v>0</v>
      </c>
      <c r="L815" s="3"/>
    </row>
    <row r="816" ht="15.75" customHeight="1">
      <c r="A816" s="31"/>
      <c r="B816" s="89"/>
      <c r="C816" s="89"/>
      <c r="D816" s="95">
        <f t="shared" si="211"/>
        <v>0</v>
      </c>
      <c r="E816" s="95">
        <f>B816*A803</f>
        <v>0</v>
      </c>
      <c r="F816" s="18">
        <f t="shared" si="212"/>
        <v>0</v>
      </c>
      <c r="G816" s="87"/>
      <c r="H816" s="18"/>
      <c r="I816" s="89">
        <f t="shared" si="213"/>
        <v>0</v>
      </c>
      <c r="J816" s="118"/>
      <c r="K816" s="3">
        <f t="shared" si="214"/>
        <v>0</v>
      </c>
      <c r="L816" s="3"/>
    </row>
    <row r="817" ht="15.75" customHeight="1">
      <c r="A817" s="31"/>
      <c r="B817" s="89"/>
      <c r="C817" s="89"/>
      <c r="D817" s="18">
        <f t="shared" si="211"/>
        <v>0</v>
      </c>
      <c r="E817" s="18">
        <f>B817*A803</f>
        <v>0</v>
      </c>
      <c r="F817" s="18">
        <f t="shared" si="212"/>
        <v>0</v>
      </c>
      <c r="G817" s="143">
        <f>F819/A803</f>
        <v>0</v>
      </c>
      <c r="H817" s="18"/>
      <c r="I817" s="89">
        <f t="shared" si="213"/>
        <v>0</v>
      </c>
      <c r="J817" s="3"/>
      <c r="K817" s="3">
        <f t="shared" si="214"/>
        <v>0</v>
      </c>
      <c r="L817" s="3"/>
    </row>
    <row r="818" ht="15.75" customHeight="1">
      <c r="A818" s="31"/>
      <c r="B818" s="89"/>
      <c r="C818" s="89"/>
      <c r="D818" s="18">
        <f t="shared" si="211"/>
        <v>0</v>
      </c>
      <c r="E818" s="18">
        <f>B818*A803</f>
        <v>0</v>
      </c>
      <c r="F818" s="18">
        <f t="shared" si="212"/>
        <v>0</v>
      </c>
      <c r="G818" s="142"/>
      <c r="H818" s="18"/>
      <c r="I818" s="89">
        <f t="shared" si="213"/>
        <v>0</v>
      </c>
      <c r="J818" s="3"/>
      <c r="K818" s="3">
        <f t="shared" si="214"/>
        <v>0</v>
      </c>
      <c r="L818" s="3"/>
    </row>
    <row r="819" ht="15.75" customHeight="1">
      <c r="A819" s="4" t="s">
        <v>495</v>
      </c>
      <c r="B819" s="97">
        <f>SUM(B805:B818)</f>
        <v>0</v>
      </c>
      <c r="C819" s="96"/>
      <c r="D819" s="97">
        <f t="shared" ref="D819:F819" si="215">SUM(D805:D818)</f>
        <v>0</v>
      </c>
      <c r="E819" s="97">
        <f t="shared" si="215"/>
        <v>0</v>
      </c>
      <c r="F819" s="97">
        <f t="shared" si="215"/>
        <v>0</v>
      </c>
      <c r="G819" s="87"/>
      <c r="H819" s="96"/>
      <c r="I819" s="97">
        <f t="shared" ref="I819:L819" si="216">SUM(I805:I818)</f>
        <v>0</v>
      </c>
      <c r="J819" s="98">
        <f t="shared" si="216"/>
        <v>0</v>
      </c>
      <c r="K819" s="98">
        <f t="shared" si="216"/>
        <v>0</v>
      </c>
      <c r="L819" s="98">
        <f t="shared" si="216"/>
        <v>0</v>
      </c>
    </row>
    <row r="820" ht="15.75" customHeight="1">
      <c r="A820" s="8"/>
      <c r="B820" s="100"/>
      <c r="C820" s="100"/>
      <c r="D820" s="100"/>
      <c r="E820" s="100"/>
      <c r="F820" s="100"/>
      <c r="G820" s="100"/>
      <c r="H820" s="100"/>
      <c r="I820" s="101" t="s">
        <v>496</v>
      </c>
      <c r="J820" s="100"/>
      <c r="K820" s="100"/>
      <c r="L820" s="101" t="s">
        <v>497</v>
      </c>
    </row>
    <row r="821" ht="15.75" customHeight="1">
      <c r="A821" s="8"/>
      <c r="B821" s="100"/>
      <c r="C821" s="100"/>
      <c r="D821" s="100"/>
      <c r="E821" s="100"/>
      <c r="F821" s="100"/>
      <c r="G821" s="100"/>
      <c r="H821" s="100"/>
      <c r="I821" s="104">
        <f>G817*A803</f>
        <v>0</v>
      </c>
      <c r="J821" s="100"/>
      <c r="K821" s="100"/>
      <c r="L821" s="104"/>
    </row>
    <row r="822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</row>
    <row r="823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</row>
    <row r="824" ht="15.75" customHeight="1">
      <c r="A824" s="66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6"/>
    </row>
    <row r="825" ht="15.75" customHeight="1">
      <c r="A825" s="78" t="s">
        <v>478</v>
      </c>
      <c r="B825" s="79" t="s">
        <v>479</v>
      </c>
      <c r="C825" s="75"/>
      <c r="D825" s="76"/>
      <c r="E825" s="80" t="s">
        <v>480</v>
      </c>
      <c r="F825" s="75"/>
      <c r="G825" s="76"/>
      <c r="H825" s="79" t="s">
        <v>481</v>
      </c>
      <c r="I825" s="75"/>
      <c r="J825" s="75"/>
      <c r="K825" s="75"/>
      <c r="L825" s="76"/>
    </row>
    <row r="826" ht="15.75" customHeight="1">
      <c r="A826" s="177">
        <v>4.0</v>
      </c>
      <c r="B826" s="82" t="s">
        <v>482</v>
      </c>
      <c r="C826" s="82" t="s">
        <v>483</v>
      </c>
      <c r="D826" s="82" t="s">
        <v>484</v>
      </c>
      <c r="E826" s="82" t="s">
        <v>485</v>
      </c>
      <c r="F826" s="82" t="s">
        <v>484</v>
      </c>
      <c r="G826" s="82" t="s">
        <v>524</v>
      </c>
      <c r="H826" s="82" t="s">
        <v>486</v>
      </c>
      <c r="I826" s="82" t="s">
        <v>487</v>
      </c>
      <c r="J826" s="147" t="s">
        <v>488</v>
      </c>
      <c r="K826" s="85" t="s">
        <v>489</v>
      </c>
      <c r="L826" s="85" t="s">
        <v>490</v>
      </c>
    </row>
    <row r="827" ht="15.75" customHeight="1">
      <c r="A827" s="86" t="s">
        <v>491</v>
      </c>
      <c r="B827" s="87"/>
      <c r="C827" s="87"/>
      <c r="D827" s="87"/>
      <c r="E827" s="87"/>
      <c r="F827" s="87"/>
      <c r="G827" s="87"/>
      <c r="H827" s="87"/>
      <c r="I827" s="87"/>
      <c r="J827" s="115"/>
      <c r="K827" s="87"/>
      <c r="L827" s="87"/>
    </row>
    <row r="828" ht="15.75" customHeight="1">
      <c r="A828" s="2"/>
      <c r="B828" s="89"/>
      <c r="C828" s="89"/>
      <c r="D828" s="18">
        <f t="shared" ref="D828:D841" si="217">C828*B828</f>
        <v>0</v>
      </c>
      <c r="E828" s="18">
        <f>B828*A826</f>
        <v>0</v>
      </c>
      <c r="F828" s="18">
        <f t="shared" ref="F828:F841" si="218">E828*C828</f>
        <v>0</v>
      </c>
      <c r="G828" s="140">
        <v>0.0</v>
      </c>
      <c r="H828" s="18"/>
      <c r="I828" s="89">
        <f t="shared" ref="I828:I841" si="219">H828*E828</f>
        <v>0</v>
      </c>
      <c r="J828" s="116"/>
      <c r="K828" s="3">
        <f t="shared" ref="K828:K841" si="220">J828*I828</f>
        <v>0</v>
      </c>
      <c r="L828" s="3"/>
    </row>
    <row r="829" ht="15.75" customHeight="1">
      <c r="A829" s="2"/>
      <c r="B829" s="89"/>
      <c r="C829" s="89"/>
      <c r="D829" s="18">
        <f t="shared" si="217"/>
        <v>0</v>
      </c>
      <c r="E829" s="18">
        <f>B829*A826</f>
        <v>0</v>
      </c>
      <c r="F829" s="18">
        <f t="shared" si="218"/>
        <v>0</v>
      </c>
      <c r="G829" s="87"/>
      <c r="H829" s="18"/>
      <c r="I829" s="89">
        <f t="shared" si="219"/>
        <v>0</v>
      </c>
      <c r="J829" s="116"/>
      <c r="K829" s="3">
        <f t="shared" si="220"/>
        <v>0</v>
      </c>
      <c r="L829" s="3"/>
    </row>
    <row r="830" ht="15.75" customHeight="1">
      <c r="A830" s="2"/>
      <c r="B830" s="18"/>
      <c r="C830" s="18"/>
      <c r="D830" s="18">
        <f t="shared" si="217"/>
        <v>0</v>
      </c>
      <c r="E830" s="18">
        <f>B830*A826</f>
        <v>0</v>
      </c>
      <c r="F830" s="18">
        <f t="shared" si="218"/>
        <v>0</v>
      </c>
      <c r="G830" s="148" t="s">
        <v>527</v>
      </c>
      <c r="H830" s="18"/>
      <c r="I830" s="89">
        <f t="shared" si="219"/>
        <v>0</v>
      </c>
      <c r="J830" s="116"/>
      <c r="K830" s="3">
        <f t="shared" si="220"/>
        <v>0</v>
      </c>
      <c r="L830" s="3"/>
    </row>
    <row r="831" ht="15.75" customHeight="1">
      <c r="A831" s="2"/>
      <c r="B831" s="18"/>
      <c r="C831" s="18"/>
      <c r="D831" s="18">
        <f t="shared" si="217"/>
        <v>0</v>
      </c>
      <c r="E831" s="18">
        <f>B831*A826</f>
        <v>0</v>
      </c>
      <c r="F831" s="18">
        <f t="shared" si="218"/>
        <v>0</v>
      </c>
      <c r="G831" s="142"/>
      <c r="H831" s="18"/>
      <c r="I831" s="89">
        <f t="shared" si="219"/>
        <v>0</v>
      </c>
      <c r="J831" s="116"/>
      <c r="K831" s="3">
        <f t="shared" si="220"/>
        <v>0</v>
      </c>
      <c r="L831" s="3"/>
    </row>
    <row r="832" ht="15.75" customHeight="1">
      <c r="A832" s="2"/>
      <c r="B832" s="18"/>
      <c r="C832" s="18"/>
      <c r="D832" s="18">
        <f t="shared" si="217"/>
        <v>0</v>
      </c>
      <c r="E832" s="18">
        <f>B832*A826</f>
        <v>0</v>
      </c>
      <c r="F832" s="18">
        <f t="shared" si="218"/>
        <v>0</v>
      </c>
      <c r="G832" s="142"/>
      <c r="H832" s="18"/>
      <c r="I832" s="89">
        <f t="shared" si="219"/>
        <v>0</v>
      </c>
      <c r="J832" s="116"/>
      <c r="K832" s="3">
        <f t="shared" si="220"/>
        <v>0</v>
      </c>
      <c r="L832" s="3"/>
    </row>
    <row r="833" ht="15.75" customHeight="1">
      <c r="A833" s="2"/>
      <c r="B833" s="18"/>
      <c r="C833" s="18"/>
      <c r="D833" s="18">
        <f t="shared" si="217"/>
        <v>0</v>
      </c>
      <c r="E833" s="18">
        <f>B833*A826</f>
        <v>0</v>
      </c>
      <c r="F833" s="18">
        <f t="shared" si="218"/>
        <v>0</v>
      </c>
      <c r="G833" s="87"/>
      <c r="H833" s="18"/>
      <c r="I833" s="89">
        <f t="shared" si="219"/>
        <v>0</v>
      </c>
      <c r="J833" s="116"/>
      <c r="K833" s="3">
        <f t="shared" si="220"/>
        <v>0</v>
      </c>
      <c r="L833" s="3"/>
    </row>
    <row r="834" ht="15.75" customHeight="1">
      <c r="A834" s="2"/>
      <c r="B834" s="18"/>
      <c r="C834" s="18"/>
      <c r="D834" s="18">
        <f t="shared" si="217"/>
        <v>0</v>
      </c>
      <c r="E834" s="18">
        <f>B834*A826</f>
        <v>0</v>
      </c>
      <c r="F834" s="18">
        <f t="shared" si="218"/>
        <v>0</v>
      </c>
      <c r="G834" s="59"/>
      <c r="H834" s="18"/>
      <c r="I834" s="89">
        <f t="shared" si="219"/>
        <v>0</v>
      </c>
      <c r="J834" s="116"/>
      <c r="K834" s="3">
        <f t="shared" si="220"/>
        <v>0</v>
      </c>
      <c r="L834" s="3"/>
    </row>
    <row r="835" ht="15.75" customHeight="1">
      <c r="A835" s="2"/>
      <c r="B835" s="89"/>
      <c r="C835" s="89"/>
      <c r="D835" s="18">
        <f t="shared" si="217"/>
        <v>0</v>
      </c>
      <c r="E835" s="18">
        <f>B835*A826</f>
        <v>0</v>
      </c>
      <c r="F835" s="18">
        <f t="shared" si="218"/>
        <v>0</v>
      </c>
      <c r="G835" s="148" t="s">
        <v>528</v>
      </c>
      <c r="H835" s="18"/>
      <c r="I835" s="89">
        <f t="shared" si="219"/>
        <v>0</v>
      </c>
      <c r="J835" s="116"/>
      <c r="K835" s="3">
        <f t="shared" si="220"/>
        <v>0</v>
      </c>
      <c r="L835" s="3"/>
    </row>
    <row r="836" ht="15.75" customHeight="1">
      <c r="A836" s="2"/>
      <c r="B836" s="89"/>
      <c r="C836" s="89"/>
      <c r="D836" s="18">
        <f t="shared" si="217"/>
        <v>0</v>
      </c>
      <c r="E836" s="18">
        <f>B836*A826</f>
        <v>0</v>
      </c>
      <c r="F836" s="18">
        <f t="shared" si="218"/>
        <v>0</v>
      </c>
      <c r="G836" s="142"/>
      <c r="H836" s="18"/>
      <c r="I836" s="89">
        <f t="shared" si="219"/>
        <v>0</v>
      </c>
      <c r="J836" s="116"/>
      <c r="K836" s="3">
        <f t="shared" si="220"/>
        <v>0</v>
      </c>
      <c r="L836" s="3"/>
    </row>
    <row r="837" ht="15.75" customHeight="1">
      <c r="A837" s="1"/>
      <c r="B837" s="89"/>
      <c r="C837" s="89"/>
      <c r="D837" s="18">
        <f t="shared" si="217"/>
        <v>0</v>
      </c>
      <c r="E837" s="18">
        <f>B837*A826</f>
        <v>0</v>
      </c>
      <c r="F837" s="18">
        <f t="shared" si="218"/>
        <v>0</v>
      </c>
      <c r="G837" s="142"/>
      <c r="H837" s="18"/>
      <c r="I837" s="89">
        <f t="shared" si="219"/>
        <v>0</v>
      </c>
      <c r="J837" s="116"/>
      <c r="K837" s="3">
        <f t="shared" si="220"/>
        <v>0</v>
      </c>
      <c r="L837" s="3"/>
    </row>
    <row r="838" ht="15.75" customHeight="1">
      <c r="A838" s="1"/>
      <c r="B838" s="89"/>
      <c r="C838" s="89"/>
      <c r="D838" s="18">
        <f t="shared" si="217"/>
        <v>0</v>
      </c>
      <c r="E838" s="18">
        <f>B838*A826</f>
        <v>0</v>
      </c>
      <c r="F838" s="18">
        <f t="shared" si="218"/>
        <v>0</v>
      </c>
      <c r="G838" s="142"/>
      <c r="H838" s="18"/>
      <c r="I838" s="89">
        <f t="shared" si="219"/>
        <v>0</v>
      </c>
      <c r="J838" s="116"/>
      <c r="K838" s="3">
        <f t="shared" si="220"/>
        <v>0</v>
      </c>
      <c r="L838" s="3"/>
    </row>
    <row r="839" ht="15.75" customHeight="1">
      <c r="A839" s="31"/>
      <c r="B839" s="89"/>
      <c r="C839" s="89"/>
      <c r="D839" s="95">
        <f t="shared" si="217"/>
        <v>0</v>
      </c>
      <c r="E839" s="95">
        <f>B839*A826</f>
        <v>0</v>
      </c>
      <c r="F839" s="18">
        <f t="shared" si="218"/>
        <v>0</v>
      </c>
      <c r="G839" s="87"/>
      <c r="H839" s="18"/>
      <c r="I839" s="89">
        <f t="shared" si="219"/>
        <v>0</v>
      </c>
      <c r="J839" s="118"/>
      <c r="K839" s="3">
        <f t="shared" si="220"/>
        <v>0</v>
      </c>
      <c r="L839" s="3"/>
    </row>
    <row r="840" ht="15.75" customHeight="1">
      <c r="A840" s="31"/>
      <c r="B840" s="89"/>
      <c r="C840" s="89"/>
      <c r="D840" s="18">
        <f t="shared" si="217"/>
        <v>0</v>
      </c>
      <c r="E840" s="18">
        <f>B840*A826</f>
        <v>0</v>
      </c>
      <c r="F840" s="18">
        <f t="shared" si="218"/>
        <v>0</v>
      </c>
      <c r="G840" s="143">
        <f>F842/A826</f>
        <v>0</v>
      </c>
      <c r="H840" s="18"/>
      <c r="I840" s="89">
        <f t="shared" si="219"/>
        <v>0</v>
      </c>
      <c r="J840" s="3"/>
      <c r="K840" s="3">
        <f t="shared" si="220"/>
        <v>0</v>
      </c>
      <c r="L840" s="3"/>
    </row>
    <row r="841" ht="15.75" customHeight="1">
      <c r="A841" s="31"/>
      <c r="B841" s="89"/>
      <c r="C841" s="89"/>
      <c r="D841" s="18">
        <f t="shared" si="217"/>
        <v>0</v>
      </c>
      <c r="E841" s="18">
        <f>B841*A826</f>
        <v>0</v>
      </c>
      <c r="F841" s="18">
        <f t="shared" si="218"/>
        <v>0</v>
      </c>
      <c r="G841" s="142"/>
      <c r="H841" s="18"/>
      <c r="I841" s="89">
        <f t="shared" si="219"/>
        <v>0</v>
      </c>
      <c r="J841" s="3"/>
      <c r="K841" s="3">
        <f t="shared" si="220"/>
        <v>0</v>
      </c>
      <c r="L841" s="3"/>
    </row>
    <row r="842" ht="15.75" customHeight="1">
      <c r="A842" s="4" t="s">
        <v>495</v>
      </c>
      <c r="B842" s="97">
        <f>SUM(B828:B841)</f>
        <v>0</v>
      </c>
      <c r="C842" s="96"/>
      <c r="D842" s="97">
        <f t="shared" ref="D842:F842" si="221">SUM(D828:D841)</f>
        <v>0</v>
      </c>
      <c r="E842" s="97">
        <f t="shared" si="221"/>
        <v>0</v>
      </c>
      <c r="F842" s="97">
        <f t="shared" si="221"/>
        <v>0</v>
      </c>
      <c r="G842" s="87"/>
      <c r="H842" s="96"/>
      <c r="I842" s="97">
        <f t="shared" ref="I842:L842" si="222">SUM(I828:I841)</f>
        <v>0</v>
      </c>
      <c r="J842" s="98">
        <f t="shared" si="222"/>
        <v>0</v>
      </c>
      <c r="K842" s="98">
        <f t="shared" si="222"/>
        <v>0</v>
      </c>
      <c r="L842" s="98">
        <f t="shared" si="222"/>
        <v>0</v>
      </c>
    </row>
    <row r="843" ht="15.75" customHeight="1">
      <c r="A843" s="8"/>
      <c r="B843" s="100"/>
      <c r="C843" s="100"/>
      <c r="D843" s="100"/>
      <c r="E843" s="100"/>
      <c r="F843" s="100"/>
      <c r="G843" s="100"/>
      <c r="H843" s="100"/>
      <c r="I843" s="101" t="s">
        <v>496</v>
      </c>
      <c r="J843" s="100"/>
      <c r="K843" s="100"/>
      <c r="L843" s="101" t="s">
        <v>497</v>
      </c>
    </row>
    <row r="844" ht="15.75" customHeight="1">
      <c r="A844" s="8"/>
      <c r="B844" s="100"/>
      <c r="C844" s="100"/>
      <c r="D844" s="100"/>
      <c r="E844" s="100"/>
      <c r="F844" s="100"/>
      <c r="G844" s="100"/>
      <c r="H844" s="100"/>
      <c r="I844" s="104">
        <f>G840*A826</f>
        <v>0</v>
      </c>
      <c r="J844" s="100"/>
      <c r="K844" s="100"/>
      <c r="L844" s="104"/>
    </row>
    <row r="845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</row>
    <row r="84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</row>
    <row r="847" ht="15.75" customHeight="1">
      <c r="A847" s="78" t="s">
        <v>478</v>
      </c>
      <c r="B847" s="79" t="s">
        <v>479</v>
      </c>
      <c r="C847" s="75"/>
      <c r="D847" s="76"/>
      <c r="E847" s="80" t="s">
        <v>480</v>
      </c>
      <c r="F847" s="75"/>
      <c r="G847" s="76"/>
      <c r="H847" s="79" t="s">
        <v>481</v>
      </c>
      <c r="I847" s="75"/>
      <c r="J847" s="75"/>
      <c r="K847" s="75"/>
      <c r="L847" s="76"/>
    </row>
    <row r="848" ht="15.75" customHeight="1">
      <c r="A848" s="177">
        <v>4.0</v>
      </c>
      <c r="B848" s="82" t="s">
        <v>482</v>
      </c>
      <c r="C848" s="82" t="s">
        <v>483</v>
      </c>
      <c r="D848" s="82" t="s">
        <v>484</v>
      </c>
      <c r="E848" s="82" t="s">
        <v>485</v>
      </c>
      <c r="F848" s="82" t="s">
        <v>484</v>
      </c>
      <c r="G848" s="82" t="s">
        <v>524</v>
      </c>
      <c r="H848" s="82" t="s">
        <v>486</v>
      </c>
      <c r="I848" s="82" t="s">
        <v>487</v>
      </c>
      <c r="J848" s="147" t="s">
        <v>488</v>
      </c>
      <c r="K848" s="85" t="s">
        <v>489</v>
      </c>
      <c r="L848" s="85" t="s">
        <v>490</v>
      </c>
    </row>
    <row r="849" ht="15.75" customHeight="1">
      <c r="A849" s="86" t="s">
        <v>491</v>
      </c>
      <c r="B849" s="87"/>
      <c r="C849" s="87"/>
      <c r="D849" s="87"/>
      <c r="E849" s="87"/>
      <c r="F849" s="87"/>
      <c r="G849" s="87"/>
      <c r="H849" s="87"/>
      <c r="I849" s="87"/>
      <c r="J849" s="115"/>
      <c r="K849" s="87"/>
      <c r="L849" s="87"/>
    </row>
    <row r="850" ht="15.75" customHeight="1">
      <c r="A850" s="2"/>
      <c r="B850" s="89"/>
      <c r="C850" s="89"/>
      <c r="D850" s="18">
        <f t="shared" ref="D850:D863" si="223">C850*B850</f>
        <v>0</v>
      </c>
      <c r="E850" s="18">
        <f>B850*A848</f>
        <v>0</v>
      </c>
      <c r="F850" s="18">
        <f t="shared" ref="F850:F863" si="224">E850*C850</f>
        <v>0</v>
      </c>
      <c r="G850" s="140">
        <v>0.0</v>
      </c>
      <c r="H850" s="18"/>
      <c r="I850" s="89">
        <f t="shared" ref="I850:I863" si="225">H850*E850</f>
        <v>0</v>
      </c>
      <c r="J850" s="116"/>
      <c r="K850" s="3">
        <f t="shared" ref="K850:K863" si="226">J850*I850</f>
        <v>0</v>
      </c>
      <c r="L850" s="3"/>
    </row>
    <row r="851" ht="15.75" customHeight="1">
      <c r="A851" s="2"/>
      <c r="B851" s="89"/>
      <c r="C851" s="89"/>
      <c r="D851" s="18">
        <f t="shared" si="223"/>
        <v>0</v>
      </c>
      <c r="E851" s="18">
        <f>B851*A848</f>
        <v>0</v>
      </c>
      <c r="F851" s="18">
        <f t="shared" si="224"/>
        <v>0</v>
      </c>
      <c r="G851" s="87"/>
      <c r="H851" s="18"/>
      <c r="I851" s="89">
        <f t="shared" si="225"/>
        <v>0</v>
      </c>
      <c r="J851" s="116"/>
      <c r="K851" s="3">
        <f t="shared" si="226"/>
        <v>0</v>
      </c>
      <c r="L851" s="3"/>
    </row>
    <row r="852" ht="15.75" customHeight="1">
      <c r="A852" s="2"/>
      <c r="B852" s="18"/>
      <c r="C852" s="18"/>
      <c r="D852" s="18">
        <f t="shared" si="223"/>
        <v>0</v>
      </c>
      <c r="E852" s="18">
        <f>B852*A848</f>
        <v>0</v>
      </c>
      <c r="F852" s="18">
        <f t="shared" si="224"/>
        <v>0</v>
      </c>
      <c r="G852" s="148" t="s">
        <v>527</v>
      </c>
      <c r="H852" s="18"/>
      <c r="I852" s="89">
        <f t="shared" si="225"/>
        <v>0</v>
      </c>
      <c r="J852" s="116"/>
      <c r="K852" s="3">
        <f t="shared" si="226"/>
        <v>0</v>
      </c>
      <c r="L852" s="3"/>
    </row>
    <row r="853" ht="15.75" customHeight="1">
      <c r="A853" s="2"/>
      <c r="B853" s="18"/>
      <c r="C853" s="18"/>
      <c r="D853" s="18">
        <f t="shared" si="223"/>
        <v>0</v>
      </c>
      <c r="E853" s="18">
        <f>B853*A848</f>
        <v>0</v>
      </c>
      <c r="F853" s="18">
        <f t="shared" si="224"/>
        <v>0</v>
      </c>
      <c r="G853" s="142"/>
      <c r="H853" s="18"/>
      <c r="I853" s="89">
        <f t="shared" si="225"/>
        <v>0</v>
      </c>
      <c r="J853" s="116"/>
      <c r="K853" s="3">
        <f t="shared" si="226"/>
        <v>0</v>
      </c>
      <c r="L853" s="3"/>
    </row>
    <row r="854" ht="15.75" customHeight="1">
      <c r="A854" s="2"/>
      <c r="B854" s="18"/>
      <c r="C854" s="18"/>
      <c r="D854" s="18">
        <f t="shared" si="223"/>
        <v>0</v>
      </c>
      <c r="E854" s="18">
        <f>B854*A848</f>
        <v>0</v>
      </c>
      <c r="F854" s="18">
        <f t="shared" si="224"/>
        <v>0</v>
      </c>
      <c r="G854" s="142"/>
      <c r="H854" s="18"/>
      <c r="I854" s="89">
        <f t="shared" si="225"/>
        <v>0</v>
      </c>
      <c r="J854" s="116"/>
      <c r="K854" s="3">
        <f t="shared" si="226"/>
        <v>0</v>
      </c>
      <c r="L854" s="3"/>
    </row>
    <row r="855" ht="15.75" customHeight="1">
      <c r="A855" s="2"/>
      <c r="B855" s="18"/>
      <c r="C855" s="18"/>
      <c r="D855" s="18">
        <f t="shared" si="223"/>
        <v>0</v>
      </c>
      <c r="E855" s="18">
        <f>B855*A848</f>
        <v>0</v>
      </c>
      <c r="F855" s="18">
        <f t="shared" si="224"/>
        <v>0</v>
      </c>
      <c r="G855" s="87"/>
      <c r="H855" s="18"/>
      <c r="I855" s="89">
        <f t="shared" si="225"/>
        <v>0</v>
      </c>
      <c r="J855" s="116"/>
      <c r="K855" s="3">
        <f t="shared" si="226"/>
        <v>0</v>
      </c>
      <c r="L855" s="3"/>
    </row>
    <row r="856" ht="15.75" customHeight="1">
      <c r="A856" s="2"/>
      <c r="B856" s="18"/>
      <c r="C856" s="18"/>
      <c r="D856" s="18">
        <f t="shared" si="223"/>
        <v>0</v>
      </c>
      <c r="E856" s="18">
        <f>B856*A848</f>
        <v>0</v>
      </c>
      <c r="F856" s="18">
        <f t="shared" si="224"/>
        <v>0</v>
      </c>
      <c r="G856" s="59"/>
      <c r="H856" s="18"/>
      <c r="I856" s="89">
        <f t="shared" si="225"/>
        <v>0</v>
      </c>
      <c r="J856" s="116"/>
      <c r="K856" s="3">
        <f t="shared" si="226"/>
        <v>0</v>
      </c>
      <c r="L856" s="3"/>
    </row>
    <row r="857" ht="15.75" customHeight="1">
      <c r="A857" s="2"/>
      <c r="B857" s="89"/>
      <c r="C857" s="89"/>
      <c r="D857" s="18">
        <f t="shared" si="223"/>
        <v>0</v>
      </c>
      <c r="E857" s="18">
        <f>B857*A848</f>
        <v>0</v>
      </c>
      <c r="F857" s="18">
        <f t="shared" si="224"/>
        <v>0</v>
      </c>
      <c r="G857" s="148" t="s">
        <v>528</v>
      </c>
      <c r="H857" s="18"/>
      <c r="I857" s="89">
        <f t="shared" si="225"/>
        <v>0</v>
      </c>
      <c r="J857" s="116"/>
      <c r="K857" s="3">
        <f t="shared" si="226"/>
        <v>0</v>
      </c>
      <c r="L857" s="3"/>
    </row>
    <row r="858" ht="15.75" customHeight="1">
      <c r="A858" s="2"/>
      <c r="B858" s="89"/>
      <c r="C858" s="89"/>
      <c r="D858" s="18">
        <f t="shared" si="223"/>
        <v>0</v>
      </c>
      <c r="E858" s="18">
        <f>B858*A848</f>
        <v>0</v>
      </c>
      <c r="F858" s="18">
        <f t="shared" si="224"/>
        <v>0</v>
      </c>
      <c r="G858" s="142"/>
      <c r="H858" s="18"/>
      <c r="I858" s="89">
        <f t="shared" si="225"/>
        <v>0</v>
      </c>
      <c r="J858" s="116"/>
      <c r="K858" s="3">
        <f t="shared" si="226"/>
        <v>0</v>
      </c>
      <c r="L858" s="3"/>
    </row>
    <row r="859" ht="15.75" customHeight="1">
      <c r="A859" s="1"/>
      <c r="B859" s="89"/>
      <c r="C859" s="89"/>
      <c r="D859" s="18">
        <f t="shared" si="223"/>
        <v>0</v>
      </c>
      <c r="E859" s="18">
        <f>B859*A848</f>
        <v>0</v>
      </c>
      <c r="F859" s="18">
        <f t="shared" si="224"/>
        <v>0</v>
      </c>
      <c r="G859" s="142"/>
      <c r="H859" s="18"/>
      <c r="I859" s="89">
        <f t="shared" si="225"/>
        <v>0</v>
      </c>
      <c r="J859" s="116"/>
      <c r="K859" s="3">
        <f t="shared" si="226"/>
        <v>0</v>
      </c>
      <c r="L859" s="3"/>
    </row>
    <row r="860" ht="15.75" customHeight="1">
      <c r="A860" s="1"/>
      <c r="B860" s="89"/>
      <c r="C860" s="89"/>
      <c r="D860" s="18">
        <f t="shared" si="223"/>
        <v>0</v>
      </c>
      <c r="E860" s="18">
        <f>B860*A848</f>
        <v>0</v>
      </c>
      <c r="F860" s="18">
        <f t="shared" si="224"/>
        <v>0</v>
      </c>
      <c r="G860" s="142"/>
      <c r="H860" s="18"/>
      <c r="I860" s="89">
        <f t="shared" si="225"/>
        <v>0</v>
      </c>
      <c r="J860" s="116"/>
      <c r="K860" s="3">
        <f t="shared" si="226"/>
        <v>0</v>
      </c>
      <c r="L860" s="3"/>
    </row>
    <row r="861" ht="15.75" customHeight="1">
      <c r="A861" s="31"/>
      <c r="B861" s="89"/>
      <c r="C861" s="89"/>
      <c r="D861" s="95">
        <f t="shared" si="223"/>
        <v>0</v>
      </c>
      <c r="E861" s="95">
        <f>B861*A848</f>
        <v>0</v>
      </c>
      <c r="F861" s="18">
        <f t="shared" si="224"/>
        <v>0</v>
      </c>
      <c r="G861" s="87"/>
      <c r="H861" s="18"/>
      <c r="I861" s="89">
        <f t="shared" si="225"/>
        <v>0</v>
      </c>
      <c r="J861" s="118"/>
      <c r="K861" s="3">
        <f t="shared" si="226"/>
        <v>0</v>
      </c>
      <c r="L861" s="3"/>
    </row>
    <row r="862" ht="15.75" customHeight="1">
      <c r="A862" s="31"/>
      <c r="B862" s="89"/>
      <c r="C862" s="89"/>
      <c r="D862" s="18">
        <f t="shared" si="223"/>
        <v>0</v>
      </c>
      <c r="E862" s="18">
        <f>B862*A848</f>
        <v>0</v>
      </c>
      <c r="F862" s="18">
        <f t="shared" si="224"/>
        <v>0</v>
      </c>
      <c r="G862" s="143">
        <f>F864/A848</f>
        <v>0</v>
      </c>
      <c r="H862" s="18"/>
      <c r="I862" s="89">
        <f t="shared" si="225"/>
        <v>0</v>
      </c>
      <c r="J862" s="3"/>
      <c r="K862" s="3">
        <f t="shared" si="226"/>
        <v>0</v>
      </c>
      <c r="L862" s="3"/>
    </row>
    <row r="863" ht="15.75" customHeight="1">
      <c r="A863" s="31"/>
      <c r="B863" s="89"/>
      <c r="C863" s="89"/>
      <c r="D863" s="18">
        <f t="shared" si="223"/>
        <v>0</v>
      </c>
      <c r="E863" s="18">
        <f>B863*A848</f>
        <v>0</v>
      </c>
      <c r="F863" s="18">
        <f t="shared" si="224"/>
        <v>0</v>
      </c>
      <c r="G863" s="142"/>
      <c r="H863" s="18"/>
      <c r="I863" s="89">
        <f t="shared" si="225"/>
        <v>0</v>
      </c>
      <c r="J863" s="3"/>
      <c r="K863" s="3">
        <f t="shared" si="226"/>
        <v>0</v>
      </c>
      <c r="L863" s="3"/>
    </row>
    <row r="864" ht="15.75" customHeight="1">
      <c r="A864" s="4" t="s">
        <v>495</v>
      </c>
      <c r="B864" s="97">
        <f>SUM(B850:B863)</f>
        <v>0</v>
      </c>
      <c r="C864" s="96"/>
      <c r="D864" s="97">
        <f t="shared" ref="D864:F864" si="227">SUM(D850:D863)</f>
        <v>0</v>
      </c>
      <c r="E864" s="97">
        <f t="shared" si="227"/>
        <v>0</v>
      </c>
      <c r="F864" s="97">
        <f t="shared" si="227"/>
        <v>0</v>
      </c>
      <c r="G864" s="87"/>
      <c r="H864" s="96"/>
      <c r="I864" s="97">
        <f t="shared" ref="I864:L864" si="228">SUM(I850:I863)</f>
        <v>0</v>
      </c>
      <c r="J864" s="98">
        <f t="shared" si="228"/>
        <v>0</v>
      </c>
      <c r="K864" s="98">
        <f t="shared" si="228"/>
        <v>0</v>
      </c>
      <c r="L864" s="98">
        <f t="shared" si="228"/>
        <v>0</v>
      </c>
    </row>
    <row r="865" ht="15.75" customHeight="1">
      <c r="A865" s="8"/>
      <c r="B865" s="100"/>
      <c r="C865" s="100"/>
      <c r="D865" s="100"/>
      <c r="E865" s="100"/>
      <c r="F865" s="100"/>
      <c r="G865" s="100"/>
      <c r="H865" s="100"/>
      <c r="I865" s="101" t="s">
        <v>496</v>
      </c>
      <c r="J865" s="100"/>
      <c r="K865" s="100"/>
      <c r="L865" s="101" t="s">
        <v>497</v>
      </c>
    </row>
    <row r="866" ht="15.75" customHeight="1">
      <c r="A866" s="8"/>
      <c r="B866" s="100"/>
      <c r="C866" s="100"/>
      <c r="D866" s="100"/>
      <c r="E866" s="100"/>
      <c r="F866" s="100"/>
      <c r="G866" s="100"/>
      <c r="H866" s="100"/>
      <c r="I866" s="104">
        <f>G862*A848</f>
        <v>0</v>
      </c>
      <c r="J866" s="100"/>
      <c r="K866" s="100"/>
      <c r="L866" s="104"/>
    </row>
    <row r="867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</row>
    <row r="868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</row>
    <row r="869" ht="15.75" customHeight="1">
      <c r="A869" s="66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6"/>
    </row>
    <row r="870" ht="15.75" customHeight="1">
      <c r="A870" s="78" t="s">
        <v>478</v>
      </c>
      <c r="B870" s="79" t="s">
        <v>479</v>
      </c>
      <c r="C870" s="75"/>
      <c r="D870" s="76"/>
      <c r="E870" s="80" t="s">
        <v>480</v>
      </c>
      <c r="F870" s="75"/>
      <c r="G870" s="76"/>
      <c r="H870" s="79" t="s">
        <v>481</v>
      </c>
      <c r="I870" s="75"/>
      <c r="J870" s="75"/>
      <c r="K870" s="75"/>
      <c r="L870" s="76"/>
    </row>
    <row r="871" ht="15.75" customHeight="1">
      <c r="A871" s="177">
        <v>4.0</v>
      </c>
      <c r="B871" s="82" t="s">
        <v>482</v>
      </c>
      <c r="C871" s="82" t="s">
        <v>483</v>
      </c>
      <c r="D871" s="82" t="s">
        <v>484</v>
      </c>
      <c r="E871" s="82" t="s">
        <v>485</v>
      </c>
      <c r="F871" s="82" t="s">
        <v>484</v>
      </c>
      <c r="G871" s="82" t="s">
        <v>524</v>
      </c>
      <c r="H871" s="82" t="s">
        <v>486</v>
      </c>
      <c r="I871" s="82" t="s">
        <v>487</v>
      </c>
      <c r="J871" s="147" t="s">
        <v>488</v>
      </c>
      <c r="K871" s="85" t="s">
        <v>489</v>
      </c>
      <c r="L871" s="85" t="s">
        <v>490</v>
      </c>
    </row>
    <row r="872" ht="15.75" customHeight="1">
      <c r="A872" s="86" t="s">
        <v>491</v>
      </c>
      <c r="B872" s="87"/>
      <c r="C872" s="87"/>
      <c r="D872" s="87"/>
      <c r="E872" s="87"/>
      <c r="F872" s="87"/>
      <c r="G872" s="87"/>
      <c r="H872" s="87"/>
      <c r="I872" s="87"/>
      <c r="J872" s="115"/>
      <c r="K872" s="87"/>
      <c r="L872" s="87"/>
    </row>
    <row r="873" ht="15.75" customHeight="1">
      <c r="A873" s="2"/>
      <c r="B873" s="89"/>
      <c r="C873" s="89"/>
      <c r="D873" s="18">
        <f t="shared" ref="D873:D886" si="229">C873*B873</f>
        <v>0</v>
      </c>
      <c r="E873" s="18">
        <f>B873*A871</f>
        <v>0</v>
      </c>
      <c r="F873" s="18">
        <f t="shared" ref="F873:F886" si="230">E873*C873</f>
        <v>0</v>
      </c>
      <c r="G873" s="140">
        <v>0.0</v>
      </c>
      <c r="H873" s="18"/>
      <c r="I873" s="89">
        <f t="shared" ref="I873:I886" si="231">H873*E873</f>
        <v>0</v>
      </c>
      <c r="J873" s="116"/>
      <c r="K873" s="3">
        <f t="shared" ref="K873:K886" si="232">J873*I873</f>
        <v>0</v>
      </c>
      <c r="L873" s="3"/>
    </row>
    <row r="874" ht="15.75" customHeight="1">
      <c r="A874" s="2"/>
      <c r="B874" s="89"/>
      <c r="C874" s="89"/>
      <c r="D874" s="18">
        <f t="shared" si="229"/>
        <v>0</v>
      </c>
      <c r="E874" s="18">
        <f>B874*A871</f>
        <v>0</v>
      </c>
      <c r="F874" s="18">
        <f t="shared" si="230"/>
        <v>0</v>
      </c>
      <c r="G874" s="87"/>
      <c r="H874" s="18"/>
      <c r="I874" s="89">
        <f t="shared" si="231"/>
        <v>0</v>
      </c>
      <c r="J874" s="116"/>
      <c r="K874" s="3">
        <f t="shared" si="232"/>
        <v>0</v>
      </c>
      <c r="L874" s="3"/>
    </row>
    <row r="875" ht="15.75" customHeight="1">
      <c r="A875" s="2"/>
      <c r="B875" s="18"/>
      <c r="C875" s="18"/>
      <c r="D875" s="18">
        <f t="shared" si="229"/>
        <v>0</v>
      </c>
      <c r="E875" s="18">
        <f>B875*A871</f>
        <v>0</v>
      </c>
      <c r="F875" s="18">
        <f t="shared" si="230"/>
        <v>0</v>
      </c>
      <c r="G875" s="148" t="s">
        <v>527</v>
      </c>
      <c r="H875" s="18"/>
      <c r="I875" s="89">
        <f t="shared" si="231"/>
        <v>0</v>
      </c>
      <c r="J875" s="116"/>
      <c r="K875" s="3">
        <f t="shared" si="232"/>
        <v>0</v>
      </c>
      <c r="L875" s="3"/>
    </row>
    <row r="876" ht="15.75" customHeight="1">
      <c r="A876" s="2"/>
      <c r="B876" s="18"/>
      <c r="C876" s="18"/>
      <c r="D876" s="18">
        <f t="shared" si="229"/>
        <v>0</v>
      </c>
      <c r="E876" s="18">
        <f>B876*A871</f>
        <v>0</v>
      </c>
      <c r="F876" s="18">
        <f t="shared" si="230"/>
        <v>0</v>
      </c>
      <c r="G876" s="142"/>
      <c r="H876" s="18"/>
      <c r="I876" s="89">
        <f t="shared" si="231"/>
        <v>0</v>
      </c>
      <c r="J876" s="116"/>
      <c r="K876" s="3">
        <f t="shared" si="232"/>
        <v>0</v>
      </c>
      <c r="L876" s="3"/>
    </row>
    <row r="877" ht="15.75" customHeight="1">
      <c r="A877" s="2"/>
      <c r="B877" s="18"/>
      <c r="C877" s="18"/>
      <c r="D877" s="18">
        <f t="shared" si="229"/>
        <v>0</v>
      </c>
      <c r="E877" s="18">
        <f>B877*A871</f>
        <v>0</v>
      </c>
      <c r="F877" s="18">
        <f t="shared" si="230"/>
        <v>0</v>
      </c>
      <c r="G877" s="142"/>
      <c r="H877" s="18"/>
      <c r="I877" s="89">
        <f t="shared" si="231"/>
        <v>0</v>
      </c>
      <c r="J877" s="116"/>
      <c r="K877" s="3">
        <f t="shared" si="232"/>
        <v>0</v>
      </c>
      <c r="L877" s="3"/>
    </row>
    <row r="878" ht="15.75" customHeight="1">
      <c r="A878" s="2"/>
      <c r="B878" s="18"/>
      <c r="C878" s="18"/>
      <c r="D878" s="18">
        <f t="shared" si="229"/>
        <v>0</v>
      </c>
      <c r="E878" s="18">
        <f>B878*A871</f>
        <v>0</v>
      </c>
      <c r="F878" s="18">
        <f t="shared" si="230"/>
        <v>0</v>
      </c>
      <c r="G878" s="87"/>
      <c r="H878" s="18"/>
      <c r="I878" s="89">
        <f t="shared" si="231"/>
        <v>0</v>
      </c>
      <c r="J878" s="116"/>
      <c r="K878" s="3">
        <f t="shared" si="232"/>
        <v>0</v>
      </c>
      <c r="L878" s="3"/>
    </row>
    <row r="879" ht="15.75" customHeight="1">
      <c r="A879" s="2"/>
      <c r="B879" s="18"/>
      <c r="C879" s="18"/>
      <c r="D879" s="18">
        <f t="shared" si="229"/>
        <v>0</v>
      </c>
      <c r="E879" s="18">
        <f>B879*A871</f>
        <v>0</v>
      </c>
      <c r="F879" s="18">
        <f t="shared" si="230"/>
        <v>0</v>
      </c>
      <c r="G879" s="59"/>
      <c r="H879" s="18"/>
      <c r="I879" s="89">
        <f t="shared" si="231"/>
        <v>0</v>
      </c>
      <c r="J879" s="116"/>
      <c r="K879" s="3">
        <f t="shared" si="232"/>
        <v>0</v>
      </c>
      <c r="L879" s="3"/>
    </row>
    <row r="880" ht="15.75" customHeight="1">
      <c r="A880" s="2"/>
      <c r="B880" s="89"/>
      <c r="C880" s="89"/>
      <c r="D880" s="18">
        <f t="shared" si="229"/>
        <v>0</v>
      </c>
      <c r="E880" s="18">
        <f>B880*A871</f>
        <v>0</v>
      </c>
      <c r="F880" s="18">
        <f t="shared" si="230"/>
        <v>0</v>
      </c>
      <c r="G880" s="148" t="s">
        <v>528</v>
      </c>
      <c r="H880" s="18"/>
      <c r="I880" s="89">
        <f t="shared" si="231"/>
        <v>0</v>
      </c>
      <c r="J880" s="116"/>
      <c r="K880" s="3">
        <f t="shared" si="232"/>
        <v>0</v>
      </c>
      <c r="L880" s="3"/>
    </row>
    <row r="881" ht="15.75" customHeight="1">
      <c r="A881" s="2"/>
      <c r="B881" s="89"/>
      <c r="C881" s="89"/>
      <c r="D881" s="18">
        <f t="shared" si="229"/>
        <v>0</v>
      </c>
      <c r="E881" s="18">
        <f>B881*A871</f>
        <v>0</v>
      </c>
      <c r="F881" s="18">
        <f t="shared" si="230"/>
        <v>0</v>
      </c>
      <c r="G881" s="142"/>
      <c r="H881" s="18"/>
      <c r="I881" s="89">
        <f t="shared" si="231"/>
        <v>0</v>
      </c>
      <c r="J881" s="116"/>
      <c r="K881" s="3">
        <f t="shared" si="232"/>
        <v>0</v>
      </c>
      <c r="L881" s="3"/>
    </row>
    <row r="882" ht="15.75" customHeight="1">
      <c r="A882" s="1"/>
      <c r="B882" s="89"/>
      <c r="C882" s="89"/>
      <c r="D882" s="18">
        <f t="shared" si="229"/>
        <v>0</v>
      </c>
      <c r="E882" s="18">
        <f>B882*A871</f>
        <v>0</v>
      </c>
      <c r="F882" s="18">
        <f t="shared" si="230"/>
        <v>0</v>
      </c>
      <c r="G882" s="142"/>
      <c r="H882" s="18"/>
      <c r="I882" s="89">
        <f t="shared" si="231"/>
        <v>0</v>
      </c>
      <c r="J882" s="116"/>
      <c r="K882" s="3">
        <f t="shared" si="232"/>
        <v>0</v>
      </c>
      <c r="L882" s="3"/>
    </row>
    <row r="883" ht="15.75" customHeight="1">
      <c r="A883" s="1"/>
      <c r="B883" s="89"/>
      <c r="C883" s="89"/>
      <c r="D883" s="18">
        <f t="shared" si="229"/>
        <v>0</v>
      </c>
      <c r="E883" s="18">
        <f>B883*A871</f>
        <v>0</v>
      </c>
      <c r="F883" s="18">
        <f t="shared" si="230"/>
        <v>0</v>
      </c>
      <c r="G883" s="142"/>
      <c r="H883" s="18"/>
      <c r="I883" s="89">
        <f t="shared" si="231"/>
        <v>0</v>
      </c>
      <c r="J883" s="116"/>
      <c r="K883" s="3">
        <f t="shared" si="232"/>
        <v>0</v>
      </c>
      <c r="L883" s="3"/>
    </row>
    <row r="884" ht="15.75" customHeight="1">
      <c r="A884" s="31"/>
      <c r="B884" s="89"/>
      <c r="C884" s="89"/>
      <c r="D884" s="95">
        <f t="shared" si="229"/>
        <v>0</v>
      </c>
      <c r="E884" s="95">
        <f>B884*A871</f>
        <v>0</v>
      </c>
      <c r="F884" s="18">
        <f t="shared" si="230"/>
        <v>0</v>
      </c>
      <c r="G884" s="87"/>
      <c r="H884" s="18"/>
      <c r="I884" s="89">
        <f t="shared" si="231"/>
        <v>0</v>
      </c>
      <c r="J884" s="118"/>
      <c r="K884" s="3">
        <f t="shared" si="232"/>
        <v>0</v>
      </c>
      <c r="L884" s="3"/>
    </row>
    <row r="885" ht="15.75" customHeight="1">
      <c r="A885" s="31"/>
      <c r="B885" s="89"/>
      <c r="C885" s="89"/>
      <c r="D885" s="18">
        <f t="shared" si="229"/>
        <v>0</v>
      </c>
      <c r="E885" s="18">
        <f>B885*A871</f>
        <v>0</v>
      </c>
      <c r="F885" s="18">
        <f t="shared" si="230"/>
        <v>0</v>
      </c>
      <c r="G885" s="143">
        <f>F887/A871</f>
        <v>0</v>
      </c>
      <c r="H885" s="18"/>
      <c r="I885" s="89">
        <f t="shared" si="231"/>
        <v>0</v>
      </c>
      <c r="J885" s="3"/>
      <c r="K885" s="3">
        <f t="shared" si="232"/>
        <v>0</v>
      </c>
      <c r="L885" s="3"/>
    </row>
    <row r="886" ht="15.75" customHeight="1">
      <c r="A886" s="31"/>
      <c r="B886" s="89"/>
      <c r="C886" s="89"/>
      <c r="D886" s="18">
        <f t="shared" si="229"/>
        <v>0</v>
      </c>
      <c r="E886" s="18">
        <f>B886*A871</f>
        <v>0</v>
      </c>
      <c r="F886" s="18">
        <f t="shared" si="230"/>
        <v>0</v>
      </c>
      <c r="G886" s="142"/>
      <c r="H886" s="18"/>
      <c r="I886" s="89">
        <f t="shared" si="231"/>
        <v>0</v>
      </c>
      <c r="J886" s="3"/>
      <c r="K886" s="3">
        <f t="shared" si="232"/>
        <v>0</v>
      </c>
      <c r="L886" s="3"/>
    </row>
    <row r="887" ht="15.75" customHeight="1">
      <c r="A887" s="4" t="s">
        <v>495</v>
      </c>
      <c r="B887" s="97">
        <f>SUM(B873:B886)</f>
        <v>0</v>
      </c>
      <c r="C887" s="96"/>
      <c r="D887" s="97">
        <f t="shared" ref="D887:F887" si="233">SUM(D873:D886)</f>
        <v>0</v>
      </c>
      <c r="E887" s="97">
        <f t="shared" si="233"/>
        <v>0</v>
      </c>
      <c r="F887" s="97">
        <f t="shared" si="233"/>
        <v>0</v>
      </c>
      <c r="G887" s="87"/>
      <c r="H887" s="96"/>
      <c r="I887" s="97">
        <f t="shared" ref="I887:L887" si="234">SUM(I873:I886)</f>
        <v>0</v>
      </c>
      <c r="J887" s="98">
        <f t="shared" si="234"/>
        <v>0</v>
      </c>
      <c r="K887" s="98">
        <f t="shared" si="234"/>
        <v>0</v>
      </c>
      <c r="L887" s="98">
        <f t="shared" si="234"/>
        <v>0</v>
      </c>
    </row>
    <row r="888" ht="15.75" customHeight="1">
      <c r="A888" s="8"/>
      <c r="B888" s="100"/>
      <c r="C888" s="100"/>
      <c r="D888" s="100"/>
      <c r="E888" s="100"/>
      <c r="F888" s="100"/>
      <c r="G888" s="100"/>
      <c r="H888" s="100"/>
      <c r="I888" s="101" t="s">
        <v>496</v>
      </c>
      <c r="J888" s="100"/>
      <c r="K888" s="100"/>
      <c r="L888" s="101" t="s">
        <v>497</v>
      </c>
    </row>
    <row r="889" ht="15.75" customHeight="1">
      <c r="A889" s="8"/>
      <c r="B889" s="100"/>
      <c r="C889" s="100"/>
      <c r="D889" s="100"/>
      <c r="E889" s="100"/>
      <c r="F889" s="100"/>
      <c r="G889" s="100"/>
      <c r="H889" s="100"/>
      <c r="I889" s="104">
        <f>G885*A871</f>
        <v>0</v>
      </c>
      <c r="J889" s="100"/>
      <c r="K889" s="100"/>
      <c r="L889" s="104"/>
    </row>
    <row r="890" ht="15.75" customHeight="1">
      <c r="A890" s="8"/>
      <c r="B890" s="100"/>
      <c r="C890" s="100"/>
      <c r="D890" s="100"/>
      <c r="E890" s="100"/>
      <c r="F890" s="100"/>
      <c r="G890" s="100"/>
      <c r="H890" s="100"/>
      <c r="I890" s="107"/>
      <c r="J890" s="100"/>
      <c r="K890" s="100"/>
      <c r="L890" s="107"/>
    </row>
    <row r="891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</row>
    <row r="892" ht="15.75" customHeight="1">
      <c r="A892" s="66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6"/>
    </row>
    <row r="893" ht="15.75" customHeight="1">
      <c r="A893" s="78" t="s">
        <v>478</v>
      </c>
      <c r="B893" s="79" t="s">
        <v>479</v>
      </c>
      <c r="C893" s="75"/>
      <c r="D893" s="76"/>
      <c r="E893" s="80" t="s">
        <v>480</v>
      </c>
      <c r="F893" s="75"/>
      <c r="G893" s="76"/>
      <c r="H893" s="79" t="s">
        <v>481</v>
      </c>
      <c r="I893" s="75"/>
      <c r="J893" s="75"/>
      <c r="K893" s="75"/>
      <c r="L893" s="76"/>
    </row>
    <row r="894" ht="15.75" customHeight="1">
      <c r="A894" s="177">
        <v>4.0</v>
      </c>
      <c r="B894" s="82" t="s">
        <v>482</v>
      </c>
      <c r="C894" s="82" t="s">
        <v>483</v>
      </c>
      <c r="D894" s="82" t="s">
        <v>484</v>
      </c>
      <c r="E894" s="82" t="s">
        <v>485</v>
      </c>
      <c r="F894" s="82" t="s">
        <v>484</v>
      </c>
      <c r="G894" s="82" t="s">
        <v>524</v>
      </c>
      <c r="H894" s="82" t="s">
        <v>486</v>
      </c>
      <c r="I894" s="82" t="s">
        <v>487</v>
      </c>
      <c r="J894" s="147" t="s">
        <v>488</v>
      </c>
      <c r="K894" s="85" t="s">
        <v>489</v>
      </c>
      <c r="L894" s="85" t="s">
        <v>490</v>
      </c>
    </row>
    <row r="895" ht="15.75" customHeight="1">
      <c r="A895" s="86" t="s">
        <v>491</v>
      </c>
      <c r="B895" s="87"/>
      <c r="C895" s="87"/>
      <c r="D895" s="87"/>
      <c r="E895" s="87"/>
      <c r="F895" s="87"/>
      <c r="G895" s="87"/>
      <c r="H895" s="87"/>
      <c r="I895" s="87"/>
      <c r="J895" s="115"/>
      <c r="K895" s="87"/>
      <c r="L895" s="87"/>
    </row>
    <row r="896" ht="15.75" customHeight="1">
      <c r="A896" s="2"/>
      <c r="B896" s="89"/>
      <c r="C896" s="89"/>
      <c r="D896" s="18">
        <f t="shared" ref="D896:D909" si="235">C896*B896</f>
        <v>0</v>
      </c>
      <c r="E896" s="18">
        <f>B896*A894</f>
        <v>0</v>
      </c>
      <c r="F896" s="18">
        <f t="shared" ref="F896:F909" si="236">E896*C896</f>
        <v>0</v>
      </c>
      <c r="G896" s="140">
        <v>0.0</v>
      </c>
      <c r="H896" s="18"/>
      <c r="I896" s="89">
        <f t="shared" ref="I896:I909" si="237">H896*E896</f>
        <v>0</v>
      </c>
      <c r="J896" s="116"/>
      <c r="K896" s="3">
        <f t="shared" ref="K896:K909" si="238">J896*I896</f>
        <v>0</v>
      </c>
      <c r="L896" s="3"/>
    </row>
    <row r="897" ht="15.75" customHeight="1">
      <c r="A897" s="2"/>
      <c r="B897" s="89"/>
      <c r="C897" s="89"/>
      <c r="D897" s="18">
        <f t="shared" si="235"/>
        <v>0</v>
      </c>
      <c r="E897" s="18">
        <f>B897*A894</f>
        <v>0</v>
      </c>
      <c r="F897" s="18">
        <f t="shared" si="236"/>
        <v>0</v>
      </c>
      <c r="G897" s="87"/>
      <c r="H897" s="18"/>
      <c r="I897" s="89">
        <f t="shared" si="237"/>
        <v>0</v>
      </c>
      <c r="J897" s="116"/>
      <c r="K897" s="3">
        <f t="shared" si="238"/>
        <v>0</v>
      </c>
      <c r="L897" s="3"/>
    </row>
    <row r="898" ht="15.75" customHeight="1">
      <c r="A898" s="2"/>
      <c r="B898" s="18"/>
      <c r="C898" s="18"/>
      <c r="D898" s="18">
        <f t="shared" si="235"/>
        <v>0</v>
      </c>
      <c r="E898" s="18">
        <f>B898*A894</f>
        <v>0</v>
      </c>
      <c r="F898" s="18">
        <f t="shared" si="236"/>
        <v>0</v>
      </c>
      <c r="G898" s="148" t="s">
        <v>527</v>
      </c>
      <c r="H898" s="18"/>
      <c r="I898" s="89">
        <f t="shared" si="237"/>
        <v>0</v>
      </c>
      <c r="J898" s="116"/>
      <c r="K898" s="3">
        <f t="shared" si="238"/>
        <v>0</v>
      </c>
      <c r="L898" s="3"/>
    </row>
    <row r="899" ht="15.75" customHeight="1">
      <c r="A899" s="2"/>
      <c r="B899" s="18"/>
      <c r="C899" s="18"/>
      <c r="D899" s="18">
        <f t="shared" si="235"/>
        <v>0</v>
      </c>
      <c r="E899" s="18">
        <f>B899*A894</f>
        <v>0</v>
      </c>
      <c r="F899" s="18">
        <f t="shared" si="236"/>
        <v>0</v>
      </c>
      <c r="G899" s="142"/>
      <c r="H899" s="18"/>
      <c r="I899" s="89">
        <f t="shared" si="237"/>
        <v>0</v>
      </c>
      <c r="J899" s="116"/>
      <c r="K899" s="3">
        <f t="shared" si="238"/>
        <v>0</v>
      </c>
      <c r="L899" s="3"/>
    </row>
    <row r="900" ht="15.75" customHeight="1">
      <c r="A900" s="2"/>
      <c r="B900" s="18"/>
      <c r="C900" s="18"/>
      <c r="D900" s="18">
        <f t="shared" si="235"/>
        <v>0</v>
      </c>
      <c r="E900" s="18">
        <f>B900*A894</f>
        <v>0</v>
      </c>
      <c r="F900" s="18">
        <f t="shared" si="236"/>
        <v>0</v>
      </c>
      <c r="G900" s="142"/>
      <c r="H900" s="18"/>
      <c r="I900" s="89">
        <f t="shared" si="237"/>
        <v>0</v>
      </c>
      <c r="J900" s="116"/>
      <c r="K900" s="3">
        <f t="shared" si="238"/>
        <v>0</v>
      </c>
      <c r="L900" s="3"/>
    </row>
    <row r="901" ht="15.75" customHeight="1">
      <c r="A901" s="2"/>
      <c r="B901" s="18"/>
      <c r="C901" s="18"/>
      <c r="D901" s="18">
        <f t="shared" si="235"/>
        <v>0</v>
      </c>
      <c r="E901" s="18">
        <f>B901*A894</f>
        <v>0</v>
      </c>
      <c r="F901" s="18">
        <f t="shared" si="236"/>
        <v>0</v>
      </c>
      <c r="G901" s="87"/>
      <c r="H901" s="18"/>
      <c r="I901" s="89">
        <f t="shared" si="237"/>
        <v>0</v>
      </c>
      <c r="J901" s="116"/>
      <c r="K901" s="3">
        <f t="shared" si="238"/>
        <v>0</v>
      </c>
      <c r="L901" s="3"/>
    </row>
    <row r="902" ht="15.75" customHeight="1">
      <c r="A902" s="2"/>
      <c r="B902" s="18"/>
      <c r="C902" s="18"/>
      <c r="D902" s="18">
        <f t="shared" si="235"/>
        <v>0</v>
      </c>
      <c r="E902" s="18">
        <f>B902*A894</f>
        <v>0</v>
      </c>
      <c r="F902" s="18">
        <f t="shared" si="236"/>
        <v>0</v>
      </c>
      <c r="G902" s="59"/>
      <c r="H902" s="18"/>
      <c r="I902" s="89">
        <f t="shared" si="237"/>
        <v>0</v>
      </c>
      <c r="J902" s="116"/>
      <c r="K902" s="3">
        <f t="shared" si="238"/>
        <v>0</v>
      </c>
      <c r="L902" s="3"/>
    </row>
    <row r="903" ht="15.75" customHeight="1">
      <c r="A903" s="2"/>
      <c r="B903" s="89"/>
      <c r="C903" s="89"/>
      <c r="D903" s="18">
        <f t="shared" si="235"/>
        <v>0</v>
      </c>
      <c r="E903" s="18">
        <f>B903*A894</f>
        <v>0</v>
      </c>
      <c r="F903" s="18">
        <f t="shared" si="236"/>
        <v>0</v>
      </c>
      <c r="G903" s="148" t="s">
        <v>528</v>
      </c>
      <c r="H903" s="18"/>
      <c r="I903" s="89">
        <f t="shared" si="237"/>
        <v>0</v>
      </c>
      <c r="J903" s="116"/>
      <c r="K903" s="3">
        <f t="shared" si="238"/>
        <v>0</v>
      </c>
      <c r="L903" s="3"/>
    </row>
    <row r="904" ht="15.75" customHeight="1">
      <c r="A904" s="2"/>
      <c r="B904" s="89"/>
      <c r="C904" s="89"/>
      <c r="D904" s="18">
        <f t="shared" si="235"/>
        <v>0</v>
      </c>
      <c r="E904" s="18">
        <f>B904*A894</f>
        <v>0</v>
      </c>
      <c r="F904" s="18">
        <f t="shared" si="236"/>
        <v>0</v>
      </c>
      <c r="G904" s="142"/>
      <c r="H904" s="18"/>
      <c r="I904" s="89">
        <f t="shared" si="237"/>
        <v>0</v>
      </c>
      <c r="J904" s="116"/>
      <c r="K904" s="3">
        <f t="shared" si="238"/>
        <v>0</v>
      </c>
      <c r="L904" s="3"/>
    </row>
    <row r="905" ht="15.75" customHeight="1">
      <c r="A905" s="1"/>
      <c r="B905" s="89"/>
      <c r="C905" s="89"/>
      <c r="D905" s="18">
        <f t="shared" si="235"/>
        <v>0</v>
      </c>
      <c r="E905" s="18">
        <f>B905*A894</f>
        <v>0</v>
      </c>
      <c r="F905" s="18">
        <f t="shared" si="236"/>
        <v>0</v>
      </c>
      <c r="G905" s="142"/>
      <c r="H905" s="18"/>
      <c r="I905" s="89">
        <f t="shared" si="237"/>
        <v>0</v>
      </c>
      <c r="J905" s="116"/>
      <c r="K905" s="3">
        <f t="shared" si="238"/>
        <v>0</v>
      </c>
      <c r="L905" s="3"/>
    </row>
    <row r="906" ht="15.75" customHeight="1">
      <c r="A906" s="1"/>
      <c r="B906" s="89"/>
      <c r="C906" s="89"/>
      <c r="D906" s="18">
        <f t="shared" si="235"/>
        <v>0</v>
      </c>
      <c r="E906" s="18">
        <f>B906*A894</f>
        <v>0</v>
      </c>
      <c r="F906" s="18">
        <f t="shared" si="236"/>
        <v>0</v>
      </c>
      <c r="G906" s="142"/>
      <c r="H906" s="18"/>
      <c r="I906" s="89">
        <f t="shared" si="237"/>
        <v>0</v>
      </c>
      <c r="J906" s="116"/>
      <c r="K906" s="3">
        <f t="shared" si="238"/>
        <v>0</v>
      </c>
      <c r="L906" s="3"/>
    </row>
    <row r="907" ht="15.75" customHeight="1">
      <c r="A907" s="31"/>
      <c r="B907" s="89"/>
      <c r="C907" s="89"/>
      <c r="D907" s="95">
        <f t="shared" si="235"/>
        <v>0</v>
      </c>
      <c r="E907" s="95">
        <f>B907*A894</f>
        <v>0</v>
      </c>
      <c r="F907" s="18">
        <f t="shared" si="236"/>
        <v>0</v>
      </c>
      <c r="G907" s="87"/>
      <c r="H907" s="18"/>
      <c r="I907" s="89">
        <f t="shared" si="237"/>
        <v>0</v>
      </c>
      <c r="J907" s="118"/>
      <c r="K907" s="3">
        <f t="shared" si="238"/>
        <v>0</v>
      </c>
      <c r="L907" s="3"/>
    </row>
    <row r="908" ht="15.75" customHeight="1">
      <c r="A908" s="31"/>
      <c r="B908" s="89"/>
      <c r="C908" s="89"/>
      <c r="D908" s="18">
        <f t="shared" si="235"/>
        <v>0</v>
      </c>
      <c r="E908" s="18">
        <f>B908*A894</f>
        <v>0</v>
      </c>
      <c r="F908" s="18">
        <f t="shared" si="236"/>
        <v>0</v>
      </c>
      <c r="G908" s="143">
        <f>F910/A894</f>
        <v>0</v>
      </c>
      <c r="H908" s="18"/>
      <c r="I908" s="89">
        <f t="shared" si="237"/>
        <v>0</v>
      </c>
      <c r="J908" s="3"/>
      <c r="K908" s="3">
        <f t="shared" si="238"/>
        <v>0</v>
      </c>
      <c r="L908" s="3"/>
    </row>
    <row r="909" ht="15.75" customHeight="1">
      <c r="A909" s="31"/>
      <c r="B909" s="89"/>
      <c r="C909" s="89"/>
      <c r="D909" s="18">
        <f t="shared" si="235"/>
        <v>0</v>
      </c>
      <c r="E909" s="18">
        <f>B909*A894</f>
        <v>0</v>
      </c>
      <c r="F909" s="18">
        <f t="shared" si="236"/>
        <v>0</v>
      </c>
      <c r="G909" s="142"/>
      <c r="H909" s="18"/>
      <c r="I909" s="89">
        <f t="shared" si="237"/>
        <v>0</v>
      </c>
      <c r="J909" s="3"/>
      <c r="K909" s="3">
        <f t="shared" si="238"/>
        <v>0</v>
      </c>
      <c r="L909" s="3"/>
    </row>
    <row r="910" ht="15.75" customHeight="1">
      <c r="A910" s="4" t="s">
        <v>495</v>
      </c>
      <c r="B910" s="97">
        <f>SUM(B896:B909)</f>
        <v>0</v>
      </c>
      <c r="C910" s="96"/>
      <c r="D910" s="97">
        <f t="shared" ref="D910:F910" si="239">SUM(D896:D909)</f>
        <v>0</v>
      </c>
      <c r="E910" s="97">
        <f t="shared" si="239"/>
        <v>0</v>
      </c>
      <c r="F910" s="97">
        <f t="shared" si="239"/>
        <v>0</v>
      </c>
      <c r="G910" s="87"/>
      <c r="H910" s="96"/>
      <c r="I910" s="97">
        <f t="shared" ref="I910:L910" si="240">SUM(I896:I909)</f>
        <v>0</v>
      </c>
      <c r="J910" s="98">
        <f t="shared" si="240"/>
        <v>0</v>
      </c>
      <c r="K910" s="98">
        <f t="shared" si="240"/>
        <v>0</v>
      </c>
      <c r="L910" s="98">
        <f t="shared" si="240"/>
        <v>0</v>
      </c>
    </row>
    <row r="911" ht="15.75" customHeight="1">
      <c r="A911" s="8"/>
      <c r="B911" s="100"/>
      <c r="C911" s="100"/>
      <c r="D911" s="100"/>
      <c r="E911" s="100"/>
      <c r="F911" s="100"/>
      <c r="G911" s="100"/>
      <c r="H911" s="100"/>
      <c r="I911" s="101" t="s">
        <v>496</v>
      </c>
      <c r="J911" s="100"/>
      <c r="K911" s="100"/>
      <c r="L911" s="101" t="s">
        <v>497</v>
      </c>
    </row>
    <row r="912" ht="15.75" customHeight="1">
      <c r="A912" s="8"/>
      <c r="B912" s="100"/>
      <c r="C912" s="100"/>
      <c r="D912" s="100"/>
      <c r="E912" s="100"/>
      <c r="F912" s="100"/>
      <c r="G912" s="100"/>
      <c r="H912" s="100"/>
      <c r="I912" s="104">
        <f>G908*A894</f>
        <v>0</v>
      </c>
      <c r="J912" s="100"/>
      <c r="K912" s="100"/>
      <c r="L912" s="104"/>
    </row>
    <row r="913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</row>
    <row r="914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</row>
    <row r="915" ht="15.75" customHeight="1">
      <c r="A915" s="66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6"/>
    </row>
    <row r="916" ht="15.75" customHeight="1">
      <c r="A916" s="78" t="s">
        <v>478</v>
      </c>
      <c r="B916" s="79" t="s">
        <v>479</v>
      </c>
      <c r="C916" s="75"/>
      <c r="D916" s="76"/>
      <c r="E916" s="80" t="s">
        <v>480</v>
      </c>
      <c r="F916" s="75"/>
      <c r="G916" s="76"/>
      <c r="H916" s="79" t="s">
        <v>481</v>
      </c>
      <c r="I916" s="75"/>
      <c r="J916" s="75"/>
      <c r="K916" s="75"/>
      <c r="L916" s="76"/>
    </row>
    <row r="917" ht="15.75" customHeight="1">
      <c r="A917" s="177">
        <v>4.0</v>
      </c>
      <c r="B917" s="82" t="s">
        <v>482</v>
      </c>
      <c r="C917" s="82" t="s">
        <v>483</v>
      </c>
      <c r="D917" s="82" t="s">
        <v>484</v>
      </c>
      <c r="E917" s="82" t="s">
        <v>485</v>
      </c>
      <c r="F917" s="82" t="s">
        <v>484</v>
      </c>
      <c r="G917" s="82" t="s">
        <v>524</v>
      </c>
      <c r="H917" s="82" t="s">
        <v>486</v>
      </c>
      <c r="I917" s="82" t="s">
        <v>487</v>
      </c>
      <c r="J917" s="147" t="s">
        <v>488</v>
      </c>
      <c r="K917" s="85" t="s">
        <v>489</v>
      </c>
      <c r="L917" s="85" t="s">
        <v>490</v>
      </c>
    </row>
    <row r="918" ht="15.75" customHeight="1">
      <c r="A918" s="86" t="s">
        <v>491</v>
      </c>
      <c r="B918" s="87"/>
      <c r="C918" s="87"/>
      <c r="D918" s="87"/>
      <c r="E918" s="87"/>
      <c r="F918" s="87"/>
      <c r="G918" s="87"/>
      <c r="H918" s="87"/>
      <c r="I918" s="87"/>
      <c r="J918" s="115"/>
      <c r="K918" s="87"/>
      <c r="L918" s="87"/>
    </row>
    <row r="919" ht="15.75" customHeight="1">
      <c r="A919" s="2"/>
      <c r="B919" s="89"/>
      <c r="C919" s="89"/>
      <c r="D919" s="18">
        <f t="shared" ref="D919:D932" si="241">C919*B919</f>
        <v>0</v>
      </c>
      <c r="E919" s="18">
        <f>B919*A917</f>
        <v>0</v>
      </c>
      <c r="F919" s="18">
        <f t="shared" ref="F919:F932" si="242">E919*C919</f>
        <v>0</v>
      </c>
      <c r="G919" s="140">
        <v>0.0</v>
      </c>
      <c r="H919" s="18"/>
      <c r="I919" s="89">
        <f t="shared" ref="I919:I932" si="243">H919*E919</f>
        <v>0</v>
      </c>
      <c r="J919" s="116"/>
      <c r="K919" s="3">
        <f t="shared" ref="K919:K932" si="244">J919*I919</f>
        <v>0</v>
      </c>
      <c r="L919" s="3"/>
    </row>
    <row r="920" ht="15.75" customHeight="1">
      <c r="A920" s="2"/>
      <c r="B920" s="89"/>
      <c r="C920" s="89"/>
      <c r="D920" s="18">
        <f t="shared" si="241"/>
        <v>0</v>
      </c>
      <c r="E920" s="18">
        <f>B920*A917</f>
        <v>0</v>
      </c>
      <c r="F920" s="18">
        <f t="shared" si="242"/>
        <v>0</v>
      </c>
      <c r="G920" s="87"/>
      <c r="H920" s="18"/>
      <c r="I920" s="89">
        <f t="shared" si="243"/>
        <v>0</v>
      </c>
      <c r="J920" s="116"/>
      <c r="K920" s="3">
        <f t="shared" si="244"/>
        <v>0</v>
      </c>
      <c r="L920" s="3"/>
    </row>
    <row r="921" ht="15.75" customHeight="1">
      <c r="A921" s="2"/>
      <c r="B921" s="18"/>
      <c r="C921" s="18"/>
      <c r="D921" s="18">
        <f t="shared" si="241"/>
        <v>0</v>
      </c>
      <c r="E921" s="18">
        <f>B921*A917</f>
        <v>0</v>
      </c>
      <c r="F921" s="18">
        <f t="shared" si="242"/>
        <v>0</v>
      </c>
      <c r="G921" s="148" t="s">
        <v>527</v>
      </c>
      <c r="H921" s="18"/>
      <c r="I921" s="89">
        <f t="shared" si="243"/>
        <v>0</v>
      </c>
      <c r="J921" s="116"/>
      <c r="K921" s="3">
        <f t="shared" si="244"/>
        <v>0</v>
      </c>
      <c r="L921" s="3"/>
    </row>
    <row r="922" ht="15.75" customHeight="1">
      <c r="A922" s="2"/>
      <c r="B922" s="18"/>
      <c r="C922" s="18"/>
      <c r="D922" s="18">
        <f t="shared" si="241"/>
        <v>0</v>
      </c>
      <c r="E922" s="18">
        <f>B922*A917</f>
        <v>0</v>
      </c>
      <c r="F922" s="18">
        <f t="shared" si="242"/>
        <v>0</v>
      </c>
      <c r="G922" s="142"/>
      <c r="H922" s="18"/>
      <c r="I922" s="89">
        <f t="shared" si="243"/>
        <v>0</v>
      </c>
      <c r="J922" s="116"/>
      <c r="K922" s="3">
        <f t="shared" si="244"/>
        <v>0</v>
      </c>
      <c r="L922" s="3"/>
    </row>
    <row r="923" ht="15.75" customHeight="1">
      <c r="A923" s="2"/>
      <c r="B923" s="18"/>
      <c r="C923" s="18"/>
      <c r="D923" s="18">
        <f t="shared" si="241"/>
        <v>0</v>
      </c>
      <c r="E923" s="18">
        <f>B923*A917</f>
        <v>0</v>
      </c>
      <c r="F923" s="18">
        <f t="shared" si="242"/>
        <v>0</v>
      </c>
      <c r="G923" s="142"/>
      <c r="H923" s="18"/>
      <c r="I923" s="89">
        <f t="shared" si="243"/>
        <v>0</v>
      </c>
      <c r="J923" s="116"/>
      <c r="K923" s="3">
        <f t="shared" si="244"/>
        <v>0</v>
      </c>
      <c r="L923" s="3"/>
    </row>
    <row r="924" ht="15.75" customHeight="1">
      <c r="A924" s="2"/>
      <c r="B924" s="18"/>
      <c r="C924" s="18"/>
      <c r="D924" s="18">
        <f t="shared" si="241"/>
        <v>0</v>
      </c>
      <c r="E924" s="18">
        <f>B924*A917</f>
        <v>0</v>
      </c>
      <c r="F924" s="18">
        <f t="shared" si="242"/>
        <v>0</v>
      </c>
      <c r="G924" s="87"/>
      <c r="H924" s="18"/>
      <c r="I924" s="89">
        <f t="shared" si="243"/>
        <v>0</v>
      </c>
      <c r="J924" s="116"/>
      <c r="K924" s="3">
        <f t="shared" si="244"/>
        <v>0</v>
      </c>
      <c r="L924" s="3"/>
    </row>
    <row r="925" ht="15.75" customHeight="1">
      <c r="A925" s="2"/>
      <c r="B925" s="18"/>
      <c r="C925" s="18"/>
      <c r="D925" s="18">
        <f t="shared" si="241"/>
        <v>0</v>
      </c>
      <c r="E925" s="18">
        <f>B925*A917</f>
        <v>0</v>
      </c>
      <c r="F925" s="18">
        <f t="shared" si="242"/>
        <v>0</v>
      </c>
      <c r="G925" s="59"/>
      <c r="H925" s="18"/>
      <c r="I925" s="89">
        <f t="shared" si="243"/>
        <v>0</v>
      </c>
      <c r="J925" s="116"/>
      <c r="K925" s="3">
        <f t="shared" si="244"/>
        <v>0</v>
      </c>
      <c r="L925" s="3"/>
    </row>
    <row r="926" ht="15.75" customHeight="1">
      <c r="A926" s="2"/>
      <c r="B926" s="89"/>
      <c r="C926" s="89"/>
      <c r="D926" s="18">
        <f t="shared" si="241"/>
        <v>0</v>
      </c>
      <c r="E926" s="18">
        <f>B926*A917</f>
        <v>0</v>
      </c>
      <c r="F926" s="18">
        <f t="shared" si="242"/>
        <v>0</v>
      </c>
      <c r="G926" s="148" t="s">
        <v>528</v>
      </c>
      <c r="H926" s="18"/>
      <c r="I926" s="89">
        <f t="shared" si="243"/>
        <v>0</v>
      </c>
      <c r="J926" s="116"/>
      <c r="K926" s="3">
        <f t="shared" si="244"/>
        <v>0</v>
      </c>
      <c r="L926" s="3"/>
    </row>
    <row r="927" ht="15.75" customHeight="1">
      <c r="A927" s="2"/>
      <c r="B927" s="89"/>
      <c r="C927" s="89"/>
      <c r="D927" s="18">
        <f t="shared" si="241"/>
        <v>0</v>
      </c>
      <c r="E927" s="18">
        <f>B927*A917</f>
        <v>0</v>
      </c>
      <c r="F927" s="18">
        <f t="shared" si="242"/>
        <v>0</v>
      </c>
      <c r="G927" s="142"/>
      <c r="H927" s="18"/>
      <c r="I927" s="89">
        <f t="shared" si="243"/>
        <v>0</v>
      </c>
      <c r="J927" s="116"/>
      <c r="K927" s="3">
        <f t="shared" si="244"/>
        <v>0</v>
      </c>
      <c r="L927" s="3"/>
    </row>
    <row r="928" ht="15.75" customHeight="1">
      <c r="A928" s="1"/>
      <c r="B928" s="89"/>
      <c r="C928" s="89"/>
      <c r="D928" s="18">
        <f t="shared" si="241"/>
        <v>0</v>
      </c>
      <c r="E928" s="18">
        <f>B928*A917</f>
        <v>0</v>
      </c>
      <c r="F928" s="18">
        <f t="shared" si="242"/>
        <v>0</v>
      </c>
      <c r="G928" s="142"/>
      <c r="H928" s="18"/>
      <c r="I928" s="89">
        <f t="shared" si="243"/>
        <v>0</v>
      </c>
      <c r="J928" s="116"/>
      <c r="K928" s="3">
        <f t="shared" si="244"/>
        <v>0</v>
      </c>
      <c r="L928" s="3"/>
    </row>
    <row r="929" ht="15.75" customHeight="1">
      <c r="A929" s="1"/>
      <c r="B929" s="89"/>
      <c r="C929" s="89"/>
      <c r="D929" s="18">
        <f t="shared" si="241"/>
        <v>0</v>
      </c>
      <c r="E929" s="18">
        <f>B929*A917</f>
        <v>0</v>
      </c>
      <c r="F929" s="18">
        <f t="shared" si="242"/>
        <v>0</v>
      </c>
      <c r="G929" s="142"/>
      <c r="H929" s="18"/>
      <c r="I929" s="89">
        <f t="shared" si="243"/>
        <v>0</v>
      </c>
      <c r="J929" s="116"/>
      <c r="K929" s="3">
        <f t="shared" si="244"/>
        <v>0</v>
      </c>
      <c r="L929" s="3"/>
    </row>
    <row r="930" ht="15.75" customHeight="1">
      <c r="A930" s="31"/>
      <c r="B930" s="89"/>
      <c r="C930" s="89"/>
      <c r="D930" s="95">
        <f t="shared" si="241"/>
        <v>0</v>
      </c>
      <c r="E930" s="95">
        <f>B930*A917</f>
        <v>0</v>
      </c>
      <c r="F930" s="18">
        <f t="shared" si="242"/>
        <v>0</v>
      </c>
      <c r="G930" s="87"/>
      <c r="H930" s="18"/>
      <c r="I930" s="89">
        <f t="shared" si="243"/>
        <v>0</v>
      </c>
      <c r="J930" s="118"/>
      <c r="K930" s="3">
        <f t="shared" si="244"/>
        <v>0</v>
      </c>
      <c r="L930" s="3"/>
    </row>
    <row r="931" ht="15.75" customHeight="1">
      <c r="A931" s="31"/>
      <c r="B931" s="89"/>
      <c r="C931" s="89"/>
      <c r="D931" s="18">
        <f t="shared" si="241"/>
        <v>0</v>
      </c>
      <c r="E931" s="18">
        <f>B931*A917</f>
        <v>0</v>
      </c>
      <c r="F931" s="18">
        <f t="shared" si="242"/>
        <v>0</v>
      </c>
      <c r="G931" s="143">
        <f>F933/A917</f>
        <v>0</v>
      </c>
      <c r="H931" s="18"/>
      <c r="I931" s="89">
        <f t="shared" si="243"/>
        <v>0</v>
      </c>
      <c r="J931" s="3"/>
      <c r="K931" s="3">
        <f t="shared" si="244"/>
        <v>0</v>
      </c>
      <c r="L931" s="3"/>
    </row>
    <row r="932" ht="15.75" customHeight="1">
      <c r="A932" s="31"/>
      <c r="B932" s="89"/>
      <c r="C932" s="89"/>
      <c r="D932" s="18">
        <f t="shared" si="241"/>
        <v>0</v>
      </c>
      <c r="E932" s="18">
        <f>B932*A917</f>
        <v>0</v>
      </c>
      <c r="F932" s="18">
        <f t="shared" si="242"/>
        <v>0</v>
      </c>
      <c r="G932" s="142"/>
      <c r="H932" s="18"/>
      <c r="I932" s="89">
        <f t="shared" si="243"/>
        <v>0</v>
      </c>
      <c r="J932" s="3"/>
      <c r="K932" s="3">
        <f t="shared" si="244"/>
        <v>0</v>
      </c>
      <c r="L932" s="3"/>
    </row>
    <row r="933" ht="15.75" customHeight="1">
      <c r="A933" s="4" t="s">
        <v>495</v>
      </c>
      <c r="B933" s="97">
        <f>SUM(B919:B932)</f>
        <v>0</v>
      </c>
      <c r="C933" s="96"/>
      <c r="D933" s="97">
        <f t="shared" ref="D933:F933" si="245">SUM(D919:D932)</f>
        <v>0</v>
      </c>
      <c r="E933" s="97">
        <f t="shared" si="245"/>
        <v>0</v>
      </c>
      <c r="F933" s="97">
        <f t="shared" si="245"/>
        <v>0</v>
      </c>
      <c r="G933" s="87"/>
      <c r="H933" s="96"/>
      <c r="I933" s="97">
        <f t="shared" ref="I933:L933" si="246">SUM(I919:I932)</f>
        <v>0</v>
      </c>
      <c r="J933" s="98">
        <f t="shared" si="246"/>
        <v>0</v>
      </c>
      <c r="K933" s="98">
        <f t="shared" si="246"/>
        <v>0</v>
      </c>
      <c r="L933" s="98">
        <f t="shared" si="246"/>
        <v>0</v>
      </c>
    </row>
    <row r="934" ht="15.75" customHeight="1">
      <c r="A934" s="8"/>
      <c r="B934" s="100"/>
      <c r="C934" s="100"/>
      <c r="D934" s="100"/>
      <c r="E934" s="100"/>
      <c r="F934" s="100"/>
      <c r="G934" s="100"/>
      <c r="H934" s="100"/>
      <c r="I934" s="101" t="s">
        <v>496</v>
      </c>
      <c r="J934" s="100"/>
      <c r="K934" s="100"/>
      <c r="L934" s="101" t="s">
        <v>497</v>
      </c>
    </row>
    <row r="935" ht="15.75" customHeight="1">
      <c r="A935" s="8"/>
      <c r="B935" s="100"/>
      <c r="C935" s="100"/>
      <c r="D935" s="100"/>
      <c r="E935" s="100"/>
      <c r="F935" s="100"/>
      <c r="G935" s="100"/>
      <c r="H935" s="100"/>
      <c r="I935" s="104">
        <f>G931*A917</f>
        <v>0</v>
      </c>
      <c r="J935" s="100"/>
      <c r="K935" s="100"/>
      <c r="L935" s="104"/>
    </row>
    <row r="93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</row>
    <row r="937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</row>
    <row r="938" ht="15.75" customHeight="1">
      <c r="A938" s="78" t="s">
        <v>478</v>
      </c>
      <c r="B938" s="79" t="s">
        <v>479</v>
      </c>
      <c r="C938" s="75"/>
      <c r="D938" s="76"/>
      <c r="E938" s="80" t="s">
        <v>480</v>
      </c>
      <c r="F938" s="75"/>
      <c r="G938" s="76"/>
      <c r="H938" s="79" t="s">
        <v>481</v>
      </c>
      <c r="I938" s="75"/>
      <c r="J938" s="75"/>
      <c r="K938" s="75"/>
      <c r="L938" s="76"/>
    </row>
    <row r="939" ht="15.75" customHeight="1">
      <c r="A939" s="177">
        <v>4.0</v>
      </c>
      <c r="B939" s="82" t="s">
        <v>482</v>
      </c>
      <c r="C939" s="82" t="s">
        <v>483</v>
      </c>
      <c r="D939" s="82" t="s">
        <v>484</v>
      </c>
      <c r="E939" s="82" t="s">
        <v>485</v>
      </c>
      <c r="F939" s="82" t="s">
        <v>484</v>
      </c>
      <c r="G939" s="82" t="s">
        <v>524</v>
      </c>
      <c r="H939" s="82" t="s">
        <v>486</v>
      </c>
      <c r="I939" s="82" t="s">
        <v>487</v>
      </c>
      <c r="J939" s="147" t="s">
        <v>488</v>
      </c>
      <c r="K939" s="85" t="s">
        <v>489</v>
      </c>
      <c r="L939" s="85" t="s">
        <v>490</v>
      </c>
    </row>
    <row r="940" ht="15.75" customHeight="1">
      <c r="A940" s="86" t="s">
        <v>491</v>
      </c>
      <c r="B940" s="87"/>
      <c r="C940" s="87"/>
      <c r="D940" s="87"/>
      <c r="E940" s="87"/>
      <c r="F940" s="87"/>
      <c r="G940" s="87"/>
      <c r="H940" s="87"/>
      <c r="I940" s="87"/>
      <c r="J940" s="115"/>
      <c r="K940" s="87"/>
      <c r="L940" s="87"/>
    </row>
    <row r="941" ht="15.75" customHeight="1">
      <c r="A941" s="2"/>
      <c r="B941" s="89"/>
      <c r="C941" s="89"/>
      <c r="D941" s="18">
        <f t="shared" ref="D941:D954" si="247">C941*B941</f>
        <v>0</v>
      </c>
      <c r="E941" s="18">
        <f>B941*A939</f>
        <v>0</v>
      </c>
      <c r="F941" s="18">
        <f t="shared" ref="F941:F954" si="248">E941*C941</f>
        <v>0</v>
      </c>
      <c r="G941" s="140">
        <v>0.0</v>
      </c>
      <c r="H941" s="18"/>
      <c r="I941" s="89">
        <f t="shared" ref="I941:I954" si="249">H941*E941</f>
        <v>0</v>
      </c>
      <c r="J941" s="116"/>
      <c r="K941" s="3">
        <f t="shared" ref="K941:K954" si="250">J941*I941</f>
        <v>0</v>
      </c>
      <c r="L941" s="3"/>
    </row>
    <row r="942" ht="15.75" customHeight="1">
      <c r="A942" s="2"/>
      <c r="B942" s="89"/>
      <c r="C942" s="89"/>
      <c r="D942" s="18">
        <f t="shared" si="247"/>
        <v>0</v>
      </c>
      <c r="E942" s="18">
        <f>B942*A939</f>
        <v>0</v>
      </c>
      <c r="F942" s="18">
        <f t="shared" si="248"/>
        <v>0</v>
      </c>
      <c r="G942" s="87"/>
      <c r="H942" s="18"/>
      <c r="I942" s="89">
        <f t="shared" si="249"/>
        <v>0</v>
      </c>
      <c r="J942" s="116"/>
      <c r="K942" s="3">
        <f t="shared" si="250"/>
        <v>0</v>
      </c>
      <c r="L942" s="3"/>
    </row>
    <row r="943" ht="15.75" customHeight="1">
      <c r="A943" s="2"/>
      <c r="B943" s="18"/>
      <c r="C943" s="18"/>
      <c r="D943" s="18">
        <f t="shared" si="247"/>
        <v>0</v>
      </c>
      <c r="E943" s="18">
        <f>B943*A939</f>
        <v>0</v>
      </c>
      <c r="F943" s="18">
        <f t="shared" si="248"/>
        <v>0</v>
      </c>
      <c r="G943" s="148" t="s">
        <v>527</v>
      </c>
      <c r="H943" s="18"/>
      <c r="I943" s="89">
        <f t="shared" si="249"/>
        <v>0</v>
      </c>
      <c r="J943" s="116"/>
      <c r="K943" s="3">
        <f t="shared" si="250"/>
        <v>0</v>
      </c>
      <c r="L943" s="3"/>
    </row>
    <row r="944" ht="15.75" customHeight="1">
      <c r="A944" s="2"/>
      <c r="B944" s="18"/>
      <c r="C944" s="18"/>
      <c r="D944" s="18">
        <f t="shared" si="247"/>
        <v>0</v>
      </c>
      <c r="E944" s="18">
        <f>B944*A939</f>
        <v>0</v>
      </c>
      <c r="F944" s="18">
        <f t="shared" si="248"/>
        <v>0</v>
      </c>
      <c r="G944" s="142"/>
      <c r="H944" s="18"/>
      <c r="I944" s="89">
        <f t="shared" si="249"/>
        <v>0</v>
      </c>
      <c r="J944" s="116"/>
      <c r="K944" s="3">
        <f t="shared" si="250"/>
        <v>0</v>
      </c>
      <c r="L944" s="3"/>
    </row>
    <row r="945" ht="15.75" customHeight="1">
      <c r="A945" s="2"/>
      <c r="B945" s="18"/>
      <c r="C945" s="18"/>
      <c r="D945" s="18">
        <f t="shared" si="247"/>
        <v>0</v>
      </c>
      <c r="E945" s="18">
        <f>B945*A939</f>
        <v>0</v>
      </c>
      <c r="F945" s="18">
        <f t="shared" si="248"/>
        <v>0</v>
      </c>
      <c r="G945" s="142"/>
      <c r="H945" s="18"/>
      <c r="I945" s="89">
        <f t="shared" si="249"/>
        <v>0</v>
      </c>
      <c r="J945" s="116"/>
      <c r="K945" s="3">
        <f t="shared" si="250"/>
        <v>0</v>
      </c>
      <c r="L945" s="3"/>
    </row>
    <row r="946" ht="15.75" customHeight="1">
      <c r="A946" s="2"/>
      <c r="B946" s="18"/>
      <c r="C946" s="18"/>
      <c r="D946" s="18">
        <f t="shared" si="247"/>
        <v>0</v>
      </c>
      <c r="E946" s="18">
        <f>B946*A939</f>
        <v>0</v>
      </c>
      <c r="F946" s="18">
        <f t="shared" si="248"/>
        <v>0</v>
      </c>
      <c r="G946" s="87"/>
      <c r="H946" s="18"/>
      <c r="I946" s="89">
        <f t="shared" si="249"/>
        <v>0</v>
      </c>
      <c r="J946" s="116"/>
      <c r="K946" s="3">
        <f t="shared" si="250"/>
        <v>0</v>
      </c>
      <c r="L946" s="3"/>
    </row>
    <row r="947" ht="15.75" customHeight="1">
      <c r="A947" s="2"/>
      <c r="B947" s="18"/>
      <c r="C947" s="18"/>
      <c r="D947" s="18">
        <f t="shared" si="247"/>
        <v>0</v>
      </c>
      <c r="E947" s="18">
        <f>B947*A939</f>
        <v>0</v>
      </c>
      <c r="F947" s="18">
        <f t="shared" si="248"/>
        <v>0</v>
      </c>
      <c r="G947" s="59"/>
      <c r="H947" s="18"/>
      <c r="I947" s="89">
        <f t="shared" si="249"/>
        <v>0</v>
      </c>
      <c r="J947" s="116"/>
      <c r="K947" s="3">
        <f t="shared" si="250"/>
        <v>0</v>
      </c>
      <c r="L947" s="3"/>
    </row>
    <row r="948" ht="15.75" customHeight="1">
      <c r="A948" s="2"/>
      <c r="B948" s="89"/>
      <c r="C948" s="89"/>
      <c r="D948" s="18">
        <f t="shared" si="247"/>
        <v>0</v>
      </c>
      <c r="E948" s="18">
        <f>B948*A939</f>
        <v>0</v>
      </c>
      <c r="F948" s="18">
        <f t="shared" si="248"/>
        <v>0</v>
      </c>
      <c r="G948" s="148" t="s">
        <v>528</v>
      </c>
      <c r="H948" s="18"/>
      <c r="I948" s="89">
        <f t="shared" si="249"/>
        <v>0</v>
      </c>
      <c r="J948" s="116"/>
      <c r="K948" s="3">
        <f t="shared" si="250"/>
        <v>0</v>
      </c>
      <c r="L948" s="3"/>
    </row>
    <row r="949" ht="15.75" customHeight="1">
      <c r="A949" s="2"/>
      <c r="B949" s="89"/>
      <c r="C949" s="89"/>
      <c r="D949" s="18">
        <f t="shared" si="247"/>
        <v>0</v>
      </c>
      <c r="E949" s="18">
        <f>B949*A939</f>
        <v>0</v>
      </c>
      <c r="F949" s="18">
        <f t="shared" si="248"/>
        <v>0</v>
      </c>
      <c r="G949" s="142"/>
      <c r="H949" s="18"/>
      <c r="I949" s="89">
        <f t="shared" si="249"/>
        <v>0</v>
      </c>
      <c r="J949" s="116"/>
      <c r="K949" s="3">
        <f t="shared" si="250"/>
        <v>0</v>
      </c>
      <c r="L949" s="3"/>
    </row>
    <row r="950" ht="15.75" customHeight="1">
      <c r="A950" s="1"/>
      <c r="B950" s="89"/>
      <c r="C950" s="89"/>
      <c r="D950" s="18">
        <f t="shared" si="247"/>
        <v>0</v>
      </c>
      <c r="E950" s="18">
        <f>B950*A939</f>
        <v>0</v>
      </c>
      <c r="F950" s="18">
        <f t="shared" si="248"/>
        <v>0</v>
      </c>
      <c r="G950" s="142"/>
      <c r="H950" s="18"/>
      <c r="I950" s="89">
        <f t="shared" si="249"/>
        <v>0</v>
      </c>
      <c r="J950" s="116"/>
      <c r="K950" s="3">
        <f t="shared" si="250"/>
        <v>0</v>
      </c>
      <c r="L950" s="3"/>
    </row>
    <row r="951" ht="15.75" customHeight="1">
      <c r="A951" s="1"/>
      <c r="B951" s="89"/>
      <c r="C951" s="89"/>
      <c r="D951" s="18">
        <f t="shared" si="247"/>
        <v>0</v>
      </c>
      <c r="E951" s="18">
        <f>B951*A939</f>
        <v>0</v>
      </c>
      <c r="F951" s="18">
        <f t="shared" si="248"/>
        <v>0</v>
      </c>
      <c r="G951" s="142"/>
      <c r="H951" s="18"/>
      <c r="I951" s="89">
        <f t="shared" si="249"/>
        <v>0</v>
      </c>
      <c r="J951" s="116"/>
      <c r="K951" s="3">
        <f t="shared" si="250"/>
        <v>0</v>
      </c>
      <c r="L951" s="3"/>
    </row>
    <row r="952" ht="15.75" customHeight="1">
      <c r="A952" s="31"/>
      <c r="B952" s="89"/>
      <c r="C952" s="89"/>
      <c r="D952" s="95">
        <f t="shared" si="247"/>
        <v>0</v>
      </c>
      <c r="E952" s="95">
        <f>B952*A939</f>
        <v>0</v>
      </c>
      <c r="F952" s="18">
        <f t="shared" si="248"/>
        <v>0</v>
      </c>
      <c r="G952" s="87"/>
      <c r="H952" s="18"/>
      <c r="I952" s="89">
        <f t="shared" si="249"/>
        <v>0</v>
      </c>
      <c r="J952" s="118"/>
      <c r="K952" s="3">
        <f t="shared" si="250"/>
        <v>0</v>
      </c>
      <c r="L952" s="3"/>
    </row>
    <row r="953" ht="15.75" customHeight="1">
      <c r="A953" s="31"/>
      <c r="B953" s="89"/>
      <c r="C953" s="89"/>
      <c r="D953" s="18">
        <f t="shared" si="247"/>
        <v>0</v>
      </c>
      <c r="E953" s="18">
        <f>B953*A939</f>
        <v>0</v>
      </c>
      <c r="F953" s="18">
        <f t="shared" si="248"/>
        <v>0</v>
      </c>
      <c r="G953" s="143">
        <f>F955/A939</f>
        <v>0</v>
      </c>
      <c r="H953" s="18"/>
      <c r="I953" s="89">
        <f t="shared" si="249"/>
        <v>0</v>
      </c>
      <c r="J953" s="3"/>
      <c r="K953" s="3">
        <f t="shared" si="250"/>
        <v>0</v>
      </c>
      <c r="L953" s="3"/>
    </row>
    <row r="954" ht="15.75" customHeight="1">
      <c r="A954" s="31"/>
      <c r="B954" s="89"/>
      <c r="C954" s="89"/>
      <c r="D954" s="18">
        <f t="shared" si="247"/>
        <v>0</v>
      </c>
      <c r="E954" s="18">
        <f>B954*A939</f>
        <v>0</v>
      </c>
      <c r="F954" s="18">
        <f t="shared" si="248"/>
        <v>0</v>
      </c>
      <c r="G954" s="142"/>
      <c r="H954" s="18"/>
      <c r="I954" s="89">
        <f t="shared" si="249"/>
        <v>0</v>
      </c>
      <c r="J954" s="3"/>
      <c r="K954" s="3">
        <f t="shared" si="250"/>
        <v>0</v>
      </c>
      <c r="L954" s="3"/>
    </row>
    <row r="955" ht="15.75" customHeight="1">
      <c r="A955" s="4" t="s">
        <v>495</v>
      </c>
      <c r="B955" s="97">
        <f>SUM(B941:B954)</f>
        <v>0</v>
      </c>
      <c r="C955" s="96"/>
      <c r="D955" s="97">
        <f t="shared" ref="D955:F955" si="251">SUM(D941:D954)</f>
        <v>0</v>
      </c>
      <c r="E955" s="97">
        <f t="shared" si="251"/>
        <v>0</v>
      </c>
      <c r="F955" s="97">
        <f t="shared" si="251"/>
        <v>0</v>
      </c>
      <c r="G955" s="87"/>
      <c r="H955" s="96"/>
      <c r="I955" s="97">
        <f t="shared" ref="I955:L955" si="252">SUM(I941:I954)</f>
        <v>0</v>
      </c>
      <c r="J955" s="98">
        <f t="shared" si="252"/>
        <v>0</v>
      </c>
      <c r="K955" s="98">
        <f t="shared" si="252"/>
        <v>0</v>
      </c>
      <c r="L955" s="98">
        <f t="shared" si="252"/>
        <v>0</v>
      </c>
    </row>
    <row r="956" ht="15.75" customHeight="1">
      <c r="A956" s="8"/>
      <c r="B956" s="100"/>
      <c r="C956" s="100"/>
      <c r="D956" s="100"/>
      <c r="E956" s="100"/>
      <c r="F956" s="100"/>
      <c r="G956" s="100"/>
      <c r="H956" s="100"/>
      <c r="I956" s="101" t="s">
        <v>496</v>
      </c>
      <c r="J956" s="100"/>
      <c r="K956" s="100"/>
      <c r="L956" s="101" t="s">
        <v>497</v>
      </c>
    </row>
    <row r="957" ht="15.75" customHeight="1">
      <c r="A957" s="8"/>
      <c r="B957" s="100"/>
      <c r="C957" s="100"/>
      <c r="D957" s="100"/>
      <c r="E957" s="100"/>
      <c r="F957" s="100"/>
      <c r="G957" s="100"/>
      <c r="H957" s="100"/>
      <c r="I957" s="104">
        <f>G953*A939</f>
        <v>0</v>
      </c>
      <c r="J957" s="100"/>
      <c r="K957" s="100"/>
      <c r="L957" s="104"/>
    </row>
    <row r="958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</row>
    <row r="959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</row>
    <row r="960" ht="15.75" customHeight="1">
      <c r="A960" s="66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6"/>
    </row>
    <row r="961" ht="15.75" customHeight="1">
      <c r="A961" s="78" t="s">
        <v>478</v>
      </c>
      <c r="B961" s="79" t="s">
        <v>479</v>
      </c>
      <c r="C961" s="75"/>
      <c r="D961" s="76"/>
      <c r="E961" s="80" t="s">
        <v>480</v>
      </c>
      <c r="F961" s="75"/>
      <c r="G961" s="76"/>
      <c r="H961" s="79" t="s">
        <v>481</v>
      </c>
      <c r="I961" s="75"/>
      <c r="J961" s="75"/>
      <c r="K961" s="75"/>
      <c r="L961" s="76"/>
    </row>
    <row r="962" ht="15.75" customHeight="1">
      <c r="A962" s="177">
        <v>4.0</v>
      </c>
      <c r="B962" s="82" t="s">
        <v>482</v>
      </c>
      <c r="C962" s="82" t="s">
        <v>483</v>
      </c>
      <c r="D962" s="82" t="s">
        <v>484</v>
      </c>
      <c r="E962" s="82" t="s">
        <v>485</v>
      </c>
      <c r="F962" s="82" t="s">
        <v>484</v>
      </c>
      <c r="G962" s="82" t="s">
        <v>524</v>
      </c>
      <c r="H962" s="82" t="s">
        <v>486</v>
      </c>
      <c r="I962" s="82" t="s">
        <v>487</v>
      </c>
      <c r="J962" s="147" t="s">
        <v>488</v>
      </c>
      <c r="K962" s="85" t="s">
        <v>489</v>
      </c>
      <c r="L962" s="85" t="s">
        <v>490</v>
      </c>
    </row>
    <row r="963" ht="15.75" customHeight="1">
      <c r="A963" s="86" t="s">
        <v>491</v>
      </c>
      <c r="B963" s="87"/>
      <c r="C963" s="87"/>
      <c r="D963" s="87"/>
      <c r="E963" s="87"/>
      <c r="F963" s="87"/>
      <c r="G963" s="87"/>
      <c r="H963" s="87"/>
      <c r="I963" s="87"/>
      <c r="J963" s="115"/>
      <c r="K963" s="87"/>
      <c r="L963" s="87"/>
    </row>
    <row r="964" ht="15.75" customHeight="1">
      <c r="A964" s="2"/>
      <c r="B964" s="89"/>
      <c r="C964" s="89"/>
      <c r="D964" s="18">
        <f t="shared" ref="D964:D977" si="253">C964*B964</f>
        <v>0</v>
      </c>
      <c r="E964" s="18">
        <f>B964*A962</f>
        <v>0</v>
      </c>
      <c r="F964" s="18">
        <f t="shared" ref="F964:F977" si="254">E964*C964</f>
        <v>0</v>
      </c>
      <c r="G964" s="140">
        <v>0.0</v>
      </c>
      <c r="H964" s="18"/>
      <c r="I964" s="89">
        <f t="shared" ref="I964:I977" si="255">H964*E964</f>
        <v>0</v>
      </c>
      <c r="J964" s="116"/>
      <c r="K964" s="3">
        <f t="shared" ref="K964:K977" si="256">J964*I964</f>
        <v>0</v>
      </c>
      <c r="L964" s="3"/>
    </row>
    <row r="965" ht="15.75" customHeight="1">
      <c r="A965" s="2"/>
      <c r="B965" s="89"/>
      <c r="C965" s="89"/>
      <c r="D965" s="18">
        <f t="shared" si="253"/>
        <v>0</v>
      </c>
      <c r="E965" s="18">
        <f>B965*A962</f>
        <v>0</v>
      </c>
      <c r="F965" s="18">
        <f t="shared" si="254"/>
        <v>0</v>
      </c>
      <c r="G965" s="87"/>
      <c r="H965" s="18"/>
      <c r="I965" s="89">
        <f t="shared" si="255"/>
        <v>0</v>
      </c>
      <c r="J965" s="116"/>
      <c r="K965" s="3">
        <f t="shared" si="256"/>
        <v>0</v>
      </c>
      <c r="L965" s="3"/>
    </row>
    <row r="966" ht="15.75" customHeight="1">
      <c r="A966" s="2"/>
      <c r="B966" s="18"/>
      <c r="C966" s="18"/>
      <c r="D966" s="18">
        <f t="shared" si="253"/>
        <v>0</v>
      </c>
      <c r="E966" s="18">
        <f>B966*A962</f>
        <v>0</v>
      </c>
      <c r="F966" s="18">
        <f t="shared" si="254"/>
        <v>0</v>
      </c>
      <c r="G966" s="148" t="s">
        <v>527</v>
      </c>
      <c r="H966" s="18"/>
      <c r="I966" s="89">
        <f t="shared" si="255"/>
        <v>0</v>
      </c>
      <c r="J966" s="116"/>
      <c r="K966" s="3">
        <f t="shared" si="256"/>
        <v>0</v>
      </c>
      <c r="L966" s="3"/>
    </row>
    <row r="967" ht="15.75" customHeight="1">
      <c r="A967" s="2"/>
      <c r="B967" s="18"/>
      <c r="C967" s="18"/>
      <c r="D967" s="18">
        <f t="shared" si="253"/>
        <v>0</v>
      </c>
      <c r="E967" s="18">
        <f>B967*A962</f>
        <v>0</v>
      </c>
      <c r="F967" s="18">
        <f t="shared" si="254"/>
        <v>0</v>
      </c>
      <c r="G967" s="142"/>
      <c r="H967" s="18"/>
      <c r="I967" s="89">
        <f t="shared" si="255"/>
        <v>0</v>
      </c>
      <c r="J967" s="116"/>
      <c r="K967" s="3">
        <f t="shared" si="256"/>
        <v>0</v>
      </c>
      <c r="L967" s="3"/>
    </row>
    <row r="968" ht="15.75" customHeight="1">
      <c r="A968" s="2"/>
      <c r="B968" s="18"/>
      <c r="C968" s="18"/>
      <c r="D968" s="18">
        <f t="shared" si="253"/>
        <v>0</v>
      </c>
      <c r="E968" s="18">
        <f>B968*A962</f>
        <v>0</v>
      </c>
      <c r="F968" s="18">
        <f t="shared" si="254"/>
        <v>0</v>
      </c>
      <c r="G968" s="142"/>
      <c r="H968" s="18"/>
      <c r="I968" s="89">
        <f t="shared" si="255"/>
        <v>0</v>
      </c>
      <c r="J968" s="116"/>
      <c r="K968" s="3">
        <f t="shared" si="256"/>
        <v>0</v>
      </c>
      <c r="L968" s="3"/>
    </row>
    <row r="969" ht="15.75" customHeight="1">
      <c r="A969" s="2"/>
      <c r="B969" s="18"/>
      <c r="C969" s="18"/>
      <c r="D969" s="18">
        <f t="shared" si="253"/>
        <v>0</v>
      </c>
      <c r="E969" s="18">
        <f>B969*A962</f>
        <v>0</v>
      </c>
      <c r="F969" s="18">
        <f t="shared" si="254"/>
        <v>0</v>
      </c>
      <c r="G969" s="87"/>
      <c r="H969" s="18"/>
      <c r="I969" s="89">
        <f t="shared" si="255"/>
        <v>0</v>
      </c>
      <c r="J969" s="116"/>
      <c r="K969" s="3">
        <f t="shared" si="256"/>
        <v>0</v>
      </c>
      <c r="L969" s="3"/>
    </row>
    <row r="970" ht="15.75" customHeight="1">
      <c r="A970" s="2"/>
      <c r="B970" s="18"/>
      <c r="C970" s="18"/>
      <c r="D970" s="18">
        <f t="shared" si="253"/>
        <v>0</v>
      </c>
      <c r="E970" s="18">
        <f>B970*A962</f>
        <v>0</v>
      </c>
      <c r="F970" s="18">
        <f t="shared" si="254"/>
        <v>0</v>
      </c>
      <c r="G970" s="59"/>
      <c r="H970" s="18"/>
      <c r="I970" s="89">
        <f t="shared" si="255"/>
        <v>0</v>
      </c>
      <c r="J970" s="116"/>
      <c r="K970" s="3">
        <f t="shared" si="256"/>
        <v>0</v>
      </c>
      <c r="L970" s="3"/>
    </row>
    <row r="971" ht="15.75" customHeight="1">
      <c r="A971" s="2"/>
      <c r="B971" s="89"/>
      <c r="C971" s="89"/>
      <c r="D971" s="18">
        <f t="shared" si="253"/>
        <v>0</v>
      </c>
      <c r="E971" s="18">
        <f>B971*A962</f>
        <v>0</v>
      </c>
      <c r="F971" s="18">
        <f t="shared" si="254"/>
        <v>0</v>
      </c>
      <c r="G971" s="148" t="s">
        <v>528</v>
      </c>
      <c r="H971" s="18"/>
      <c r="I971" s="89">
        <f t="shared" si="255"/>
        <v>0</v>
      </c>
      <c r="J971" s="116"/>
      <c r="K971" s="3">
        <f t="shared" si="256"/>
        <v>0</v>
      </c>
      <c r="L971" s="3"/>
    </row>
    <row r="972" ht="15.75" customHeight="1">
      <c r="A972" s="2"/>
      <c r="B972" s="89"/>
      <c r="C972" s="89"/>
      <c r="D972" s="18">
        <f t="shared" si="253"/>
        <v>0</v>
      </c>
      <c r="E972" s="18">
        <f>B972*A962</f>
        <v>0</v>
      </c>
      <c r="F972" s="18">
        <f t="shared" si="254"/>
        <v>0</v>
      </c>
      <c r="G972" s="142"/>
      <c r="H972" s="18"/>
      <c r="I972" s="89">
        <f t="shared" si="255"/>
        <v>0</v>
      </c>
      <c r="J972" s="116"/>
      <c r="K972" s="3">
        <f t="shared" si="256"/>
        <v>0</v>
      </c>
      <c r="L972" s="3"/>
    </row>
    <row r="973" ht="15.75" customHeight="1">
      <c r="A973" s="1"/>
      <c r="B973" s="89"/>
      <c r="C973" s="89"/>
      <c r="D973" s="18">
        <f t="shared" si="253"/>
        <v>0</v>
      </c>
      <c r="E973" s="18">
        <f>B973*A962</f>
        <v>0</v>
      </c>
      <c r="F973" s="18">
        <f t="shared" si="254"/>
        <v>0</v>
      </c>
      <c r="G973" s="142"/>
      <c r="H973" s="18"/>
      <c r="I973" s="89">
        <f t="shared" si="255"/>
        <v>0</v>
      </c>
      <c r="J973" s="116"/>
      <c r="K973" s="3">
        <f t="shared" si="256"/>
        <v>0</v>
      </c>
      <c r="L973" s="3"/>
    </row>
    <row r="974" ht="15.75" customHeight="1">
      <c r="A974" s="1"/>
      <c r="B974" s="89"/>
      <c r="C974" s="89"/>
      <c r="D974" s="18">
        <f t="shared" si="253"/>
        <v>0</v>
      </c>
      <c r="E974" s="18">
        <f>B974*A962</f>
        <v>0</v>
      </c>
      <c r="F974" s="18">
        <f t="shared" si="254"/>
        <v>0</v>
      </c>
      <c r="G974" s="142"/>
      <c r="H974" s="18"/>
      <c r="I974" s="89">
        <f t="shared" si="255"/>
        <v>0</v>
      </c>
      <c r="J974" s="116"/>
      <c r="K974" s="3">
        <f t="shared" si="256"/>
        <v>0</v>
      </c>
      <c r="L974" s="3"/>
    </row>
    <row r="975" ht="15.75" customHeight="1">
      <c r="A975" s="31"/>
      <c r="B975" s="89"/>
      <c r="C975" s="89"/>
      <c r="D975" s="95">
        <f t="shared" si="253"/>
        <v>0</v>
      </c>
      <c r="E975" s="95">
        <f>B975*A962</f>
        <v>0</v>
      </c>
      <c r="F975" s="18">
        <f t="shared" si="254"/>
        <v>0</v>
      </c>
      <c r="G975" s="87"/>
      <c r="H975" s="18"/>
      <c r="I975" s="89">
        <f t="shared" si="255"/>
        <v>0</v>
      </c>
      <c r="J975" s="118"/>
      <c r="K975" s="3">
        <f t="shared" si="256"/>
        <v>0</v>
      </c>
      <c r="L975" s="3"/>
    </row>
    <row r="976" ht="15.75" customHeight="1">
      <c r="A976" s="31"/>
      <c r="B976" s="89"/>
      <c r="C976" s="89"/>
      <c r="D976" s="18">
        <f t="shared" si="253"/>
        <v>0</v>
      </c>
      <c r="E976" s="18">
        <f>B976*A962</f>
        <v>0</v>
      </c>
      <c r="F976" s="18">
        <f t="shared" si="254"/>
        <v>0</v>
      </c>
      <c r="G976" s="143">
        <f>F978/A962</f>
        <v>0</v>
      </c>
      <c r="H976" s="18"/>
      <c r="I976" s="89">
        <f t="shared" si="255"/>
        <v>0</v>
      </c>
      <c r="J976" s="3"/>
      <c r="K976" s="3">
        <f t="shared" si="256"/>
        <v>0</v>
      </c>
      <c r="L976" s="3"/>
    </row>
    <row r="977" ht="15.75" customHeight="1">
      <c r="A977" s="31"/>
      <c r="B977" s="89"/>
      <c r="C977" s="89"/>
      <c r="D977" s="18">
        <f t="shared" si="253"/>
        <v>0</v>
      </c>
      <c r="E977" s="18">
        <f>B977*A962</f>
        <v>0</v>
      </c>
      <c r="F977" s="18">
        <f t="shared" si="254"/>
        <v>0</v>
      </c>
      <c r="G977" s="142"/>
      <c r="H977" s="18"/>
      <c r="I977" s="89">
        <f t="shared" si="255"/>
        <v>0</v>
      </c>
      <c r="J977" s="3"/>
      <c r="K977" s="3">
        <f t="shared" si="256"/>
        <v>0</v>
      </c>
      <c r="L977" s="3"/>
    </row>
    <row r="978" ht="15.75" customHeight="1">
      <c r="A978" s="4" t="s">
        <v>495</v>
      </c>
      <c r="B978" s="97">
        <f>SUM(B964:B977)</f>
        <v>0</v>
      </c>
      <c r="C978" s="96"/>
      <c r="D978" s="97">
        <f t="shared" ref="D978:F978" si="257">SUM(D964:D977)</f>
        <v>0</v>
      </c>
      <c r="E978" s="97">
        <f t="shared" si="257"/>
        <v>0</v>
      </c>
      <c r="F978" s="97">
        <f t="shared" si="257"/>
        <v>0</v>
      </c>
      <c r="G978" s="87"/>
      <c r="H978" s="96"/>
      <c r="I978" s="97">
        <f t="shared" ref="I978:L978" si="258">SUM(I964:I977)</f>
        <v>0</v>
      </c>
      <c r="J978" s="98">
        <f t="shared" si="258"/>
        <v>0</v>
      </c>
      <c r="K978" s="98">
        <f t="shared" si="258"/>
        <v>0</v>
      </c>
      <c r="L978" s="98">
        <f t="shared" si="258"/>
        <v>0</v>
      </c>
    </row>
    <row r="979" ht="15.75" customHeight="1">
      <c r="A979" s="8"/>
      <c r="B979" s="100"/>
      <c r="C979" s="100"/>
      <c r="D979" s="100"/>
      <c r="E979" s="100"/>
      <c r="F979" s="100"/>
      <c r="G979" s="100"/>
      <c r="H979" s="100"/>
      <c r="I979" s="101" t="s">
        <v>496</v>
      </c>
      <c r="J979" s="100"/>
      <c r="K979" s="100"/>
      <c r="L979" s="101" t="s">
        <v>497</v>
      </c>
    </row>
    <row r="980" ht="15.75" customHeight="1">
      <c r="A980" s="8"/>
      <c r="B980" s="100"/>
      <c r="C980" s="100"/>
      <c r="D980" s="100"/>
      <c r="E980" s="100"/>
      <c r="F980" s="100"/>
      <c r="G980" s="100"/>
      <c r="H980" s="100"/>
      <c r="I980" s="104">
        <f>G976*A962</f>
        <v>0</v>
      </c>
      <c r="J980" s="100"/>
      <c r="K980" s="100"/>
      <c r="L980" s="104"/>
    </row>
    <row r="981" ht="15.75" customHeight="1">
      <c r="A981" s="8"/>
      <c r="B981" s="100"/>
      <c r="C981" s="100"/>
      <c r="D981" s="100"/>
      <c r="E981" s="100"/>
      <c r="F981" s="100"/>
      <c r="G981" s="100"/>
      <c r="H981" s="100"/>
      <c r="I981" s="107"/>
      <c r="J981" s="100"/>
      <c r="K981" s="100"/>
      <c r="L981" s="107"/>
    </row>
    <row r="982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</row>
    <row r="983" ht="15.75" customHeight="1">
      <c r="A983" s="66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6"/>
    </row>
    <row r="984" ht="15.75" customHeight="1">
      <c r="A984" s="78" t="s">
        <v>478</v>
      </c>
      <c r="B984" s="79" t="s">
        <v>479</v>
      </c>
      <c r="C984" s="75"/>
      <c r="D984" s="76"/>
      <c r="E984" s="80" t="s">
        <v>480</v>
      </c>
      <c r="F984" s="75"/>
      <c r="G984" s="76"/>
      <c r="H984" s="79" t="s">
        <v>481</v>
      </c>
      <c r="I984" s="75"/>
      <c r="J984" s="75"/>
      <c r="K984" s="75"/>
      <c r="L984" s="76"/>
    </row>
    <row r="985" ht="15.75" customHeight="1">
      <c r="A985" s="177">
        <v>4.0</v>
      </c>
      <c r="B985" s="82" t="s">
        <v>482</v>
      </c>
      <c r="C985" s="82" t="s">
        <v>483</v>
      </c>
      <c r="D985" s="82" t="s">
        <v>484</v>
      </c>
      <c r="E985" s="82" t="s">
        <v>485</v>
      </c>
      <c r="F985" s="82" t="s">
        <v>484</v>
      </c>
      <c r="G985" s="82" t="s">
        <v>524</v>
      </c>
      <c r="H985" s="82" t="s">
        <v>486</v>
      </c>
      <c r="I985" s="82" t="s">
        <v>487</v>
      </c>
      <c r="J985" s="147" t="s">
        <v>488</v>
      </c>
      <c r="K985" s="85" t="s">
        <v>489</v>
      </c>
      <c r="L985" s="85" t="s">
        <v>490</v>
      </c>
    </row>
    <row r="986" ht="15.75" customHeight="1">
      <c r="A986" s="86" t="s">
        <v>491</v>
      </c>
      <c r="B986" s="87"/>
      <c r="C986" s="87"/>
      <c r="D986" s="87"/>
      <c r="E986" s="87"/>
      <c r="F986" s="87"/>
      <c r="G986" s="87"/>
      <c r="H986" s="87"/>
      <c r="I986" s="87"/>
      <c r="J986" s="115"/>
      <c r="K986" s="87"/>
      <c r="L986" s="87"/>
    </row>
    <row r="987" ht="15.75" customHeight="1">
      <c r="A987" s="2"/>
      <c r="B987" s="89"/>
      <c r="C987" s="89"/>
      <c r="D987" s="18">
        <f t="shared" ref="D987:D1000" si="259">C987*B987</f>
        <v>0</v>
      </c>
      <c r="E987" s="18">
        <f>B987*A985</f>
        <v>0</v>
      </c>
      <c r="F987" s="18">
        <f t="shared" ref="F987:F1000" si="260">E987*C987</f>
        <v>0</v>
      </c>
      <c r="G987" s="140">
        <v>0.0</v>
      </c>
      <c r="H987" s="18"/>
      <c r="I987" s="89">
        <f t="shared" ref="I987:I1000" si="261">H987*E987</f>
        <v>0</v>
      </c>
      <c r="J987" s="116"/>
      <c r="K987" s="3">
        <f t="shared" ref="K987:K1000" si="262">J987*I987</f>
        <v>0</v>
      </c>
      <c r="L987" s="3"/>
    </row>
    <row r="988" ht="15.75" customHeight="1">
      <c r="A988" s="2"/>
      <c r="B988" s="89"/>
      <c r="C988" s="89"/>
      <c r="D988" s="18">
        <f t="shared" si="259"/>
        <v>0</v>
      </c>
      <c r="E988" s="18">
        <f>B988*A985</f>
        <v>0</v>
      </c>
      <c r="F988" s="18">
        <f t="shared" si="260"/>
        <v>0</v>
      </c>
      <c r="G988" s="87"/>
      <c r="H988" s="18"/>
      <c r="I988" s="89">
        <f t="shared" si="261"/>
        <v>0</v>
      </c>
      <c r="J988" s="116"/>
      <c r="K988" s="3">
        <f t="shared" si="262"/>
        <v>0</v>
      </c>
      <c r="L988" s="3"/>
    </row>
    <row r="989" ht="15.75" customHeight="1">
      <c r="A989" s="2"/>
      <c r="B989" s="18"/>
      <c r="C989" s="18"/>
      <c r="D989" s="18">
        <f t="shared" si="259"/>
        <v>0</v>
      </c>
      <c r="E989" s="18">
        <f>B989*A985</f>
        <v>0</v>
      </c>
      <c r="F989" s="18">
        <f t="shared" si="260"/>
        <v>0</v>
      </c>
      <c r="G989" s="148" t="s">
        <v>527</v>
      </c>
      <c r="H989" s="18"/>
      <c r="I989" s="89">
        <f t="shared" si="261"/>
        <v>0</v>
      </c>
      <c r="J989" s="116"/>
      <c r="K989" s="3">
        <f t="shared" si="262"/>
        <v>0</v>
      </c>
      <c r="L989" s="3"/>
    </row>
    <row r="990" ht="15.75" customHeight="1">
      <c r="A990" s="2"/>
      <c r="B990" s="18"/>
      <c r="C990" s="18"/>
      <c r="D990" s="18">
        <f t="shared" si="259"/>
        <v>0</v>
      </c>
      <c r="E990" s="18">
        <f>B990*A985</f>
        <v>0</v>
      </c>
      <c r="F990" s="18">
        <f t="shared" si="260"/>
        <v>0</v>
      </c>
      <c r="G990" s="142"/>
      <c r="H990" s="18"/>
      <c r="I990" s="89">
        <f t="shared" si="261"/>
        <v>0</v>
      </c>
      <c r="J990" s="116"/>
      <c r="K990" s="3">
        <f t="shared" si="262"/>
        <v>0</v>
      </c>
      <c r="L990" s="3"/>
    </row>
    <row r="991" ht="15.75" customHeight="1">
      <c r="A991" s="2"/>
      <c r="B991" s="18"/>
      <c r="C991" s="18"/>
      <c r="D991" s="18">
        <f t="shared" si="259"/>
        <v>0</v>
      </c>
      <c r="E991" s="18">
        <f>B991*A985</f>
        <v>0</v>
      </c>
      <c r="F991" s="18">
        <f t="shared" si="260"/>
        <v>0</v>
      </c>
      <c r="G991" s="142"/>
      <c r="H991" s="18"/>
      <c r="I991" s="89">
        <f t="shared" si="261"/>
        <v>0</v>
      </c>
      <c r="J991" s="116"/>
      <c r="K991" s="3">
        <f t="shared" si="262"/>
        <v>0</v>
      </c>
      <c r="L991" s="3"/>
    </row>
    <row r="992" ht="15.75" customHeight="1">
      <c r="A992" s="2"/>
      <c r="B992" s="18"/>
      <c r="C992" s="18"/>
      <c r="D992" s="18">
        <f t="shared" si="259"/>
        <v>0</v>
      </c>
      <c r="E992" s="18">
        <f>B992*A985</f>
        <v>0</v>
      </c>
      <c r="F992" s="18">
        <f t="shared" si="260"/>
        <v>0</v>
      </c>
      <c r="G992" s="87"/>
      <c r="H992" s="18"/>
      <c r="I992" s="89">
        <f t="shared" si="261"/>
        <v>0</v>
      </c>
      <c r="J992" s="116"/>
      <c r="K992" s="3">
        <f t="shared" si="262"/>
        <v>0</v>
      </c>
      <c r="L992" s="3"/>
    </row>
    <row r="993" ht="15.75" customHeight="1">
      <c r="A993" s="2"/>
      <c r="B993" s="18"/>
      <c r="C993" s="18"/>
      <c r="D993" s="18">
        <f t="shared" si="259"/>
        <v>0</v>
      </c>
      <c r="E993" s="18">
        <f>B993*A985</f>
        <v>0</v>
      </c>
      <c r="F993" s="18">
        <f t="shared" si="260"/>
        <v>0</v>
      </c>
      <c r="G993" s="59"/>
      <c r="H993" s="18"/>
      <c r="I993" s="89">
        <f t="shared" si="261"/>
        <v>0</v>
      </c>
      <c r="J993" s="116"/>
      <c r="K993" s="3">
        <f t="shared" si="262"/>
        <v>0</v>
      </c>
      <c r="L993" s="3"/>
    </row>
    <row r="994" ht="15.75" customHeight="1">
      <c r="A994" s="2"/>
      <c r="B994" s="89"/>
      <c r="C994" s="89"/>
      <c r="D994" s="18">
        <f t="shared" si="259"/>
        <v>0</v>
      </c>
      <c r="E994" s="18">
        <f>B994*A985</f>
        <v>0</v>
      </c>
      <c r="F994" s="18">
        <f t="shared" si="260"/>
        <v>0</v>
      </c>
      <c r="G994" s="148" t="s">
        <v>528</v>
      </c>
      <c r="H994" s="18"/>
      <c r="I994" s="89">
        <f t="shared" si="261"/>
        <v>0</v>
      </c>
      <c r="J994" s="116"/>
      <c r="K994" s="3">
        <f t="shared" si="262"/>
        <v>0</v>
      </c>
      <c r="L994" s="3"/>
    </row>
    <row r="995" ht="15.75" customHeight="1">
      <c r="A995" s="2"/>
      <c r="B995" s="89"/>
      <c r="C995" s="89"/>
      <c r="D995" s="18">
        <f t="shared" si="259"/>
        <v>0</v>
      </c>
      <c r="E995" s="18">
        <f>B995*A985</f>
        <v>0</v>
      </c>
      <c r="F995" s="18">
        <f t="shared" si="260"/>
        <v>0</v>
      </c>
      <c r="G995" s="142"/>
      <c r="H995" s="18"/>
      <c r="I995" s="89">
        <f t="shared" si="261"/>
        <v>0</v>
      </c>
      <c r="J995" s="116"/>
      <c r="K995" s="3">
        <f t="shared" si="262"/>
        <v>0</v>
      </c>
      <c r="L995" s="3"/>
    </row>
    <row r="996" ht="15.75" customHeight="1">
      <c r="A996" s="1"/>
      <c r="B996" s="89"/>
      <c r="C996" s="89"/>
      <c r="D996" s="18">
        <f t="shared" si="259"/>
        <v>0</v>
      </c>
      <c r="E996" s="18">
        <f>B996*A985</f>
        <v>0</v>
      </c>
      <c r="F996" s="18">
        <f t="shared" si="260"/>
        <v>0</v>
      </c>
      <c r="G996" s="142"/>
      <c r="H996" s="18"/>
      <c r="I996" s="89">
        <f t="shared" si="261"/>
        <v>0</v>
      </c>
      <c r="J996" s="116"/>
      <c r="K996" s="3">
        <f t="shared" si="262"/>
        <v>0</v>
      </c>
      <c r="L996" s="3"/>
    </row>
    <row r="997" ht="15.75" customHeight="1">
      <c r="A997" s="1"/>
      <c r="B997" s="89"/>
      <c r="C997" s="89"/>
      <c r="D997" s="18">
        <f t="shared" si="259"/>
        <v>0</v>
      </c>
      <c r="E997" s="18">
        <f>B997*A985</f>
        <v>0</v>
      </c>
      <c r="F997" s="18">
        <f t="shared" si="260"/>
        <v>0</v>
      </c>
      <c r="G997" s="142"/>
      <c r="H997" s="18"/>
      <c r="I997" s="89">
        <f t="shared" si="261"/>
        <v>0</v>
      </c>
      <c r="J997" s="116"/>
      <c r="K997" s="3">
        <f t="shared" si="262"/>
        <v>0</v>
      </c>
      <c r="L997" s="3"/>
    </row>
    <row r="998" ht="15.75" customHeight="1">
      <c r="A998" s="31"/>
      <c r="B998" s="89"/>
      <c r="C998" s="89"/>
      <c r="D998" s="95">
        <f t="shared" si="259"/>
        <v>0</v>
      </c>
      <c r="E998" s="95">
        <f>B998*A985</f>
        <v>0</v>
      </c>
      <c r="F998" s="18">
        <f t="shared" si="260"/>
        <v>0</v>
      </c>
      <c r="G998" s="87"/>
      <c r="H998" s="18"/>
      <c r="I998" s="89">
        <f t="shared" si="261"/>
        <v>0</v>
      </c>
      <c r="J998" s="118"/>
      <c r="K998" s="3">
        <f t="shared" si="262"/>
        <v>0</v>
      </c>
      <c r="L998" s="3"/>
    </row>
    <row r="999" ht="15.75" customHeight="1">
      <c r="A999" s="31"/>
      <c r="B999" s="89"/>
      <c r="C999" s="89"/>
      <c r="D999" s="18">
        <f t="shared" si="259"/>
        <v>0</v>
      </c>
      <c r="E999" s="18">
        <f>B999*A985</f>
        <v>0</v>
      </c>
      <c r="F999" s="18">
        <f t="shared" si="260"/>
        <v>0</v>
      </c>
      <c r="G999" s="143">
        <f>F1001/A985</f>
        <v>0</v>
      </c>
      <c r="H999" s="18"/>
      <c r="I999" s="89">
        <f t="shared" si="261"/>
        <v>0</v>
      </c>
      <c r="J999" s="3"/>
      <c r="K999" s="3">
        <f t="shared" si="262"/>
        <v>0</v>
      </c>
      <c r="L999" s="3"/>
    </row>
    <row r="1000" ht="15.75" customHeight="1">
      <c r="A1000" s="31"/>
      <c r="B1000" s="89"/>
      <c r="C1000" s="89"/>
      <c r="D1000" s="18">
        <f t="shared" si="259"/>
        <v>0</v>
      </c>
      <c r="E1000" s="18">
        <f>B1000*A985</f>
        <v>0</v>
      </c>
      <c r="F1000" s="18">
        <f t="shared" si="260"/>
        <v>0</v>
      </c>
      <c r="G1000" s="142"/>
      <c r="H1000" s="18"/>
      <c r="I1000" s="89">
        <f t="shared" si="261"/>
        <v>0</v>
      </c>
      <c r="J1000" s="3"/>
      <c r="K1000" s="3">
        <f t="shared" si="262"/>
        <v>0</v>
      </c>
      <c r="L1000" s="3"/>
    </row>
    <row r="1001" ht="15.75" customHeight="1">
      <c r="A1001" s="4" t="s">
        <v>495</v>
      </c>
      <c r="B1001" s="97">
        <f>SUM(B987:B1000)</f>
        <v>0</v>
      </c>
      <c r="C1001" s="96"/>
      <c r="D1001" s="97">
        <f t="shared" ref="D1001:F1001" si="263">SUM(D987:D1000)</f>
        <v>0</v>
      </c>
      <c r="E1001" s="97">
        <f t="shared" si="263"/>
        <v>0</v>
      </c>
      <c r="F1001" s="97">
        <f t="shared" si="263"/>
        <v>0</v>
      </c>
      <c r="G1001" s="87"/>
      <c r="H1001" s="96"/>
      <c r="I1001" s="97">
        <f t="shared" ref="I1001:L1001" si="264">SUM(I987:I1000)</f>
        <v>0</v>
      </c>
      <c r="J1001" s="98">
        <f t="shared" si="264"/>
        <v>0</v>
      </c>
      <c r="K1001" s="98">
        <f t="shared" si="264"/>
        <v>0</v>
      </c>
      <c r="L1001" s="98">
        <f t="shared" si="264"/>
        <v>0</v>
      </c>
    </row>
    <row r="1002" ht="15.75" customHeight="1">
      <c r="A1002" s="8"/>
      <c r="B1002" s="100"/>
      <c r="C1002" s="100"/>
      <c r="D1002" s="100"/>
      <c r="E1002" s="100"/>
      <c r="F1002" s="100"/>
      <c r="G1002" s="100"/>
      <c r="H1002" s="100"/>
      <c r="I1002" s="101" t="s">
        <v>496</v>
      </c>
      <c r="J1002" s="100"/>
      <c r="K1002" s="100"/>
      <c r="L1002" s="101" t="s">
        <v>497</v>
      </c>
    </row>
    <row r="1003" ht="15.75" customHeight="1">
      <c r="A1003" s="8"/>
      <c r="B1003" s="100"/>
      <c r="C1003" s="100"/>
      <c r="D1003" s="100"/>
      <c r="E1003" s="100"/>
      <c r="F1003" s="100"/>
      <c r="G1003" s="100"/>
      <c r="H1003" s="100"/>
      <c r="I1003" s="104">
        <f>G999*A985</f>
        <v>0</v>
      </c>
      <c r="J1003" s="100"/>
      <c r="K1003" s="100"/>
      <c r="L1003" s="104"/>
    </row>
    <row r="1004" ht="15.75" customHeight="1">
      <c r="A1004" s="8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</row>
    <row r="1005" ht="15.75" customHeight="1">
      <c r="A1005" s="8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</row>
    <row r="1006" ht="15.75" customHeight="1">
      <c r="A1006" s="66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6"/>
    </row>
    <row r="1007" ht="15.75" customHeight="1">
      <c r="A1007" s="78" t="s">
        <v>478</v>
      </c>
      <c r="B1007" s="79" t="s">
        <v>479</v>
      </c>
      <c r="C1007" s="75"/>
      <c r="D1007" s="76"/>
      <c r="E1007" s="80" t="s">
        <v>480</v>
      </c>
      <c r="F1007" s="75"/>
      <c r="G1007" s="76"/>
      <c r="H1007" s="79" t="s">
        <v>481</v>
      </c>
      <c r="I1007" s="75"/>
      <c r="J1007" s="75"/>
      <c r="K1007" s="75"/>
      <c r="L1007" s="76"/>
    </row>
    <row r="1008" ht="15.75" customHeight="1">
      <c r="A1008" s="177">
        <v>4.0</v>
      </c>
      <c r="B1008" s="82" t="s">
        <v>482</v>
      </c>
      <c r="C1008" s="82" t="s">
        <v>483</v>
      </c>
      <c r="D1008" s="82" t="s">
        <v>484</v>
      </c>
      <c r="E1008" s="82" t="s">
        <v>485</v>
      </c>
      <c r="F1008" s="82" t="s">
        <v>484</v>
      </c>
      <c r="G1008" s="82" t="s">
        <v>524</v>
      </c>
      <c r="H1008" s="82" t="s">
        <v>486</v>
      </c>
      <c r="I1008" s="82" t="s">
        <v>487</v>
      </c>
      <c r="J1008" s="147" t="s">
        <v>488</v>
      </c>
      <c r="K1008" s="85" t="s">
        <v>489</v>
      </c>
      <c r="L1008" s="85" t="s">
        <v>490</v>
      </c>
    </row>
    <row r="1009" ht="15.75" customHeight="1">
      <c r="A1009" s="86" t="s">
        <v>491</v>
      </c>
      <c r="B1009" s="87"/>
      <c r="C1009" s="87"/>
      <c r="D1009" s="87"/>
      <c r="E1009" s="87"/>
      <c r="F1009" s="87"/>
      <c r="G1009" s="87"/>
      <c r="H1009" s="87"/>
      <c r="I1009" s="87"/>
      <c r="J1009" s="115"/>
      <c r="K1009" s="87"/>
      <c r="L1009" s="87"/>
    </row>
    <row r="1010" ht="15.75" customHeight="1">
      <c r="A1010" s="2"/>
      <c r="B1010" s="89"/>
      <c r="C1010" s="89"/>
      <c r="D1010" s="18">
        <f t="shared" ref="D1010:D1023" si="265">C1010*B1010</f>
        <v>0</v>
      </c>
      <c r="E1010" s="18">
        <f>B1010*A1008</f>
        <v>0</v>
      </c>
      <c r="F1010" s="18">
        <f t="shared" ref="F1010:F1023" si="266">E1010*C1010</f>
        <v>0</v>
      </c>
      <c r="G1010" s="140">
        <v>0.0</v>
      </c>
      <c r="H1010" s="18"/>
      <c r="I1010" s="89">
        <f t="shared" ref="I1010:I1023" si="267">H1010*E1010</f>
        <v>0</v>
      </c>
      <c r="J1010" s="116"/>
      <c r="K1010" s="3">
        <f t="shared" ref="K1010:K1023" si="268">J1010*I1010</f>
        <v>0</v>
      </c>
      <c r="L1010" s="3"/>
    </row>
    <row r="1011" ht="15.75" customHeight="1">
      <c r="A1011" s="2"/>
      <c r="B1011" s="89"/>
      <c r="C1011" s="89"/>
      <c r="D1011" s="18">
        <f t="shared" si="265"/>
        <v>0</v>
      </c>
      <c r="E1011" s="18">
        <f>B1011*A1008</f>
        <v>0</v>
      </c>
      <c r="F1011" s="18">
        <f t="shared" si="266"/>
        <v>0</v>
      </c>
      <c r="G1011" s="87"/>
      <c r="H1011" s="18"/>
      <c r="I1011" s="89">
        <f t="shared" si="267"/>
        <v>0</v>
      </c>
      <c r="J1011" s="116"/>
      <c r="K1011" s="3">
        <f t="shared" si="268"/>
        <v>0</v>
      </c>
      <c r="L1011" s="3"/>
    </row>
    <row r="1012" ht="15.75" customHeight="1">
      <c r="A1012" s="2"/>
      <c r="B1012" s="18"/>
      <c r="C1012" s="18"/>
      <c r="D1012" s="18">
        <f t="shared" si="265"/>
        <v>0</v>
      </c>
      <c r="E1012" s="18">
        <f>B1012*A1008</f>
        <v>0</v>
      </c>
      <c r="F1012" s="18">
        <f t="shared" si="266"/>
        <v>0</v>
      </c>
      <c r="G1012" s="148" t="s">
        <v>527</v>
      </c>
      <c r="H1012" s="18"/>
      <c r="I1012" s="89">
        <f t="shared" si="267"/>
        <v>0</v>
      </c>
      <c r="J1012" s="116"/>
      <c r="K1012" s="3">
        <f t="shared" si="268"/>
        <v>0</v>
      </c>
      <c r="L1012" s="3"/>
    </row>
    <row r="1013" ht="15.75" customHeight="1">
      <c r="A1013" s="2"/>
      <c r="B1013" s="18"/>
      <c r="C1013" s="18"/>
      <c r="D1013" s="18">
        <f t="shared" si="265"/>
        <v>0</v>
      </c>
      <c r="E1013" s="18">
        <f>B1013*A1008</f>
        <v>0</v>
      </c>
      <c r="F1013" s="18">
        <f t="shared" si="266"/>
        <v>0</v>
      </c>
      <c r="G1013" s="142"/>
      <c r="H1013" s="18"/>
      <c r="I1013" s="89">
        <f t="shared" si="267"/>
        <v>0</v>
      </c>
      <c r="J1013" s="116"/>
      <c r="K1013" s="3">
        <f t="shared" si="268"/>
        <v>0</v>
      </c>
      <c r="L1013" s="3"/>
    </row>
    <row r="1014" ht="15.75" customHeight="1">
      <c r="A1014" s="2"/>
      <c r="B1014" s="18"/>
      <c r="C1014" s="18"/>
      <c r="D1014" s="18">
        <f t="shared" si="265"/>
        <v>0</v>
      </c>
      <c r="E1014" s="18">
        <f>B1014*A1008</f>
        <v>0</v>
      </c>
      <c r="F1014" s="18">
        <f t="shared" si="266"/>
        <v>0</v>
      </c>
      <c r="G1014" s="142"/>
      <c r="H1014" s="18"/>
      <c r="I1014" s="89">
        <f t="shared" si="267"/>
        <v>0</v>
      </c>
      <c r="J1014" s="116"/>
      <c r="K1014" s="3">
        <f t="shared" si="268"/>
        <v>0</v>
      </c>
      <c r="L1014" s="3"/>
    </row>
    <row r="1015" ht="15.75" customHeight="1">
      <c r="A1015" s="2"/>
      <c r="B1015" s="18"/>
      <c r="C1015" s="18"/>
      <c r="D1015" s="18">
        <f t="shared" si="265"/>
        <v>0</v>
      </c>
      <c r="E1015" s="18">
        <f>B1015*A1008</f>
        <v>0</v>
      </c>
      <c r="F1015" s="18">
        <f t="shared" si="266"/>
        <v>0</v>
      </c>
      <c r="G1015" s="87"/>
      <c r="H1015" s="18"/>
      <c r="I1015" s="89">
        <f t="shared" si="267"/>
        <v>0</v>
      </c>
      <c r="J1015" s="116"/>
      <c r="K1015" s="3">
        <f t="shared" si="268"/>
        <v>0</v>
      </c>
      <c r="L1015" s="3"/>
    </row>
    <row r="1016" ht="15.75" customHeight="1">
      <c r="A1016" s="2"/>
      <c r="B1016" s="18"/>
      <c r="C1016" s="18"/>
      <c r="D1016" s="18">
        <f t="shared" si="265"/>
        <v>0</v>
      </c>
      <c r="E1016" s="18">
        <f>B1016*A1008</f>
        <v>0</v>
      </c>
      <c r="F1016" s="18">
        <f t="shared" si="266"/>
        <v>0</v>
      </c>
      <c r="G1016" s="59"/>
      <c r="H1016" s="18"/>
      <c r="I1016" s="89">
        <f t="shared" si="267"/>
        <v>0</v>
      </c>
      <c r="J1016" s="116"/>
      <c r="K1016" s="3">
        <f t="shared" si="268"/>
        <v>0</v>
      </c>
      <c r="L1016" s="3"/>
    </row>
    <row r="1017" ht="15.75" customHeight="1">
      <c r="A1017" s="2"/>
      <c r="B1017" s="89"/>
      <c r="C1017" s="89"/>
      <c r="D1017" s="18">
        <f t="shared" si="265"/>
        <v>0</v>
      </c>
      <c r="E1017" s="18">
        <f>B1017*A1008</f>
        <v>0</v>
      </c>
      <c r="F1017" s="18">
        <f t="shared" si="266"/>
        <v>0</v>
      </c>
      <c r="G1017" s="148" t="s">
        <v>528</v>
      </c>
      <c r="H1017" s="18"/>
      <c r="I1017" s="89">
        <f t="shared" si="267"/>
        <v>0</v>
      </c>
      <c r="J1017" s="116"/>
      <c r="K1017" s="3">
        <f t="shared" si="268"/>
        <v>0</v>
      </c>
      <c r="L1017" s="3"/>
    </row>
    <row r="1018" ht="15.75" customHeight="1">
      <c r="A1018" s="2"/>
      <c r="B1018" s="89"/>
      <c r="C1018" s="89"/>
      <c r="D1018" s="18">
        <f t="shared" si="265"/>
        <v>0</v>
      </c>
      <c r="E1018" s="18">
        <f>B1018*A1008</f>
        <v>0</v>
      </c>
      <c r="F1018" s="18">
        <f t="shared" si="266"/>
        <v>0</v>
      </c>
      <c r="G1018" s="142"/>
      <c r="H1018" s="18"/>
      <c r="I1018" s="89">
        <f t="shared" si="267"/>
        <v>0</v>
      </c>
      <c r="J1018" s="116"/>
      <c r="K1018" s="3">
        <f t="shared" si="268"/>
        <v>0</v>
      </c>
      <c r="L1018" s="3"/>
    </row>
    <row r="1019" ht="15.75" customHeight="1">
      <c r="A1019" s="1"/>
      <c r="B1019" s="89"/>
      <c r="C1019" s="89"/>
      <c r="D1019" s="18">
        <f t="shared" si="265"/>
        <v>0</v>
      </c>
      <c r="E1019" s="18">
        <f>B1019*A1008</f>
        <v>0</v>
      </c>
      <c r="F1019" s="18">
        <f t="shared" si="266"/>
        <v>0</v>
      </c>
      <c r="G1019" s="142"/>
      <c r="H1019" s="18"/>
      <c r="I1019" s="89">
        <f t="shared" si="267"/>
        <v>0</v>
      </c>
      <c r="J1019" s="116"/>
      <c r="K1019" s="3">
        <f t="shared" si="268"/>
        <v>0</v>
      </c>
      <c r="L1019" s="3"/>
    </row>
    <row r="1020" ht="15.75" customHeight="1">
      <c r="A1020" s="1"/>
      <c r="B1020" s="89"/>
      <c r="C1020" s="89"/>
      <c r="D1020" s="18">
        <f t="shared" si="265"/>
        <v>0</v>
      </c>
      <c r="E1020" s="18">
        <f>B1020*A1008</f>
        <v>0</v>
      </c>
      <c r="F1020" s="18">
        <f t="shared" si="266"/>
        <v>0</v>
      </c>
      <c r="G1020" s="142"/>
      <c r="H1020" s="18"/>
      <c r="I1020" s="89">
        <f t="shared" si="267"/>
        <v>0</v>
      </c>
      <c r="J1020" s="116"/>
      <c r="K1020" s="3">
        <f t="shared" si="268"/>
        <v>0</v>
      </c>
      <c r="L1020" s="3"/>
    </row>
    <row r="1021" ht="15.75" customHeight="1">
      <c r="A1021" s="31"/>
      <c r="B1021" s="89"/>
      <c r="C1021" s="89"/>
      <c r="D1021" s="95">
        <f t="shared" si="265"/>
        <v>0</v>
      </c>
      <c r="E1021" s="95">
        <f>B1021*A1008</f>
        <v>0</v>
      </c>
      <c r="F1021" s="18">
        <f t="shared" si="266"/>
        <v>0</v>
      </c>
      <c r="G1021" s="87"/>
      <c r="H1021" s="18"/>
      <c r="I1021" s="89">
        <f t="shared" si="267"/>
        <v>0</v>
      </c>
      <c r="J1021" s="118"/>
      <c r="K1021" s="3">
        <f t="shared" si="268"/>
        <v>0</v>
      </c>
      <c r="L1021" s="3"/>
    </row>
    <row r="1022" ht="15.75" customHeight="1">
      <c r="A1022" s="31"/>
      <c r="B1022" s="89"/>
      <c r="C1022" s="89"/>
      <c r="D1022" s="18">
        <f t="shared" si="265"/>
        <v>0</v>
      </c>
      <c r="E1022" s="18">
        <f>B1022*A1008</f>
        <v>0</v>
      </c>
      <c r="F1022" s="18">
        <f t="shared" si="266"/>
        <v>0</v>
      </c>
      <c r="G1022" s="143">
        <f>F1024/A1008</f>
        <v>0</v>
      </c>
      <c r="H1022" s="18"/>
      <c r="I1022" s="89">
        <f t="shared" si="267"/>
        <v>0</v>
      </c>
      <c r="J1022" s="3"/>
      <c r="K1022" s="3">
        <f t="shared" si="268"/>
        <v>0</v>
      </c>
      <c r="L1022" s="3"/>
    </row>
    <row r="1023" ht="15.75" customHeight="1">
      <c r="A1023" s="31"/>
      <c r="B1023" s="89"/>
      <c r="C1023" s="89"/>
      <c r="D1023" s="18">
        <f t="shared" si="265"/>
        <v>0</v>
      </c>
      <c r="E1023" s="18">
        <f>B1023*A1008</f>
        <v>0</v>
      </c>
      <c r="F1023" s="18">
        <f t="shared" si="266"/>
        <v>0</v>
      </c>
      <c r="G1023" s="142"/>
      <c r="H1023" s="18"/>
      <c r="I1023" s="89">
        <f t="shared" si="267"/>
        <v>0</v>
      </c>
      <c r="J1023" s="3"/>
      <c r="K1023" s="3">
        <f t="shared" si="268"/>
        <v>0</v>
      </c>
      <c r="L1023" s="3"/>
    </row>
    <row r="1024" ht="15.75" customHeight="1">
      <c r="A1024" s="4" t="s">
        <v>495</v>
      </c>
      <c r="B1024" s="97">
        <f>SUM(B1010:B1023)</f>
        <v>0</v>
      </c>
      <c r="C1024" s="96"/>
      <c r="D1024" s="97">
        <f t="shared" ref="D1024:F1024" si="269">SUM(D1010:D1023)</f>
        <v>0</v>
      </c>
      <c r="E1024" s="97">
        <f t="shared" si="269"/>
        <v>0</v>
      </c>
      <c r="F1024" s="97">
        <f t="shared" si="269"/>
        <v>0</v>
      </c>
      <c r="G1024" s="87"/>
      <c r="H1024" s="96"/>
      <c r="I1024" s="97">
        <f t="shared" ref="I1024:L1024" si="270">SUM(I1010:I1023)</f>
        <v>0</v>
      </c>
      <c r="J1024" s="98">
        <f t="shared" si="270"/>
        <v>0</v>
      </c>
      <c r="K1024" s="98">
        <f t="shared" si="270"/>
        <v>0</v>
      </c>
      <c r="L1024" s="98">
        <f t="shared" si="270"/>
        <v>0</v>
      </c>
    </row>
    <row r="1025" ht="15.75" customHeight="1">
      <c r="A1025" s="8"/>
      <c r="B1025" s="100"/>
      <c r="C1025" s="100"/>
      <c r="D1025" s="100"/>
      <c r="E1025" s="100"/>
      <c r="F1025" s="100"/>
      <c r="G1025" s="100"/>
      <c r="H1025" s="100"/>
      <c r="I1025" s="101" t="s">
        <v>496</v>
      </c>
      <c r="J1025" s="100"/>
      <c r="K1025" s="100"/>
      <c r="L1025" s="101" t="s">
        <v>497</v>
      </c>
    </row>
    <row r="1026" ht="15.75" customHeight="1">
      <c r="A1026" s="8"/>
      <c r="B1026" s="100"/>
      <c r="C1026" s="100"/>
      <c r="D1026" s="100"/>
      <c r="E1026" s="100"/>
      <c r="F1026" s="100"/>
      <c r="G1026" s="100"/>
      <c r="H1026" s="100"/>
      <c r="I1026" s="104">
        <f>G1022*A1008</f>
        <v>0</v>
      </c>
      <c r="J1026" s="100"/>
      <c r="K1026" s="100"/>
      <c r="L1026" s="104"/>
    </row>
    <row r="1027" ht="15.75" customHeight="1">
      <c r="A1027" s="8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</row>
    <row r="1028" ht="15.75" customHeight="1">
      <c r="A1028" s="8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</row>
    <row r="1029" ht="15.75" customHeight="1">
      <c r="A1029" s="78" t="s">
        <v>478</v>
      </c>
      <c r="B1029" s="79" t="s">
        <v>479</v>
      </c>
      <c r="C1029" s="75"/>
      <c r="D1029" s="76"/>
      <c r="E1029" s="80" t="s">
        <v>480</v>
      </c>
      <c r="F1029" s="75"/>
      <c r="G1029" s="76"/>
      <c r="H1029" s="79" t="s">
        <v>481</v>
      </c>
      <c r="I1029" s="75"/>
      <c r="J1029" s="75"/>
      <c r="K1029" s="75"/>
      <c r="L1029" s="76"/>
    </row>
    <row r="1030" ht="15.75" customHeight="1">
      <c r="A1030" s="177">
        <v>4.0</v>
      </c>
      <c r="B1030" s="82" t="s">
        <v>482</v>
      </c>
      <c r="C1030" s="82" t="s">
        <v>483</v>
      </c>
      <c r="D1030" s="82" t="s">
        <v>484</v>
      </c>
      <c r="E1030" s="82" t="s">
        <v>485</v>
      </c>
      <c r="F1030" s="82" t="s">
        <v>484</v>
      </c>
      <c r="G1030" s="82" t="s">
        <v>524</v>
      </c>
      <c r="H1030" s="82" t="s">
        <v>486</v>
      </c>
      <c r="I1030" s="82" t="s">
        <v>487</v>
      </c>
      <c r="J1030" s="147" t="s">
        <v>488</v>
      </c>
      <c r="K1030" s="85" t="s">
        <v>489</v>
      </c>
      <c r="L1030" s="85" t="s">
        <v>490</v>
      </c>
    </row>
    <row r="1031" ht="15.75" customHeight="1">
      <c r="A1031" s="86" t="s">
        <v>491</v>
      </c>
      <c r="B1031" s="87"/>
      <c r="C1031" s="87"/>
      <c r="D1031" s="87"/>
      <c r="E1031" s="87"/>
      <c r="F1031" s="87"/>
      <c r="G1031" s="87"/>
      <c r="H1031" s="87"/>
      <c r="I1031" s="87"/>
      <c r="J1031" s="115"/>
      <c r="K1031" s="87"/>
      <c r="L1031" s="87"/>
    </row>
    <row r="1032" ht="15.75" customHeight="1">
      <c r="A1032" s="2"/>
      <c r="B1032" s="89"/>
      <c r="C1032" s="89"/>
      <c r="D1032" s="18">
        <f t="shared" ref="D1032:D1045" si="271">C1032*B1032</f>
        <v>0</v>
      </c>
      <c r="E1032" s="18">
        <f>B1032*A1030</f>
        <v>0</v>
      </c>
      <c r="F1032" s="18">
        <f t="shared" ref="F1032:F1045" si="272">E1032*C1032</f>
        <v>0</v>
      </c>
      <c r="G1032" s="140">
        <v>0.0</v>
      </c>
      <c r="H1032" s="18"/>
      <c r="I1032" s="89">
        <f t="shared" ref="I1032:I1045" si="273">H1032*E1032</f>
        <v>0</v>
      </c>
      <c r="J1032" s="116"/>
      <c r="K1032" s="3">
        <f t="shared" ref="K1032:K1045" si="274">J1032*I1032</f>
        <v>0</v>
      </c>
      <c r="L1032" s="3"/>
    </row>
    <row r="1033" ht="15.75" customHeight="1">
      <c r="A1033" s="2"/>
      <c r="B1033" s="89"/>
      <c r="C1033" s="89"/>
      <c r="D1033" s="18">
        <f t="shared" si="271"/>
        <v>0</v>
      </c>
      <c r="E1033" s="18">
        <f>B1033*A1030</f>
        <v>0</v>
      </c>
      <c r="F1033" s="18">
        <f t="shared" si="272"/>
        <v>0</v>
      </c>
      <c r="G1033" s="87"/>
      <c r="H1033" s="18"/>
      <c r="I1033" s="89">
        <f t="shared" si="273"/>
        <v>0</v>
      </c>
      <c r="J1033" s="116"/>
      <c r="K1033" s="3">
        <f t="shared" si="274"/>
        <v>0</v>
      </c>
      <c r="L1033" s="3"/>
    </row>
    <row r="1034" ht="15.75" customHeight="1">
      <c r="A1034" s="2"/>
      <c r="B1034" s="18"/>
      <c r="C1034" s="18"/>
      <c r="D1034" s="18">
        <f t="shared" si="271"/>
        <v>0</v>
      </c>
      <c r="E1034" s="18">
        <f>B1034*A1030</f>
        <v>0</v>
      </c>
      <c r="F1034" s="18">
        <f t="shared" si="272"/>
        <v>0</v>
      </c>
      <c r="G1034" s="148" t="s">
        <v>527</v>
      </c>
      <c r="H1034" s="18"/>
      <c r="I1034" s="89">
        <f t="shared" si="273"/>
        <v>0</v>
      </c>
      <c r="J1034" s="116"/>
      <c r="K1034" s="3">
        <f t="shared" si="274"/>
        <v>0</v>
      </c>
      <c r="L1034" s="3"/>
    </row>
    <row r="1035" ht="15.75" customHeight="1">
      <c r="A1035" s="2"/>
      <c r="B1035" s="18"/>
      <c r="C1035" s="18"/>
      <c r="D1035" s="18">
        <f t="shared" si="271"/>
        <v>0</v>
      </c>
      <c r="E1035" s="18">
        <f>B1035*A1030</f>
        <v>0</v>
      </c>
      <c r="F1035" s="18">
        <f t="shared" si="272"/>
        <v>0</v>
      </c>
      <c r="G1035" s="142"/>
      <c r="H1035" s="18"/>
      <c r="I1035" s="89">
        <f t="shared" si="273"/>
        <v>0</v>
      </c>
      <c r="J1035" s="116"/>
      <c r="K1035" s="3">
        <f t="shared" si="274"/>
        <v>0</v>
      </c>
      <c r="L1035" s="3"/>
    </row>
    <row r="1036" ht="15.75" customHeight="1">
      <c r="A1036" s="2"/>
      <c r="B1036" s="18"/>
      <c r="C1036" s="18"/>
      <c r="D1036" s="18">
        <f t="shared" si="271"/>
        <v>0</v>
      </c>
      <c r="E1036" s="18">
        <f>B1036*A1030</f>
        <v>0</v>
      </c>
      <c r="F1036" s="18">
        <f t="shared" si="272"/>
        <v>0</v>
      </c>
      <c r="G1036" s="142"/>
      <c r="H1036" s="18"/>
      <c r="I1036" s="89">
        <f t="shared" si="273"/>
        <v>0</v>
      </c>
      <c r="J1036" s="116"/>
      <c r="K1036" s="3">
        <f t="shared" si="274"/>
        <v>0</v>
      </c>
      <c r="L1036" s="3"/>
    </row>
    <row r="1037" ht="15.75" customHeight="1">
      <c r="A1037" s="2"/>
      <c r="B1037" s="18"/>
      <c r="C1037" s="18"/>
      <c r="D1037" s="18">
        <f t="shared" si="271"/>
        <v>0</v>
      </c>
      <c r="E1037" s="18">
        <f>B1037*A1030</f>
        <v>0</v>
      </c>
      <c r="F1037" s="18">
        <f t="shared" si="272"/>
        <v>0</v>
      </c>
      <c r="G1037" s="87"/>
      <c r="H1037" s="18"/>
      <c r="I1037" s="89">
        <f t="shared" si="273"/>
        <v>0</v>
      </c>
      <c r="J1037" s="116"/>
      <c r="K1037" s="3">
        <f t="shared" si="274"/>
        <v>0</v>
      </c>
      <c r="L1037" s="3"/>
    </row>
    <row r="1038" ht="15.75" customHeight="1">
      <c r="A1038" s="2"/>
      <c r="B1038" s="18"/>
      <c r="C1038" s="18"/>
      <c r="D1038" s="18">
        <f t="shared" si="271"/>
        <v>0</v>
      </c>
      <c r="E1038" s="18">
        <f>B1038*A1030</f>
        <v>0</v>
      </c>
      <c r="F1038" s="18">
        <f t="shared" si="272"/>
        <v>0</v>
      </c>
      <c r="G1038" s="59"/>
      <c r="H1038" s="18"/>
      <c r="I1038" s="89">
        <f t="shared" si="273"/>
        <v>0</v>
      </c>
      <c r="J1038" s="116"/>
      <c r="K1038" s="3">
        <f t="shared" si="274"/>
        <v>0</v>
      </c>
      <c r="L1038" s="3"/>
    </row>
    <row r="1039" ht="15.75" customHeight="1">
      <c r="A1039" s="2"/>
      <c r="B1039" s="89"/>
      <c r="C1039" s="89"/>
      <c r="D1039" s="18">
        <f t="shared" si="271"/>
        <v>0</v>
      </c>
      <c r="E1039" s="18">
        <f>B1039*A1030</f>
        <v>0</v>
      </c>
      <c r="F1039" s="18">
        <f t="shared" si="272"/>
        <v>0</v>
      </c>
      <c r="G1039" s="148" t="s">
        <v>528</v>
      </c>
      <c r="H1039" s="18"/>
      <c r="I1039" s="89">
        <f t="shared" si="273"/>
        <v>0</v>
      </c>
      <c r="J1039" s="116"/>
      <c r="K1039" s="3">
        <f t="shared" si="274"/>
        <v>0</v>
      </c>
      <c r="L1039" s="3"/>
    </row>
    <row r="1040" ht="15.75" customHeight="1">
      <c r="A1040" s="2"/>
      <c r="B1040" s="89"/>
      <c r="C1040" s="89"/>
      <c r="D1040" s="18">
        <f t="shared" si="271"/>
        <v>0</v>
      </c>
      <c r="E1040" s="18">
        <f>B1040*A1030</f>
        <v>0</v>
      </c>
      <c r="F1040" s="18">
        <f t="shared" si="272"/>
        <v>0</v>
      </c>
      <c r="G1040" s="142"/>
      <c r="H1040" s="18"/>
      <c r="I1040" s="89">
        <f t="shared" si="273"/>
        <v>0</v>
      </c>
      <c r="J1040" s="116"/>
      <c r="K1040" s="3">
        <f t="shared" si="274"/>
        <v>0</v>
      </c>
      <c r="L1040" s="3"/>
    </row>
    <row r="1041" ht="15.75" customHeight="1">
      <c r="A1041" s="1"/>
      <c r="B1041" s="89"/>
      <c r="C1041" s="89"/>
      <c r="D1041" s="18">
        <f t="shared" si="271"/>
        <v>0</v>
      </c>
      <c r="E1041" s="18">
        <f>B1041*A1030</f>
        <v>0</v>
      </c>
      <c r="F1041" s="18">
        <f t="shared" si="272"/>
        <v>0</v>
      </c>
      <c r="G1041" s="142"/>
      <c r="H1041" s="18"/>
      <c r="I1041" s="89">
        <f t="shared" si="273"/>
        <v>0</v>
      </c>
      <c r="J1041" s="116"/>
      <c r="K1041" s="3">
        <f t="shared" si="274"/>
        <v>0</v>
      </c>
      <c r="L1041" s="3"/>
    </row>
    <row r="1042" ht="15.75" customHeight="1">
      <c r="A1042" s="1"/>
      <c r="B1042" s="89"/>
      <c r="C1042" s="89"/>
      <c r="D1042" s="18">
        <f t="shared" si="271"/>
        <v>0</v>
      </c>
      <c r="E1042" s="18">
        <f>B1042*A1030</f>
        <v>0</v>
      </c>
      <c r="F1042" s="18">
        <f t="shared" si="272"/>
        <v>0</v>
      </c>
      <c r="G1042" s="142"/>
      <c r="H1042" s="18"/>
      <c r="I1042" s="89">
        <f t="shared" si="273"/>
        <v>0</v>
      </c>
      <c r="J1042" s="116"/>
      <c r="K1042" s="3">
        <f t="shared" si="274"/>
        <v>0</v>
      </c>
      <c r="L1042" s="3"/>
    </row>
    <row r="1043" ht="15.75" customHeight="1">
      <c r="A1043" s="31"/>
      <c r="B1043" s="89"/>
      <c r="C1043" s="89"/>
      <c r="D1043" s="95">
        <f t="shared" si="271"/>
        <v>0</v>
      </c>
      <c r="E1043" s="95">
        <f>B1043*A1030</f>
        <v>0</v>
      </c>
      <c r="F1043" s="18">
        <f t="shared" si="272"/>
        <v>0</v>
      </c>
      <c r="G1043" s="87"/>
      <c r="H1043" s="18"/>
      <c r="I1043" s="89">
        <f t="shared" si="273"/>
        <v>0</v>
      </c>
      <c r="J1043" s="118"/>
      <c r="K1043" s="3">
        <f t="shared" si="274"/>
        <v>0</v>
      </c>
      <c r="L1043" s="3"/>
    </row>
    <row r="1044" ht="15.75" customHeight="1">
      <c r="A1044" s="31"/>
      <c r="B1044" s="89"/>
      <c r="C1044" s="89"/>
      <c r="D1044" s="18">
        <f t="shared" si="271"/>
        <v>0</v>
      </c>
      <c r="E1044" s="18">
        <f>B1044*A1030</f>
        <v>0</v>
      </c>
      <c r="F1044" s="18">
        <f t="shared" si="272"/>
        <v>0</v>
      </c>
      <c r="G1044" s="143">
        <f>F1046/A1030</f>
        <v>0</v>
      </c>
      <c r="H1044" s="18"/>
      <c r="I1044" s="89">
        <f t="shared" si="273"/>
        <v>0</v>
      </c>
      <c r="J1044" s="3"/>
      <c r="K1044" s="3">
        <f t="shared" si="274"/>
        <v>0</v>
      </c>
      <c r="L1044" s="3"/>
    </row>
    <row r="1045" ht="15.75" customHeight="1">
      <c r="A1045" s="31"/>
      <c r="B1045" s="89"/>
      <c r="C1045" s="89"/>
      <c r="D1045" s="18">
        <f t="shared" si="271"/>
        <v>0</v>
      </c>
      <c r="E1045" s="18">
        <f>B1045*A1030</f>
        <v>0</v>
      </c>
      <c r="F1045" s="18">
        <f t="shared" si="272"/>
        <v>0</v>
      </c>
      <c r="G1045" s="142"/>
      <c r="H1045" s="18"/>
      <c r="I1045" s="89">
        <f t="shared" si="273"/>
        <v>0</v>
      </c>
      <c r="J1045" s="3"/>
      <c r="K1045" s="3">
        <f t="shared" si="274"/>
        <v>0</v>
      </c>
      <c r="L1045" s="3"/>
    </row>
    <row r="1046" ht="15.75" customHeight="1">
      <c r="A1046" s="4" t="s">
        <v>495</v>
      </c>
      <c r="B1046" s="97">
        <f>SUM(B1032:B1045)</f>
        <v>0</v>
      </c>
      <c r="C1046" s="96"/>
      <c r="D1046" s="97">
        <f t="shared" ref="D1046:F1046" si="275">SUM(D1032:D1045)</f>
        <v>0</v>
      </c>
      <c r="E1046" s="97">
        <f t="shared" si="275"/>
        <v>0</v>
      </c>
      <c r="F1046" s="97">
        <f t="shared" si="275"/>
        <v>0</v>
      </c>
      <c r="G1046" s="87"/>
      <c r="H1046" s="96"/>
      <c r="I1046" s="97">
        <f t="shared" ref="I1046:L1046" si="276">SUM(I1032:I1045)</f>
        <v>0</v>
      </c>
      <c r="J1046" s="98">
        <f t="shared" si="276"/>
        <v>0</v>
      </c>
      <c r="K1046" s="98">
        <f t="shared" si="276"/>
        <v>0</v>
      </c>
      <c r="L1046" s="98">
        <f t="shared" si="276"/>
        <v>0</v>
      </c>
    </row>
    <row r="1047" ht="15.75" customHeight="1">
      <c r="A1047" s="8"/>
      <c r="B1047" s="100"/>
      <c r="C1047" s="100"/>
      <c r="D1047" s="100"/>
      <c r="E1047" s="100"/>
      <c r="F1047" s="100"/>
      <c r="G1047" s="100"/>
      <c r="H1047" s="100"/>
      <c r="I1047" s="101" t="s">
        <v>496</v>
      </c>
      <c r="J1047" s="100"/>
      <c r="K1047" s="100"/>
      <c r="L1047" s="101" t="s">
        <v>497</v>
      </c>
    </row>
    <row r="1048" ht="15.75" customHeight="1">
      <c r="A1048" s="8"/>
      <c r="B1048" s="100"/>
      <c r="C1048" s="100"/>
      <c r="D1048" s="100"/>
      <c r="E1048" s="100"/>
      <c r="F1048" s="100"/>
      <c r="G1048" s="100"/>
      <c r="H1048" s="100"/>
      <c r="I1048" s="104">
        <f>G1044*A1030</f>
        <v>0</v>
      </c>
      <c r="J1048" s="100"/>
      <c r="K1048" s="100"/>
      <c r="L1048" s="104"/>
    </row>
    <row r="1049" ht="15.75" customHeight="1">
      <c r="A1049" s="8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</row>
    <row r="1050" ht="15.75" customHeight="1">
      <c r="A1050" s="8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</row>
    <row r="1051" ht="15.75" customHeight="1">
      <c r="A1051" s="66"/>
      <c r="B1051" s="75"/>
      <c r="C1051" s="75"/>
      <c r="D1051" s="75"/>
      <c r="E1051" s="75"/>
      <c r="F1051" s="75"/>
      <c r="G1051" s="75"/>
      <c r="H1051" s="75"/>
      <c r="I1051" s="75"/>
      <c r="J1051" s="75"/>
      <c r="K1051" s="75"/>
      <c r="L1051" s="76"/>
    </row>
    <row r="1052" ht="15.75" customHeight="1">
      <c r="A1052" s="78" t="s">
        <v>478</v>
      </c>
      <c r="B1052" s="79" t="s">
        <v>479</v>
      </c>
      <c r="C1052" s="75"/>
      <c r="D1052" s="76"/>
      <c r="E1052" s="80" t="s">
        <v>480</v>
      </c>
      <c r="F1052" s="75"/>
      <c r="G1052" s="76"/>
      <c r="H1052" s="79" t="s">
        <v>481</v>
      </c>
      <c r="I1052" s="75"/>
      <c r="J1052" s="75"/>
      <c r="K1052" s="75"/>
      <c r="L1052" s="76"/>
    </row>
    <row r="1053" ht="15.75" customHeight="1">
      <c r="A1053" s="177">
        <v>4.0</v>
      </c>
      <c r="B1053" s="82" t="s">
        <v>482</v>
      </c>
      <c r="C1053" s="82" t="s">
        <v>483</v>
      </c>
      <c r="D1053" s="82" t="s">
        <v>484</v>
      </c>
      <c r="E1053" s="82" t="s">
        <v>485</v>
      </c>
      <c r="F1053" s="82" t="s">
        <v>484</v>
      </c>
      <c r="G1053" s="82" t="s">
        <v>524</v>
      </c>
      <c r="H1053" s="82" t="s">
        <v>486</v>
      </c>
      <c r="I1053" s="82" t="s">
        <v>487</v>
      </c>
      <c r="J1053" s="147" t="s">
        <v>488</v>
      </c>
      <c r="K1053" s="85" t="s">
        <v>489</v>
      </c>
      <c r="L1053" s="85" t="s">
        <v>490</v>
      </c>
    </row>
    <row r="1054" ht="15.75" customHeight="1">
      <c r="A1054" s="86" t="s">
        <v>491</v>
      </c>
      <c r="B1054" s="87"/>
      <c r="C1054" s="87"/>
      <c r="D1054" s="87"/>
      <c r="E1054" s="87"/>
      <c r="F1054" s="87"/>
      <c r="G1054" s="87"/>
      <c r="H1054" s="87"/>
      <c r="I1054" s="87"/>
      <c r="J1054" s="115"/>
      <c r="K1054" s="87"/>
      <c r="L1054" s="87"/>
    </row>
    <row r="1055" ht="15.75" customHeight="1">
      <c r="A1055" s="2"/>
      <c r="B1055" s="89"/>
      <c r="C1055" s="89"/>
      <c r="D1055" s="18">
        <f t="shared" ref="D1055:D1068" si="277">C1055*B1055</f>
        <v>0</v>
      </c>
      <c r="E1055" s="18">
        <f>B1055*A1053</f>
        <v>0</v>
      </c>
      <c r="F1055" s="18">
        <f t="shared" ref="F1055:F1068" si="278">E1055*C1055</f>
        <v>0</v>
      </c>
      <c r="G1055" s="140">
        <v>0.0</v>
      </c>
      <c r="H1055" s="18"/>
      <c r="I1055" s="89">
        <f t="shared" ref="I1055:I1068" si="279">H1055*E1055</f>
        <v>0</v>
      </c>
      <c r="J1055" s="116"/>
      <c r="K1055" s="3">
        <f t="shared" ref="K1055:K1068" si="280">J1055*I1055</f>
        <v>0</v>
      </c>
      <c r="L1055" s="3"/>
    </row>
    <row r="1056" ht="15.75" customHeight="1">
      <c r="A1056" s="2"/>
      <c r="B1056" s="89"/>
      <c r="C1056" s="89"/>
      <c r="D1056" s="18">
        <f t="shared" si="277"/>
        <v>0</v>
      </c>
      <c r="E1056" s="18">
        <f>B1056*A1053</f>
        <v>0</v>
      </c>
      <c r="F1056" s="18">
        <f t="shared" si="278"/>
        <v>0</v>
      </c>
      <c r="G1056" s="87"/>
      <c r="H1056" s="18"/>
      <c r="I1056" s="89">
        <f t="shared" si="279"/>
        <v>0</v>
      </c>
      <c r="J1056" s="116"/>
      <c r="K1056" s="3">
        <f t="shared" si="280"/>
        <v>0</v>
      </c>
      <c r="L1056" s="3"/>
    </row>
    <row r="1057" ht="15.75" customHeight="1">
      <c r="A1057" s="2"/>
      <c r="B1057" s="18"/>
      <c r="C1057" s="18"/>
      <c r="D1057" s="18">
        <f t="shared" si="277"/>
        <v>0</v>
      </c>
      <c r="E1057" s="18">
        <f>B1057*A1053</f>
        <v>0</v>
      </c>
      <c r="F1057" s="18">
        <f t="shared" si="278"/>
        <v>0</v>
      </c>
      <c r="G1057" s="148" t="s">
        <v>527</v>
      </c>
      <c r="H1057" s="18"/>
      <c r="I1057" s="89">
        <f t="shared" si="279"/>
        <v>0</v>
      </c>
      <c r="J1057" s="116"/>
      <c r="K1057" s="3">
        <f t="shared" si="280"/>
        <v>0</v>
      </c>
      <c r="L1057" s="3"/>
    </row>
    <row r="1058" ht="15.75" customHeight="1">
      <c r="A1058" s="2"/>
      <c r="B1058" s="18"/>
      <c r="C1058" s="18"/>
      <c r="D1058" s="18">
        <f t="shared" si="277"/>
        <v>0</v>
      </c>
      <c r="E1058" s="18">
        <f>B1058*A1053</f>
        <v>0</v>
      </c>
      <c r="F1058" s="18">
        <f t="shared" si="278"/>
        <v>0</v>
      </c>
      <c r="G1058" s="142"/>
      <c r="H1058" s="18"/>
      <c r="I1058" s="89">
        <f t="shared" si="279"/>
        <v>0</v>
      </c>
      <c r="J1058" s="116"/>
      <c r="K1058" s="3">
        <f t="shared" si="280"/>
        <v>0</v>
      </c>
      <c r="L1058" s="3"/>
    </row>
    <row r="1059" ht="15.75" customHeight="1">
      <c r="A1059" s="2"/>
      <c r="B1059" s="18"/>
      <c r="C1059" s="18"/>
      <c r="D1059" s="18">
        <f t="shared" si="277"/>
        <v>0</v>
      </c>
      <c r="E1059" s="18">
        <f>B1059*A1053</f>
        <v>0</v>
      </c>
      <c r="F1059" s="18">
        <f t="shared" si="278"/>
        <v>0</v>
      </c>
      <c r="G1059" s="142"/>
      <c r="H1059" s="18"/>
      <c r="I1059" s="89">
        <f t="shared" si="279"/>
        <v>0</v>
      </c>
      <c r="J1059" s="116"/>
      <c r="K1059" s="3">
        <f t="shared" si="280"/>
        <v>0</v>
      </c>
      <c r="L1059" s="3"/>
    </row>
    <row r="1060" ht="15.75" customHeight="1">
      <c r="A1060" s="2"/>
      <c r="B1060" s="18"/>
      <c r="C1060" s="18"/>
      <c r="D1060" s="18">
        <f t="shared" si="277"/>
        <v>0</v>
      </c>
      <c r="E1060" s="18">
        <f>B1060*A1053</f>
        <v>0</v>
      </c>
      <c r="F1060" s="18">
        <f t="shared" si="278"/>
        <v>0</v>
      </c>
      <c r="G1060" s="87"/>
      <c r="H1060" s="18"/>
      <c r="I1060" s="89">
        <f t="shared" si="279"/>
        <v>0</v>
      </c>
      <c r="J1060" s="116"/>
      <c r="K1060" s="3">
        <f t="shared" si="280"/>
        <v>0</v>
      </c>
      <c r="L1060" s="3"/>
    </row>
    <row r="1061" ht="15.75" customHeight="1">
      <c r="A1061" s="2"/>
      <c r="B1061" s="18"/>
      <c r="C1061" s="18"/>
      <c r="D1061" s="18">
        <f t="shared" si="277"/>
        <v>0</v>
      </c>
      <c r="E1061" s="18">
        <f>B1061*A1053</f>
        <v>0</v>
      </c>
      <c r="F1061" s="18">
        <f t="shared" si="278"/>
        <v>0</v>
      </c>
      <c r="G1061" s="59"/>
      <c r="H1061" s="18"/>
      <c r="I1061" s="89">
        <f t="shared" si="279"/>
        <v>0</v>
      </c>
      <c r="J1061" s="116"/>
      <c r="K1061" s="3">
        <f t="shared" si="280"/>
        <v>0</v>
      </c>
      <c r="L1061" s="3"/>
    </row>
    <row r="1062" ht="15.75" customHeight="1">
      <c r="A1062" s="2"/>
      <c r="B1062" s="89"/>
      <c r="C1062" s="89"/>
      <c r="D1062" s="18">
        <f t="shared" si="277"/>
        <v>0</v>
      </c>
      <c r="E1062" s="18">
        <f>B1062*A1053</f>
        <v>0</v>
      </c>
      <c r="F1062" s="18">
        <f t="shared" si="278"/>
        <v>0</v>
      </c>
      <c r="G1062" s="148" t="s">
        <v>528</v>
      </c>
      <c r="H1062" s="18"/>
      <c r="I1062" s="89">
        <f t="shared" si="279"/>
        <v>0</v>
      </c>
      <c r="J1062" s="116"/>
      <c r="K1062" s="3">
        <f t="shared" si="280"/>
        <v>0</v>
      </c>
      <c r="L1062" s="3"/>
    </row>
    <row r="1063" ht="15.75" customHeight="1">
      <c r="A1063" s="2"/>
      <c r="B1063" s="89"/>
      <c r="C1063" s="89"/>
      <c r="D1063" s="18">
        <f t="shared" si="277"/>
        <v>0</v>
      </c>
      <c r="E1063" s="18">
        <f>B1063*A1053</f>
        <v>0</v>
      </c>
      <c r="F1063" s="18">
        <f t="shared" si="278"/>
        <v>0</v>
      </c>
      <c r="G1063" s="142"/>
      <c r="H1063" s="18"/>
      <c r="I1063" s="89">
        <f t="shared" si="279"/>
        <v>0</v>
      </c>
      <c r="J1063" s="116"/>
      <c r="K1063" s="3">
        <f t="shared" si="280"/>
        <v>0</v>
      </c>
      <c r="L1063" s="3"/>
    </row>
    <row r="1064" ht="15.75" customHeight="1">
      <c r="A1064" s="1"/>
      <c r="B1064" s="89"/>
      <c r="C1064" s="89"/>
      <c r="D1064" s="18">
        <f t="shared" si="277"/>
        <v>0</v>
      </c>
      <c r="E1064" s="18">
        <f>B1064*A1053</f>
        <v>0</v>
      </c>
      <c r="F1064" s="18">
        <f t="shared" si="278"/>
        <v>0</v>
      </c>
      <c r="G1064" s="142"/>
      <c r="H1064" s="18"/>
      <c r="I1064" s="89">
        <f t="shared" si="279"/>
        <v>0</v>
      </c>
      <c r="J1064" s="116"/>
      <c r="K1064" s="3">
        <f t="shared" si="280"/>
        <v>0</v>
      </c>
      <c r="L1064" s="3"/>
    </row>
    <row r="1065" ht="15.75" customHeight="1">
      <c r="A1065" s="1"/>
      <c r="B1065" s="89"/>
      <c r="C1065" s="89"/>
      <c r="D1065" s="18">
        <f t="shared" si="277"/>
        <v>0</v>
      </c>
      <c r="E1065" s="18">
        <f>B1065*A1053</f>
        <v>0</v>
      </c>
      <c r="F1065" s="18">
        <f t="shared" si="278"/>
        <v>0</v>
      </c>
      <c r="G1065" s="142"/>
      <c r="H1065" s="18"/>
      <c r="I1065" s="89">
        <f t="shared" si="279"/>
        <v>0</v>
      </c>
      <c r="J1065" s="116"/>
      <c r="K1065" s="3">
        <f t="shared" si="280"/>
        <v>0</v>
      </c>
      <c r="L1065" s="3"/>
    </row>
    <row r="1066" ht="15.75" customHeight="1">
      <c r="A1066" s="31"/>
      <c r="B1066" s="89"/>
      <c r="C1066" s="89"/>
      <c r="D1066" s="95">
        <f t="shared" si="277"/>
        <v>0</v>
      </c>
      <c r="E1066" s="95">
        <f>B1066*A1053</f>
        <v>0</v>
      </c>
      <c r="F1066" s="18">
        <f t="shared" si="278"/>
        <v>0</v>
      </c>
      <c r="G1066" s="87"/>
      <c r="H1066" s="18"/>
      <c r="I1066" s="89">
        <f t="shared" si="279"/>
        <v>0</v>
      </c>
      <c r="J1066" s="118"/>
      <c r="K1066" s="3">
        <f t="shared" si="280"/>
        <v>0</v>
      </c>
      <c r="L1066" s="3"/>
    </row>
    <row r="1067" ht="15.75" customHeight="1">
      <c r="A1067" s="31"/>
      <c r="B1067" s="89"/>
      <c r="C1067" s="89"/>
      <c r="D1067" s="18">
        <f t="shared" si="277"/>
        <v>0</v>
      </c>
      <c r="E1067" s="18">
        <f>B1067*A1053</f>
        <v>0</v>
      </c>
      <c r="F1067" s="18">
        <f t="shared" si="278"/>
        <v>0</v>
      </c>
      <c r="G1067" s="143">
        <f>F1069/A1053</f>
        <v>0</v>
      </c>
      <c r="H1067" s="18"/>
      <c r="I1067" s="89">
        <f t="shared" si="279"/>
        <v>0</v>
      </c>
      <c r="J1067" s="3"/>
      <c r="K1067" s="3">
        <f t="shared" si="280"/>
        <v>0</v>
      </c>
      <c r="L1067" s="3"/>
    </row>
    <row r="1068" ht="15.75" customHeight="1">
      <c r="A1068" s="31"/>
      <c r="B1068" s="89"/>
      <c r="C1068" s="89"/>
      <c r="D1068" s="18">
        <f t="shared" si="277"/>
        <v>0</v>
      </c>
      <c r="E1068" s="18">
        <f>B1068*A1053</f>
        <v>0</v>
      </c>
      <c r="F1068" s="18">
        <f t="shared" si="278"/>
        <v>0</v>
      </c>
      <c r="G1068" s="142"/>
      <c r="H1068" s="18"/>
      <c r="I1068" s="89">
        <f t="shared" si="279"/>
        <v>0</v>
      </c>
      <c r="J1068" s="3"/>
      <c r="K1068" s="3">
        <f t="shared" si="280"/>
        <v>0</v>
      </c>
      <c r="L1068" s="3"/>
    </row>
    <row r="1069" ht="15.75" customHeight="1">
      <c r="A1069" s="4" t="s">
        <v>495</v>
      </c>
      <c r="B1069" s="97">
        <f>SUM(B1055:B1068)</f>
        <v>0</v>
      </c>
      <c r="C1069" s="96"/>
      <c r="D1069" s="97">
        <f t="shared" ref="D1069:F1069" si="281">SUM(D1055:D1068)</f>
        <v>0</v>
      </c>
      <c r="E1069" s="97">
        <f t="shared" si="281"/>
        <v>0</v>
      </c>
      <c r="F1069" s="97">
        <f t="shared" si="281"/>
        <v>0</v>
      </c>
      <c r="G1069" s="87"/>
      <c r="H1069" s="96"/>
      <c r="I1069" s="97">
        <f t="shared" ref="I1069:L1069" si="282">SUM(I1055:I1068)</f>
        <v>0</v>
      </c>
      <c r="J1069" s="98">
        <f t="shared" si="282"/>
        <v>0</v>
      </c>
      <c r="K1069" s="98">
        <f t="shared" si="282"/>
        <v>0</v>
      </c>
      <c r="L1069" s="98">
        <f t="shared" si="282"/>
        <v>0</v>
      </c>
    </row>
    <row r="1070" ht="15.75" customHeight="1">
      <c r="A1070" s="8"/>
      <c r="B1070" s="100"/>
      <c r="C1070" s="100"/>
      <c r="D1070" s="100"/>
      <c r="E1070" s="100"/>
      <c r="F1070" s="100"/>
      <c r="G1070" s="100"/>
      <c r="H1070" s="100"/>
      <c r="I1070" s="101" t="s">
        <v>496</v>
      </c>
      <c r="J1070" s="100"/>
      <c r="K1070" s="100"/>
      <c r="L1070" s="101" t="s">
        <v>497</v>
      </c>
    </row>
    <row r="1071" ht="15.75" customHeight="1">
      <c r="A1071" s="8"/>
      <c r="B1071" s="100"/>
      <c r="C1071" s="100"/>
      <c r="D1071" s="100"/>
      <c r="E1071" s="100"/>
      <c r="F1071" s="100"/>
      <c r="G1071" s="100"/>
      <c r="H1071" s="100"/>
      <c r="I1071" s="104">
        <f>G1067*A1053</f>
        <v>0</v>
      </c>
      <c r="J1071" s="100"/>
      <c r="K1071" s="100"/>
      <c r="L1071" s="104"/>
    </row>
    <row r="1072" ht="15.75" customHeight="1">
      <c r="A1072" s="8"/>
      <c r="B1072" s="100"/>
      <c r="C1072" s="100"/>
      <c r="D1072" s="100"/>
      <c r="E1072" s="100"/>
      <c r="F1072" s="100"/>
      <c r="G1072" s="100"/>
      <c r="H1072" s="100"/>
      <c r="I1072" s="107"/>
      <c r="J1072" s="100"/>
      <c r="K1072" s="100"/>
      <c r="L1072" s="107"/>
    </row>
    <row r="1073" ht="15.75" customHeight="1">
      <c r="A1073" s="8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</row>
    <row r="1074" ht="15.75" customHeight="1">
      <c r="A1074" s="66"/>
      <c r="B1074" s="75"/>
      <c r="C1074" s="75"/>
      <c r="D1074" s="75"/>
      <c r="E1074" s="75"/>
      <c r="F1074" s="75"/>
      <c r="G1074" s="75"/>
      <c r="H1074" s="75"/>
      <c r="I1074" s="75"/>
      <c r="J1074" s="75"/>
      <c r="K1074" s="75"/>
      <c r="L1074" s="76"/>
    </row>
    <row r="1075" ht="15.75" customHeight="1">
      <c r="A1075" s="78" t="s">
        <v>478</v>
      </c>
      <c r="B1075" s="79" t="s">
        <v>479</v>
      </c>
      <c r="C1075" s="75"/>
      <c r="D1075" s="76"/>
      <c r="E1075" s="80" t="s">
        <v>480</v>
      </c>
      <c r="F1075" s="75"/>
      <c r="G1075" s="76"/>
      <c r="H1075" s="79" t="s">
        <v>481</v>
      </c>
      <c r="I1075" s="75"/>
      <c r="J1075" s="75"/>
      <c r="K1075" s="75"/>
      <c r="L1075" s="76"/>
    </row>
    <row r="1076" ht="15.75" customHeight="1">
      <c r="A1076" s="177">
        <v>4.0</v>
      </c>
      <c r="B1076" s="82" t="s">
        <v>482</v>
      </c>
      <c r="C1076" s="82" t="s">
        <v>483</v>
      </c>
      <c r="D1076" s="82" t="s">
        <v>484</v>
      </c>
      <c r="E1076" s="82" t="s">
        <v>485</v>
      </c>
      <c r="F1076" s="82" t="s">
        <v>484</v>
      </c>
      <c r="G1076" s="82" t="s">
        <v>524</v>
      </c>
      <c r="H1076" s="82" t="s">
        <v>486</v>
      </c>
      <c r="I1076" s="82" t="s">
        <v>487</v>
      </c>
      <c r="J1076" s="147" t="s">
        <v>488</v>
      </c>
      <c r="K1076" s="85" t="s">
        <v>489</v>
      </c>
      <c r="L1076" s="85" t="s">
        <v>490</v>
      </c>
    </row>
    <row r="1077" ht="15.75" customHeight="1">
      <c r="A1077" s="86" t="s">
        <v>491</v>
      </c>
      <c r="B1077" s="87"/>
      <c r="C1077" s="87"/>
      <c r="D1077" s="87"/>
      <c r="E1077" s="87"/>
      <c r="F1077" s="87"/>
      <c r="G1077" s="87"/>
      <c r="H1077" s="87"/>
      <c r="I1077" s="87"/>
      <c r="J1077" s="115"/>
      <c r="K1077" s="87"/>
      <c r="L1077" s="87"/>
    </row>
    <row r="1078" ht="15.75" customHeight="1">
      <c r="A1078" s="2"/>
      <c r="B1078" s="89"/>
      <c r="C1078" s="89"/>
      <c r="D1078" s="18">
        <f t="shared" ref="D1078:D1091" si="283">C1078*B1078</f>
        <v>0</v>
      </c>
      <c r="E1078" s="18">
        <f>B1078*A1076</f>
        <v>0</v>
      </c>
      <c r="F1078" s="18">
        <f t="shared" ref="F1078:F1091" si="284">E1078*C1078</f>
        <v>0</v>
      </c>
      <c r="G1078" s="140">
        <v>0.0</v>
      </c>
      <c r="H1078" s="18"/>
      <c r="I1078" s="89">
        <f t="shared" ref="I1078:I1091" si="285">H1078*E1078</f>
        <v>0</v>
      </c>
      <c r="J1078" s="116"/>
      <c r="K1078" s="3">
        <f t="shared" ref="K1078:K1091" si="286">J1078*I1078</f>
        <v>0</v>
      </c>
      <c r="L1078" s="3"/>
    </row>
    <row r="1079" ht="15.75" customHeight="1">
      <c r="A1079" s="2"/>
      <c r="B1079" s="89"/>
      <c r="C1079" s="89"/>
      <c r="D1079" s="18">
        <f t="shared" si="283"/>
        <v>0</v>
      </c>
      <c r="E1079" s="18">
        <f>B1079*A1076</f>
        <v>0</v>
      </c>
      <c r="F1079" s="18">
        <f t="shared" si="284"/>
        <v>0</v>
      </c>
      <c r="G1079" s="87"/>
      <c r="H1079" s="18"/>
      <c r="I1079" s="89">
        <f t="shared" si="285"/>
        <v>0</v>
      </c>
      <c r="J1079" s="116"/>
      <c r="K1079" s="3">
        <f t="shared" si="286"/>
        <v>0</v>
      </c>
      <c r="L1079" s="3"/>
    </row>
    <row r="1080" ht="15.75" customHeight="1">
      <c r="A1080" s="2"/>
      <c r="B1080" s="18"/>
      <c r="C1080" s="18"/>
      <c r="D1080" s="18">
        <f t="shared" si="283"/>
        <v>0</v>
      </c>
      <c r="E1080" s="18">
        <f>B1080*A1076</f>
        <v>0</v>
      </c>
      <c r="F1080" s="18">
        <f t="shared" si="284"/>
        <v>0</v>
      </c>
      <c r="G1080" s="148" t="s">
        <v>527</v>
      </c>
      <c r="H1080" s="18"/>
      <c r="I1080" s="89">
        <f t="shared" si="285"/>
        <v>0</v>
      </c>
      <c r="J1080" s="116"/>
      <c r="K1080" s="3">
        <f t="shared" si="286"/>
        <v>0</v>
      </c>
      <c r="L1080" s="3"/>
    </row>
    <row r="1081" ht="15.75" customHeight="1">
      <c r="A1081" s="2"/>
      <c r="B1081" s="18"/>
      <c r="C1081" s="18"/>
      <c r="D1081" s="18">
        <f t="shared" si="283"/>
        <v>0</v>
      </c>
      <c r="E1081" s="18">
        <f>B1081*A1076</f>
        <v>0</v>
      </c>
      <c r="F1081" s="18">
        <f t="shared" si="284"/>
        <v>0</v>
      </c>
      <c r="G1081" s="142"/>
      <c r="H1081" s="18"/>
      <c r="I1081" s="89">
        <f t="shared" si="285"/>
        <v>0</v>
      </c>
      <c r="J1081" s="116"/>
      <c r="K1081" s="3">
        <f t="shared" si="286"/>
        <v>0</v>
      </c>
      <c r="L1081" s="3"/>
    </row>
    <row r="1082" ht="15.75" customHeight="1">
      <c r="A1082" s="2"/>
      <c r="B1082" s="18"/>
      <c r="C1082" s="18"/>
      <c r="D1082" s="18">
        <f t="shared" si="283"/>
        <v>0</v>
      </c>
      <c r="E1082" s="18">
        <f>B1082*A1076</f>
        <v>0</v>
      </c>
      <c r="F1082" s="18">
        <f t="shared" si="284"/>
        <v>0</v>
      </c>
      <c r="G1082" s="142"/>
      <c r="H1082" s="18"/>
      <c r="I1082" s="89">
        <f t="shared" si="285"/>
        <v>0</v>
      </c>
      <c r="J1082" s="116"/>
      <c r="K1082" s="3">
        <f t="shared" si="286"/>
        <v>0</v>
      </c>
      <c r="L1082" s="3"/>
    </row>
    <row r="1083" ht="15.75" customHeight="1">
      <c r="A1083" s="2"/>
      <c r="B1083" s="18"/>
      <c r="C1083" s="18"/>
      <c r="D1083" s="18">
        <f t="shared" si="283"/>
        <v>0</v>
      </c>
      <c r="E1083" s="18">
        <f>B1083*A1076</f>
        <v>0</v>
      </c>
      <c r="F1083" s="18">
        <f t="shared" si="284"/>
        <v>0</v>
      </c>
      <c r="G1083" s="87"/>
      <c r="H1083" s="18"/>
      <c r="I1083" s="89">
        <f t="shared" si="285"/>
        <v>0</v>
      </c>
      <c r="J1083" s="116"/>
      <c r="K1083" s="3">
        <f t="shared" si="286"/>
        <v>0</v>
      </c>
      <c r="L1083" s="3"/>
    </row>
    <row r="1084" ht="15.75" customHeight="1">
      <c r="A1084" s="2"/>
      <c r="B1084" s="18"/>
      <c r="C1084" s="18"/>
      <c r="D1084" s="18">
        <f t="shared" si="283"/>
        <v>0</v>
      </c>
      <c r="E1084" s="18">
        <f>B1084*A1076</f>
        <v>0</v>
      </c>
      <c r="F1084" s="18">
        <f t="shared" si="284"/>
        <v>0</v>
      </c>
      <c r="G1084" s="59"/>
      <c r="H1084" s="18"/>
      <c r="I1084" s="89">
        <f t="shared" si="285"/>
        <v>0</v>
      </c>
      <c r="J1084" s="116"/>
      <c r="K1084" s="3">
        <f t="shared" si="286"/>
        <v>0</v>
      </c>
      <c r="L1084" s="3"/>
    </row>
    <row r="1085" ht="15.75" customHeight="1">
      <c r="A1085" s="2"/>
      <c r="B1085" s="89"/>
      <c r="C1085" s="89"/>
      <c r="D1085" s="18">
        <f t="shared" si="283"/>
        <v>0</v>
      </c>
      <c r="E1085" s="18">
        <f>B1085*A1076</f>
        <v>0</v>
      </c>
      <c r="F1085" s="18">
        <f t="shared" si="284"/>
        <v>0</v>
      </c>
      <c r="G1085" s="148" t="s">
        <v>528</v>
      </c>
      <c r="H1085" s="18"/>
      <c r="I1085" s="89">
        <f t="shared" si="285"/>
        <v>0</v>
      </c>
      <c r="J1085" s="116"/>
      <c r="K1085" s="3">
        <f t="shared" si="286"/>
        <v>0</v>
      </c>
      <c r="L1085" s="3"/>
    </row>
    <row r="1086" ht="15.75" customHeight="1">
      <c r="A1086" s="2"/>
      <c r="B1086" s="89"/>
      <c r="C1086" s="89"/>
      <c r="D1086" s="18">
        <f t="shared" si="283"/>
        <v>0</v>
      </c>
      <c r="E1086" s="18">
        <f>B1086*A1076</f>
        <v>0</v>
      </c>
      <c r="F1086" s="18">
        <f t="shared" si="284"/>
        <v>0</v>
      </c>
      <c r="G1086" s="142"/>
      <c r="H1086" s="18"/>
      <c r="I1086" s="89">
        <f t="shared" si="285"/>
        <v>0</v>
      </c>
      <c r="J1086" s="116"/>
      <c r="K1086" s="3">
        <f t="shared" si="286"/>
        <v>0</v>
      </c>
      <c r="L1086" s="3"/>
    </row>
    <row r="1087" ht="15.75" customHeight="1">
      <c r="A1087" s="1"/>
      <c r="B1087" s="89"/>
      <c r="C1087" s="89"/>
      <c r="D1087" s="18">
        <f t="shared" si="283"/>
        <v>0</v>
      </c>
      <c r="E1087" s="18">
        <f>B1087*A1076</f>
        <v>0</v>
      </c>
      <c r="F1087" s="18">
        <f t="shared" si="284"/>
        <v>0</v>
      </c>
      <c r="G1087" s="142"/>
      <c r="H1087" s="18"/>
      <c r="I1087" s="89">
        <f t="shared" si="285"/>
        <v>0</v>
      </c>
      <c r="J1087" s="116"/>
      <c r="K1087" s="3">
        <f t="shared" si="286"/>
        <v>0</v>
      </c>
      <c r="L1087" s="3"/>
    </row>
    <row r="1088" ht="15.75" customHeight="1">
      <c r="A1088" s="1"/>
      <c r="B1088" s="89"/>
      <c r="C1088" s="89"/>
      <c r="D1088" s="18">
        <f t="shared" si="283"/>
        <v>0</v>
      </c>
      <c r="E1088" s="18">
        <f>B1088*A1076</f>
        <v>0</v>
      </c>
      <c r="F1088" s="18">
        <f t="shared" si="284"/>
        <v>0</v>
      </c>
      <c r="G1088" s="142"/>
      <c r="H1088" s="18"/>
      <c r="I1088" s="89">
        <f t="shared" si="285"/>
        <v>0</v>
      </c>
      <c r="J1088" s="116"/>
      <c r="K1088" s="3">
        <f t="shared" si="286"/>
        <v>0</v>
      </c>
      <c r="L1088" s="3"/>
    </row>
    <row r="1089" ht="15.75" customHeight="1">
      <c r="A1089" s="31"/>
      <c r="B1089" s="89"/>
      <c r="C1089" s="89"/>
      <c r="D1089" s="95">
        <f t="shared" si="283"/>
        <v>0</v>
      </c>
      <c r="E1089" s="95">
        <f>B1089*A1076</f>
        <v>0</v>
      </c>
      <c r="F1089" s="18">
        <f t="shared" si="284"/>
        <v>0</v>
      </c>
      <c r="G1089" s="87"/>
      <c r="H1089" s="18"/>
      <c r="I1089" s="89">
        <f t="shared" si="285"/>
        <v>0</v>
      </c>
      <c r="J1089" s="118"/>
      <c r="K1089" s="3">
        <f t="shared" si="286"/>
        <v>0</v>
      </c>
      <c r="L1089" s="3"/>
    </row>
    <row r="1090" ht="15.75" customHeight="1">
      <c r="A1090" s="31"/>
      <c r="B1090" s="89"/>
      <c r="C1090" s="89"/>
      <c r="D1090" s="18">
        <f t="shared" si="283"/>
        <v>0</v>
      </c>
      <c r="E1090" s="18">
        <f>B1090*A1076</f>
        <v>0</v>
      </c>
      <c r="F1090" s="18">
        <f t="shared" si="284"/>
        <v>0</v>
      </c>
      <c r="G1090" s="143">
        <f>F1092/A1076</f>
        <v>0</v>
      </c>
      <c r="H1090" s="18"/>
      <c r="I1090" s="89">
        <f t="shared" si="285"/>
        <v>0</v>
      </c>
      <c r="J1090" s="3"/>
      <c r="K1090" s="3">
        <f t="shared" si="286"/>
        <v>0</v>
      </c>
      <c r="L1090" s="3"/>
    </row>
    <row r="1091" ht="15.75" customHeight="1">
      <c r="A1091" s="31"/>
      <c r="B1091" s="89"/>
      <c r="C1091" s="89"/>
      <c r="D1091" s="18">
        <f t="shared" si="283"/>
        <v>0</v>
      </c>
      <c r="E1091" s="18">
        <f>B1091*A1076</f>
        <v>0</v>
      </c>
      <c r="F1091" s="18">
        <f t="shared" si="284"/>
        <v>0</v>
      </c>
      <c r="G1091" s="142"/>
      <c r="H1091" s="18"/>
      <c r="I1091" s="89">
        <f t="shared" si="285"/>
        <v>0</v>
      </c>
      <c r="J1091" s="3"/>
      <c r="K1091" s="3">
        <f t="shared" si="286"/>
        <v>0</v>
      </c>
      <c r="L1091" s="3"/>
    </row>
    <row r="1092" ht="15.75" customHeight="1">
      <c r="A1092" s="4" t="s">
        <v>495</v>
      </c>
      <c r="B1092" s="97">
        <f>SUM(B1078:B1091)</f>
        <v>0</v>
      </c>
      <c r="C1092" s="96"/>
      <c r="D1092" s="97">
        <f t="shared" ref="D1092:F1092" si="287">SUM(D1078:D1091)</f>
        <v>0</v>
      </c>
      <c r="E1092" s="97">
        <f t="shared" si="287"/>
        <v>0</v>
      </c>
      <c r="F1092" s="97">
        <f t="shared" si="287"/>
        <v>0</v>
      </c>
      <c r="G1092" s="87"/>
      <c r="H1092" s="96"/>
      <c r="I1092" s="97">
        <f t="shared" ref="I1092:L1092" si="288">SUM(I1078:I1091)</f>
        <v>0</v>
      </c>
      <c r="J1092" s="98">
        <f t="shared" si="288"/>
        <v>0</v>
      </c>
      <c r="K1092" s="98">
        <f t="shared" si="288"/>
        <v>0</v>
      </c>
      <c r="L1092" s="98">
        <f t="shared" si="288"/>
        <v>0</v>
      </c>
    </row>
    <row r="1093" ht="15.75" customHeight="1">
      <c r="A1093" s="8"/>
      <c r="B1093" s="100"/>
      <c r="C1093" s="100"/>
      <c r="D1093" s="100"/>
      <c r="E1093" s="100"/>
      <c r="F1093" s="100"/>
      <c r="G1093" s="100"/>
      <c r="H1093" s="100"/>
      <c r="I1093" s="101" t="s">
        <v>496</v>
      </c>
      <c r="J1093" s="100"/>
      <c r="K1093" s="100"/>
      <c r="L1093" s="101" t="s">
        <v>497</v>
      </c>
    </row>
    <row r="1094" ht="15.75" customHeight="1">
      <c r="A1094" s="8"/>
      <c r="B1094" s="100"/>
      <c r="C1094" s="100"/>
      <c r="D1094" s="100"/>
      <c r="E1094" s="100"/>
      <c r="F1094" s="100"/>
      <c r="G1094" s="100"/>
      <c r="H1094" s="100"/>
      <c r="I1094" s="104">
        <f>G1090*A1076</f>
        <v>0</v>
      </c>
      <c r="J1094" s="100"/>
      <c r="K1094" s="100"/>
      <c r="L1094" s="104"/>
    </row>
    <row r="1095" ht="15.75" customHeight="1">
      <c r="A1095" s="8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</row>
    <row r="1096" ht="15.75" customHeight="1">
      <c r="A1096" s="8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</row>
    <row r="1097" ht="15.75" customHeight="1">
      <c r="A1097" s="66"/>
      <c r="B1097" s="75"/>
      <c r="C1097" s="75"/>
      <c r="D1097" s="75"/>
      <c r="E1097" s="75"/>
      <c r="F1097" s="75"/>
      <c r="G1097" s="75"/>
      <c r="H1097" s="75"/>
      <c r="I1097" s="75"/>
      <c r="J1097" s="75"/>
      <c r="K1097" s="75"/>
      <c r="L1097" s="76"/>
    </row>
    <row r="1098" ht="15.75" customHeight="1">
      <c r="A1098" s="78" t="s">
        <v>478</v>
      </c>
      <c r="B1098" s="79" t="s">
        <v>479</v>
      </c>
      <c r="C1098" s="75"/>
      <c r="D1098" s="76"/>
      <c r="E1098" s="80" t="s">
        <v>480</v>
      </c>
      <c r="F1098" s="75"/>
      <c r="G1098" s="76"/>
      <c r="H1098" s="79" t="s">
        <v>481</v>
      </c>
      <c r="I1098" s="75"/>
      <c r="J1098" s="75"/>
      <c r="K1098" s="75"/>
      <c r="L1098" s="76"/>
    </row>
    <row r="1099" ht="15.75" customHeight="1">
      <c r="A1099" s="177">
        <v>4.0</v>
      </c>
      <c r="B1099" s="82" t="s">
        <v>482</v>
      </c>
      <c r="C1099" s="82" t="s">
        <v>483</v>
      </c>
      <c r="D1099" s="82" t="s">
        <v>484</v>
      </c>
      <c r="E1099" s="82" t="s">
        <v>485</v>
      </c>
      <c r="F1099" s="82" t="s">
        <v>484</v>
      </c>
      <c r="G1099" s="82" t="s">
        <v>524</v>
      </c>
      <c r="H1099" s="82" t="s">
        <v>486</v>
      </c>
      <c r="I1099" s="82" t="s">
        <v>487</v>
      </c>
      <c r="J1099" s="147" t="s">
        <v>488</v>
      </c>
      <c r="K1099" s="85" t="s">
        <v>489</v>
      </c>
      <c r="L1099" s="85" t="s">
        <v>490</v>
      </c>
    </row>
    <row r="1100" ht="15.75" customHeight="1">
      <c r="A1100" s="86" t="s">
        <v>491</v>
      </c>
      <c r="B1100" s="87"/>
      <c r="C1100" s="87"/>
      <c r="D1100" s="87"/>
      <c r="E1100" s="87"/>
      <c r="F1100" s="87"/>
      <c r="G1100" s="87"/>
      <c r="H1100" s="87"/>
      <c r="I1100" s="87"/>
      <c r="J1100" s="115"/>
      <c r="K1100" s="87"/>
      <c r="L1100" s="87"/>
    </row>
    <row r="1101" ht="15.75" customHeight="1">
      <c r="A1101" s="2"/>
      <c r="B1101" s="89"/>
      <c r="C1101" s="89"/>
      <c r="D1101" s="18">
        <f t="shared" ref="D1101:D1114" si="289">C1101*B1101</f>
        <v>0</v>
      </c>
      <c r="E1101" s="18">
        <f>B1101*A1099</f>
        <v>0</v>
      </c>
      <c r="F1101" s="18">
        <f t="shared" ref="F1101:F1114" si="290">E1101*C1101</f>
        <v>0</v>
      </c>
      <c r="G1101" s="140">
        <v>0.0</v>
      </c>
      <c r="H1101" s="18"/>
      <c r="I1101" s="89">
        <f t="shared" ref="I1101:I1114" si="291">H1101*E1101</f>
        <v>0</v>
      </c>
      <c r="J1101" s="116"/>
      <c r="K1101" s="3">
        <f t="shared" ref="K1101:K1114" si="292">J1101*I1101</f>
        <v>0</v>
      </c>
      <c r="L1101" s="3"/>
    </row>
    <row r="1102" ht="15.75" customHeight="1">
      <c r="A1102" s="2"/>
      <c r="B1102" s="89"/>
      <c r="C1102" s="89"/>
      <c r="D1102" s="18">
        <f t="shared" si="289"/>
        <v>0</v>
      </c>
      <c r="E1102" s="18">
        <f>B1102*A1099</f>
        <v>0</v>
      </c>
      <c r="F1102" s="18">
        <f t="shared" si="290"/>
        <v>0</v>
      </c>
      <c r="G1102" s="87"/>
      <c r="H1102" s="18"/>
      <c r="I1102" s="89">
        <f t="shared" si="291"/>
        <v>0</v>
      </c>
      <c r="J1102" s="116"/>
      <c r="K1102" s="3">
        <f t="shared" si="292"/>
        <v>0</v>
      </c>
      <c r="L1102" s="3"/>
    </row>
    <row r="1103" ht="15.75" customHeight="1">
      <c r="A1103" s="2"/>
      <c r="B1103" s="18"/>
      <c r="C1103" s="18"/>
      <c r="D1103" s="18">
        <f t="shared" si="289"/>
        <v>0</v>
      </c>
      <c r="E1103" s="18">
        <f>B1103*A1099</f>
        <v>0</v>
      </c>
      <c r="F1103" s="18">
        <f t="shared" si="290"/>
        <v>0</v>
      </c>
      <c r="G1103" s="148" t="s">
        <v>527</v>
      </c>
      <c r="H1103" s="18"/>
      <c r="I1103" s="89">
        <f t="shared" si="291"/>
        <v>0</v>
      </c>
      <c r="J1103" s="116"/>
      <c r="K1103" s="3">
        <f t="shared" si="292"/>
        <v>0</v>
      </c>
      <c r="L1103" s="3"/>
    </row>
    <row r="1104" ht="15.75" customHeight="1">
      <c r="A1104" s="2"/>
      <c r="B1104" s="18"/>
      <c r="C1104" s="18"/>
      <c r="D1104" s="18">
        <f t="shared" si="289"/>
        <v>0</v>
      </c>
      <c r="E1104" s="18">
        <f>B1104*A1099</f>
        <v>0</v>
      </c>
      <c r="F1104" s="18">
        <f t="shared" si="290"/>
        <v>0</v>
      </c>
      <c r="G1104" s="142"/>
      <c r="H1104" s="18"/>
      <c r="I1104" s="89">
        <f t="shared" si="291"/>
        <v>0</v>
      </c>
      <c r="J1104" s="116"/>
      <c r="K1104" s="3">
        <f t="shared" si="292"/>
        <v>0</v>
      </c>
      <c r="L1104" s="3"/>
    </row>
    <row r="1105" ht="15.75" customHeight="1">
      <c r="A1105" s="2"/>
      <c r="B1105" s="18"/>
      <c r="C1105" s="18"/>
      <c r="D1105" s="18">
        <f t="shared" si="289"/>
        <v>0</v>
      </c>
      <c r="E1105" s="18">
        <f>B1105*A1099</f>
        <v>0</v>
      </c>
      <c r="F1105" s="18">
        <f t="shared" si="290"/>
        <v>0</v>
      </c>
      <c r="G1105" s="142"/>
      <c r="H1105" s="18"/>
      <c r="I1105" s="89">
        <f t="shared" si="291"/>
        <v>0</v>
      </c>
      <c r="J1105" s="116"/>
      <c r="K1105" s="3">
        <f t="shared" si="292"/>
        <v>0</v>
      </c>
      <c r="L1105" s="3"/>
    </row>
    <row r="1106" ht="15.75" customHeight="1">
      <c r="A1106" s="2"/>
      <c r="B1106" s="18"/>
      <c r="C1106" s="18"/>
      <c r="D1106" s="18">
        <f t="shared" si="289"/>
        <v>0</v>
      </c>
      <c r="E1106" s="18">
        <f>B1106*A1099</f>
        <v>0</v>
      </c>
      <c r="F1106" s="18">
        <f t="shared" si="290"/>
        <v>0</v>
      </c>
      <c r="G1106" s="87"/>
      <c r="H1106" s="18"/>
      <c r="I1106" s="89">
        <f t="shared" si="291"/>
        <v>0</v>
      </c>
      <c r="J1106" s="116"/>
      <c r="K1106" s="3">
        <f t="shared" si="292"/>
        <v>0</v>
      </c>
      <c r="L1106" s="3"/>
    </row>
    <row r="1107" ht="15.75" customHeight="1">
      <c r="A1107" s="2"/>
      <c r="B1107" s="18"/>
      <c r="C1107" s="18"/>
      <c r="D1107" s="18">
        <f t="shared" si="289"/>
        <v>0</v>
      </c>
      <c r="E1107" s="18">
        <f>B1107*A1099</f>
        <v>0</v>
      </c>
      <c r="F1107" s="18">
        <f t="shared" si="290"/>
        <v>0</v>
      </c>
      <c r="G1107" s="59"/>
      <c r="H1107" s="18"/>
      <c r="I1107" s="89">
        <f t="shared" si="291"/>
        <v>0</v>
      </c>
      <c r="J1107" s="116"/>
      <c r="K1107" s="3">
        <f t="shared" si="292"/>
        <v>0</v>
      </c>
      <c r="L1107" s="3"/>
    </row>
    <row r="1108" ht="15.75" customHeight="1">
      <c r="A1108" s="2"/>
      <c r="B1108" s="89"/>
      <c r="C1108" s="89"/>
      <c r="D1108" s="18">
        <f t="shared" si="289"/>
        <v>0</v>
      </c>
      <c r="E1108" s="18">
        <f>B1108*A1099</f>
        <v>0</v>
      </c>
      <c r="F1108" s="18">
        <f t="shared" si="290"/>
        <v>0</v>
      </c>
      <c r="G1108" s="148" t="s">
        <v>528</v>
      </c>
      <c r="H1108" s="18"/>
      <c r="I1108" s="89">
        <f t="shared" si="291"/>
        <v>0</v>
      </c>
      <c r="J1108" s="116"/>
      <c r="K1108" s="3">
        <f t="shared" si="292"/>
        <v>0</v>
      </c>
      <c r="L1108" s="3"/>
    </row>
    <row r="1109" ht="15.75" customHeight="1">
      <c r="A1109" s="2"/>
      <c r="B1109" s="89"/>
      <c r="C1109" s="89"/>
      <c r="D1109" s="18">
        <f t="shared" si="289"/>
        <v>0</v>
      </c>
      <c r="E1109" s="18">
        <f>B1109*A1099</f>
        <v>0</v>
      </c>
      <c r="F1109" s="18">
        <f t="shared" si="290"/>
        <v>0</v>
      </c>
      <c r="G1109" s="142"/>
      <c r="H1109" s="18"/>
      <c r="I1109" s="89">
        <f t="shared" si="291"/>
        <v>0</v>
      </c>
      <c r="J1109" s="116"/>
      <c r="K1109" s="3">
        <f t="shared" si="292"/>
        <v>0</v>
      </c>
      <c r="L1109" s="3"/>
    </row>
    <row r="1110" ht="15.75" customHeight="1">
      <c r="A1110" s="1"/>
      <c r="B1110" s="89"/>
      <c r="C1110" s="89"/>
      <c r="D1110" s="18">
        <f t="shared" si="289"/>
        <v>0</v>
      </c>
      <c r="E1110" s="18">
        <f>B1110*A1099</f>
        <v>0</v>
      </c>
      <c r="F1110" s="18">
        <f t="shared" si="290"/>
        <v>0</v>
      </c>
      <c r="G1110" s="142"/>
      <c r="H1110" s="18"/>
      <c r="I1110" s="89">
        <f t="shared" si="291"/>
        <v>0</v>
      </c>
      <c r="J1110" s="116"/>
      <c r="K1110" s="3">
        <f t="shared" si="292"/>
        <v>0</v>
      </c>
      <c r="L1110" s="3"/>
    </row>
    <row r="1111" ht="15.75" customHeight="1">
      <c r="A1111" s="1"/>
      <c r="B1111" s="89"/>
      <c r="C1111" s="89"/>
      <c r="D1111" s="18">
        <f t="shared" si="289"/>
        <v>0</v>
      </c>
      <c r="E1111" s="18">
        <f>B1111*A1099</f>
        <v>0</v>
      </c>
      <c r="F1111" s="18">
        <f t="shared" si="290"/>
        <v>0</v>
      </c>
      <c r="G1111" s="142"/>
      <c r="H1111" s="18"/>
      <c r="I1111" s="89">
        <f t="shared" si="291"/>
        <v>0</v>
      </c>
      <c r="J1111" s="116"/>
      <c r="K1111" s="3">
        <f t="shared" si="292"/>
        <v>0</v>
      </c>
      <c r="L1111" s="3"/>
    </row>
    <row r="1112" ht="15.75" customHeight="1">
      <c r="A1112" s="31"/>
      <c r="B1112" s="89"/>
      <c r="C1112" s="89"/>
      <c r="D1112" s="95">
        <f t="shared" si="289"/>
        <v>0</v>
      </c>
      <c r="E1112" s="95">
        <f>B1112*A1099</f>
        <v>0</v>
      </c>
      <c r="F1112" s="18">
        <f t="shared" si="290"/>
        <v>0</v>
      </c>
      <c r="G1112" s="87"/>
      <c r="H1112" s="18"/>
      <c r="I1112" s="89">
        <f t="shared" si="291"/>
        <v>0</v>
      </c>
      <c r="J1112" s="118"/>
      <c r="K1112" s="3">
        <f t="shared" si="292"/>
        <v>0</v>
      </c>
      <c r="L1112" s="3"/>
    </row>
    <row r="1113" ht="15.75" customHeight="1">
      <c r="A1113" s="31"/>
      <c r="B1113" s="89"/>
      <c r="C1113" s="89"/>
      <c r="D1113" s="18">
        <f t="shared" si="289"/>
        <v>0</v>
      </c>
      <c r="E1113" s="18">
        <f>B1113*A1099</f>
        <v>0</v>
      </c>
      <c r="F1113" s="18">
        <f t="shared" si="290"/>
        <v>0</v>
      </c>
      <c r="G1113" s="143">
        <f>F1115/A1099</f>
        <v>0</v>
      </c>
      <c r="H1113" s="18"/>
      <c r="I1113" s="89">
        <f t="shared" si="291"/>
        <v>0</v>
      </c>
      <c r="J1113" s="3"/>
      <c r="K1113" s="3">
        <f t="shared" si="292"/>
        <v>0</v>
      </c>
      <c r="L1113" s="3"/>
    </row>
    <row r="1114" ht="15.75" customHeight="1">
      <c r="A1114" s="31"/>
      <c r="B1114" s="89"/>
      <c r="C1114" s="89"/>
      <c r="D1114" s="18">
        <f t="shared" si="289"/>
        <v>0</v>
      </c>
      <c r="E1114" s="18">
        <f>B1114*A1099</f>
        <v>0</v>
      </c>
      <c r="F1114" s="18">
        <f t="shared" si="290"/>
        <v>0</v>
      </c>
      <c r="G1114" s="142"/>
      <c r="H1114" s="18"/>
      <c r="I1114" s="89">
        <f t="shared" si="291"/>
        <v>0</v>
      </c>
      <c r="J1114" s="3"/>
      <c r="K1114" s="3">
        <f t="shared" si="292"/>
        <v>0</v>
      </c>
      <c r="L1114" s="3"/>
    </row>
    <row r="1115" ht="15.75" customHeight="1">
      <c r="A1115" s="4" t="s">
        <v>495</v>
      </c>
      <c r="B1115" s="97">
        <f>SUM(B1101:B1114)</f>
        <v>0</v>
      </c>
      <c r="C1115" s="96"/>
      <c r="D1115" s="97">
        <f t="shared" ref="D1115:F1115" si="293">SUM(D1101:D1114)</f>
        <v>0</v>
      </c>
      <c r="E1115" s="97">
        <f t="shared" si="293"/>
        <v>0</v>
      </c>
      <c r="F1115" s="97">
        <f t="shared" si="293"/>
        <v>0</v>
      </c>
      <c r="G1115" s="87"/>
      <c r="H1115" s="96"/>
      <c r="I1115" s="97">
        <f t="shared" ref="I1115:L1115" si="294">SUM(I1101:I1114)</f>
        <v>0</v>
      </c>
      <c r="J1115" s="98">
        <f t="shared" si="294"/>
        <v>0</v>
      </c>
      <c r="K1115" s="98">
        <f t="shared" si="294"/>
        <v>0</v>
      </c>
      <c r="L1115" s="98">
        <f t="shared" si="294"/>
        <v>0</v>
      </c>
    </row>
    <row r="1116" ht="15.75" customHeight="1">
      <c r="A1116" s="8"/>
      <c r="B1116" s="100"/>
      <c r="C1116" s="100"/>
      <c r="D1116" s="100"/>
      <c r="E1116" s="100"/>
      <c r="F1116" s="100"/>
      <c r="G1116" s="100"/>
      <c r="H1116" s="100"/>
      <c r="I1116" s="101" t="s">
        <v>496</v>
      </c>
      <c r="J1116" s="100"/>
      <c r="K1116" s="100"/>
      <c r="L1116" s="101" t="s">
        <v>497</v>
      </c>
    </row>
    <row r="1117" ht="15.75" customHeight="1">
      <c r="A1117" s="8"/>
      <c r="B1117" s="100"/>
      <c r="C1117" s="100"/>
      <c r="D1117" s="100"/>
      <c r="E1117" s="100"/>
      <c r="F1117" s="100"/>
      <c r="G1117" s="100"/>
      <c r="H1117" s="100"/>
      <c r="I1117" s="104">
        <f>G1113*A1099</f>
        <v>0</v>
      </c>
      <c r="J1117" s="100"/>
      <c r="K1117" s="100"/>
      <c r="L1117" s="104"/>
    </row>
    <row r="1118" ht="15.75" customHeight="1">
      <c r="A1118" s="8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</row>
    <row r="1119" ht="15.75" customHeight="1">
      <c r="A1119" s="8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</row>
    <row r="1120" ht="15.75" customHeight="1">
      <c r="A1120" s="78" t="s">
        <v>478</v>
      </c>
      <c r="B1120" s="79" t="s">
        <v>479</v>
      </c>
      <c r="C1120" s="75"/>
      <c r="D1120" s="76"/>
      <c r="E1120" s="80" t="s">
        <v>480</v>
      </c>
      <c r="F1120" s="75"/>
      <c r="G1120" s="76"/>
      <c r="H1120" s="79" t="s">
        <v>481</v>
      </c>
      <c r="I1120" s="75"/>
      <c r="J1120" s="75"/>
      <c r="K1120" s="75"/>
      <c r="L1120" s="76"/>
    </row>
    <row r="1121" ht="15.75" customHeight="1">
      <c r="A1121" s="177">
        <v>4.0</v>
      </c>
      <c r="B1121" s="82" t="s">
        <v>482</v>
      </c>
      <c r="C1121" s="82" t="s">
        <v>483</v>
      </c>
      <c r="D1121" s="82" t="s">
        <v>484</v>
      </c>
      <c r="E1121" s="82" t="s">
        <v>485</v>
      </c>
      <c r="F1121" s="82" t="s">
        <v>484</v>
      </c>
      <c r="G1121" s="82" t="s">
        <v>524</v>
      </c>
      <c r="H1121" s="82" t="s">
        <v>486</v>
      </c>
      <c r="I1121" s="82" t="s">
        <v>487</v>
      </c>
      <c r="J1121" s="147" t="s">
        <v>488</v>
      </c>
      <c r="K1121" s="85" t="s">
        <v>489</v>
      </c>
      <c r="L1121" s="85" t="s">
        <v>490</v>
      </c>
    </row>
    <row r="1122" ht="15.75" customHeight="1">
      <c r="A1122" s="86" t="s">
        <v>491</v>
      </c>
      <c r="B1122" s="87"/>
      <c r="C1122" s="87"/>
      <c r="D1122" s="87"/>
      <c r="E1122" s="87"/>
      <c r="F1122" s="87"/>
      <c r="G1122" s="87"/>
      <c r="H1122" s="87"/>
      <c r="I1122" s="87"/>
      <c r="J1122" s="115"/>
      <c r="K1122" s="87"/>
      <c r="L1122" s="87"/>
    </row>
    <row r="1123" ht="15.75" customHeight="1">
      <c r="A1123" s="2"/>
      <c r="B1123" s="89"/>
      <c r="C1123" s="89"/>
      <c r="D1123" s="18">
        <f t="shared" ref="D1123:D1136" si="295">C1123*B1123</f>
        <v>0</v>
      </c>
      <c r="E1123" s="18">
        <f>B1123*A1121</f>
        <v>0</v>
      </c>
      <c r="F1123" s="18">
        <f t="shared" ref="F1123:F1136" si="296">E1123*C1123</f>
        <v>0</v>
      </c>
      <c r="G1123" s="140">
        <v>0.0</v>
      </c>
      <c r="H1123" s="18"/>
      <c r="I1123" s="89">
        <f t="shared" ref="I1123:I1136" si="297">H1123*E1123</f>
        <v>0</v>
      </c>
      <c r="J1123" s="116"/>
      <c r="K1123" s="3">
        <f t="shared" ref="K1123:K1136" si="298">J1123*I1123</f>
        <v>0</v>
      </c>
      <c r="L1123" s="3"/>
    </row>
    <row r="1124" ht="15.75" customHeight="1">
      <c r="A1124" s="2"/>
      <c r="B1124" s="89"/>
      <c r="C1124" s="89"/>
      <c r="D1124" s="18">
        <f t="shared" si="295"/>
        <v>0</v>
      </c>
      <c r="E1124" s="18">
        <f>B1124*A1121</f>
        <v>0</v>
      </c>
      <c r="F1124" s="18">
        <f t="shared" si="296"/>
        <v>0</v>
      </c>
      <c r="G1124" s="87"/>
      <c r="H1124" s="18"/>
      <c r="I1124" s="89">
        <f t="shared" si="297"/>
        <v>0</v>
      </c>
      <c r="J1124" s="116"/>
      <c r="K1124" s="3">
        <f t="shared" si="298"/>
        <v>0</v>
      </c>
      <c r="L1124" s="3"/>
    </row>
    <row r="1125" ht="15.75" customHeight="1">
      <c r="A1125" s="2"/>
      <c r="B1125" s="18"/>
      <c r="C1125" s="18"/>
      <c r="D1125" s="18">
        <f t="shared" si="295"/>
        <v>0</v>
      </c>
      <c r="E1125" s="18">
        <f>B1125*A1121</f>
        <v>0</v>
      </c>
      <c r="F1125" s="18">
        <f t="shared" si="296"/>
        <v>0</v>
      </c>
      <c r="G1125" s="148" t="s">
        <v>527</v>
      </c>
      <c r="H1125" s="18"/>
      <c r="I1125" s="89">
        <f t="shared" si="297"/>
        <v>0</v>
      </c>
      <c r="J1125" s="116"/>
      <c r="K1125" s="3">
        <f t="shared" si="298"/>
        <v>0</v>
      </c>
      <c r="L1125" s="3"/>
    </row>
    <row r="1126" ht="15.75" customHeight="1">
      <c r="A1126" s="2"/>
      <c r="B1126" s="18"/>
      <c r="C1126" s="18"/>
      <c r="D1126" s="18">
        <f t="shared" si="295"/>
        <v>0</v>
      </c>
      <c r="E1126" s="18">
        <f>B1126*A1121</f>
        <v>0</v>
      </c>
      <c r="F1126" s="18">
        <f t="shared" si="296"/>
        <v>0</v>
      </c>
      <c r="G1126" s="142"/>
      <c r="H1126" s="18"/>
      <c r="I1126" s="89">
        <f t="shared" si="297"/>
        <v>0</v>
      </c>
      <c r="J1126" s="116"/>
      <c r="K1126" s="3">
        <f t="shared" si="298"/>
        <v>0</v>
      </c>
      <c r="L1126" s="3"/>
    </row>
    <row r="1127" ht="15.75" customHeight="1">
      <c r="A1127" s="2"/>
      <c r="B1127" s="18"/>
      <c r="C1127" s="18"/>
      <c r="D1127" s="18">
        <f t="shared" si="295"/>
        <v>0</v>
      </c>
      <c r="E1127" s="18">
        <f>B1127*A1121</f>
        <v>0</v>
      </c>
      <c r="F1127" s="18">
        <f t="shared" si="296"/>
        <v>0</v>
      </c>
      <c r="G1127" s="142"/>
      <c r="H1127" s="18"/>
      <c r="I1127" s="89">
        <f t="shared" si="297"/>
        <v>0</v>
      </c>
      <c r="J1127" s="116"/>
      <c r="K1127" s="3">
        <f t="shared" si="298"/>
        <v>0</v>
      </c>
      <c r="L1127" s="3"/>
    </row>
    <row r="1128" ht="15.75" customHeight="1">
      <c r="A1128" s="2"/>
      <c r="B1128" s="18"/>
      <c r="C1128" s="18"/>
      <c r="D1128" s="18">
        <f t="shared" si="295"/>
        <v>0</v>
      </c>
      <c r="E1128" s="18">
        <f>B1128*A1121</f>
        <v>0</v>
      </c>
      <c r="F1128" s="18">
        <f t="shared" si="296"/>
        <v>0</v>
      </c>
      <c r="G1128" s="87"/>
      <c r="H1128" s="18"/>
      <c r="I1128" s="89">
        <f t="shared" si="297"/>
        <v>0</v>
      </c>
      <c r="J1128" s="116"/>
      <c r="K1128" s="3">
        <f t="shared" si="298"/>
        <v>0</v>
      </c>
      <c r="L1128" s="3"/>
    </row>
    <row r="1129" ht="15.75" customHeight="1">
      <c r="A1129" s="2"/>
      <c r="B1129" s="18"/>
      <c r="C1129" s="18"/>
      <c r="D1129" s="18">
        <f t="shared" si="295"/>
        <v>0</v>
      </c>
      <c r="E1129" s="18">
        <f>B1129*A1121</f>
        <v>0</v>
      </c>
      <c r="F1129" s="18">
        <f t="shared" si="296"/>
        <v>0</v>
      </c>
      <c r="G1129" s="59"/>
      <c r="H1129" s="18"/>
      <c r="I1129" s="89">
        <f t="shared" si="297"/>
        <v>0</v>
      </c>
      <c r="J1129" s="116"/>
      <c r="K1129" s="3">
        <f t="shared" si="298"/>
        <v>0</v>
      </c>
      <c r="L1129" s="3"/>
    </row>
    <row r="1130" ht="15.75" customHeight="1">
      <c r="A1130" s="2"/>
      <c r="B1130" s="89"/>
      <c r="C1130" s="89"/>
      <c r="D1130" s="18">
        <f t="shared" si="295"/>
        <v>0</v>
      </c>
      <c r="E1130" s="18">
        <f>B1130*A1121</f>
        <v>0</v>
      </c>
      <c r="F1130" s="18">
        <f t="shared" si="296"/>
        <v>0</v>
      </c>
      <c r="G1130" s="148" t="s">
        <v>528</v>
      </c>
      <c r="H1130" s="18"/>
      <c r="I1130" s="89">
        <f t="shared" si="297"/>
        <v>0</v>
      </c>
      <c r="J1130" s="116"/>
      <c r="K1130" s="3">
        <f t="shared" si="298"/>
        <v>0</v>
      </c>
      <c r="L1130" s="3"/>
    </row>
    <row r="1131" ht="15.75" customHeight="1">
      <c r="A1131" s="2"/>
      <c r="B1131" s="89"/>
      <c r="C1131" s="89"/>
      <c r="D1131" s="18">
        <f t="shared" si="295"/>
        <v>0</v>
      </c>
      <c r="E1131" s="18">
        <f>B1131*A1121</f>
        <v>0</v>
      </c>
      <c r="F1131" s="18">
        <f t="shared" si="296"/>
        <v>0</v>
      </c>
      <c r="G1131" s="142"/>
      <c r="H1131" s="18"/>
      <c r="I1131" s="89">
        <f t="shared" si="297"/>
        <v>0</v>
      </c>
      <c r="J1131" s="116"/>
      <c r="K1131" s="3">
        <f t="shared" si="298"/>
        <v>0</v>
      </c>
      <c r="L1131" s="3"/>
    </row>
    <row r="1132" ht="15.75" customHeight="1">
      <c r="A1132" s="1"/>
      <c r="B1132" s="89"/>
      <c r="C1132" s="89"/>
      <c r="D1132" s="18">
        <f t="shared" si="295"/>
        <v>0</v>
      </c>
      <c r="E1132" s="18">
        <f>B1132*A1121</f>
        <v>0</v>
      </c>
      <c r="F1132" s="18">
        <f t="shared" si="296"/>
        <v>0</v>
      </c>
      <c r="G1132" s="142"/>
      <c r="H1132" s="18"/>
      <c r="I1132" s="89">
        <f t="shared" si="297"/>
        <v>0</v>
      </c>
      <c r="J1132" s="116"/>
      <c r="K1132" s="3">
        <f t="shared" si="298"/>
        <v>0</v>
      </c>
      <c r="L1132" s="3"/>
    </row>
    <row r="1133" ht="15.75" customHeight="1">
      <c r="A1133" s="1"/>
      <c r="B1133" s="89"/>
      <c r="C1133" s="89"/>
      <c r="D1133" s="18">
        <f t="shared" si="295"/>
        <v>0</v>
      </c>
      <c r="E1133" s="18">
        <f>B1133*A1121</f>
        <v>0</v>
      </c>
      <c r="F1133" s="18">
        <f t="shared" si="296"/>
        <v>0</v>
      </c>
      <c r="G1133" s="142"/>
      <c r="H1133" s="18"/>
      <c r="I1133" s="89">
        <f t="shared" si="297"/>
        <v>0</v>
      </c>
      <c r="J1133" s="116"/>
      <c r="K1133" s="3">
        <f t="shared" si="298"/>
        <v>0</v>
      </c>
      <c r="L1133" s="3"/>
    </row>
    <row r="1134" ht="15.75" customHeight="1">
      <c r="A1134" s="31"/>
      <c r="B1134" s="89"/>
      <c r="C1134" s="89"/>
      <c r="D1134" s="95">
        <f t="shared" si="295"/>
        <v>0</v>
      </c>
      <c r="E1134" s="95">
        <f>B1134*A1121</f>
        <v>0</v>
      </c>
      <c r="F1134" s="18">
        <f t="shared" si="296"/>
        <v>0</v>
      </c>
      <c r="G1134" s="87"/>
      <c r="H1134" s="18"/>
      <c r="I1134" s="89">
        <f t="shared" si="297"/>
        <v>0</v>
      </c>
      <c r="J1134" s="118"/>
      <c r="K1134" s="3">
        <f t="shared" si="298"/>
        <v>0</v>
      </c>
      <c r="L1134" s="3"/>
    </row>
    <row r="1135" ht="15.75" customHeight="1">
      <c r="A1135" s="31"/>
      <c r="B1135" s="89"/>
      <c r="C1135" s="89"/>
      <c r="D1135" s="18">
        <f t="shared" si="295"/>
        <v>0</v>
      </c>
      <c r="E1135" s="18">
        <f>B1135*A1121</f>
        <v>0</v>
      </c>
      <c r="F1135" s="18">
        <f t="shared" si="296"/>
        <v>0</v>
      </c>
      <c r="G1135" s="143">
        <f>F1137/A1121</f>
        <v>0</v>
      </c>
      <c r="H1135" s="18"/>
      <c r="I1135" s="89">
        <f t="shared" si="297"/>
        <v>0</v>
      </c>
      <c r="J1135" s="3"/>
      <c r="K1135" s="3">
        <f t="shared" si="298"/>
        <v>0</v>
      </c>
      <c r="L1135" s="3"/>
    </row>
    <row r="1136" ht="15.75" customHeight="1">
      <c r="A1136" s="31"/>
      <c r="B1136" s="89"/>
      <c r="C1136" s="89"/>
      <c r="D1136" s="18">
        <f t="shared" si="295"/>
        <v>0</v>
      </c>
      <c r="E1136" s="18">
        <f>B1136*A1121</f>
        <v>0</v>
      </c>
      <c r="F1136" s="18">
        <f t="shared" si="296"/>
        <v>0</v>
      </c>
      <c r="G1136" s="142"/>
      <c r="H1136" s="18"/>
      <c r="I1136" s="89">
        <f t="shared" si="297"/>
        <v>0</v>
      </c>
      <c r="J1136" s="3"/>
      <c r="K1136" s="3">
        <f t="shared" si="298"/>
        <v>0</v>
      </c>
      <c r="L1136" s="3"/>
    </row>
    <row r="1137" ht="15.75" customHeight="1">
      <c r="A1137" s="4" t="s">
        <v>495</v>
      </c>
      <c r="B1137" s="97">
        <f>SUM(B1123:B1136)</f>
        <v>0</v>
      </c>
      <c r="C1137" s="96"/>
      <c r="D1137" s="97">
        <f t="shared" ref="D1137:F1137" si="299">SUM(D1123:D1136)</f>
        <v>0</v>
      </c>
      <c r="E1137" s="97">
        <f t="shared" si="299"/>
        <v>0</v>
      </c>
      <c r="F1137" s="97">
        <f t="shared" si="299"/>
        <v>0</v>
      </c>
      <c r="G1137" s="87"/>
      <c r="H1137" s="96"/>
      <c r="I1137" s="97">
        <f t="shared" ref="I1137:L1137" si="300">SUM(I1123:I1136)</f>
        <v>0</v>
      </c>
      <c r="J1137" s="98">
        <f t="shared" si="300"/>
        <v>0</v>
      </c>
      <c r="K1137" s="98">
        <f t="shared" si="300"/>
        <v>0</v>
      </c>
      <c r="L1137" s="98">
        <f t="shared" si="300"/>
        <v>0</v>
      </c>
    </row>
    <row r="1138" ht="15.75" customHeight="1">
      <c r="A1138" s="8"/>
      <c r="B1138" s="100"/>
      <c r="C1138" s="100"/>
      <c r="D1138" s="100"/>
      <c r="E1138" s="100"/>
      <c r="F1138" s="100"/>
      <c r="G1138" s="100"/>
      <c r="H1138" s="100"/>
      <c r="I1138" s="101" t="s">
        <v>496</v>
      </c>
      <c r="J1138" s="100"/>
      <c r="K1138" s="100"/>
      <c r="L1138" s="101" t="s">
        <v>497</v>
      </c>
    </row>
    <row r="1139" ht="15.75" customHeight="1">
      <c r="A1139" s="8"/>
      <c r="B1139" s="100"/>
      <c r="C1139" s="100"/>
      <c r="D1139" s="100"/>
      <c r="E1139" s="100"/>
      <c r="F1139" s="100"/>
      <c r="G1139" s="100"/>
      <c r="H1139" s="100"/>
      <c r="I1139" s="104">
        <f>G1135*A1121</f>
        <v>0</v>
      </c>
      <c r="J1139" s="100"/>
      <c r="K1139" s="100"/>
      <c r="L1139" s="104"/>
    </row>
    <row r="1140" ht="15.75" customHeight="1">
      <c r="A1140" s="8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</row>
    <row r="1141" ht="15.75" customHeight="1">
      <c r="A1141" s="8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</row>
    <row r="1142" ht="15.75" customHeight="1">
      <c r="A1142" s="66"/>
      <c r="B1142" s="75"/>
      <c r="C1142" s="75"/>
      <c r="D1142" s="75"/>
      <c r="E1142" s="75"/>
      <c r="F1142" s="75"/>
      <c r="G1142" s="75"/>
      <c r="H1142" s="75"/>
      <c r="I1142" s="75"/>
      <c r="J1142" s="75"/>
      <c r="K1142" s="75"/>
      <c r="L1142" s="76"/>
    </row>
    <row r="1143" ht="15.75" customHeight="1">
      <c r="A1143" s="78" t="s">
        <v>478</v>
      </c>
      <c r="B1143" s="79" t="s">
        <v>479</v>
      </c>
      <c r="C1143" s="75"/>
      <c r="D1143" s="76"/>
      <c r="E1143" s="80" t="s">
        <v>480</v>
      </c>
      <c r="F1143" s="75"/>
      <c r="G1143" s="76"/>
      <c r="H1143" s="79" t="s">
        <v>481</v>
      </c>
      <c r="I1143" s="75"/>
      <c r="J1143" s="75"/>
      <c r="K1143" s="75"/>
      <c r="L1143" s="76"/>
    </row>
    <row r="1144" ht="15.75" customHeight="1">
      <c r="A1144" s="177">
        <v>4.0</v>
      </c>
      <c r="B1144" s="82" t="s">
        <v>482</v>
      </c>
      <c r="C1144" s="82" t="s">
        <v>483</v>
      </c>
      <c r="D1144" s="82" t="s">
        <v>484</v>
      </c>
      <c r="E1144" s="82" t="s">
        <v>485</v>
      </c>
      <c r="F1144" s="82" t="s">
        <v>484</v>
      </c>
      <c r="G1144" s="82" t="s">
        <v>524</v>
      </c>
      <c r="H1144" s="82" t="s">
        <v>486</v>
      </c>
      <c r="I1144" s="82" t="s">
        <v>487</v>
      </c>
      <c r="J1144" s="147" t="s">
        <v>488</v>
      </c>
      <c r="K1144" s="85" t="s">
        <v>489</v>
      </c>
      <c r="L1144" s="85" t="s">
        <v>490</v>
      </c>
    </row>
    <row r="1145" ht="15.75" customHeight="1">
      <c r="A1145" s="86" t="s">
        <v>491</v>
      </c>
      <c r="B1145" s="87"/>
      <c r="C1145" s="87"/>
      <c r="D1145" s="87"/>
      <c r="E1145" s="87"/>
      <c r="F1145" s="87"/>
      <c r="G1145" s="87"/>
      <c r="H1145" s="87"/>
      <c r="I1145" s="87"/>
      <c r="J1145" s="115"/>
      <c r="K1145" s="87"/>
      <c r="L1145" s="87"/>
    </row>
    <row r="1146" ht="15.75" customHeight="1">
      <c r="A1146" s="2"/>
      <c r="B1146" s="89"/>
      <c r="C1146" s="89"/>
      <c r="D1146" s="18">
        <f t="shared" ref="D1146:D1159" si="301">C1146*B1146</f>
        <v>0</v>
      </c>
      <c r="E1146" s="18">
        <f>B1146*A1144</f>
        <v>0</v>
      </c>
      <c r="F1146" s="18">
        <f t="shared" ref="F1146:F1159" si="302">E1146*C1146</f>
        <v>0</v>
      </c>
      <c r="G1146" s="140">
        <v>0.0</v>
      </c>
      <c r="H1146" s="18"/>
      <c r="I1146" s="89">
        <f t="shared" ref="I1146:I1159" si="303">H1146*E1146</f>
        <v>0</v>
      </c>
      <c r="J1146" s="116"/>
      <c r="K1146" s="3">
        <f t="shared" ref="K1146:K1159" si="304">J1146*I1146</f>
        <v>0</v>
      </c>
      <c r="L1146" s="3"/>
    </row>
    <row r="1147" ht="15.75" customHeight="1">
      <c r="A1147" s="2"/>
      <c r="B1147" s="89"/>
      <c r="C1147" s="89"/>
      <c r="D1147" s="18">
        <f t="shared" si="301"/>
        <v>0</v>
      </c>
      <c r="E1147" s="18">
        <f>B1147*A1144</f>
        <v>0</v>
      </c>
      <c r="F1147" s="18">
        <f t="shared" si="302"/>
        <v>0</v>
      </c>
      <c r="G1147" s="87"/>
      <c r="H1147" s="18"/>
      <c r="I1147" s="89">
        <f t="shared" si="303"/>
        <v>0</v>
      </c>
      <c r="J1147" s="116"/>
      <c r="K1147" s="3">
        <f t="shared" si="304"/>
        <v>0</v>
      </c>
      <c r="L1147" s="3"/>
    </row>
    <row r="1148" ht="15.75" customHeight="1">
      <c r="A1148" s="2"/>
      <c r="B1148" s="18"/>
      <c r="C1148" s="18"/>
      <c r="D1148" s="18">
        <f t="shared" si="301"/>
        <v>0</v>
      </c>
      <c r="E1148" s="18">
        <f>B1148*A1144</f>
        <v>0</v>
      </c>
      <c r="F1148" s="18">
        <f t="shared" si="302"/>
        <v>0</v>
      </c>
      <c r="G1148" s="148" t="s">
        <v>527</v>
      </c>
      <c r="H1148" s="18"/>
      <c r="I1148" s="89">
        <f t="shared" si="303"/>
        <v>0</v>
      </c>
      <c r="J1148" s="116"/>
      <c r="K1148" s="3">
        <f t="shared" si="304"/>
        <v>0</v>
      </c>
      <c r="L1148" s="3"/>
    </row>
    <row r="1149" ht="15.75" customHeight="1">
      <c r="A1149" s="2"/>
      <c r="B1149" s="18"/>
      <c r="C1149" s="18"/>
      <c r="D1149" s="18">
        <f t="shared" si="301"/>
        <v>0</v>
      </c>
      <c r="E1149" s="18">
        <f>B1149*A1144</f>
        <v>0</v>
      </c>
      <c r="F1149" s="18">
        <f t="shared" si="302"/>
        <v>0</v>
      </c>
      <c r="G1149" s="142"/>
      <c r="H1149" s="18"/>
      <c r="I1149" s="89">
        <f t="shared" si="303"/>
        <v>0</v>
      </c>
      <c r="J1149" s="116"/>
      <c r="K1149" s="3">
        <f t="shared" si="304"/>
        <v>0</v>
      </c>
      <c r="L1149" s="3"/>
    </row>
    <row r="1150" ht="15.75" customHeight="1">
      <c r="A1150" s="2"/>
      <c r="B1150" s="18"/>
      <c r="C1150" s="18"/>
      <c r="D1150" s="18">
        <f t="shared" si="301"/>
        <v>0</v>
      </c>
      <c r="E1150" s="18">
        <f>B1150*A1144</f>
        <v>0</v>
      </c>
      <c r="F1150" s="18">
        <f t="shared" si="302"/>
        <v>0</v>
      </c>
      <c r="G1150" s="142"/>
      <c r="H1150" s="18"/>
      <c r="I1150" s="89">
        <f t="shared" si="303"/>
        <v>0</v>
      </c>
      <c r="J1150" s="116"/>
      <c r="K1150" s="3">
        <f t="shared" si="304"/>
        <v>0</v>
      </c>
      <c r="L1150" s="3"/>
    </row>
    <row r="1151" ht="15.75" customHeight="1">
      <c r="A1151" s="2"/>
      <c r="B1151" s="18"/>
      <c r="C1151" s="18"/>
      <c r="D1151" s="18">
        <f t="shared" si="301"/>
        <v>0</v>
      </c>
      <c r="E1151" s="18">
        <f>B1151*A1144</f>
        <v>0</v>
      </c>
      <c r="F1151" s="18">
        <f t="shared" si="302"/>
        <v>0</v>
      </c>
      <c r="G1151" s="87"/>
      <c r="H1151" s="18"/>
      <c r="I1151" s="89">
        <f t="shared" si="303"/>
        <v>0</v>
      </c>
      <c r="J1151" s="116"/>
      <c r="K1151" s="3">
        <f t="shared" si="304"/>
        <v>0</v>
      </c>
      <c r="L1151" s="3"/>
    </row>
    <row r="1152" ht="15.75" customHeight="1">
      <c r="A1152" s="2"/>
      <c r="B1152" s="18"/>
      <c r="C1152" s="18"/>
      <c r="D1152" s="18">
        <f t="shared" si="301"/>
        <v>0</v>
      </c>
      <c r="E1152" s="18">
        <f>B1152*A1144</f>
        <v>0</v>
      </c>
      <c r="F1152" s="18">
        <f t="shared" si="302"/>
        <v>0</v>
      </c>
      <c r="G1152" s="59"/>
      <c r="H1152" s="18"/>
      <c r="I1152" s="89">
        <f t="shared" si="303"/>
        <v>0</v>
      </c>
      <c r="J1152" s="116"/>
      <c r="K1152" s="3">
        <f t="shared" si="304"/>
        <v>0</v>
      </c>
      <c r="L1152" s="3"/>
    </row>
    <row r="1153" ht="15.75" customHeight="1">
      <c r="A1153" s="2"/>
      <c r="B1153" s="89"/>
      <c r="C1153" s="89"/>
      <c r="D1153" s="18">
        <f t="shared" si="301"/>
        <v>0</v>
      </c>
      <c r="E1153" s="18">
        <f>B1153*A1144</f>
        <v>0</v>
      </c>
      <c r="F1153" s="18">
        <f t="shared" si="302"/>
        <v>0</v>
      </c>
      <c r="G1153" s="148" t="s">
        <v>528</v>
      </c>
      <c r="H1153" s="18"/>
      <c r="I1153" s="89">
        <f t="shared" si="303"/>
        <v>0</v>
      </c>
      <c r="J1153" s="116"/>
      <c r="K1153" s="3">
        <f t="shared" si="304"/>
        <v>0</v>
      </c>
      <c r="L1153" s="3"/>
    </row>
    <row r="1154" ht="15.75" customHeight="1">
      <c r="A1154" s="2"/>
      <c r="B1154" s="89"/>
      <c r="C1154" s="89"/>
      <c r="D1154" s="18">
        <f t="shared" si="301"/>
        <v>0</v>
      </c>
      <c r="E1154" s="18">
        <f>B1154*A1144</f>
        <v>0</v>
      </c>
      <c r="F1154" s="18">
        <f t="shared" si="302"/>
        <v>0</v>
      </c>
      <c r="G1154" s="142"/>
      <c r="H1154" s="18"/>
      <c r="I1154" s="89">
        <f t="shared" si="303"/>
        <v>0</v>
      </c>
      <c r="J1154" s="116"/>
      <c r="K1154" s="3">
        <f t="shared" si="304"/>
        <v>0</v>
      </c>
      <c r="L1154" s="3"/>
    </row>
    <row r="1155" ht="15.75" customHeight="1">
      <c r="A1155" s="1"/>
      <c r="B1155" s="89"/>
      <c r="C1155" s="89"/>
      <c r="D1155" s="18">
        <f t="shared" si="301"/>
        <v>0</v>
      </c>
      <c r="E1155" s="18">
        <f>B1155*A1144</f>
        <v>0</v>
      </c>
      <c r="F1155" s="18">
        <f t="shared" si="302"/>
        <v>0</v>
      </c>
      <c r="G1155" s="142"/>
      <c r="H1155" s="18"/>
      <c r="I1155" s="89">
        <f t="shared" si="303"/>
        <v>0</v>
      </c>
      <c r="J1155" s="116"/>
      <c r="K1155" s="3">
        <f t="shared" si="304"/>
        <v>0</v>
      </c>
      <c r="L1155" s="3"/>
    </row>
    <row r="1156" ht="15.75" customHeight="1">
      <c r="A1156" s="1"/>
      <c r="B1156" s="89"/>
      <c r="C1156" s="89"/>
      <c r="D1156" s="18">
        <f t="shared" si="301"/>
        <v>0</v>
      </c>
      <c r="E1156" s="18">
        <f>B1156*A1144</f>
        <v>0</v>
      </c>
      <c r="F1156" s="18">
        <f t="shared" si="302"/>
        <v>0</v>
      </c>
      <c r="G1156" s="142"/>
      <c r="H1156" s="18"/>
      <c r="I1156" s="89">
        <f t="shared" si="303"/>
        <v>0</v>
      </c>
      <c r="J1156" s="116"/>
      <c r="K1156" s="3">
        <f t="shared" si="304"/>
        <v>0</v>
      </c>
      <c r="L1156" s="3"/>
    </row>
    <row r="1157" ht="15.75" customHeight="1">
      <c r="A1157" s="31"/>
      <c r="B1157" s="89"/>
      <c r="C1157" s="89"/>
      <c r="D1157" s="95">
        <f t="shared" si="301"/>
        <v>0</v>
      </c>
      <c r="E1157" s="95">
        <f>B1157*A1144</f>
        <v>0</v>
      </c>
      <c r="F1157" s="18">
        <f t="shared" si="302"/>
        <v>0</v>
      </c>
      <c r="G1157" s="87"/>
      <c r="H1157" s="18"/>
      <c r="I1157" s="89">
        <f t="shared" si="303"/>
        <v>0</v>
      </c>
      <c r="J1157" s="118"/>
      <c r="K1157" s="3">
        <f t="shared" si="304"/>
        <v>0</v>
      </c>
      <c r="L1157" s="3"/>
    </row>
    <row r="1158" ht="15.75" customHeight="1">
      <c r="A1158" s="31"/>
      <c r="B1158" s="89"/>
      <c r="C1158" s="89"/>
      <c r="D1158" s="18">
        <f t="shared" si="301"/>
        <v>0</v>
      </c>
      <c r="E1158" s="18">
        <f>B1158*A1144</f>
        <v>0</v>
      </c>
      <c r="F1158" s="18">
        <f t="shared" si="302"/>
        <v>0</v>
      </c>
      <c r="G1158" s="143">
        <f>F1160/A1144</f>
        <v>0</v>
      </c>
      <c r="H1158" s="18"/>
      <c r="I1158" s="89">
        <f t="shared" si="303"/>
        <v>0</v>
      </c>
      <c r="J1158" s="3"/>
      <c r="K1158" s="3">
        <f t="shared" si="304"/>
        <v>0</v>
      </c>
      <c r="L1158" s="3"/>
    </row>
    <row r="1159" ht="15.75" customHeight="1">
      <c r="A1159" s="31"/>
      <c r="B1159" s="89"/>
      <c r="C1159" s="89"/>
      <c r="D1159" s="18">
        <f t="shared" si="301"/>
        <v>0</v>
      </c>
      <c r="E1159" s="18">
        <f>B1159*A1144</f>
        <v>0</v>
      </c>
      <c r="F1159" s="18">
        <f t="shared" si="302"/>
        <v>0</v>
      </c>
      <c r="G1159" s="142"/>
      <c r="H1159" s="18"/>
      <c r="I1159" s="89">
        <f t="shared" si="303"/>
        <v>0</v>
      </c>
      <c r="J1159" s="3"/>
      <c r="K1159" s="3">
        <f t="shared" si="304"/>
        <v>0</v>
      </c>
      <c r="L1159" s="3"/>
    </row>
    <row r="1160" ht="15.75" customHeight="1">
      <c r="A1160" s="4" t="s">
        <v>495</v>
      </c>
      <c r="B1160" s="97">
        <f>SUM(B1146:B1159)</f>
        <v>0</v>
      </c>
      <c r="C1160" s="96"/>
      <c r="D1160" s="97">
        <f t="shared" ref="D1160:F1160" si="305">SUM(D1146:D1159)</f>
        <v>0</v>
      </c>
      <c r="E1160" s="97">
        <f t="shared" si="305"/>
        <v>0</v>
      </c>
      <c r="F1160" s="97">
        <f t="shared" si="305"/>
        <v>0</v>
      </c>
      <c r="G1160" s="87"/>
      <c r="H1160" s="96"/>
      <c r="I1160" s="97">
        <f t="shared" ref="I1160:L1160" si="306">SUM(I1146:I1159)</f>
        <v>0</v>
      </c>
      <c r="J1160" s="98">
        <f t="shared" si="306"/>
        <v>0</v>
      </c>
      <c r="K1160" s="98">
        <f t="shared" si="306"/>
        <v>0</v>
      </c>
      <c r="L1160" s="98">
        <f t="shared" si="306"/>
        <v>0</v>
      </c>
    </row>
    <row r="1161" ht="15.75" customHeight="1">
      <c r="A1161" s="8"/>
      <c r="B1161" s="100"/>
      <c r="C1161" s="100"/>
      <c r="D1161" s="100"/>
      <c r="E1161" s="100"/>
      <c r="F1161" s="100"/>
      <c r="G1161" s="100"/>
      <c r="H1161" s="100"/>
      <c r="I1161" s="101" t="s">
        <v>496</v>
      </c>
      <c r="J1161" s="100"/>
      <c r="K1161" s="100"/>
      <c r="L1161" s="101" t="s">
        <v>497</v>
      </c>
    </row>
    <row r="1162" ht="15.75" customHeight="1">
      <c r="A1162" s="8"/>
      <c r="B1162" s="100"/>
      <c r="C1162" s="100"/>
      <c r="D1162" s="100"/>
      <c r="E1162" s="100"/>
      <c r="F1162" s="100"/>
      <c r="G1162" s="100"/>
      <c r="H1162" s="100"/>
      <c r="I1162" s="104">
        <f>G1158*A1144</f>
        <v>0</v>
      </c>
      <c r="J1162" s="100"/>
      <c r="K1162" s="100"/>
      <c r="L1162" s="104"/>
    </row>
    <row r="1163" ht="15.75" customHeight="1">
      <c r="A1163" s="8"/>
      <c r="B1163" s="100"/>
      <c r="C1163" s="100"/>
      <c r="D1163" s="100"/>
      <c r="E1163" s="100"/>
      <c r="F1163" s="100"/>
      <c r="G1163" s="100"/>
      <c r="H1163" s="100"/>
      <c r="I1163" s="107"/>
      <c r="J1163" s="100"/>
      <c r="K1163" s="100"/>
      <c r="L1163" s="107"/>
    </row>
    <row r="1164" ht="15.75" customHeight="1">
      <c r="A1164" s="8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</row>
    <row r="1165" ht="15.75" customHeight="1">
      <c r="A1165" s="66"/>
      <c r="B1165" s="75"/>
      <c r="C1165" s="75"/>
      <c r="D1165" s="75"/>
      <c r="E1165" s="75"/>
      <c r="F1165" s="75"/>
      <c r="G1165" s="75"/>
      <c r="H1165" s="75"/>
      <c r="I1165" s="75"/>
      <c r="J1165" s="75"/>
      <c r="K1165" s="75"/>
      <c r="L1165" s="76"/>
    </row>
    <row r="1166" ht="15.75" customHeight="1">
      <c r="A1166" s="78" t="s">
        <v>478</v>
      </c>
      <c r="B1166" s="79" t="s">
        <v>479</v>
      </c>
      <c r="C1166" s="75"/>
      <c r="D1166" s="76"/>
      <c r="E1166" s="80" t="s">
        <v>480</v>
      </c>
      <c r="F1166" s="75"/>
      <c r="G1166" s="76"/>
      <c r="H1166" s="79" t="s">
        <v>481</v>
      </c>
      <c r="I1166" s="75"/>
      <c r="J1166" s="75"/>
      <c r="K1166" s="75"/>
      <c r="L1166" s="76"/>
    </row>
    <row r="1167" ht="15.75" customHeight="1">
      <c r="A1167" s="177">
        <v>4.0</v>
      </c>
      <c r="B1167" s="82" t="s">
        <v>482</v>
      </c>
      <c r="C1167" s="82" t="s">
        <v>483</v>
      </c>
      <c r="D1167" s="82" t="s">
        <v>484</v>
      </c>
      <c r="E1167" s="82" t="s">
        <v>485</v>
      </c>
      <c r="F1167" s="82" t="s">
        <v>484</v>
      </c>
      <c r="G1167" s="82" t="s">
        <v>524</v>
      </c>
      <c r="H1167" s="82" t="s">
        <v>486</v>
      </c>
      <c r="I1167" s="82" t="s">
        <v>487</v>
      </c>
      <c r="J1167" s="147" t="s">
        <v>488</v>
      </c>
      <c r="K1167" s="85" t="s">
        <v>489</v>
      </c>
      <c r="L1167" s="85" t="s">
        <v>490</v>
      </c>
    </row>
    <row r="1168" ht="15.75" customHeight="1">
      <c r="A1168" s="86" t="s">
        <v>491</v>
      </c>
      <c r="B1168" s="87"/>
      <c r="C1168" s="87"/>
      <c r="D1168" s="87"/>
      <c r="E1168" s="87"/>
      <c r="F1168" s="87"/>
      <c r="G1168" s="87"/>
      <c r="H1168" s="87"/>
      <c r="I1168" s="87"/>
      <c r="J1168" s="115"/>
      <c r="K1168" s="87"/>
      <c r="L1168" s="87"/>
    </row>
    <row r="1169" ht="15.75" customHeight="1">
      <c r="A1169" s="2"/>
      <c r="B1169" s="89"/>
      <c r="C1169" s="89"/>
      <c r="D1169" s="18">
        <f t="shared" ref="D1169:D1182" si="307">C1169*B1169</f>
        <v>0</v>
      </c>
      <c r="E1169" s="18">
        <f>B1169*A1167</f>
        <v>0</v>
      </c>
      <c r="F1169" s="18">
        <f t="shared" ref="F1169:F1182" si="308">E1169*C1169</f>
        <v>0</v>
      </c>
      <c r="G1169" s="140">
        <v>0.0</v>
      </c>
      <c r="H1169" s="18"/>
      <c r="I1169" s="89">
        <f t="shared" ref="I1169:I1182" si="309">H1169*E1169</f>
        <v>0</v>
      </c>
      <c r="J1169" s="116"/>
      <c r="K1169" s="3">
        <f t="shared" ref="K1169:K1182" si="310">J1169*I1169</f>
        <v>0</v>
      </c>
      <c r="L1169" s="3"/>
    </row>
    <row r="1170" ht="15.75" customHeight="1">
      <c r="A1170" s="2"/>
      <c r="B1170" s="89"/>
      <c r="C1170" s="89"/>
      <c r="D1170" s="18">
        <f t="shared" si="307"/>
        <v>0</v>
      </c>
      <c r="E1170" s="18">
        <f>B1170*A1167</f>
        <v>0</v>
      </c>
      <c r="F1170" s="18">
        <f t="shared" si="308"/>
        <v>0</v>
      </c>
      <c r="G1170" s="87"/>
      <c r="H1170" s="18"/>
      <c r="I1170" s="89">
        <f t="shared" si="309"/>
        <v>0</v>
      </c>
      <c r="J1170" s="116"/>
      <c r="K1170" s="3">
        <f t="shared" si="310"/>
        <v>0</v>
      </c>
      <c r="L1170" s="3"/>
    </row>
    <row r="1171" ht="15.75" customHeight="1">
      <c r="A1171" s="2"/>
      <c r="B1171" s="18"/>
      <c r="C1171" s="18"/>
      <c r="D1171" s="18">
        <f t="shared" si="307"/>
        <v>0</v>
      </c>
      <c r="E1171" s="18">
        <f>B1171*A1167</f>
        <v>0</v>
      </c>
      <c r="F1171" s="18">
        <f t="shared" si="308"/>
        <v>0</v>
      </c>
      <c r="G1171" s="148" t="s">
        <v>527</v>
      </c>
      <c r="H1171" s="18"/>
      <c r="I1171" s="89">
        <f t="shared" si="309"/>
        <v>0</v>
      </c>
      <c r="J1171" s="116"/>
      <c r="K1171" s="3">
        <f t="shared" si="310"/>
        <v>0</v>
      </c>
      <c r="L1171" s="3"/>
    </row>
    <row r="1172" ht="15.75" customHeight="1">
      <c r="A1172" s="2"/>
      <c r="B1172" s="18"/>
      <c r="C1172" s="18"/>
      <c r="D1172" s="18">
        <f t="shared" si="307"/>
        <v>0</v>
      </c>
      <c r="E1172" s="18">
        <f>B1172*A1167</f>
        <v>0</v>
      </c>
      <c r="F1172" s="18">
        <f t="shared" si="308"/>
        <v>0</v>
      </c>
      <c r="G1172" s="142"/>
      <c r="H1172" s="18"/>
      <c r="I1172" s="89">
        <f t="shared" si="309"/>
        <v>0</v>
      </c>
      <c r="J1172" s="116"/>
      <c r="K1172" s="3">
        <f t="shared" si="310"/>
        <v>0</v>
      </c>
      <c r="L1172" s="3"/>
    </row>
    <row r="1173" ht="15.75" customHeight="1">
      <c r="A1173" s="2"/>
      <c r="B1173" s="18"/>
      <c r="C1173" s="18"/>
      <c r="D1173" s="18">
        <f t="shared" si="307"/>
        <v>0</v>
      </c>
      <c r="E1173" s="18">
        <f>B1173*A1167</f>
        <v>0</v>
      </c>
      <c r="F1173" s="18">
        <f t="shared" si="308"/>
        <v>0</v>
      </c>
      <c r="G1173" s="142"/>
      <c r="H1173" s="18"/>
      <c r="I1173" s="89">
        <f t="shared" si="309"/>
        <v>0</v>
      </c>
      <c r="J1173" s="116"/>
      <c r="K1173" s="3">
        <f t="shared" si="310"/>
        <v>0</v>
      </c>
      <c r="L1173" s="3"/>
    </row>
    <row r="1174" ht="15.75" customHeight="1">
      <c r="A1174" s="2"/>
      <c r="B1174" s="18"/>
      <c r="C1174" s="18"/>
      <c r="D1174" s="18">
        <f t="shared" si="307"/>
        <v>0</v>
      </c>
      <c r="E1174" s="18">
        <f>B1174*A1167</f>
        <v>0</v>
      </c>
      <c r="F1174" s="18">
        <f t="shared" si="308"/>
        <v>0</v>
      </c>
      <c r="G1174" s="87"/>
      <c r="H1174" s="18"/>
      <c r="I1174" s="89">
        <f t="shared" si="309"/>
        <v>0</v>
      </c>
      <c r="J1174" s="116"/>
      <c r="K1174" s="3">
        <f t="shared" si="310"/>
        <v>0</v>
      </c>
      <c r="L1174" s="3"/>
    </row>
    <row r="1175" ht="15.75" customHeight="1">
      <c r="A1175" s="2"/>
      <c r="B1175" s="18"/>
      <c r="C1175" s="18"/>
      <c r="D1175" s="18">
        <f t="shared" si="307"/>
        <v>0</v>
      </c>
      <c r="E1175" s="18">
        <f>B1175*A1167</f>
        <v>0</v>
      </c>
      <c r="F1175" s="18">
        <f t="shared" si="308"/>
        <v>0</v>
      </c>
      <c r="G1175" s="59"/>
      <c r="H1175" s="18"/>
      <c r="I1175" s="89">
        <f t="shared" si="309"/>
        <v>0</v>
      </c>
      <c r="J1175" s="116"/>
      <c r="K1175" s="3">
        <f t="shared" si="310"/>
        <v>0</v>
      </c>
      <c r="L1175" s="3"/>
    </row>
    <row r="1176" ht="15.75" customHeight="1">
      <c r="A1176" s="2"/>
      <c r="B1176" s="89"/>
      <c r="C1176" s="89"/>
      <c r="D1176" s="18">
        <f t="shared" si="307"/>
        <v>0</v>
      </c>
      <c r="E1176" s="18">
        <f>B1176*A1167</f>
        <v>0</v>
      </c>
      <c r="F1176" s="18">
        <f t="shared" si="308"/>
        <v>0</v>
      </c>
      <c r="G1176" s="148" t="s">
        <v>528</v>
      </c>
      <c r="H1176" s="18"/>
      <c r="I1176" s="89">
        <f t="shared" si="309"/>
        <v>0</v>
      </c>
      <c r="J1176" s="116"/>
      <c r="K1176" s="3">
        <f t="shared" si="310"/>
        <v>0</v>
      </c>
      <c r="L1176" s="3"/>
    </row>
    <row r="1177" ht="15.75" customHeight="1">
      <c r="A1177" s="2"/>
      <c r="B1177" s="89"/>
      <c r="C1177" s="89"/>
      <c r="D1177" s="18">
        <f t="shared" si="307"/>
        <v>0</v>
      </c>
      <c r="E1177" s="18">
        <f>B1177*A1167</f>
        <v>0</v>
      </c>
      <c r="F1177" s="18">
        <f t="shared" si="308"/>
        <v>0</v>
      </c>
      <c r="G1177" s="142"/>
      <c r="H1177" s="18"/>
      <c r="I1177" s="89">
        <f t="shared" si="309"/>
        <v>0</v>
      </c>
      <c r="J1177" s="116"/>
      <c r="K1177" s="3">
        <f t="shared" si="310"/>
        <v>0</v>
      </c>
      <c r="L1177" s="3"/>
    </row>
    <row r="1178" ht="15.75" customHeight="1">
      <c r="A1178" s="1"/>
      <c r="B1178" s="89"/>
      <c r="C1178" s="89"/>
      <c r="D1178" s="18">
        <f t="shared" si="307"/>
        <v>0</v>
      </c>
      <c r="E1178" s="18">
        <f>B1178*A1167</f>
        <v>0</v>
      </c>
      <c r="F1178" s="18">
        <f t="shared" si="308"/>
        <v>0</v>
      </c>
      <c r="G1178" s="142"/>
      <c r="H1178" s="18"/>
      <c r="I1178" s="89">
        <f t="shared" si="309"/>
        <v>0</v>
      </c>
      <c r="J1178" s="116"/>
      <c r="K1178" s="3">
        <f t="shared" si="310"/>
        <v>0</v>
      </c>
      <c r="L1178" s="3"/>
    </row>
    <row r="1179" ht="15.75" customHeight="1">
      <c r="A1179" s="1"/>
      <c r="B1179" s="89"/>
      <c r="C1179" s="89"/>
      <c r="D1179" s="18">
        <f t="shared" si="307"/>
        <v>0</v>
      </c>
      <c r="E1179" s="18">
        <f>B1179*A1167</f>
        <v>0</v>
      </c>
      <c r="F1179" s="18">
        <f t="shared" si="308"/>
        <v>0</v>
      </c>
      <c r="G1179" s="142"/>
      <c r="H1179" s="18"/>
      <c r="I1179" s="89">
        <f t="shared" si="309"/>
        <v>0</v>
      </c>
      <c r="J1179" s="116"/>
      <c r="K1179" s="3">
        <f t="shared" si="310"/>
        <v>0</v>
      </c>
      <c r="L1179" s="3"/>
    </row>
    <row r="1180" ht="15.75" customHeight="1">
      <c r="A1180" s="31"/>
      <c r="B1180" s="89"/>
      <c r="C1180" s="89"/>
      <c r="D1180" s="95">
        <f t="shared" si="307"/>
        <v>0</v>
      </c>
      <c r="E1180" s="95">
        <f>B1180*A1167</f>
        <v>0</v>
      </c>
      <c r="F1180" s="18">
        <f t="shared" si="308"/>
        <v>0</v>
      </c>
      <c r="G1180" s="87"/>
      <c r="H1180" s="18"/>
      <c r="I1180" s="89">
        <f t="shared" si="309"/>
        <v>0</v>
      </c>
      <c r="J1180" s="118"/>
      <c r="K1180" s="3">
        <f t="shared" si="310"/>
        <v>0</v>
      </c>
      <c r="L1180" s="3"/>
    </row>
    <row r="1181" ht="15.75" customHeight="1">
      <c r="A1181" s="31"/>
      <c r="B1181" s="89"/>
      <c r="C1181" s="89"/>
      <c r="D1181" s="18">
        <f t="shared" si="307"/>
        <v>0</v>
      </c>
      <c r="E1181" s="18">
        <f>B1181*A1167</f>
        <v>0</v>
      </c>
      <c r="F1181" s="18">
        <f t="shared" si="308"/>
        <v>0</v>
      </c>
      <c r="G1181" s="143">
        <f>F1183/A1167</f>
        <v>0</v>
      </c>
      <c r="H1181" s="18"/>
      <c r="I1181" s="89">
        <f t="shared" si="309"/>
        <v>0</v>
      </c>
      <c r="J1181" s="3"/>
      <c r="K1181" s="3">
        <f t="shared" si="310"/>
        <v>0</v>
      </c>
      <c r="L1181" s="3"/>
    </row>
    <row r="1182" ht="15.75" customHeight="1">
      <c r="A1182" s="31"/>
      <c r="B1182" s="89"/>
      <c r="C1182" s="89"/>
      <c r="D1182" s="18">
        <f t="shared" si="307"/>
        <v>0</v>
      </c>
      <c r="E1182" s="18">
        <f>B1182*A1167</f>
        <v>0</v>
      </c>
      <c r="F1182" s="18">
        <f t="shared" si="308"/>
        <v>0</v>
      </c>
      <c r="G1182" s="142"/>
      <c r="H1182" s="18"/>
      <c r="I1182" s="89">
        <f t="shared" si="309"/>
        <v>0</v>
      </c>
      <c r="J1182" s="3"/>
      <c r="K1182" s="3">
        <f t="shared" si="310"/>
        <v>0</v>
      </c>
      <c r="L1182" s="3"/>
    </row>
    <row r="1183" ht="15.75" customHeight="1">
      <c r="A1183" s="4" t="s">
        <v>495</v>
      </c>
      <c r="B1183" s="97">
        <f>SUM(B1169:B1182)</f>
        <v>0</v>
      </c>
      <c r="C1183" s="96"/>
      <c r="D1183" s="97">
        <f t="shared" ref="D1183:F1183" si="311">SUM(D1169:D1182)</f>
        <v>0</v>
      </c>
      <c r="E1183" s="97">
        <f t="shared" si="311"/>
        <v>0</v>
      </c>
      <c r="F1183" s="97">
        <f t="shared" si="311"/>
        <v>0</v>
      </c>
      <c r="G1183" s="87"/>
      <c r="H1183" s="96"/>
      <c r="I1183" s="97">
        <f t="shared" ref="I1183:L1183" si="312">SUM(I1169:I1182)</f>
        <v>0</v>
      </c>
      <c r="J1183" s="98">
        <f t="shared" si="312"/>
        <v>0</v>
      </c>
      <c r="K1183" s="98">
        <f t="shared" si="312"/>
        <v>0</v>
      </c>
      <c r="L1183" s="98">
        <f t="shared" si="312"/>
        <v>0</v>
      </c>
    </row>
    <row r="1184" ht="15.75" customHeight="1">
      <c r="A1184" s="8"/>
      <c r="B1184" s="100"/>
      <c r="C1184" s="100"/>
      <c r="D1184" s="100"/>
      <c r="E1184" s="100"/>
      <c r="F1184" s="100"/>
      <c r="G1184" s="100"/>
      <c r="H1184" s="100"/>
      <c r="I1184" s="101" t="s">
        <v>496</v>
      </c>
      <c r="J1184" s="100"/>
      <c r="K1184" s="100"/>
      <c r="L1184" s="101" t="s">
        <v>497</v>
      </c>
    </row>
    <row r="1185" ht="15.75" customHeight="1">
      <c r="A1185" s="8"/>
      <c r="B1185" s="100"/>
      <c r="C1185" s="100"/>
      <c r="D1185" s="100"/>
      <c r="E1185" s="100"/>
      <c r="F1185" s="100"/>
      <c r="G1185" s="100"/>
      <c r="H1185" s="100"/>
      <c r="I1185" s="104">
        <f>G1181*A1167</f>
        <v>0</v>
      </c>
      <c r="J1185" s="100"/>
      <c r="K1185" s="100"/>
      <c r="L1185" s="104"/>
    </row>
    <row r="1186" ht="15.75" customHeight="1">
      <c r="A1186" s="8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</row>
    <row r="1187" ht="15.75" customHeight="1">
      <c r="A1187" s="8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</row>
    <row r="1188" ht="15.75" customHeight="1">
      <c r="A1188" s="66"/>
      <c r="B1188" s="75"/>
      <c r="C1188" s="75"/>
      <c r="D1188" s="75"/>
      <c r="E1188" s="75"/>
      <c r="F1188" s="75"/>
      <c r="G1188" s="75"/>
      <c r="H1188" s="75"/>
      <c r="I1188" s="75"/>
      <c r="J1188" s="75"/>
      <c r="K1188" s="75"/>
      <c r="L1188" s="76"/>
    </row>
    <row r="1189" ht="15.75" customHeight="1">
      <c r="A1189" s="78" t="s">
        <v>478</v>
      </c>
      <c r="B1189" s="79" t="s">
        <v>479</v>
      </c>
      <c r="C1189" s="75"/>
      <c r="D1189" s="76"/>
      <c r="E1189" s="80" t="s">
        <v>480</v>
      </c>
      <c r="F1189" s="75"/>
      <c r="G1189" s="76"/>
      <c r="H1189" s="79" t="s">
        <v>481</v>
      </c>
      <c r="I1189" s="75"/>
      <c r="J1189" s="75"/>
      <c r="K1189" s="75"/>
      <c r="L1189" s="76"/>
    </row>
    <row r="1190" ht="15.75" customHeight="1">
      <c r="A1190" s="177">
        <v>4.0</v>
      </c>
      <c r="B1190" s="82" t="s">
        <v>482</v>
      </c>
      <c r="C1190" s="82" t="s">
        <v>483</v>
      </c>
      <c r="D1190" s="82" t="s">
        <v>484</v>
      </c>
      <c r="E1190" s="82" t="s">
        <v>485</v>
      </c>
      <c r="F1190" s="82" t="s">
        <v>484</v>
      </c>
      <c r="G1190" s="82" t="s">
        <v>524</v>
      </c>
      <c r="H1190" s="82" t="s">
        <v>486</v>
      </c>
      <c r="I1190" s="82" t="s">
        <v>487</v>
      </c>
      <c r="J1190" s="147" t="s">
        <v>488</v>
      </c>
      <c r="K1190" s="85" t="s">
        <v>489</v>
      </c>
      <c r="L1190" s="85" t="s">
        <v>490</v>
      </c>
    </row>
    <row r="1191" ht="15.75" customHeight="1">
      <c r="A1191" s="86" t="s">
        <v>491</v>
      </c>
      <c r="B1191" s="87"/>
      <c r="C1191" s="87"/>
      <c r="D1191" s="87"/>
      <c r="E1191" s="87"/>
      <c r="F1191" s="87"/>
      <c r="G1191" s="87"/>
      <c r="H1191" s="87"/>
      <c r="I1191" s="87"/>
      <c r="J1191" s="115"/>
      <c r="K1191" s="87"/>
      <c r="L1191" s="87"/>
    </row>
    <row r="1192" ht="15.75" customHeight="1">
      <c r="A1192" s="2"/>
      <c r="B1192" s="89"/>
      <c r="C1192" s="89"/>
      <c r="D1192" s="18">
        <f t="shared" ref="D1192:D1205" si="313">C1192*B1192</f>
        <v>0</v>
      </c>
      <c r="E1192" s="18">
        <f>B1192*A1190</f>
        <v>0</v>
      </c>
      <c r="F1192" s="18">
        <f t="shared" ref="F1192:F1205" si="314">E1192*C1192</f>
        <v>0</v>
      </c>
      <c r="G1192" s="140">
        <v>0.0</v>
      </c>
      <c r="H1192" s="18"/>
      <c r="I1192" s="89">
        <f t="shared" ref="I1192:I1205" si="315">H1192*E1192</f>
        <v>0</v>
      </c>
      <c r="J1192" s="116"/>
      <c r="K1192" s="3">
        <f t="shared" ref="K1192:K1205" si="316">J1192*I1192</f>
        <v>0</v>
      </c>
      <c r="L1192" s="3"/>
    </row>
    <row r="1193" ht="15.75" customHeight="1">
      <c r="A1193" s="2"/>
      <c r="B1193" s="89"/>
      <c r="C1193" s="89"/>
      <c r="D1193" s="18">
        <f t="shared" si="313"/>
        <v>0</v>
      </c>
      <c r="E1193" s="18">
        <f>B1193*A1190</f>
        <v>0</v>
      </c>
      <c r="F1193" s="18">
        <f t="shared" si="314"/>
        <v>0</v>
      </c>
      <c r="G1193" s="87"/>
      <c r="H1193" s="18"/>
      <c r="I1193" s="89">
        <f t="shared" si="315"/>
        <v>0</v>
      </c>
      <c r="J1193" s="116"/>
      <c r="K1193" s="3">
        <f t="shared" si="316"/>
        <v>0</v>
      </c>
      <c r="L1193" s="3"/>
    </row>
    <row r="1194" ht="15.75" customHeight="1">
      <c r="A1194" s="2"/>
      <c r="B1194" s="18"/>
      <c r="C1194" s="18"/>
      <c r="D1194" s="18">
        <f t="shared" si="313"/>
        <v>0</v>
      </c>
      <c r="E1194" s="18">
        <f>B1194*A1190</f>
        <v>0</v>
      </c>
      <c r="F1194" s="18">
        <f t="shared" si="314"/>
        <v>0</v>
      </c>
      <c r="G1194" s="148" t="s">
        <v>527</v>
      </c>
      <c r="H1194" s="18"/>
      <c r="I1194" s="89">
        <f t="shared" si="315"/>
        <v>0</v>
      </c>
      <c r="J1194" s="116"/>
      <c r="K1194" s="3">
        <f t="shared" si="316"/>
        <v>0</v>
      </c>
      <c r="L1194" s="3"/>
    </row>
    <row r="1195" ht="15.75" customHeight="1">
      <c r="A1195" s="2"/>
      <c r="B1195" s="18"/>
      <c r="C1195" s="18"/>
      <c r="D1195" s="18">
        <f t="shared" si="313"/>
        <v>0</v>
      </c>
      <c r="E1195" s="18">
        <f>B1195*A1190</f>
        <v>0</v>
      </c>
      <c r="F1195" s="18">
        <f t="shared" si="314"/>
        <v>0</v>
      </c>
      <c r="G1195" s="142"/>
      <c r="H1195" s="18"/>
      <c r="I1195" s="89">
        <f t="shared" si="315"/>
        <v>0</v>
      </c>
      <c r="J1195" s="116"/>
      <c r="K1195" s="3">
        <f t="shared" si="316"/>
        <v>0</v>
      </c>
      <c r="L1195" s="3"/>
    </row>
    <row r="1196" ht="15.75" customHeight="1">
      <c r="A1196" s="2"/>
      <c r="B1196" s="18"/>
      <c r="C1196" s="18"/>
      <c r="D1196" s="18">
        <f t="shared" si="313"/>
        <v>0</v>
      </c>
      <c r="E1196" s="18">
        <f>B1196*A1190</f>
        <v>0</v>
      </c>
      <c r="F1196" s="18">
        <f t="shared" si="314"/>
        <v>0</v>
      </c>
      <c r="G1196" s="142"/>
      <c r="H1196" s="18"/>
      <c r="I1196" s="89">
        <f t="shared" si="315"/>
        <v>0</v>
      </c>
      <c r="J1196" s="116"/>
      <c r="K1196" s="3">
        <f t="shared" si="316"/>
        <v>0</v>
      </c>
      <c r="L1196" s="3"/>
    </row>
    <row r="1197" ht="15.75" customHeight="1">
      <c r="A1197" s="2"/>
      <c r="B1197" s="18"/>
      <c r="C1197" s="18"/>
      <c r="D1197" s="18">
        <f t="shared" si="313"/>
        <v>0</v>
      </c>
      <c r="E1197" s="18">
        <f>B1197*A1190</f>
        <v>0</v>
      </c>
      <c r="F1197" s="18">
        <f t="shared" si="314"/>
        <v>0</v>
      </c>
      <c r="G1197" s="87"/>
      <c r="H1197" s="18"/>
      <c r="I1197" s="89">
        <f t="shared" si="315"/>
        <v>0</v>
      </c>
      <c r="J1197" s="116"/>
      <c r="K1197" s="3">
        <f t="shared" si="316"/>
        <v>0</v>
      </c>
      <c r="L1197" s="3"/>
    </row>
    <row r="1198" ht="15.75" customHeight="1">
      <c r="A1198" s="2"/>
      <c r="B1198" s="18"/>
      <c r="C1198" s="18"/>
      <c r="D1198" s="18">
        <f t="shared" si="313"/>
        <v>0</v>
      </c>
      <c r="E1198" s="18">
        <f>B1198*A1190</f>
        <v>0</v>
      </c>
      <c r="F1198" s="18">
        <f t="shared" si="314"/>
        <v>0</v>
      </c>
      <c r="G1198" s="59"/>
      <c r="H1198" s="18"/>
      <c r="I1198" s="89">
        <f t="shared" si="315"/>
        <v>0</v>
      </c>
      <c r="J1198" s="116"/>
      <c r="K1198" s="3">
        <f t="shared" si="316"/>
        <v>0</v>
      </c>
      <c r="L1198" s="3"/>
    </row>
    <row r="1199" ht="15.75" customHeight="1">
      <c r="A1199" s="2"/>
      <c r="B1199" s="89"/>
      <c r="C1199" s="89"/>
      <c r="D1199" s="18">
        <f t="shared" si="313"/>
        <v>0</v>
      </c>
      <c r="E1199" s="18">
        <f>B1199*A1190</f>
        <v>0</v>
      </c>
      <c r="F1199" s="18">
        <f t="shared" si="314"/>
        <v>0</v>
      </c>
      <c r="G1199" s="148" t="s">
        <v>528</v>
      </c>
      <c r="H1199" s="18"/>
      <c r="I1199" s="89">
        <f t="shared" si="315"/>
        <v>0</v>
      </c>
      <c r="J1199" s="116"/>
      <c r="K1199" s="3">
        <f t="shared" si="316"/>
        <v>0</v>
      </c>
      <c r="L1199" s="3"/>
    </row>
    <row r="1200" ht="15.75" customHeight="1">
      <c r="A1200" s="2"/>
      <c r="B1200" s="89"/>
      <c r="C1200" s="89"/>
      <c r="D1200" s="18">
        <f t="shared" si="313"/>
        <v>0</v>
      </c>
      <c r="E1200" s="18">
        <f>B1200*A1190</f>
        <v>0</v>
      </c>
      <c r="F1200" s="18">
        <f t="shared" si="314"/>
        <v>0</v>
      </c>
      <c r="G1200" s="142"/>
      <c r="H1200" s="18"/>
      <c r="I1200" s="89">
        <f t="shared" si="315"/>
        <v>0</v>
      </c>
      <c r="J1200" s="116"/>
      <c r="K1200" s="3">
        <f t="shared" si="316"/>
        <v>0</v>
      </c>
      <c r="L1200" s="3"/>
    </row>
    <row r="1201" ht="15.75" customHeight="1">
      <c r="A1201" s="1"/>
      <c r="B1201" s="89"/>
      <c r="C1201" s="89"/>
      <c r="D1201" s="18">
        <f t="shared" si="313"/>
        <v>0</v>
      </c>
      <c r="E1201" s="18">
        <f>B1201*A1190</f>
        <v>0</v>
      </c>
      <c r="F1201" s="18">
        <f t="shared" si="314"/>
        <v>0</v>
      </c>
      <c r="G1201" s="142"/>
      <c r="H1201" s="18"/>
      <c r="I1201" s="89">
        <f t="shared" si="315"/>
        <v>0</v>
      </c>
      <c r="J1201" s="116"/>
      <c r="K1201" s="3">
        <f t="shared" si="316"/>
        <v>0</v>
      </c>
      <c r="L1201" s="3"/>
    </row>
    <row r="1202" ht="15.75" customHeight="1">
      <c r="A1202" s="1"/>
      <c r="B1202" s="89"/>
      <c r="C1202" s="89"/>
      <c r="D1202" s="18">
        <f t="shared" si="313"/>
        <v>0</v>
      </c>
      <c r="E1202" s="18">
        <f>B1202*A1190</f>
        <v>0</v>
      </c>
      <c r="F1202" s="18">
        <f t="shared" si="314"/>
        <v>0</v>
      </c>
      <c r="G1202" s="142"/>
      <c r="H1202" s="18"/>
      <c r="I1202" s="89">
        <f t="shared" si="315"/>
        <v>0</v>
      </c>
      <c r="J1202" s="116"/>
      <c r="K1202" s="3">
        <f t="shared" si="316"/>
        <v>0</v>
      </c>
      <c r="L1202" s="3"/>
    </row>
    <row r="1203" ht="15.75" customHeight="1">
      <c r="A1203" s="31"/>
      <c r="B1203" s="89"/>
      <c r="C1203" s="89"/>
      <c r="D1203" s="95">
        <f t="shared" si="313"/>
        <v>0</v>
      </c>
      <c r="E1203" s="95">
        <f>B1203*A1190</f>
        <v>0</v>
      </c>
      <c r="F1203" s="18">
        <f t="shared" si="314"/>
        <v>0</v>
      </c>
      <c r="G1203" s="87"/>
      <c r="H1203" s="18"/>
      <c r="I1203" s="89">
        <f t="shared" si="315"/>
        <v>0</v>
      </c>
      <c r="J1203" s="118"/>
      <c r="K1203" s="3">
        <f t="shared" si="316"/>
        <v>0</v>
      </c>
      <c r="L1203" s="3"/>
    </row>
    <row r="1204" ht="15.75" customHeight="1">
      <c r="A1204" s="31"/>
      <c r="B1204" s="89"/>
      <c r="C1204" s="89"/>
      <c r="D1204" s="18">
        <f t="shared" si="313"/>
        <v>0</v>
      </c>
      <c r="E1204" s="18">
        <f>B1204*A1190</f>
        <v>0</v>
      </c>
      <c r="F1204" s="18">
        <f t="shared" si="314"/>
        <v>0</v>
      </c>
      <c r="G1204" s="143">
        <f>F1206/A1190</f>
        <v>0</v>
      </c>
      <c r="H1204" s="18"/>
      <c r="I1204" s="89">
        <f t="shared" si="315"/>
        <v>0</v>
      </c>
      <c r="J1204" s="3"/>
      <c r="K1204" s="3">
        <f t="shared" si="316"/>
        <v>0</v>
      </c>
      <c r="L1204" s="3"/>
    </row>
    <row r="1205" ht="15.75" customHeight="1">
      <c r="A1205" s="31"/>
      <c r="B1205" s="89"/>
      <c r="C1205" s="89"/>
      <c r="D1205" s="18">
        <f t="shared" si="313"/>
        <v>0</v>
      </c>
      <c r="E1205" s="18">
        <f>B1205*A1190</f>
        <v>0</v>
      </c>
      <c r="F1205" s="18">
        <f t="shared" si="314"/>
        <v>0</v>
      </c>
      <c r="G1205" s="142"/>
      <c r="H1205" s="18"/>
      <c r="I1205" s="89">
        <f t="shared" si="315"/>
        <v>0</v>
      </c>
      <c r="J1205" s="3"/>
      <c r="K1205" s="3">
        <f t="shared" si="316"/>
        <v>0</v>
      </c>
      <c r="L1205" s="3"/>
    </row>
    <row r="1206" ht="15.75" customHeight="1">
      <c r="A1206" s="4" t="s">
        <v>495</v>
      </c>
      <c r="B1206" s="97">
        <f>SUM(B1192:B1205)</f>
        <v>0</v>
      </c>
      <c r="C1206" s="96"/>
      <c r="D1206" s="97">
        <f t="shared" ref="D1206:F1206" si="317">SUM(D1192:D1205)</f>
        <v>0</v>
      </c>
      <c r="E1206" s="97">
        <f t="shared" si="317"/>
        <v>0</v>
      </c>
      <c r="F1206" s="97">
        <f t="shared" si="317"/>
        <v>0</v>
      </c>
      <c r="G1206" s="87"/>
      <c r="H1206" s="96"/>
      <c r="I1206" s="97">
        <f t="shared" ref="I1206:L1206" si="318">SUM(I1192:I1205)</f>
        <v>0</v>
      </c>
      <c r="J1206" s="98">
        <f t="shared" si="318"/>
        <v>0</v>
      </c>
      <c r="K1206" s="98">
        <f t="shared" si="318"/>
        <v>0</v>
      </c>
      <c r="L1206" s="98">
        <f t="shared" si="318"/>
        <v>0</v>
      </c>
    </row>
    <row r="1207" ht="15.75" customHeight="1">
      <c r="A1207" s="8"/>
      <c r="B1207" s="100"/>
      <c r="C1207" s="100"/>
      <c r="D1207" s="100"/>
      <c r="E1207" s="100"/>
      <c r="F1207" s="100"/>
      <c r="G1207" s="100"/>
      <c r="H1207" s="100"/>
      <c r="I1207" s="101" t="s">
        <v>496</v>
      </c>
      <c r="J1207" s="100"/>
      <c r="K1207" s="100"/>
      <c r="L1207" s="101" t="s">
        <v>497</v>
      </c>
    </row>
    <row r="1208" ht="15.75" customHeight="1">
      <c r="A1208" s="8"/>
      <c r="B1208" s="100"/>
      <c r="C1208" s="100"/>
      <c r="D1208" s="100"/>
      <c r="E1208" s="100"/>
      <c r="F1208" s="100"/>
      <c r="G1208" s="100"/>
      <c r="H1208" s="100"/>
      <c r="I1208" s="104">
        <f>G1204*A1190</f>
        <v>0</v>
      </c>
      <c r="J1208" s="100"/>
      <c r="K1208" s="100"/>
      <c r="L1208" s="104"/>
    </row>
    <row r="1209" ht="15.75" customHeight="1">
      <c r="A1209" s="8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</row>
    <row r="1210" ht="15.75" customHeight="1">
      <c r="A1210" s="8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</row>
    <row r="1211" ht="15.75" customHeight="1">
      <c r="A1211" s="78" t="s">
        <v>478</v>
      </c>
      <c r="B1211" s="79" t="s">
        <v>479</v>
      </c>
      <c r="C1211" s="75"/>
      <c r="D1211" s="76"/>
      <c r="E1211" s="80" t="s">
        <v>480</v>
      </c>
      <c r="F1211" s="75"/>
      <c r="G1211" s="76"/>
      <c r="H1211" s="79" t="s">
        <v>481</v>
      </c>
      <c r="I1211" s="75"/>
      <c r="J1211" s="75"/>
      <c r="K1211" s="75"/>
      <c r="L1211" s="76"/>
    </row>
    <row r="1212" ht="15.75" customHeight="1">
      <c r="A1212" s="177">
        <v>4.0</v>
      </c>
      <c r="B1212" s="82" t="s">
        <v>482</v>
      </c>
      <c r="C1212" s="82" t="s">
        <v>483</v>
      </c>
      <c r="D1212" s="82" t="s">
        <v>484</v>
      </c>
      <c r="E1212" s="82" t="s">
        <v>485</v>
      </c>
      <c r="F1212" s="82" t="s">
        <v>484</v>
      </c>
      <c r="G1212" s="82" t="s">
        <v>524</v>
      </c>
      <c r="H1212" s="82" t="s">
        <v>486</v>
      </c>
      <c r="I1212" s="82" t="s">
        <v>487</v>
      </c>
      <c r="J1212" s="147" t="s">
        <v>488</v>
      </c>
      <c r="K1212" s="85" t="s">
        <v>489</v>
      </c>
      <c r="L1212" s="85" t="s">
        <v>490</v>
      </c>
    </row>
    <row r="1213" ht="15.75" customHeight="1">
      <c r="A1213" s="86" t="s">
        <v>491</v>
      </c>
      <c r="B1213" s="87"/>
      <c r="C1213" s="87"/>
      <c r="D1213" s="87"/>
      <c r="E1213" s="87"/>
      <c r="F1213" s="87"/>
      <c r="G1213" s="87"/>
      <c r="H1213" s="87"/>
      <c r="I1213" s="87"/>
      <c r="J1213" s="115"/>
      <c r="K1213" s="87"/>
      <c r="L1213" s="87"/>
    </row>
    <row r="1214" ht="15.75" customHeight="1">
      <c r="A1214" s="2"/>
      <c r="B1214" s="89"/>
      <c r="C1214" s="89"/>
      <c r="D1214" s="18">
        <f t="shared" ref="D1214:D1227" si="319">C1214*B1214</f>
        <v>0</v>
      </c>
      <c r="E1214" s="18">
        <f>B1214*A1212</f>
        <v>0</v>
      </c>
      <c r="F1214" s="18">
        <f t="shared" ref="F1214:F1227" si="320">E1214*C1214</f>
        <v>0</v>
      </c>
      <c r="G1214" s="140">
        <v>0.0</v>
      </c>
      <c r="H1214" s="18"/>
      <c r="I1214" s="89">
        <f t="shared" ref="I1214:I1227" si="321">H1214*E1214</f>
        <v>0</v>
      </c>
      <c r="J1214" s="116"/>
      <c r="K1214" s="3">
        <f t="shared" ref="K1214:K1227" si="322">J1214*I1214</f>
        <v>0</v>
      </c>
      <c r="L1214" s="3"/>
    </row>
    <row r="1215" ht="15.75" customHeight="1">
      <c r="A1215" s="2"/>
      <c r="B1215" s="89"/>
      <c r="C1215" s="89"/>
      <c r="D1215" s="18">
        <f t="shared" si="319"/>
        <v>0</v>
      </c>
      <c r="E1215" s="18">
        <f>B1215*A1212</f>
        <v>0</v>
      </c>
      <c r="F1215" s="18">
        <f t="shared" si="320"/>
        <v>0</v>
      </c>
      <c r="G1215" s="87"/>
      <c r="H1215" s="18"/>
      <c r="I1215" s="89">
        <f t="shared" si="321"/>
        <v>0</v>
      </c>
      <c r="J1215" s="116"/>
      <c r="K1215" s="3">
        <f t="shared" si="322"/>
        <v>0</v>
      </c>
      <c r="L1215" s="3"/>
    </row>
    <row r="1216" ht="15.75" customHeight="1">
      <c r="A1216" s="2"/>
      <c r="B1216" s="18"/>
      <c r="C1216" s="18"/>
      <c r="D1216" s="18">
        <f t="shared" si="319"/>
        <v>0</v>
      </c>
      <c r="E1216" s="18">
        <f>B1216*A1212</f>
        <v>0</v>
      </c>
      <c r="F1216" s="18">
        <f t="shared" si="320"/>
        <v>0</v>
      </c>
      <c r="G1216" s="148" t="s">
        <v>527</v>
      </c>
      <c r="H1216" s="18"/>
      <c r="I1216" s="89">
        <f t="shared" si="321"/>
        <v>0</v>
      </c>
      <c r="J1216" s="116"/>
      <c r="K1216" s="3">
        <f t="shared" si="322"/>
        <v>0</v>
      </c>
      <c r="L1216" s="3"/>
    </row>
    <row r="1217" ht="15.75" customHeight="1">
      <c r="A1217" s="2"/>
      <c r="B1217" s="18"/>
      <c r="C1217" s="18"/>
      <c r="D1217" s="18">
        <f t="shared" si="319"/>
        <v>0</v>
      </c>
      <c r="E1217" s="18">
        <f>B1217*A1212</f>
        <v>0</v>
      </c>
      <c r="F1217" s="18">
        <f t="shared" si="320"/>
        <v>0</v>
      </c>
      <c r="G1217" s="142"/>
      <c r="H1217" s="18"/>
      <c r="I1217" s="89">
        <f t="shared" si="321"/>
        <v>0</v>
      </c>
      <c r="J1217" s="116"/>
      <c r="K1217" s="3">
        <f t="shared" si="322"/>
        <v>0</v>
      </c>
      <c r="L1217" s="3"/>
    </row>
    <row r="1218" ht="15.75" customHeight="1">
      <c r="A1218" s="2"/>
      <c r="B1218" s="18"/>
      <c r="C1218" s="18"/>
      <c r="D1218" s="18">
        <f t="shared" si="319"/>
        <v>0</v>
      </c>
      <c r="E1218" s="18">
        <f>B1218*A1212</f>
        <v>0</v>
      </c>
      <c r="F1218" s="18">
        <f t="shared" si="320"/>
        <v>0</v>
      </c>
      <c r="G1218" s="142"/>
      <c r="H1218" s="18"/>
      <c r="I1218" s="89">
        <f t="shared" si="321"/>
        <v>0</v>
      </c>
      <c r="J1218" s="116"/>
      <c r="K1218" s="3">
        <f t="shared" si="322"/>
        <v>0</v>
      </c>
      <c r="L1218" s="3"/>
    </row>
    <row r="1219" ht="15.75" customHeight="1">
      <c r="A1219" s="2"/>
      <c r="B1219" s="18"/>
      <c r="C1219" s="18"/>
      <c r="D1219" s="18">
        <f t="shared" si="319"/>
        <v>0</v>
      </c>
      <c r="E1219" s="18">
        <f>B1219*A1212</f>
        <v>0</v>
      </c>
      <c r="F1219" s="18">
        <f t="shared" si="320"/>
        <v>0</v>
      </c>
      <c r="G1219" s="87"/>
      <c r="H1219" s="18"/>
      <c r="I1219" s="89">
        <f t="shared" si="321"/>
        <v>0</v>
      </c>
      <c r="J1219" s="116"/>
      <c r="K1219" s="3">
        <f t="shared" si="322"/>
        <v>0</v>
      </c>
      <c r="L1219" s="3"/>
    </row>
    <row r="1220" ht="15.75" customHeight="1">
      <c r="A1220" s="2"/>
      <c r="B1220" s="18"/>
      <c r="C1220" s="18"/>
      <c r="D1220" s="18">
        <f t="shared" si="319"/>
        <v>0</v>
      </c>
      <c r="E1220" s="18">
        <f>B1220*A1212</f>
        <v>0</v>
      </c>
      <c r="F1220" s="18">
        <f t="shared" si="320"/>
        <v>0</v>
      </c>
      <c r="G1220" s="59"/>
      <c r="H1220" s="18"/>
      <c r="I1220" s="89">
        <f t="shared" si="321"/>
        <v>0</v>
      </c>
      <c r="J1220" s="116"/>
      <c r="K1220" s="3">
        <f t="shared" si="322"/>
        <v>0</v>
      </c>
      <c r="L1220" s="3"/>
    </row>
    <row r="1221" ht="15.75" customHeight="1">
      <c r="A1221" s="2"/>
      <c r="B1221" s="89"/>
      <c r="C1221" s="89"/>
      <c r="D1221" s="18">
        <f t="shared" si="319"/>
        <v>0</v>
      </c>
      <c r="E1221" s="18">
        <f>B1221*A1212</f>
        <v>0</v>
      </c>
      <c r="F1221" s="18">
        <f t="shared" si="320"/>
        <v>0</v>
      </c>
      <c r="G1221" s="148" t="s">
        <v>528</v>
      </c>
      <c r="H1221" s="18"/>
      <c r="I1221" s="89">
        <f t="shared" si="321"/>
        <v>0</v>
      </c>
      <c r="J1221" s="116"/>
      <c r="K1221" s="3">
        <f t="shared" si="322"/>
        <v>0</v>
      </c>
      <c r="L1221" s="3"/>
    </row>
    <row r="1222" ht="15.75" customHeight="1">
      <c r="A1222" s="2"/>
      <c r="B1222" s="89"/>
      <c r="C1222" s="89"/>
      <c r="D1222" s="18">
        <f t="shared" si="319"/>
        <v>0</v>
      </c>
      <c r="E1222" s="18">
        <f>B1222*A1212</f>
        <v>0</v>
      </c>
      <c r="F1222" s="18">
        <f t="shared" si="320"/>
        <v>0</v>
      </c>
      <c r="G1222" s="142"/>
      <c r="H1222" s="18"/>
      <c r="I1222" s="89">
        <f t="shared" si="321"/>
        <v>0</v>
      </c>
      <c r="J1222" s="116"/>
      <c r="K1222" s="3">
        <f t="shared" si="322"/>
        <v>0</v>
      </c>
      <c r="L1222" s="3"/>
    </row>
    <row r="1223" ht="15.75" customHeight="1">
      <c r="A1223" s="1"/>
      <c r="B1223" s="89"/>
      <c r="C1223" s="89"/>
      <c r="D1223" s="18">
        <f t="shared" si="319"/>
        <v>0</v>
      </c>
      <c r="E1223" s="18">
        <f>B1223*A1212</f>
        <v>0</v>
      </c>
      <c r="F1223" s="18">
        <f t="shared" si="320"/>
        <v>0</v>
      </c>
      <c r="G1223" s="142"/>
      <c r="H1223" s="18"/>
      <c r="I1223" s="89">
        <f t="shared" si="321"/>
        <v>0</v>
      </c>
      <c r="J1223" s="116"/>
      <c r="K1223" s="3">
        <f t="shared" si="322"/>
        <v>0</v>
      </c>
      <c r="L1223" s="3"/>
    </row>
    <row r="1224" ht="15.75" customHeight="1">
      <c r="A1224" s="1"/>
      <c r="B1224" s="89"/>
      <c r="C1224" s="89"/>
      <c r="D1224" s="18">
        <f t="shared" si="319"/>
        <v>0</v>
      </c>
      <c r="E1224" s="18">
        <f>B1224*A1212</f>
        <v>0</v>
      </c>
      <c r="F1224" s="18">
        <f t="shared" si="320"/>
        <v>0</v>
      </c>
      <c r="G1224" s="142"/>
      <c r="H1224" s="18"/>
      <c r="I1224" s="89">
        <f t="shared" si="321"/>
        <v>0</v>
      </c>
      <c r="J1224" s="116"/>
      <c r="K1224" s="3">
        <f t="shared" si="322"/>
        <v>0</v>
      </c>
      <c r="L1224" s="3"/>
    </row>
    <row r="1225" ht="15.75" customHeight="1">
      <c r="A1225" s="31"/>
      <c r="B1225" s="89"/>
      <c r="C1225" s="89"/>
      <c r="D1225" s="95">
        <f t="shared" si="319"/>
        <v>0</v>
      </c>
      <c r="E1225" s="95">
        <f>B1225*A1212</f>
        <v>0</v>
      </c>
      <c r="F1225" s="18">
        <f t="shared" si="320"/>
        <v>0</v>
      </c>
      <c r="G1225" s="87"/>
      <c r="H1225" s="18"/>
      <c r="I1225" s="89">
        <f t="shared" si="321"/>
        <v>0</v>
      </c>
      <c r="J1225" s="118"/>
      <c r="K1225" s="3">
        <f t="shared" si="322"/>
        <v>0</v>
      </c>
      <c r="L1225" s="3"/>
    </row>
    <row r="1226" ht="15.75" customHeight="1">
      <c r="A1226" s="31"/>
      <c r="B1226" s="89"/>
      <c r="C1226" s="89"/>
      <c r="D1226" s="18">
        <f t="shared" si="319"/>
        <v>0</v>
      </c>
      <c r="E1226" s="18">
        <f>B1226*A1212</f>
        <v>0</v>
      </c>
      <c r="F1226" s="18">
        <f t="shared" si="320"/>
        <v>0</v>
      </c>
      <c r="G1226" s="143">
        <f>F1228/A1212</f>
        <v>0</v>
      </c>
      <c r="H1226" s="18"/>
      <c r="I1226" s="89">
        <f t="shared" si="321"/>
        <v>0</v>
      </c>
      <c r="J1226" s="3"/>
      <c r="K1226" s="3">
        <f t="shared" si="322"/>
        <v>0</v>
      </c>
      <c r="L1226" s="3"/>
    </row>
    <row r="1227" ht="15.75" customHeight="1">
      <c r="A1227" s="31"/>
      <c r="B1227" s="89"/>
      <c r="C1227" s="89"/>
      <c r="D1227" s="18">
        <f t="shared" si="319"/>
        <v>0</v>
      </c>
      <c r="E1227" s="18">
        <f>B1227*A1212</f>
        <v>0</v>
      </c>
      <c r="F1227" s="18">
        <f t="shared" si="320"/>
        <v>0</v>
      </c>
      <c r="G1227" s="142"/>
      <c r="H1227" s="18"/>
      <c r="I1227" s="89">
        <f t="shared" si="321"/>
        <v>0</v>
      </c>
      <c r="J1227" s="3"/>
      <c r="K1227" s="3">
        <f t="shared" si="322"/>
        <v>0</v>
      </c>
      <c r="L1227" s="3"/>
    </row>
    <row r="1228" ht="15.75" customHeight="1">
      <c r="A1228" s="4" t="s">
        <v>495</v>
      </c>
      <c r="B1228" s="97">
        <f>SUM(B1214:B1227)</f>
        <v>0</v>
      </c>
      <c r="C1228" s="96"/>
      <c r="D1228" s="97">
        <f t="shared" ref="D1228:F1228" si="323">SUM(D1214:D1227)</f>
        <v>0</v>
      </c>
      <c r="E1228" s="97">
        <f t="shared" si="323"/>
        <v>0</v>
      </c>
      <c r="F1228" s="97">
        <f t="shared" si="323"/>
        <v>0</v>
      </c>
      <c r="G1228" s="87"/>
      <c r="H1228" s="96"/>
      <c r="I1228" s="97">
        <f t="shared" ref="I1228:L1228" si="324">SUM(I1214:I1227)</f>
        <v>0</v>
      </c>
      <c r="J1228" s="98">
        <f t="shared" si="324"/>
        <v>0</v>
      </c>
      <c r="K1228" s="98">
        <f t="shared" si="324"/>
        <v>0</v>
      </c>
      <c r="L1228" s="98">
        <f t="shared" si="324"/>
        <v>0</v>
      </c>
    </row>
    <row r="1229" ht="15.75" customHeight="1">
      <c r="A1229" s="8"/>
      <c r="B1229" s="100"/>
      <c r="C1229" s="100"/>
      <c r="D1229" s="100"/>
      <c r="E1229" s="100"/>
      <c r="F1229" s="100"/>
      <c r="G1229" s="100"/>
      <c r="H1229" s="100"/>
      <c r="I1229" s="101" t="s">
        <v>496</v>
      </c>
      <c r="J1229" s="100"/>
      <c r="K1229" s="100"/>
      <c r="L1229" s="101" t="s">
        <v>497</v>
      </c>
    </row>
    <row r="1230" ht="15.75" customHeight="1">
      <c r="A1230" s="8"/>
      <c r="B1230" s="100"/>
      <c r="C1230" s="100"/>
      <c r="D1230" s="100"/>
      <c r="E1230" s="100"/>
      <c r="F1230" s="100"/>
      <c r="G1230" s="100"/>
      <c r="H1230" s="100"/>
      <c r="I1230" s="104">
        <f>G1226*A1212</f>
        <v>0</v>
      </c>
      <c r="J1230" s="100"/>
      <c r="K1230" s="100"/>
      <c r="L1230" s="104"/>
    </row>
    <row r="1231" ht="15.75" customHeight="1">
      <c r="A1231" s="8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</row>
    <row r="1232" ht="15.75" customHeight="1">
      <c r="A1232" s="8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</row>
    <row r="1233" ht="15.75" customHeight="1">
      <c r="A1233" s="66"/>
      <c r="B1233" s="75"/>
      <c r="C1233" s="75"/>
      <c r="D1233" s="75"/>
      <c r="E1233" s="75"/>
      <c r="F1233" s="75"/>
      <c r="G1233" s="75"/>
      <c r="H1233" s="75"/>
      <c r="I1233" s="75"/>
      <c r="J1233" s="75"/>
      <c r="K1233" s="75"/>
      <c r="L1233" s="76"/>
    </row>
    <row r="1234" ht="15.75" customHeight="1">
      <c r="A1234" s="78" t="s">
        <v>478</v>
      </c>
      <c r="B1234" s="79" t="s">
        <v>479</v>
      </c>
      <c r="C1234" s="75"/>
      <c r="D1234" s="76"/>
      <c r="E1234" s="80" t="s">
        <v>480</v>
      </c>
      <c r="F1234" s="75"/>
      <c r="G1234" s="76"/>
      <c r="H1234" s="79" t="s">
        <v>481</v>
      </c>
      <c r="I1234" s="75"/>
      <c r="J1234" s="75"/>
      <c r="K1234" s="75"/>
      <c r="L1234" s="76"/>
    </row>
    <row r="1235" ht="15.75" customHeight="1">
      <c r="A1235" s="177">
        <v>4.0</v>
      </c>
      <c r="B1235" s="82" t="s">
        <v>482</v>
      </c>
      <c r="C1235" s="82" t="s">
        <v>483</v>
      </c>
      <c r="D1235" s="82" t="s">
        <v>484</v>
      </c>
      <c r="E1235" s="82" t="s">
        <v>485</v>
      </c>
      <c r="F1235" s="82" t="s">
        <v>484</v>
      </c>
      <c r="G1235" s="82" t="s">
        <v>524</v>
      </c>
      <c r="H1235" s="82" t="s">
        <v>486</v>
      </c>
      <c r="I1235" s="82" t="s">
        <v>487</v>
      </c>
      <c r="J1235" s="147" t="s">
        <v>488</v>
      </c>
      <c r="K1235" s="85" t="s">
        <v>489</v>
      </c>
      <c r="L1235" s="85" t="s">
        <v>490</v>
      </c>
    </row>
    <row r="1236" ht="15.75" customHeight="1">
      <c r="A1236" s="86" t="s">
        <v>491</v>
      </c>
      <c r="B1236" s="87"/>
      <c r="C1236" s="87"/>
      <c r="D1236" s="87"/>
      <c r="E1236" s="87"/>
      <c r="F1236" s="87"/>
      <c r="G1236" s="87"/>
      <c r="H1236" s="87"/>
      <c r="I1236" s="87"/>
      <c r="J1236" s="115"/>
      <c r="K1236" s="87"/>
      <c r="L1236" s="87"/>
    </row>
    <row r="1237" ht="15.75" customHeight="1">
      <c r="A1237" s="2"/>
      <c r="B1237" s="89"/>
      <c r="C1237" s="89"/>
      <c r="D1237" s="18">
        <f t="shared" ref="D1237:D1250" si="325">C1237*B1237</f>
        <v>0</v>
      </c>
      <c r="E1237" s="18">
        <f>B1237*A1235</f>
        <v>0</v>
      </c>
      <c r="F1237" s="18">
        <f t="shared" ref="F1237:F1250" si="326">E1237*C1237</f>
        <v>0</v>
      </c>
      <c r="G1237" s="140">
        <v>0.0</v>
      </c>
      <c r="H1237" s="18"/>
      <c r="I1237" s="89">
        <f t="shared" ref="I1237:I1250" si="327">H1237*E1237</f>
        <v>0</v>
      </c>
      <c r="J1237" s="116"/>
      <c r="K1237" s="3">
        <f t="shared" ref="K1237:K1250" si="328">J1237*I1237</f>
        <v>0</v>
      </c>
      <c r="L1237" s="3"/>
    </row>
    <row r="1238" ht="15.75" customHeight="1">
      <c r="A1238" s="2"/>
      <c r="B1238" s="89"/>
      <c r="C1238" s="89"/>
      <c r="D1238" s="18">
        <f t="shared" si="325"/>
        <v>0</v>
      </c>
      <c r="E1238" s="18">
        <f>B1238*A1235</f>
        <v>0</v>
      </c>
      <c r="F1238" s="18">
        <f t="shared" si="326"/>
        <v>0</v>
      </c>
      <c r="G1238" s="87"/>
      <c r="H1238" s="18"/>
      <c r="I1238" s="89">
        <f t="shared" si="327"/>
        <v>0</v>
      </c>
      <c r="J1238" s="116"/>
      <c r="K1238" s="3">
        <f t="shared" si="328"/>
        <v>0</v>
      </c>
      <c r="L1238" s="3"/>
    </row>
    <row r="1239" ht="15.75" customHeight="1">
      <c r="A1239" s="2"/>
      <c r="B1239" s="18"/>
      <c r="C1239" s="18"/>
      <c r="D1239" s="18">
        <f t="shared" si="325"/>
        <v>0</v>
      </c>
      <c r="E1239" s="18">
        <f>B1239*A1235</f>
        <v>0</v>
      </c>
      <c r="F1239" s="18">
        <f t="shared" si="326"/>
        <v>0</v>
      </c>
      <c r="G1239" s="148" t="s">
        <v>527</v>
      </c>
      <c r="H1239" s="18"/>
      <c r="I1239" s="89">
        <f t="shared" si="327"/>
        <v>0</v>
      </c>
      <c r="J1239" s="116"/>
      <c r="K1239" s="3">
        <f t="shared" si="328"/>
        <v>0</v>
      </c>
      <c r="L1239" s="3"/>
    </row>
    <row r="1240" ht="15.75" customHeight="1">
      <c r="A1240" s="2"/>
      <c r="B1240" s="18"/>
      <c r="C1240" s="18"/>
      <c r="D1240" s="18">
        <f t="shared" si="325"/>
        <v>0</v>
      </c>
      <c r="E1240" s="18">
        <f>B1240*A1235</f>
        <v>0</v>
      </c>
      <c r="F1240" s="18">
        <f t="shared" si="326"/>
        <v>0</v>
      </c>
      <c r="G1240" s="142"/>
      <c r="H1240" s="18"/>
      <c r="I1240" s="89">
        <f t="shared" si="327"/>
        <v>0</v>
      </c>
      <c r="J1240" s="116"/>
      <c r="K1240" s="3">
        <f t="shared" si="328"/>
        <v>0</v>
      </c>
      <c r="L1240" s="3"/>
    </row>
    <row r="1241" ht="15.75" customHeight="1">
      <c r="A1241" s="2"/>
      <c r="B1241" s="18"/>
      <c r="C1241" s="18"/>
      <c r="D1241" s="18">
        <f t="shared" si="325"/>
        <v>0</v>
      </c>
      <c r="E1241" s="18">
        <f>B1241*A1235</f>
        <v>0</v>
      </c>
      <c r="F1241" s="18">
        <f t="shared" si="326"/>
        <v>0</v>
      </c>
      <c r="G1241" s="142"/>
      <c r="H1241" s="18"/>
      <c r="I1241" s="89">
        <f t="shared" si="327"/>
        <v>0</v>
      </c>
      <c r="J1241" s="116"/>
      <c r="K1241" s="3">
        <f t="shared" si="328"/>
        <v>0</v>
      </c>
      <c r="L1241" s="3"/>
    </row>
    <row r="1242" ht="15.75" customHeight="1">
      <c r="A1242" s="2"/>
      <c r="B1242" s="18"/>
      <c r="C1242" s="18"/>
      <c r="D1242" s="18">
        <f t="shared" si="325"/>
        <v>0</v>
      </c>
      <c r="E1242" s="18">
        <f>B1242*A1235</f>
        <v>0</v>
      </c>
      <c r="F1242" s="18">
        <f t="shared" si="326"/>
        <v>0</v>
      </c>
      <c r="G1242" s="87"/>
      <c r="H1242" s="18"/>
      <c r="I1242" s="89">
        <f t="shared" si="327"/>
        <v>0</v>
      </c>
      <c r="J1242" s="116"/>
      <c r="K1242" s="3">
        <f t="shared" si="328"/>
        <v>0</v>
      </c>
      <c r="L1242" s="3"/>
    </row>
    <row r="1243" ht="15.75" customHeight="1">
      <c r="A1243" s="2"/>
      <c r="B1243" s="18"/>
      <c r="C1243" s="18"/>
      <c r="D1243" s="18">
        <f t="shared" si="325"/>
        <v>0</v>
      </c>
      <c r="E1243" s="18">
        <f>B1243*A1235</f>
        <v>0</v>
      </c>
      <c r="F1243" s="18">
        <f t="shared" si="326"/>
        <v>0</v>
      </c>
      <c r="G1243" s="59"/>
      <c r="H1243" s="18"/>
      <c r="I1243" s="89">
        <f t="shared" si="327"/>
        <v>0</v>
      </c>
      <c r="J1243" s="116"/>
      <c r="K1243" s="3">
        <f t="shared" si="328"/>
        <v>0</v>
      </c>
      <c r="L1243" s="3"/>
    </row>
    <row r="1244" ht="15.75" customHeight="1">
      <c r="A1244" s="2"/>
      <c r="B1244" s="89"/>
      <c r="C1244" s="89"/>
      <c r="D1244" s="18">
        <f t="shared" si="325"/>
        <v>0</v>
      </c>
      <c r="E1244" s="18">
        <f>B1244*A1235</f>
        <v>0</v>
      </c>
      <c r="F1244" s="18">
        <f t="shared" si="326"/>
        <v>0</v>
      </c>
      <c r="G1244" s="148" t="s">
        <v>528</v>
      </c>
      <c r="H1244" s="18"/>
      <c r="I1244" s="89">
        <f t="shared" si="327"/>
        <v>0</v>
      </c>
      <c r="J1244" s="116"/>
      <c r="K1244" s="3">
        <f t="shared" si="328"/>
        <v>0</v>
      </c>
      <c r="L1244" s="3"/>
    </row>
    <row r="1245" ht="15.75" customHeight="1">
      <c r="A1245" s="2"/>
      <c r="B1245" s="89"/>
      <c r="C1245" s="89"/>
      <c r="D1245" s="18">
        <f t="shared" si="325"/>
        <v>0</v>
      </c>
      <c r="E1245" s="18">
        <f>B1245*A1235</f>
        <v>0</v>
      </c>
      <c r="F1245" s="18">
        <f t="shared" si="326"/>
        <v>0</v>
      </c>
      <c r="G1245" s="142"/>
      <c r="H1245" s="18"/>
      <c r="I1245" s="89">
        <f t="shared" si="327"/>
        <v>0</v>
      </c>
      <c r="J1245" s="116"/>
      <c r="K1245" s="3">
        <f t="shared" si="328"/>
        <v>0</v>
      </c>
      <c r="L1245" s="3"/>
    </row>
    <row r="1246" ht="15.75" customHeight="1">
      <c r="A1246" s="1"/>
      <c r="B1246" s="89"/>
      <c r="C1246" s="89"/>
      <c r="D1246" s="18">
        <f t="shared" si="325"/>
        <v>0</v>
      </c>
      <c r="E1246" s="18">
        <f>B1246*A1235</f>
        <v>0</v>
      </c>
      <c r="F1246" s="18">
        <f t="shared" si="326"/>
        <v>0</v>
      </c>
      <c r="G1246" s="142"/>
      <c r="H1246" s="18"/>
      <c r="I1246" s="89">
        <f t="shared" si="327"/>
        <v>0</v>
      </c>
      <c r="J1246" s="116"/>
      <c r="K1246" s="3">
        <f t="shared" si="328"/>
        <v>0</v>
      </c>
      <c r="L1246" s="3"/>
    </row>
    <row r="1247" ht="15.75" customHeight="1">
      <c r="A1247" s="1"/>
      <c r="B1247" s="89"/>
      <c r="C1247" s="89"/>
      <c r="D1247" s="18">
        <f t="shared" si="325"/>
        <v>0</v>
      </c>
      <c r="E1247" s="18">
        <f>B1247*A1235</f>
        <v>0</v>
      </c>
      <c r="F1247" s="18">
        <f t="shared" si="326"/>
        <v>0</v>
      </c>
      <c r="G1247" s="142"/>
      <c r="H1247" s="18"/>
      <c r="I1247" s="89">
        <f t="shared" si="327"/>
        <v>0</v>
      </c>
      <c r="J1247" s="116"/>
      <c r="K1247" s="3">
        <f t="shared" si="328"/>
        <v>0</v>
      </c>
      <c r="L1247" s="3"/>
    </row>
    <row r="1248" ht="15.75" customHeight="1">
      <c r="A1248" s="31"/>
      <c r="B1248" s="89"/>
      <c r="C1248" s="89"/>
      <c r="D1248" s="95">
        <f t="shared" si="325"/>
        <v>0</v>
      </c>
      <c r="E1248" s="95">
        <f>B1248*A1235</f>
        <v>0</v>
      </c>
      <c r="F1248" s="18">
        <f t="shared" si="326"/>
        <v>0</v>
      </c>
      <c r="G1248" s="87"/>
      <c r="H1248" s="18"/>
      <c r="I1248" s="89">
        <f t="shared" si="327"/>
        <v>0</v>
      </c>
      <c r="J1248" s="118"/>
      <c r="K1248" s="3">
        <f t="shared" si="328"/>
        <v>0</v>
      </c>
      <c r="L1248" s="3"/>
    </row>
    <row r="1249" ht="15.75" customHeight="1">
      <c r="A1249" s="31"/>
      <c r="B1249" s="89"/>
      <c r="C1249" s="89"/>
      <c r="D1249" s="18">
        <f t="shared" si="325"/>
        <v>0</v>
      </c>
      <c r="E1249" s="18">
        <f>B1249*A1235</f>
        <v>0</v>
      </c>
      <c r="F1249" s="18">
        <f t="shared" si="326"/>
        <v>0</v>
      </c>
      <c r="G1249" s="143">
        <f>F1251/A1235</f>
        <v>0</v>
      </c>
      <c r="H1249" s="18"/>
      <c r="I1249" s="89">
        <f t="shared" si="327"/>
        <v>0</v>
      </c>
      <c r="J1249" s="3"/>
      <c r="K1249" s="3">
        <f t="shared" si="328"/>
        <v>0</v>
      </c>
      <c r="L1249" s="3"/>
    </row>
    <row r="1250" ht="15.75" customHeight="1">
      <c r="A1250" s="31"/>
      <c r="B1250" s="89"/>
      <c r="C1250" s="89"/>
      <c r="D1250" s="18">
        <f t="shared" si="325"/>
        <v>0</v>
      </c>
      <c r="E1250" s="18">
        <f>B1250*A1235</f>
        <v>0</v>
      </c>
      <c r="F1250" s="18">
        <f t="shared" si="326"/>
        <v>0</v>
      </c>
      <c r="G1250" s="142"/>
      <c r="H1250" s="18"/>
      <c r="I1250" s="89">
        <f t="shared" si="327"/>
        <v>0</v>
      </c>
      <c r="J1250" s="3"/>
      <c r="K1250" s="3">
        <f t="shared" si="328"/>
        <v>0</v>
      </c>
      <c r="L1250" s="3"/>
    </row>
    <row r="1251" ht="15.75" customHeight="1">
      <c r="A1251" s="4" t="s">
        <v>495</v>
      </c>
      <c r="B1251" s="97">
        <f>SUM(B1237:B1250)</f>
        <v>0</v>
      </c>
      <c r="C1251" s="96"/>
      <c r="D1251" s="97">
        <f t="shared" ref="D1251:F1251" si="329">SUM(D1237:D1250)</f>
        <v>0</v>
      </c>
      <c r="E1251" s="97">
        <f t="shared" si="329"/>
        <v>0</v>
      </c>
      <c r="F1251" s="97">
        <f t="shared" si="329"/>
        <v>0</v>
      </c>
      <c r="G1251" s="87"/>
      <c r="H1251" s="96"/>
      <c r="I1251" s="97">
        <f t="shared" ref="I1251:L1251" si="330">SUM(I1237:I1250)</f>
        <v>0</v>
      </c>
      <c r="J1251" s="98">
        <f t="shared" si="330"/>
        <v>0</v>
      </c>
      <c r="K1251" s="98">
        <f t="shared" si="330"/>
        <v>0</v>
      </c>
      <c r="L1251" s="98">
        <f t="shared" si="330"/>
        <v>0</v>
      </c>
    </row>
    <row r="1252" ht="15.75" customHeight="1">
      <c r="A1252" s="8"/>
      <c r="B1252" s="100"/>
      <c r="C1252" s="100"/>
      <c r="D1252" s="100"/>
      <c r="E1252" s="100"/>
      <c r="F1252" s="100"/>
      <c r="G1252" s="100"/>
      <c r="H1252" s="100"/>
      <c r="I1252" s="101" t="s">
        <v>496</v>
      </c>
      <c r="J1252" s="100"/>
      <c r="K1252" s="100"/>
      <c r="L1252" s="101" t="s">
        <v>497</v>
      </c>
    </row>
    <row r="1253" ht="15.75" customHeight="1">
      <c r="A1253" s="8"/>
      <c r="B1253" s="100"/>
      <c r="C1253" s="100"/>
      <c r="D1253" s="100"/>
      <c r="E1253" s="100"/>
      <c r="F1253" s="100"/>
      <c r="G1253" s="100"/>
      <c r="H1253" s="100"/>
      <c r="I1253" s="104">
        <f>G1249*A1235</f>
        <v>0</v>
      </c>
      <c r="J1253" s="100"/>
      <c r="K1253" s="100"/>
      <c r="L1253" s="104"/>
    </row>
    <row r="1254" ht="15.75" customHeight="1">
      <c r="A1254" s="8"/>
      <c r="B1254" s="100"/>
      <c r="C1254" s="100"/>
      <c r="D1254" s="100"/>
      <c r="E1254" s="100"/>
      <c r="F1254" s="100"/>
      <c r="G1254" s="100"/>
      <c r="H1254" s="100"/>
      <c r="I1254" s="107"/>
      <c r="J1254" s="100"/>
      <c r="K1254" s="100"/>
      <c r="L1254" s="107"/>
    </row>
    <row r="1255" ht="15.75" customHeight="1">
      <c r="A1255" s="8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</row>
    <row r="1256" ht="15.75" customHeight="1">
      <c r="A1256" s="66"/>
      <c r="B1256" s="75"/>
      <c r="C1256" s="75"/>
      <c r="D1256" s="75"/>
      <c r="E1256" s="75"/>
      <c r="F1256" s="75"/>
      <c r="G1256" s="75"/>
      <c r="H1256" s="75"/>
      <c r="I1256" s="75"/>
      <c r="J1256" s="75"/>
      <c r="K1256" s="75"/>
      <c r="L1256" s="76"/>
    </row>
    <row r="1257" ht="15.75" customHeight="1">
      <c r="A1257" s="78" t="s">
        <v>478</v>
      </c>
      <c r="B1257" s="79" t="s">
        <v>479</v>
      </c>
      <c r="C1257" s="75"/>
      <c r="D1257" s="76"/>
      <c r="E1257" s="80" t="s">
        <v>480</v>
      </c>
      <c r="F1257" s="75"/>
      <c r="G1257" s="76"/>
      <c r="H1257" s="79" t="s">
        <v>481</v>
      </c>
      <c r="I1257" s="75"/>
      <c r="J1257" s="75"/>
      <c r="K1257" s="75"/>
      <c r="L1257" s="76"/>
    </row>
    <row r="1258" ht="15.75" customHeight="1">
      <c r="A1258" s="177">
        <v>4.0</v>
      </c>
      <c r="B1258" s="82" t="s">
        <v>482</v>
      </c>
      <c r="C1258" s="82" t="s">
        <v>483</v>
      </c>
      <c r="D1258" s="82" t="s">
        <v>484</v>
      </c>
      <c r="E1258" s="82" t="s">
        <v>485</v>
      </c>
      <c r="F1258" s="82" t="s">
        <v>484</v>
      </c>
      <c r="G1258" s="82" t="s">
        <v>524</v>
      </c>
      <c r="H1258" s="82" t="s">
        <v>486</v>
      </c>
      <c r="I1258" s="82" t="s">
        <v>487</v>
      </c>
      <c r="J1258" s="147" t="s">
        <v>488</v>
      </c>
      <c r="K1258" s="85" t="s">
        <v>489</v>
      </c>
      <c r="L1258" s="85" t="s">
        <v>490</v>
      </c>
    </row>
    <row r="1259" ht="15.75" customHeight="1">
      <c r="A1259" s="86" t="s">
        <v>491</v>
      </c>
      <c r="B1259" s="87"/>
      <c r="C1259" s="87"/>
      <c r="D1259" s="87"/>
      <c r="E1259" s="87"/>
      <c r="F1259" s="87"/>
      <c r="G1259" s="87"/>
      <c r="H1259" s="87"/>
      <c r="I1259" s="87"/>
      <c r="J1259" s="115"/>
      <c r="K1259" s="87"/>
      <c r="L1259" s="87"/>
    </row>
    <row r="1260" ht="15.75" customHeight="1">
      <c r="A1260" s="2"/>
      <c r="B1260" s="89"/>
      <c r="C1260" s="89"/>
      <c r="D1260" s="18">
        <f t="shared" ref="D1260:D1273" si="331">C1260*B1260</f>
        <v>0</v>
      </c>
      <c r="E1260" s="18">
        <f>B1260*A1258</f>
        <v>0</v>
      </c>
      <c r="F1260" s="18">
        <f t="shared" ref="F1260:F1273" si="332">E1260*C1260</f>
        <v>0</v>
      </c>
      <c r="G1260" s="140">
        <v>0.0</v>
      </c>
      <c r="H1260" s="18"/>
      <c r="I1260" s="89">
        <f t="shared" ref="I1260:I1273" si="333">H1260*E1260</f>
        <v>0</v>
      </c>
      <c r="J1260" s="116"/>
      <c r="K1260" s="3">
        <f t="shared" ref="K1260:K1273" si="334">J1260*I1260</f>
        <v>0</v>
      </c>
      <c r="L1260" s="3"/>
    </row>
    <row r="1261" ht="15.75" customHeight="1">
      <c r="A1261" s="2"/>
      <c r="B1261" s="89"/>
      <c r="C1261" s="89"/>
      <c r="D1261" s="18">
        <f t="shared" si="331"/>
        <v>0</v>
      </c>
      <c r="E1261" s="18">
        <f>B1261*A1258</f>
        <v>0</v>
      </c>
      <c r="F1261" s="18">
        <f t="shared" si="332"/>
        <v>0</v>
      </c>
      <c r="G1261" s="87"/>
      <c r="H1261" s="18"/>
      <c r="I1261" s="89">
        <f t="shared" si="333"/>
        <v>0</v>
      </c>
      <c r="J1261" s="116"/>
      <c r="K1261" s="3">
        <f t="shared" si="334"/>
        <v>0</v>
      </c>
      <c r="L1261" s="3"/>
    </row>
    <row r="1262" ht="15.75" customHeight="1">
      <c r="A1262" s="2"/>
      <c r="B1262" s="18"/>
      <c r="C1262" s="18"/>
      <c r="D1262" s="18">
        <f t="shared" si="331"/>
        <v>0</v>
      </c>
      <c r="E1262" s="18">
        <f>B1262*A1258</f>
        <v>0</v>
      </c>
      <c r="F1262" s="18">
        <f t="shared" si="332"/>
        <v>0</v>
      </c>
      <c r="G1262" s="148" t="s">
        <v>527</v>
      </c>
      <c r="H1262" s="18"/>
      <c r="I1262" s="89">
        <f t="shared" si="333"/>
        <v>0</v>
      </c>
      <c r="J1262" s="116"/>
      <c r="K1262" s="3">
        <f t="shared" si="334"/>
        <v>0</v>
      </c>
      <c r="L1262" s="3"/>
    </row>
    <row r="1263" ht="15.75" customHeight="1">
      <c r="A1263" s="2"/>
      <c r="B1263" s="18"/>
      <c r="C1263" s="18"/>
      <c r="D1263" s="18">
        <f t="shared" si="331"/>
        <v>0</v>
      </c>
      <c r="E1263" s="18">
        <f>B1263*A1258</f>
        <v>0</v>
      </c>
      <c r="F1263" s="18">
        <f t="shared" si="332"/>
        <v>0</v>
      </c>
      <c r="G1263" s="142"/>
      <c r="H1263" s="18"/>
      <c r="I1263" s="89">
        <f t="shared" si="333"/>
        <v>0</v>
      </c>
      <c r="J1263" s="116"/>
      <c r="K1263" s="3">
        <f t="shared" si="334"/>
        <v>0</v>
      </c>
      <c r="L1263" s="3"/>
    </row>
    <row r="1264" ht="15.75" customHeight="1">
      <c r="A1264" s="2"/>
      <c r="B1264" s="18"/>
      <c r="C1264" s="18"/>
      <c r="D1264" s="18">
        <f t="shared" si="331"/>
        <v>0</v>
      </c>
      <c r="E1264" s="18">
        <f>B1264*A1258</f>
        <v>0</v>
      </c>
      <c r="F1264" s="18">
        <f t="shared" si="332"/>
        <v>0</v>
      </c>
      <c r="G1264" s="142"/>
      <c r="H1264" s="18"/>
      <c r="I1264" s="89">
        <f t="shared" si="333"/>
        <v>0</v>
      </c>
      <c r="J1264" s="116"/>
      <c r="K1264" s="3">
        <f t="shared" si="334"/>
        <v>0</v>
      </c>
      <c r="L1264" s="3"/>
    </row>
    <row r="1265" ht="15.75" customHeight="1">
      <c r="A1265" s="2"/>
      <c r="B1265" s="18"/>
      <c r="C1265" s="18"/>
      <c r="D1265" s="18">
        <f t="shared" si="331"/>
        <v>0</v>
      </c>
      <c r="E1265" s="18">
        <f>B1265*A1258</f>
        <v>0</v>
      </c>
      <c r="F1265" s="18">
        <f t="shared" si="332"/>
        <v>0</v>
      </c>
      <c r="G1265" s="87"/>
      <c r="H1265" s="18"/>
      <c r="I1265" s="89">
        <f t="shared" si="333"/>
        <v>0</v>
      </c>
      <c r="J1265" s="116"/>
      <c r="K1265" s="3">
        <f t="shared" si="334"/>
        <v>0</v>
      </c>
      <c r="L1265" s="3"/>
    </row>
    <row r="1266" ht="15.75" customHeight="1">
      <c r="A1266" s="2"/>
      <c r="B1266" s="18"/>
      <c r="C1266" s="18"/>
      <c r="D1266" s="18">
        <f t="shared" si="331"/>
        <v>0</v>
      </c>
      <c r="E1266" s="18">
        <f>B1266*A1258</f>
        <v>0</v>
      </c>
      <c r="F1266" s="18">
        <f t="shared" si="332"/>
        <v>0</v>
      </c>
      <c r="G1266" s="59"/>
      <c r="H1266" s="18"/>
      <c r="I1266" s="89">
        <f t="shared" si="333"/>
        <v>0</v>
      </c>
      <c r="J1266" s="116"/>
      <c r="K1266" s="3">
        <f t="shared" si="334"/>
        <v>0</v>
      </c>
      <c r="L1266" s="3"/>
    </row>
    <row r="1267" ht="15.75" customHeight="1">
      <c r="A1267" s="2"/>
      <c r="B1267" s="89"/>
      <c r="C1267" s="89"/>
      <c r="D1267" s="18">
        <f t="shared" si="331"/>
        <v>0</v>
      </c>
      <c r="E1267" s="18">
        <f>B1267*A1258</f>
        <v>0</v>
      </c>
      <c r="F1267" s="18">
        <f t="shared" si="332"/>
        <v>0</v>
      </c>
      <c r="G1267" s="148" t="s">
        <v>528</v>
      </c>
      <c r="H1267" s="18"/>
      <c r="I1267" s="89">
        <f t="shared" si="333"/>
        <v>0</v>
      </c>
      <c r="J1267" s="116"/>
      <c r="K1267" s="3">
        <f t="shared" si="334"/>
        <v>0</v>
      </c>
      <c r="L1267" s="3"/>
    </row>
    <row r="1268" ht="15.75" customHeight="1">
      <c r="A1268" s="2"/>
      <c r="B1268" s="89"/>
      <c r="C1268" s="89"/>
      <c r="D1268" s="18">
        <f t="shared" si="331"/>
        <v>0</v>
      </c>
      <c r="E1268" s="18">
        <f>B1268*A1258</f>
        <v>0</v>
      </c>
      <c r="F1268" s="18">
        <f t="shared" si="332"/>
        <v>0</v>
      </c>
      <c r="G1268" s="142"/>
      <c r="H1268" s="18"/>
      <c r="I1268" s="89">
        <f t="shared" si="333"/>
        <v>0</v>
      </c>
      <c r="J1268" s="116"/>
      <c r="K1268" s="3">
        <f t="shared" si="334"/>
        <v>0</v>
      </c>
      <c r="L1268" s="3"/>
    </row>
    <row r="1269" ht="15.75" customHeight="1">
      <c r="A1269" s="1"/>
      <c r="B1269" s="89"/>
      <c r="C1269" s="89"/>
      <c r="D1269" s="18">
        <f t="shared" si="331"/>
        <v>0</v>
      </c>
      <c r="E1269" s="18">
        <f>B1269*A1258</f>
        <v>0</v>
      </c>
      <c r="F1269" s="18">
        <f t="shared" si="332"/>
        <v>0</v>
      </c>
      <c r="G1269" s="142"/>
      <c r="H1269" s="18"/>
      <c r="I1269" s="89">
        <f t="shared" si="333"/>
        <v>0</v>
      </c>
      <c r="J1269" s="116"/>
      <c r="K1269" s="3">
        <f t="shared" si="334"/>
        <v>0</v>
      </c>
      <c r="L1269" s="3"/>
    </row>
    <row r="1270" ht="15.75" customHeight="1">
      <c r="A1270" s="1"/>
      <c r="B1270" s="89"/>
      <c r="C1270" s="89"/>
      <c r="D1270" s="18">
        <f t="shared" si="331"/>
        <v>0</v>
      </c>
      <c r="E1270" s="18">
        <f>B1270*A1258</f>
        <v>0</v>
      </c>
      <c r="F1270" s="18">
        <f t="shared" si="332"/>
        <v>0</v>
      </c>
      <c r="G1270" s="142"/>
      <c r="H1270" s="18"/>
      <c r="I1270" s="89">
        <f t="shared" si="333"/>
        <v>0</v>
      </c>
      <c r="J1270" s="116"/>
      <c r="K1270" s="3">
        <f t="shared" si="334"/>
        <v>0</v>
      </c>
      <c r="L1270" s="3"/>
    </row>
    <row r="1271" ht="15.75" customHeight="1">
      <c r="A1271" s="31"/>
      <c r="B1271" s="89"/>
      <c r="C1271" s="89"/>
      <c r="D1271" s="95">
        <f t="shared" si="331"/>
        <v>0</v>
      </c>
      <c r="E1271" s="95">
        <f>B1271*A1258</f>
        <v>0</v>
      </c>
      <c r="F1271" s="18">
        <f t="shared" si="332"/>
        <v>0</v>
      </c>
      <c r="G1271" s="87"/>
      <c r="H1271" s="18"/>
      <c r="I1271" s="89">
        <f t="shared" si="333"/>
        <v>0</v>
      </c>
      <c r="J1271" s="118"/>
      <c r="K1271" s="3">
        <f t="shared" si="334"/>
        <v>0</v>
      </c>
      <c r="L1271" s="3"/>
    </row>
    <row r="1272" ht="15.75" customHeight="1">
      <c r="A1272" s="31"/>
      <c r="B1272" s="89"/>
      <c r="C1272" s="89"/>
      <c r="D1272" s="18">
        <f t="shared" si="331"/>
        <v>0</v>
      </c>
      <c r="E1272" s="18">
        <f>B1272*A1258</f>
        <v>0</v>
      </c>
      <c r="F1272" s="18">
        <f t="shared" si="332"/>
        <v>0</v>
      </c>
      <c r="G1272" s="143">
        <f>F1274/A1258</f>
        <v>0</v>
      </c>
      <c r="H1272" s="18"/>
      <c r="I1272" s="89">
        <f t="shared" si="333"/>
        <v>0</v>
      </c>
      <c r="J1272" s="3"/>
      <c r="K1272" s="3">
        <f t="shared" si="334"/>
        <v>0</v>
      </c>
      <c r="L1272" s="3"/>
    </row>
    <row r="1273" ht="15.75" customHeight="1">
      <c r="A1273" s="31"/>
      <c r="B1273" s="89"/>
      <c r="C1273" s="89"/>
      <c r="D1273" s="18">
        <f t="shared" si="331"/>
        <v>0</v>
      </c>
      <c r="E1273" s="18">
        <f>B1273*A1258</f>
        <v>0</v>
      </c>
      <c r="F1273" s="18">
        <f t="shared" si="332"/>
        <v>0</v>
      </c>
      <c r="G1273" s="142"/>
      <c r="H1273" s="18"/>
      <c r="I1273" s="89">
        <f t="shared" si="333"/>
        <v>0</v>
      </c>
      <c r="J1273" s="3"/>
      <c r="K1273" s="3">
        <f t="shared" si="334"/>
        <v>0</v>
      </c>
      <c r="L1273" s="3"/>
    </row>
    <row r="1274" ht="15.75" customHeight="1">
      <c r="A1274" s="4" t="s">
        <v>495</v>
      </c>
      <c r="B1274" s="97">
        <f>SUM(B1260:B1273)</f>
        <v>0</v>
      </c>
      <c r="C1274" s="96"/>
      <c r="D1274" s="97">
        <f t="shared" ref="D1274:F1274" si="335">SUM(D1260:D1273)</f>
        <v>0</v>
      </c>
      <c r="E1274" s="97">
        <f t="shared" si="335"/>
        <v>0</v>
      </c>
      <c r="F1274" s="97">
        <f t="shared" si="335"/>
        <v>0</v>
      </c>
      <c r="G1274" s="87"/>
      <c r="H1274" s="96"/>
      <c r="I1274" s="97">
        <f t="shared" ref="I1274:L1274" si="336">SUM(I1260:I1273)</f>
        <v>0</v>
      </c>
      <c r="J1274" s="98">
        <f t="shared" si="336"/>
        <v>0</v>
      </c>
      <c r="K1274" s="98">
        <f t="shared" si="336"/>
        <v>0</v>
      </c>
      <c r="L1274" s="98">
        <f t="shared" si="336"/>
        <v>0</v>
      </c>
    </row>
    <row r="1275" ht="15.75" customHeight="1">
      <c r="A1275" s="8"/>
      <c r="B1275" s="100"/>
      <c r="C1275" s="100"/>
      <c r="D1275" s="100"/>
      <c r="E1275" s="100"/>
      <c r="F1275" s="100"/>
      <c r="G1275" s="100"/>
      <c r="H1275" s="100"/>
      <c r="I1275" s="101" t="s">
        <v>496</v>
      </c>
      <c r="J1275" s="100"/>
      <c r="K1275" s="100"/>
      <c r="L1275" s="101" t="s">
        <v>497</v>
      </c>
    </row>
    <row r="1276" ht="15.75" customHeight="1">
      <c r="A1276" s="8"/>
      <c r="B1276" s="100"/>
      <c r="C1276" s="100"/>
      <c r="D1276" s="100"/>
      <c r="E1276" s="100"/>
      <c r="F1276" s="100"/>
      <c r="G1276" s="100"/>
      <c r="H1276" s="100"/>
      <c r="I1276" s="104">
        <f>G1272*A1258</f>
        <v>0</v>
      </c>
      <c r="J1276" s="100"/>
      <c r="K1276" s="100"/>
      <c r="L1276" s="104"/>
    </row>
    <row r="1277" ht="15.75" customHeight="1">
      <c r="A1277" s="8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</row>
    <row r="1278" ht="15.75" customHeight="1">
      <c r="A1278" s="8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</row>
    <row r="1279" ht="15.75" customHeight="1">
      <c r="A1279" s="66"/>
      <c r="B1279" s="75"/>
      <c r="C1279" s="75"/>
      <c r="D1279" s="75"/>
      <c r="E1279" s="75"/>
      <c r="F1279" s="75"/>
      <c r="G1279" s="75"/>
      <c r="H1279" s="75"/>
      <c r="I1279" s="75"/>
      <c r="J1279" s="75"/>
      <c r="K1279" s="75"/>
      <c r="L1279" s="76"/>
    </row>
    <row r="1280" ht="15.75" customHeight="1">
      <c r="A1280" s="78" t="s">
        <v>478</v>
      </c>
      <c r="B1280" s="79" t="s">
        <v>479</v>
      </c>
      <c r="C1280" s="75"/>
      <c r="D1280" s="76"/>
      <c r="E1280" s="80" t="s">
        <v>480</v>
      </c>
      <c r="F1280" s="75"/>
      <c r="G1280" s="76"/>
      <c r="H1280" s="79" t="s">
        <v>481</v>
      </c>
      <c r="I1280" s="75"/>
      <c r="J1280" s="75"/>
      <c r="K1280" s="75"/>
      <c r="L1280" s="76"/>
    </row>
    <row r="1281" ht="15.75" customHeight="1">
      <c r="A1281" s="177">
        <v>4.0</v>
      </c>
      <c r="B1281" s="82" t="s">
        <v>482</v>
      </c>
      <c r="C1281" s="82" t="s">
        <v>483</v>
      </c>
      <c r="D1281" s="82" t="s">
        <v>484</v>
      </c>
      <c r="E1281" s="82" t="s">
        <v>485</v>
      </c>
      <c r="F1281" s="82" t="s">
        <v>484</v>
      </c>
      <c r="G1281" s="82" t="s">
        <v>524</v>
      </c>
      <c r="H1281" s="82" t="s">
        <v>486</v>
      </c>
      <c r="I1281" s="82" t="s">
        <v>487</v>
      </c>
      <c r="J1281" s="147" t="s">
        <v>488</v>
      </c>
      <c r="K1281" s="85" t="s">
        <v>489</v>
      </c>
      <c r="L1281" s="85" t="s">
        <v>490</v>
      </c>
    </row>
    <row r="1282" ht="15.75" customHeight="1">
      <c r="A1282" s="86" t="s">
        <v>491</v>
      </c>
      <c r="B1282" s="87"/>
      <c r="C1282" s="87"/>
      <c r="D1282" s="87"/>
      <c r="E1282" s="87"/>
      <c r="F1282" s="87"/>
      <c r="G1282" s="87"/>
      <c r="H1282" s="87"/>
      <c r="I1282" s="87"/>
      <c r="J1282" s="115"/>
      <c r="K1282" s="87"/>
      <c r="L1282" s="87"/>
    </row>
    <row r="1283" ht="15.75" customHeight="1">
      <c r="A1283" s="2"/>
      <c r="B1283" s="89"/>
      <c r="C1283" s="89"/>
      <c r="D1283" s="18">
        <f t="shared" ref="D1283:D1296" si="337">C1283*B1283</f>
        <v>0</v>
      </c>
      <c r="E1283" s="18">
        <f>B1283*A1281</f>
        <v>0</v>
      </c>
      <c r="F1283" s="18">
        <f t="shared" ref="F1283:F1296" si="338">E1283*C1283</f>
        <v>0</v>
      </c>
      <c r="G1283" s="140">
        <v>0.0</v>
      </c>
      <c r="H1283" s="18"/>
      <c r="I1283" s="89">
        <f t="shared" ref="I1283:I1296" si="339">H1283*E1283</f>
        <v>0</v>
      </c>
      <c r="J1283" s="116"/>
      <c r="K1283" s="3">
        <f t="shared" ref="K1283:K1296" si="340">J1283*I1283</f>
        <v>0</v>
      </c>
      <c r="L1283" s="3"/>
    </row>
    <row r="1284" ht="15.75" customHeight="1">
      <c r="A1284" s="2"/>
      <c r="B1284" s="89"/>
      <c r="C1284" s="89"/>
      <c r="D1284" s="18">
        <f t="shared" si="337"/>
        <v>0</v>
      </c>
      <c r="E1284" s="18">
        <f>B1284*A1281</f>
        <v>0</v>
      </c>
      <c r="F1284" s="18">
        <f t="shared" si="338"/>
        <v>0</v>
      </c>
      <c r="G1284" s="87"/>
      <c r="H1284" s="18"/>
      <c r="I1284" s="89">
        <f t="shared" si="339"/>
        <v>0</v>
      </c>
      <c r="J1284" s="116"/>
      <c r="K1284" s="3">
        <f t="shared" si="340"/>
        <v>0</v>
      </c>
      <c r="L1284" s="3"/>
    </row>
    <row r="1285" ht="15.75" customHeight="1">
      <c r="A1285" s="2"/>
      <c r="B1285" s="18"/>
      <c r="C1285" s="18"/>
      <c r="D1285" s="18">
        <f t="shared" si="337"/>
        <v>0</v>
      </c>
      <c r="E1285" s="18">
        <f>B1285*A1281</f>
        <v>0</v>
      </c>
      <c r="F1285" s="18">
        <f t="shared" si="338"/>
        <v>0</v>
      </c>
      <c r="G1285" s="148" t="s">
        <v>527</v>
      </c>
      <c r="H1285" s="18"/>
      <c r="I1285" s="89">
        <f t="shared" si="339"/>
        <v>0</v>
      </c>
      <c r="J1285" s="116"/>
      <c r="K1285" s="3">
        <f t="shared" si="340"/>
        <v>0</v>
      </c>
      <c r="L1285" s="3"/>
    </row>
    <row r="1286" ht="15.75" customHeight="1">
      <c r="A1286" s="2"/>
      <c r="B1286" s="18"/>
      <c r="C1286" s="18"/>
      <c r="D1286" s="18">
        <f t="shared" si="337"/>
        <v>0</v>
      </c>
      <c r="E1286" s="18">
        <f>B1286*A1281</f>
        <v>0</v>
      </c>
      <c r="F1286" s="18">
        <f t="shared" si="338"/>
        <v>0</v>
      </c>
      <c r="G1286" s="142"/>
      <c r="H1286" s="18"/>
      <c r="I1286" s="89">
        <f t="shared" si="339"/>
        <v>0</v>
      </c>
      <c r="J1286" s="116"/>
      <c r="K1286" s="3">
        <f t="shared" si="340"/>
        <v>0</v>
      </c>
      <c r="L1286" s="3"/>
    </row>
    <row r="1287" ht="15.75" customHeight="1">
      <c r="A1287" s="2"/>
      <c r="B1287" s="18"/>
      <c r="C1287" s="18"/>
      <c r="D1287" s="18">
        <f t="shared" si="337"/>
        <v>0</v>
      </c>
      <c r="E1287" s="18">
        <f>B1287*A1281</f>
        <v>0</v>
      </c>
      <c r="F1287" s="18">
        <f t="shared" si="338"/>
        <v>0</v>
      </c>
      <c r="G1287" s="142"/>
      <c r="H1287" s="18"/>
      <c r="I1287" s="89">
        <f t="shared" si="339"/>
        <v>0</v>
      </c>
      <c r="J1287" s="116"/>
      <c r="K1287" s="3">
        <f t="shared" si="340"/>
        <v>0</v>
      </c>
      <c r="L1287" s="3"/>
    </row>
    <row r="1288" ht="15.75" customHeight="1">
      <c r="A1288" s="2"/>
      <c r="B1288" s="18"/>
      <c r="C1288" s="18"/>
      <c r="D1288" s="18">
        <f t="shared" si="337"/>
        <v>0</v>
      </c>
      <c r="E1288" s="18">
        <f>B1288*A1281</f>
        <v>0</v>
      </c>
      <c r="F1288" s="18">
        <f t="shared" si="338"/>
        <v>0</v>
      </c>
      <c r="G1288" s="87"/>
      <c r="H1288" s="18"/>
      <c r="I1288" s="89">
        <f t="shared" si="339"/>
        <v>0</v>
      </c>
      <c r="J1288" s="116"/>
      <c r="K1288" s="3">
        <f t="shared" si="340"/>
        <v>0</v>
      </c>
      <c r="L1288" s="3"/>
    </row>
    <row r="1289" ht="15.75" customHeight="1">
      <c r="A1289" s="2"/>
      <c r="B1289" s="18"/>
      <c r="C1289" s="18"/>
      <c r="D1289" s="18">
        <f t="shared" si="337"/>
        <v>0</v>
      </c>
      <c r="E1289" s="18">
        <f>B1289*A1281</f>
        <v>0</v>
      </c>
      <c r="F1289" s="18">
        <f t="shared" si="338"/>
        <v>0</v>
      </c>
      <c r="G1289" s="59"/>
      <c r="H1289" s="18"/>
      <c r="I1289" s="89">
        <f t="shared" si="339"/>
        <v>0</v>
      </c>
      <c r="J1289" s="116"/>
      <c r="K1289" s="3">
        <f t="shared" si="340"/>
        <v>0</v>
      </c>
      <c r="L1289" s="3"/>
    </row>
    <row r="1290" ht="15.75" customHeight="1">
      <c r="A1290" s="2"/>
      <c r="B1290" s="89"/>
      <c r="C1290" s="89"/>
      <c r="D1290" s="18">
        <f t="shared" si="337"/>
        <v>0</v>
      </c>
      <c r="E1290" s="18">
        <f>B1290*A1281</f>
        <v>0</v>
      </c>
      <c r="F1290" s="18">
        <f t="shared" si="338"/>
        <v>0</v>
      </c>
      <c r="G1290" s="148" t="s">
        <v>528</v>
      </c>
      <c r="H1290" s="18"/>
      <c r="I1290" s="89">
        <f t="shared" si="339"/>
        <v>0</v>
      </c>
      <c r="J1290" s="116"/>
      <c r="K1290" s="3">
        <f t="shared" si="340"/>
        <v>0</v>
      </c>
      <c r="L1290" s="3"/>
    </row>
    <row r="1291" ht="15.75" customHeight="1">
      <c r="A1291" s="2"/>
      <c r="B1291" s="89"/>
      <c r="C1291" s="89"/>
      <c r="D1291" s="18">
        <f t="shared" si="337"/>
        <v>0</v>
      </c>
      <c r="E1291" s="18">
        <f>B1291*A1281</f>
        <v>0</v>
      </c>
      <c r="F1291" s="18">
        <f t="shared" si="338"/>
        <v>0</v>
      </c>
      <c r="G1291" s="142"/>
      <c r="H1291" s="18"/>
      <c r="I1291" s="89">
        <f t="shared" si="339"/>
        <v>0</v>
      </c>
      <c r="J1291" s="116"/>
      <c r="K1291" s="3">
        <f t="shared" si="340"/>
        <v>0</v>
      </c>
      <c r="L1291" s="3"/>
    </row>
    <row r="1292" ht="15.75" customHeight="1">
      <c r="A1292" s="1"/>
      <c r="B1292" s="89"/>
      <c r="C1292" s="89"/>
      <c r="D1292" s="18">
        <f t="shared" si="337"/>
        <v>0</v>
      </c>
      <c r="E1292" s="18">
        <f>B1292*A1281</f>
        <v>0</v>
      </c>
      <c r="F1292" s="18">
        <f t="shared" si="338"/>
        <v>0</v>
      </c>
      <c r="G1292" s="142"/>
      <c r="H1292" s="18"/>
      <c r="I1292" s="89">
        <f t="shared" si="339"/>
        <v>0</v>
      </c>
      <c r="J1292" s="116"/>
      <c r="K1292" s="3">
        <f t="shared" si="340"/>
        <v>0</v>
      </c>
      <c r="L1292" s="3"/>
    </row>
    <row r="1293" ht="15.75" customHeight="1">
      <c r="A1293" s="1"/>
      <c r="B1293" s="89"/>
      <c r="C1293" s="89"/>
      <c r="D1293" s="18">
        <f t="shared" si="337"/>
        <v>0</v>
      </c>
      <c r="E1293" s="18">
        <f>B1293*A1281</f>
        <v>0</v>
      </c>
      <c r="F1293" s="18">
        <f t="shared" si="338"/>
        <v>0</v>
      </c>
      <c r="G1293" s="142"/>
      <c r="H1293" s="18"/>
      <c r="I1293" s="89">
        <f t="shared" si="339"/>
        <v>0</v>
      </c>
      <c r="J1293" s="116"/>
      <c r="K1293" s="3">
        <f t="shared" si="340"/>
        <v>0</v>
      </c>
      <c r="L1293" s="3"/>
    </row>
    <row r="1294" ht="15.75" customHeight="1">
      <c r="A1294" s="31"/>
      <c r="B1294" s="89"/>
      <c r="C1294" s="89"/>
      <c r="D1294" s="95">
        <f t="shared" si="337"/>
        <v>0</v>
      </c>
      <c r="E1294" s="95">
        <f>B1294*A1281</f>
        <v>0</v>
      </c>
      <c r="F1294" s="18">
        <f t="shared" si="338"/>
        <v>0</v>
      </c>
      <c r="G1294" s="87"/>
      <c r="H1294" s="18"/>
      <c r="I1294" s="89">
        <f t="shared" si="339"/>
        <v>0</v>
      </c>
      <c r="J1294" s="118"/>
      <c r="K1294" s="3">
        <f t="shared" si="340"/>
        <v>0</v>
      </c>
      <c r="L1294" s="3"/>
    </row>
    <row r="1295" ht="15.75" customHeight="1">
      <c r="A1295" s="31"/>
      <c r="B1295" s="89"/>
      <c r="C1295" s="89"/>
      <c r="D1295" s="18">
        <f t="shared" si="337"/>
        <v>0</v>
      </c>
      <c r="E1295" s="18">
        <f>B1295*A1281</f>
        <v>0</v>
      </c>
      <c r="F1295" s="18">
        <f t="shared" si="338"/>
        <v>0</v>
      </c>
      <c r="G1295" s="143">
        <f>F1297/A1281</f>
        <v>0</v>
      </c>
      <c r="H1295" s="18"/>
      <c r="I1295" s="89">
        <f t="shared" si="339"/>
        <v>0</v>
      </c>
      <c r="J1295" s="3"/>
      <c r="K1295" s="3">
        <f t="shared" si="340"/>
        <v>0</v>
      </c>
      <c r="L1295" s="3"/>
    </row>
    <row r="1296" ht="15.75" customHeight="1">
      <c r="A1296" s="31"/>
      <c r="B1296" s="89"/>
      <c r="C1296" s="89"/>
      <c r="D1296" s="18">
        <f t="shared" si="337"/>
        <v>0</v>
      </c>
      <c r="E1296" s="18">
        <f>B1296*A1281</f>
        <v>0</v>
      </c>
      <c r="F1296" s="18">
        <f t="shared" si="338"/>
        <v>0</v>
      </c>
      <c r="G1296" s="142"/>
      <c r="H1296" s="18"/>
      <c r="I1296" s="89">
        <f t="shared" si="339"/>
        <v>0</v>
      </c>
      <c r="J1296" s="3"/>
      <c r="K1296" s="3">
        <f t="shared" si="340"/>
        <v>0</v>
      </c>
      <c r="L1296" s="3"/>
    </row>
    <row r="1297" ht="15.75" customHeight="1">
      <c r="A1297" s="4" t="s">
        <v>495</v>
      </c>
      <c r="B1297" s="97">
        <f>SUM(B1283:B1296)</f>
        <v>0</v>
      </c>
      <c r="C1297" s="96"/>
      <c r="D1297" s="97">
        <f t="shared" ref="D1297:F1297" si="341">SUM(D1283:D1296)</f>
        <v>0</v>
      </c>
      <c r="E1297" s="97">
        <f t="shared" si="341"/>
        <v>0</v>
      </c>
      <c r="F1297" s="97">
        <f t="shared" si="341"/>
        <v>0</v>
      </c>
      <c r="G1297" s="87"/>
      <c r="H1297" s="96"/>
      <c r="I1297" s="97">
        <f t="shared" ref="I1297:L1297" si="342">SUM(I1283:I1296)</f>
        <v>0</v>
      </c>
      <c r="J1297" s="98">
        <f t="shared" si="342"/>
        <v>0</v>
      </c>
      <c r="K1297" s="98">
        <f t="shared" si="342"/>
        <v>0</v>
      </c>
      <c r="L1297" s="98">
        <f t="shared" si="342"/>
        <v>0</v>
      </c>
    </row>
    <row r="1298" ht="15.75" customHeight="1">
      <c r="A1298" s="8"/>
      <c r="B1298" s="100"/>
      <c r="C1298" s="100"/>
      <c r="D1298" s="100"/>
      <c r="E1298" s="100"/>
      <c r="F1298" s="100"/>
      <c r="G1298" s="100"/>
      <c r="H1298" s="100"/>
      <c r="I1298" s="101" t="s">
        <v>496</v>
      </c>
      <c r="J1298" s="100"/>
      <c r="K1298" s="100"/>
      <c r="L1298" s="101" t="s">
        <v>497</v>
      </c>
    </row>
    <row r="1299" ht="15.75" customHeight="1">
      <c r="A1299" s="8"/>
      <c r="B1299" s="100"/>
      <c r="C1299" s="100"/>
      <c r="D1299" s="100"/>
      <c r="E1299" s="100"/>
      <c r="F1299" s="100"/>
      <c r="G1299" s="100"/>
      <c r="H1299" s="100"/>
      <c r="I1299" s="104">
        <f>G1295*A1281</f>
        <v>0</v>
      </c>
      <c r="J1299" s="100"/>
      <c r="K1299" s="100"/>
      <c r="L1299" s="104"/>
    </row>
    <row r="1300" ht="15.75" customHeight="1">
      <c r="A1300" s="8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</row>
    <row r="1301" ht="15.75" customHeight="1">
      <c r="A1301" s="8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</row>
    <row r="1302" ht="15.75" customHeight="1">
      <c r="A1302" s="78" t="s">
        <v>478</v>
      </c>
      <c r="B1302" s="79" t="s">
        <v>479</v>
      </c>
      <c r="C1302" s="75"/>
      <c r="D1302" s="76"/>
      <c r="E1302" s="80" t="s">
        <v>480</v>
      </c>
      <c r="F1302" s="75"/>
      <c r="G1302" s="76"/>
      <c r="H1302" s="79" t="s">
        <v>481</v>
      </c>
      <c r="I1302" s="75"/>
      <c r="J1302" s="75"/>
      <c r="K1302" s="75"/>
      <c r="L1302" s="76"/>
    </row>
    <row r="1303" ht="15.75" customHeight="1">
      <c r="A1303" s="177">
        <v>4.0</v>
      </c>
      <c r="B1303" s="82" t="s">
        <v>482</v>
      </c>
      <c r="C1303" s="82" t="s">
        <v>483</v>
      </c>
      <c r="D1303" s="82" t="s">
        <v>484</v>
      </c>
      <c r="E1303" s="82" t="s">
        <v>485</v>
      </c>
      <c r="F1303" s="82" t="s">
        <v>484</v>
      </c>
      <c r="G1303" s="82" t="s">
        <v>524</v>
      </c>
      <c r="H1303" s="82" t="s">
        <v>486</v>
      </c>
      <c r="I1303" s="82" t="s">
        <v>487</v>
      </c>
      <c r="J1303" s="147" t="s">
        <v>488</v>
      </c>
      <c r="K1303" s="85" t="s">
        <v>489</v>
      </c>
      <c r="L1303" s="85" t="s">
        <v>490</v>
      </c>
    </row>
    <row r="1304" ht="15.75" customHeight="1">
      <c r="A1304" s="86" t="s">
        <v>491</v>
      </c>
      <c r="B1304" s="87"/>
      <c r="C1304" s="87"/>
      <c r="D1304" s="87"/>
      <c r="E1304" s="87"/>
      <c r="F1304" s="87"/>
      <c r="G1304" s="87"/>
      <c r="H1304" s="87"/>
      <c r="I1304" s="87"/>
      <c r="J1304" s="115"/>
      <c r="K1304" s="87"/>
      <c r="L1304" s="87"/>
    </row>
    <row r="1305" ht="15.75" customHeight="1">
      <c r="A1305" s="2"/>
      <c r="B1305" s="89"/>
      <c r="C1305" s="89"/>
      <c r="D1305" s="18">
        <f t="shared" ref="D1305:D1318" si="343">C1305*B1305</f>
        <v>0</v>
      </c>
      <c r="E1305" s="18">
        <f>B1305*A1303</f>
        <v>0</v>
      </c>
      <c r="F1305" s="18">
        <f t="shared" ref="F1305:F1318" si="344">E1305*C1305</f>
        <v>0</v>
      </c>
      <c r="G1305" s="140">
        <v>0.0</v>
      </c>
      <c r="H1305" s="18"/>
      <c r="I1305" s="89">
        <f t="shared" ref="I1305:I1318" si="345">H1305*E1305</f>
        <v>0</v>
      </c>
      <c r="J1305" s="116"/>
      <c r="K1305" s="3">
        <f t="shared" ref="K1305:K1318" si="346">J1305*I1305</f>
        <v>0</v>
      </c>
      <c r="L1305" s="3"/>
    </row>
    <row r="1306" ht="15.75" customHeight="1">
      <c r="A1306" s="2"/>
      <c r="B1306" s="89"/>
      <c r="C1306" s="89"/>
      <c r="D1306" s="18">
        <f t="shared" si="343"/>
        <v>0</v>
      </c>
      <c r="E1306" s="18">
        <f>B1306*A1303</f>
        <v>0</v>
      </c>
      <c r="F1306" s="18">
        <f t="shared" si="344"/>
        <v>0</v>
      </c>
      <c r="G1306" s="87"/>
      <c r="H1306" s="18"/>
      <c r="I1306" s="89">
        <f t="shared" si="345"/>
        <v>0</v>
      </c>
      <c r="J1306" s="116"/>
      <c r="K1306" s="3">
        <f t="shared" si="346"/>
        <v>0</v>
      </c>
      <c r="L1306" s="3"/>
    </row>
    <row r="1307" ht="15.75" customHeight="1">
      <c r="A1307" s="2"/>
      <c r="B1307" s="18"/>
      <c r="C1307" s="18"/>
      <c r="D1307" s="18">
        <f t="shared" si="343"/>
        <v>0</v>
      </c>
      <c r="E1307" s="18">
        <f>B1307*A1303</f>
        <v>0</v>
      </c>
      <c r="F1307" s="18">
        <f t="shared" si="344"/>
        <v>0</v>
      </c>
      <c r="G1307" s="148" t="s">
        <v>527</v>
      </c>
      <c r="H1307" s="18"/>
      <c r="I1307" s="89">
        <f t="shared" si="345"/>
        <v>0</v>
      </c>
      <c r="J1307" s="116"/>
      <c r="K1307" s="3">
        <f t="shared" si="346"/>
        <v>0</v>
      </c>
      <c r="L1307" s="3"/>
    </row>
    <row r="1308" ht="15.75" customHeight="1">
      <c r="A1308" s="2"/>
      <c r="B1308" s="18"/>
      <c r="C1308" s="18"/>
      <c r="D1308" s="18">
        <f t="shared" si="343"/>
        <v>0</v>
      </c>
      <c r="E1308" s="18">
        <f>B1308*A1303</f>
        <v>0</v>
      </c>
      <c r="F1308" s="18">
        <f t="shared" si="344"/>
        <v>0</v>
      </c>
      <c r="G1308" s="142"/>
      <c r="H1308" s="18"/>
      <c r="I1308" s="89">
        <f t="shared" si="345"/>
        <v>0</v>
      </c>
      <c r="J1308" s="116"/>
      <c r="K1308" s="3">
        <f t="shared" si="346"/>
        <v>0</v>
      </c>
      <c r="L1308" s="3"/>
    </row>
    <row r="1309" ht="15.75" customHeight="1">
      <c r="A1309" s="2"/>
      <c r="B1309" s="18"/>
      <c r="C1309" s="18"/>
      <c r="D1309" s="18">
        <f t="shared" si="343"/>
        <v>0</v>
      </c>
      <c r="E1309" s="18">
        <f>B1309*A1303</f>
        <v>0</v>
      </c>
      <c r="F1309" s="18">
        <f t="shared" si="344"/>
        <v>0</v>
      </c>
      <c r="G1309" s="142"/>
      <c r="H1309" s="18"/>
      <c r="I1309" s="89">
        <f t="shared" si="345"/>
        <v>0</v>
      </c>
      <c r="J1309" s="116"/>
      <c r="K1309" s="3">
        <f t="shared" si="346"/>
        <v>0</v>
      </c>
      <c r="L1309" s="3"/>
    </row>
    <row r="1310" ht="15.75" customHeight="1">
      <c r="A1310" s="2"/>
      <c r="B1310" s="18"/>
      <c r="C1310" s="18"/>
      <c r="D1310" s="18">
        <f t="shared" si="343"/>
        <v>0</v>
      </c>
      <c r="E1310" s="18">
        <f>B1310*A1303</f>
        <v>0</v>
      </c>
      <c r="F1310" s="18">
        <f t="shared" si="344"/>
        <v>0</v>
      </c>
      <c r="G1310" s="87"/>
      <c r="H1310" s="18"/>
      <c r="I1310" s="89">
        <f t="shared" si="345"/>
        <v>0</v>
      </c>
      <c r="J1310" s="116"/>
      <c r="K1310" s="3">
        <f t="shared" si="346"/>
        <v>0</v>
      </c>
      <c r="L1310" s="3"/>
    </row>
    <row r="1311" ht="15.75" customHeight="1">
      <c r="A1311" s="2"/>
      <c r="B1311" s="18"/>
      <c r="C1311" s="18"/>
      <c r="D1311" s="18">
        <f t="shared" si="343"/>
        <v>0</v>
      </c>
      <c r="E1311" s="18">
        <f>B1311*A1303</f>
        <v>0</v>
      </c>
      <c r="F1311" s="18">
        <f t="shared" si="344"/>
        <v>0</v>
      </c>
      <c r="G1311" s="59"/>
      <c r="H1311" s="18"/>
      <c r="I1311" s="89">
        <f t="shared" si="345"/>
        <v>0</v>
      </c>
      <c r="J1311" s="116"/>
      <c r="K1311" s="3">
        <f t="shared" si="346"/>
        <v>0</v>
      </c>
      <c r="L1311" s="3"/>
    </row>
    <row r="1312" ht="15.75" customHeight="1">
      <c r="A1312" s="2"/>
      <c r="B1312" s="89"/>
      <c r="C1312" s="89"/>
      <c r="D1312" s="18">
        <f t="shared" si="343"/>
        <v>0</v>
      </c>
      <c r="E1312" s="18">
        <f>B1312*A1303</f>
        <v>0</v>
      </c>
      <c r="F1312" s="18">
        <f t="shared" si="344"/>
        <v>0</v>
      </c>
      <c r="G1312" s="148" t="s">
        <v>528</v>
      </c>
      <c r="H1312" s="18"/>
      <c r="I1312" s="89">
        <f t="shared" si="345"/>
        <v>0</v>
      </c>
      <c r="J1312" s="116"/>
      <c r="K1312" s="3">
        <f t="shared" si="346"/>
        <v>0</v>
      </c>
      <c r="L1312" s="3"/>
    </row>
    <row r="1313" ht="15.75" customHeight="1">
      <c r="A1313" s="2"/>
      <c r="B1313" s="89"/>
      <c r="C1313" s="89"/>
      <c r="D1313" s="18">
        <f t="shared" si="343"/>
        <v>0</v>
      </c>
      <c r="E1313" s="18">
        <f>B1313*A1303</f>
        <v>0</v>
      </c>
      <c r="F1313" s="18">
        <f t="shared" si="344"/>
        <v>0</v>
      </c>
      <c r="G1313" s="142"/>
      <c r="H1313" s="18"/>
      <c r="I1313" s="89">
        <f t="shared" si="345"/>
        <v>0</v>
      </c>
      <c r="J1313" s="116"/>
      <c r="K1313" s="3">
        <f t="shared" si="346"/>
        <v>0</v>
      </c>
      <c r="L1313" s="3"/>
    </row>
    <row r="1314" ht="15.75" customHeight="1">
      <c r="A1314" s="1"/>
      <c r="B1314" s="89"/>
      <c r="C1314" s="89"/>
      <c r="D1314" s="18">
        <f t="shared" si="343"/>
        <v>0</v>
      </c>
      <c r="E1314" s="18">
        <f>B1314*A1303</f>
        <v>0</v>
      </c>
      <c r="F1314" s="18">
        <f t="shared" si="344"/>
        <v>0</v>
      </c>
      <c r="G1314" s="142"/>
      <c r="H1314" s="18"/>
      <c r="I1314" s="89">
        <f t="shared" si="345"/>
        <v>0</v>
      </c>
      <c r="J1314" s="116"/>
      <c r="K1314" s="3">
        <f t="shared" si="346"/>
        <v>0</v>
      </c>
      <c r="L1314" s="3"/>
    </row>
    <row r="1315" ht="15.75" customHeight="1">
      <c r="A1315" s="1"/>
      <c r="B1315" s="89"/>
      <c r="C1315" s="89"/>
      <c r="D1315" s="18">
        <f t="shared" si="343"/>
        <v>0</v>
      </c>
      <c r="E1315" s="18">
        <f>B1315*A1303</f>
        <v>0</v>
      </c>
      <c r="F1315" s="18">
        <f t="shared" si="344"/>
        <v>0</v>
      </c>
      <c r="G1315" s="142"/>
      <c r="H1315" s="18"/>
      <c r="I1315" s="89">
        <f t="shared" si="345"/>
        <v>0</v>
      </c>
      <c r="J1315" s="116"/>
      <c r="K1315" s="3">
        <f t="shared" si="346"/>
        <v>0</v>
      </c>
      <c r="L1315" s="3"/>
    </row>
    <row r="1316" ht="15.75" customHeight="1">
      <c r="A1316" s="31"/>
      <c r="B1316" s="89"/>
      <c r="C1316" s="89"/>
      <c r="D1316" s="95">
        <f t="shared" si="343"/>
        <v>0</v>
      </c>
      <c r="E1316" s="95">
        <f>B1316*A1303</f>
        <v>0</v>
      </c>
      <c r="F1316" s="18">
        <f t="shared" si="344"/>
        <v>0</v>
      </c>
      <c r="G1316" s="87"/>
      <c r="H1316" s="18"/>
      <c r="I1316" s="89">
        <f t="shared" si="345"/>
        <v>0</v>
      </c>
      <c r="J1316" s="118"/>
      <c r="K1316" s="3">
        <f t="shared" si="346"/>
        <v>0</v>
      </c>
      <c r="L1316" s="3"/>
    </row>
    <row r="1317" ht="15.75" customHeight="1">
      <c r="A1317" s="31"/>
      <c r="B1317" s="89"/>
      <c r="C1317" s="89"/>
      <c r="D1317" s="18">
        <f t="shared" si="343"/>
        <v>0</v>
      </c>
      <c r="E1317" s="18">
        <f>B1317*A1303</f>
        <v>0</v>
      </c>
      <c r="F1317" s="18">
        <f t="shared" si="344"/>
        <v>0</v>
      </c>
      <c r="G1317" s="143">
        <f>F1319/A1303</f>
        <v>0</v>
      </c>
      <c r="H1317" s="18"/>
      <c r="I1317" s="89">
        <f t="shared" si="345"/>
        <v>0</v>
      </c>
      <c r="J1317" s="3"/>
      <c r="K1317" s="3">
        <f t="shared" si="346"/>
        <v>0</v>
      </c>
      <c r="L1317" s="3"/>
    </row>
    <row r="1318" ht="15.75" customHeight="1">
      <c r="A1318" s="31"/>
      <c r="B1318" s="89"/>
      <c r="C1318" s="89"/>
      <c r="D1318" s="18">
        <f t="shared" si="343"/>
        <v>0</v>
      </c>
      <c r="E1318" s="18">
        <f>B1318*A1303</f>
        <v>0</v>
      </c>
      <c r="F1318" s="18">
        <f t="shared" si="344"/>
        <v>0</v>
      </c>
      <c r="G1318" s="142"/>
      <c r="H1318" s="18"/>
      <c r="I1318" s="89">
        <f t="shared" si="345"/>
        <v>0</v>
      </c>
      <c r="J1318" s="3"/>
      <c r="K1318" s="3">
        <f t="shared" si="346"/>
        <v>0</v>
      </c>
      <c r="L1318" s="3"/>
    </row>
    <row r="1319" ht="15.75" customHeight="1">
      <c r="A1319" s="4" t="s">
        <v>495</v>
      </c>
      <c r="B1319" s="97">
        <f>SUM(B1305:B1318)</f>
        <v>0</v>
      </c>
      <c r="C1319" s="96"/>
      <c r="D1319" s="97">
        <f t="shared" ref="D1319:F1319" si="347">SUM(D1305:D1318)</f>
        <v>0</v>
      </c>
      <c r="E1319" s="97">
        <f t="shared" si="347"/>
        <v>0</v>
      </c>
      <c r="F1319" s="97">
        <f t="shared" si="347"/>
        <v>0</v>
      </c>
      <c r="G1319" s="87"/>
      <c r="H1319" s="96"/>
      <c r="I1319" s="97">
        <f t="shared" ref="I1319:L1319" si="348">SUM(I1305:I1318)</f>
        <v>0</v>
      </c>
      <c r="J1319" s="98">
        <f t="shared" si="348"/>
        <v>0</v>
      </c>
      <c r="K1319" s="98">
        <f t="shared" si="348"/>
        <v>0</v>
      </c>
      <c r="L1319" s="98">
        <f t="shared" si="348"/>
        <v>0</v>
      </c>
    </row>
    <row r="1320" ht="15.75" customHeight="1">
      <c r="A1320" s="8"/>
      <c r="B1320" s="100"/>
      <c r="C1320" s="100"/>
      <c r="D1320" s="100"/>
      <c r="E1320" s="100"/>
      <c r="F1320" s="100"/>
      <c r="G1320" s="100"/>
      <c r="H1320" s="100"/>
      <c r="I1320" s="101" t="s">
        <v>496</v>
      </c>
      <c r="J1320" s="100"/>
      <c r="K1320" s="100"/>
      <c r="L1320" s="101" t="s">
        <v>497</v>
      </c>
    </row>
    <row r="1321" ht="15.75" customHeight="1">
      <c r="A1321" s="8"/>
      <c r="B1321" s="100"/>
      <c r="C1321" s="100"/>
      <c r="D1321" s="100"/>
      <c r="E1321" s="100"/>
      <c r="F1321" s="100"/>
      <c r="G1321" s="100"/>
      <c r="H1321" s="100"/>
      <c r="I1321" s="104">
        <f>G1317*A1303</f>
        <v>0</v>
      </c>
      <c r="J1321" s="100"/>
      <c r="K1321" s="100"/>
      <c r="L1321" s="104"/>
    </row>
    <row r="1322" ht="15.75" customHeight="1">
      <c r="A1322" s="8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</row>
    <row r="1323" ht="15.75" customHeight="1">
      <c r="A1323" s="8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</row>
    <row r="1324" ht="15.75" customHeight="1">
      <c r="A1324" s="66"/>
      <c r="B1324" s="75"/>
      <c r="C1324" s="75"/>
      <c r="D1324" s="75"/>
      <c r="E1324" s="75"/>
      <c r="F1324" s="75"/>
      <c r="G1324" s="75"/>
      <c r="H1324" s="75"/>
      <c r="I1324" s="75"/>
      <c r="J1324" s="75"/>
      <c r="K1324" s="75"/>
      <c r="L1324" s="76"/>
    </row>
    <row r="1325" ht="15.75" customHeight="1">
      <c r="A1325" s="78" t="s">
        <v>478</v>
      </c>
      <c r="B1325" s="79" t="s">
        <v>479</v>
      </c>
      <c r="C1325" s="75"/>
      <c r="D1325" s="76"/>
      <c r="E1325" s="80" t="s">
        <v>480</v>
      </c>
      <c r="F1325" s="75"/>
      <c r="G1325" s="76"/>
      <c r="H1325" s="79" t="s">
        <v>481</v>
      </c>
      <c r="I1325" s="75"/>
      <c r="J1325" s="75"/>
      <c r="K1325" s="75"/>
      <c r="L1325" s="76"/>
    </row>
    <row r="1326" ht="15.75" customHeight="1">
      <c r="A1326" s="177">
        <v>4.0</v>
      </c>
      <c r="B1326" s="82" t="s">
        <v>482</v>
      </c>
      <c r="C1326" s="82" t="s">
        <v>483</v>
      </c>
      <c r="D1326" s="82" t="s">
        <v>484</v>
      </c>
      <c r="E1326" s="82" t="s">
        <v>485</v>
      </c>
      <c r="F1326" s="82" t="s">
        <v>484</v>
      </c>
      <c r="G1326" s="82" t="s">
        <v>524</v>
      </c>
      <c r="H1326" s="82" t="s">
        <v>486</v>
      </c>
      <c r="I1326" s="82" t="s">
        <v>487</v>
      </c>
      <c r="J1326" s="147" t="s">
        <v>488</v>
      </c>
      <c r="K1326" s="85" t="s">
        <v>489</v>
      </c>
      <c r="L1326" s="85" t="s">
        <v>490</v>
      </c>
    </row>
    <row r="1327" ht="15.75" customHeight="1">
      <c r="A1327" s="86" t="s">
        <v>491</v>
      </c>
      <c r="B1327" s="87"/>
      <c r="C1327" s="87"/>
      <c r="D1327" s="87"/>
      <c r="E1327" s="87"/>
      <c r="F1327" s="87"/>
      <c r="G1327" s="87"/>
      <c r="H1327" s="87"/>
      <c r="I1327" s="87"/>
      <c r="J1327" s="115"/>
      <c r="K1327" s="87"/>
      <c r="L1327" s="87"/>
    </row>
    <row r="1328" ht="15.75" customHeight="1">
      <c r="A1328" s="2"/>
      <c r="B1328" s="89"/>
      <c r="C1328" s="89"/>
      <c r="D1328" s="18">
        <f t="shared" ref="D1328:D1341" si="349">C1328*B1328</f>
        <v>0</v>
      </c>
      <c r="E1328" s="18">
        <f>B1328*A1326</f>
        <v>0</v>
      </c>
      <c r="F1328" s="18">
        <f t="shared" ref="F1328:F1341" si="350">E1328*C1328</f>
        <v>0</v>
      </c>
      <c r="G1328" s="140">
        <v>0.0</v>
      </c>
      <c r="H1328" s="18"/>
      <c r="I1328" s="89">
        <f t="shared" ref="I1328:I1341" si="351">H1328*E1328</f>
        <v>0</v>
      </c>
      <c r="J1328" s="116"/>
      <c r="K1328" s="3">
        <f t="shared" ref="K1328:K1341" si="352">J1328*I1328</f>
        <v>0</v>
      </c>
      <c r="L1328" s="3"/>
    </row>
    <row r="1329" ht="15.75" customHeight="1">
      <c r="A1329" s="2"/>
      <c r="B1329" s="89"/>
      <c r="C1329" s="89"/>
      <c r="D1329" s="18">
        <f t="shared" si="349"/>
        <v>0</v>
      </c>
      <c r="E1329" s="18">
        <f>B1329*A1326</f>
        <v>0</v>
      </c>
      <c r="F1329" s="18">
        <f t="shared" si="350"/>
        <v>0</v>
      </c>
      <c r="G1329" s="87"/>
      <c r="H1329" s="18"/>
      <c r="I1329" s="89">
        <f t="shared" si="351"/>
        <v>0</v>
      </c>
      <c r="J1329" s="116"/>
      <c r="K1329" s="3">
        <f t="shared" si="352"/>
        <v>0</v>
      </c>
      <c r="L1329" s="3"/>
    </row>
    <row r="1330" ht="15.75" customHeight="1">
      <c r="A1330" s="2"/>
      <c r="B1330" s="18"/>
      <c r="C1330" s="18"/>
      <c r="D1330" s="18">
        <f t="shared" si="349"/>
        <v>0</v>
      </c>
      <c r="E1330" s="18">
        <f>B1330*A1326</f>
        <v>0</v>
      </c>
      <c r="F1330" s="18">
        <f t="shared" si="350"/>
        <v>0</v>
      </c>
      <c r="G1330" s="148" t="s">
        <v>527</v>
      </c>
      <c r="H1330" s="18"/>
      <c r="I1330" s="89">
        <f t="shared" si="351"/>
        <v>0</v>
      </c>
      <c r="J1330" s="116"/>
      <c r="K1330" s="3">
        <f t="shared" si="352"/>
        <v>0</v>
      </c>
      <c r="L1330" s="3"/>
    </row>
    <row r="1331" ht="15.75" customHeight="1">
      <c r="A1331" s="2"/>
      <c r="B1331" s="18"/>
      <c r="C1331" s="18"/>
      <c r="D1331" s="18">
        <f t="shared" si="349"/>
        <v>0</v>
      </c>
      <c r="E1331" s="18">
        <f>B1331*A1326</f>
        <v>0</v>
      </c>
      <c r="F1331" s="18">
        <f t="shared" si="350"/>
        <v>0</v>
      </c>
      <c r="G1331" s="142"/>
      <c r="H1331" s="18"/>
      <c r="I1331" s="89">
        <f t="shared" si="351"/>
        <v>0</v>
      </c>
      <c r="J1331" s="116"/>
      <c r="K1331" s="3">
        <f t="shared" si="352"/>
        <v>0</v>
      </c>
      <c r="L1331" s="3"/>
    </row>
    <row r="1332" ht="15.75" customHeight="1">
      <c r="A1332" s="2"/>
      <c r="B1332" s="18"/>
      <c r="C1332" s="18"/>
      <c r="D1332" s="18">
        <f t="shared" si="349"/>
        <v>0</v>
      </c>
      <c r="E1332" s="18">
        <f>B1332*A1326</f>
        <v>0</v>
      </c>
      <c r="F1332" s="18">
        <f t="shared" si="350"/>
        <v>0</v>
      </c>
      <c r="G1332" s="142"/>
      <c r="H1332" s="18"/>
      <c r="I1332" s="89">
        <f t="shared" si="351"/>
        <v>0</v>
      </c>
      <c r="J1332" s="116"/>
      <c r="K1332" s="3">
        <f t="shared" si="352"/>
        <v>0</v>
      </c>
      <c r="L1332" s="3"/>
    </row>
    <row r="1333" ht="15.75" customHeight="1">
      <c r="A1333" s="2"/>
      <c r="B1333" s="18"/>
      <c r="C1333" s="18"/>
      <c r="D1333" s="18">
        <f t="shared" si="349"/>
        <v>0</v>
      </c>
      <c r="E1333" s="18">
        <f>B1333*A1326</f>
        <v>0</v>
      </c>
      <c r="F1333" s="18">
        <f t="shared" si="350"/>
        <v>0</v>
      </c>
      <c r="G1333" s="87"/>
      <c r="H1333" s="18"/>
      <c r="I1333" s="89">
        <f t="shared" si="351"/>
        <v>0</v>
      </c>
      <c r="J1333" s="116"/>
      <c r="K1333" s="3">
        <f t="shared" si="352"/>
        <v>0</v>
      </c>
      <c r="L1333" s="3"/>
    </row>
    <row r="1334" ht="15.75" customHeight="1">
      <c r="A1334" s="2"/>
      <c r="B1334" s="18"/>
      <c r="C1334" s="18"/>
      <c r="D1334" s="18">
        <f t="shared" si="349"/>
        <v>0</v>
      </c>
      <c r="E1334" s="18">
        <f>B1334*A1326</f>
        <v>0</v>
      </c>
      <c r="F1334" s="18">
        <f t="shared" si="350"/>
        <v>0</v>
      </c>
      <c r="G1334" s="59"/>
      <c r="H1334" s="18"/>
      <c r="I1334" s="89">
        <f t="shared" si="351"/>
        <v>0</v>
      </c>
      <c r="J1334" s="116"/>
      <c r="K1334" s="3">
        <f t="shared" si="352"/>
        <v>0</v>
      </c>
      <c r="L1334" s="3"/>
    </row>
    <row r="1335" ht="15.75" customHeight="1">
      <c r="A1335" s="2"/>
      <c r="B1335" s="89"/>
      <c r="C1335" s="89"/>
      <c r="D1335" s="18">
        <f t="shared" si="349"/>
        <v>0</v>
      </c>
      <c r="E1335" s="18">
        <f>B1335*A1326</f>
        <v>0</v>
      </c>
      <c r="F1335" s="18">
        <f t="shared" si="350"/>
        <v>0</v>
      </c>
      <c r="G1335" s="148" t="s">
        <v>528</v>
      </c>
      <c r="H1335" s="18"/>
      <c r="I1335" s="89">
        <f t="shared" si="351"/>
        <v>0</v>
      </c>
      <c r="J1335" s="116"/>
      <c r="K1335" s="3">
        <f t="shared" si="352"/>
        <v>0</v>
      </c>
      <c r="L1335" s="3"/>
    </row>
    <row r="1336" ht="15.75" customHeight="1">
      <c r="A1336" s="2"/>
      <c r="B1336" s="89"/>
      <c r="C1336" s="89"/>
      <c r="D1336" s="18">
        <f t="shared" si="349"/>
        <v>0</v>
      </c>
      <c r="E1336" s="18">
        <f>B1336*A1326</f>
        <v>0</v>
      </c>
      <c r="F1336" s="18">
        <f t="shared" si="350"/>
        <v>0</v>
      </c>
      <c r="G1336" s="142"/>
      <c r="H1336" s="18"/>
      <c r="I1336" s="89">
        <f t="shared" si="351"/>
        <v>0</v>
      </c>
      <c r="J1336" s="116"/>
      <c r="K1336" s="3">
        <f t="shared" si="352"/>
        <v>0</v>
      </c>
      <c r="L1336" s="3"/>
    </row>
    <row r="1337" ht="15.75" customHeight="1">
      <c r="A1337" s="1"/>
      <c r="B1337" s="89"/>
      <c r="C1337" s="89"/>
      <c r="D1337" s="18">
        <f t="shared" si="349"/>
        <v>0</v>
      </c>
      <c r="E1337" s="18">
        <f>B1337*A1326</f>
        <v>0</v>
      </c>
      <c r="F1337" s="18">
        <f t="shared" si="350"/>
        <v>0</v>
      </c>
      <c r="G1337" s="142"/>
      <c r="H1337" s="18"/>
      <c r="I1337" s="89">
        <f t="shared" si="351"/>
        <v>0</v>
      </c>
      <c r="J1337" s="116"/>
      <c r="K1337" s="3">
        <f t="shared" si="352"/>
        <v>0</v>
      </c>
      <c r="L1337" s="3"/>
    </row>
    <row r="1338" ht="15.75" customHeight="1">
      <c r="A1338" s="1"/>
      <c r="B1338" s="89"/>
      <c r="C1338" s="89"/>
      <c r="D1338" s="18">
        <f t="shared" si="349"/>
        <v>0</v>
      </c>
      <c r="E1338" s="18">
        <f>B1338*A1326</f>
        <v>0</v>
      </c>
      <c r="F1338" s="18">
        <f t="shared" si="350"/>
        <v>0</v>
      </c>
      <c r="G1338" s="142"/>
      <c r="H1338" s="18"/>
      <c r="I1338" s="89">
        <f t="shared" si="351"/>
        <v>0</v>
      </c>
      <c r="J1338" s="116"/>
      <c r="K1338" s="3">
        <f t="shared" si="352"/>
        <v>0</v>
      </c>
      <c r="L1338" s="3"/>
    </row>
    <row r="1339" ht="15.75" customHeight="1">
      <c r="A1339" s="31"/>
      <c r="B1339" s="89"/>
      <c r="C1339" s="89"/>
      <c r="D1339" s="95">
        <f t="shared" si="349"/>
        <v>0</v>
      </c>
      <c r="E1339" s="95">
        <f>B1339*A1326</f>
        <v>0</v>
      </c>
      <c r="F1339" s="18">
        <f t="shared" si="350"/>
        <v>0</v>
      </c>
      <c r="G1339" s="87"/>
      <c r="H1339" s="18"/>
      <c r="I1339" s="89">
        <f t="shared" si="351"/>
        <v>0</v>
      </c>
      <c r="J1339" s="118"/>
      <c r="K1339" s="3">
        <f t="shared" si="352"/>
        <v>0</v>
      </c>
      <c r="L1339" s="3"/>
    </row>
    <row r="1340" ht="15.75" customHeight="1">
      <c r="A1340" s="31"/>
      <c r="B1340" s="89"/>
      <c r="C1340" s="89"/>
      <c r="D1340" s="18">
        <f t="shared" si="349"/>
        <v>0</v>
      </c>
      <c r="E1340" s="18">
        <f>B1340*A1326</f>
        <v>0</v>
      </c>
      <c r="F1340" s="18">
        <f t="shared" si="350"/>
        <v>0</v>
      </c>
      <c r="G1340" s="143">
        <f>F1342/A1326</f>
        <v>0</v>
      </c>
      <c r="H1340" s="18"/>
      <c r="I1340" s="89">
        <f t="shared" si="351"/>
        <v>0</v>
      </c>
      <c r="J1340" s="3"/>
      <c r="K1340" s="3">
        <f t="shared" si="352"/>
        <v>0</v>
      </c>
      <c r="L1340" s="3"/>
    </row>
    <row r="1341" ht="15.75" customHeight="1">
      <c r="A1341" s="31"/>
      <c r="B1341" s="89"/>
      <c r="C1341" s="89"/>
      <c r="D1341" s="18">
        <f t="shared" si="349"/>
        <v>0</v>
      </c>
      <c r="E1341" s="18">
        <f>B1341*A1326</f>
        <v>0</v>
      </c>
      <c r="F1341" s="18">
        <f t="shared" si="350"/>
        <v>0</v>
      </c>
      <c r="G1341" s="142"/>
      <c r="H1341" s="18"/>
      <c r="I1341" s="89">
        <f t="shared" si="351"/>
        <v>0</v>
      </c>
      <c r="J1341" s="3"/>
      <c r="K1341" s="3">
        <f t="shared" si="352"/>
        <v>0</v>
      </c>
      <c r="L1341" s="3"/>
    </row>
    <row r="1342" ht="15.75" customHeight="1">
      <c r="A1342" s="4" t="s">
        <v>495</v>
      </c>
      <c r="B1342" s="97">
        <f>SUM(B1328:B1341)</f>
        <v>0</v>
      </c>
      <c r="C1342" s="96"/>
      <c r="D1342" s="97">
        <f t="shared" ref="D1342:F1342" si="353">SUM(D1328:D1341)</f>
        <v>0</v>
      </c>
      <c r="E1342" s="97">
        <f t="shared" si="353"/>
        <v>0</v>
      </c>
      <c r="F1342" s="97">
        <f t="shared" si="353"/>
        <v>0</v>
      </c>
      <c r="G1342" s="87"/>
      <c r="H1342" s="96"/>
      <c r="I1342" s="97">
        <f t="shared" ref="I1342:L1342" si="354">SUM(I1328:I1341)</f>
        <v>0</v>
      </c>
      <c r="J1342" s="98">
        <f t="shared" si="354"/>
        <v>0</v>
      </c>
      <c r="K1342" s="98">
        <f t="shared" si="354"/>
        <v>0</v>
      </c>
      <c r="L1342" s="98">
        <f t="shared" si="354"/>
        <v>0</v>
      </c>
    </row>
    <row r="1343" ht="15.75" customHeight="1">
      <c r="A1343" s="8"/>
      <c r="B1343" s="100"/>
      <c r="C1343" s="100"/>
      <c r="D1343" s="100"/>
      <c r="E1343" s="100"/>
      <c r="F1343" s="100"/>
      <c r="G1343" s="100"/>
      <c r="H1343" s="100"/>
      <c r="I1343" s="101" t="s">
        <v>496</v>
      </c>
      <c r="J1343" s="100"/>
      <c r="K1343" s="100"/>
      <c r="L1343" s="101" t="s">
        <v>497</v>
      </c>
    </row>
    <row r="1344" ht="15.75" customHeight="1">
      <c r="A1344" s="8"/>
      <c r="B1344" s="100"/>
      <c r="C1344" s="100"/>
      <c r="D1344" s="100"/>
      <c r="E1344" s="100"/>
      <c r="F1344" s="100"/>
      <c r="G1344" s="100"/>
      <c r="H1344" s="100"/>
      <c r="I1344" s="104">
        <f>G1340*A1326</f>
        <v>0</v>
      </c>
      <c r="J1344" s="100"/>
      <c r="K1344" s="100"/>
      <c r="L1344" s="104"/>
    </row>
    <row r="1345" ht="15.75" customHeight="1">
      <c r="A1345" s="8"/>
      <c r="B1345" s="100"/>
      <c r="C1345" s="100"/>
      <c r="D1345" s="100"/>
      <c r="E1345" s="100"/>
      <c r="F1345" s="100"/>
      <c r="G1345" s="100"/>
      <c r="H1345" s="100"/>
      <c r="I1345" s="107"/>
      <c r="J1345" s="100"/>
      <c r="K1345" s="100"/>
      <c r="L1345" s="107"/>
    </row>
    <row r="1346" ht="15.75" customHeight="1">
      <c r="A1346" s="8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</row>
    <row r="1347" ht="15.75" customHeight="1">
      <c r="A1347" s="66"/>
      <c r="B1347" s="75"/>
      <c r="C1347" s="75"/>
      <c r="D1347" s="75"/>
      <c r="E1347" s="75"/>
      <c r="F1347" s="75"/>
      <c r="G1347" s="75"/>
      <c r="H1347" s="75"/>
      <c r="I1347" s="75"/>
      <c r="J1347" s="75"/>
      <c r="K1347" s="75"/>
      <c r="L1347" s="76"/>
    </row>
    <row r="1348" ht="15.75" customHeight="1">
      <c r="A1348" s="78" t="s">
        <v>478</v>
      </c>
      <c r="B1348" s="79" t="s">
        <v>479</v>
      </c>
      <c r="C1348" s="75"/>
      <c r="D1348" s="76"/>
      <c r="E1348" s="80" t="s">
        <v>480</v>
      </c>
      <c r="F1348" s="75"/>
      <c r="G1348" s="76"/>
      <c r="H1348" s="79" t="s">
        <v>481</v>
      </c>
      <c r="I1348" s="75"/>
      <c r="J1348" s="75"/>
      <c r="K1348" s="75"/>
      <c r="L1348" s="76"/>
    </row>
    <row r="1349" ht="15.75" customHeight="1">
      <c r="A1349" s="177">
        <v>4.0</v>
      </c>
      <c r="B1349" s="82" t="s">
        <v>482</v>
      </c>
      <c r="C1349" s="82" t="s">
        <v>483</v>
      </c>
      <c r="D1349" s="82" t="s">
        <v>484</v>
      </c>
      <c r="E1349" s="82" t="s">
        <v>485</v>
      </c>
      <c r="F1349" s="82" t="s">
        <v>484</v>
      </c>
      <c r="G1349" s="82" t="s">
        <v>524</v>
      </c>
      <c r="H1349" s="82" t="s">
        <v>486</v>
      </c>
      <c r="I1349" s="82" t="s">
        <v>487</v>
      </c>
      <c r="J1349" s="147" t="s">
        <v>488</v>
      </c>
      <c r="K1349" s="85" t="s">
        <v>489</v>
      </c>
      <c r="L1349" s="85" t="s">
        <v>490</v>
      </c>
    </row>
    <row r="1350" ht="15.75" customHeight="1">
      <c r="A1350" s="86" t="s">
        <v>491</v>
      </c>
      <c r="B1350" s="87"/>
      <c r="C1350" s="87"/>
      <c r="D1350" s="87"/>
      <c r="E1350" s="87"/>
      <c r="F1350" s="87"/>
      <c r="G1350" s="87"/>
      <c r="H1350" s="87"/>
      <c r="I1350" s="87"/>
      <c r="J1350" s="115"/>
      <c r="K1350" s="87"/>
      <c r="L1350" s="87"/>
    </row>
    <row r="1351" ht="15.75" customHeight="1">
      <c r="A1351" s="2"/>
      <c r="B1351" s="89"/>
      <c r="C1351" s="89"/>
      <c r="D1351" s="18">
        <f t="shared" ref="D1351:D1364" si="355">C1351*B1351</f>
        <v>0</v>
      </c>
      <c r="E1351" s="18">
        <f>B1351*A1349</f>
        <v>0</v>
      </c>
      <c r="F1351" s="18">
        <f t="shared" ref="F1351:F1364" si="356">E1351*C1351</f>
        <v>0</v>
      </c>
      <c r="G1351" s="140">
        <v>0.0</v>
      </c>
      <c r="H1351" s="18"/>
      <c r="I1351" s="89">
        <f t="shared" ref="I1351:I1364" si="357">H1351*E1351</f>
        <v>0</v>
      </c>
      <c r="J1351" s="116"/>
      <c r="K1351" s="3">
        <f t="shared" ref="K1351:K1364" si="358">J1351*I1351</f>
        <v>0</v>
      </c>
      <c r="L1351" s="3"/>
    </row>
    <row r="1352" ht="15.75" customHeight="1">
      <c r="A1352" s="2"/>
      <c r="B1352" s="89"/>
      <c r="C1352" s="89"/>
      <c r="D1352" s="18">
        <f t="shared" si="355"/>
        <v>0</v>
      </c>
      <c r="E1352" s="18">
        <f>B1352*A1349</f>
        <v>0</v>
      </c>
      <c r="F1352" s="18">
        <f t="shared" si="356"/>
        <v>0</v>
      </c>
      <c r="G1352" s="87"/>
      <c r="H1352" s="18"/>
      <c r="I1352" s="89">
        <f t="shared" si="357"/>
        <v>0</v>
      </c>
      <c r="J1352" s="116"/>
      <c r="K1352" s="3">
        <f t="shared" si="358"/>
        <v>0</v>
      </c>
      <c r="L1352" s="3"/>
    </row>
    <row r="1353" ht="15.75" customHeight="1">
      <c r="A1353" s="2"/>
      <c r="B1353" s="18"/>
      <c r="C1353" s="18"/>
      <c r="D1353" s="18">
        <f t="shared" si="355"/>
        <v>0</v>
      </c>
      <c r="E1353" s="18">
        <f>B1353*A1349</f>
        <v>0</v>
      </c>
      <c r="F1353" s="18">
        <f t="shared" si="356"/>
        <v>0</v>
      </c>
      <c r="G1353" s="148" t="s">
        <v>527</v>
      </c>
      <c r="H1353" s="18"/>
      <c r="I1353" s="89">
        <f t="shared" si="357"/>
        <v>0</v>
      </c>
      <c r="J1353" s="116"/>
      <c r="K1353" s="3">
        <f t="shared" si="358"/>
        <v>0</v>
      </c>
      <c r="L1353" s="3"/>
    </row>
    <row r="1354" ht="15.75" customHeight="1">
      <c r="A1354" s="2"/>
      <c r="B1354" s="18"/>
      <c r="C1354" s="18"/>
      <c r="D1354" s="18">
        <f t="shared" si="355"/>
        <v>0</v>
      </c>
      <c r="E1354" s="18">
        <f>B1354*A1349</f>
        <v>0</v>
      </c>
      <c r="F1354" s="18">
        <f t="shared" si="356"/>
        <v>0</v>
      </c>
      <c r="G1354" s="142"/>
      <c r="H1354" s="18"/>
      <c r="I1354" s="89">
        <f t="shared" si="357"/>
        <v>0</v>
      </c>
      <c r="J1354" s="116"/>
      <c r="K1354" s="3">
        <f t="shared" si="358"/>
        <v>0</v>
      </c>
      <c r="L1354" s="3"/>
    </row>
    <row r="1355" ht="15.75" customHeight="1">
      <c r="A1355" s="2"/>
      <c r="B1355" s="18"/>
      <c r="C1355" s="18"/>
      <c r="D1355" s="18">
        <f t="shared" si="355"/>
        <v>0</v>
      </c>
      <c r="E1355" s="18">
        <f>B1355*A1349</f>
        <v>0</v>
      </c>
      <c r="F1355" s="18">
        <f t="shared" si="356"/>
        <v>0</v>
      </c>
      <c r="G1355" s="142"/>
      <c r="H1355" s="18"/>
      <c r="I1355" s="89">
        <f t="shared" si="357"/>
        <v>0</v>
      </c>
      <c r="J1355" s="116"/>
      <c r="K1355" s="3">
        <f t="shared" si="358"/>
        <v>0</v>
      </c>
      <c r="L1355" s="3"/>
    </row>
    <row r="1356" ht="15.75" customHeight="1">
      <c r="A1356" s="2"/>
      <c r="B1356" s="18"/>
      <c r="C1356" s="18"/>
      <c r="D1356" s="18">
        <f t="shared" si="355"/>
        <v>0</v>
      </c>
      <c r="E1356" s="18">
        <f>B1356*A1349</f>
        <v>0</v>
      </c>
      <c r="F1356" s="18">
        <f t="shared" si="356"/>
        <v>0</v>
      </c>
      <c r="G1356" s="87"/>
      <c r="H1356" s="18"/>
      <c r="I1356" s="89">
        <f t="shared" si="357"/>
        <v>0</v>
      </c>
      <c r="J1356" s="116"/>
      <c r="K1356" s="3">
        <f t="shared" si="358"/>
        <v>0</v>
      </c>
      <c r="L1356" s="3"/>
    </row>
    <row r="1357" ht="15.75" customHeight="1">
      <c r="A1357" s="2"/>
      <c r="B1357" s="18"/>
      <c r="C1357" s="18"/>
      <c r="D1357" s="18">
        <f t="shared" si="355"/>
        <v>0</v>
      </c>
      <c r="E1357" s="18">
        <f>B1357*A1349</f>
        <v>0</v>
      </c>
      <c r="F1357" s="18">
        <f t="shared" si="356"/>
        <v>0</v>
      </c>
      <c r="G1357" s="59"/>
      <c r="H1357" s="18"/>
      <c r="I1357" s="89">
        <f t="shared" si="357"/>
        <v>0</v>
      </c>
      <c r="J1357" s="116"/>
      <c r="K1357" s="3">
        <f t="shared" si="358"/>
        <v>0</v>
      </c>
      <c r="L1357" s="3"/>
    </row>
    <row r="1358" ht="15.75" customHeight="1">
      <c r="A1358" s="2"/>
      <c r="B1358" s="89"/>
      <c r="C1358" s="89"/>
      <c r="D1358" s="18">
        <f t="shared" si="355"/>
        <v>0</v>
      </c>
      <c r="E1358" s="18">
        <f>B1358*A1349</f>
        <v>0</v>
      </c>
      <c r="F1358" s="18">
        <f t="shared" si="356"/>
        <v>0</v>
      </c>
      <c r="G1358" s="148" t="s">
        <v>528</v>
      </c>
      <c r="H1358" s="18"/>
      <c r="I1358" s="89">
        <f t="shared" si="357"/>
        <v>0</v>
      </c>
      <c r="J1358" s="116"/>
      <c r="K1358" s="3">
        <f t="shared" si="358"/>
        <v>0</v>
      </c>
      <c r="L1358" s="3"/>
    </row>
    <row r="1359" ht="15.75" customHeight="1">
      <c r="A1359" s="2"/>
      <c r="B1359" s="89"/>
      <c r="C1359" s="89"/>
      <c r="D1359" s="18">
        <f t="shared" si="355"/>
        <v>0</v>
      </c>
      <c r="E1359" s="18">
        <f>B1359*A1349</f>
        <v>0</v>
      </c>
      <c r="F1359" s="18">
        <f t="shared" si="356"/>
        <v>0</v>
      </c>
      <c r="G1359" s="142"/>
      <c r="H1359" s="18"/>
      <c r="I1359" s="89">
        <f t="shared" si="357"/>
        <v>0</v>
      </c>
      <c r="J1359" s="116"/>
      <c r="K1359" s="3">
        <f t="shared" si="358"/>
        <v>0</v>
      </c>
      <c r="L1359" s="3"/>
    </row>
    <row r="1360" ht="15.75" customHeight="1">
      <c r="A1360" s="1"/>
      <c r="B1360" s="89"/>
      <c r="C1360" s="89"/>
      <c r="D1360" s="18">
        <f t="shared" si="355"/>
        <v>0</v>
      </c>
      <c r="E1360" s="18">
        <f>B1360*A1349</f>
        <v>0</v>
      </c>
      <c r="F1360" s="18">
        <f t="shared" si="356"/>
        <v>0</v>
      </c>
      <c r="G1360" s="142"/>
      <c r="H1360" s="18"/>
      <c r="I1360" s="89">
        <f t="shared" si="357"/>
        <v>0</v>
      </c>
      <c r="J1360" s="116"/>
      <c r="K1360" s="3">
        <f t="shared" si="358"/>
        <v>0</v>
      </c>
      <c r="L1360" s="3"/>
    </row>
    <row r="1361" ht="15.75" customHeight="1">
      <c r="A1361" s="1"/>
      <c r="B1361" s="89"/>
      <c r="C1361" s="89"/>
      <c r="D1361" s="18">
        <f t="shared" si="355"/>
        <v>0</v>
      </c>
      <c r="E1361" s="18">
        <f>B1361*A1349</f>
        <v>0</v>
      </c>
      <c r="F1361" s="18">
        <f t="shared" si="356"/>
        <v>0</v>
      </c>
      <c r="G1361" s="142"/>
      <c r="H1361" s="18"/>
      <c r="I1361" s="89">
        <f t="shared" si="357"/>
        <v>0</v>
      </c>
      <c r="J1361" s="116"/>
      <c r="K1361" s="3">
        <f t="shared" si="358"/>
        <v>0</v>
      </c>
      <c r="L1361" s="3"/>
    </row>
    <row r="1362" ht="15.75" customHeight="1">
      <c r="A1362" s="31"/>
      <c r="B1362" s="89"/>
      <c r="C1362" s="89"/>
      <c r="D1362" s="95">
        <f t="shared" si="355"/>
        <v>0</v>
      </c>
      <c r="E1362" s="95">
        <f>B1362*A1349</f>
        <v>0</v>
      </c>
      <c r="F1362" s="18">
        <f t="shared" si="356"/>
        <v>0</v>
      </c>
      <c r="G1362" s="87"/>
      <c r="H1362" s="18"/>
      <c r="I1362" s="89">
        <f t="shared" si="357"/>
        <v>0</v>
      </c>
      <c r="J1362" s="118"/>
      <c r="K1362" s="3">
        <f t="shared" si="358"/>
        <v>0</v>
      </c>
      <c r="L1362" s="3"/>
    </row>
    <row r="1363" ht="15.75" customHeight="1">
      <c r="A1363" s="31"/>
      <c r="B1363" s="89"/>
      <c r="C1363" s="89"/>
      <c r="D1363" s="18">
        <f t="shared" si="355"/>
        <v>0</v>
      </c>
      <c r="E1363" s="18">
        <f>B1363*A1349</f>
        <v>0</v>
      </c>
      <c r="F1363" s="18">
        <f t="shared" si="356"/>
        <v>0</v>
      </c>
      <c r="G1363" s="143">
        <f>F1365/A1349</f>
        <v>0</v>
      </c>
      <c r="H1363" s="18"/>
      <c r="I1363" s="89">
        <f t="shared" si="357"/>
        <v>0</v>
      </c>
      <c r="J1363" s="3"/>
      <c r="K1363" s="3">
        <f t="shared" si="358"/>
        <v>0</v>
      </c>
      <c r="L1363" s="3"/>
    </row>
    <row r="1364" ht="15.75" customHeight="1">
      <c r="A1364" s="31"/>
      <c r="B1364" s="89"/>
      <c r="C1364" s="89"/>
      <c r="D1364" s="18">
        <f t="shared" si="355"/>
        <v>0</v>
      </c>
      <c r="E1364" s="18">
        <f>B1364*A1349</f>
        <v>0</v>
      </c>
      <c r="F1364" s="18">
        <f t="shared" si="356"/>
        <v>0</v>
      </c>
      <c r="G1364" s="142"/>
      <c r="H1364" s="18"/>
      <c r="I1364" s="89">
        <f t="shared" si="357"/>
        <v>0</v>
      </c>
      <c r="J1364" s="3"/>
      <c r="K1364" s="3">
        <f t="shared" si="358"/>
        <v>0</v>
      </c>
      <c r="L1364" s="3"/>
    </row>
    <row r="1365" ht="15.75" customHeight="1">
      <c r="A1365" s="4" t="s">
        <v>495</v>
      </c>
      <c r="B1365" s="97">
        <f>SUM(B1351:B1364)</f>
        <v>0</v>
      </c>
      <c r="C1365" s="96"/>
      <c r="D1365" s="97">
        <f t="shared" ref="D1365:F1365" si="359">SUM(D1351:D1364)</f>
        <v>0</v>
      </c>
      <c r="E1365" s="97">
        <f t="shared" si="359"/>
        <v>0</v>
      </c>
      <c r="F1365" s="97">
        <f t="shared" si="359"/>
        <v>0</v>
      </c>
      <c r="G1365" s="87"/>
      <c r="H1365" s="96"/>
      <c r="I1365" s="97">
        <f t="shared" ref="I1365:L1365" si="360">SUM(I1351:I1364)</f>
        <v>0</v>
      </c>
      <c r="J1365" s="98">
        <f t="shared" si="360"/>
        <v>0</v>
      </c>
      <c r="K1365" s="98">
        <f t="shared" si="360"/>
        <v>0</v>
      </c>
      <c r="L1365" s="98">
        <f t="shared" si="360"/>
        <v>0</v>
      </c>
    </row>
    <row r="1366" ht="15.75" customHeight="1">
      <c r="A1366" s="8"/>
      <c r="B1366" s="100"/>
      <c r="C1366" s="100"/>
      <c r="D1366" s="100"/>
      <c r="E1366" s="100"/>
      <c r="F1366" s="100"/>
      <c r="G1366" s="100"/>
      <c r="H1366" s="100"/>
      <c r="I1366" s="101" t="s">
        <v>496</v>
      </c>
      <c r="J1366" s="100"/>
      <c r="K1366" s="100"/>
      <c r="L1366" s="101" t="s">
        <v>497</v>
      </c>
    </row>
    <row r="1367" ht="15.75" customHeight="1">
      <c r="A1367" s="8"/>
      <c r="B1367" s="100"/>
      <c r="C1367" s="100"/>
      <c r="D1367" s="100"/>
      <c r="E1367" s="100"/>
      <c r="F1367" s="100"/>
      <c r="G1367" s="100"/>
      <c r="H1367" s="100"/>
      <c r="I1367" s="104">
        <f>G1363*A1349</f>
        <v>0</v>
      </c>
      <c r="J1367" s="100"/>
      <c r="K1367" s="100"/>
      <c r="L1367" s="104"/>
    </row>
    <row r="1368" ht="15.75" customHeight="1">
      <c r="A1368" s="8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</row>
    <row r="1369" ht="15.75" customHeight="1">
      <c r="A1369" s="8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</row>
    <row r="1370" ht="15.75" customHeight="1">
      <c r="A1370" s="66"/>
      <c r="B1370" s="75"/>
      <c r="C1370" s="75"/>
      <c r="D1370" s="75"/>
      <c r="E1370" s="75"/>
      <c r="F1370" s="75"/>
      <c r="G1370" s="75"/>
      <c r="H1370" s="75"/>
      <c r="I1370" s="75"/>
      <c r="J1370" s="75"/>
      <c r="K1370" s="75"/>
      <c r="L1370" s="76"/>
    </row>
    <row r="1371" ht="15.75" customHeight="1">
      <c r="A1371" s="78" t="s">
        <v>478</v>
      </c>
      <c r="B1371" s="79" t="s">
        <v>479</v>
      </c>
      <c r="C1371" s="75"/>
      <c r="D1371" s="76"/>
      <c r="E1371" s="80" t="s">
        <v>480</v>
      </c>
      <c r="F1371" s="75"/>
      <c r="G1371" s="76"/>
      <c r="H1371" s="79" t="s">
        <v>481</v>
      </c>
      <c r="I1371" s="75"/>
      <c r="J1371" s="75"/>
      <c r="K1371" s="75"/>
      <c r="L1371" s="76"/>
    </row>
    <row r="1372" ht="15.75" customHeight="1">
      <c r="A1372" s="177">
        <v>4.0</v>
      </c>
      <c r="B1372" s="82" t="s">
        <v>482</v>
      </c>
      <c r="C1372" s="82" t="s">
        <v>483</v>
      </c>
      <c r="D1372" s="82" t="s">
        <v>484</v>
      </c>
      <c r="E1372" s="82" t="s">
        <v>485</v>
      </c>
      <c r="F1372" s="82" t="s">
        <v>484</v>
      </c>
      <c r="G1372" s="82" t="s">
        <v>524</v>
      </c>
      <c r="H1372" s="82" t="s">
        <v>486</v>
      </c>
      <c r="I1372" s="82" t="s">
        <v>487</v>
      </c>
      <c r="J1372" s="147" t="s">
        <v>488</v>
      </c>
      <c r="K1372" s="85" t="s">
        <v>489</v>
      </c>
      <c r="L1372" s="85" t="s">
        <v>490</v>
      </c>
    </row>
    <row r="1373" ht="15.75" customHeight="1">
      <c r="A1373" s="86" t="s">
        <v>491</v>
      </c>
      <c r="B1373" s="87"/>
      <c r="C1373" s="87"/>
      <c r="D1373" s="87"/>
      <c r="E1373" s="87"/>
      <c r="F1373" s="87"/>
      <c r="G1373" s="87"/>
      <c r="H1373" s="87"/>
      <c r="I1373" s="87"/>
      <c r="J1373" s="115"/>
      <c r="K1373" s="87"/>
      <c r="L1373" s="87"/>
    </row>
    <row r="1374" ht="15.75" customHeight="1">
      <c r="A1374" s="2"/>
      <c r="B1374" s="89"/>
      <c r="C1374" s="89"/>
      <c r="D1374" s="18">
        <f t="shared" ref="D1374:D1387" si="361">C1374*B1374</f>
        <v>0</v>
      </c>
      <c r="E1374" s="18">
        <f>B1374*A1372</f>
        <v>0</v>
      </c>
      <c r="F1374" s="18">
        <f t="shared" ref="F1374:F1387" si="362">E1374*C1374</f>
        <v>0</v>
      </c>
      <c r="G1374" s="140">
        <v>0.0</v>
      </c>
      <c r="H1374" s="18"/>
      <c r="I1374" s="89">
        <f t="shared" ref="I1374:I1387" si="363">H1374*E1374</f>
        <v>0</v>
      </c>
      <c r="J1374" s="116"/>
      <c r="K1374" s="3">
        <f t="shared" ref="K1374:K1387" si="364">J1374*I1374</f>
        <v>0</v>
      </c>
      <c r="L1374" s="3"/>
    </row>
    <row r="1375" ht="15.75" customHeight="1">
      <c r="A1375" s="2"/>
      <c r="B1375" s="89"/>
      <c r="C1375" s="89"/>
      <c r="D1375" s="18">
        <f t="shared" si="361"/>
        <v>0</v>
      </c>
      <c r="E1375" s="18">
        <f>B1375*A1372</f>
        <v>0</v>
      </c>
      <c r="F1375" s="18">
        <f t="shared" si="362"/>
        <v>0</v>
      </c>
      <c r="G1375" s="87"/>
      <c r="H1375" s="18"/>
      <c r="I1375" s="89">
        <f t="shared" si="363"/>
        <v>0</v>
      </c>
      <c r="J1375" s="116"/>
      <c r="K1375" s="3">
        <f t="shared" si="364"/>
        <v>0</v>
      </c>
      <c r="L1375" s="3"/>
    </row>
    <row r="1376" ht="15.75" customHeight="1">
      <c r="A1376" s="2"/>
      <c r="B1376" s="18"/>
      <c r="C1376" s="18"/>
      <c r="D1376" s="18">
        <f t="shared" si="361"/>
        <v>0</v>
      </c>
      <c r="E1376" s="18">
        <f>B1376*A1372</f>
        <v>0</v>
      </c>
      <c r="F1376" s="18">
        <f t="shared" si="362"/>
        <v>0</v>
      </c>
      <c r="G1376" s="148" t="s">
        <v>527</v>
      </c>
      <c r="H1376" s="18"/>
      <c r="I1376" s="89">
        <f t="shared" si="363"/>
        <v>0</v>
      </c>
      <c r="J1376" s="116"/>
      <c r="K1376" s="3">
        <f t="shared" si="364"/>
        <v>0</v>
      </c>
      <c r="L1376" s="3"/>
    </row>
    <row r="1377" ht="15.75" customHeight="1">
      <c r="A1377" s="2"/>
      <c r="B1377" s="18"/>
      <c r="C1377" s="18"/>
      <c r="D1377" s="18">
        <f t="shared" si="361"/>
        <v>0</v>
      </c>
      <c r="E1377" s="18">
        <f>B1377*A1372</f>
        <v>0</v>
      </c>
      <c r="F1377" s="18">
        <f t="shared" si="362"/>
        <v>0</v>
      </c>
      <c r="G1377" s="142"/>
      <c r="H1377" s="18"/>
      <c r="I1377" s="89">
        <f t="shared" si="363"/>
        <v>0</v>
      </c>
      <c r="J1377" s="116"/>
      <c r="K1377" s="3">
        <f t="shared" si="364"/>
        <v>0</v>
      </c>
      <c r="L1377" s="3"/>
    </row>
    <row r="1378" ht="15.75" customHeight="1">
      <c r="A1378" s="2"/>
      <c r="B1378" s="18"/>
      <c r="C1378" s="18"/>
      <c r="D1378" s="18">
        <f t="shared" si="361"/>
        <v>0</v>
      </c>
      <c r="E1378" s="18">
        <f>B1378*A1372</f>
        <v>0</v>
      </c>
      <c r="F1378" s="18">
        <f t="shared" si="362"/>
        <v>0</v>
      </c>
      <c r="G1378" s="142"/>
      <c r="H1378" s="18"/>
      <c r="I1378" s="89">
        <f t="shared" si="363"/>
        <v>0</v>
      </c>
      <c r="J1378" s="116"/>
      <c r="K1378" s="3">
        <f t="shared" si="364"/>
        <v>0</v>
      </c>
      <c r="L1378" s="3"/>
    </row>
    <row r="1379" ht="15.75" customHeight="1">
      <c r="A1379" s="2"/>
      <c r="B1379" s="18"/>
      <c r="C1379" s="18"/>
      <c r="D1379" s="18">
        <f t="shared" si="361"/>
        <v>0</v>
      </c>
      <c r="E1379" s="18">
        <f>B1379*A1372</f>
        <v>0</v>
      </c>
      <c r="F1379" s="18">
        <f t="shared" si="362"/>
        <v>0</v>
      </c>
      <c r="G1379" s="87"/>
      <c r="H1379" s="18"/>
      <c r="I1379" s="89">
        <f t="shared" si="363"/>
        <v>0</v>
      </c>
      <c r="J1379" s="116"/>
      <c r="K1379" s="3">
        <f t="shared" si="364"/>
        <v>0</v>
      </c>
      <c r="L1379" s="3"/>
    </row>
    <row r="1380" ht="15.75" customHeight="1">
      <c r="A1380" s="2"/>
      <c r="B1380" s="18"/>
      <c r="C1380" s="18"/>
      <c r="D1380" s="18">
        <f t="shared" si="361"/>
        <v>0</v>
      </c>
      <c r="E1380" s="18">
        <f>B1380*A1372</f>
        <v>0</v>
      </c>
      <c r="F1380" s="18">
        <f t="shared" si="362"/>
        <v>0</v>
      </c>
      <c r="G1380" s="59"/>
      <c r="H1380" s="18"/>
      <c r="I1380" s="89">
        <f t="shared" si="363"/>
        <v>0</v>
      </c>
      <c r="J1380" s="116"/>
      <c r="K1380" s="3">
        <f t="shared" si="364"/>
        <v>0</v>
      </c>
      <c r="L1380" s="3"/>
    </row>
    <row r="1381" ht="15.75" customHeight="1">
      <c r="A1381" s="2"/>
      <c r="B1381" s="89"/>
      <c r="C1381" s="89"/>
      <c r="D1381" s="18">
        <f t="shared" si="361"/>
        <v>0</v>
      </c>
      <c r="E1381" s="18">
        <f>B1381*A1372</f>
        <v>0</v>
      </c>
      <c r="F1381" s="18">
        <f t="shared" si="362"/>
        <v>0</v>
      </c>
      <c r="G1381" s="148" t="s">
        <v>528</v>
      </c>
      <c r="H1381" s="18"/>
      <c r="I1381" s="89">
        <f t="shared" si="363"/>
        <v>0</v>
      </c>
      <c r="J1381" s="116"/>
      <c r="K1381" s="3">
        <f t="shared" si="364"/>
        <v>0</v>
      </c>
      <c r="L1381" s="3"/>
    </row>
    <row r="1382" ht="15.75" customHeight="1">
      <c r="A1382" s="2"/>
      <c r="B1382" s="89"/>
      <c r="C1382" s="89"/>
      <c r="D1382" s="18">
        <f t="shared" si="361"/>
        <v>0</v>
      </c>
      <c r="E1382" s="18">
        <f>B1382*A1372</f>
        <v>0</v>
      </c>
      <c r="F1382" s="18">
        <f t="shared" si="362"/>
        <v>0</v>
      </c>
      <c r="G1382" s="142"/>
      <c r="H1382" s="18"/>
      <c r="I1382" s="89">
        <f t="shared" si="363"/>
        <v>0</v>
      </c>
      <c r="J1382" s="116"/>
      <c r="K1382" s="3">
        <f t="shared" si="364"/>
        <v>0</v>
      </c>
      <c r="L1382" s="3"/>
    </row>
    <row r="1383" ht="15.75" customHeight="1">
      <c r="A1383" s="1"/>
      <c r="B1383" s="89"/>
      <c r="C1383" s="89"/>
      <c r="D1383" s="18">
        <f t="shared" si="361"/>
        <v>0</v>
      </c>
      <c r="E1383" s="18">
        <f>B1383*A1372</f>
        <v>0</v>
      </c>
      <c r="F1383" s="18">
        <f t="shared" si="362"/>
        <v>0</v>
      </c>
      <c r="G1383" s="142"/>
      <c r="H1383" s="18"/>
      <c r="I1383" s="89">
        <f t="shared" si="363"/>
        <v>0</v>
      </c>
      <c r="J1383" s="116"/>
      <c r="K1383" s="3">
        <f t="shared" si="364"/>
        <v>0</v>
      </c>
      <c r="L1383" s="3"/>
    </row>
    <row r="1384" ht="15.75" customHeight="1">
      <c r="A1384" s="1"/>
      <c r="B1384" s="89"/>
      <c r="C1384" s="89"/>
      <c r="D1384" s="18">
        <f t="shared" si="361"/>
        <v>0</v>
      </c>
      <c r="E1384" s="18">
        <f>B1384*A1372</f>
        <v>0</v>
      </c>
      <c r="F1384" s="18">
        <f t="shared" si="362"/>
        <v>0</v>
      </c>
      <c r="G1384" s="142"/>
      <c r="H1384" s="18"/>
      <c r="I1384" s="89">
        <f t="shared" si="363"/>
        <v>0</v>
      </c>
      <c r="J1384" s="116"/>
      <c r="K1384" s="3">
        <f t="shared" si="364"/>
        <v>0</v>
      </c>
      <c r="L1384" s="3"/>
    </row>
    <row r="1385" ht="15.75" customHeight="1">
      <c r="A1385" s="31"/>
      <c r="B1385" s="89"/>
      <c r="C1385" s="89"/>
      <c r="D1385" s="95">
        <f t="shared" si="361"/>
        <v>0</v>
      </c>
      <c r="E1385" s="95">
        <f>B1385*A1372</f>
        <v>0</v>
      </c>
      <c r="F1385" s="18">
        <f t="shared" si="362"/>
        <v>0</v>
      </c>
      <c r="G1385" s="87"/>
      <c r="H1385" s="18"/>
      <c r="I1385" s="89">
        <f t="shared" si="363"/>
        <v>0</v>
      </c>
      <c r="J1385" s="118"/>
      <c r="K1385" s="3">
        <f t="shared" si="364"/>
        <v>0</v>
      </c>
      <c r="L1385" s="3"/>
    </row>
    <row r="1386" ht="15.75" customHeight="1">
      <c r="A1386" s="31"/>
      <c r="B1386" s="89"/>
      <c r="C1386" s="89"/>
      <c r="D1386" s="18">
        <f t="shared" si="361"/>
        <v>0</v>
      </c>
      <c r="E1386" s="18">
        <f>B1386*A1372</f>
        <v>0</v>
      </c>
      <c r="F1386" s="18">
        <f t="shared" si="362"/>
        <v>0</v>
      </c>
      <c r="G1386" s="143">
        <f>F1388/A1372</f>
        <v>0</v>
      </c>
      <c r="H1386" s="18"/>
      <c r="I1386" s="89">
        <f t="shared" si="363"/>
        <v>0</v>
      </c>
      <c r="J1386" s="3"/>
      <c r="K1386" s="3">
        <f t="shared" si="364"/>
        <v>0</v>
      </c>
      <c r="L1386" s="3"/>
    </row>
    <row r="1387" ht="15.75" customHeight="1">
      <c r="A1387" s="31"/>
      <c r="B1387" s="89"/>
      <c r="C1387" s="89"/>
      <c r="D1387" s="18">
        <f t="shared" si="361"/>
        <v>0</v>
      </c>
      <c r="E1387" s="18">
        <f>B1387*A1372</f>
        <v>0</v>
      </c>
      <c r="F1387" s="18">
        <f t="shared" si="362"/>
        <v>0</v>
      </c>
      <c r="G1387" s="142"/>
      <c r="H1387" s="18"/>
      <c r="I1387" s="89">
        <f t="shared" si="363"/>
        <v>0</v>
      </c>
      <c r="J1387" s="3"/>
      <c r="K1387" s="3">
        <f t="shared" si="364"/>
        <v>0</v>
      </c>
      <c r="L1387" s="3"/>
    </row>
    <row r="1388" ht="15.75" customHeight="1">
      <c r="A1388" s="4" t="s">
        <v>495</v>
      </c>
      <c r="B1388" s="97">
        <f>SUM(B1374:B1387)</f>
        <v>0</v>
      </c>
      <c r="C1388" s="96"/>
      <c r="D1388" s="97">
        <f t="shared" ref="D1388:F1388" si="365">SUM(D1374:D1387)</f>
        <v>0</v>
      </c>
      <c r="E1388" s="97">
        <f t="shared" si="365"/>
        <v>0</v>
      </c>
      <c r="F1388" s="97">
        <f t="shared" si="365"/>
        <v>0</v>
      </c>
      <c r="G1388" s="87"/>
      <c r="H1388" s="96"/>
      <c r="I1388" s="97">
        <f t="shared" ref="I1388:L1388" si="366">SUM(I1374:I1387)</f>
        <v>0</v>
      </c>
      <c r="J1388" s="98">
        <f t="shared" si="366"/>
        <v>0</v>
      </c>
      <c r="K1388" s="98">
        <f t="shared" si="366"/>
        <v>0</v>
      </c>
      <c r="L1388" s="98">
        <f t="shared" si="366"/>
        <v>0</v>
      </c>
    </row>
    <row r="1389" ht="15.75" customHeight="1">
      <c r="A1389" s="8"/>
      <c r="B1389" s="100"/>
      <c r="C1389" s="100"/>
      <c r="D1389" s="100"/>
      <c r="E1389" s="100"/>
      <c r="F1389" s="100"/>
      <c r="G1389" s="100"/>
      <c r="H1389" s="100"/>
      <c r="I1389" s="101" t="s">
        <v>496</v>
      </c>
      <c r="J1389" s="100"/>
      <c r="K1389" s="100"/>
      <c r="L1389" s="101" t="s">
        <v>497</v>
      </c>
    </row>
    <row r="1390" ht="15.75" customHeight="1">
      <c r="A1390" s="8"/>
      <c r="B1390" s="100"/>
      <c r="C1390" s="100"/>
      <c r="D1390" s="100"/>
      <c r="E1390" s="100"/>
      <c r="F1390" s="100"/>
      <c r="G1390" s="100"/>
      <c r="H1390" s="100"/>
      <c r="I1390" s="104">
        <f>G1386*A1372</f>
        <v>0</v>
      </c>
      <c r="J1390" s="100"/>
      <c r="K1390" s="100"/>
      <c r="L1390" s="104"/>
    </row>
    <row r="1391" ht="15.75" customHeight="1">
      <c r="A1391" s="8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</row>
    <row r="1392" ht="15.75" customHeight="1">
      <c r="A1392" s="8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</row>
    <row r="1393" ht="15.75" customHeight="1">
      <c r="A1393" s="78" t="s">
        <v>478</v>
      </c>
      <c r="B1393" s="79" t="s">
        <v>479</v>
      </c>
      <c r="C1393" s="75"/>
      <c r="D1393" s="76"/>
      <c r="E1393" s="80" t="s">
        <v>480</v>
      </c>
      <c r="F1393" s="75"/>
      <c r="G1393" s="76"/>
      <c r="H1393" s="79" t="s">
        <v>481</v>
      </c>
      <c r="I1393" s="75"/>
      <c r="J1393" s="75"/>
      <c r="K1393" s="75"/>
      <c r="L1393" s="76"/>
    </row>
    <row r="1394" ht="15.75" customHeight="1">
      <c r="A1394" s="177">
        <v>4.0</v>
      </c>
      <c r="B1394" s="82" t="s">
        <v>482</v>
      </c>
      <c r="C1394" s="82" t="s">
        <v>483</v>
      </c>
      <c r="D1394" s="82" t="s">
        <v>484</v>
      </c>
      <c r="E1394" s="82" t="s">
        <v>485</v>
      </c>
      <c r="F1394" s="82" t="s">
        <v>484</v>
      </c>
      <c r="G1394" s="82" t="s">
        <v>524</v>
      </c>
      <c r="H1394" s="82" t="s">
        <v>486</v>
      </c>
      <c r="I1394" s="82" t="s">
        <v>487</v>
      </c>
      <c r="J1394" s="147" t="s">
        <v>488</v>
      </c>
      <c r="K1394" s="85" t="s">
        <v>489</v>
      </c>
      <c r="L1394" s="85" t="s">
        <v>490</v>
      </c>
    </row>
    <row r="1395" ht="15.75" customHeight="1">
      <c r="A1395" s="86" t="s">
        <v>491</v>
      </c>
      <c r="B1395" s="87"/>
      <c r="C1395" s="87"/>
      <c r="D1395" s="87"/>
      <c r="E1395" s="87"/>
      <c r="F1395" s="87"/>
      <c r="G1395" s="87"/>
      <c r="H1395" s="87"/>
      <c r="I1395" s="87"/>
      <c r="J1395" s="115"/>
      <c r="K1395" s="87"/>
      <c r="L1395" s="87"/>
    </row>
    <row r="1396" ht="15.75" customHeight="1">
      <c r="A1396" s="2"/>
      <c r="B1396" s="89"/>
      <c r="C1396" s="89"/>
      <c r="D1396" s="18">
        <f t="shared" ref="D1396:D1409" si="367">C1396*B1396</f>
        <v>0</v>
      </c>
      <c r="E1396" s="18">
        <f>B1396*A1394</f>
        <v>0</v>
      </c>
      <c r="F1396" s="18">
        <f t="shared" ref="F1396:F1409" si="368">E1396*C1396</f>
        <v>0</v>
      </c>
      <c r="G1396" s="140">
        <v>0.0</v>
      </c>
      <c r="H1396" s="18"/>
      <c r="I1396" s="89">
        <f t="shared" ref="I1396:I1409" si="369">H1396*E1396</f>
        <v>0</v>
      </c>
      <c r="J1396" s="116"/>
      <c r="K1396" s="3">
        <f t="shared" ref="K1396:K1409" si="370">J1396*I1396</f>
        <v>0</v>
      </c>
      <c r="L1396" s="3"/>
    </row>
    <row r="1397" ht="15.75" customHeight="1">
      <c r="A1397" s="2"/>
      <c r="B1397" s="89"/>
      <c r="C1397" s="89"/>
      <c r="D1397" s="18">
        <f t="shared" si="367"/>
        <v>0</v>
      </c>
      <c r="E1397" s="18">
        <f>B1397*A1394</f>
        <v>0</v>
      </c>
      <c r="F1397" s="18">
        <f t="shared" si="368"/>
        <v>0</v>
      </c>
      <c r="G1397" s="87"/>
      <c r="H1397" s="18"/>
      <c r="I1397" s="89">
        <f t="shared" si="369"/>
        <v>0</v>
      </c>
      <c r="J1397" s="116"/>
      <c r="K1397" s="3">
        <f t="shared" si="370"/>
        <v>0</v>
      </c>
      <c r="L1397" s="3"/>
    </row>
    <row r="1398" ht="15.75" customHeight="1">
      <c r="A1398" s="2"/>
      <c r="B1398" s="18"/>
      <c r="C1398" s="18"/>
      <c r="D1398" s="18">
        <f t="shared" si="367"/>
        <v>0</v>
      </c>
      <c r="E1398" s="18">
        <f>B1398*A1394</f>
        <v>0</v>
      </c>
      <c r="F1398" s="18">
        <f t="shared" si="368"/>
        <v>0</v>
      </c>
      <c r="G1398" s="148" t="s">
        <v>527</v>
      </c>
      <c r="H1398" s="18"/>
      <c r="I1398" s="89">
        <f t="shared" si="369"/>
        <v>0</v>
      </c>
      <c r="J1398" s="116"/>
      <c r="K1398" s="3">
        <f t="shared" si="370"/>
        <v>0</v>
      </c>
      <c r="L1398" s="3"/>
    </row>
    <row r="1399" ht="15.75" customHeight="1">
      <c r="A1399" s="2"/>
      <c r="B1399" s="18"/>
      <c r="C1399" s="18"/>
      <c r="D1399" s="18">
        <f t="shared" si="367"/>
        <v>0</v>
      </c>
      <c r="E1399" s="18">
        <f>B1399*A1394</f>
        <v>0</v>
      </c>
      <c r="F1399" s="18">
        <f t="shared" si="368"/>
        <v>0</v>
      </c>
      <c r="G1399" s="142"/>
      <c r="H1399" s="18"/>
      <c r="I1399" s="89">
        <f t="shared" si="369"/>
        <v>0</v>
      </c>
      <c r="J1399" s="116"/>
      <c r="K1399" s="3">
        <f t="shared" si="370"/>
        <v>0</v>
      </c>
      <c r="L1399" s="3"/>
    </row>
    <row r="1400" ht="15.75" customHeight="1">
      <c r="A1400" s="2"/>
      <c r="B1400" s="18"/>
      <c r="C1400" s="18"/>
      <c r="D1400" s="18">
        <f t="shared" si="367"/>
        <v>0</v>
      </c>
      <c r="E1400" s="18">
        <f>B1400*A1394</f>
        <v>0</v>
      </c>
      <c r="F1400" s="18">
        <f t="shared" si="368"/>
        <v>0</v>
      </c>
      <c r="G1400" s="142"/>
      <c r="H1400" s="18"/>
      <c r="I1400" s="89">
        <f t="shared" si="369"/>
        <v>0</v>
      </c>
      <c r="J1400" s="116"/>
      <c r="K1400" s="3">
        <f t="shared" si="370"/>
        <v>0</v>
      </c>
      <c r="L1400" s="3"/>
    </row>
    <row r="1401" ht="15.75" customHeight="1">
      <c r="A1401" s="2"/>
      <c r="B1401" s="18"/>
      <c r="C1401" s="18"/>
      <c r="D1401" s="18">
        <f t="shared" si="367"/>
        <v>0</v>
      </c>
      <c r="E1401" s="18">
        <f>B1401*A1394</f>
        <v>0</v>
      </c>
      <c r="F1401" s="18">
        <f t="shared" si="368"/>
        <v>0</v>
      </c>
      <c r="G1401" s="87"/>
      <c r="H1401" s="18"/>
      <c r="I1401" s="89">
        <f t="shared" si="369"/>
        <v>0</v>
      </c>
      <c r="J1401" s="116"/>
      <c r="K1401" s="3">
        <f t="shared" si="370"/>
        <v>0</v>
      </c>
      <c r="L1401" s="3"/>
    </row>
    <row r="1402" ht="15.75" customHeight="1">
      <c r="A1402" s="2"/>
      <c r="B1402" s="18"/>
      <c r="C1402" s="18"/>
      <c r="D1402" s="18">
        <f t="shared" si="367"/>
        <v>0</v>
      </c>
      <c r="E1402" s="18">
        <f>B1402*A1394</f>
        <v>0</v>
      </c>
      <c r="F1402" s="18">
        <f t="shared" si="368"/>
        <v>0</v>
      </c>
      <c r="G1402" s="59"/>
      <c r="H1402" s="18"/>
      <c r="I1402" s="89">
        <f t="shared" si="369"/>
        <v>0</v>
      </c>
      <c r="J1402" s="116"/>
      <c r="K1402" s="3">
        <f t="shared" si="370"/>
        <v>0</v>
      </c>
      <c r="L1402" s="3"/>
    </row>
    <row r="1403" ht="15.75" customHeight="1">
      <c r="A1403" s="2"/>
      <c r="B1403" s="89"/>
      <c r="C1403" s="89"/>
      <c r="D1403" s="18">
        <f t="shared" si="367"/>
        <v>0</v>
      </c>
      <c r="E1403" s="18">
        <f>B1403*A1394</f>
        <v>0</v>
      </c>
      <c r="F1403" s="18">
        <f t="shared" si="368"/>
        <v>0</v>
      </c>
      <c r="G1403" s="148" t="s">
        <v>528</v>
      </c>
      <c r="H1403" s="18"/>
      <c r="I1403" s="89">
        <f t="shared" si="369"/>
        <v>0</v>
      </c>
      <c r="J1403" s="116"/>
      <c r="K1403" s="3">
        <f t="shared" si="370"/>
        <v>0</v>
      </c>
      <c r="L1403" s="3"/>
    </row>
    <row r="1404" ht="15.75" customHeight="1">
      <c r="A1404" s="2"/>
      <c r="B1404" s="89"/>
      <c r="C1404" s="89"/>
      <c r="D1404" s="18">
        <f t="shared" si="367"/>
        <v>0</v>
      </c>
      <c r="E1404" s="18">
        <f>B1404*A1394</f>
        <v>0</v>
      </c>
      <c r="F1404" s="18">
        <f t="shared" si="368"/>
        <v>0</v>
      </c>
      <c r="G1404" s="142"/>
      <c r="H1404" s="18"/>
      <c r="I1404" s="89">
        <f t="shared" si="369"/>
        <v>0</v>
      </c>
      <c r="J1404" s="116"/>
      <c r="K1404" s="3">
        <f t="shared" si="370"/>
        <v>0</v>
      </c>
      <c r="L1404" s="3"/>
    </row>
    <row r="1405" ht="15.75" customHeight="1">
      <c r="A1405" s="1"/>
      <c r="B1405" s="89"/>
      <c r="C1405" s="89"/>
      <c r="D1405" s="18">
        <f t="shared" si="367"/>
        <v>0</v>
      </c>
      <c r="E1405" s="18">
        <f>B1405*A1394</f>
        <v>0</v>
      </c>
      <c r="F1405" s="18">
        <f t="shared" si="368"/>
        <v>0</v>
      </c>
      <c r="G1405" s="142"/>
      <c r="H1405" s="18"/>
      <c r="I1405" s="89">
        <f t="shared" si="369"/>
        <v>0</v>
      </c>
      <c r="J1405" s="116"/>
      <c r="K1405" s="3">
        <f t="shared" si="370"/>
        <v>0</v>
      </c>
      <c r="L1405" s="3"/>
    </row>
    <row r="1406" ht="15.75" customHeight="1">
      <c r="A1406" s="1"/>
      <c r="B1406" s="89"/>
      <c r="C1406" s="89"/>
      <c r="D1406" s="18">
        <f t="shared" si="367"/>
        <v>0</v>
      </c>
      <c r="E1406" s="18">
        <f>B1406*A1394</f>
        <v>0</v>
      </c>
      <c r="F1406" s="18">
        <f t="shared" si="368"/>
        <v>0</v>
      </c>
      <c r="G1406" s="142"/>
      <c r="H1406" s="18"/>
      <c r="I1406" s="89">
        <f t="shared" si="369"/>
        <v>0</v>
      </c>
      <c r="J1406" s="116"/>
      <c r="K1406" s="3">
        <f t="shared" si="370"/>
        <v>0</v>
      </c>
      <c r="L1406" s="3"/>
    </row>
    <row r="1407" ht="15.75" customHeight="1">
      <c r="A1407" s="31"/>
      <c r="B1407" s="89"/>
      <c r="C1407" s="89"/>
      <c r="D1407" s="95">
        <f t="shared" si="367"/>
        <v>0</v>
      </c>
      <c r="E1407" s="95">
        <f>B1407*A1394</f>
        <v>0</v>
      </c>
      <c r="F1407" s="18">
        <f t="shared" si="368"/>
        <v>0</v>
      </c>
      <c r="G1407" s="87"/>
      <c r="H1407" s="18"/>
      <c r="I1407" s="89">
        <f t="shared" si="369"/>
        <v>0</v>
      </c>
      <c r="J1407" s="118"/>
      <c r="K1407" s="3">
        <f t="shared" si="370"/>
        <v>0</v>
      </c>
      <c r="L1407" s="3"/>
    </row>
    <row r="1408" ht="15.75" customHeight="1">
      <c r="A1408" s="31"/>
      <c r="B1408" s="89"/>
      <c r="C1408" s="89"/>
      <c r="D1408" s="18">
        <f t="shared" si="367"/>
        <v>0</v>
      </c>
      <c r="E1408" s="18">
        <f>B1408*A1394</f>
        <v>0</v>
      </c>
      <c r="F1408" s="18">
        <f t="shared" si="368"/>
        <v>0</v>
      </c>
      <c r="G1408" s="143">
        <f>F1410/A1394</f>
        <v>0</v>
      </c>
      <c r="H1408" s="18"/>
      <c r="I1408" s="89">
        <f t="shared" si="369"/>
        <v>0</v>
      </c>
      <c r="J1408" s="3"/>
      <c r="K1408" s="3">
        <f t="shared" si="370"/>
        <v>0</v>
      </c>
      <c r="L1408" s="3"/>
    </row>
    <row r="1409" ht="15.75" customHeight="1">
      <c r="A1409" s="31"/>
      <c r="B1409" s="89"/>
      <c r="C1409" s="89"/>
      <c r="D1409" s="18">
        <f t="shared" si="367"/>
        <v>0</v>
      </c>
      <c r="E1409" s="18">
        <f>B1409*A1394</f>
        <v>0</v>
      </c>
      <c r="F1409" s="18">
        <f t="shared" si="368"/>
        <v>0</v>
      </c>
      <c r="G1409" s="142"/>
      <c r="H1409" s="18"/>
      <c r="I1409" s="89">
        <f t="shared" si="369"/>
        <v>0</v>
      </c>
      <c r="J1409" s="3"/>
      <c r="K1409" s="3">
        <f t="shared" si="370"/>
        <v>0</v>
      </c>
      <c r="L1409" s="3"/>
    </row>
    <row r="1410" ht="15.75" customHeight="1">
      <c r="A1410" s="4" t="s">
        <v>495</v>
      </c>
      <c r="B1410" s="97">
        <f>SUM(B1396:B1409)</f>
        <v>0</v>
      </c>
      <c r="C1410" s="96"/>
      <c r="D1410" s="97">
        <f t="shared" ref="D1410:F1410" si="371">SUM(D1396:D1409)</f>
        <v>0</v>
      </c>
      <c r="E1410" s="97">
        <f t="shared" si="371"/>
        <v>0</v>
      </c>
      <c r="F1410" s="97">
        <f t="shared" si="371"/>
        <v>0</v>
      </c>
      <c r="G1410" s="87"/>
      <c r="H1410" s="96"/>
      <c r="I1410" s="97">
        <f t="shared" ref="I1410:L1410" si="372">SUM(I1396:I1409)</f>
        <v>0</v>
      </c>
      <c r="J1410" s="98">
        <f t="shared" si="372"/>
        <v>0</v>
      </c>
      <c r="K1410" s="98">
        <f t="shared" si="372"/>
        <v>0</v>
      </c>
      <c r="L1410" s="98">
        <f t="shared" si="372"/>
        <v>0</v>
      </c>
    </row>
    <row r="1411" ht="15.75" customHeight="1">
      <c r="A1411" s="8"/>
      <c r="B1411" s="100"/>
      <c r="C1411" s="100"/>
      <c r="D1411" s="100"/>
      <c r="E1411" s="100"/>
      <c r="F1411" s="100"/>
      <c r="G1411" s="100"/>
      <c r="H1411" s="100"/>
      <c r="I1411" s="101" t="s">
        <v>496</v>
      </c>
      <c r="J1411" s="100"/>
      <c r="K1411" s="100"/>
      <c r="L1411" s="101" t="s">
        <v>497</v>
      </c>
    </row>
    <row r="1412" ht="15.75" customHeight="1">
      <c r="A1412" s="8"/>
      <c r="B1412" s="100"/>
      <c r="C1412" s="100"/>
      <c r="D1412" s="100"/>
      <c r="E1412" s="100"/>
      <c r="F1412" s="100"/>
      <c r="G1412" s="100"/>
      <c r="H1412" s="100"/>
      <c r="I1412" s="104">
        <f>G1408*A1394</f>
        <v>0</v>
      </c>
      <c r="J1412" s="100"/>
      <c r="K1412" s="100"/>
      <c r="L1412" s="104"/>
    </row>
    <row r="1413" ht="15.75" customHeight="1">
      <c r="A1413" s="8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</row>
    <row r="1414" ht="15.75" customHeight="1">
      <c r="A1414" s="8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</row>
    <row r="1415" ht="15.75" customHeight="1">
      <c r="A1415" s="66"/>
      <c r="B1415" s="75"/>
      <c r="C1415" s="75"/>
      <c r="D1415" s="75"/>
      <c r="E1415" s="75"/>
      <c r="F1415" s="75"/>
      <c r="G1415" s="75"/>
      <c r="H1415" s="75"/>
      <c r="I1415" s="75"/>
      <c r="J1415" s="75"/>
      <c r="K1415" s="75"/>
      <c r="L1415" s="76"/>
    </row>
    <row r="1416" ht="15.75" customHeight="1">
      <c r="A1416" s="78" t="s">
        <v>478</v>
      </c>
      <c r="B1416" s="79" t="s">
        <v>479</v>
      </c>
      <c r="C1416" s="75"/>
      <c r="D1416" s="76"/>
      <c r="E1416" s="80" t="s">
        <v>480</v>
      </c>
      <c r="F1416" s="75"/>
      <c r="G1416" s="76"/>
      <c r="H1416" s="79" t="s">
        <v>481</v>
      </c>
      <c r="I1416" s="75"/>
      <c r="J1416" s="75"/>
      <c r="K1416" s="75"/>
      <c r="L1416" s="76"/>
    </row>
    <row r="1417" ht="15.75" customHeight="1">
      <c r="A1417" s="177">
        <v>4.0</v>
      </c>
      <c r="B1417" s="82" t="s">
        <v>482</v>
      </c>
      <c r="C1417" s="82" t="s">
        <v>483</v>
      </c>
      <c r="D1417" s="82" t="s">
        <v>484</v>
      </c>
      <c r="E1417" s="82" t="s">
        <v>485</v>
      </c>
      <c r="F1417" s="82" t="s">
        <v>484</v>
      </c>
      <c r="G1417" s="82" t="s">
        <v>524</v>
      </c>
      <c r="H1417" s="82" t="s">
        <v>486</v>
      </c>
      <c r="I1417" s="82" t="s">
        <v>487</v>
      </c>
      <c r="J1417" s="147" t="s">
        <v>488</v>
      </c>
      <c r="K1417" s="85" t="s">
        <v>489</v>
      </c>
      <c r="L1417" s="85" t="s">
        <v>490</v>
      </c>
    </row>
    <row r="1418" ht="15.75" customHeight="1">
      <c r="A1418" s="86" t="s">
        <v>491</v>
      </c>
      <c r="B1418" s="87"/>
      <c r="C1418" s="87"/>
      <c r="D1418" s="87"/>
      <c r="E1418" s="87"/>
      <c r="F1418" s="87"/>
      <c r="G1418" s="87"/>
      <c r="H1418" s="87"/>
      <c r="I1418" s="87"/>
      <c r="J1418" s="115"/>
      <c r="K1418" s="87"/>
      <c r="L1418" s="87"/>
    </row>
    <row r="1419" ht="15.75" customHeight="1">
      <c r="A1419" s="2"/>
      <c r="B1419" s="89"/>
      <c r="C1419" s="89"/>
      <c r="D1419" s="18">
        <f t="shared" ref="D1419:D1432" si="373">C1419*B1419</f>
        <v>0</v>
      </c>
      <c r="E1419" s="18">
        <f>B1419*A1417</f>
        <v>0</v>
      </c>
      <c r="F1419" s="18">
        <f t="shared" ref="F1419:F1432" si="374">E1419*C1419</f>
        <v>0</v>
      </c>
      <c r="G1419" s="140">
        <v>0.0</v>
      </c>
      <c r="H1419" s="18"/>
      <c r="I1419" s="89">
        <f t="shared" ref="I1419:I1432" si="375">H1419*E1419</f>
        <v>0</v>
      </c>
      <c r="J1419" s="116"/>
      <c r="K1419" s="3">
        <f t="shared" ref="K1419:K1432" si="376">J1419*I1419</f>
        <v>0</v>
      </c>
      <c r="L1419" s="3"/>
    </row>
    <row r="1420" ht="15.75" customHeight="1">
      <c r="A1420" s="2"/>
      <c r="B1420" s="89"/>
      <c r="C1420" s="89"/>
      <c r="D1420" s="18">
        <f t="shared" si="373"/>
        <v>0</v>
      </c>
      <c r="E1420" s="18">
        <f>B1420*A1417</f>
        <v>0</v>
      </c>
      <c r="F1420" s="18">
        <f t="shared" si="374"/>
        <v>0</v>
      </c>
      <c r="G1420" s="87"/>
      <c r="H1420" s="18"/>
      <c r="I1420" s="89">
        <f t="shared" si="375"/>
        <v>0</v>
      </c>
      <c r="J1420" s="116"/>
      <c r="K1420" s="3">
        <f t="shared" si="376"/>
        <v>0</v>
      </c>
      <c r="L1420" s="3"/>
    </row>
    <row r="1421" ht="15.75" customHeight="1">
      <c r="A1421" s="2"/>
      <c r="B1421" s="18"/>
      <c r="C1421" s="18"/>
      <c r="D1421" s="18">
        <f t="shared" si="373"/>
        <v>0</v>
      </c>
      <c r="E1421" s="18">
        <f>B1421*A1417</f>
        <v>0</v>
      </c>
      <c r="F1421" s="18">
        <f t="shared" si="374"/>
        <v>0</v>
      </c>
      <c r="G1421" s="148" t="s">
        <v>527</v>
      </c>
      <c r="H1421" s="18"/>
      <c r="I1421" s="89">
        <f t="shared" si="375"/>
        <v>0</v>
      </c>
      <c r="J1421" s="116"/>
      <c r="K1421" s="3">
        <f t="shared" si="376"/>
        <v>0</v>
      </c>
      <c r="L1421" s="3"/>
    </row>
    <row r="1422" ht="15.75" customHeight="1">
      <c r="A1422" s="2"/>
      <c r="B1422" s="18"/>
      <c r="C1422" s="18"/>
      <c r="D1422" s="18">
        <f t="shared" si="373"/>
        <v>0</v>
      </c>
      <c r="E1422" s="18">
        <f>B1422*A1417</f>
        <v>0</v>
      </c>
      <c r="F1422" s="18">
        <f t="shared" si="374"/>
        <v>0</v>
      </c>
      <c r="G1422" s="142"/>
      <c r="H1422" s="18"/>
      <c r="I1422" s="89">
        <f t="shared" si="375"/>
        <v>0</v>
      </c>
      <c r="J1422" s="116"/>
      <c r="K1422" s="3">
        <f t="shared" si="376"/>
        <v>0</v>
      </c>
      <c r="L1422" s="3"/>
    </row>
    <row r="1423" ht="15.75" customHeight="1">
      <c r="A1423" s="2"/>
      <c r="B1423" s="18"/>
      <c r="C1423" s="18"/>
      <c r="D1423" s="18">
        <f t="shared" si="373"/>
        <v>0</v>
      </c>
      <c r="E1423" s="18">
        <f>B1423*A1417</f>
        <v>0</v>
      </c>
      <c r="F1423" s="18">
        <f t="shared" si="374"/>
        <v>0</v>
      </c>
      <c r="G1423" s="142"/>
      <c r="H1423" s="18"/>
      <c r="I1423" s="89">
        <f t="shared" si="375"/>
        <v>0</v>
      </c>
      <c r="J1423" s="116"/>
      <c r="K1423" s="3">
        <f t="shared" si="376"/>
        <v>0</v>
      </c>
      <c r="L1423" s="3"/>
    </row>
    <row r="1424" ht="15.75" customHeight="1">
      <c r="A1424" s="2"/>
      <c r="B1424" s="18"/>
      <c r="C1424" s="18"/>
      <c r="D1424" s="18">
        <f t="shared" si="373"/>
        <v>0</v>
      </c>
      <c r="E1424" s="18">
        <f>B1424*A1417</f>
        <v>0</v>
      </c>
      <c r="F1424" s="18">
        <f t="shared" si="374"/>
        <v>0</v>
      </c>
      <c r="G1424" s="87"/>
      <c r="H1424" s="18"/>
      <c r="I1424" s="89">
        <f t="shared" si="375"/>
        <v>0</v>
      </c>
      <c r="J1424" s="116"/>
      <c r="K1424" s="3">
        <f t="shared" si="376"/>
        <v>0</v>
      </c>
      <c r="L1424" s="3"/>
    </row>
    <row r="1425" ht="15.75" customHeight="1">
      <c r="A1425" s="2"/>
      <c r="B1425" s="18"/>
      <c r="C1425" s="18"/>
      <c r="D1425" s="18">
        <f t="shared" si="373"/>
        <v>0</v>
      </c>
      <c r="E1425" s="18">
        <f>B1425*A1417</f>
        <v>0</v>
      </c>
      <c r="F1425" s="18">
        <f t="shared" si="374"/>
        <v>0</v>
      </c>
      <c r="G1425" s="59"/>
      <c r="H1425" s="18"/>
      <c r="I1425" s="89">
        <f t="shared" si="375"/>
        <v>0</v>
      </c>
      <c r="J1425" s="116"/>
      <c r="K1425" s="3">
        <f t="shared" si="376"/>
        <v>0</v>
      </c>
      <c r="L1425" s="3"/>
    </row>
    <row r="1426" ht="15.75" customHeight="1">
      <c r="A1426" s="2"/>
      <c r="B1426" s="89"/>
      <c r="C1426" s="89"/>
      <c r="D1426" s="18">
        <f t="shared" si="373"/>
        <v>0</v>
      </c>
      <c r="E1426" s="18">
        <f>B1426*A1417</f>
        <v>0</v>
      </c>
      <c r="F1426" s="18">
        <f t="shared" si="374"/>
        <v>0</v>
      </c>
      <c r="G1426" s="148" t="s">
        <v>528</v>
      </c>
      <c r="H1426" s="18"/>
      <c r="I1426" s="89">
        <f t="shared" si="375"/>
        <v>0</v>
      </c>
      <c r="J1426" s="116"/>
      <c r="K1426" s="3">
        <f t="shared" si="376"/>
        <v>0</v>
      </c>
      <c r="L1426" s="3"/>
    </row>
    <row r="1427" ht="15.75" customHeight="1">
      <c r="A1427" s="2"/>
      <c r="B1427" s="89"/>
      <c r="C1427" s="89"/>
      <c r="D1427" s="18">
        <f t="shared" si="373"/>
        <v>0</v>
      </c>
      <c r="E1427" s="18">
        <f>B1427*A1417</f>
        <v>0</v>
      </c>
      <c r="F1427" s="18">
        <f t="shared" si="374"/>
        <v>0</v>
      </c>
      <c r="G1427" s="142"/>
      <c r="H1427" s="18"/>
      <c r="I1427" s="89">
        <f t="shared" si="375"/>
        <v>0</v>
      </c>
      <c r="J1427" s="116"/>
      <c r="K1427" s="3">
        <f t="shared" si="376"/>
        <v>0</v>
      </c>
      <c r="L1427" s="3"/>
    </row>
    <row r="1428" ht="15.75" customHeight="1">
      <c r="A1428" s="1"/>
      <c r="B1428" s="89"/>
      <c r="C1428" s="89"/>
      <c r="D1428" s="18">
        <f t="shared" si="373"/>
        <v>0</v>
      </c>
      <c r="E1428" s="18">
        <f>B1428*A1417</f>
        <v>0</v>
      </c>
      <c r="F1428" s="18">
        <f t="shared" si="374"/>
        <v>0</v>
      </c>
      <c r="G1428" s="142"/>
      <c r="H1428" s="18"/>
      <c r="I1428" s="89">
        <f t="shared" si="375"/>
        <v>0</v>
      </c>
      <c r="J1428" s="116"/>
      <c r="K1428" s="3">
        <f t="shared" si="376"/>
        <v>0</v>
      </c>
      <c r="L1428" s="3"/>
    </row>
    <row r="1429" ht="15.75" customHeight="1">
      <c r="A1429" s="1"/>
      <c r="B1429" s="89"/>
      <c r="C1429" s="89"/>
      <c r="D1429" s="18">
        <f t="shared" si="373"/>
        <v>0</v>
      </c>
      <c r="E1429" s="18">
        <f>B1429*A1417</f>
        <v>0</v>
      </c>
      <c r="F1429" s="18">
        <f t="shared" si="374"/>
        <v>0</v>
      </c>
      <c r="G1429" s="142"/>
      <c r="H1429" s="18"/>
      <c r="I1429" s="89">
        <f t="shared" si="375"/>
        <v>0</v>
      </c>
      <c r="J1429" s="116"/>
      <c r="K1429" s="3">
        <f t="shared" si="376"/>
        <v>0</v>
      </c>
      <c r="L1429" s="3"/>
    </row>
    <row r="1430" ht="15.75" customHeight="1">
      <c r="A1430" s="31"/>
      <c r="B1430" s="89"/>
      <c r="C1430" s="89"/>
      <c r="D1430" s="95">
        <f t="shared" si="373"/>
        <v>0</v>
      </c>
      <c r="E1430" s="95">
        <f>B1430*A1417</f>
        <v>0</v>
      </c>
      <c r="F1430" s="18">
        <f t="shared" si="374"/>
        <v>0</v>
      </c>
      <c r="G1430" s="87"/>
      <c r="H1430" s="18"/>
      <c r="I1430" s="89">
        <f t="shared" si="375"/>
        <v>0</v>
      </c>
      <c r="J1430" s="118"/>
      <c r="K1430" s="3">
        <f t="shared" si="376"/>
        <v>0</v>
      </c>
      <c r="L1430" s="3"/>
    </row>
    <row r="1431" ht="15.75" customHeight="1">
      <c r="A1431" s="31"/>
      <c r="B1431" s="89"/>
      <c r="C1431" s="89"/>
      <c r="D1431" s="18">
        <f t="shared" si="373"/>
        <v>0</v>
      </c>
      <c r="E1431" s="18">
        <f>B1431*A1417</f>
        <v>0</v>
      </c>
      <c r="F1431" s="18">
        <f t="shared" si="374"/>
        <v>0</v>
      </c>
      <c r="G1431" s="143">
        <f>F1433/A1417</f>
        <v>0</v>
      </c>
      <c r="H1431" s="18"/>
      <c r="I1431" s="89">
        <f t="shared" si="375"/>
        <v>0</v>
      </c>
      <c r="J1431" s="3"/>
      <c r="K1431" s="3">
        <f t="shared" si="376"/>
        <v>0</v>
      </c>
      <c r="L1431" s="3"/>
    </row>
    <row r="1432" ht="15.75" customHeight="1">
      <c r="A1432" s="31"/>
      <c r="B1432" s="89"/>
      <c r="C1432" s="89"/>
      <c r="D1432" s="18">
        <f t="shared" si="373"/>
        <v>0</v>
      </c>
      <c r="E1432" s="18">
        <f>B1432*A1417</f>
        <v>0</v>
      </c>
      <c r="F1432" s="18">
        <f t="shared" si="374"/>
        <v>0</v>
      </c>
      <c r="G1432" s="142"/>
      <c r="H1432" s="18"/>
      <c r="I1432" s="89">
        <f t="shared" si="375"/>
        <v>0</v>
      </c>
      <c r="J1432" s="3"/>
      <c r="K1432" s="3">
        <f t="shared" si="376"/>
        <v>0</v>
      </c>
      <c r="L1432" s="3"/>
    </row>
    <row r="1433" ht="15.75" customHeight="1">
      <c r="A1433" s="4" t="s">
        <v>495</v>
      </c>
      <c r="B1433" s="97">
        <f>SUM(B1419:B1432)</f>
        <v>0</v>
      </c>
      <c r="C1433" s="96"/>
      <c r="D1433" s="97">
        <f t="shared" ref="D1433:F1433" si="377">SUM(D1419:D1432)</f>
        <v>0</v>
      </c>
      <c r="E1433" s="97">
        <f t="shared" si="377"/>
        <v>0</v>
      </c>
      <c r="F1433" s="97">
        <f t="shared" si="377"/>
        <v>0</v>
      </c>
      <c r="G1433" s="87"/>
      <c r="H1433" s="96"/>
      <c r="I1433" s="97">
        <f t="shared" ref="I1433:L1433" si="378">SUM(I1419:I1432)</f>
        <v>0</v>
      </c>
      <c r="J1433" s="98">
        <f t="shared" si="378"/>
        <v>0</v>
      </c>
      <c r="K1433" s="98">
        <f t="shared" si="378"/>
        <v>0</v>
      </c>
      <c r="L1433" s="98">
        <f t="shared" si="378"/>
        <v>0</v>
      </c>
    </row>
    <row r="1434" ht="15.75" customHeight="1">
      <c r="A1434" s="8"/>
      <c r="B1434" s="100"/>
      <c r="C1434" s="100"/>
      <c r="D1434" s="100"/>
      <c r="E1434" s="100"/>
      <c r="F1434" s="100"/>
      <c r="G1434" s="100"/>
      <c r="H1434" s="100"/>
      <c r="I1434" s="101" t="s">
        <v>496</v>
      </c>
      <c r="J1434" s="100"/>
      <c r="K1434" s="100"/>
      <c r="L1434" s="101" t="s">
        <v>497</v>
      </c>
    </row>
    <row r="1435" ht="15.75" customHeight="1">
      <c r="A1435" s="8"/>
      <c r="B1435" s="100"/>
      <c r="C1435" s="100"/>
      <c r="D1435" s="100"/>
      <c r="E1435" s="100"/>
      <c r="F1435" s="100"/>
      <c r="G1435" s="100"/>
      <c r="H1435" s="100"/>
      <c r="I1435" s="104">
        <f>G1431*A1417</f>
        <v>0</v>
      </c>
      <c r="J1435" s="100"/>
      <c r="K1435" s="100"/>
      <c r="L1435" s="104"/>
    </row>
    <row r="1436" ht="15.75" customHeight="1">
      <c r="A1436" s="8"/>
      <c r="B1436" s="100"/>
      <c r="C1436" s="100"/>
      <c r="D1436" s="100"/>
      <c r="E1436" s="100"/>
      <c r="F1436" s="100"/>
      <c r="G1436" s="100"/>
      <c r="H1436" s="100"/>
      <c r="I1436" s="107"/>
      <c r="J1436" s="100"/>
      <c r="K1436" s="100"/>
      <c r="L1436" s="107"/>
    </row>
    <row r="1437" ht="15.75" customHeight="1">
      <c r="A1437" s="8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</row>
    <row r="1438" ht="15.75" customHeight="1">
      <c r="A1438" s="66"/>
      <c r="B1438" s="75"/>
      <c r="C1438" s="75"/>
      <c r="D1438" s="75"/>
      <c r="E1438" s="75"/>
      <c r="F1438" s="75"/>
      <c r="G1438" s="75"/>
      <c r="H1438" s="75"/>
      <c r="I1438" s="75"/>
      <c r="J1438" s="75"/>
      <c r="K1438" s="75"/>
      <c r="L1438" s="76"/>
    </row>
    <row r="1439" ht="15.75" customHeight="1">
      <c r="A1439" s="78" t="s">
        <v>478</v>
      </c>
      <c r="B1439" s="79" t="s">
        <v>479</v>
      </c>
      <c r="C1439" s="75"/>
      <c r="D1439" s="76"/>
      <c r="E1439" s="80" t="s">
        <v>480</v>
      </c>
      <c r="F1439" s="75"/>
      <c r="G1439" s="76"/>
      <c r="H1439" s="79" t="s">
        <v>481</v>
      </c>
      <c r="I1439" s="75"/>
      <c r="J1439" s="75"/>
      <c r="K1439" s="75"/>
      <c r="L1439" s="76"/>
    </row>
    <row r="1440" ht="15.75" customHeight="1">
      <c r="A1440" s="177">
        <v>4.0</v>
      </c>
      <c r="B1440" s="82" t="s">
        <v>482</v>
      </c>
      <c r="C1440" s="82" t="s">
        <v>483</v>
      </c>
      <c r="D1440" s="82" t="s">
        <v>484</v>
      </c>
      <c r="E1440" s="82" t="s">
        <v>485</v>
      </c>
      <c r="F1440" s="82" t="s">
        <v>484</v>
      </c>
      <c r="G1440" s="82" t="s">
        <v>524</v>
      </c>
      <c r="H1440" s="82" t="s">
        <v>486</v>
      </c>
      <c r="I1440" s="82" t="s">
        <v>487</v>
      </c>
      <c r="J1440" s="147" t="s">
        <v>488</v>
      </c>
      <c r="K1440" s="85" t="s">
        <v>489</v>
      </c>
      <c r="L1440" s="85" t="s">
        <v>490</v>
      </c>
    </row>
    <row r="1441" ht="15.75" customHeight="1">
      <c r="A1441" s="86" t="s">
        <v>491</v>
      </c>
      <c r="B1441" s="87"/>
      <c r="C1441" s="87"/>
      <c r="D1441" s="87"/>
      <c r="E1441" s="87"/>
      <c r="F1441" s="87"/>
      <c r="G1441" s="87"/>
      <c r="H1441" s="87"/>
      <c r="I1441" s="87"/>
      <c r="J1441" s="115"/>
      <c r="K1441" s="87"/>
      <c r="L1441" s="87"/>
    </row>
    <row r="1442" ht="15.75" customHeight="1">
      <c r="A1442" s="2"/>
      <c r="B1442" s="89"/>
      <c r="C1442" s="89"/>
      <c r="D1442" s="18">
        <f t="shared" ref="D1442:D1455" si="379">C1442*B1442</f>
        <v>0</v>
      </c>
      <c r="E1442" s="18">
        <f>B1442*A1440</f>
        <v>0</v>
      </c>
      <c r="F1442" s="18">
        <f t="shared" ref="F1442:F1455" si="380">E1442*C1442</f>
        <v>0</v>
      </c>
      <c r="G1442" s="140">
        <v>0.0</v>
      </c>
      <c r="H1442" s="18"/>
      <c r="I1442" s="89">
        <f t="shared" ref="I1442:I1455" si="381">H1442*E1442</f>
        <v>0</v>
      </c>
      <c r="J1442" s="116"/>
      <c r="K1442" s="3">
        <f t="shared" ref="K1442:K1455" si="382">J1442*I1442</f>
        <v>0</v>
      </c>
      <c r="L1442" s="3"/>
    </row>
    <row r="1443" ht="15.75" customHeight="1">
      <c r="A1443" s="2"/>
      <c r="B1443" s="89"/>
      <c r="C1443" s="89"/>
      <c r="D1443" s="18">
        <f t="shared" si="379"/>
        <v>0</v>
      </c>
      <c r="E1443" s="18">
        <f>B1443*A1440</f>
        <v>0</v>
      </c>
      <c r="F1443" s="18">
        <f t="shared" si="380"/>
        <v>0</v>
      </c>
      <c r="G1443" s="87"/>
      <c r="H1443" s="18"/>
      <c r="I1443" s="89">
        <f t="shared" si="381"/>
        <v>0</v>
      </c>
      <c r="J1443" s="116"/>
      <c r="K1443" s="3">
        <f t="shared" si="382"/>
        <v>0</v>
      </c>
      <c r="L1443" s="3"/>
    </row>
    <row r="1444" ht="15.75" customHeight="1">
      <c r="A1444" s="2"/>
      <c r="B1444" s="18"/>
      <c r="C1444" s="18"/>
      <c r="D1444" s="18">
        <f t="shared" si="379"/>
        <v>0</v>
      </c>
      <c r="E1444" s="18">
        <f>B1444*A1440</f>
        <v>0</v>
      </c>
      <c r="F1444" s="18">
        <f t="shared" si="380"/>
        <v>0</v>
      </c>
      <c r="G1444" s="148" t="s">
        <v>527</v>
      </c>
      <c r="H1444" s="18"/>
      <c r="I1444" s="89">
        <f t="shared" si="381"/>
        <v>0</v>
      </c>
      <c r="J1444" s="116"/>
      <c r="K1444" s="3">
        <f t="shared" si="382"/>
        <v>0</v>
      </c>
      <c r="L1444" s="3"/>
    </row>
    <row r="1445" ht="15.75" customHeight="1">
      <c r="A1445" s="2"/>
      <c r="B1445" s="18"/>
      <c r="C1445" s="18"/>
      <c r="D1445" s="18">
        <f t="shared" si="379"/>
        <v>0</v>
      </c>
      <c r="E1445" s="18">
        <f>B1445*A1440</f>
        <v>0</v>
      </c>
      <c r="F1445" s="18">
        <f t="shared" si="380"/>
        <v>0</v>
      </c>
      <c r="G1445" s="142"/>
      <c r="H1445" s="18"/>
      <c r="I1445" s="89">
        <f t="shared" si="381"/>
        <v>0</v>
      </c>
      <c r="J1445" s="116"/>
      <c r="K1445" s="3">
        <f t="shared" si="382"/>
        <v>0</v>
      </c>
      <c r="L1445" s="3"/>
    </row>
    <row r="1446" ht="15.75" customHeight="1">
      <c r="A1446" s="2"/>
      <c r="B1446" s="18"/>
      <c r="C1446" s="18"/>
      <c r="D1446" s="18">
        <f t="shared" si="379"/>
        <v>0</v>
      </c>
      <c r="E1446" s="18">
        <f>B1446*A1440</f>
        <v>0</v>
      </c>
      <c r="F1446" s="18">
        <f t="shared" si="380"/>
        <v>0</v>
      </c>
      <c r="G1446" s="142"/>
      <c r="H1446" s="18"/>
      <c r="I1446" s="89">
        <f t="shared" si="381"/>
        <v>0</v>
      </c>
      <c r="J1446" s="116"/>
      <c r="K1446" s="3">
        <f t="shared" si="382"/>
        <v>0</v>
      </c>
      <c r="L1446" s="3"/>
    </row>
    <row r="1447" ht="15.75" customHeight="1">
      <c r="A1447" s="2"/>
      <c r="B1447" s="18"/>
      <c r="C1447" s="18"/>
      <c r="D1447" s="18">
        <f t="shared" si="379"/>
        <v>0</v>
      </c>
      <c r="E1447" s="18">
        <f>B1447*A1440</f>
        <v>0</v>
      </c>
      <c r="F1447" s="18">
        <f t="shared" si="380"/>
        <v>0</v>
      </c>
      <c r="G1447" s="87"/>
      <c r="H1447" s="18"/>
      <c r="I1447" s="89">
        <f t="shared" si="381"/>
        <v>0</v>
      </c>
      <c r="J1447" s="116"/>
      <c r="K1447" s="3">
        <f t="shared" si="382"/>
        <v>0</v>
      </c>
      <c r="L1447" s="3"/>
    </row>
    <row r="1448" ht="15.75" customHeight="1">
      <c r="A1448" s="2"/>
      <c r="B1448" s="18"/>
      <c r="C1448" s="18"/>
      <c r="D1448" s="18">
        <f t="shared" si="379"/>
        <v>0</v>
      </c>
      <c r="E1448" s="18">
        <f>B1448*A1440</f>
        <v>0</v>
      </c>
      <c r="F1448" s="18">
        <f t="shared" si="380"/>
        <v>0</v>
      </c>
      <c r="G1448" s="59"/>
      <c r="H1448" s="18"/>
      <c r="I1448" s="89">
        <f t="shared" si="381"/>
        <v>0</v>
      </c>
      <c r="J1448" s="116"/>
      <c r="K1448" s="3">
        <f t="shared" si="382"/>
        <v>0</v>
      </c>
      <c r="L1448" s="3"/>
    </row>
    <row r="1449" ht="15.75" customHeight="1">
      <c r="A1449" s="2"/>
      <c r="B1449" s="89"/>
      <c r="C1449" s="89"/>
      <c r="D1449" s="18">
        <f t="shared" si="379"/>
        <v>0</v>
      </c>
      <c r="E1449" s="18">
        <f>B1449*A1440</f>
        <v>0</v>
      </c>
      <c r="F1449" s="18">
        <f t="shared" si="380"/>
        <v>0</v>
      </c>
      <c r="G1449" s="148" t="s">
        <v>528</v>
      </c>
      <c r="H1449" s="18"/>
      <c r="I1449" s="89">
        <f t="shared" si="381"/>
        <v>0</v>
      </c>
      <c r="J1449" s="116"/>
      <c r="K1449" s="3">
        <f t="shared" si="382"/>
        <v>0</v>
      </c>
      <c r="L1449" s="3"/>
    </row>
    <row r="1450" ht="15.75" customHeight="1">
      <c r="A1450" s="2"/>
      <c r="B1450" s="89"/>
      <c r="C1450" s="89"/>
      <c r="D1450" s="18">
        <f t="shared" si="379"/>
        <v>0</v>
      </c>
      <c r="E1450" s="18">
        <f>B1450*A1440</f>
        <v>0</v>
      </c>
      <c r="F1450" s="18">
        <f t="shared" si="380"/>
        <v>0</v>
      </c>
      <c r="G1450" s="142"/>
      <c r="H1450" s="18"/>
      <c r="I1450" s="89">
        <f t="shared" si="381"/>
        <v>0</v>
      </c>
      <c r="J1450" s="116"/>
      <c r="K1450" s="3">
        <f t="shared" si="382"/>
        <v>0</v>
      </c>
      <c r="L1450" s="3"/>
    </row>
    <row r="1451" ht="15.75" customHeight="1">
      <c r="A1451" s="1"/>
      <c r="B1451" s="89"/>
      <c r="C1451" s="89"/>
      <c r="D1451" s="18">
        <f t="shared" si="379"/>
        <v>0</v>
      </c>
      <c r="E1451" s="18">
        <f>B1451*A1440</f>
        <v>0</v>
      </c>
      <c r="F1451" s="18">
        <f t="shared" si="380"/>
        <v>0</v>
      </c>
      <c r="G1451" s="142"/>
      <c r="H1451" s="18"/>
      <c r="I1451" s="89">
        <f t="shared" si="381"/>
        <v>0</v>
      </c>
      <c r="J1451" s="116"/>
      <c r="K1451" s="3">
        <f t="shared" si="382"/>
        <v>0</v>
      </c>
      <c r="L1451" s="3"/>
    </row>
    <row r="1452" ht="15.75" customHeight="1">
      <c r="A1452" s="1"/>
      <c r="B1452" s="89"/>
      <c r="C1452" s="89"/>
      <c r="D1452" s="18">
        <f t="shared" si="379"/>
        <v>0</v>
      </c>
      <c r="E1452" s="18">
        <f>B1452*A1440</f>
        <v>0</v>
      </c>
      <c r="F1452" s="18">
        <f t="shared" si="380"/>
        <v>0</v>
      </c>
      <c r="G1452" s="142"/>
      <c r="H1452" s="18"/>
      <c r="I1452" s="89">
        <f t="shared" si="381"/>
        <v>0</v>
      </c>
      <c r="J1452" s="116"/>
      <c r="K1452" s="3">
        <f t="shared" si="382"/>
        <v>0</v>
      </c>
      <c r="L1452" s="3"/>
    </row>
    <row r="1453" ht="15.75" customHeight="1">
      <c r="A1453" s="31"/>
      <c r="B1453" s="89"/>
      <c r="C1453" s="89"/>
      <c r="D1453" s="95">
        <f t="shared" si="379"/>
        <v>0</v>
      </c>
      <c r="E1453" s="95">
        <f>B1453*A1440</f>
        <v>0</v>
      </c>
      <c r="F1453" s="18">
        <f t="shared" si="380"/>
        <v>0</v>
      </c>
      <c r="G1453" s="87"/>
      <c r="H1453" s="18"/>
      <c r="I1453" s="89">
        <f t="shared" si="381"/>
        <v>0</v>
      </c>
      <c r="J1453" s="118"/>
      <c r="K1453" s="3">
        <f t="shared" si="382"/>
        <v>0</v>
      </c>
      <c r="L1453" s="3"/>
    </row>
    <row r="1454" ht="15.75" customHeight="1">
      <c r="A1454" s="31"/>
      <c r="B1454" s="89"/>
      <c r="C1454" s="89"/>
      <c r="D1454" s="18">
        <f t="shared" si="379"/>
        <v>0</v>
      </c>
      <c r="E1454" s="18">
        <f>B1454*A1440</f>
        <v>0</v>
      </c>
      <c r="F1454" s="18">
        <f t="shared" si="380"/>
        <v>0</v>
      </c>
      <c r="G1454" s="143">
        <f>F1456/A1440</f>
        <v>0</v>
      </c>
      <c r="H1454" s="18"/>
      <c r="I1454" s="89">
        <f t="shared" si="381"/>
        <v>0</v>
      </c>
      <c r="J1454" s="3"/>
      <c r="K1454" s="3">
        <f t="shared" si="382"/>
        <v>0</v>
      </c>
      <c r="L1454" s="3"/>
    </row>
    <row r="1455" ht="15.75" customHeight="1">
      <c r="A1455" s="31"/>
      <c r="B1455" s="89"/>
      <c r="C1455" s="89"/>
      <c r="D1455" s="18">
        <f t="shared" si="379"/>
        <v>0</v>
      </c>
      <c r="E1455" s="18">
        <f>B1455*A1440</f>
        <v>0</v>
      </c>
      <c r="F1455" s="18">
        <f t="shared" si="380"/>
        <v>0</v>
      </c>
      <c r="G1455" s="142"/>
      <c r="H1455" s="18"/>
      <c r="I1455" s="89">
        <f t="shared" si="381"/>
        <v>0</v>
      </c>
      <c r="J1455" s="3"/>
      <c r="K1455" s="3">
        <f t="shared" si="382"/>
        <v>0</v>
      </c>
      <c r="L1455" s="3"/>
    </row>
    <row r="1456" ht="15.75" customHeight="1">
      <c r="A1456" s="4" t="s">
        <v>495</v>
      </c>
      <c r="B1456" s="97">
        <f>SUM(B1442:B1455)</f>
        <v>0</v>
      </c>
      <c r="C1456" s="96"/>
      <c r="D1456" s="97">
        <f t="shared" ref="D1456:F1456" si="383">SUM(D1442:D1455)</f>
        <v>0</v>
      </c>
      <c r="E1456" s="97">
        <f t="shared" si="383"/>
        <v>0</v>
      </c>
      <c r="F1456" s="97">
        <f t="shared" si="383"/>
        <v>0</v>
      </c>
      <c r="G1456" s="87"/>
      <c r="H1456" s="96"/>
      <c r="I1456" s="97">
        <f t="shared" ref="I1456:L1456" si="384">SUM(I1442:I1455)</f>
        <v>0</v>
      </c>
      <c r="J1456" s="98">
        <f t="shared" si="384"/>
        <v>0</v>
      </c>
      <c r="K1456" s="98">
        <f t="shared" si="384"/>
        <v>0</v>
      </c>
      <c r="L1456" s="98">
        <f t="shared" si="384"/>
        <v>0</v>
      </c>
    </row>
    <row r="1457" ht="15.75" customHeight="1">
      <c r="A1457" s="8"/>
      <c r="B1457" s="100"/>
      <c r="C1457" s="100"/>
      <c r="D1457" s="100"/>
      <c r="E1457" s="100"/>
      <c r="F1457" s="100"/>
      <c r="G1457" s="100"/>
      <c r="H1457" s="100"/>
      <c r="I1457" s="101" t="s">
        <v>496</v>
      </c>
      <c r="J1457" s="100"/>
      <c r="K1457" s="100"/>
      <c r="L1457" s="101" t="s">
        <v>497</v>
      </c>
    </row>
    <row r="1458" ht="15.75" customHeight="1">
      <c r="A1458" s="8"/>
      <c r="B1458" s="100"/>
      <c r="C1458" s="100"/>
      <c r="D1458" s="100"/>
      <c r="E1458" s="100"/>
      <c r="F1458" s="100"/>
      <c r="G1458" s="100"/>
      <c r="H1458" s="100"/>
      <c r="I1458" s="104">
        <f>G1454*A1440</f>
        <v>0</v>
      </c>
      <c r="J1458" s="100"/>
      <c r="K1458" s="100"/>
      <c r="L1458" s="104"/>
    </row>
    <row r="1459" ht="15.75" customHeight="1">
      <c r="A1459" s="8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</row>
    <row r="1460" ht="15.75" customHeight="1">
      <c r="A1460" s="8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</row>
    <row r="1461" ht="15.75" customHeight="1">
      <c r="A1461" s="66"/>
      <c r="B1461" s="75"/>
      <c r="C1461" s="75"/>
      <c r="D1461" s="75"/>
      <c r="E1461" s="75"/>
      <c r="F1461" s="75"/>
      <c r="G1461" s="75"/>
      <c r="H1461" s="75"/>
      <c r="I1461" s="75"/>
      <c r="J1461" s="75"/>
      <c r="K1461" s="75"/>
      <c r="L1461" s="76"/>
    </row>
    <row r="1462" ht="15.75" customHeight="1">
      <c r="A1462" s="78" t="s">
        <v>478</v>
      </c>
      <c r="B1462" s="79" t="s">
        <v>479</v>
      </c>
      <c r="C1462" s="75"/>
      <c r="D1462" s="76"/>
      <c r="E1462" s="80" t="s">
        <v>480</v>
      </c>
      <c r="F1462" s="75"/>
      <c r="G1462" s="76"/>
      <c r="H1462" s="79" t="s">
        <v>481</v>
      </c>
      <c r="I1462" s="75"/>
      <c r="J1462" s="75"/>
      <c r="K1462" s="75"/>
      <c r="L1462" s="76"/>
    </row>
    <row r="1463" ht="15.75" customHeight="1">
      <c r="A1463" s="177">
        <v>4.0</v>
      </c>
      <c r="B1463" s="82" t="s">
        <v>482</v>
      </c>
      <c r="C1463" s="82" t="s">
        <v>483</v>
      </c>
      <c r="D1463" s="82" t="s">
        <v>484</v>
      </c>
      <c r="E1463" s="82" t="s">
        <v>485</v>
      </c>
      <c r="F1463" s="82" t="s">
        <v>484</v>
      </c>
      <c r="G1463" s="82" t="s">
        <v>524</v>
      </c>
      <c r="H1463" s="82" t="s">
        <v>486</v>
      </c>
      <c r="I1463" s="82" t="s">
        <v>487</v>
      </c>
      <c r="J1463" s="147" t="s">
        <v>488</v>
      </c>
      <c r="K1463" s="85" t="s">
        <v>489</v>
      </c>
      <c r="L1463" s="85" t="s">
        <v>490</v>
      </c>
    </row>
    <row r="1464" ht="15.75" customHeight="1">
      <c r="A1464" s="86" t="s">
        <v>491</v>
      </c>
      <c r="B1464" s="87"/>
      <c r="C1464" s="87"/>
      <c r="D1464" s="87"/>
      <c r="E1464" s="87"/>
      <c r="F1464" s="87"/>
      <c r="G1464" s="87"/>
      <c r="H1464" s="87"/>
      <c r="I1464" s="87"/>
      <c r="J1464" s="115"/>
      <c r="K1464" s="87"/>
      <c r="L1464" s="87"/>
    </row>
    <row r="1465" ht="15.75" customHeight="1">
      <c r="A1465" s="2"/>
      <c r="B1465" s="89"/>
      <c r="C1465" s="89"/>
      <c r="D1465" s="18">
        <f t="shared" ref="D1465:D1478" si="385">C1465*B1465</f>
        <v>0</v>
      </c>
      <c r="E1465" s="18">
        <f>B1465*A1463</f>
        <v>0</v>
      </c>
      <c r="F1465" s="18">
        <f t="shared" ref="F1465:F1478" si="386">E1465*C1465</f>
        <v>0</v>
      </c>
      <c r="G1465" s="140">
        <v>0.0</v>
      </c>
      <c r="H1465" s="18"/>
      <c r="I1465" s="89">
        <f t="shared" ref="I1465:I1478" si="387">H1465*E1465</f>
        <v>0</v>
      </c>
      <c r="J1465" s="116"/>
      <c r="K1465" s="3">
        <f t="shared" ref="K1465:K1478" si="388">J1465*I1465</f>
        <v>0</v>
      </c>
      <c r="L1465" s="3"/>
    </row>
    <row r="1466" ht="15.75" customHeight="1">
      <c r="A1466" s="2"/>
      <c r="B1466" s="89"/>
      <c r="C1466" s="89"/>
      <c r="D1466" s="18">
        <f t="shared" si="385"/>
        <v>0</v>
      </c>
      <c r="E1466" s="18">
        <f>B1466*A1463</f>
        <v>0</v>
      </c>
      <c r="F1466" s="18">
        <f t="shared" si="386"/>
        <v>0</v>
      </c>
      <c r="G1466" s="87"/>
      <c r="H1466" s="18"/>
      <c r="I1466" s="89">
        <f t="shared" si="387"/>
        <v>0</v>
      </c>
      <c r="J1466" s="116"/>
      <c r="K1466" s="3">
        <f t="shared" si="388"/>
        <v>0</v>
      </c>
      <c r="L1466" s="3"/>
    </row>
    <row r="1467" ht="15.75" customHeight="1">
      <c r="A1467" s="2"/>
      <c r="B1467" s="18"/>
      <c r="C1467" s="18"/>
      <c r="D1467" s="18">
        <f t="shared" si="385"/>
        <v>0</v>
      </c>
      <c r="E1467" s="18">
        <f>B1467*A1463</f>
        <v>0</v>
      </c>
      <c r="F1467" s="18">
        <f t="shared" si="386"/>
        <v>0</v>
      </c>
      <c r="G1467" s="148" t="s">
        <v>527</v>
      </c>
      <c r="H1467" s="18"/>
      <c r="I1467" s="89">
        <f t="shared" si="387"/>
        <v>0</v>
      </c>
      <c r="J1467" s="116"/>
      <c r="K1467" s="3">
        <f t="shared" si="388"/>
        <v>0</v>
      </c>
      <c r="L1467" s="3"/>
    </row>
    <row r="1468" ht="15.75" customHeight="1">
      <c r="A1468" s="2"/>
      <c r="B1468" s="18"/>
      <c r="C1468" s="18"/>
      <c r="D1468" s="18">
        <f t="shared" si="385"/>
        <v>0</v>
      </c>
      <c r="E1468" s="18">
        <f>B1468*A1463</f>
        <v>0</v>
      </c>
      <c r="F1468" s="18">
        <f t="shared" si="386"/>
        <v>0</v>
      </c>
      <c r="G1468" s="142"/>
      <c r="H1468" s="18"/>
      <c r="I1468" s="89">
        <f t="shared" si="387"/>
        <v>0</v>
      </c>
      <c r="J1468" s="116"/>
      <c r="K1468" s="3">
        <f t="shared" si="388"/>
        <v>0</v>
      </c>
      <c r="L1468" s="3"/>
    </row>
    <row r="1469" ht="15.75" customHeight="1">
      <c r="A1469" s="2"/>
      <c r="B1469" s="18"/>
      <c r="C1469" s="18"/>
      <c r="D1469" s="18">
        <f t="shared" si="385"/>
        <v>0</v>
      </c>
      <c r="E1469" s="18">
        <f>B1469*A1463</f>
        <v>0</v>
      </c>
      <c r="F1469" s="18">
        <f t="shared" si="386"/>
        <v>0</v>
      </c>
      <c r="G1469" s="142"/>
      <c r="H1469" s="18"/>
      <c r="I1469" s="89">
        <f t="shared" si="387"/>
        <v>0</v>
      </c>
      <c r="J1469" s="116"/>
      <c r="K1469" s="3">
        <f t="shared" si="388"/>
        <v>0</v>
      </c>
      <c r="L1469" s="3"/>
    </row>
    <row r="1470" ht="15.75" customHeight="1">
      <c r="A1470" s="2"/>
      <c r="B1470" s="18"/>
      <c r="C1470" s="18"/>
      <c r="D1470" s="18">
        <f t="shared" si="385"/>
        <v>0</v>
      </c>
      <c r="E1470" s="18">
        <f>B1470*A1463</f>
        <v>0</v>
      </c>
      <c r="F1470" s="18">
        <f t="shared" si="386"/>
        <v>0</v>
      </c>
      <c r="G1470" s="87"/>
      <c r="H1470" s="18"/>
      <c r="I1470" s="89">
        <f t="shared" si="387"/>
        <v>0</v>
      </c>
      <c r="J1470" s="116"/>
      <c r="K1470" s="3">
        <f t="shared" si="388"/>
        <v>0</v>
      </c>
      <c r="L1470" s="3"/>
    </row>
    <row r="1471" ht="15.75" customHeight="1">
      <c r="A1471" s="2"/>
      <c r="B1471" s="18"/>
      <c r="C1471" s="18"/>
      <c r="D1471" s="18">
        <f t="shared" si="385"/>
        <v>0</v>
      </c>
      <c r="E1471" s="18">
        <f>B1471*A1463</f>
        <v>0</v>
      </c>
      <c r="F1471" s="18">
        <f t="shared" si="386"/>
        <v>0</v>
      </c>
      <c r="G1471" s="59"/>
      <c r="H1471" s="18"/>
      <c r="I1471" s="89">
        <f t="shared" si="387"/>
        <v>0</v>
      </c>
      <c r="J1471" s="116"/>
      <c r="K1471" s="3">
        <f t="shared" si="388"/>
        <v>0</v>
      </c>
      <c r="L1471" s="3"/>
    </row>
    <row r="1472" ht="15.75" customHeight="1">
      <c r="A1472" s="2"/>
      <c r="B1472" s="89"/>
      <c r="C1472" s="89"/>
      <c r="D1472" s="18">
        <f t="shared" si="385"/>
        <v>0</v>
      </c>
      <c r="E1472" s="18">
        <f>B1472*A1463</f>
        <v>0</v>
      </c>
      <c r="F1472" s="18">
        <f t="shared" si="386"/>
        <v>0</v>
      </c>
      <c r="G1472" s="148" t="s">
        <v>528</v>
      </c>
      <c r="H1472" s="18"/>
      <c r="I1472" s="89">
        <f t="shared" si="387"/>
        <v>0</v>
      </c>
      <c r="J1472" s="116"/>
      <c r="K1472" s="3">
        <f t="shared" si="388"/>
        <v>0</v>
      </c>
      <c r="L1472" s="3"/>
    </row>
    <row r="1473" ht="15.75" customHeight="1">
      <c r="A1473" s="2"/>
      <c r="B1473" s="89"/>
      <c r="C1473" s="89"/>
      <c r="D1473" s="18">
        <f t="shared" si="385"/>
        <v>0</v>
      </c>
      <c r="E1473" s="18">
        <f>B1473*A1463</f>
        <v>0</v>
      </c>
      <c r="F1473" s="18">
        <f t="shared" si="386"/>
        <v>0</v>
      </c>
      <c r="G1473" s="142"/>
      <c r="H1473" s="18"/>
      <c r="I1473" s="89">
        <f t="shared" si="387"/>
        <v>0</v>
      </c>
      <c r="J1473" s="116"/>
      <c r="K1473" s="3">
        <f t="shared" si="388"/>
        <v>0</v>
      </c>
      <c r="L1473" s="3"/>
    </row>
    <row r="1474" ht="15.75" customHeight="1">
      <c r="A1474" s="1"/>
      <c r="B1474" s="89"/>
      <c r="C1474" s="89"/>
      <c r="D1474" s="18">
        <f t="shared" si="385"/>
        <v>0</v>
      </c>
      <c r="E1474" s="18">
        <f>B1474*A1463</f>
        <v>0</v>
      </c>
      <c r="F1474" s="18">
        <f t="shared" si="386"/>
        <v>0</v>
      </c>
      <c r="G1474" s="142"/>
      <c r="H1474" s="18"/>
      <c r="I1474" s="89">
        <f t="shared" si="387"/>
        <v>0</v>
      </c>
      <c r="J1474" s="116"/>
      <c r="K1474" s="3">
        <f t="shared" si="388"/>
        <v>0</v>
      </c>
      <c r="L1474" s="3"/>
    </row>
    <row r="1475" ht="15.75" customHeight="1">
      <c r="A1475" s="1"/>
      <c r="B1475" s="89"/>
      <c r="C1475" s="89"/>
      <c r="D1475" s="18">
        <f t="shared" si="385"/>
        <v>0</v>
      </c>
      <c r="E1475" s="18">
        <f>B1475*A1463</f>
        <v>0</v>
      </c>
      <c r="F1475" s="18">
        <f t="shared" si="386"/>
        <v>0</v>
      </c>
      <c r="G1475" s="142"/>
      <c r="H1475" s="18"/>
      <c r="I1475" s="89">
        <f t="shared" si="387"/>
        <v>0</v>
      </c>
      <c r="J1475" s="116"/>
      <c r="K1475" s="3">
        <f t="shared" si="388"/>
        <v>0</v>
      </c>
      <c r="L1475" s="3"/>
    </row>
    <row r="1476" ht="15.75" customHeight="1">
      <c r="A1476" s="31"/>
      <c r="B1476" s="89"/>
      <c r="C1476" s="89"/>
      <c r="D1476" s="95">
        <f t="shared" si="385"/>
        <v>0</v>
      </c>
      <c r="E1476" s="95">
        <f>B1476*A1463</f>
        <v>0</v>
      </c>
      <c r="F1476" s="18">
        <f t="shared" si="386"/>
        <v>0</v>
      </c>
      <c r="G1476" s="87"/>
      <c r="H1476" s="18"/>
      <c r="I1476" s="89">
        <f t="shared" si="387"/>
        <v>0</v>
      </c>
      <c r="J1476" s="118"/>
      <c r="K1476" s="3">
        <f t="shared" si="388"/>
        <v>0</v>
      </c>
      <c r="L1476" s="3"/>
    </row>
    <row r="1477" ht="15.75" customHeight="1">
      <c r="A1477" s="31"/>
      <c r="B1477" s="89"/>
      <c r="C1477" s="89"/>
      <c r="D1477" s="18">
        <f t="shared" si="385"/>
        <v>0</v>
      </c>
      <c r="E1477" s="18">
        <f>B1477*A1463</f>
        <v>0</v>
      </c>
      <c r="F1477" s="18">
        <f t="shared" si="386"/>
        <v>0</v>
      </c>
      <c r="G1477" s="143">
        <f>F1479/A1463</f>
        <v>0</v>
      </c>
      <c r="H1477" s="18"/>
      <c r="I1477" s="89">
        <f t="shared" si="387"/>
        <v>0</v>
      </c>
      <c r="J1477" s="3"/>
      <c r="K1477" s="3">
        <f t="shared" si="388"/>
        <v>0</v>
      </c>
      <c r="L1477" s="3"/>
    </row>
    <row r="1478" ht="15.75" customHeight="1">
      <c r="A1478" s="31"/>
      <c r="B1478" s="89"/>
      <c r="C1478" s="89"/>
      <c r="D1478" s="18">
        <f t="shared" si="385"/>
        <v>0</v>
      </c>
      <c r="E1478" s="18">
        <f>B1478*A1463</f>
        <v>0</v>
      </c>
      <c r="F1478" s="18">
        <f t="shared" si="386"/>
        <v>0</v>
      </c>
      <c r="G1478" s="142"/>
      <c r="H1478" s="18"/>
      <c r="I1478" s="89">
        <f t="shared" si="387"/>
        <v>0</v>
      </c>
      <c r="J1478" s="3"/>
      <c r="K1478" s="3">
        <f t="shared" si="388"/>
        <v>0</v>
      </c>
      <c r="L1478" s="3"/>
    </row>
    <row r="1479" ht="15.75" customHeight="1">
      <c r="A1479" s="4" t="s">
        <v>495</v>
      </c>
      <c r="B1479" s="97">
        <f>SUM(B1465:B1478)</f>
        <v>0</v>
      </c>
      <c r="C1479" s="96"/>
      <c r="D1479" s="97">
        <f t="shared" ref="D1479:F1479" si="389">SUM(D1465:D1478)</f>
        <v>0</v>
      </c>
      <c r="E1479" s="97">
        <f t="shared" si="389"/>
        <v>0</v>
      </c>
      <c r="F1479" s="97">
        <f t="shared" si="389"/>
        <v>0</v>
      </c>
      <c r="G1479" s="87"/>
      <c r="H1479" s="96"/>
      <c r="I1479" s="97">
        <f t="shared" ref="I1479:L1479" si="390">SUM(I1465:I1478)</f>
        <v>0</v>
      </c>
      <c r="J1479" s="98">
        <f t="shared" si="390"/>
        <v>0</v>
      </c>
      <c r="K1479" s="98">
        <f t="shared" si="390"/>
        <v>0</v>
      </c>
      <c r="L1479" s="98">
        <f t="shared" si="390"/>
        <v>0</v>
      </c>
    </row>
    <row r="1480" ht="15.75" customHeight="1">
      <c r="A1480" s="8"/>
      <c r="B1480" s="100"/>
      <c r="C1480" s="100"/>
      <c r="D1480" s="100"/>
      <c r="E1480" s="100"/>
      <c r="F1480" s="100"/>
      <c r="G1480" s="100"/>
      <c r="H1480" s="100"/>
      <c r="I1480" s="101" t="s">
        <v>496</v>
      </c>
      <c r="J1480" s="100"/>
      <c r="K1480" s="100"/>
      <c r="L1480" s="101" t="s">
        <v>497</v>
      </c>
    </row>
    <row r="1481" ht="15.75" customHeight="1">
      <c r="A1481" s="8"/>
      <c r="B1481" s="100"/>
      <c r="C1481" s="100"/>
      <c r="D1481" s="100"/>
      <c r="E1481" s="100"/>
      <c r="F1481" s="100"/>
      <c r="G1481" s="100"/>
      <c r="H1481" s="100"/>
      <c r="I1481" s="104">
        <f>G1477*A1463</f>
        <v>0</v>
      </c>
      <c r="J1481" s="100"/>
      <c r="K1481" s="100"/>
      <c r="L1481" s="104"/>
    </row>
    <row r="1482" ht="15.75" customHeight="1">
      <c r="A1482" s="8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</row>
    <row r="1483" ht="15.75" customHeight="1">
      <c r="A1483" s="8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</row>
    <row r="1484" ht="15.75" customHeight="1">
      <c r="A1484" s="78" t="s">
        <v>478</v>
      </c>
      <c r="B1484" s="79" t="s">
        <v>479</v>
      </c>
      <c r="C1484" s="75"/>
      <c r="D1484" s="76"/>
      <c r="E1484" s="80" t="s">
        <v>480</v>
      </c>
      <c r="F1484" s="75"/>
      <c r="G1484" s="76"/>
      <c r="H1484" s="79" t="s">
        <v>481</v>
      </c>
      <c r="I1484" s="75"/>
      <c r="J1484" s="75"/>
      <c r="K1484" s="75"/>
      <c r="L1484" s="76"/>
    </row>
    <row r="1485" ht="15.75" customHeight="1">
      <c r="A1485" s="177">
        <v>4.0</v>
      </c>
      <c r="B1485" s="82" t="s">
        <v>482</v>
      </c>
      <c r="C1485" s="82" t="s">
        <v>483</v>
      </c>
      <c r="D1485" s="82" t="s">
        <v>484</v>
      </c>
      <c r="E1485" s="82" t="s">
        <v>485</v>
      </c>
      <c r="F1485" s="82" t="s">
        <v>484</v>
      </c>
      <c r="G1485" s="82" t="s">
        <v>524</v>
      </c>
      <c r="H1485" s="82" t="s">
        <v>486</v>
      </c>
      <c r="I1485" s="82" t="s">
        <v>487</v>
      </c>
      <c r="J1485" s="147" t="s">
        <v>488</v>
      </c>
      <c r="K1485" s="85" t="s">
        <v>489</v>
      </c>
      <c r="L1485" s="85" t="s">
        <v>490</v>
      </c>
    </row>
    <row r="1486" ht="15.75" customHeight="1">
      <c r="A1486" s="86" t="s">
        <v>491</v>
      </c>
      <c r="B1486" s="87"/>
      <c r="C1486" s="87"/>
      <c r="D1486" s="87"/>
      <c r="E1486" s="87"/>
      <c r="F1486" s="87"/>
      <c r="G1486" s="87"/>
      <c r="H1486" s="87"/>
      <c r="I1486" s="87"/>
      <c r="J1486" s="115"/>
      <c r="K1486" s="87"/>
      <c r="L1486" s="87"/>
    </row>
    <row r="1487" ht="15.75" customHeight="1">
      <c r="A1487" s="2"/>
      <c r="B1487" s="89"/>
      <c r="C1487" s="89"/>
      <c r="D1487" s="18">
        <f t="shared" ref="D1487:D1500" si="391">C1487*B1487</f>
        <v>0</v>
      </c>
      <c r="E1487" s="18">
        <f>B1487*A1485</f>
        <v>0</v>
      </c>
      <c r="F1487" s="18">
        <f t="shared" ref="F1487:F1500" si="392">E1487*C1487</f>
        <v>0</v>
      </c>
      <c r="G1487" s="140">
        <v>0.0</v>
      </c>
      <c r="H1487" s="18"/>
      <c r="I1487" s="89">
        <f t="shared" ref="I1487:I1500" si="393">H1487*E1487</f>
        <v>0</v>
      </c>
      <c r="J1487" s="116"/>
      <c r="K1487" s="3">
        <f t="shared" ref="K1487:K1500" si="394">J1487*I1487</f>
        <v>0</v>
      </c>
      <c r="L1487" s="3"/>
    </row>
    <row r="1488" ht="15.75" customHeight="1">
      <c r="A1488" s="2"/>
      <c r="B1488" s="89"/>
      <c r="C1488" s="89"/>
      <c r="D1488" s="18">
        <f t="shared" si="391"/>
        <v>0</v>
      </c>
      <c r="E1488" s="18">
        <f>B1488*A1485</f>
        <v>0</v>
      </c>
      <c r="F1488" s="18">
        <f t="shared" si="392"/>
        <v>0</v>
      </c>
      <c r="G1488" s="87"/>
      <c r="H1488" s="18"/>
      <c r="I1488" s="89">
        <f t="shared" si="393"/>
        <v>0</v>
      </c>
      <c r="J1488" s="116"/>
      <c r="K1488" s="3">
        <f t="shared" si="394"/>
        <v>0</v>
      </c>
      <c r="L1488" s="3"/>
    </row>
    <row r="1489" ht="15.75" customHeight="1">
      <c r="A1489" s="2"/>
      <c r="B1489" s="18"/>
      <c r="C1489" s="18"/>
      <c r="D1489" s="18">
        <f t="shared" si="391"/>
        <v>0</v>
      </c>
      <c r="E1489" s="18">
        <f>B1489*A1485</f>
        <v>0</v>
      </c>
      <c r="F1489" s="18">
        <f t="shared" si="392"/>
        <v>0</v>
      </c>
      <c r="G1489" s="148" t="s">
        <v>527</v>
      </c>
      <c r="H1489" s="18"/>
      <c r="I1489" s="89">
        <f t="shared" si="393"/>
        <v>0</v>
      </c>
      <c r="J1489" s="116"/>
      <c r="K1489" s="3">
        <f t="shared" si="394"/>
        <v>0</v>
      </c>
      <c r="L1489" s="3"/>
    </row>
    <row r="1490" ht="15.75" customHeight="1">
      <c r="A1490" s="2"/>
      <c r="B1490" s="18"/>
      <c r="C1490" s="18"/>
      <c r="D1490" s="18">
        <f t="shared" si="391"/>
        <v>0</v>
      </c>
      <c r="E1490" s="18">
        <f>B1490*A1485</f>
        <v>0</v>
      </c>
      <c r="F1490" s="18">
        <f t="shared" si="392"/>
        <v>0</v>
      </c>
      <c r="G1490" s="142"/>
      <c r="H1490" s="18"/>
      <c r="I1490" s="89">
        <f t="shared" si="393"/>
        <v>0</v>
      </c>
      <c r="J1490" s="116"/>
      <c r="K1490" s="3">
        <f t="shared" si="394"/>
        <v>0</v>
      </c>
      <c r="L1490" s="3"/>
    </row>
    <row r="1491" ht="15.75" customHeight="1">
      <c r="A1491" s="2"/>
      <c r="B1491" s="18"/>
      <c r="C1491" s="18"/>
      <c r="D1491" s="18">
        <f t="shared" si="391"/>
        <v>0</v>
      </c>
      <c r="E1491" s="18">
        <f>B1491*A1485</f>
        <v>0</v>
      </c>
      <c r="F1491" s="18">
        <f t="shared" si="392"/>
        <v>0</v>
      </c>
      <c r="G1491" s="142"/>
      <c r="H1491" s="18"/>
      <c r="I1491" s="89">
        <f t="shared" si="393"/>
        <v>0</v>
      </c>
      <c r="J1491" s="116"/>
      <c r="K1491" s="3">
        <f t="shared" si="394"/>
        <v>0</v>
      </c>
      <c r="L1491" s="3"/>
    </row>
    <row r="1492" ht="15.75" customHeight="1">
      <c r="A1492" s="2"/>
      <c r="B1492" s="18"/>
      <c r="C1492" s="18"/>
      <c r="D1492" s="18">
        <f t="shared" si="391"/>
        <v>0</v>
      </c>
      <c r="E1492" s="18">
        <f>B1492*A1485</f>
        <v>0</v>
      </c>
      <c r="F1492" s="18">
        <f t="shared" si="392"/>
        <v>0</v>
      </c>
      <c r="G1492" s="87"/>
      <c r="H1492" s="18"/>
      <c r="I1492" s="89">
        <f t="shared" si="393"/>
        <v>0</v>
      </c>
      <c r="J1492" s="116"/>
      <c r="K1492" s="3">
        <f t="shared" si="394"/>
        <v>0</v>
      </c>
      <c r="L1492" s="3"/>
    </row>
    <row r="1493" ht="15.75" customHeight="1">
      <c r="A1493" s="2"/>
      <c r="B1493" s="18"/>
      <c r="C1493" s="18"/>
      <c r="D1493" s="18">
        <f t="shared" si="391"/>
        <v>0</v>
      </c>
      <c r="E1493" s="18">
        <f>B1493*A1485</f>
        <v>0</v>
      </c>
      <c r="F1493" s="18">
        <f t="shared" si="392"/>
        <v>0</v>
      </c>
      <c r="G1493" s="59"/>
      <c r="H1493" s="18"/>
      <c r="I1493" s="89">
        <f t="shared" si="393"/>
        <v>0</v>
      </c>
      <c r="J1493" s="116"/>
      <c r="K1493" s="3">
        <f t="shared" si="394"/>
        <v>0</v>
      </c>
      <c r="L1493" s="3"/>
    </row>
    <row r="1494" ht="15.75" customHeight="1">
      <c r="A1494" s="2"/>
      <c r="B1494" s="89"/>
      <c r="C1494" s="89"/>
      <c r="D1494" s="18">
        <f t="shared" si="391"/>
        <v>0</v>
      </c>
      <c r="E1494" s="18">
        <f>B1494*A1485</f>
        <v>0</v>
      </c>
      <c r="F1494" s="18">
        <f t="shared" si="392"/>
        <v>0</v>
      </c>
      <c r="G1494" s="148" t="s">
        <v>528</v>
      </c>
      <c r="H1494" s="18"/>
      <c r="I1494" s="89">
        <f t="shared" si="393"/>
        <v>0</v>
      </c>
      <c r="J1494" s="116"/>
      <c r="K1494" s="3">
        <f t="shared" si="394"/>
        <v>0</v>
      </c>
      <c r="L1494" s="3"/>
    </row>
    <row r="1495" ht="15.75" customHeight="1">
      <c r="A1495" s="2"/>
      <c r="B1495" s="89"/>
      <c r="C1495" s="89"/>
      <c r="D1495" s="18">
        <f t="shared" si="391"/>
        <v>0</v>
      </c>
      <c r="E1495" s="18">
        <f>B1495*A1485</f>
        <v>0</v>
      </c>
      <c r="F1495" s="18">
        <f t="shared" si="392"/>
        <v>0</v>
      </c>
      <c r="G1495" s="142"/>
      <c r="H1495" s="18"/>
      <c r="I1495" s="89">
        <f t="shared" si="393"/>
        <v>0</v>
      </c>
      <c r="J1495" s="116"/>
      <c r="K1495" s="3">
        <f t="shared" si="394"/>
        <v>0</v>
      </c>
      <c r="L1495" s="3"/>
    </row>
    <row r="1496" ht="15.75" customHeight="1">
      <c r="A1496" s="1"/>
      <c r="B1496" s="89"/>
      <c r="C1496" s="89"/>
      <c r="D1496" s="18">
        <f t="shared" si="391"/>
        <v>0</v>
      </c>
      <c r="E1496" s="18">
        <f>B1496*A1485</f>
        <v>0</v>
      </c>
      <c r="F1496" s="18">
        <f t="shared" si="392"/>
        <v>0</v>
      </c>
      <c r="G1496" s="142"/>
      <c r="H1496" s="18"/>
      <c r="I1496" s="89">
        <f t="shared" si="393"/>
        <v>0</v>
      </c>
      <c r="J1496" s="116"/>
      <c r="K1496" s="3">
        <f t="shared" si="394"/>
        <v>0</v>
      </c>
      <c r="L1496" s="3"/>
    </row>
    <row r="1497" ht="15.75" customHeight="1">
      <c r="A1497" s="1"/>
      <c r="B1497" s="89"/>
      <c r="C1497" s="89"/>
      <c r="D1497" s="18">
        <f t="shared" si="391"/>
        <v>0</v>
      </c>
      <c r="E1497" s="18">
        <f>B1497*A1485</f>
        <v>0</v>
      </c>
      <c r="F1497" s="18">
        <f t="shared" si="392"/>
        <v>0</v>
      </c>
      <c r="G1497" s="142"/>
      <c r="H1497" s="18"/>
      <c r="I1497" s="89">
        <f t="shared" si="393"/>
        <v>0</v>
      </c>
      <c r="J1497" s="116"/>
      <c r="K1497" s="3">
        <f t="shared" si="394"/>
        <v>0</v>
      </c>
      <c r="L1497" s="3"/>
    </row>
    <row r="1498" ht="15.75" customHeight="1">
      <c r="A1498" s="31"/>
      <c r="B1498" s="89"/>
      <c r="C1498" s="89"/>
      <c r="D1498" s="95">
        <f t="shared" si="391"/>
        <v>0</v>
      </c>
      <c r="E1498" s="95">
        <f>B1498*A1485</f>
        <v>0</v>
      </c>
      <c r="F1498" s="18">
        <f t="shared" si="392"/>
        <v>0</v>
      </c>
      <c r="G1498" s="87"/>
      <c r="H1498" s="18"/>
      <c r="I1498" s="89">
        <f t="shared" si="393"/>
        <v>0</v>
      </c>
      <c r="J1498" s="118"/>
      <c r="K1498" s="3">
        <f t="shared" si="394"/>
        <v>0</v>
      </c>
      <c r="L1498" s="3"/>
    </row>
    <row r="1499" ht="15.75" customHeight="1">
      <c r="A1499" s="31"/>
      <c r="B1499" s="89"/>
      <c r="C1499" s="89"/>
      <c r="D1499" s="18">
        <f t="shared" si="391"/>
        <v>0</v>
      </c>
      <c r="E1499" s="18">
        <f>B1499*A1485</f>
        <v>0</v>
      </c>
      <c r="F1499" s="18">
        <f t="shared" si="392"/>
        <v>0</v>
      </c>
      <c r="G1499" s="143">
        <f>F1501/A1485</f>
        <v>0</v>
      </c>
      <c r="H1499" s="18"/>
      <c r="I1499" s="89">
        <f t="shared" si="393"/>
        <v>0</v>
      </c>
      <c r="J1499" s="3"/>
      <c r="K1499" s="3">
        <f t="shared" si="394"/>
        <v>0</v>
      </c>
      <c r="L1499" s="3"/>
    </row>
    <row r="1500" ht="15.75" customHeight="1">
      <c r="A1500" s="31"/>
      <c r="B1500" s="89"/>
      <c r="C1500" s="89"/>
      <c r="D1500" s="18">
        <f t="shared" si="391"/>
        <v>0</v>
      </c>
      <c r="E1500" s="18">
        <f>B1500*A1485</f>
        <v>0</v>
      </c>
      <c r="F1500" s="18">
        <f t="shared" si="392"/>
        <v>0</v>
      </c>
      <c r="G1500" s="142"/>
      <c r="H1500" s="18"/>
      <c r="I1500" s="89">
        <f t="shared" si="393"/>
        <v>0</v>
      </c>
      <c r="J1500" s="3"/>
      <c r="K1500" s="3">
        <f t="shared" si="394"/>
        <v>0</v>
      </c>
      <c r="L1500" s="3"/>
    </row>
    <row r="1501" ht="15.75" customHeight="1">
      <c r="A1501" s="4" t="s">
        <v>495</v>
      </c>
      <c r="B1501" s="97">
        <f>SUM(B1487:B1500)</f>
        <v>0</v>
      </c>
      <c r="C1501" s="96"/>
      <c r="D1501" s="97">
        <f t="shared" ref="D1501:F1501" si="395">SUM(D1487:D1500)</f>
        <v>0</v>
      </c>
      <c r="E1501" s="97">
        <f t="shared" si="395"/>
        <v>0</v>
      </c>
      <c r="F1501" s="97">
        <f t="shared" si="395"/>
        <v>0</v>
      </c>
      <c r="G1501" s="87"/>
      <c r="H1501" s="96"/>
      <c r="I1501" s="97">
        <f t="shared" ref="I1501:L1501" si="396">SUM(I1487:I1500)</f>
        <v>0</v>
      </c>
      <c r="J1501" s="98">
        <f t="shared" si="396"/>
        <v>0</v>
      </c>
      <c r="K1501" s="98">
        <f t="shared" si="396"/>
        <v>0</v>
      </c>
      <c r="L1501" s="98">
        <f t="shared" si="396"/>
        <v>0</v>
      </c>
    </row>
    <row r="1502" ht="15.75" customHeight="1">
      <c r="A1502" s="8"/>
      <c r="B1502" s="100"/>
      <c r="C1502" s="100"/>
      <c r="D1502" s="100"/>
      <c r="E1502" s="100"/>
      <c r="F1502" s="100"/>
      <c r="G1502" s="100"/>
      <c r="H1502" s="100"/>
      <c r="I1502" s="101" t="s">
        <v>496</v>
      </c>
      <c r="J1502" s="100"/>
      <c r="K1502" s="100"/>
      <c r="L1502" s="101" t="s">
        <v>497</v>
      </c>
    </row>
    <row r="1503" ht="15.75" customHeight="1">
      <c r="A1503" s="8"/>
      <c r="B1503" s="100"/>
      <c r="C1503" s="100"/>
      <c r="D1503" s="100"/>
      <c r="E1503" s="100"/>
      <c r="F1503" s="100"/>
      <c r="G1503" s="100"/>
      <c r="H1503" s="100"/>
      <c r="I1503" s="104">
        <f>G1499*A1485</f>
        <v>0</v>
      </c>
      <c r="J1503" s="100"/>
      <c r="K1503" s="100"/>
      <c r="L1503" s="104"/>
    </row>
    <row r="1504" ht="15.75" customHeight="1">
      <c r="A1504" s="8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</row>
    <row r="1505" ht="15.75" customHeight="1">
      <c r="A1505" s="8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</row>
    <row r="1506" ht="15.75" customHeight="1">
      <c r="A1506" s="66"/>
      <c r="B1506" s="75"/>
      <c r="C1506" s="75"/>
      <c r="D1506" s="75"/>
      <c r="E1506" s="75"/>
      <c r="F1506" s="75"/>
      <c r="G1506" s="75"/>
      <c r="H1506" s="75"/>
      <c r="I1506" s="75"/>
      <c r="J1506" s="75"/>
      <c r="K1506" s="75"/>
      <c r="L1506" s="76"/>
    </row>
    <row r="1507" ht="15.75" customHeight="1">
      <c r="A1507" s="78" t="s">
        <v>478</v>
      </c>
      <c r="B1507" s="79" t="s">
        <v>479</v>
      </c>
      <c r="C1507" s="75"/>
      <c r="D1507" s="76"/>
      <c r="E1507" s="80" t="s">
        <v>480</v>
      </c>
      <c r="F1507" s="75"/>
      <c r="G1507" s="76"/>
      <c r="H1507" s="79" t="s">
        <v>481</v>
      </c>
      <c r="I1507" s="75"/>
      <c r="J1507" s="75"/>
      <c r="K1507" s="75"/>
      <c r="L1507" s="76"/>
    </row>
    <row r="1508" ht="15.75" customHeight="1">
      <c r="A1508" s="177">
        <v>4.0</v>
      </c>
      <c r="B1508" s="82" t="s">
        <v>482</v>
      </c>
      <c r="C1508" s="82" t="s">
        <v>483</v>
      </c>
      <c r="D1508" s="82" t="s">
        <v>484</v>
      </c>
      <c r="E1508" s="82" t="s">
        <v>485</v>
      </c>
      <c r="F1508" s="82" t="s">
        <v>484</v>
      </c>
      <c r="G1508" s="82" t="s">
        <v>524</v>
      </c>
      <c r="H1508" s="82" t="s">
        <v>486</v>
      </c>
      <c r="I1508" s="82" t="s">
        <v>487</v>
      </c>
      <c r="J1508" s="147" t="s">
        <v>488</v>
      </c>
      <c r="K1508" s="85" t="s">
        <v>489</v>
      </c>
      <c r="L1508" s="85" t="s">
        <v>490</v>
      </c>
    </row>
    <row r="1509" ht="15.75" customHeight="1">
      <c r="A1509" s="86" t="s">
        <v>491</v>
      </c>
      <c r="B1509" s="87"/>
      <c r="C1509" s="87"/>
      <c r="D1509" s="87"/>
      <c r="E1509" s="87"/>
      <c r="F1509" s="87"/>
      <c r="G1509" s="87"/>
      <c r="H1509" s="87"/>
      <c r="I1509" s="87"/>
      <c r="J1509" s="115"/>
      <c r="K1509" s="87"/>
      <c r="L1509" s="87"/>
    </row>
    <row r="1510" ht="15.75" customHeight="1">
      <c r="A1510" s="2"/>
      <c r="B1510" s="89"/>
      <c r="C1510" s="89"/>
      <c r="D1510" s="18">
        <f t="shared" ref="D1510:D1523" si="397">C1510*B1510</f>
        <v>0</v>
      </c>
      <c r="E1510" s="18">
        <f>B1510*A1508</f>
        <v>0</v>
      </c>
      <c r="F1510" s="18">
        <f t="shared" ref="F1510:F1523" si="398">E1510*C1510</f>
        <v>0</v>
      </c>
      <c r="G1510" s="140">
        <v>0.0</v>
      </c>
      <c r="H1510" s="18"/>
      <c r="I1510" s="89">
        <f t="shared" ref="I1510:I1523" si="399">H1510*E1510</f>
        <v>0</v>
      </c>
      <c r="J1510" s="116"/>
      <c r="K1510" s="3">
        <f t="shared" ref="K1510:K1523" si="400">J1510*I1510</f>
        <v>0</v>
      </c>
      <c r="L1510" s="3"/>
    </row>
    <row r="1511" ht="15.75" customHeight="1">
      <c r="A1511" s="2"/>
      <c r="B1511" s="89"/>
      <c r="C1511" s="89"/>
      <c r="D1511" s="18">
        <f t="shared" si="397"/>
        <v>0</v>
      </c>
      <c r="E1511" s="18">
        <f>B1511*A1508</f>
        <v>0</v>
      </c>
      <c r="F1511" s="18">
        <f t="shared" si="398"/>
        <v>0</v>
      </c>
      <c r="G1511" s="87"/>
      <c r="H1511" s="18"/>
      <c r="I1511" s="89">
        <f t="shared" si="399"/>
        <v>0</v>
      </c>
      <c r="J1511" s="116"/>
      <c r="K1511" s="3">
        <f t="shared" si="400"/>
        <v>0</v>
      </c>
      <c r="L1511" s="3"/>
    </row>
    <row r="1512" ht="15.75" customHeight="1">
      <c r="A1512" s="2"/>
      <c r="B1512" s="18"/>
      <c r="C1512" s="18"/>
      <c r="D1512" s="18">
        <f t="shared" si="397"/>
        <v>0</v>
      </c>
      <c r="E1512" s="18">
        <f>B1512*A1508</f>
        <v>0</v>
      </c>
      <c r="F1512" s="18">
        <f t="shared" si="398"/>
        <v>0</v>
      </c>
      <c r="G1512" s="148" t="s">
        <v>527</v>
      </c>
      <c r="H1512" s="18"/>
      <c r="I1512" s="89">
        <f t="shared" si="399"/>
        <v>0</v>
      </c>
      <c r="J1512" s="116"/>
      <c r="K1512" s="3">
        <f t="shared" si="400"/>
        <v>0</v>
      </c>
      <c r="L1512" s="3"/>
    </row>
    <row r="1513" ht="15.75" customHeight="1">
      <c r="A1513" s="2"/>
      <c r="B1513" s="18"/>
      <c r="C1513" s="18"/>
      <c r="D1513" s="18">
        <f t="shared" si="397"/>
        <v>0</v>
      </c>
      <c r="E1513" s="18">
        <f>B1513*A1508</f>
        <v>0</v>
      </c>
      <c r="F1513" s="18">
        <f t="shared" si="398"/>
        <v>0</v>
      </c>
      <c r="G1513" s="142"/>
      <c r="H1513" s="18"/>
      <c r="I1513" s="89">
        <f t="shared" si="399"/>
        <v>0</v>
      </c>
      <c r="J1513" s="116"/>
      <c r="K1513" s="3">
        <f t="shared" si="400"/>
        <v>0</v>
      </c>
      <c r="L1513" s="3"/>
    </row>
    <row r="1514" ht="15.75" customHeight="1">
      <c r="A1514" s="2"/>
      <c r="B1514" s="18"/>
      <c r="C1514" s="18"/>
      <c r="D1514" s="18">
        <f t="shared" si="397"/>
        <v>0</v>
      </c>
      <c r="E1514" s="18">
        <f>B1514*A1508</f>
        <v>0</v>
      </c>
      <c r="F1514" s="18">
        <f t="shared" si="398"/>
        <v>0</v>
      </c>
      <c r="G1514" s="142"/>
      <c r="H1514" s="18"/>
      <c r="I1514" s="89">
        <f t="shared" si="399"/>
        <v>0</v>
      </c>
      <c r="J1514" s="116"/>
      <c r="K1514" s="3">
        <f t="shared" si="400"/>
        <v>0</v>
      </c>
      <c r="L1514" s="3"/>
    </row>
    <row r="1515" ht="15.75" customHeight="1">
      <c r="A1515" s="2"/>
      <c r="B1515" s="18"/>
      <c r="C1515" s="18"/>
      <c r="D1515" s="18">
        <f t="shared" si="397"/>
        <v>0</v>
      </c>
      <c r="E1515" s="18">
        <f>B1515*A1508</f>
        <v>0</v>
      </c>
      <c r="F1515" s="18">
        <f t="shared" si="398"/>
        <v>0</v>
      </c>
      <c r="G1515" s="87"/>
      <c r="H1515" s="18"/>
      <c r="I1515" s="89">
        <f t="shared" si="399"/>
        <v>0</v>
      </c>
      <c r="J1515" s="116"/>
      <c r="K1515" s="3">
        <f t="shared" si="400"/>
        <v>0</v>
      </c>
      <c r="L1515" s="3"/>
    </row>
    <row r="1516" ht="15.75" customHeight="1">
      <c r="A1516" s="2"/>
      <c r="B1516" s="18"/>
      <c r="C1516" s="18"/>
      <c r="D1516" s="18">
        <f t="shared" si="397"/>
        <v>0</v>
      </c>
      <c r="E1516" s="18">
        <f>B1516*A1508</f>
        <v>0</v>
      </c>
      <c r="F1516" s="18">
        <f t="shared" si="398"/>
        <v>0</v>
      </c>
      <c r="G1516" s="59"/>
      <c r="H1516" s="18"/>
      <c r="I1516" s="89">
        <f t="shared" si="399"/>
        <v>0</v>
      </c>
      <c r="J1516" s="116"/>
      <c r="K1516" s="3">
        <f t="shared" si="400"/>
        <v>0</v>
      </c>
      <c r="L1516" s="3"/>
    </row>
    <row r="1517" ht="15.75" customHeight="1">
      <c r="A1517" s="2"/>
      <c r="B1517" s="89"/>
      <c r="C1517" s="89"/>
      <c r="D1517" s="18">
        <f t="shared" si="397"/>
        <v>0</v>
      </c>
      <c r="E1517" s="18">
        <f>B1517*A1508</f>
        <v>0</v>
      </c>
      <c r="F1517" s="18">
        <f t="shared" si="398"/>
        <v>0</v>
      </c>
      <c r="G1517" s="148" t="s">
        <v>528</v>
      </c>
      <c r="H1517" s="18"/>
      <c r="I1517" s="89">
        <f t="shared" si="399"/>
        <v>0</v>
      </c>
      <c r="J1517" s="116"/>
      <c r="K1517" s="3">
        <f t="shared" si="400"/>
        <v>0</v>
      </c>
      <c r="L1517" s="3"/>
    </row>
    <row r="1518" ht="15.75" customHeight="1">
      <c r="A1518" s="2"/>
      <c r="B1518" s="89"/>
      <c r="C1518" s="89"/>
      <c r="D1518" s="18">
        <f t="shared" si="397"/>
        <v>0</v>
      </c>
      <c r="E1518" s="18">
        <f>B1518*A1508</f>
        <v>0</v>
      </c>
      <c r="F1518" s="18">
        <f t="shared" si="398"/>
        <v>0</v>
      </c>
      <c r="G1518" s="142"/>
      <c r="H1518" s="18"/>
      <c r="I1518" s="89">
        <f t="shared" si="399"/>
        <v>0</v>
      </c>
      <c r="J1518" s="116"/>
      <c r="K1518" s="3">
        <f t="shared" si="400"/>
        <v>0</v>
      </c>
      <c r="L1518" s="3"/>
    </row>
    <row r="1519" ht="15.75" customHeight="1">
      <c r="A1519" s="1"/>
      <c r="B1519" s="89"/>
      <c r="C1519" s="89"/>
      <c r="D1519" s="18">
        <f t="shared" si="397"/>
        <v>0</v>
      </c>
      <c r="E1519" s="18">
        <f>B1519*A1508</f>
        <v>0</v>
      </c>
      <c r="F1519" s="18">
        <f t="shared" si="398"/>
        <v>0</v>
      </c>
      <c r="G1519" s="142"/>
      <c r="H1519" s="18"/>
      <c r="I1519" s="89">
        <f t="shared" si="399"/>
        <v>0</v>
      </c>
      <c r="J1519" s="116"/>
      <c r="K1519" s="3">
        <f t="shared" si="400"/>
        <v>0</v>
      </c>
      <c r="L1519" s="3"/>
    </row>
    <row r="1520" ht="15.75" customHeight="1">
      <c r="A1520" s="1"/>
      <c r="B1520" s="89"/>
      <c r="C1520" s="89"/>
      <c r="D1520" s="18">
        <f t="shared" si="397"/>
        <v>0</v>
      </c>
      <c r="E1520" s="18">
        <f>B1520*A1508</f>
        <v>0</v>
      </c>
      <c r="F1520" s="18">
        <f t="shared" si="398"/>
        <v>0</v>
      </c>
      <c r="G1520" s="142"/>
      <c r="H1520" s="18"/>
      <c r="I1520" s="89">
        <f t="shared" si="399"/>
        <v>0</v>
      </c>
      <c r="J1520" s="116"/>
      <c r="K1520" s="3">
        <f t="shared" si="400"/>
        <v>0</v>
      </c>
      <c r="L1520" s="3"/>
    </row>
    <row r="1521" ht="15.75" customHeight="1">
      <c r="A1521" s="31"/>
      <c r="B1521" s="89"/>
      <c r="C1521" s="89"/>
      <c r="D1521" s="95">
        <f t="shared" si="397"/>
        <v>0</v>
      </c>
      <c r="E1521" s="95">
        <f>B1521*A1508</f>
        <v>0</v>
      </c>
      <c r="F1521" s="18">
        <f t="shared" si="398"/>
        <v>0</v>
      </c>
      <c r="G1521" s="87"/>
      <c r="H1521" s="18"/>
      <c r="I1521" s="89">
        <f t="shared" si="399"/>
        <v>0</v>
      </c>
      <c r="J1521" s="118"/>
      <c r="K1521" s="3">
        <f t="shared" si="400"/>
        <v>0</v>
      </c>
      <c r="L1521" s="3"/>
    </row>
    <row r="1522" ht="15.75" customHeight="1">
      <c r="A1522" s="31"/>
      <c r="B1522" s="89"/>
      <c r="C1522" s="89"/>
      <c r="D1522" s="18">
        <f t="shared" si="397"/>
        <v>0</v>
      </c>
      <c r="E1522" s="18">
        <f>B1522*A1508</f>
        <v>0</v>
      </c>
      <c r="F1522" s="18">
        <f t="shared" si="398"/>
        <v>0</v>
      </c>
      <c r="G1522" s="143">
        <f>F1524/A1508</f>
        <v>0</v>
      </c>
      <c r="H1522" s="18"/>
      <c r="I1522" s="89">
        <f t="shared" si="399"/>
        <v>0</v>
      </c>
      <c r="J1522" s="3"/>
      <c r="K1522" s="3">
        <f t="shared" si="400"/>
        <v>0</v>
      </c>
      <c r="L1522" s="3"/>
    </row>
    <row r="1523" ht="15.75" customHeight="1">
      <c r="A1523" s="31"/>
      <c r="B1523" s="89"/>
      <c r="C1523" s="89"/>
      <c r="D1523" s="18">
        <f t="shared" si="397"/>
        <v>0</v>
      </c>
      <c r="E1523" s="18">
        <f>B1523*A1508</f>
        <v>0</v>
      </c>
      <c r="F1523" s="18">
        <f t="shared" si="398"/>
        <v>0</v>
      </c>
      <c r="G1523" s="142"/>
      <c r="H1523" s="18"/>
      <c r="I1523" s="89">
        <f t="shared" si="399"/>
        <v>0</v>
      </c>
      <c r="J1523" s="3"/>
      <c r="K1523" s="3">
        <f t="shared" si="400"/>
        <v>0</v>
      </c>
      <c r="L1523" s="3"/>
    </row>
    <row r="1524" ht="15.75" customHeight="1">
      <c r="A1524" s="4" t="s">
        <v>495</v>
      </c>
      <c r="B1524" s="97">
        <f>SUM(B1510:B1523)</f>
        <v>0</v>
      </c>
      <c r="C1524" s="96"/>
      <c r="D1524" s="97">
        <f t="shared" ref="D1524:F1524" si="401">SUM(D1510:D1523)</f>
        <v>0</v>
      </c>
      <c r="E1524" s="97">
        <f t="shared" si="401"/>
        <v>0</v>
      </c>
      <c r="F1524" s="97">
        <f t="shared" si="401"/>
        <v>0</v>
      </c>
      <c r="G1524" s="87"/>
      <c r="H1524" s="96"/>
      <c r="I1524" s="97">
        <f t="shared" ref="I1524:L1524" si="402">SUM(I1510:I1523)</f>
        <v>0</v>
      </c>
      <c r="J1524" s="98">
        <f t="shared" si="402"/>
        <v>0</v>
      </c>
      <c r="K1524" s="98">
        <f t="shared" si="402"/>
        <v>0</v>
      </c>
      <c r="L1524" s="98">
        <f t="shared" si="402"/>
        <v>0</v>
      </c>
    </row>
    <row r="1525" ht="15.75" customHeight="1">
      <c r="A1525" s="8"/>
      <c r="B1525" s="100"/>
      <c r="C1525" s="100"/>
      <c r="D1525" s="100"/>
      <c r="E1525" s="100"/>
      <c r="F1525" s="100"/>
      <c r="G1525" s="100"/>
      <c r="H1525" s="100"/>
      <c r="I1525" s="101" t="s">
        <v>496</v>
      </c>
      <c r="J1525" s="100"/>
      <c r="K1525" s="100"/>
      <c r="L1525" s="101" t="s">
        <v>497</v>
      </c>
    </row>
    <row r="1526" ht="15.75" customHeight="1">
      <c r="A1526" s="8"/>
      <c r="B1526" s="100"/>
      <c r="C1526" s="100"/>
      <c r="D1526" s="100"/>
      <c r="E1526" s="100"/>
      <c r="F1526" s="100"/>
      <c r="G1526" s="100"/>
      <c r="H1526" s="100"/>
      <c r="I1526" s="104">
        <f>G1522*A1508</f>
        <v>0</v>
      </c>
      <c r="J1526" s="100"/>
      <c r="K1526" s="100"/>
      <c r="L1526" s="104"/>
    </row>
    <row r="1527" ht="15.75" customHeight="1">
      <c r="A1527" s="8"/>
      <c r="B1527" s="100"/>
      <c r="C1527" s="100"/>
      <c r="D1527" s="100"/>
      <c r="E1527" s="100"/>
      <c r="F1527" s="100"/>
      <c r="G1527" s="100"/>
      <c r="H1527" s="100"/>
      <c r="I1527" s="107"/>
      <c r="J1527" s="100"/>
      <c r="K1527" s="100"/>
      <c r="L1527" s="107"/>
    </row>
    <row r="1528" ht="15.75" customHeight="1">
      <c r="A1528" s="8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</row>
    <row r="1529" ht="15.75" customHeight="1">
      <c r="A1529" s="66"/>
      <c r="B1529" s="75"/>
      <c r="C1529" s="75"/>
      <c r="D1529" s="75"/>
      <c r="E1529" s="75"/>
      <c r="F1529" s="75"/>
      <c r="G1529" s="75"/>
      <c r="H1529" s="75"/>
      <c r="I1529" s="75"/>
      <c r="J1529" s="75"/>
      <c r="K1529" s="75"/>
      <c r="L1529" s="76"/>
    </row>
    <row r="1530" ht="15.75" customHeight="1">
      <c r="A1530" s="78" t="s">
        <v>478</v>
      </c>
      <c r="B1530" s="79" t="s">
        <v>479</v>
      </c>
      <c r="C1530" s="75"/>
      <c r="D1530" s="76"/>
      <c r="E1530" s="80" t="s">
        <v>480</v>
      </c>
      <c r="F1530" s="75"/>
      <c r="G1530" s="76"/>
      <c r="H1530" s="79" t="s">
        <v>481</v>
      </c>
      <c r="I1530" s="75"/>
      <c r="J1530" s="75"/>
      <c r="K1530" s="75"/>
      <c r="L1530" s="76"/>
    </row>
    <row r="1531" ht="15.75" customHeight="1">
      <c r="A1531" s="177">
        <v>4.0</v>
      </c>
      <c r="B1531" s="82" t="s">
        <v>482</v>
      </c>
      <c r="C1531" s="82" t="s">
        <v>483</v>
      </c>
      <c r="D1531" s="82" t="s">
        <v>484</v>
      </c>
      <c r="E1531" s="82" t="s">
        <v>485</v>
      </c>
      <c r="F1531" s="82" t="s">
        <v>484</v>
      </c>
      <c r="G1531" s="82" t="s">
        <v>524</v>
      </c>
      <c r="H1531" s="82" t="s">
        <v>486</v>
      </c>
      <c r="I1531" s="82" t="s">
        <v>487</v>
      </c>
      <c r="J1531" s="147" t="s">
        <v>488</v>
      </c>
      <c r="K1531" s="85" t="s">
        <v>489</v>
      </c>
      <c r="L1531" s="85" t="s">
        <v>490</v>
      </c>
    </row>
    <row r="1532" ht="15.75" customHeight="1">
      <c r="A1532" s="86" t="s">
        <v>491</v>
      </c>
      <c r="B1532" s="87"/>
      <c r="C1532" s="87"/>
      <c r="D1532" s="87"/>
      <c r="E1532" s="87"/>
      <c r="F1532" s="87"/>
      <c r="G1532" s="87"/>
      <c r="H1532" s="87"/>
      <c r="I1532" s="87"/>
      <c r="J1532" s="115"/>
      <c r="K1532" s="87"/>
      <c r="L1532" s="87"/>
    </row>
    <row r="1533" ht="15.75" customHeight="1">
      <c r="A1533" s="2"/>
      <c r="B1533" s="89"/>
      <c r="C1533" s="89"/>
      <c r="D1533" s="18">
        <f t="shared" ref="D1533:D1546" si="403">C1533*B1533</f>
        <v>0</v>
      </c>
      <c r="E1533" s="18">
        <f>B1533*A1531</f>
        <v>0</v>
      </c>
      <c r="F1533" s="18">
        <f t="shared" ref="F1533:F1546" si="404">E1533*C1533</f>
        <v>0</v>
      </c>
      <c r="G1533" s="140">
        <v>0.0</v>
      </c>
      <c r="H1533" s="18"/>
      <c r="I1533" s="89">
        <f t="shared" ref="I1533:I1546" si="405">H1533*E1533</f>
        <v>0</v>
      </c>
      <c r="J1533" s="116"/>
      <c r="K1533" s="3">
        <f t="shared" ref="K1533:K1546" si="406">J1533*I1533</f>
        <v>0</v>
      </c>
      <c r="L1533" s="3"/>
    </row>
    <row r="1534" ht="15.75" customHeight="1">
      <c r="A1534" s="2"/>
      <c r="B1534" s="89"/>
      <c r="C1534" s="89"/>
      <c r="D1534" s="18">
        <f t="shared" si="403"/>
        <v>0</v>
      </c>
      <c r="E1534" s="18">
        <f>B1534*A1531</f>
        <v>0</v>
      </c>
      <c r="F1534" s="18">
        <f t="shared" si="404"/>
        <v>0</v>
      </c>
      <c r="G1534" s="87"/>
      <c r="H1534" s="18"/>
      <c r="I1534" s="89">
        <f t="shared" si="405"/>
        <v>0</v>
      </c>
      <c r="J1534" s="116"/>
      <c r="K1534" s="3">
        <f t="shared" si="406"/>
        <v>0</v>
      </c>
      <c r="L1534" s="3"/>
    </row>
    <row r="1535" ht="15.75" customHeight="1">
      <c r="A1535" s="2"/>
      <c r="B1535" s="18"/>
      <c r="C1535" s="18"/>
      <c r="D1535" s="18">
        <f t="shared" si="403"/>
        <v>0</v>
      </c>
      <c r="E1535" s="18">
        <f>B1535*A1531</f>
        <v>0</v>
      </c>
      <c r="F1535" s="18">
        <f t="shared" si="404"/>
        <v>0</v>
      </c>
      <c r="G1535" s="148" t="s">
        <v>527</v>
      </c>
      <c r="H1535" s="18"/>
      <c r="I1535" s="89">
        <f t="shared" si="405"/>
        <v>0</v>
      </c>
      <c r="J1535" s="116"/>
      <c r="K1535" s="3">
        <f t="shared" si="406"/>
        <v>0</v>
      </c>
      <c r="L1535" s="3"/>
    </row>
    <row r="1536" ht="15.75" customHeight="1">
      <c r="A1536" s="2"/>
      <c r="B1536" s="18"/>
      <c r="C1536" s="18"/>
      <c r="D1536" s="18">
        <f t="shared" si="403"/>
        <v>0</v>
      </c>
      <c r="E1536" s="18">
        <f>B1536*A1531</f>
        <v>0</v>
      </c>
      <c r="F1536" s="18">
        <f t="shared" si="404"/>
        <v>0</v>
      </c>
      <c r="G1536" s="142"/>
      <c r="H1536" s="18"/>
      <c r="I1536" s="89">
        <f t="shared" si="405"/>
        <v>0</v>
      </c>
      <c r="J1536" s="116"/>
      <c r="K1536" s="3">
        <f t="shared" si="406"/>
        <v>0</v>
      </c>
      <c r="L1536" s="3"/>
    </row>
    <row r="1537" ht="15.75" customHeight="1">
      <c r="A1537" s="2"/>
      <c r="B1537" s="18"/>
      <c r="C1537" s="18"/>
      <c r="D1537" s="18">
        <f t="shared" si="403"/>
        <v>0</v>
      </c>
      <c r="E1537" s="18">
        <f>B1537*A1531</f>
        <v>0</v>
      </c>
      <c r="F1537" s="18">
        <f t="shared" si="404"/>
        <v>0</v>
      </c>
      <c r="G1537" s="142"/>
      <c r="H1537" s="18"/>
      <c r="I1537" s="89">
        <f t="shared" si="405"/>
        <v>0</v>
      </c>
      <c r="J1537" s="116"/>
      <c r="K1537" s="3">
        <f t="shared" si="406"/>
        <v>0</v>
      </c>
      <c r="L1537" s="3"/>
    </row>
    <row r="1538" ht="15.75" customHeight="1">
      <c r="A1538" s="2"/>
      <c r="B1538" s="18"/>
      <c r="C1538" s="18"/>
      <c r="D1538" s="18">
        <f t="shared" si="403"/>
        <v>0</v>
      </c>
      <c r="E1538" s="18">
        <f>B1538*A1531</f>
        <v>0</v>
      </c>
      <c r="F1538" s="18">
        <f t="shared" si="404"/>
        <v>0</v>
      </c>
      <c r="G1538" s="87"/>
      <c r="H1538" s="18"/>
      <c r="I1538" s="89">
        <f t="shared" si="405"/>
        <v>0</v>
      </c>
      <c r="J1538" s="116"/>
      <c r="K1538" s="3">
        <f t="shared" si="406"/>
        <v>0</v>
      </c>
      <c r="L1538" s="3"/>
    </row>
    <row r="1539" ht="15.75" customHeight="1">
      <c r="A1539" s="2"/>
      <c r="B1539" s="18"/>
      <c r="C1539" s="18"/>
      <c r="D1539" s="18">
        <f t="shared" si="403"/>
        <v>0</v>
      </c>
      <c r="E1539" s="18">
        <f>B1539*A1531</f>
        <v>0</v>
      </c>
      <c r="F1539" s="18">
        <f t="shared" si="404"/>
        <v>0</v>
      </c>
      <c r="G1539" s="59"/>
      <c r="H1539" s="18"/>
      <c r="I1539" s="89">
        <f t="shared" si="405"/>
        <v>0</v>
      </c>
      <c r="J1539" s="116"/>
      <c r="K1539" s="3">
        <f t="shared" si="406"/>
        <v>0</v>
      </c>
      <c r="L1539" s="3"/>
    </row>
    <row r="1540" ht="15.75" customHeight="1">
      <c r="A1540" s="2"/>
      <c r="B1540" s="89"/>
      <c r="C1540" s="89"/>
      <c r="D1540" s="18">
        <f t="shared" si="403"/>
        <v>0</v>
      </c>
      <c r="E1540" s="18">
        <f>B1540*A1531</f>
        <v>0</v>
      </c>
      <c r="F1540" s="18">
        <f t="shared" si="404"/>
        <v>0</v>
      </c>
      <c r="G1540" s="148" t="s">
        <v>528</v>
      </c>
      <c r="H1540" s="18"/>
      <c r="I1540" s="89">
        <f t="shared" si="405"/>
        <v>0</v>
      </c>
      <c r="J1540" s="116"/>
      <c r="K1540" s="3">
        <f t="shared" si="406"/>
        <v>0</v>
      </c>
      <c r="L1540" s="3"/>
    </row>
    <row r="1541" ht="15.75" customHeight="1">
      <c r="A1541" s="2"/>
      <c r="B1541" s="89"/>
      <c r="C1541" s="89"/>
      <c r="D1541" s="18">
        <f t="shared" si="403"/>
        <v>0</v>
      </c>
      <c r="E1541" s="18">
        <f>B1541*A1531</f>
        <v>0</v>
      </c>
      <c r="F1541" s="18">
        <f t="shared" si="404"/>
        <v>0</v>
      </c>
      <c r="G1541" s="142"/>
      <c r="H1541" s="18"/>
      <c r="I1541" s="89">
        <f t="shared" si="405"/>
        <v>0</v>
      </c>
      <c r="J1541" s="116"/>
      <c r="K1541" s="3">
        <f t="shared" si="406"/>
        <v>0</v>
      </c>
      <c r="L1541" s="3"/>
    </row>
    <row r="1542" ht="15.75" customHeight="1">
      <c r="A1542" s="1"/>
      <c r="B1542" s="89"/>
      <c r="C1542" s="89"/>
      <c r="D1542" s="18">
        <f t="shared" si="403"/>
        <v>0</v>
      </c>
      <c r="E1542" s="18">
        <f>B1542*A1531</f>
        <v>0</v>
      </c>
      <c r="F1542" s="18">
        <f t="shared" si="404"/>
        <v>0</v>
      </c>
      <c r="G1542" s="142"/>
      <c r="H1542" s="18"/>
      <c r="I1542" s="89">
        <f t="shared" si="405"/>
        <v>0</v>
      </c>
      <c r="J1542" s="116"/>
      <c r="K1542" s="3">
        <f t="shared" si="406"/>
        <v>0</v>
      </c>
      <c r="L1542" s="3"/>
    </row>
    <row r="1543" ht="15.75" customHeight="1">
      <c r="A1543" s="1"/>
      <c r="B1543" s="89"/>
      <c r="C1543" s="89"/>
      <c r="D1543" s="18">
        <f t="shared" si="403"/>
        <v>0</v>
      </c>
      <c r="E1543" s="18">
        <f>B1543*A1531</f>
        <v>0</v>
      </c>
      <c r="F1543" s="18">
        <f t="shared" si="404"/>
        <v>0</v>
      </c>
      <c r="G1543" s="142"/>
      <c r="H1543" s="18"/>
      <c r="I1543" s="89">
        <f t="shared" si="405"/>
        <v>0</v>
      </c>
      <c r="J1543" s="116"/>
      <c r="K1543" s="3">
        <f t="shared" si="406"/>
        <v>0</v>
      </c>
      <c r="L1543" s="3"/>
    </row>
    <row r="1544" ht="15.75" customHeight="1">
      <c r="A1544" s="31"/>
      <c r="B1544" s="89"/>
      <c r="C1544" s="89"/>
      <c r="D1544" s="95">
        <f t="shared" si="403"/>
        <v>0</v>
      </c>
      <c r="E1544" s="95">
        <f>B1544*A1531</f>
        <v>0</v>
      </c>
      <c r="F1544" s="18">
        <f t="shared" si="404"/>
        <v>0</v>
      </c>
      <c r="G1544" s="87"/>
      <c r="H1544" s="18"/>
      <c r="I1544" s="89">
        <f t="shared" si="405"/>
        <v>0</v>
      </c>
      <c r="J1544" s="118"/>
      <c r="K1544" s="3">
        <f t="shared" si="406"/>
        <v>0</v>
      </c>
      <c r="L1544" s="3"/>
    </row>
    <row r="1545" ht="15.75" customHeight="1">
      <c r="A1545" s="31"/>
      <c r="B1545" s="89"/>
      <c r="C1545" s="89"/>
      <c r="D1545" s="18">
        <f t="shared" si="403"/>
        <v>0</v>
      </c>
      <c r="E1545" s="18">
        <f>B1545*A1531</f>
        <v>0</v>
      </c>
      <c r="F1545" s="18">
        <f t="shared" si="404"/>
        <v>0</v>
      </c>
      <c r="G1545" s="143">
        <f>F1547/A1531</f>
        <v>0</v>
      </c>
      <c r="H1545" s="18"/>
      <c r="I1545" s="89">
        <f t="shared" si="405"/>
        <v>0</v>
      </c>
      <c r="J1545" s="3"/>
      <c r="K1545" s="3">
        <f t="shared" si="406"/>
        <v>0</v>
      </c>
      <c r="L1545" s="3"/>
    </row>
    <row r="1546" ht="15.75" customHeight="1">
      <c r="A1546" s="31"/>
      <c r="B1546" s="89"/>
      <c r="C1546" s="89"/>
      <c r="D1546" s="18">
        <f t="shared" si="403"/>
        <v>0</v>
      </c>
      <c r="E1546" s="18">
        <f>B1546*A1531</f>
        <v>0</v>
      </c>
      <c r="F1546" s="18">
        <f t="shared" si="404"/>
        <v>0</v>
      </c>
      <c r="G1546" s="142"/>
      <c r="H1546" s="18"/>
      <c r="I1546" s="89">
        <f t="shared" si="405"/>
        <v>0</v>
      </c>
      <c r="J1546" s="3"/>
      <c r="K1546" s="3">
        <f t="shared" si="406"/>
        <v>0</v>
      </c>
      <c r="L1546" s="3"/>
    </row>
    <row r="1547" ht="15.75" customHeight="1">
      <c r="A1547" s="4" t="s">
        <v>495</v>
      </c>
      <c r="B1547" s="97">
        <f>SUM(B1533:B1546)</f>
        <v>0</v>
      </c>
      <c r="C1547" s="96"/>
      <c r="D1547" s="97">
        <f t="shared" ref="D1547:F1547" si="407">SUM(D1533:D1546)</f>
        <v>0</v>
      </c>
      <c r="E1547" s="97">
        <f t="shared" si="407"/>
        <v>0</v>
      </c>
      <c r="F1547" s="97">
        <f t="shared" si="407"/>
        <v>0</v>
      </c>
      <c r="G1547" s="87"/>
      <c r="H1547" s="96"/>
      <c r="I1547" s="97">
        <f t="shared" ref="I1547:L1547" si="408">SUM(I1533:I1546)</f>
        <v>0</v>
      </c>
      <c r="J1547" s="98">
        <f t="shared" si="408"/>
        <v>0</v>
      </c>
      <c r="K1547" s="98">
        <f t="shared" si="408"/>
        <v>0</v>
      </c>
      <c r="L1547" s="98">
        <f t="shared" si="408"/>
        <v>0</v>
      </c>
    </row>
    <row r="1548" ht="15.75" customHeight="1">
      <c r="A1548" s="8"/>
      <c r="B1548" s="100"/>
      <c r="C1548" s="100"/>
      <c r="D1548" s="100"/>
      <c r="E1548" s="100"/>
      <c r="F1548" s="100"/>
      <c r="G1548" s="100"/>
      <c r="H1548" s="100"/>
      <c r="I1548" s="101" t="s">
        <v>496</v>
      </c>
      <c r="J1548" s="100"/>
      <c r="K1548" s="100"/>
      <c r="L1548" s="101" t="s">
        <v>497</v>
      </c>
    </row>
    <row r="1549" ht="15.75" customHeight="1">
      <c r="A1549" s="8"/>
      <c r="B1549" s="100"/>
      <c r="C1549" s="100"/>
      <c r="D1549" s="100"/>
      <c r="E1549" s="100"/>
      <c r="F1549" s="100"/>
      <c r="G1549" s="100"/>
      <c r="H1549" s="100"/>
      <c r="I1549" s="104">
        <f>G1545*A1531</f>
        <v>0</v>
      </c>
      <c r="J1549" s="100"/>
      <c r="K1549" s="100"/>
      <c r="L1549" s="104"/>
    </row>
    <row r="1550" ht="15.75" customHeight="1">
      <c r="A1550" s="8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</row>
    <row r="1551" ht="15.75" customHeight="1">
      <c r="A1551" s="8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</row>
    <row r="1552" ht="15.75" customHeight="1">
      <c r="A1552" s="66"/>
      <c r="B1552" s="75"/>
      <c r="C1552" s="75"/>
      <c r="D1552" s="75"/>
      <c r="E1552" s="75"/>
      <c r="F1552" s="75"/>
      <c r="G1552" s="75"/>
      <c r="H1552" s="75"/>
      <c r="I1552" s="75"/>
      <c r="J1552" s="75"/>
      <c r="K1552" s="75"/>
      <c r="L1552" s="76"/>
    </row>
    <row r="1553" ht="15.75" customHeight="1">
      <c r="A1553" s="78" t="s">
        <v>478</v>
      </c>
      <c r="B1553" s="79" t="s">
        <v>479</v>
      </c>
      <c r="C1553" s="75"/>
      <c r="D1553" s="76"/>
      <c r="E1553" s="80" t="s">
        <v>480</v>
      </c>
      <c r="F1553" s="75"/>
      <c r="G1553" s="76"/>
      <c r="H1553" s="79" t="s">
        <v>481</v>
      </c>
      <c r="I1553" s="75"/>
      <c r="J1553" s="75"/>
      <c r="K1553" s="75"/>
      <c r="L1553" s="76"/>
    </row>
    <row r="1554" ht="15.75" customHeight="1">
      <c r="A1554" s="177">
        <v>4.0</v>
      </c>
      <c r="B1554" s="82" t="s">
        <v>482</v>
      </c>
      <c r="C1554" s="82" t="s">
        <v>483</v>
      </c>
      <c r="D1554" s="82" t="s">
        <v>484</v>
      </c>
      <c r="E1554" s="82" t="s">
        <v>485</v>
      </c>
      <c r="F1554" s="82" t="s">
        <v>484</v>
      </c>
      <c r="G1554" s="82" t="s">
        <v>524</v>
      </c>
      <c r="H1554" s="82" t="s">
        <v>486</v>
      </c>
      <c r="I1554" s="82" t="s">
        <v>487</v>
      </c>
      <c r="J1554" s="147" t="s">
        <v>488</v>
      </c>
      <c r="K1554" s="85" t="s">
        <v>489</v>
      </c>
      <c r="L1554" s="85" t="s">
        <v>490</v>
      </c>
    </row>
    <row r="1555" ht="15.75" customHeight="1">
      <c r="A1555" s="86" t="s">
        <v>491</v>
      </c>
      <c r="B1555" s="87"/>
      <c r="C1555" s="87"/>
      <c r="D1555" s="87"/>
      <c r="E1555" s="87"/>
      <c r="F1555" s="87"/>
      <c r="G1555" s="87"/>
      <c r="H1555" s="87"/>
      <c r="I1555" s="87"/>
      <c r="J1555" s="115"/>
      <c r="K1555" s="87"/>
      <c r="L1555" s="87"/>
    </row>
    <row r="1556" ht="15.75" customHeight="1">
      <c r="A1556" s="2"/>
      <c r="B1556" s="89"/>
      <c r="C1556" s="89"/>
      <c r="D1556" s="18">
        <f t="shared" ref="D1556:D1569" si="409">C1556*B1556</f>
        <v>0</v>
      </c>
      <c r="E1556" s="18">
        <f>B1556*A1554</f>
        <v>0</v>
      </c>
      <c r="F1556" s="18">
        <f t="shared" ref="F1556:F1569" si="410">E1556*C1556</f>
        <v>0</v>
      </c>
      <c r="G1556" s="140">
        <v>0.0</v>
      </c>
      <c r="H1556" s="18"/>
      <c r="I1556" s="89">
        <f t="shared" ref="I1556:I1569" si="411">H1556*E1556</f>
        <v>0</v>
      </c>
      <c r="J1556" s="116"/>
      <c r="K1556" s="3">
        <f t="shared" ref="K1556:K1569" si="412">J1556*I1556</f>
        <v>0</v>
      </c>
      <c r="L1556" s="3"/>
    </row>
    <row r="1557" ht="15.75" customHeight="1">
      <c r="A1557" s="2"/>
      <c r="B1557" s="89"/>
      <c r="C1557" s="89"/>
      <c r="D1557" s="18">
        <f t="shared" si="409"/>
        <v>0</v>
      </c>
      <c r="E1557" s="18">
        <f>B1557*A1554</f>
        <v>0</v>
      </c>
      <c r="F1557" s="18">
        <f t="shared" si="410"/>
        <v>0</v>
      </c>
      <c r="G1557" s="87"/>
      <c r="H1557" s="18"/>
      <c r="I1557" s="89">
        <f t="shared" si="411"/>
        <v>0</v>
      </c>
      <c r="J1557" s="116"/>
      <c r="K1557" s="3">
        <f t="shared" si="412"/>
        <v>0</v>
      </c>
      <c r="L1557" s="3"/>
    </row>
    <row r="1558" ht="15.75" customHeight="1">
      <c r="A1558" s="2"/>
      <c r="B1558" s="18"/>
      <c r="C1558" s="18"/>
      <c r="D1558" s="18">
        <f t="shared" si="409"/>
        <v>0</v>
      </c>
      <c r="E1558" s="18">
        <f>B1558*A1554</f>
        <v>0</v>
      </c>
      <c r="F1558" s="18">
        <f t="shared" si="410"/>
        <v>0</v>
      </c>
      <c r="G1558" s="148" t="s">
        <v>527</v>
      </c>
      <c r="H1558" s="18"/>
      <c r="I1558" s="89">
        <f t="shared" si="411"/>
        <v>0</v>
      </c>
      <c r="J1558" s="116"/>
      <c r="K1558" s="3">
        <f t="shared" si="412"/>
        <v>0</v>
      </c>
      <c r="L1558" s="3"/>
    </row>
    <row r="1559" ht="15.75" customHeight="1">
      <c r="A1559" s="2"/>
      <c r="B1559" s="18"/>
      <c r="C1559" s="18"/>
      <c r="D1559" s="18">
        <f t="shared" si="409"/>
        <v>0</v>
      </c>
      <c r="E1559" s="18">
        <f>B1559*A1554</f>
        <v>0</v>
      </c>
      <c r="F1559" s="18">
        <f t="shared" si="410"/>
        <v>0</v>
      </c>
      <c r="G1559" s="142"/>
      <c r="H1559" s="18"/>
      <c r="I1559" s="89">
        <f t="shared" si="411"/>
        <v>0</v>
      </c>
      <c r="J1559" s="116"/>
      <c r="K1559" s="3">
        <f t="shared" si="412"/>
        <v>0</v>
      </c>
      <c r="L1559" s="3"/>
    </row>
    <row r="1560" ht="15.75" customHeight="1">
      <c r="A1560" s="2"/>
      <c r="B1560" s="18"/>
      <c r="C1560" s="18"/>
      <c r="D1560" s="18">
        <f t="shared" si="409"/>
        <v>0</v>
      </c>
      <c r="E1560" s="18">
        <f>B1560*A1554</f>
        <v>0</v>
      </c>
      <c r="F1560" s="18">
        <f t="shared" si="410"/>
        <v>0</v>
      </c>
      <c r="G1560" s="142"/>
      <c r="H1560" s="18"/>
      <c r="I1560" s="89">
        <f t="shared" si="411"/>
        <v>0</v>
      </c>
      <c r="J1560" s="116"/>
      <c r="K1560" s="3">
        <f t="shared" si="412"/>
        <v>0</v>
      </c>
      <c r="L1560" s="3"/>
    </row>
    <row r="1561" ht="15.75" customHeight="1">
      <c r="A1561" s="2"/>
      <c r="B1561" s="18"/>
      <c r="C1561" s="18"/>
      <c r="D1561" s="18">
        <f t="shared" si="409"/>
        <v>0</v>
      </c>
      <c r="E1561" s="18">
        <f>B1561*A1554</f>
        <v>0</v>
      </c>
      <c r="F1561" s="18">
        <f t="shared" si="410"/>
        <v>0</v>
      </c>
      <c r="G1561" s="87"/>
      <c r="H1561" s="18"/>
      <c r="I1561" s="89">
        <f t="shared" si="411"/>
        <v>0</v>
      </c>
      <c r="J1561" s="116"/>
      <c r="K1561" s="3">
        <f t="shared" si="412"/>
        <v>0</v>
      </c>
      <c r="L1561" s="3"/>
    </row>
    <row r="1562" ht="15.75" customHeight="1">
      <c r="A1562" s="2"/>
      <c r="B1562" s="18"/>
      <c r="C1562" s="18"/>
      <c r="D1562" s="18">
        <f t="shared" si="409"/>
        <v>0</v>
      </c>
      <c r="E1562" s="18">
        <f>B1562*A1554</f>
        <v>0</v>
      </c>
      <c r="F1562" s="18">
        <f t="shared" si="410"/>
        <v>0</v>
      </c>
      <c r="G1562" s="59"/>
      <c r="H1562" s="18"/>
      <c r="I1562" s="89">
        <f t="shared" si="411"/>
        <v>0</v>
      </c>
      <c r="J1562" s="116"/>
      <c r="K1562" s="3">
        <f t="shared" si="412"/>
        <v>0</v>
      </c>
      <c r="L1562" s="3"/>
    </row>
    <row r="1563" ht="15.75" customHeight="1">
      <c r="A1563" s="2"/>
      <c r="B1563" s="89"/>
      <c r="C1563" s="89"/>
      <c r="D1563" s="18">
        <f t="shared" si="409"/>
        <v>0</v>
      </c>
      <c r="E1563" s="18">
        <f>B1563*A1554</f>
        <v>0</v>
      </c>
      <c r="F1563" s="18">
        <f t="shared" si="410"/>
        <v>0</v>
      </c>
      <c r="G1563" s="148" t="s">
        <v>528</v>
      </c>
      <c r="H1563" s="18"/>
      <c r="I1563" s="89">
        <f t="shared" si="411"/>
        <v>0</v>
      </c>
      <c r="J1563" s="116"/>
      <c r="K1563" s="3">
        <f t="shared" si="412"/>
        <v>0</v>
      </c>
      <c r="L1563" s="3"/>
    </row>
    <row r="1564" ht="15.75" customHeight="1">
      <c r="A1564" s="2"/>
      <c r="B1564" s="89"/>
      <c r="C1564" s="89"/>
      <c r="D1564" s="18">
        <f t="shared" si="409"/>
        <v>0</v>
      </c>
      <c r="E1564" s="18">
        <f>B1564*A1554</f>
        <v>0</v>
      </c>
      <c r="F1564" s="18">
        <f t="shared" si="410"/>
        <v>0</v>
      </c>
      <c r="G1564" s="142"/>
      <c r="H1564" s="18"/>
      <c r="I1564" s="89">
        <f t="shared" si="411"/>
        <v>0</v>
      </c>
      <c r="J1564" s="116"/>
      <c r="K1564" s="3">
        <f t="shared" si="412"/>
        <v>0</v>
      </c>
      <c r="L1564" s="3"/>
    </row>
    <row r="1565" ht="15.75" customHeight="1">
      <c r="A1565" s="1"/>
      <c r="B1565" s="89"/>
      <c r="C1565" s="89"/>
      <c r="D1565" s="18">
        <f t="shared" si="409"/>
        <v>0</v>
      </c>
      <c r="E1565" s="18">
        <f>B1565*A1554</f>
        <v>0</v>
      </c>
      <c r="F1565" s="18">
        <f t="shared" si="410"/>
        <v>0</v>
      </c>
      <c r="G1565" s="142"/>
      <c r="H1565" s="18"/>
      <c r="I1565" s="89">
        <f t="shared" si="411"/>
        <v>0</v>
      </c>
      <c r="J1565" s="116"/>
      <c r="K1565" s="3">
        <f t="shared" si="412"/>
        <v>0</v>
      </c>
      <c r="L1565" s="3"/>
    </row>
    <row r="1566" ht="15.75" customHeight="1">
      <c r="A1566" s="1"/>
      <c r="B1566" s="89"/>
      <c r="C1566" s="89"/>
      <c r="D1566" s="18">
        <f t="shared" si="409"/>
        <v>0</v>
      </c>
      <c r="E1566" s="18">
        <f>B1566*A1554</f>
        <v>0</v>
      </c>
      <c r="F1566" s="18">
        <f t="shared" si="410"/>
        <v>0</v>
      </c>
      <c r="G1566" s="142"/>
      <c r="H1566" s="18"/>
      <c r="I1566" s="89">
        <f t="shared" si="411"/>
        <v>0</v>
      </c>
      <c r="J1566" s="116"/>
      <c r="K1566" s="3">
        <f t="shared" si="412"/>
        <v>0</v>
      </c>
      <c r="L1566" s="3"/>
    </row>
    <row r="1567" ht="15.75" customHeight="1">
      <c r="A1567" s="31"/>
      <c r="B1567" s="89"/>
      <c r="C1567" s="89"/>
      <c r="D1567" s="95">
        <f t="shared" si="409"/>
        <v>0</v>
      </c>
      <c r="E1567" s="95">
        <f>B1567*A1554</f>
        <v>0</v>
      </c>
      <c r="F1567" s="18">
        <f t="shared" si="410"/>
        <v>0</v>
      </c>
      <c r="G1567" s="87"/>
      <c r="H1567" s="18"/>
      <c r="I1567" s="89">
        <f t="shared" si="411"/>
        <v>0</v>
      </c>
      <c r="J1567" s="118"/>
      <c r="K1567" s="3">
        <f t="shared" si="412"/>
        <v>0</v>
      </c>
      <c r="L1567" s="3"/>
    </row>
    <row r="1568" ht="15.75" customHeight="1">
      <c r="A1568" s="31"/>
      <c r="B1568" s="89"/>
      <c r="C1568" s="89"/>
      <c r="D1568" s="18">
        <f t="shared" si="409"/>
        <v>0</v>
      </c>
      <c r="E1568" s="18">
        <f>B1568*A1554</f>
        <v>0</v>
      </c>
      <c r="F1568" s="18">
        <f t="shared" si="410"/>
        <v>0</v>
      </c>
      <c r="G1568" s="143">
        <f>F1570/A1554</f>
        <v>0</v>
      </c>
      <c r="H1568" s="18"/>
      <c r="I1568" s="89">
        <f t="shared" si="411"/>
        <v>0</v>
      </c>
      <c r="J1568" s="3"/>
      <c r="K1568" s="3">
        <f t="shared" si="412"/>
        <v>0</v>
      </c>
      <c r="L1568" s="3"/>
    </row>
    <row r="1569" ht="15.75" customHeight="1">
      <c r="A1569" s="31"/>
      <c r="B1569" s="89"/>
      <c r="C1569" s="89"/>
      <c r="D1569" s="18">
        <f t="shared" si="409"/>
        <v>0</v>
      </c>
      <c r="E1569" s="18">
        <f>B1569*A1554</f>
        <v>0</v>
      </c>
      <c r="F1569" s="18">
        <f t="shared" si="410"/>
        <v>0</v>
      </c>
      <c r="G1569" s="142"/>
      <c r="H1569" s="18"/>
      <c r="I1569" s="89">
        <f t="shared" si="411"/>
        <v>0</v>
      </c>
      <c r="J1569" s="3"/>
      <c r="K1569" s="3">
        <f t="shared" si="412"/>
        <v>0</v>
      </c>
      <c r="L1569" s="3"/>
    </row>
    <row r="1570" ht="15.75" customHeight="1">
      <c r="A1570" s="4" t="s">
        <v>495</v>
      </c>
      <c r="B1570" s="97">
        <f>SUM(B1556:B1569)</f>
        <v>0</v>
      </c>
      <c r="C1570" s="96"/>
      <c r="D1570" s="97">
        <f t="shared" ref="D1570:F1570" si="413">SUM(D1556:D1569)</f>
        <v>0</v>
      </c>
      <c r="E1570" s="97">
        <f t="shared" si="413"/>
        <v>0</v>
      </c>
      <c r="F1570" s="97">
        <f t="shared" si="413"/>
        <v>0</v>
      </c>
      <c r="G1570" s="87"/>
      <c r="H1570" s="96"/>
      <c r="I1570" s="97">
        <f t="shared" ref="I1570:L1570" si="414">SUM(I1556:I1569)</f>
        <v>0</v>
      </c>
      <c r="J1570" s="98">
        <f t="shared" si="414"/>
        <v>0</v>
      </c>
      <c r="K1570" s="98">
        <f t="shared" si="414"/>
        <v>0</v>
      </c>
      <c r="L1570" s="98">
        <f t="shared" si="414"/>
        <v>0</v>
      </c>
    </row>
    <row r="1571" ht="15.75" customHeight="1">
      <c r="A1571" s="8"/>
      <c r="B1571" s="100"/>
      <c r="C1571" s="100"/>
      <c r="D1571" s="100"/>
      <c r="E1571" s="100"/>
      <c r="F1571" s="100"/>
      <c r="G1571" s="100"/>
      <c r="H1571" s="100"/>
      <c r="I1571" s="101" t="s">
        <v>496</v>
      </c>
      <c r="J1571" s="100"/>
      <c r="K1571" s="100"/>
      <c r="L1571" s="101" t="s">
        <v>497</v>
      </c>
    </row>
    <row r="1572" ht="15.75" customHeight="1">
      <c r="A1572" s="8"/>
      <c r="B1572" s="100"/>
      <c r="C1572" s="100"/>
      <c r="D1572" s="100"/>
      <c r="E1572" s="100"/>
      <c r="F1572" s="100"/>
      <c r="G1572" s="100"/>
      <c r="H1572" s="100"/>
      <c r="I1572" s="104">
        <f>G1568*A1554</f>
        <v>0</v>
      </c>
      <c r="J1572" s="100"/>
      <c r="K1572" s="100"/>
      <c r="L1572" s="104"/>
    </row>
  </sheetData>
  <mergeCells count="1298">
    <mergeCell ref="H1258:H1259"/>
    <mergeCell ref="H1257:L1257"/>
    <mergeCell ref="K1258:K1259"/>
    <mergeCell ref="L1258:L1259"/>
    <mergeCell ref="J1258:J1259"/>
    <mergeCell ref="I1258:I1259"/>
    <mergeCell ref="L1212:L1213"/>
    <mergeCell ref="K1235:K1236"/>
    <mergeCell ref="L1235:L1236"/>
    <mergeCell ref="J1212:J1213"/>
    <mergeCell ref="J1235:J1236"/>
    <mergeCell ref="H1234:L1234"/>
    <mergeCell ref="H1235:H1236"/>
    <mergeCell ref="I1235:I1236"/>
    <mergeCell ref="L1326:L1327"/>
    <mergeCell ref="K1326:K1327"/>
    <mergeCell ref="L1281:L1282"/>
    <mergeCell ref="K1372:K1373"/>
    <mergeCell ref="J1372:J1373"/>
    <mergeCell ref="H1326:H1327"/>
    <mergeCell ref="I1326:I1327"/>
    <mergeCell ref="I1281:I1282"/>
    <mergeCell ref="H1303:H1304"/>
    <mergeCell ref="H1372:H1373"/>
    <mergeCell ref="I1372:I1373"/>
    <mergeCell ref="H1325:L1325"/>
    <mergeCell ref="J1326:J1327"/>
    <mergeCell ref="H1302:L1302"/>
    <mergeCell ref="J1167:J1168"/>
    <mergeCell ref="H1144:H1145"/>
    <mergeCell ref="K1144:K1145"/>
    <mergeCell ref="L1144:L1145"/>
    <mergeCell ref="J1144:J1145"/>
    <mergeCell ref="L1167:L1168"/>
    <mergeCell ref="H1167:H1168"/>
    <mergeCell ref="I1144:I1145"/>
    <mergeCell ref="G1272:G1274"/>
    <mergeCell ref="G1267:G1271"/>
    <mergeCell ref="G1226:G1228"/>
    <mergeCell ref="G1235:G1236"/>
    <mergeCell ref="H1211:L1211"/>
    <mergeCell ref="H1189:L1189"/>
    <mergeCell ref="H1166:L1166"/>
    <mergeCell ref="H1280:L1280"/>
    <mergeCell ref="J1281:J1282"/>
    <mergeCell ref="H1143:L1143"/>
    <mergeCell ref="J1053:J1054"/>
    <mergeCell ref="H1052:L1052"/>
    <mergeCell ref="K1281:K1282"/>
    <mergeCell ref="K1121:K1122"/>
    <mergeCell ref="L1121:L1122"/>
    <mergeCell ref="J1076:J1077"/>
    <mergeCell ref="I1076:I1077"/>
    <mergeCell ref="L1053:L1054"/>
    <mergeCell ref="K1053:K1054"/>
    <mergeCell ref="H1030:H1031"/>
    <mergeCell ref="H1029:L1029"/>
    <mergeCell ref="A1006:L1006"/>
    <mergeCell ref="A983:L983"/>
    <mergeCell ref="L1030:L1031"/>
    <mergeCell ref="K1008:K1009"/>
    <mergeCell ref="H985:H986"/>
    <mergeCell ref="D985:D986"/>
    <mergeCell ref="H1008:H1009"/>
    <mergeCell ref="B984:D984"/>
    <mergeCell ref="H984:L984"/>
    <mergeCell ref="I985:I986"/>
    <mergeCell ref="L985:L986"/>
    <mergeCell ref="B962:B963"/>
    <mergeCell ref="K962:K963"/>
    <mergeCell ref="L962:L963"/>
    <mergeCell ref="I962:I963"/>
    <mergeCell ref="H962:H963"/>
    <mergeCell ref="J962:J963"/>
    <mergeCell ref="D962:D963"/>
    <mergeCell ref="K1030:K1031"/>
    <mergeCell ref="I1030:I1031"/>
    <mergeCell ref="J1030:J1031"/>
    <mergeCell ref="J1008:J1009"/>
    <mergeCell ref="I1008:I1009"/>
    <mergeCell ref="F1030:F1031"/>
    <mergeCell ref="E1029:G1029"/>
    <mergeCell ref="E1007:G1007"/>
    <mergeCell ref="H1007:L1007"/>
    <mergeCell ref="B847:D847"/>
    <mergeCell ref="E847:G847"/>
    <mergeCell ref="B871:B872"/>
    <mergeCell ref="E870:G870"/>
    <mergeCell ref="F871:F872"/>
    <mergeCell ref="B870:D870"/>
    <mergeCell ref="E848:E849"/>
    <mergeCell ref="H871:H872"/>
    <mergeCell ref="J826:J827"/>
    <mergeCell ref="I826:I827"/>
    <mergeCell ref="G828:G829"/>
    <mergeCell ref="G830:G833"/>
    <mergeCell ref="F826:F827"/>
    <mergeCell ref="D826:D827"/>
    <mergeCell ref="C826:C827"/>
    <mergeCell ref="B826:B827"/>
    <mergeCell ref="E826:E827"/>
    <mergeCell ref="H847:L847"/>
    <mergeCell ref="L826:L827"/>
    <mergeCell ref="E1189:G1189"/>
    <mergeCell ref="E1190:E1191"/>
    <mergeCell ref="E1349:E1350"/>
    <mergeCell ref="G1349:G1350"/>
    <mergeCell ref="F1235:F1236"/>
    <mergeCell ref="E1235:E1236"/>
    <mergeCell ref="E1211:G1211"/>
    <mergeCell ref="E1257:G1257"/>
    <mergeCell ref="F1258:F1259"/>
    <mergeCell ref="B1371:D1371"/>
    <mergeCell ref="G1221:G1225"/>
    <mergeCell ref="G1239:G1242"/>
    <mergeCell ref="G1237:G1238"/>
    <mergeCell ref="G840:G842"/>
    <mergeCell ref="G850:G851"/>
    <mergeCell ref="G835:G839"/>
    <mergeCell ref="G1262:G1265"/>
    <mergeCell ref="G1158:G1160"/>
    <mergeCell ref="G1216:G1219"/>
    <mergeCell ref="G1008:G1009"/>
    <mergeCell ref="G1176:G1180"/>
    <mergeCell ref="G926:G930"/>
    <mergeCell ref="G994:G998"/>
    <mergeCell ref="F985:F986"/>
    <mergeCell ref="B1053:B1054"/>
    <mergeCell ref="C1053:C1054"/>
    <mergeCell ref="B938:D938"/>
    <mergeCell ref="E893:G893"/>
    <mergeCell ref="G966:G969"/>
    <mergeCell ref="G953:G955"/>
    <mergeCell ref="B961:D961"/>
    <mergeCell ref="F962:F963"/>
    <mergeCell ref="E962:E963"/>
    <mergeCell ref="E984:G984"/>
    <mergeCell ref="E985:E986"/>
    <mergeCell ref="G931:G933"/>
    <mergeCell ref="G939:G940"/>
    <mergeCell ref="G921:G924"/>
    <mergeCell ref="G919:G920"/>
    <mergeCell ref="C917:C918"/>
    <mergeCell ref="F917:F918"/>
    <mergeCell ref="E917:E918"/>
    <mergeCell ref="B917:B918"/>
    <mergeCell ref="B916:D916"/>
    <mergeCell ref="G894:G895"/>
    <mergeCell ref="G896:G897"/>
    <mergeCell ref="L1372:L1373"/>
    <mergeCell ref="L1303:L1304"/>
    <mergeCell ref="D1417:D1418"/>
    <mergeCell ref="C1417:C1418"/>
    <mergeCell ref="C1394:C1395"/>
    <mergeCell ref="D1394:D1395"/>
    <mergeCell ref="J1349:J1350"/>
    <mergeCell ref="I1349:I1350"/>
    <mergeCell ref="G1281:G1282"/>
    <mergeCell ref="G1290:G1294"/>
    <mergeCell ref="A1324:L1324"/>
    <mergeCell ref="A1370:L1370"/>
    <mergeCell ref="E1302:G1302"/>
    <mergeCell ref="C1099:C1100"/>
    <mergeCell ref="B1098:D1098"/>
    <mergeCell ref="G1101:G1102"/>
    <mergeCell ref="G1103:G1106"/>
    <mergeCell ref="G1113:G1115"/>
    <mergeCell ref="G1108:G1112"/>
    <mergeCell ref="E1098:G1098"/>
    <mergeCell ref="B1075:D1075"/>
    <mergeCell ref="B1076:B1077"/>
    <mergeCell ref="C1076:C1077"/>
    <mergeCell ref="E1075:G1075"/>
    <mergeCell ref="F1076:F1077"/>
    <mergeCell ref="C1144:C1145"/>
    <mergeCell ref="B1144:B1145"/>
    <mergeCell ref="E1143:G1143"/>
    <mergeCell ref="B1167:B1168"/>
    <mergeCell ref="B1030:B1031"/>
    <mergeCell ref="B1029:D1029"/>
    <mergeCell ref="C1030:C1031"/>
    <mergeCell ref="B1099:B1100"/>
    <mergeCell ref="B1120:D1120"/>
    <mergeCell ref="B1052:D1052"/>
    <mergeCell ref="B939:B940"/>
    <mergeCell ref="C939:C940"/>
    <mergeCell ref="E939:E940"/>
    <mergeCell ref="F939:F940"/>
    <mergeCell ref="G1053:G1054"/>
    <mergeCell ref="G1032:G1033"/>
    <mergeCell ref="G1080:G1083"/>
    <mergeCell ref="G1076:G1077"/>
    <mergeCell ref="G1078:G1079"/>
    <mergeCell ref="J1485:J1486"/>
    <mergeCell ref="H1485:H1486"/>
    <mergeCell ref="G1494:G1498"/>
    <mergeCell ref="G1499:G1501"/>
    <mergeCell ref="A1506:L1506"/>
    <mergeCell ref="H1508:H1509"/>
    <mergeCell ref="I1508:I1509"/>
    <mergeCell ref="L1508:L1509"/>
    <mergeCell ref="K1485:K1486"/>
    <mergeCell ref="A1051:L1051"/>
    <mergeCell ref="A1074:L1074"/>
    <mergeCell ref="G1055:G1056"/>
    <mergeCell ref="E1053:E1054"/>
    <mergeCell ref="B1008:B1009"/>
    <mergeCell ref="C1008:C1009"/>
    <mergeCell ref="A960:L960"/>
    <mergeCell ref="A915:L915"/>
    <mergeCell ref="H916:L916"/>
    <mergeCell ref="J917:J918"/>
    <mergeCell ref="H1121:H1122"/>
    <mergeCell ref="I1121:I1122"/>
    <mergeCell ref="B1007:D1007"/>
    <mergeCell ref="E1008:E1009"/>
    <mergeCell ref="E1030:E1031"/>
    <mergeCell ref="G1090:G1092"/>
    <mergeCell ref="G1121:G1122"/>
    <mergeCell ref="G1130:G1134"/>
    <mergeCell ref="F1121:F1122"/>
    <mergeCell ref="G1123:G1124"/>
    <mergeCell ref="G1125:G1128"/>
    <mergeCell ref="F1190:F1191"/>
    <mergeCell ref="D1235:D1236"/>
    <mergeCell ref="E1258:E1259"/>
    <mergeCell ref="C1167:C1168"/>
    <mergeCell ref="A1165:L1165"/>
    <mergeCell ref="G1167:G1168"/>
    <mergeCell ref="K1167:K1168"/>
    <mergeCell ref="K1212:K1213"/>
    <mergeCell ref="C1190:C1191"/>
    <mergeCell ref="B1189:D1189"/>
    <mergeCell ref="B1190:B1191"/>
    <mergeCell ref="D1190:D1191"/>
    <mergeCell ref="A1188:L1188"/>
    <mergeCell ref="G989:G992"/>
    <mergeCell ref="G964:G965"/>
    <mergeCell ref="G871:G872"/>
    <mergeCell ref="G873:G874"/>
    <mergeCell ref="G880:G884"/>
    <mergeCell ref="G885:G887"/>
    <mergeCell ref="G875:G878"/>
    <mergeCell ref="G999:G1001"/>
    <mergeCell ref="G1039:G1043"/>
    <mergeCell ref="I1167:I1168"/>
    <mergeCell ref="H1212:H1213"/>
    <mergeCell ref="I1212:I1213"/>
    <mergeCell ref="G1144:G1145"/>
    <mergeCell ref="G1169:G1170"/>
    <mergeCell ref="L939:L940"/>
    <mergeCell ref="K939:K940"/>
    <mergeCell ref="J939:J940"/>
    <mergeCell ref="H939:H940"/>
    <mergeCell ref="I939:I940"/>
    <mergeCell ref="G1017:G1021"/>
    <mergeCell ref="G1022:G1024"/>
    <mergeCell ref="H1053:H1054"/>
    <mergeCell ref="I1053:I1054"/>
    <mergeCell ref="K871:K872"/>
    <mergeCell ref="H1371:L1371"/>
    <mergeCell ref="K1349:K1350"/>
    <mergeCell ref="H1349:H1350"/>
    <mergeCell ref="K1303:K1304"/>
    <mergeCell ref="I1303:I1304"/>
    <mergeCell ref="L1349:L1350"/>
    <mergeCell ref="H961:L961"/>
    <mergeCell ref="L917:L918"/>
    <mergeCell ref="K917:K918"/>
    <mergeCell ref="I871:I872"/>
    <mergeCell ref="H938:L938"/>
    <mergeCell ref="H893:L893"/>
    <mergeCell ref="K894:K895"/>
    <mergeCell ref="L894:L895"/>
    <mergeCell ref="J894:J895"/>
    <mergeCell ref="I894:I895"/>
    <mergeCell ref="L871:L872"/>
    <mergeCell ref="D871:D872"/>
    <mergeCell ref="B848:B849"/>
    <mergeCell ref="C848:C849"/>
    <mergeCell ref="I848:I849"/>
    <mergeCell ref="H870:L870"/>
    <mergeCell ref="K848:K849"/>
    <mergeCell ref="J848:J849"/>
    <mergeCell ref="A869:L869"/>
    <mergeCell ref="A892:L892"/>
    <mergeCell ref="C871:C872"/>
    <mergeCell ref="J985:J986"/>
    <mergeCell ref="K985:K986"/>
    <mergeCell ref="D1008:D1009"/>
    <mergeCell ref="F1008:F1009"/>
    <mergeCell ref="L1008:L1009"/>
    <mergeCell ref="C985:C986"/>
    <mergeCell ref="B985:B986"/>
    <mergeCell ref="L848:L849"/>
    <mergeCell ref="F848:F849"/>
    <mergeCell ref="J1099:J1100"/>
    <mergeCell ref="I1099:I1100"/>
    <mergeCell ref="H848:H849"/>
    <mergeCell ref="D848:D849"/>
    <mergeCell ref="D917:D918"/>
    <mergeCell ref="B893:D893"/>
    <mergeCell ref="B894:B895"/>
    <mergeCell ref="C894:C895"/>
    <mergeCell ref="D894:D895"/>
    <mergeCell ref="I917:I918"/>
    <mergeCell ref="H917:H918"/>
    <mergeCell ref="G917:G918"/>
    <mergeCell ref="E938:G938"/>
    <mergeCell ref="E961:G961"/>
    <mergeCell ref="C962:C963"/>
    <mergeCell ref="D939:D940"/>
    <mergeCell ref="E1076:E1077"/>
    <mergeCell ref="L1076:L1077"/>
    <mergeCell ref="K1076:K1077"/>
    <mergeCell ref="H1075:L1075"/>
    <mergeCell ref="G903:G907"/>
    <mergeCell ref="G898:G901"/>
    <mergeCell ref="J871:J872"/>
    <mergeCell ref="E916:G916"/>
    <mergeCell ref="E871:E872"/>
    <mergeCell ref="G908:G910"/>
    <mergeCell ref="E894:E895"/>
    <mergeCell ref="F894:F895"/>
    <mergeCell ref="H894:H895"/>
    <mergeCell ref="C1281:C1282"/>
    <mergeCell ref="B1281:B1282"/>
    <mergeCell ref="A1279:L1279"/>
    <mergeCell ref="B1280:D1280"/>
    <mergeCell ref="C1303:C1304"/>
    <mergeCell ref="B1302:D1302"/>
    <mergeCell ref="D1303:D1304"/>
    <mergeCell ref="B1303:B1304"/>
    <mergeCell ref="B1235:B1236"/>
    <mergeCell ref="C1235:C1236"/>
    <mergeCell ref="B1257:D1257"/>
    <mergeCell ref="B1234:D1234"/>
    <mergeCell ref="D1258:D1259"/>
    <mergeCell ref="B1349:B1350"/>
    <mergeCell ref="C1349:C1350"/>
    <mergeCell ref="C1326:C1327"/>
    <mergeCell ref="D1326:D1327"/>
    <mergeCell ref="A1347:L1347"/>
    <mergeCell ref="H1348:L1348"/>
    <mergeCell ref="A1256:L1256"/>
    <mergeCell ref="C1258:C1259"/>
    <mergeCell ref="B1258:B1259"/>
    <mergeCell ref="B1325:D1325"/>
    <mergeCell ref="B1348:D1348"/>
    <mergeCell ref="C1121:C1122"/>
    <mergeCell ref="B1121:B1122"/>
    <mergeCell ref="E1120:G1120"/>
    <mergeCell ref="E1121:E1122"/>
    <mergeCell ref="D1167:D1168"/>
    <mergeCell ref="E1166:G1166"/>
    <mergeCell ref="F1167:F1168"/>
    <mergeCell ref="E1167:E1168"/>
    <mergeCell ref="B1143:D1143"/>
    <mergeCell ref="G1034:G1037"/>
    <mergeCell ref="G1030:G1031"/>
    <mergeCell ref="G1012:G1015"/>
    <mergeCell ref="G1010:G1011"/>
    <mergeCell ref="G987:G988"/>
    <mergeCell ref="G985:G986"/>
    <mergeCell ref="G962:G963"/>
    <mergeCell ref="G976:G978"/>
    <mergeCell ref="G971:G975"/>
    <mergeCell ref="G1057:G1060"/>
    <mergeCell ref="G1062:G1066"/>
    <mergeCell ref="G857:G861"/>
    <mergeCell ref="G862:G864"/>
    <mergeCell ref="G1249:G1251"/>
    <mergeCell ref="G1244:G1248"/>
    <mergeCell ref="G1258:G1259"/>
    <mergeCell ref="G1260:G1261"/>
    <mergeCell ref="G848:G849"/>
    <mergeCell ref="G852:G855"/>
    <mergeCell ref="G1153:G1157"/>
    <mergeCell ref="G1146:G1147"/>
    <mergeCell ref="G1148:G1151"/>
    <mergeCell ref="G1067:G1069"/>
    <mergeCell ref="G1085:G1089"/>
    <mergeCell ref="G1204:G1206"/>
    <mergeCell ref="G1192:G1193"/>
    <mergeCell ref="G948:G952"/>
    <mergeCell ref="G943:G946"/>
    <mergeCell ref="G941:G942"/>
    <mergeCell ref="D1053:D1054"/>
    <mergeCell ref="F1053:F1054"/>
    <mergeCell ref="E1099:E1100"/>
    <mergeCell ref="D1099:D1100"/>
    <mergeCell ref="D1030:D1031"/>
    <mergeCell ref="D1076:D1077"/>
    <mergeCell ref="G1044:G1046"/>
    <mergeCell ref="G1099:G1100"/>
    <mergeCell ref="E1052:G1052"/>
    <mergeCell ref="L1099:L1100"/>
    <mergeCell ref="H1098:L1098"/>
    <mergeCell ref="J1121:J1122"/>
    <mergeCell ref="D1144:D1145"/>
    <mergeCell ref="H1120:L1120"/>
    <mergeCell ref="K1099:K1100"/>
    <mergeCell ref="D1121:D1122"/>
    <mergeCell ref="H1099:H1100"/>
    <mergeCell ref="F1099:F1100"/>
    <mergeCell ref="G602:G605"/>
    <mergeCell ref="G600:G601"/>
    <mergeCell ref="G562:G566"/>
    <mergeCell ref="G584:G588"/>
    <mergeCell ref="G567:G569"/>
    <mergeCell ref="G575:G576"/>
    <mergeCell ref="H575:H576"/>
    <mergeCell ref="E552:G552"/>
    <mergeCell ref="G553:G554"/>
    <mergeCell ref="G607:G611"/>
    <mergeCell ref="G612:G614"/>
    <mergeCell ref="D621:D622"/>
    <mergeCell ref="C621:C622"/>
    <mergeCell ref="B621:B622"/>
    <mergeCell ref="B620:D620"/>
    <mergeCell ref="B574:D574"/>
    <mergeCell ref="E621:E622"/>
    <mergeCell ref="B553:B554"/>
    <mergeCell ref="E598:E599"/>
    <mergeCell ref="B552:D552"/>
    <mergeCell ref="G589:G591"/>
    <mergeCell ref="D598:D599"/>
    <mergeCell ref="H621:H622"/>
    <mergeCell ref="L621:L622"/>
    <mergeCell ref="K621:K622"/>
    <mergeCell ref="F644:F645"/>
    <mergeCell ref="G644:G645"/>
    <mergeCell ref="C644:C645"/>
    <mergeCell ref="D644:D645"/>
    <mergeCell ref="H643:L643"/>
    <mergeCell ref="B643:D643"/>
    <mergeCell ref="A619:L619"/>
    <mergeCell ref="G625:G628"/>
    <mergeCell ref="G623:G624"/>
    <mergeCell ref="G621:G622"/>
    <mergeCell ref="K644:K645"/>
    <mergeCell ref="L644:L645"/>
    <mergeCell ref="B644:B645"/>
    <mergeCell ref="G511:G514"/>
    <mergeCell ref="G521:G523"/>
    <mergeCell ref="G516:G520"/>
    <mergeCell ref="A528:L528"/>
    <mergeCell ref="A551:L551"/>
    <mergeCell ref="H553:H554"/>
    <mergeCell ref="B507:B508"/>
    <mergeCell ref="C462:C463"/>
    <mergeCell ref="B483:D483"/>
    <mergeCell ref="B484:B485"/>
    <mergeCell ref="F507:F508"/>
    <mergeCell ref="E507:E508"/>
    <mergeCell ref="D530:D531"/>
    <mergeCell ref="B530:B531"/>
    <mergeCell ref="E530:E531"/>
    <mergeCell ref="F530:F531"/>
    <mergeCell ref="G539:G543"/>
    <mergeCell ref="G534:G537"/>
    <mergeCell ref="G509:G510"/>
    <mergeCell ref="H117:L117"/>
    <mergeCell ref="G122:G125"/>
    <mergeCell ref="G120:G121"/>
    <mergeCell ref="G118:G119"/>
    <mergeCell ref="J118:J119"/>
    <mergeCell ref="I118:I119"/>
    <mergeCell ref="H118:H119"/>
    <mergeCell ref="K164:K165"/>
    <mergeCell ref="D164:D165"/>
    <mergeCell ref="L164:L165"/>
    <mergeCell ref="B164:B165"/>
    <mergeCell ref="C164:C165"/>
    <mergeCell ref="B163:D163"/>
    <mergeCell ref="H140:L140"/>
    <mergeCell ref="A139:L139"/>
    <mergeCell ref="A116:L116"/>
    <mergeCell ref="J141:J142"/>
    <mergeCell ref="I141:I142"/>
    <mergeCell ref="G145:G148"/>
    <mergeCell ref="D141:D142"/>
    <mergeCell ref="G293:G295"/>
    <mergeCell ref="G304:G305"/>
    <mergeCell ref="G430:G432"/>
    <mergeCell ref="G425:G429"/>
    <mergeCell ref="G201:G203"/>
    <mergeCell ref="G210:G211"/>
    <mergeCell ref="G532:G533"/>
    <mergeCell ref="G530:G531"/>
    <mergeCell ref="G544:G546"/>
    <mergeCell ref="G281:G282"/>
    <mergeCell ref="G339:G341"/>
    <mergeCell ref="G371:G372"/>
    <mergeCell ref="G237:G240"/>
    <mergeCell ref="G256:G257"/>
    <mergeCell ref="G247:G249"/>
    <mergeCell ref="A231:L231"/>
    <mergeCell ref="H233:H234"/>
    <mergeCell ref="J233:J234"/>
    <mergeCell ref="I233:I234"/>
    <mergeCell ref="I210:I211"/>
    <mergeCell ref="H210:H211"/>
    <mergeCell ref="I187:I188"/>
    <mergeCell ref="F187:F188"/>
    <mergeCell ref="E256:E257"/>
    <mergeCell ref="F256:F257"/>
    <mergeCell ref="H256:H257"/>
    <mergeCell ref="E255:G255"/>
    <mergeCell ref="C256:C257"/>
    <mergeCell ref="I256:I257"/>
    <mergeCell ref="J256:J257"/>
    <mergeCell ref="C187:C188"/>
    <mergeCell ref="B187:B188"/>
    <mergeCell ref="H186:L186"/>
    <mergeCell ref="A185:L185"/>
    <mergeCell ref="A162:L162"/>
    <mergeCell ref="H163:L163"/>
    <mergeCell ref="A208:L208"/>
    <mergeCell ref="J210:J211"/>
    <mergeCell ref="F210:F211"/>
    <mergeCell ref="D187:D188"/>
    <mergeCell ref="K256:K257"/>
    <mergeCell ref="K233:K234"/>
    <mergeCell ref="J164:J165"/>
    <mergeCell ref="I164:I165"/>
    <mergeCell ref="L187:L188"/>
    <mergeCell ref="J187:J188"/>
    <mergeCell ref="K187:K188"/>
    <mergeCell ref="L118:L119"/>
    <mergeCell ref="K118:K119"/>
    <mergeCell ref="G143:G144"/>
    <mergeCell ref="G141:G142"/>
    <mergeCell ref="G127:G131"/>
    <mergeCell ref="G132:G134"/>
    <mergeCell ref="D256:D257"/>
    <mergeCell ref="A254:L254"/>
    <mergeCell ref="A277:L277"/>
    <mergeCell ref="C118:C119"/>
    <mergeCell ref="B118:B119"/>
    <mergeCell ref="E95:E96"/>
    <mergeCell ref="C95:C96"/>
    <mergeCell ref="D95:D96"/>
    <mergeCell ref="F95:F96"/>
    <mergeCell ref="B140:D140"/>
    <mergeCell ref="C141:C142"/>
    <mergeCell ref="D118:D119"/>
    <mergeCell ref="B186:D186"/>
    <mergeCell ref="B117:D117"/>
    <mergeCell ref="B141:B142"/>
    <mergeCell ref="B95:B96"/>
    <mergeCell ref="C416:C417"/>
    <mergeCell ref="B416:B417"/>
    <mergeCell ref="C393:C394"/>
    <mergeCell ref="B392:D392"/>
    <mergeCell ref="D393:D394"/>
    <mergeCell ref="C439:C440"/>
    <mergeCell ref="D439:D440"/>
    <mergeCell ref="C484:C485"/>
    <mergeCell ref="D462:D463"/>
    <mergeCell ref="I95:I96"/>
    <mergeCell ref="H95:H96"/>
    <mergeCell ref="G233:G234"/>
    <mergeCell ref="G242:G246"/>
    <mergeCell ref="G235:G236"/>
    <mergeCell ref="J95:J96"/>
    <mergeCell ref="G99:G102"/>
    <mergeCell ref="G104:G108"/>
    <mergeCell ref="G97:G98"/>
    <mergeCell ref="E416:E417"/>
    <mergeCell ref="G453:G455"/>
    <mergeCell ref="G448:G452"/>
    <mergeCell ref="J416:J417"/>
    <mergeCell ref="K416:K417"/>
    <mergeCell ref="L371:L372"/>
    <mergeCell ref="K439:K440"/>
    <mergeCell ref="J439:J440"/>
    <mergeCell ref="E461:G461"/>
    <mergeCell ref="F462:F463"/>
    <mergeCell ref="A437:L437"/>
    <mergeCell ref="G471:G475"/>
    <mergeCell ref="G476:G478"/>
    <mergeCell ref="G466:G469"/>
    <mergeCell ref="G464:G465"/>
    <mergeCell ref="E553:E554"/>
    <mergeCell ref="G219:G223"/>
    <mergeCell ref="G224:G226"/>
    <mergeCell ref="E232:G232"/>
    <mergeCell ref="E210:E211"/>
    <mergeCell ref="E279:E280"/>
    <mergeCell ref="G329:G332"/>
    <mergeCell ref="H506:L506"/>
    <mergeCell ref="A505:L505"/>
    <mergeCell ref="L95:L96"/>
    <mergeCell ref="K95:K96"/>
    <mergeCell ref="I49:I50"/>
    <mergeCell ref="H94:L94"/>
    <mergeCell ref="I72:I73"/>
    <mergeCell ref="H72:H73"/>
    <mergeCell ref="K72:K73"/>
    <mergeCell ref="J72:J73"/>
    <mergeCell ref="H71:L71"/>
    <mergeCell ref="B48:D48"/>
    <mergeCell ref="C49:C50"/>
    <mergeCell ref="B49:B50"/>
    <mergeCell ref="D49:D50"/>
    <mergeCell ref="D72:D73"/>
    <mergeCell ref="C72:C73"/>
    <mergeCell ref="B72:B73"/>
    <mergeCell ref="A70:L70"/>
    <mergeCell ref="E71:G71"/>
    <mergeCell ref="B71:D71"/>
    <mergeCell ref="G35:G39"/>
    <mergeCell ref="G30:G33"/>
    <mergeCell ref="H164:H165"/>
    <mergeCell ref="G150:G154"/>
    <mergeCell ref="G155:G157"/>
    <mergeCell ref="H48:L48"/>
    <mergeCell ref="A24:L24"/>
    <mergeCell ref="G63:G65"/>
    <mergeCell ref="A47:L47"/>
    <mergeCell ref="F72:F73"/>
    <mergeCell ref="E72:E73"/>
    <mergeCell ref="G28:G29"/>
    <mergeCell ref="G40:G42"/>
    <mergeCell ref="G74:G75"/>
    <mergeCell ref="G76:G79"/>
    <mergeCell ref="F26:F27"/>
    <mergeCell ref="E26:E27"/>
    <mergeCell ref="G26:G27"/>
    <mergeCell ref="H26:H27"/>
    <mergeCell ref="D26:D27"/>
    <mergeCell ref="B26:B27"/>
    <mergeCell ref="C26:C27"/>
    <mergeCell ref="E94:G94"/>
    <mergeCell ref="A93:L93"/>
    <mergeCell ref="G51:G52"/>
    <mergeCell ref="G53:G56"/>
    <mergeCell ref="H49:H50"/>
    <mergeCell ref="G72:G73"/>
    <mergeCell ref="E48:G48"/>
    <mergeCell ref="G49:G50"/>
    <mergeCell ref="F49:F50"/>
    <mergeCell ref="E49:E50"/>
    <mergeCell ref="G58:G62"/>
    <mergeCell ref="E140:G140"/>
    <mergeCell ref="H141:H142"/>
    <mergeCell ref="E141:E142"/>
    <mergeCell ref="F141:F142"/>
    <mergeCell ref="G95:G96"/>
    <mergeCell ref="G109:G111"/>
    <mergeCell ref="F118:F119"/>
    <mergeCell ref="H187:H188"/>
    <mergeCell ref="E163:G163"/>
    <mergeCell ref="E117:G117"/>
    <mergeCell ref="E118:E119"/>
    <mergeCell ref="H25:L25"/>
    <mergeCell ref="B25:D25"/>
    <mergeCell ref="E25:G25"/>
    <mergeCell ref="J49:J50"/>
    <mergeCell ref="L72:L73"/>
    <mergeCell ref="L49:L50"/>
    <mergeCell ref="K49:K50"/>
    <mergeCell ref="G86:G88"/>
    <mergeCell ref="G81:G85"/>
    <mergeCell ref="B94:D94"/>
    <mergeCell ref="C3:C4"/>
    <mergeCell ref="D3:D4"/>
    <mergeCell ref="B3:B4"/>
    <mergeCell ref="E3:E4"/>
    <mergeCell ref="H3:H4"/>
    <mergeCell ref="F3:F4"/>
    <mergeCell ref="G3:G4"/>
    <mergeCell ref="G17:G19"/>
    <mergeCell ref="G12:G16"/>
    <mergeCell ref="K3:K4"/>
    <mergeCell ref="L3:L4"/>
    <mergeCell ref="J3:J4"/>
    <mergeCell ref="G577:G578"/>
    <mergeCell ref="G579:G582"/>
    <mergeCell ref="E574:G574"/>
    <mergeCell ref="A596:L596"/>
    <mergeCell ref="D575:D576"/>
    <mergeCell ref="C575:C576"/>
    <mergeCell ref="B575:B576"/>
    <mergeCell ref="E597:G597"/>
    <mergeCell ref="B597:D597"/>
    <mergeCell ref="I575:I576"/>
    <mergeCell ref="G675:G679"/>
    <mergeCell ref="G680:G682"/>
    <mergeCell ref="K689:K690"/>
    <mergeCell ref="H688:L688"/>
    <mergeCell ref="D689:D690"/>
    <mergeCell ref="B689:B690"/>
    <mergeCell ref="B712:B713"/>
    <mergeCell ref="F712:F713"/>
    <mergeCell ref="B711:D711"/>
    <mergeCell ref="E712:E713"/>
    <mergeCell ref="I712:I713"/>
    <mergeCell ref="G712:G713"/>
    <mergeCell ref="K712:K713"/>
    <mergeCell ref="J712:J713"/>
    <mergeCell ref="E711:G711"/>
    <mergeCell ref="A710:L710"/>
    <mergeCell ref="F735:F736"/>
    <mergeCell ref="E734:G734"/>
    <mergeCell ref="G726:G728"/>
    <mergeCell ref="G721:G725"/>
    <mergeCell ref="B735:B736"/>
    <mergeCell ref="C735:C736"/>
    <mergeCell ref="A733:L733"/>
    <mergeCell ref="B734:D734"/>
    <mergeCell ref="H735:H736"/>
    <mergeCell ref="G716:G719"/>
    <mergeCell ref="G714:G715"/>
    <mergeCell ref="G668:G669"/>
    <mergeCell ref="G670:G673"/>
    <mergeCell ref="G703:G705"/>
    <mergeCell ref="G689:G690"/>
    <mergeCell ref="G693:G696"/>
    <mergeCell ref="G691:G692"/>
    <mergeCell ref="G698:G702"/>
    <mergeCell ref="G164:G165"/>
    <mergeCell ref="E164:E165"/>
    <mergeCell ref="F164:F165"/>
    <mergeCell ref="G187:G188"/>
    <mergeCell ref="E186:G186"/>
    <mergeCell ref="E187:E188"/>
    <mergeCell ref="F233:F234"/>
    <mergeCell ref="E233:E234"/>
    <mergeCell ref="G196:G200"/>
    <mergeCell ref="G189:G190"/>
    <mergeCell ref="G191:G194"/>
    <mergeCell ref="F279:F280"/>
    <mergeCell ref="G279:G280"/>
    <mergeCell ref="G178:G180"/>
    <mergeCell ref="G173:G177"/>
    <mergeCell ref="G168:G171"/>
    <mergeCell ref="G166:G167"/>
    <mergeCell ref="F553:F554"/>
    <mergeCell ref="G555:G556"/>
    <mergeCell ref="G557:G560"/>
    <mergeCell ref="G507:G508"/>
    <mergeCell ref="G484:G485"/>
    <mergeCell ref="G493:G497"/>
    <mergeCell ref="G488:G491"/>
    <mergeCell ref="G486:G487"/>
    <mergeCell ref="E506:G506"/>
    <mergeCell ref="E483:G483"/>
    <mergeCell ref="H484:H485"/>
    <mergeCell ref="H483:L483"/>
    <mergeCell ref="F484:F485"/>
    <mergeCell ref="K507:K508"/>
    <mergeCell ref="L507:L508"/>
    <mergeCell ref="B371:B372"/>
    <mergeCell ref="B393:B394"/>
    <mergeCell ref="B256:B257"/>
    <mergeCell ref="D279:D280"/>
    <mergeCell ref="D371:D372"/>
    <mergeCell ref="B370:D370"/>
    <mergeCell ref="B415:D415"/>
    <mergeCell ref="B439:B440"/>
    <mergeCell ref="B438:D438"/>
    <mergeCell ref="G7:G10"/>
    <mergeCell ref="G5:G6"/>
    <mergeCell ref="B2:D2"/>
    <mergeCell ref="A1:L1"/>
    <mergeCell ref="I26:I27"/>
    <mergeCell ref="L26:L27"/>
    <mergeCell ref="K26:K27"/>
    <mergeCell ref="J26:J27"/>
    <mergeCell ref="I3:I4"/>
    <mergeCell ref="H2:L2"/>
    <mergeCell ref="E2:G2"/>
    <mergeCell ref="J757:J758"/>
    <mergeCell ref="H757:H758"/>
    <mergeCell ref="I757:I758"/>
    <mergeCell ref="B756:D756"/>
    <mergeCell ref="E756:G756"/>
    <mergeCell ref="H756:L756"/>
    <mergeCell ref="K757:K758"/>
    <mergeCell ref="L757:L758"/>
    <mergeCell ref="C757:C758"/>
    <mergeCell ref="B757:B758"/>
    <mergeCell ref="D757:D758"/>
    <mergeCell ref="C803:C804"/>
    <mergeCell ref="B780:B781"/>
    <mergeCell ref="C780:C781"/>
    <mergeCell ref="B803:B804"/>
    <mergeCell ref="G805:G806"/>
    <mergeCell ref="E802:G802"/>
    <mergeCell ref="I803:I804"/>
    <mergeCell ref="H802:L802"/>
    <mergeCell ref="H803:H804"/>
    <mergeCell ref="G794:G796"/>
    <mergeCell ref="C712:C713"/>
    <mergeCell ref="D712:D713"/>
    <mergeCell ref="D735:D736"/>
    <mergeCell ref="E757:E758"/>
    <mergeCell ref="B666:B667"/>
    <mergeCell ref="C666:C667"/>
    <mergeCell ref="L666:L667"/>
    <mergeCell ref="G658:G660"/>
    <mergeCell ref="G666:G667"/>
    <mergeCell ref="J666:J667"/>
    <mergeCell ref="G648:G651"/>
    <mergeCell ref="G646:G647"/>
    <mergeCell ref="B665:D665"/>
    <mergeCell ref="D666:D667"/>
    <mergeCell ref="H779:L779"/>
    <mergeCell ref="A778:L778"/>
    <mergeCell ref="E779:G779"/>
    <mergeCell ref="B779:D779"/>
    <mergeCell ref="J780:J781"/>
    <mergeCell ref="I780:I781"/>
    <mergeCell ref="H780:H781"/>
    <mergeCell ref="K780:K781"/>
    <mergeCell ref="L780:L781"/>
    <mergeCell ref="E1463:E1464"/>
    <mergeCell ref="B1485:B1486"/>
    <mergeCell ref="B1484:D1484"/>
    <mergeCell ref="D1485:D1486"/>
    <mergeCell ref="B1393:D1393"/>
    <mergeCell ref="E1393:G1393"/>
    <mergeCell ref="G1381:G1385"/>
    <mergeCell ref="G1376:G1379"/>
    <mergeCell ref="E1417:E1418"/>
    <mergeCell ref="F1417:F1418"/>
    <mergeCell ref="G1417:G1418"/>
    <mergeCell ref="E1394:E1395"/>
    <mergeCell ref="G1386:G1388"/>
    <mergeCell ref="G1374:G1375"/>
    <mergeCell ref="B1507:D1507"/>
    <mergeCell ref="D1508:D1509"/>
    <mergeCell ref="C1508:C1509"/>
    <mergeCell ref="B1508:B1509"/>
    <mergeCell ref="F1508:F1509"/>
    <mergeCell ref="E1508:E1509"/>
    <mergeCell ref="G1394:G1395"/>
    <mergeCell ref="G1421:G1424"/>
    <mergeCell ref="G1467:G1470"/>
    <mergeCell ref="G1477:G1479"/>
    <mergeCell ref="G1472:G1476"/>
    <mergeCell ref="G1485:G1486"/>
    <mergeCell ref="G1431:G1433"/>
    <mergeCell ref="G1426:G1430"/>
    <mergeCell ref="I1417:I1418"/>
    <mergeCell ref="H1417:H1418"/>
    <mergeCell ref="L1417:L1418"/>
    <mergeCell ref="K1417:K1418"/>
    <mergeCell ref="J1417:J1418"/>
    <mergeCell ref="H1416:L1416"/>
    <mergeCell ref="G1403:G1407"/>
    <mergeCell ref="G1398:G1401"/>
    <mergeCell ref="L1440:L1441"/>
    <mergeCell ref="K1440:K1441"/>
    <mergeCell ref="H1440:H1441"/>
    <mergeCell ref="H1439:L1439"/>
    <mergeCell ref="J1440:J1441"/>
    <mergeCell ref="F1554:F1555"/>
    <mergeCell ref="D1554:D1555"/>
    <mergeCell ref="E1554:E1555"/>
    <mergeCell ref="G1556:G1557"/>
    <mergeCell ref="G1554:G1555"/>
    <mergeCell ref="H1554:H1555"/>
    <mergeCell ref="G1558:G1561"/>
    <mergeCell ref="G1563:G1567"/>
    <mergeCell ref="G1568:G1570"/>
    <mergeCell ref="B1553:D1553"/>
    <mergeCell ref="B1554:B1555"/>
    <mergeCell ref="C1554:C1555"/>
    <mergeCell ref="H1553:L1553"/>
    <mergeCell ref="E1553:G1553"/>
    <mergeCell ref="K1554:K1555"/>
    <mergeCell ref="L1554:L1555"/>
    <mergeCell ref="J1554:J1555"/>
    <mergeCell ref="A1552:L1552"/>
    <mergeCell ref="I1554:I1555"/>
    <mergeCell ref="J1463:J1464"/>
    <mergeCell ref="K1463:K1464"/>
    <mergeCell ref="I1440:I1441"/>
    <mergeCell ref="H1484:L1484"/>
    <mergeCell ref="A1461:L1461"/>
    <mergeCell ref="A1438:L1438"/>
    <mergeCell ref="L1463:L1464"/>
    <mergeCell ref="H1462:L1462"/>
    <mergeCell ref="H1463:H1464"/>
    <mergeCell ref="I1463:I1464"/>
    <mergeCell ref="G1419:G1420"/>
    <mergeCell ref="B1416:D1416"/>
    <mergeCell ref="B1417:B1418"/>
    <mergeCell ref="E1416:G1416"/>
    <mergeCell ref="A1415:L1415"/>
    <mergeCell ref="G1408:G1410"/>
    <mergeCell ref="G1396:G1397"/>
    <mergeCell ref="B1394:B1395"/>
    <mergeCell ref="L1394:L1395"/>
    <mergeCell ref="K1394:K1395"/>
    <mergeCell ref="J1394:J1395"/>
    <mergeCell ref="H1393:L1393"/>
    <mergeCell ref="I1394:I1395"/>
    <mergeCell ref="H1394:H1395"/>
    <mergeCell ref="G1312:G1316"/>
    <mergeCell ref="G1317:G1319"/>
    <mergeCell ref="J1303:J1304"/>
    <mergeCell ref="E1326:E1327"/>
    <mergeCell ref="F1349:F1350"/>
    <mergeCell ref="F1303:F1304"/>
    <mergeCell ref="J1508:J1509"/>
    <mergeCell ref="H1507:L1507"/>
    <mergeCell ref="K1508:K1509"/>
    <mergeCell ref="L1485:L1486"/>
    <mergeCell ref="I1485:I1486"/>
    <mergeCell ref="E1530:G1530"/>
    <mergeCell ref="G1522:G1524"/>
    <mergeCell ref="F1531:F1532"/>
    <mergeCell ref="G1531:G1532"/>
    <mergeCell ref="E1531:E1532"/>
    <mergeCell ref="D1531:D1532"/>
    <mergeCell ref="G1533:G1534"/>
    <mergeCell ref="A1529:L1529"/>
    <mergeCell ref="H1530:L1530"/>
    <mergeCell ref="H1531:H1532"/>
    <mergeCell ref="J1531:J1532"/>
    <mergeCell ref="I1531:I1532"/>
    <mergeCell ref="K1531:K1532"/>
    <mergeCell ref="L1531:L1532"/>
    <mergeCell ref="B1531:B1532"/>
    <mergeCell ref="C1531:C1532"/>
    <mergeCell ref="F1463:F1464"/>
    <mergeCell ref="E1507:G1507"/>
    <mergeCell ref="G1489:G1492"/>
    <mergeCell ref="G1487:G1488"/>
    <mergeCell ref="E1484:G1484"/>
    <mergeCell ref="F1485:F1486"/>
    <mergeCell ref="E1485:E1486"/>
    <mergeCell ref="G1535:G1538"/>
    <mergeCell ref="G1545:G1547"/>
    <mergeCell ref="G1540:G1544"/>
    <mergeCell ref="G1307:G1310"/>
    <mergeCell ref="G1305:G1306"/>
    <mergeCell ref="G1285:G1288"/>
    <mergeCell ref="G1283:G1284"/>
    <mergeCell ref="F1281:F1282"/>
    <mergeCell ref="E1281:E1282"/>
    <mergeCell ref="G1454:G1456"/>
    <mergeCell ref="B1530:D1530"/>
    <mergeCell ref="F1394:F1395"/>
    <mergeCell ref="C1485:C1486"/>
    <mergeCell ref="B1463:B1464"/>
    <mergeCell ref="G1295:G1297"/>
    <mergeCell ref="G1449:G1453"/>
    <mergeCell ref="G1440:G1441"/>
    <mergeCell ref="G1442:G1443"/>
    <mergeCell ref="G1444:G1447"/>
    <mergeCell ref="F1440:F1441"/>
    <mergeCell ref="E1439:G1439"/>
    <mergeCell ref="E1440:E1441"/>
    <mergeCell ref="B1440:B1441"/>
    <mergeCell ref="B1439:D1439"/>
    <mergeCell ref="C1440:C1441"/>
    <mergeCell ref="D1440:D1441"/>
    <mergeCell ref="C1463:C1464"/>
    <mergeCell ref="D1463:D1464"/>
    <mergeCell ref="E1462:G1462"/>
    <mergeCell ref="B1462:D1462"/>
    <mergeCell ref="G1508:G1509"/>
    <mergeCell ref="G1517:G1521"/>
    <mergeCell ref="G1510:G1511"/>
    <mergeCell ref="G1512:G1515"/>
    <mergeCell ref="G1465:G1466"/>
    <mergeCell ref="G1463:G1464"/>
    <mergeCell ref="L803:L804"/>
    <mergeCell ref="K735:K736"/>
    <mergeCell ref="K803:K804"/>
    <mergeCell ref="G812:G816"/>
    <mergeCell ref="G817:G819"/>
    <mergeCell ref="E803:E804"/>
    <mergeCell ref="D803:D804"/>
    <mergeCell ref="G803:G804"/>
    <mergeCell ref="F803:F804"/>
    <mergeCell ref="H826:H827"/>
    <mergeCell ref="G807:G810"/>
    <mergeCell ref="A687:L687"/>
    <mergeCell ref="B688:D688"/>
    <mergeCell ref="H825:L825"/>
    <mergeCell ref="E780:E781"/>
    <mergeCell ref="H734:L734"/>
    <mergeCell ref="A801:L801"/>
    <mergeCell ref="A824:L824"/>
    <mergeCell ref="B825:D825"/>
    <mergeCell ref="D780:D781"/>
    <mergeCell ref="B802:D802"/>
    <mergeCell ref="G735:G736"/>
    <mergeCell ref="I735:I736"/>
    <mergeCell ref="J735:J736"/>
    <mergeCell ref="E735:E736"/>
    <mergeCell ref="G766:G770"/>
    <mergeCell ref="G771:G773"/>
    <mergeCell ref="G782:G783"/>
    <mergeCell ref="G780:G781"/>
    <mergeCell ref="G759:G760"/>
    <mergeCell ref="G761:G764"/>
    <mergeCell ref="C689:C690"/>
    <mergeCell ref="I689:I690"/>
    <mergeCell ref="H666:H667"/>
    <mergeCell ref="I666:I667"/>
    <mergeCell ref="A642:L642"/>
    <mergeCell ref="G653:G657"/>
    <mergeCell ref="H665:L665"/>
    <mergeCell ref="E665:G665"/>
    <mergeCell ref="F666:F667"/>
    <mergeCell ref="E666:E667"/>
    <mergeCell ref="K666:K667"/>
    <mergeCell ref="G826:G827"/>
    <mergeCell ref="E825:G825"/>
    <mergeCell ref="F757:F758"/>
    <mergeCell ref="F780:F781"/>
    <mergeCell ref="K826:K827"/>
    <mergeCell ref="J803:J804"/>
    <mergeCell ref="G757:G758"/>
    <mergeCell ref="G749:G751"/>
    <mergeCell ref="G784:G787"/>
    <mergeCell ref="G789:G793"/>
    <mergeCell ref="L689:L690"/>
    <mergeCell ref="H689:H690"/>
    <mergeCell ref="J689:J690"/>
    <mergeCell ref="E688:G688"/>
    <mergeCell ref="F689:F690"/>
    <mergeCell ref="E689:E690"/>
    <mergeCell ref="G737:G738"/>
    <mergeCell ref="G744:G748"/>
    <mergeCell ref="G739:G742"/>
    <mergeCell ref="H712:H713"/>
    <mergeCell ref="L712:L713"/>
    <mergeCell ref="H711:L711"/>
    <mergeCell ref="L735:L736"/>
    <mergeCell ref="E1348:G1348"/>
    <mergeCell ref="G1363:G1365"/>
    <mergeCell ref="G1358:G1362"/>
    <mergeCell ref="B1372:B1373"/>
    <mergeCell ref="C1372:C1373"/>
    <mergeCell ref="E1280:G1280"/>
    <mergeCell ref="H1281:H1282"/>
    <mergeCell ref="D1349:D1350"/>
    <mergeCell ref="D1281:D1282"/>
    <mergeCell ref="G1340:G1342"/>
    <mergeCell ref="G1351:G1352"/>
    <mergeCell ref="G1353:G1356"/>
    <mergeCell ref="G1335:G1339"/>
    <mergeCell ref="G1330:G1333"/>
    <mergeCell ref="G1326:G1327"/>
    <mergeCell ref="E1325:G1325"/>
    <mergeCell ref="F1326:F1327"/>
    <mergeCell ref="E1372:E1373"/>
    <mergeCell ref="F1372:F1373"/>
    <mergeCell ref="D1372:D1373"/>
    <mergeCell ref="E1371:G1371"/>
    <mergeCell ref="G1372:G1373"/>
    <mergeCell ref="B1326:B1327"/>
    <mergeCell ref="G1328:G1329"/>
    <mergeCell ref="E1303:E1304"/>
    <mergeCell ref="G1303:G1304"/>
    <mergeCell ref="G1135:G1137"/>
    <mergeCell ref="E1144:E1145"/>
    <mergeCell ref="F1144:F1145"/>
    <mergeCell ref="B1166:D1166"/>
    <mergeCell ref="A1142:L1142"/>
    <mergeCell ref="E1234:G1234"/>
    <mergeCell ref="A1233:L1233"/>
    <mergeCell ref="A1097:L1097"/>
    <mergeCell ref="H1076:H1077"/>
    <mergeCell ref="G1214:G1215"/>
    <mergeCell ref="D1212:D1213"/>
    <mergeCell ref="G1212:G1213"/>
    <mergeCell ref="F1212:F1213"/>
    <mergeCell ref="E1212:E1213"/>
    <mergeCell ref="C1212:C1213"/>
    <mergeCell ref="B1211:D1211"/>
    <mergeCell ref="B1212:B1213"/>
    <mergeCell ref="G1199:G1203"/>
    <mergeCell ref="G1194:G1197"/>
    <mergeCell ref="H1190:H1191"/>
    <mergeCell ref="G1190:G1191"/>
    <mergeCell ref="I1190:I1191"/>
    <mergeCell ref="J1190:J1191"/>
    <mergeCell ref="K1190:K1191"/>
    <mergeCell ref="L1190:L1191"/>
    <mergeCell ref="G1171:G1174"/>
    <mergeCell ref="G1181:G1183"/>
    <mergeCell ref="E529:G529"/>
    <mergeCell ref="C507:C508"/>
    <mergeCell ref="C530:C531"/>
    <mergeCell ref="D507:D508"/>
    <mergeCell ref="I507:I508"/>
    <mergeCell ref="H507:H508"/>
    <mergeCell ref="J507:J508"/>
    <mergeCell ref="H552:L552"/>
    <mergeCell ref="H530:H531"/>
    <mergeCell ref="H529:L529"/>
    <mergeCell ref="I530:I531"/>
    <mergeCell ref="K530:K531"/>
    <mergeCell ref="J530:J531"/>
    <mergeCell ref="L530:L531"/>
    <mergeCell ref="E644:E645"/>
    <mergeCell ref="E643:G643"/>
    <mergeCell ref="G630:G634"/>
    <mergeCell ref="G635:G637"/>
    <mergeCell ref="I644:I645"/>
    <mergeCell ref="J644:J645"/>
    <mergeCell ref="H644:H645"/>
    <mergeCell ref="I621:I622"/>
    <mergeCell ref="J621:J622"/>
    <mergeCell ref="H620:L620"/>
    <mergeCell ref="F621:F622"/>
    <mergeCell ref="E620:G620"/>
    <mergeCell ref="I371:I372"/>
    <mergeCell ref="H370:L370"/>
    <mergeCell ref="C598:C599"/>
    <mergeCell ref="B598:B599"/>
    <mergeCell ref="J598:J599"/>
    <mergeCell ref="G598:G599"/>
    <mergeCell ref="K598:K599"/>
    <mergeCell ref="L598:L599"/>
    <mergeCell ref="H597:L597"/>
    <mergeCell ref="F598:F599"/>
    <mergeCell ref="E484:E485"/>
    <mergeCell ref="I484:I485"/>
    <mergeCell ref="L484:L485"/>
    <mergeCell ref="K484:K485"/>
    <mergeCell ref="J484:J485"/>
    <mergeCell ref="I598:I599"/>
    <mergeCell ref="H598:H599"/>
    <mergeCell ref="B506:D506"/>
    <mergeCell ref="B529:D529"/>
    <mergeCell ref="D484:D485"/>
    <mergeCell ref="B462:B463"/>
    <mergeCell ref="B461:D461"/>
    <mergeCell ref="J279:J280"/>
    <mergeCell ref="L279:L280"/>
    <mergeCell ref="K279:K280"/>
    <mergeCell ref="H278:L278"/>
    <mergeCell ref="J348:J349"/>
    <mergeCell ref="I348:I349"/>
    <mergeCell ref="I325:I326"/>
    <mergeCell ref="J325:J326"/>
    <mergeCell ref="H209:L209"/>
    <mergeCell ref="H232:L232"/>
    <mergeCell ref="H255:L255"/>
    <mergeCell ref="L233:L234"/>
    <mergeCell ref="L210:L211"/>
    <mergeCell ref="K210:K211"/>
    <mergeCell ref="L256:L257"/>
    <mergeCell ref="L302:L303"/>
    <mergeCell ref="K302:K303"/>
    <mergeCell ref="J302:J303"/>
    <mergeCell ref="K141:K142"/>
    <mergeCell ref="L141:L142"/>
    <mergeCell ref="I279:I280"/>
    <mergeCell ref="J371:J372"/>
    <mergeCell ref="K371:K372"/>
    <mergeCell ref="K348:K349"/>
    <mergeCell ref="L348:L349"/>
    <mergeCell ref="I302:I303"/>
    <mergeCell ref="H347:L347"/>
    <mergeCell ref="E348:E349"/>
    <mergeCell ref="F348:F349"/>
    <mergeCell ref="E301:G301"/>
    <mergeCell ref="B301:D301"/>
    <mergeCell ref="E302:E303"/>
    <mergeCell ref="D302:D303"/>
    <mergeCell ref="F302:F303"/>
    <mergeCell ref="G302:G303"/>
    <mergeCell ref="B302:B303"/>
    <mergeCell ref="B348:B349"/>
    <mergeCell ref="D325:D326"/>
    <mergeCell ref="C325:C326"/>
    <mergeCell ref="C348:C349"/>
    <mergeCell ref="B347:D347"/>
    <mergeCell ref="D348:D349"/>
    <mergeCell ref="B324:D324"/>
    <mergeCell ref="H301:L301"/>
    <mergeCell ref="F371:F372"/>
    <mergeCell ref="L325:L326"/>
    <mergeCell ref="K325:K326"/>
    <mergeCell ref="H324:L324"/>
    <mergeCell ref="C302:C303"/>
    <mergeCell ref="C371:C372"/>
    <mergeCell ref="L553:L554"/>
    <mergeCell ref="K553:K554"/>
    <mergeCell ref="J575:J576"/>
    <mergeCell ref="E575:E576"/>
    <mergeCell ref="F575:F576"/>
    <mergeCell ref="C553:C554"/>
    <mergeCell ref="D553:D554"/>
    <mergeCell ref="H574:L574"/>
    <mergeCell ref="K575:K576"/>
    <mergeCell ref="L575:L576"/>
    <mergeCell ref="I553:I554"/>
    <mergeCell ref="J553:J554"/>
    <mergeCell ref="B232:D232"/>
    <mergeCell ref="C233:C234"/>
    <mergeCell ref="D233:D234"/>
    <mergeCell ref="B233:B234"/>
    <mergeCell ref="G270:G272"/>
    <mergeCell ref="G265:G269"/>
    <mergeCell ref="E209:G209"/>
    <mergeCell ref="G212:G213"/>
    <mergeCell ref="C210:C211"/>
    <mergeCell ref="D210:D211"/>
    <mergeCell ref="H279:H280"/>
    <mergeCell ref="C279:C280"/>
    <mergeCell ref="B278:D278"/>
    <mergeCell ref="B279:B280"/>
    <mergeCell ref="G283:G286"/>
    <mergeCell ref="G288:G292"/>
    <mergeCell ref="B210:B211"/>
    <mergeCell ref="B255:D255"/>
    <mergeCell ref="B209:D209"/>
    <mergeCell ref="G214:G217"/>
    <mergeCell ref="E278:G278"/>
    <mergeCell ref="G402:G406"/>
    <mergeCell ref="G407:G409"/>
    <mergeCell ref="H393:H394"/>
    <mergeCell ref="G420:G423"/>
    <mergeCell ref="G418:G419"/>
    <mergeCell ref="G385:G387"/>
    <mergeCell ref="G380:G384"/>
    <mergeCell ref="G393:G394"/>
    <mergeCell ref="G306:G309"/>
    <mergeCell ref="G311:G315"/>
    <mergeCell ref="H302:H303"/>
    <mergeCell ref="G325:G326"/>
    <mergeCell ref="G316:G318"/>
    <mergeCell ref="H325:H326"/>
    <mergeCell ref="G362:G364"/>
    <mergeCell ref="G357:G361"/>
    <mergeCell ref="H371:H372"/>
    <mergeCell ref="G375:G378"/>
    <mergeCell ref="G373:G374"/>
    <mergeCell ref="H348:H349"/>
    <mergeCell ref="G352:G355"/>
    <mergeCell ref="G350:G351"/>
    <mergeCell ref="G334:G338"/>
    <mergeCell ref="G327:G328"/>
    <mergeCell ref="G348:G349"/>
    <mergeCell ref="G260:G263"/>
    <mergeCell ref="G258:G259"/>
    <mergeCell ref="I416:I417"/>
    <mergeCell ref="H415:L415"/>
    <mergeCell ref="J393:J394"/>
    <mergeCell ref="K393:K394"/>
    <mergeCell ref="L393:L394"/>
    <mergeCell ref="H392:L392"/>
    <mergeCell ref="I393:I394"/>
    <mergeCell ref="D416:D417"/>
    <mergeCell ref="L416:L417"/>
    <mergeCell ref="I462:I463"/>
    <mergeCell ref="J462:J463"/>
    <mergeCell ref="G498:G500"/>
    <mergeCell ref="G439:G440"/>
    <mergeCell ref="H438:L438"/>
    <mergeCell ref="H439:H440"/>
    <mergeCell ref="G462:G463"/>
    <mergeCell ref="H461:L461"/>
    <mergeCell ref="L462:L463"/>
    <mergeCell ref="G395:G396"/>
    <mergeCell ref="A346:L346"/>
    <mergeCell ref="B325:B326"/>
    <mergeCell ref="A414:L414"/>
    <mergeCell ref="E324:G324"/>
    <mergeCell ref="E371:E372"/>
    <mergeCell ref="A369:L369"/>
    <mergeCell ref="G397:G400"/>
    <mergeCell ref="E439:E440"/>
    <mergeCell ref="F416:F417"/>
    <mergeCell ref="E415:G415"/>
    <mergeCell ref="I439:I440"/>
    <mergeCell ref="L439:L440"/>
    <mergeCell ref="E438:G438"/>
    <mergeCell ref="E325:E326"/>
    <mergeCell ref="F325:F326"/>
    <mergeCell ref="E392:G392"/>
    <mergeCell ref="F393:F394"/>
    <mergeCell ref="E393:E394"/>
    <mergeCell ref="E347:G347"/>
    <mergeCell ref="E370:G370"/>
    <mergeCell ref="A323:L323"/>
    <mergeCell ref="A300:L300"/>
    <mergeCell ref="A460:L460"/>
    <mergeCell ref="H462:H463"/>
    <mergeCell ref="E462:E463"/>
    <mergeCell ref="K462:K463"/>
    <mergeCell ref="F439:F440"/>
    <mergeCell ref="G441:G442"/>
    <mergeCell ref="G443:G446"/>
    <mergeCell ref="H416:H417"/>
    <mergeCell ref="G416:G417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5.0"/>
    <col customWidth="1" min="2" max="2" width="7.43"/>
    <col customWidth="1" min="3" max="3" width="14.0"/>
    <col customWidth="1" min="4" max="4" width="7.43"/>
    <col customWidth="1" min="5" max="5" width="7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19.43"/>
    <col customWidth="1" min="11" max="11" width="8.29"/>
    <col customWidth="1" min="12" max="12" width="19.43"/>
    <col customWidth="1" min="13" max="26" width="10.71"/>
  </cols>
  <sheetData>
    <row r="1">
      <c r="A1" s="66" t="s">
        <v>285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133">
        <f>'Menu Cíclico'!AJ14</f>
        <v>4</v>
      </c>
      <c r="B3" s="135" t="s">
        <v>482</v>
      </c>
      <c r="C3" s="135" t="s">
        <v>483</v>
      </c>
      <c r="D3" s="135" t="s">
        <v>484</v>
      </c>
      <c r="E3" s="135" t="s">
        <v>485</v>
      </c>
      <c r="F3" s="135" t="s">
        <v>484</v>
      </c>
      <c r="G3" s="135" t="s">
        <v>524</v>
      </c>
      <c r="H3" s="135" t="s">
        <v>486</v>
      </c>
      <c r="I3" s="135" t="s">
        <v>487</v>
      </c>
      <c r="J3" s="160" t="s">
        <v>488</v>
      </c>
      <c r="K3" s="139" t="s">
        <v>489</v>
      </c>
      <c r="L3" s="139" t="s">
        <v>490</v>
      </c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37" t="s">
        <v>450</v>
      </c>
      <c r="B5" s="89">
        <v>0.22</v>
      </c>
      <c r="C5" s="89">
        <v>1.1</v>
      </c>
      <c r="D5" s="18">
        <f t="shared" ref="D5:D10" si="1">C5*B5</f>
        <v>0.242</v>
      </c>
      <c r="E5" s="18">
        <f>A3*B5</f>
        <v>0.88</v>
      </c>
      <c r="F5" s="18">
        <f t="shared" ref="F5:F10" si="2">E5*C5</f>
        <v>0.968</v>
      </c>
      <c r="G5" s="161">
        <v>0.0</v>
      </c>
      <c r="H5" s="18">
        <v>1.175</v>
      </c>
      <c r="I5" s="89">
        <f t="shared" ref="I5:I18" si="3">H5*E5</f>
        <v>1.034</v>
      </c>
      <c r="J5" s="116">
        <f>'Insumos Buffet'!D62</f>
        <v>3756</v>
      </c>
      <c r="K5" s="3">
        <f t="shared" ref="K5:K18" si="4">J5*I5</f>
        <v>3883.704</v>
      </c>
      <c r="L5" s="3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31" t="s">
        <v>469</v>
      </c>
      <c r="B6" s="89">
        <v>0.005</v>
      </c>
      <c r="C6" s="89">
        <v>1.0</v>
      </c>
      <c r="D6" s="18">
        <f t="shared" si="1"/>
        <v>0.005</v>
      </c>
      <c r="E6" s="18">
        <f>B6*A3</f>
        <v>0.02</v>
      </c>
      <c r="F6" s="18">
        <f t="shared" si="2"/>
        <v>0.02</v>
      </c>
      <c r="G6" s="87"/>
      <c r="H6" s="18">
        <v>1.2</v>
      </c>
      <c r="I6" s="89">
        <f t="shared" si="3"/>
        <v>0.024</v>
      </c>
      <c r="J6" s="116">
        <f>'Insumos Buffet'!D60</f>
        <v>32018</v>
      </c>
      <c r="K6" s="3">
        <f t="shared" si="4"/>
        <v>768.432</v>
      </c>
      <c r="L6" s="3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31" t="s">
        <v>345</v>
      </c>
      <c r="B7" s="18">
        <v>0.01</v>
      </c>
      <c r="C7" s="18">
        <v>1.0</v>
      </c>
      <c r="D7" s="18">
        <f t="shared" si="1"/>
        <v>0.01</v>
      </c>
      <c r="E7" s="18">
        <f>B7*A3</f>
        <v>0.04</v>
      </c>
      <c r="F7" s="18">
        <f t="shared" si="2"/>
        <v>0.04</v>
      </c>
      <c r="G7" s="148" t="s">
        <v>527</v>
      </c>
      <c r="H7" s="18">
        <v>1.175</v>
      </c>
      <c r="I7" s="89">
        <f t="shared" si="3"/>
        <v>0.047</v>
      </c>
      <c r="J7" s="116">
        <f>'Insumos Buffet'!D21</f>
        <v>2990</v>
      </c>
      <c r="K7" s="3">
        <f t="shared" si="4"/>
        <v>140.53</v>
      </c>
      <c r="L7" s="3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31" t="s">
        <v>447</v>
      </c>
      <c r="B8" s="18">
        <v>0.01</v>
      </c>
      <c r="C8" s="18">
        <v>1.0</v>
      </c>
      <c r="D8" s="18">
        <f t="shared" si="1"/>
        <v>0.01</v>
      </c>
      <c r="E8" s="18">
        <f>B8*A3</f>
        <v>0.04</v>
      </c>
      <c r="F8" s="18">
        <f t="shared" si="2"/>
        <v>0.04</v>
      </c>
      <c r="G8" s="142"/>
      <c r="H8" s="18">
        <v>1.0</v>
      </c>
      <c r="I8" s="89">
        <f t="shared" si="3"/>
        <v>0.04</v>
      </c>
      <c r="J8" s="116">
        <f>'Insumos Buffet'!D52</f>
        <v>10000</v>
      </c>
      <c r="K8" s="3">
        <f t="shared" si="4"/>
        <v>400</v>
      </c>
      <c r="L8" s="3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31" t="s">
        <v>505</v>
      </c>
      <c r="B9" s="18">
        <v>0.005</v>
      </c>
      <c r="C9" s="18">
        <v>1.0</v>
      </c>
      <c r="D9" s="18">
        <f t="shared" si="1"/>
        <v>0.005</v>
      </c>
      <c r="E9" s="18">
        <f>B9*A3</f>
        <v>0.02</v>
      </c>
      <c r="F9" s="18">
        <f t="shared" si="2"/>
        <v>0.02</v>
      </c>
      <c r="G9" s="142"/>
      <c r="H9" s="18">
        <v>1.0</v>
      </c>
      <c r="I9" s="89">
        <f t="shared" si="3"/>
        <v>0.02</v>
      </c>
      <c r="J9" s="116">
        <f>'Insumos Buffet'!D82</f>
        <v>3200</v>
      </c>
      <c r="K9" s="3">
        <f t="shared" si="4"/>
        <v>64</v>
      </c>
      <c r="L9" s="3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31" t="s">
        <v>494</v>
      </c>
      <c r="B10" s="18">
        <v>0.001</v>
      </c>
      <c r="C10" s="18">
        <v>1.0</v>
      </c>
      <c r="D10" s="18">
        <f t="shared" si="1"/>
        <v>0.001</v>
      </c>
      <c r="E10" s="18">
        <f>B10*A3</f>
        <v>0.004</v>
      </c>
      <c r="F10" s="18">
        <f t="shared" si="2"/>
        <v>0.004</v>
      </c>
      <c r="G10" s="87"/>
      <c r="H10" s="18">
        <v>1.0</v>
      </c>
      <c r="I10" s="89">
        <f t="shared" si="3"/>
        <v>0.004</v>
      </c>
      <c r="J10" s="116">
        <f>'Insumos Buffet'!D70</f>
        <v>145000</v>
      </c>
      <c r="K10" s="3">
        <f t="shared" si="4"/>
        <v>580</v>
      </c>
      <c r="L10" s="3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31"/>
      <c r="B11" s="18"/>
      <c r="C11" s="18"/>
      <c r="D11" s="18"/>
      <c r="E11" s="18"/>
      <c r="F11" s="18"/>
      <c r="G11" s="59"/>
      <c r="H11" s="18"/>
      <c r="I11" s="89">
        <f t="shared" si="3"/>
        <v>0</v>
      </c>
      <c r="J11" s="116"/>
      <c r="K11" s="3">
        <f t="shared" si="4"/>
        <v>0</v>
      </c>
      <c r="L11" s="3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31"/>
      <c r="B12" s="89"/>
      <c r="C12" s="89"/>
      <c r="D12" s="18"/>
      <c r="E12" s="18"/>
      <c r="F12" s="18"/>
      <c r="G12" s="148" t="s">
        <v>528</v>
      </c>
      <c r="H12" s="18"/>
      <c r="I12" s="89">
        <f t="shared" si="3"/>
        <v>0</v>
      </c>
      <c r="J12" s="116"/>
      <c r="K12" s="3">
        <f t="shared" si="4"/>
        <v>0</v>
      </c>
      <c r="L12" s="3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31"/>
      <c r="B13" s="89"/>
      <c r="C13" s="89"/>
      <c r="D13" s="18"/>
      <c r="E13" s="18"/>
      <c r="F13" s="18"/>
      <c r="G13" s="142"/>
      <c r="H13" s="18"/>
      <c r="I13" s="89">
        <f t="shared" si="3"/>
        <v>0</v>
      </c>
      <c r="J13" s="116"/>
      <c r="K13" s="3">
        <f t="shared" si="4"/>
        <v>0</v>
      </c>
      <c r="L13" s="3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1"/>
      <c r="B14" s="89"/>
      <c r="C14" s="89"/>
      <c r="D14" s="18"/>
      <c r="E14" s="18"/>
      <c r="F14" s="18"/>
      <c r="G14" s="142"/>
      <c r="H14" s="18"/>
      <c r="I14" s="89">
        <f t="shared" si="3"/>
        <v>0</v>
      </c>
      <c r="J14" s="116"/>
      <c r="K14" s="3">
        <f t="shared" si="4"/>
        <v>0</v>
      </c>
      <c r="L14" s="3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1"/>
      <c r="B15" s="89"/>
      <c r="C15" s="89"/>
      <c r="D15" s="18"/>
      <c r="E15" s="18"/>
      <c r="F15" s="18"/>
      <c r="G15" s="142"/>
      <c r="H15" s="18"/>
      <c r="I15" s="89">
        <f t="shared" si="3"/>
        <v>0</v>
      </c>
      <c r="J15" s="116"/>
      <c r="K15" s="3">
        <f t="shared" si="4"/>
        <v>0</v>
      </c>
      <c r="L15" s="3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44"/>
      <c r="B16" s="127"/>
      <c r="C16" s="127"/>
      <c r="D16" s="18"/>
      <c r="E16" s="18"/>
      <c r="F16" s="18"/>
      <c r="G16" s="87"/>
      <c r="H16" s="95"/>
      <c r="I16" s="89">
        <f t="shared" si="3"/>
        <v>0</v>
      </c>
      <c r="J16" s="118"/>
      <c r="K16" s="3">
        <f t="shared" si="4"/>
        <v>0</v>
      </c>
      <c r="L16" s="3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31"/>
      <c r="B17" s="89"/>
      <c r="C17" s="89"/>
      <c r="D17" s="18"/>
      <c r="E17" s="18"/>
      <c r="F17" s="18"/>
      <c r="G17" s="164">
        <f>F19/A3</f>
        <v>0.273</v>
      </c>
      <c r="H17" s="18"/>
      <c r="I17" s="89">
        <f t="shared" si="3"/>
        <v>0</v>
      </c>
      <c r="J17" s="3"/>
      <c r="K17" s="3">
        <f t="shared" si="4"/>
        <v>0</v>
      </c>
      <c r="L17" s="3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31"/>
      <c r="B18" s="89"/>
      <c r="C18" s="89"/>
      <c r="D18" s="18"/>
      <c r="E18" s="18"/>
      <c r="F18" s="18"/>
      <c r="G18" s="142"/>
      <c r="H18" s="18"/>
      <c r="I18" s="89">
        <f t="shared" si="3"/>
        <v>0</v>
      </c>
      <c r="J18" s="3"/>
      <c r="K18" s="3">
        <f t="shared" si="4"/>
        <v>0</v>
      </c>
      <c r="L18" s="3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4" t="s">
        <v>495</v>
      </c>
      <c r="B19" s="96">
        <f>SUM(B5:B15)</f>
        <v>0.251</v>
      </c>
      <c r="C19" s="96"/>
      <c r="D19" s="96">
        <f t="shared" ref="D19:F19" si="5">SUM(D5:D15)</f>
        <v>0.273</v>
      </c>
      <c r="E19" s="96">
        <f t="shared" si="5"/>
        <v>1.004</v>
      </c>
      <c r="F19" s="96">
        <f t="shared" si="5"/>
        <v>1.092</v>
      </c>
      <c r="G19" s="87"/>
      <c r="H19" s="96"/>
      <c r="I19" s="96">
        <f t="shared" ref="I19:L19" si="6">SUM(I5:I18)</f>
        <v>1.169</v>
      </c>
      <c r="J19" s="98">
        <f t="shared" si="6"/>
        <v>196964</v>
      </c>
      <c r="K19" s="98">
        <f t="shared" si="6"/>
        <v>5836.666</v>
      </c>
      <c r="L19" s="98">
        <f t="shared" si="6"/>
        <v>0</v>
      </c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8"/>
      <c r="B20" s="184"/>
      <c r="C20" s="100"/>
      <c r="D20" s="100"/>
      <c r="E20" s="100"/>
      <c r="F20" s="100"/>
      <c r="G20" s="100"/>
      <c r="H20" s="100"/>
      <c r="I20" s="101" t="s">
        <v>496</v>
      </c>
      <c r="J20" s="33"/>
      <c r="K20" s="100"/>
      <c r="L20" s="101" t="s">
        <v>497</v>
      </c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5.75" customHeight="1">
      <c r="A21" s="8"/>
      <c r="B21" s="184"/>
      <c r="C21" s="100"/>
      <c r="D21" s="100"/>
      <c r="E21" s="100"/>
      <c r="F21" s="100"/>
      <c r="G21" s="100"/>
      <c r="H21" s="100"/>
      <c r="I21" s="104">
        <f>G17*A3</f>
        <v>1.092</v>
      </c>
      <c r="J21" s="33"/>
      <c r="K21" s="100"/>
      <c r="L21" s="104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5.75" customHeight="1">
      <c r="A22" s="146"/>
      <c r="B22" s="185"/>
      <c r="C22" s="146"/>
      <c r="D22" s="146"/>
      <c r="E22" s="146"/>
      <c r="F22" s="146"/>
      <c r="G22" s="8"/>
      <c r="H22" s="146"/>
      <c r="I22" s="146"/>
      <c r="J22" s="186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>
      <c r="A23" s="146"/>
      <c r="B23" s="185"/>
      <c r="C23" s="146"/>
      <c r="D23" s="146"/>
      <c r="E23" s="146"/>
      <c r="F23" s="146"/>
      <c r="G23" s="146"/>
      <c r="H23" s="146"/>
      <c r="I23" s="146"/>
      <c r="J23" s="186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5.75" customHeight="1">
      <c r="A24" s="66" t="s">
        <v>53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5.75" customHeight="1">
      <c r="A26" s="81">
        <f>'Menu Cíclico'!D14</f>
        <v>4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14" t="s">
        <v>488</v>
      </c>
      <c r="K26" s="85" t="s">
        <v>489</v>
      </c>
      <c r="L26" s="85" t="s">
        <v>490</v>
      </c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5.75" customHeight="1">
      <c r="A28" s="37" t="s">
        <v>278</v>
      </c>
      <c r="B28" s="89">
        <v>0.24</v>
      </c>
      <c r="C28" s="89">
        <v>1.0</v>
      </c>
      <c r="D28" s="18">
        <f t="shared" ref="D28:D41" si="7">C28*B28</f>
        <v>0.24</v>
      </c>
      <c r="E28" s="18">
        <f>B28*A26</f>
        <v>0.96</v>
      </c>
      <c r="F28" s="18">
        <f t="shared" ref="F28:F41" si="8">E28*C28</f>
        <v>0.96</v>
      </c>
      <c r="G28" s="140">
        <v>0.0</v>
      </c>
      <c r="H28" s="18">
        <v>1.0</v>
      </c>
      <c r="I28" s="89">
        <f t="shared" ref="I28:I41" si="9">H28*E28</f>
        <v>0.96</v>
      </c>
      <c r="J28" s="116">
        <f>'Insumos Buffet'!D72</f>
        <v>19030.95936</v>
      </c>
      <c r="K28" s="3">
        <f t="shared" ref="K28:K41" si="10">J28*I28</f>
        <v>18269.72099</v>
      </c>
      <c r="L28" s="3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5.75" customHeight="1">
      <c r="A29" s="31" t="s">
        <v>469</v>
      </c>
      <c r="B29" s="89">
        <v>0.01</v>
      </c>
      <c r="C29" s="89">
        <v>1.0</v>
      </c>
      <c r="D29" s="18">
        <f t="shared" si="7"/>
        <v>0.01</v>
      </c>
      <c r="E29" s="18">
        <f>B29*A26</f>
        <v>0.04</v>
      </c>
      <c r="F29" s="18">
        <f t="shared" si="8"/>
        <v>0.04</v>
      </c>
      <c r="G29" s="87"/>
      <c r="H29" s="18">
        <v>0.5</v>
      </c>
      <c r="I29" s="89">
        <f t="shared" si="9"/>
        <v>0.02</v>
      </c>
      <c r="J29" s="116">
        <f>'Insumos Buffet'!D60</f>
        <v>32018</v>
      </c>
      <c r="K29" s="3">
        <f t="shared" si="10"/>
        <v>640.36</v>
      </c>
      <c r="L29" s="3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5.75" customHeight="1">
      <c r="A30" s="31" t="s">
        <v>147</v>
      </c>
      <c r="B30" s="18">
        <v>0.005</v>
      </c>
      <c r="C30" s="18">
        <v>1.0</v>
      </c>
      <c r="D30" s="18">
        <f t="shared" si="7"/>
        <v>0.005</v>
      </c>
      <c r="E30" s="18">
        <f>B30*A26</f>
        <v>0.02</v>
      </c>
      <c r="F30" s="18">
        <f t="shared" si="8"/>
        <v>0.02</v>
      </c>
      <c r="G30" s="148" t="s">
        <v>527</v>
      </c>
      <c r="H30" s="18">
        <v>1.125</v>
      </c>
      <c r="I30" s="89">
        <f t="shared" si="9"/>
        <v>0.0225</v>
      </c>
      <c r="J30" s="116">
        <f>'Insumos Buffet'!D6</f>
        <v>16490</v>
      </c>
      <c r="K30" s="3">
        <f t="shared" si="10"/>
        <v>371.025</v>
      </c>
      <c r="L30" s="3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5.75" customHeight="1">
      <c r="A31" s="2"/>
      <c r="B31" s="18"/>
      <c r="C31" s="18"/>
      <c r="D31" s="18">
        <f t="shared" si="7"/>
        <v>0</v>
      </c>
      <c r="E31" s="18">
        <f>B31*A26</f>
        <v>0</v>
      </c>
      <c r="F31" s="18">
        <f t="shared" si="8"/>
        <v>0</v>
      </c>
      <c r="G31" s="142"/>
      <c r="H31" s="18"/>
      <c r="I31" s="89">
        <f t="shared" si="9"/>
        <v>0</v>
      </c>
      <c r="J31" s="116"/>
      <c r="K31" s="3">
        <f t="shared" si="10"/>
        <v>0</v>
      </c>
      <c r="L31" s="3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5.75" customHeight="1">
      <c r="A32" s="2"/>
      <c r="B32" s="18"/>
      <c r="C32" s="18"/>
      <c r="D32" s="18">
        <f t="shared" si="7"/>
        <v>0</v>
      </c>
      <c r="E32" s="18">
        <f>B32*A26</f>
        <v>0</v>
      </c>
      <c r="F32" s="18">
        <f t="shared" si="8"/>
        <v>0</v>
      </c>
      <c r="G32" s="142"/>
      <c r="H32" s="18"/>
      <c r="I32" s="89">
        <f t="shared" si="9"/>
        <v>0</v>
      </c>
      <c r="J32" s="116"/>
      <c r="K32" s="3">
        <f t="shared" si="10"/>
        <v>0</v>
      </c>
      <c r="L32" s="3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5.75" customHeight="1">
      <c r="A33" s="2"/>
      <c r="B33" s="18"/>
      <c r="C33" s="18"/>
      <c r="D33" s="18">
        <f t="shared" si="7"/>
        <v>0</v>
      </c>
      <c r="E33" s="18">
        <f>B33*A26</f>
        <v>0</v>
      </c>
      <c r="F33" s="18">
        <f t="shared" si="8"/>
        <v>0</v>
      </c>
      <c r="G33" s="87"/>
      <c r="H33" s="18"/>
      <c r="I33" s="89">
        <f t="shared" si="9"/>
        <v>0</v>
      </c>
      <c r="J33" s="116"/>
      <c r="K33" s="3">
        <f t="shared" si="10"/>
        <v>0</v>
      </c>
      <c r="L33" s="3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5.75" customHeight="1">
      <c r="A34" s="2"/>
      <c r="B34" s="18"/>
      <c r="C34" s="18"/>
      <c r="D34" s="18">
        <f t="shared" si="7"/>
        <v>0</v>
      </c>
      <c r="E34" s="18">
        <f>B34*A26</f>
        <v>0</v>
      </c>
      <c r="F34" s="18">
        <f t="shared" si="8"/>
        <v>0</v>
      </c>
      <c r="G34" s="59"/>
      <c r="H34" s="18"/>
      <c r="I34" s="89">
        <f t="shared" si="9"/>
        <v>0</v>
      </c>
      <c r="J34" s="116"/>
      <c r="K34" s="3">
        <f t="shared" si="10"/>
        <v>0</v>
      </c>
      <c r="L34" s="3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5.75" customHeight="1">
      <c r="A35" s="2"/>
      <c r="B35" s="89"/>
      <c r="C35" s="89"/>
      <c r="D35" s="18">
        <f t="shared" si="7"/>
        <v>0</v>
      </c>
      <c r="E35" s="18">
        <f>B35*A26</f>
        <v>0</v>
      </c>
      <c r="F35" s="18">
        <f t="shared" si="8"/>
        <v>0</v>
      </c>
      <c r="G35" s="148" t="s">
        <v>528</v>
      </c>
      <c r="H35" s="18"/>
      <c r="I35" s="89">
        <f t="shared" si="9"/>
        <v>0</v>
      </c>
      <c r="J35" s="116"/>
      <c r="K35" s="3">
        <f t="shared" si="10"/>
        <v>0</v>
      </c>
      <c r="L35" s="3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5.75" customHeight="1">
      <c r="A36" s="2"/>
      <c r="B36" s="89"/>
      <c r="C36" s="89"/>
      <c r="D36" s="18">
        <f t="shared" si="7"/>
        <v>0</v>
      </c>
      <c r="E36" s="18">
        <f>B36*A26</f>
        <v>0</v>
      </c>
      <c r="F36" s="18">
        <f t="shared" si="8"/>
        <v>0</v>
      </c>
      <c r="G36" s="142"/>
      <c r="H36" s="18"/>
      <c r="I36" s="89">
        <f t="shared" si="9"/>
        <v>0</v>
      </c>
      <c r="J36" s="116"/>
      <c r="K36" s="3">
        <f t="shared" si="10"/>
        <v>0</v>
      </c>
      <c r="L36" s="3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5.75" customHeight="1">
      <c r="A37" s="1"/>
      <c r="B37" s="89"/>
      <c r="C37" s="89"/>
      <c r="D37" s="18">
        <f t="shared" si="7"/>
        <v>0</v>
      </c>
      <c r="E37" s="18">
        <f>B37*A26</f>
        <v>0</v>
      </c>
      <c r="F37" s="18">
        <f t="shared" si="8"/>
        <v>0</v>
      </c>
      <c r="G37" s="142"/>
      <c r="H37" s="18"/>
      <c r="I37" s="89">
        <f t="shared" si="9"/>
        <v>0</v>
      </c>
      <c r="J37" s="116"/>
      <c r="K37" s="3">
        <f t="shared" si="10"/>
        <v>0</v>
      </c>
      <c r="L37" s="3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5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/>
      <c r="I38" s="89">
        <f t="shared" si="9"/>
        <v>0</v>
      </c>
      <c r="J38" s="116"/>
      <c r="K38" s="3">
        <f t="shared" si="10"/>
        <v>0</v>
      </c>
      <c r="L38" s="3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5.75" customHeight="1">
      <c r="A39" s="31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/>
      <c r="I39" s="89">
        <f t="shared" si="9"/>
        <v>0</v>
      </c>
      <c r="J39" s="118"/>
      <c r="K39" s="3">
        <f t="shared" si="10"/>
        <v>0</v>
      </c>
      <c r="L39" s="3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5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43">
        <f>F42/A26</f>
        <v>0.255</v>
      </c>
      <c r="H40" s="18"/>
      <c r="I40" s="89">
        <f t="shared" si="9"/>
        <v>0</v>
      </c>
      <c r="J40" s="3"/>
      <c r="K40" s="3">
        <f t="shared" si="10"/>
        <v>0</v>
      </c>
      <c r="L40" s="3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5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3">
        <f t="shared" si="10"/>
        <v>0</v>
      </c>
      <c r="L41" s="3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5.75" customHeight="1">
      <c r="A42" s="4" t="s">
        <v>495</v>
      </c>
      <c r="B42" s="97">
        <f>SUM(B28:B41)</f>
        <v>0.255</v>
      </c>
      <c r="C42" s="96"/>
      <c r="D42" s="97">
        <f t="shared" ref="D42:F42" si="11">SUM(D28:D41)</f>
        <v>0.255</v>
      </c>
      <c r="E42" s="97">
        <f t="shared" si="11"/>
        <v>1.02</v>
      </c>
      <c r="F42" s="97">
        <f t="shared" si="11"/>
        <v>1.02</v>
      </c>
      <c r="G42" s="87"/>
      <c r="H42" s="96"/>
      <c r="I42" s="97">
        <f t="shared" ref="I42:L42" si="12">SUM(I28:I41)</f>
        <v>1.0025</v>
      </c>
      <c r="J42" s="98">
        <f t="shared" si="12"/>
        <v>67538.95936</v>
      </c>
      <c r="K42" s="98">
        <f t="shared" si="12"/>
        <v>19281.10599</v>
      </c>
      <c r="L42" s="98">
        <f t="shared" si="12"/>
        <v>0</v>
      </c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5.75" customHeight="1">
      <c r="A43" s="8"/>
      <c r="B43" s="184"/>
      <c r="C43" s="100"/>
      <c r="D43" s="100"/>
      <c r="E43" s="100"/>
      <c r="F43" s="100"/>
      <c r="G43" s="100"/>
      <c r="H43" s="100"/>
      <c r="I43" s="101" t="s">
        <v>496</v>
      </c>
      <c r="J43" s="33"/>
      <c r="K43" s="100"/>
      <c r="L43" s="101" t="s">
        <v>497</v>
      </c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5.75" customHeight="1">
      <c r="A44" s="8"/>
      <c r="B44" s="184"/>
      <c r="C44" s="100"/>
      <c r="D44" s="100"/>
      <c r="E44" s="100"/>
      <c r="F44" s="100"/>
      <c r="G44" s="100"/>
      <c r="H44" s="100"/>
      <c r="I44" s="104">
        <f>G40*A26</f>
        <v>1.02</v>
      </c>
      <c r="J44" s="33"/>
      <c r="K44" s="100"/>
      <c r="L44" s="104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5.75" customHeight="1">
      <c r="A45" s="146"/>
      <c r="B45" s="185"/>
      <c r="C45" s="146"/>
      <c r="D45" s="146"/>
      <c r="E45" s="146"/>
      <c r="F45" s="146"/>
      <c r="G45" s="146"/>
      <c r="H45" s="146"/>
      <c r="I45" s="146"/>
      <c r="J45" s="186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5.75" customHeight="1">
      <c r="A46" s="146"/>
      <c r="B46" s="185"/>
      <c r="C46" s="146"/>
      <c r="D46" s="146"/>
      <c r="E46" s="146"/>
      <c r="F46" s="146"/>
      <c r="G46" s="146"/>
      <c r="H46" s="146"/>
      <c r="I46" s="146"/>
      <c r="J46" s="186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5.75" customHeight="1">
      <c r="A47" s="66" t="s">
        <v>208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5.75" customHeight="1">
      <c r="A49" s="81">
        <f>'Menu Cíclico'!H14</f>
        <v>4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14" t="s">
        <v>488</v>
      </c>
      <c r="K49" s="85" t="s">
        <v>489</v>
      </c>
      <c r="L49" s="85" t="s">
        <v>490</v>
      </c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5.75" customHeight="1">
      <c r="A51" s="37" t="s">
        <v>11</v>
      </c>
      <c r="B51" s="89">
        <v>0.15</v>
      </c>
      <c r="C51" s="89">
        <v>1.1</v>
      </c>
      <c r="D51" s="18">
        <f t="shared" ref="D51:D64" si="13">C51*B51</f>
        <v>0.165</v>
      </c>
      <c r="E51" s="18">
        <f>B51*A49</f>
        <v>0.6</v>
      </c>
      <c r="F51" s="18">
        <f t="shared" ref="F51:F64" si="14">E51*C51</f>
        <v>0.66</v>
      </c>
      <c r="G51" s="140">
        <v>0.0</v>
      </c>
      <c r="H51" s="18">
        <v>1.175</v>
      </c>
      <c r="I51" s="89">
        <f t="shared" ref="I51:I64" si="15">H51*E51</f>
        <v>0.705</v>
      </c>
      <c r="J51" s="116">
        <f>'Insumos Buffet'!D62</f>
        <v>3756</v>
      </c>
      <c r="K51" s="3">
        <f t="shared" ref="K51:K64" si="16">J51*I51</f>
        <v>2647.98</v>
      </c>
      <c r="L51" s="3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5.75" customHeight="1">
      <c r="A52" s="31" t="s">
        <v>275</v>
      </c>
      <c r="B52" s="89">
        <v>0.05</v>
      </c>
      <c r="C52" s="89">
        <v>1.0</v>
      </c>
      <c r="D52" s="18">
        <f t="shared" si="13"/>
        <v>0.05</v>
      </c>
      <c r="E52" s="18">
        <f>B52*A49</f>
        <v>0.2</v>
      </c>
      <c r="F52" s="18">
        <f t="shared" si="14"/>
        <v>0.2</v>
      </c>
      <c r="G52" s="87"/>
      <c r="H52" s="18">
        <v>1.0</v>
      </c>
      <c r="I52" s="89">
        <f t="shared" si="15"/>
        <v>0.2</v>
      </c>
      <c r="J52" s="116">
        <f>'Insumos Buffet'!D11</f>
        <v>34216</v>
      </c>
      <c r="K52" s="3">
        <f t="shared" si="16"/>
        <v>6843.2</v>
      </c>
      <c r="L52" s="3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5.75" customHeight="1">
      <c r="A53" s="31" t="s">
        <v>345</v>
      </c>
      <c r="B53" s="18">
        <v>0.015</v>
      </c>
      <c r="C53" s="18">
        <v>1.0</v>
      </c>
      <c r="D53" s="18">
        <f t="shared" si="13"/>
        <v>0.015</v>
      </c>
      <c r="E53" s="18">
        <f>B53*A49</f>
        <v>0.06</v>
      </c>
      <c r="F53" s="18">
        <f t="shared" si="14"/>
        <v>0.06</v>
      </c>
      <c r="G53" s="148" t="s">
        <v>527</v>
      </c>
      <c r="H53" s="18">
        <v>1.175</v>
      </c>
      <c r="I53" s="89">
        <f t="shared" si="15"/>
        <v>0.0705</v>
      </c>
      <c r="J53" s="116">
        <f>'Insumos Buffet'!D21</f>
        <v>2990</v>
      </c>
      <c r="K53" s="3">
        <f t="shared" si="16"/>
        <v>210.795</v>
      </c>
      <c r="L53" s="3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5.75" customHeight="1">
      <c r="A54" s="31" t="s">
        <v>368</v>
      </c>
      <c r="B54" s="18">
        <v>0.001</v>
      </c>
      <c r="C54" s="18">
        <v>1.0</v>
      </c>
      <c r="D54" s="18">
        <f t="shared" si="13"/>
        <v>0.001</v>
      </c>
      <c r="E54" s="18">
        <f>B54*A49</f>
        <v>0.004</v>
      </c>
      <c r="F54" s="18">
        <f t="shared" si="14"/>
        <v>0.004</v>
      </c>
      <c r="G54" s="142"/>
      <c r="H54" s="18">
        <v>1.25</v>
      </c>
      <c r="I54" s="89">
        <f t="shared" si="15"/>
        <v>0.005</v>
      </c>
      <c r="J54" s="116">
        <f>'Insumos Buffet'!D22</f>
        <v>9024</v>
      </c>
      <c r="K54" s="3">
        <f t="shared" si="16"/>
        <v>45.12</v>
      </c>
      <c r="L54" s="3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5.75" customHeight="1">
      <c r="A55" s="31" t="s">
        <v>505</v>
      </c>
      <c r="B55" s="18">
        <v>0.002</v>
      </c>
      <c r="C55" s="18">
        <v>1.0</v>
      </c>
      <c r="D55" s="18">
        <f t="shared" si="13"/>
        <v>0.002</v>
      </c>
      <c r="E55" s="18">
        <f>B55*A49</f>
        <v>0.008</v>
      </c>
      <c r="F55" s="18">
        <f t="shared" si="14"/>
        <v>0.008</v>
      </c>
      <c r="G55" s="142"/>
      <c r="H55" s="18">
        <v>1.0</v>
      </c>
      <c r="I55" s="89">
        <f t="shared" si="15"/>
        <v>0.008</v>
      </c>
      <c r="J55" s="116">
        <f>'Insumos Buffet'!D82</f>
        <v>3200</v>
      </c>
      <c r="K55" s="3">
        <f t="shared" si="16"/>
        <v>25.6</v>
      </c>
      <c r="L55" s="3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5.75" customHeight="1">
      <c r="A56" s="31" t="s">
        <v>494</v>
      </c>
      <c r="B56" s="18">
        <v>0.001</v>
      </c>
      <c r="C56" s="18">
        <v>1.0</v>
      </c>
      <c r="D56" s="18">
        <f t="shared" si="13"/>
        <v>0.001</v>
      </c>
      <c r="E56" s="18">
        <f>B56*A49</f>
        <v>0.004</v>
      </c>
      <c r="F56" s="18">
        <f t="shared" si="14"/>
        <v>0.004</v>
      </c>
      <c r="G56" s="87"/>
      <c r="H56" s="18">
        <v>1.0</v>
      </c>
      <c r="I56" s="89">
        <f t="shared" si="15"/>
        <v>0.004</v>
      </c>
      <c r="J56" s="116">
        <f>'Insumos Buffet'!D70</f>
        <v>145000</v>
      </c>
      <c r="K56" s="3">
        <f t="shared" si="16"/>
        <v>580</v>
      </c>
      <c r="L56" s="3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5.75" customHeight="1">
      <c r="A57" s="31" t="s">
        <v>458</v>
      </c>
      <c r="B57" s="18">
        <v>0.02</v>
      </c>
      <c r="C57" s="18">
        <v>1.0</v>
      </c>
      <c r="D57" s="18">
        <f t="shared" si="13"/>
        <v>0.02</v>
      </c>
      <c r="E57" s="18">
        <f>B57*A49</f>
        <v>0.08</v>
      </c>
      <c r="F57" s="18">
        <f t="shared" si="14"/>
        <v>0.08</v>
      </c>
      <c r="G57" s="59"/>
      <c r="H57" s="18">
        <v>1.175</v>
      </c>
      <c r="I57" s="89">
        <f t="shared" si="15"/>
        <v>0.094</v>
      </c>
      <c r="J57" s="116">
        <f>'Insumos Buffet'!D90</f>
        <v>4190</v>
      </c>
      <c r="K57" s="3">
        <f t="shared" si="16"/>
        <v>393.86</v>
      </c>
      <c r="L57" s="3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2"/>
      <c r="B58" s="89"/>
      <c r="C58" s="89"/>
      <c r="D58" s="18">
        <f t="shared" si="13"/>
        <v>0</v>
      </c>
      <c r="E58" s="18">
        <f>B58*A49</f>
        <v>0</v>
      </c>
      <c r="F58" s="18">
        <f t="shared" si="14"/>
        <v>0</v>
      </c>
      <c r="G58" s="148" t="s">
        <v>528</v>
      </c>
      <c r="H58" s="18"/>
      <c r="I58" s="89">
        <f t="shared" si="15"/>
        <v>0</v>
      </c>
      <c r="J58" s="116"/>
      <c r="K58" s="3">
        <f t="shared" si="16"/>
        <v>0</v>
      </c>
      <c r="L58" s="3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2"/>
      <c r="B59" s="89"/>
      <c r="C59" s="89"/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1"/>
      <c r="B60" s="89"/>
      <c r="C60" s="89"/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0.254</v>
      </c>
      <c r="H63" s="18"/>
      <c r="I63" s="89">
        <f t="shared" si="15"/>
        <v>0</v>
      </c>
      <c r="J63" s="3"/>
      <c r="K63" s="3">
        <f t="shared" si="16"/>
        <v>0</v>
      </c>
      <c r="L63" s="3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5.75" customHeight="1">
      <c r="A65" s="4" t="s">
        <v>495</v>
      </c>
      <c r="B65" s="97">
        <f>SUM(B51:B64)</f>
        <v>0.239</v>
      </c>
      <c r="C65" s="96"/>
      <c r="D65" s="97">
        <f t="shared" ref="D65:F65" si="17">SUM(D51:D64)</f>
        <v>0.254</v>
      </c>
      <c r="E65" s="97">
        <f t="shared" si="17"/>
        <v>0.956</v>
      </c>
      <c r="F65" s="97">
        <f t="shared" si="17"/>
        <v>1.016</v>
      </c>
      <c r="G65" s="87"/>
      <c r="H65" s="96"/>
      <c r="I65" s="97">
        <f t="shared" ref="I65:L65" si="18">SUM(I51:I64)</f>
        <v>1.0865</v>
      </c>
      <c r="J65" s="98">
        <f t="shared" si="18"/>
        <v>202376</v>
      </c>
      <c r="K65" s="98">
        <f t="shared" si="18"/>
        <v>10746.555</v>
      </c>
      <c r="L65" s="98">
        <f t="shared" si="18"/>
        <v>0</v>
      </c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5.75" customHeight="1">
      <c r="A66" s="8"/>
      <c r="B66" s="184"/>
      <c r="C66" s="100"/>
      <c r="D66" s="100"/>
      <c r="E66" s="100"/>
      <c r="F66" s="100"/>
      <c r="G66" s="100"/>
      <c r="H66" s="100"/>
      <c r="I66" s="101" t="s">
        <v>496</v>
      </c>
      <c r="J66" s="33"/>
      <c r="K66" s="100"/>
      <c r="L66" s="101" t="s">
        <v>497</v>
      </c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8"/>
      <c r="B67" s="184"/>
      <c r="C67" s="100"/>
      <c r="D67" s="100"/>
      <c r="E67" s="100"/>
      <c r="F67" s="100"/>
      <c r="G67" s="100"/>
      <c r="H67" s="100"/>
      <c r="I67" s="104">
        <f>G63*A49</f>
        <v>1.016</v>
      </c>
      <c r="J67" s="33"/>
      <c r="K67" s="100"/>
      <c r="L67" s="104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5.75" customHeight="1">
      <c r="A68" s="146"/>
      <c r="B68" s="185"/>
      <c r="C68" s="146"/>
      <c r="D68" s="146"/>
      <c r="E68" s="146"/>
      <c r="F68" s="146"/>
      <c r="G68" s="146"/>
      <c r="H68" s="146"/>
      <c r="I68" s="146"/>
      <c r="J68" s="186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5.75" customHeight="1">
      <c r="A69" s="146"/>
      <c r="B69" s="185"/>
      <c r="C69" s="146"/>
      <c r="D69" s="146"/>
      <c r="E69" s="146"/>
      <c r="F69" s="146"/>
      <c r="G69" s="146"/>
      <c r="H69" s="146"/>
      <c r="I69" s="146"/>
      <c r="J69" s="186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5.75" customHeight="1">
      <c r="A70" s="66" t="s">
        <v>235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5.75" customHeight="1">
      <c r="A72" s="81">
        <f>'Menu Cíclico'!L14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14" t="s">
        <v>488</v>
      </c>
      <c r="K72" s="85" t="s">
        <v>489</v>
      </c>
      <c r="L72" s="85" t="s">
        <v>490</v>
      </c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5.75" customHeight="1">
      <c r="A74" s="37" t="s">
        <v>345</v>
      </c>
      <c r="B74" s="89">
        <v>0.04</v>
      </c>
      <c r="C74" s="89">
        <v>1.0</v>
      </c>
      <c r="D74" s="18">
        <f t="shared" ref="D74:D87" si="19">C74*B74</f>
        <v>0.04</v>
      </c>
      <c r="E74" s="18">
        <f>B74*A72</f>
        <v>0.16</v>
      </c>
      <c r="F74" s="18">
        <f t="shared" ref="F74:F87" si="20">E74*C74</f>
        <v>0.16</v>
      </c>
      <c r="G74" s="140">
        <v>0.0</v>
      </c>
      <c r="H74" s="18">
        <v>1.0</v>
      </c>
      <c r="I74" s="89">
        <f t="shared" ref="I74:I87" si="21">H74*E74</f>
        <v>0.16</v>
      </c>
      <c r="J74" s="116">
        <f>'Insumos Buffet'!D21</f>
        <v>2990</v>
      </c>
      <c r="K74" s="3">
        <f t="shared" ref="K74:K87" si="22">J74*I74</f>
        <v>478.4</v>
      </c>
      <c r="L74" s="3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5.75" customHeight="1">
      <c r="A75" s="31" t="s">
        <v>147</v>
      </c>
      <c r="B75" s="89">
        <v>1.0E-4</v>
      </c>
      <c r="C75" s="89">
        <v>1.0</v>
      </c>
      <c r="D75" s="18">
        <f t="shared" si="19"/>
        <v>0.0001</v>
      </c>
      <c r="E75" s="18">
        <f>B75*A72</f>
        <v>0.0004</v>
      </c>
      <c r="F75" s="18">
        <f t="shared" si="20"/>
        <v>0.0004</v>
      </c>
      <c r="G75" s="87"/>
      <c r="H75" s="18">
        <v>1.125</v>
      </c>
      <c r="I75" s="89">
        <f t="shared" si="21"/>
        <v>0.00045</v>
      </c>
      <c r="J75" s="116">
        <f>'Insumos Buffet'!D6</f>
        <v>16490</v>
      </c>
      <c r="K75" s="3">
        <f t="shared" si="22"/>
        <v>7.4205</v>
      </c>
      <c r="L75" s="3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5.75" customHeight="1">
      <c r="A76" s="31" t="s">
        <v>654</v>
      </c>
      <c r="B76" s="18">
        <v>0.13</v>
      </c>
      <c r="C76" s="18">
        <v>1.0</v>
      </c>
      <c r="D76" s="18">
        <f t="shared" si="19"/>
        <v>0.13</v>
      </c>
      <c r="E76" s="18">
        <f>B76*A72</f>
        <v>0.52</v>
      </c>
      <c r="F76" s="18">
        <f t="shared" si="20"/>
        <v>0.52</v>
      </c>
      <c r="G76" s="148" t="s">
        <v>527</v>
      </c>
      <c r="H76" s="18">
        <v>1.175</v>
      </c>
      <c r="I76" s="89">
        <f t="shared" si="21"/>
        <v>0.611</v>
      </c>
      <c r="J76" s="116">
        <f>'Insumos Buffet'!D62</f>
        <v>3756</v>
      </c>
      <c r="K76" s="3">
        <f t="shared" si="22"/>
        <v>2294.916</v>
      </c>
      <c r="L76" s="3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5.75" customHeight="1">
      <c r="A77" s="31" t="s">
        <v>655</v>
      </c>
      <c r="B77" s="18">
        <v>0.06</v>
      </c>
      <c r="C77" s="18">
        <v>1.1</v>
      </c>
      <c r="D77" s="18">
        <f t="shared" si="19"/>
        <v>0.066</v>
      </c>
      <c r="E77" s="18">
        <f>B77*A72</f>
        <v>0.24</v>
      </c>
      <c r="F77" s="18">
        <f t="shared" si="20"/>
        <v>0.264</v>
      </c>
      <c r="G77" s="142"/>
      <c r="H77" s="18">
        <v>1.175</v>
      </c>
      <c r="I77" s="89">
        <f t="shared" si="21"/>
        <v>0.282</v>
      </c>
      <c r="J77" s="116">
        <f>'Insumos Buffet'!D90</f>
        <v>4190</v>
      </c>
      <c r="K77" s="3">
        <f t="shared" si="22"/>
        <v>1181.58</v>
      </c>
      <c r="L77" s="3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5.75" customHeight="1">
      <c r="A78" s="31" t="s">
        <v>469</v>
      </c>
      <c r="B78" s="18">
        <v>0.01</v>
      </c>
      <c r="C78" s="18">
        <v>1.0</v>
      </c>
      <c r="D78" s="18">
        <f t="shared" si="19"/>
        <v>0.01</v>
      </c>
      <c r="E78" s="18">
        <f>B78*A72</f>
        <v>0.04</v>
      </c>
      <c r="F78" s="18">
        <f t="shared" si="20"/>
        <v>0.04</v>
      </c>
      <c r="G78" s="142"/>
      <c r="H78" s="18">
        <v>1.0</v>
      </c>
      <c r="I78" s="89">
        <f t="shared" si="21"/>
        <v>0.04</v>
      </c>
      <c r="J78" s="116">
        <f>'Insumos Buffet'!D60</f>
        <v>32018</v>
      </c>
      <c r="K78" s="3">
        <f t="shared" si="22"/>
        <v>1280.72</v>
      </c>
      <c r="L78" s="3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5.75" customHeight="1">
      <c r="A79" s="31" t="s">
        <v>193</v>
      </c>
      <c r="B79" s="18">
        <v>1.0E-4</v>
      </c>
      <c r="C79" s="18">
        <v>1.0</v>
      </c>
      <c r="D79" s="18">
        <f t="shared" si="19"/>
        <v>0.0001</v>
      </c>
      <c r="E79" s="18">
        <f>B79*A72</f>
        <v>0.0004</v>
      </c>
      <c r="F79" s="18">
        <f t="shared" si="20"/>
        <v>0.0004</v>
      </c>
      <c r="G79" s="87"/>
      <c r="H79" s="18">
        <v>1.25</v>
      </c>
      <c r="I79" s="89">
        <f t="shared" si="21"/>
        <v>0.0005</v>
      </c>
      <c r="J79" s="116">
        <f>'Insumos Buffet'!D7</f>
        <v>46231</v>
      </c>
      <c r="K79" s="3">
        <f t="shared" si="22"/>
        <v>23.1155</v>
      </c>
      <c r="L79" s="3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5.75" customHeight="1">
      <c r="A80" s="31" t="s">
        <v>453</v>
      </c>
      <c r="B80" s="18">
        <v>0.008</v>
      </c>
      <c r="C80" s="18">
        <v>1.0</v>
      </c>
      <c r="D80" s="18">
        <f t="shared" si="19"/>
        <v>0.008</v>
      </c>
      <c r="E80" s="18">
        <f>B80*A72</f>
        <v>0.032</v>
      </c>
      <c r="F80" s="18">
        <f t="shared" si="20"/>
        <v>0.032</v>
      </c>
      <c r="G80" s="59"/>
      <c r="H80" s="18">
        <v>1.0</v>
      </c>
      <c r="I80" s="89">
        <f t="shared" si="21"/>
        <v>0.032</v>
      </c>
      <c r="J80" s="116">
        <f>'Insumos Buffet'!D75</f>
        <v>76300</v>
      </c>
      <c r="K80" s="3">
        <f t="shared" si="22"/>
        <v>2441.6</v>
      </c>
      <c r="L80" s="3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5.75" customHeight="1">
      <c r="A81" s="31" t="s">
        <v>47</v>
      </c>
      <c r="B81" s="89">
        <v>0.001</v>
      </c>
      <c r="C81" s="89">
        <v>1.0</v>
      </c>
      <c r="D81" s="18">
        <f t="shared" si="19"/>
        <v>0.001</v>
      </c>
      <c r="E81" s="18">
        <f>B81*A72</f>
        <v>0.004</v>
      </c>
      <c r="F81" s="18">
        <f t="shared" si="20"/>
        <v>0.004</v>
      </c>
      <c r="G81" s="148" t="s">
        <v>528</v>
      </c>
      <c r="H81" s="18">
        <v>1.0</v>
      </c>
      <c r="I81" s="89">
        <f t="shared" si="21"/>
        <v>0.004</v>
      </c>
      <c r="J81" s="116">
        <f>'Insumos Buffet'!D2</f>
        <v>6820</v>
      </c>
      <c r="K81" s="3">
        <f t="shared" si="22"/>
        <v>27.28</v>
      </c>
      <c r="L81" s="3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5.75" customHeight="1">
      <c r="A82" s="2"/>
      <c r="B82" s="89"/>
      <c r="C82" s="89"/>
      <c r="D82" s="18">
        <f t="shared" si="19"/>
        <v>0</v>
      </c>
      <c r="E82" s="18">
        <f>B82*A72</f>
        <v>0</v>
      </c>
      <c r="F82" s="18">
        <f t="shared" si="20"/>
        <v>0</v>
      </c>
      <c r="G82" s="142"/>
      <c r="H82" s="18"/>
      <c r="I82" s="89">
        <f t="shared" si="21"/>
        <v>0</v>
      </c>
      <c r="J82" s="116"/>
      <c r="K82" s="3">
        <f t="shared" si="22"/>
        <v>0</v>
      </c>
      <c r="L82" s="3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5.75" customHeight="1">
      <c r="A83" s="1"/>
      <c r="B83" s="89"/>
      <c r="C83" s="89"/>
      <c r="D83" s="18">
        <f t="shared" si="19"/>
        <v>0</v>
      </c>
      <c r="E83" s="18">
        <f>B83*A72</f>
        <v>0</v>
      </c>
      <c r="F83" s="18">
        <f t="shared" si="20"/>
        <v>0</v>
      </c>
      <c r="G83" s="142"/>
      <c r="H83" s="18"/>
      <c r="I83" s="89">
        <f t="shared" si="21"/>
        <v>0</v>
      </c>
      <c r="J83" s="116"/>
      <c r="K83" s="3">
        <f t="shared" si="22"/>
        <v>0</v>
      </c>
      <c r="L83" s="3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5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5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5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0.2552</v>
      </c>
      <c r="H86" s="18"/>
      <c r="I86" s="89">
        <f t="shared" si="21"/>
        <v>0</v>
      </c>
      <c r="J86" s="3"/>
      <c r="K86" s="3">
        <f t="shared" si="22"/>
        <v>0</v>
      </c>
      <c r="L86" s="3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5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5.75" customHeight="1">
      <c r="A88" s="4" t="s">
        <v>495</v>
      </c>
      <c r="B88" s="97">
        <f>SUM(B74:B87)</f>
        <v>0.2492</v>
      </c>
      <c r="C88" s="96"/>
      <c r="D88" s="97">
        <f t="shared" ref="D88:F88" si="23">SUM(D74:D87)</f>
        <v>0.2552</v>
      </c>
      <c r="E88" s="97">
        <f t="shared" si="23"/>
        <v>0.9968</v>
      </c>
      <c r="F88" s="97">
        <f t="shared" si="23"/>
        <v>1.0208</v>
      </c>
      <c r="G88" s="87"/>
      <c r="H88" s="96"/>
      <c r="I88" s="97">
        <f t="shared" ref="I88:L88" si="24">SUM(I74:I87)</f>
        <v>1.12995</v>
      </c>
      <c r="J88" s="98">
        <f t="shared" si="24"/>
        <v>188795</v>
      </c>
      <c r="K88" s="98">
        <f t="shared" si="24"/>
        <v>7735.032</v>
      </c>
      <c r="L88" s="98">
        <f t="shared" si="24"/>
        <v>0</v>
      </c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5.75" customHeight="1">
      <c r="A89" s="8"/>
      <c r="B89" s="184"/>
      <c r="C89" s="100"/>
      <c r="D89" s="100"/>
      <c r="E89" s="100"/>
      <c r="F89" s="100"/>
      <c r="G89" s="100"/>
      <c r="H89" s="100"/>
      <c r="I89" s="101" t="s">
        <v>496</v>
      </c>
      <c r="J89" s="33"/>
      <c r="K89" s="100"/>
      <c r="L89" s="101" t="s">
        <v>497</v>
      </c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5.75" customHeight="1">
      <c r="A90" s="8"/>
      <c r="B90" s="184"/>
      <c r="C90" s="100"/>
      <c r="D90" s="100"/>
      <c r="E90" s="100"/>
      <c r="F90" s="100"/>
      <c r="G90" s="100"/>
      <c r="H90" s="100"/>
      <c r="I90" s="104">
        <f>G86*A72</f>
        <v>1.0208</v>
      </c>
      <c r="J90" s="33"/>
      <c r="K90" s="100"/>
      <c r="L90" s="104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5.75" customHeight="1">
      <c r="A91" s="146"/>
      <c r="B91" s="185"/>
      <c r="C91" s="146"/>
      <c r="D91" s="146"/>
      <c r="E91" s="146"/>
      <c r="F91" s="146"/>
      <c r="G91" s="146"/>
      <c r="H91" s="146"/>
      <c r="I91" s="146"/>
      <c r="J91" s="186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5.75" customHeight="1">
      <c r="A92" s="146"/>
      <c r="B92" s="185"/>
      <c r="C92" s="146"/>
      <c r="D92" s="146"/>
      <c r="E92" s="146"/>
      <c r="F92" s="146"/>
      <c r="G92" s="146"/>
      <c r="H92" s="146"/>
      <c r="I92" s="146"/>
      <c r="J92" s="186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5.75" customHeight="1">
      <c r="A93" s="66" t="s">
        <v>343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5.75" customHeight="1">
      <c r="A95" s="81">
        <f>'Menu Cíclico'!P14</f>
        <v>4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14" t="s">
        <v>488</v>
      </c>
      <c r="K95" s="85" t="s">
        <v>489</v>
      </c>
      <c r="L95" s="85" t="s">
        <v>490</v>
      </c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5.75" customHeight="1">
      <c r="A97" s="187" t="s">
        <v>428</v>
      </c>
      <c r="B97" s="89">
        <v>0.07</v>
      </c>
      <c r="C97" s="89">
        <v>1.0</v>
      </c>
      <c r="D97" s="18">
        <f t="shared" ref="D97:D110" si="25">C97*B97</f>
        <v>0.07</v>
      </c>
      <c r="E97" s="18">
        <f>B97*A95</f>
        <v>0.28</v>
      </c>
      <c r="F97" s="18">
        <f t="shared" ref="F97:F110" si="26">E97*C97</f>
        <v>0.28</v>
      </c>
      <c r="G97" s="140">
        <v>0.0</v>
      </c>
      <c r="H97" s="18">
        <v>1.0</v>
      </c>
      <c r="I97" s="89">
        <f t="shared" ref="I97:I110" si="27">H97*E97</f>
        <v>0.28</v>
      </c>
      <c r="J97" s="116">
        <f>'Insumos Buffet'!D45</f>
        <v>2600</v>
      </c>
      <c r="K97" s="3">
        <f t="shared" ref="K97:K110" si="28">J97*I97</f>
        <v>728</v>
      </c>
      <c r="L97" s="3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5.75" customHeight="1">
      <c r="A98" s="187" t="s">
        <v>450</v>
      </c>
      <c r="B98" s="89">
        <v>0.13</v>
      </c>
      <c r="C98" s="89">
        <v>1.0</v>
      </c>
      <c r="D98" s="18">
        <f t="shared" si="25"/>
        <v>0.13</v>
      </c>
      <c r="E98" s="18">
        <f>B98*A95</f>
        <v>0.52</v>
      </c>
      <c r="F98" s="18">
        <f t="shared" si="26"/>
        <v>0.52</v>
      </c>
      <c r="G98" s="87"/>
      <c r="H98" s="18">
        <v>1.175</v>
      </c>
      <c r="I98" s="89">
        <f t="shared" si="27"/>
        <v>0.611</v>
      </c>
      <c r="J98" s="116">
        <f>'Insumos Buffet'!D62</f>
        <v>3756</v>
      </c>
      <c r="K98" s="3">
        <f t="shared" si="28"/>
        <v>2294.916</v>
      </c>
      <c r="L98" s="3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5.75" customHeight="1">
      <c r="A99" s="187" t="s">
        <v>447</v>
      </c>
      <c r="B99" s="89">
        <v>0.025</v>
      </c>
      <c r="C99" s="18">
        <v>1.0</v>
      </c>
      <c r="D99" s="18">
        <f t="shared" si="25"/>
        <v>0.025</v>
      </c>
      <c r="E99" s="18">
        <f>B99*A95</f>
        <v>0.1</v>
      </c>
      <c r="F99" s="18">
        <f t="shared" si="26"/>
        <v>0.1</v>
      </c>
      <c r="G99" s="148" t="s">
        <v>527</v>
      </c>
      <c r="H99" s="18">
        <v>1.0</v>
      </c>
      <c r="I99" s="89">
        <f t="shared" si="27"/>
        <v>0.1</v>
      </c>
      <c r="J99" s="116">
        <f>'Insumos Buffet'!D52</f>
        <v>10000</v>
      </c>
      <c r="K99" s="3">
        <f t="shared" si="28"/>
        <v>1000</v>
      </c>
      <c r="L99" s="3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5.75" customHeight="1">
      <c r="A100" s="187" t="s">
        <v>505</v>
      </c>
      <c r="B100" s="89">
        <v>0.002</v>
      </c>
      <c r="C100" s="18">
        <v>1.0</v>
      </c>
      <c r="D100" s="18">
        <f t="shared" si="25"/>
        <v>0.002</v>
      </c>
      <c r="E100" s="18">
        <f>B100*A95</f>
        <v>0.008</v>
      </c>
      <c r="F100" s="18">
        <f t="shared" si="26"/>
        <v>0.008</v>
      </c>
      <c r="G100" s="142"/>
      <c r="H100" s="18">
        <v>1.0</v>
      </c>
      <c r="I100" s="89">
        <f t="shared" si="27"/>
        <v>0.008</v>
      </c>
      <c r="J100" s="116">
        <f>'Insumos Buffet'!D82</f>
        <v>3200</v>
      </c>
      <c r="K100" s="3">
        <f t="shared" si="28"/>
        <v>25.6</v>
      </c>
      <c r="L100" s="3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5.75" customHeight="1">
      <c r="A101" s="187" t="s">
        <v>494</v>
      </c>
      <c r="B101" s="89">
        <v>1.0E-4</v>
      </c>
      <c r="C101" s="18">
        <v>1.0</v>
      </c>
      <c r="D101" s="18">
        <f t="shared" si="25"/>
        <v>0.0001</v>
      </c>
      <c r="E101" s="18">
        <f>B101*A95</f>
        <v>0.0004</v>
      </c>
      <c r="F101" s="18">
        <f t="shared" si="26"/>
        <v>0.0004</v>
      </c>
      <c r="G101" s="142"/>
      <c r="H101" s="18">
        <v>1.0</v>
      </c>
      <c r="I101" s="89">
        <f t="shared" si="27"/>
        <v>0.0004</v>
      </c>
      <c r="J101" s="116">
        <f>'Insumos Buffet'!D70</f>
        <v>145000</v>
      </c>
      <c r="K101" s="3">
        <f t="shared" si="28"/>
        <v>58</v>
      </c>
      <c r="L101" s="3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5.75" customHeight="1">
      <c r="A102" s="187" t="s">
        <v>448</v>
      </c>
      <c r="B102" s="89">
        <v>1.0E-4</v>
      </c>
      <c r="C102" s="18">
        <v>1.0</v>
      </c>
      <c r="D102" s="18">
        <f t="shared" si="25"/>
        <v>0.0001</v>
      </c>
      <c r="E102" s="18">
        <f>B102*A95</f>
        <v>0.0004</v>
      </c>
      <c r="F102" s="18">
        <f t="shared" si="26"/>
        <v>0.0004</v>
      </c>
      <c r="G102" s="87"/>
      <c r="H102" s="18">
        <v>1.0</v>
      </c>
      <c r="I102" s="89">
        <f t="shared" si="27"/>
        <v>0.0004</v>
      </c>
      <c r="J102" s="116">
        <f>'Insumos Buffet'!D57</f>
        <v>190000</v>
      </c>
      <c r="K102" s="3">
        <f t="shared" si="28"/>
        <v>76</v>
      </c>
      <c r="L102" s="3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5.75" customHeight="1">
      <c r="A103" s="187" t="s">
        <v>512</v>
      </c>
      <c r="B103" s="89">
        <v>0.002</v>
      </c>
      <c r="C103" s="18">
        <v>1.0</v>
      </c>
      <c r="D103" s="18">
        <f t="shared" si="25"/>
        <v>0.002</v>
      </c>
      <c r="E103" s="18">
        <f>B103*A95</f>
        <v>0.008</v>
      </c>
      <c r="F103" s="18">
        <f t="shared" si="26"/>
        <v>0.008</v>
      </c>
      <c r="G103" s="59"/>
      <c r="H103" s="18">
        <v>1.0</v>
      </c>
      <c r="I103" s="89">
        <f t="shared" si="27"/>
        <v>0.008</v>
      </c>
      <c r="J103" s="116">
        <f>'Insumos Buffet'!D40</f>
        <v>3890</v>
      </c>
      <c r="K103" s="3">
        <f t="shared" si="28"/>
        <v>31.12</v>
      </c>
      <c r="L103" s="3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5.75" customHeight="1">
      <c r="A104" s="2" t="s">
        <v>515</v>
      </c>
      <c r="B104" s="89">
        <v>1.0E-4</v>
      </c>
      <c r="C104" s="89">
        <v>1.0</v>
      </c>
      <c r="D104" s="18">
        <f t="shared" si="25"/>
        <v>0.0001</v>
      </c>
      <c r="E104" s="18">
        <f>B104*A95</f>
        <v>0.0004</v>
      </c>
      <c r="F104" s="18">
        <f t="shared" si="26"/>
        <v>0.0004</v>
      </c>
      <c r="G104" s="148" t="s">
        <v>528</v>
      </c>
      <c r="H104" s="18">
        <v>1.0</v>
      </c>
      <c r="I104" s="89">
        <f t="shared" si="27"/>
        <v>0.0004</v>
      </c>
      <c r="J104" s="116">
        <f>'Insumos Buffet'!D69</f>
        <v>74000</v>
      </c>
      <c r="K104" s="3">
        <f t="shared" si="28"/>
        <v>29.6</v>
      </c>
      <c r="L104" s="3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5.75" customHeight="1">
      <c r="A105" s="2"/>
      <c r="B105" s="89"/>
      <c r="C105" s="89"/>
      <c r="D105" s="18">
        <f t="shared" si="25"/>
        <v>0</v>
      </c>
      <c r="E105" s="18">
        <f>B105*A95</f>
        <v>0</v>
      </c>
      <c r="F105" s="18">
        <f t="shared" si="26"/>
        <v>0</v>
      </c>
      <c r="G105" s="142"/>
      <c r="H105" s="18"/>
      <c r="I105" s="89">
        <f t="shared" si="27"/>
        <v>0</v>
      </c>
      <c r="J105" s="116"/>
      <c r="K105" s="3">
        <f t="shared" si="28"/>
        <v>0</v>
      </c>
      <c r="L105" s="3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5.75" customHeight="1">
      <c r="A106" s="1"/>
      <c r="B106" s="89"/>
      <c r="C106" s="89"/>
      <c r="D106" s="18">
        <f t="shared" si="25"/>
        <v>0</v>
      </c>
      <c r="E106" s="18">
        <f>B106*A95</f>
        <v>0</v>
      </c>
      <c r="F106" s="18">
        <f t="shared" si="26"/>
        <v>0</v>
      </c>
      <c r="G106" s="142"/>
      <c r="H106" s="18"/>
      <c r="I106" s="89">
        <f t="shared" si="27"/>
        <v>0</v>
      </c>
      <c r="J106" s="116"/>
      <c r="K106" s="3">
        <f t="shared" si="28"/>
        <v>0</v>
      </c>
      <c r="L106" s="3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5.75" customHeight="1">
      <c r="A107" s="1"/>
      <c r="B107" s="89"/>
      <c r="C107" s="89"/>
      <c r="D107" s="18">
        <f t="shared" si="25"/>
        <v>0</v>
      </c>
      <c r="E107" s="18">
        <f>B107*A95</f>
        <v>0</v>
      </c>
      <c r="F107" s="18">
        <f t="shared" si="26"/>
        <v>0</v>
      </c>
      <c r="G107" s="142"/>
      <c r="H107" s="18"/>
      <c r="I107" s="89">
        <f t="shared" si="27"/>
        <v>0</v>
      </c>
      <c r="J107" s="116"/>
      <c r="K107" s="3">
        <f t="shared" si="28"/>
        <v>0</v>
      </c>
      <c r="L107" s="3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5.75" customHeight="1">
      <c r="A108" s="31"/>
      <c r="B108" s="89"/>
      <c r="C108" s="89"/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/>
      <c r="I108" s="89">
        <f t="shared" si="27"/>
        <v>0</v>
      </c>
      <c r="J108" s="118"/>
      <c r="K108" s="3">
        <f t="shared" si="28"/>
        <v>0</v>
      </c>
      <c r="L108" s="3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5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0.2293</v>
      </c>
      <c r="H109" s="18"/>
      <c r="I109" s="89">
        <f t="shared" si="27"/>
        <v>0</v>
      </c>
      <c r="J109" s="3"/>
      <c r="K109" s="3">
        <f t="shared" si="28"/>
        <v>0</v>
      </c>
      <c r="L109" s="3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5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5.75" customHeight="1">
      <c r="A111" s="4" t="s">
        <v>495</v>
      </c>
      <c r="B111" s="97">
        <f>SUM(B97:B110)</f>
        <v>0.2293</v>
      </c>
      <c r="C111" s="96"/>
      <c r="D111" s="97">
        <f t="shared" ref="D111:F111" si="29">SUM(D97:D110)</f>
        <v>0.2293</v>
      </c>
      <c r="E111" s="97">
        <f t="shared" si="29"/>
        <v>0.9172</v>
      </c>
      <c r="F111" s="97">
        <f t="shared" si="29"/>
        <v>0.9172</v>
      </c>
      <c r="G111" s="87"/>
      <c r="H111" s="96"/>
      <c r="I111" s="97">
        <f t="shared" ref="I111:L111" si="30">SUM(I97:I110)</f>
        <v>1.0082</v>
      </c>
      <c r="J111" s="98">
        <f t="shared" si="30"/>
        <v>432446</v>
      </c>
      <c r="K111" s="98">
        <f t="shared" si="30"/>
        <v>4243.236</v>
      </c>
      <c r="L111" s="98">
        <f t="shared" si="30"/>
        <v>0</v>
      </c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5.75" customHeight="1">
      <c r="A112" s="8"/>
      <c r="B112" s="184"/>
      <c r="C112" s="100"/>
      <c r="D112" s="100"/>
      <c r="E112" s="100"/>
      <c r="F112" s="100"/>
      <c r="G112" s="100"/>
      <c r="H112" s="100"/>
      <c r="I112" s="101" t="s">
        <v>496</v>
      </c>
      <c r="J112" s="33"/>
      <c r="K112" s="100"/>
      <c r="L112" s="101" t="s">
        <v>497</v>
      </c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5.75" customHeight="1">
      <c r="A113" s="8"/>
      <c r="B113" s="184"/>
      <c r="C113" s="100"/>
      <c r="D113" s="100"/>
      <c r="E113" s="100"/>
      <c r="F113" s="100"/>
      <c r="G113" s="100"/>
      <c r="H113" s="100"/>
      <c r="I113" s="104">
        <f>G109*A95</f>
        <v>0.9172</v>
      </c>
      <c r="J113" s="33"/>
      <c r="K113" s="100"/>
      <c r="L113" s="104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5.75" customHeight="1">
      <c r="A114" s="146"/>
      <c r="B114" s="185"/>
      <c r="C114" s="146"/>
      <c r="D114" s="146"/>
      <c r="E114" s="146"/>
      <c r="F114" s="146"/>
      <c r="G114" s="146"/>
      <c r="H114" s="146"/>
      <c r="I114" s="146"/>
      <c r="J114" s="186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5.75" customHeight="1">
      <c r="A115" s="146"/>
      <c r="B115" s="185"/>
      <c r="C115" s="146"/>
      <c r="D115" s="146"/>
      <c r="E115" s="146"/>
      <c r="F115" s="146"/>
      <c r="G115" s="146"/>
      <c r="H115" s="146"/>
      <c r="I115" s="146"/>
      <c r="J115" s="186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5.75" customHeight="1">
      <c r="A116" s="66" t="s">
        <v>163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5.75" customHeight="1">
      <c r="A118" s="81">
        <f>'Menu Cíclico'!T14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14" t="s">
        <v>488</v>
      </c>
      <c r="K118" s="85" t="s">
        <v>489</v>
      </c>
      <c r="L118" s="85" t="s">
        <v>490</v>
      </c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5.75" customHeight="1">
      <c r="A120" s="37" t="s">
        <v>450</v>
      </c>
      <c r="B120" s="89">
        <v>0.1</v>
      </c>
      <c r="C120" s="89">
        <v>1.0</v>
      </c>
      <c r="D120" s="18">
        <f t="shared" ref="D120:D133" si="31">C120*B120</f>
        <v>0.1</v>
      </c>
      <c r="E120" s="18">
        <f>B120*A118</f>
        <v>0.4</v>
      </c>
      <c r="F120" s="18">
        <f t="shared" ref="F120:F133" si="32">E120*C120</f>
        <v>0.4</v>
      </c>
      <c r="G120" s="140">
        <v>0.0</v>
      </c>
      <c r="H120" s="18">
        <v>1.0</v>
      </c>
      <c r="I120" s="89">
        <f t="shared" ref="I120:I133" si="33">H120*E120</f>
        <v>0.4</v>
      </c>
      <c r="J120" s="116">
        <f>'Insumos Buffet'!D62</f>
        <v>3756</v>
      </c>
      <c r="K120" s="3">
        <f t="shared" ref="K120:K133" si="34">J120*I120</f>
        <v>1502.4</v>
      </c>
      <c r="L120" s="3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5.75" customHeight="1">
      <c r="A121" s="31" t="s">
        <v>507</v>
      </c>
      <c r="B121" s="89">
        <v>0.06</v>
      </c>
      <c r="C121" s="89">
        <v>1.0</v>
      </c>
      <c r="D121" s="18">
        <f t="shared" si="31"/>
        <v>0.06</v>
      </c>
      <c r="E121" s="18">
        <f>B121*A118</f>
        <v>0.24</v>
      </c>
      <c r="F121" s="18">
        <f t="shared" si="32"/>
        <v>0.24</v>
      </c>
      <c r="G121" s="87"/>
      <c r="H121" s="18">
        <v>1.0</v>
      </c>
      <c r="I121" s="89">
        <f t="shared" si="33"/>
        <v>0.24</v>
      </c>
      <c r="J121" s="116">
        <f>'Insumos Buffet'!D76</f>
        <v>5000</v>
      </c>
      <c r="K121" s="3">
        <f t="shared" si="34"/>
        <v>1200</v>
      </c>
      <c r="L121" s="3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5.75" customHeight="1">
      <c r="A122" s="31" t="s">
        <v>405</v>
      </c>
      <c r="B122" s="18">
        <v>0.06</v>
      </c>
      <c r="C122" s="18">
        <v>1.0</v>
      </c>
      <c r="D122" s="18">
        <f t="shared" si="31"/>
        <v>0.06</v>
      </c>
      <c r="E122" s="18">
        <f>B122*A118</f>
        <v>0.24</v>
      </c>
      <c r="F122" s="18">
        <f t="shared" si="32"/>
        <v>0.24</v>
      </c>
      <c r="G122" s="148" t="s">
        <v>527</v>
      </c>
      <c r="H122" s="18">
        <v>1.0</v>
      </c>
      <c r="I122" s="89">
        <f t="shared" si="33"/>
        <v>0.24</v>
      </c>
      <c r="J122" s="116">
        <f>'Insumos Buffet'!D33</f>
        <v>17864</v>
      </c>
      <c r="K122" s="3">
        <f t="shared" si="34"/>
        <v>4287.36</v>
      </c>
      <c r="L122" s="3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5.75" customHeight="1">
      <c r="A123" s="31" t="s">
        <v>441</v>
      </c>
      <c r="B123" s="18">
        <v>0.03</v>
      </c>
      <c r="C123" s="18">
        <v>1.0</v>
      </c>
      <c r="D123" s="18">
        <f t="shared" si="31"/>
        <v>0.03</v>
      </c>
      <c r="E123" s="18">
        <f>B123*A118</f>
        <v>0.12</v>
      </c>
      <c r="F123" s="18">
        <f t="shared" si="32"/>
        <v>0.12</v>
      </c>
      <c r="G123" s="142"/>
      <c r="H123" s="18">
        <v>1.0</v>
      </c>
      <c r="I123" s="89">
        <f t="shared" si="33"/>
        <v>0.12</v>
      </c>
      <c r="J123" s="116">
        <f>'Insumos Buffet'!D88</f>
        <v>49781.722</v>
      </c>
      <c r="K123" s="3">
        <f t="shared" si="34"/>
        <v>5973.80664</v>
      </c>
      <c r="L123" s="3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5.75" customHeight="1">
      <c r="A124" s="31" t="s">
        <v>505</v>
      </c>
      <c r="B124" s="18">
        <v>0.002</v>
      </c>
      <c r="C124" s="18">
        <v>1.0</v>
      </c>
      <c r="D124" s="18">
        <f t="shared" si="31"/>
        <v>0.002</v>
      </c>
      <c r="E124" s="18">
        <f>B124*A118</f>
        <v>0.008</v>
      </c>
      <c r="F124" s="18">
        <f t="shared" si="32"/>
        <v>0.008</v>
      </c>
      <c r="G124" s="142"/>
      <c r="H124" s="18">
        <v>1.0</v>
      </c>
      <c r="I124" s="89">
        <f t="shared" si="33"/>
        <v>0.008</v>
      </c>
      <c r="J124" s="116">
        <f>'Insumos Buffet'!D82</f>
        <v>3200</v>
      </c>
      <c r="K124" s="3">
        <f t="shared" si="34"/>
        <v>25.6</v>
      </c>
      <c r="L124" s="3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5.75" customHeight="1">
      <c r="A125" s="31" t="s">
        <v>494</v>
      </c>
      <c r="B125" s="18">
        <v>0.001</v>
      </c>
      <c r="C125" s="18">
        <v>1.0</v>
      </c>
      <c r="D125" s="18">
        <f t="shared" si="31"/>
        <v>0.001</v>
      </c>
      <c r="E125" s="18">
        <f>B125*A118</f>
        <v>0.004</v>
      </c>
      <c r="F125" s="18">
        <f t="shared" si="32"/>
        <v>0.004</v>
      </c>
      <c r="G125" s="87"/>
      <c r="H125" s="18">
        <v>1.0</v>
      </c>
      <c r="I125" s="89">
        <f t="shared" si="33"/>
        <v>0.004</v>
      </c>
      <c r="J125" s="116">
        <f>'Insumos Buffet'!D70</f>
        <v>145000</v>
      </c>
      <c r="K125" s="3">
        <f t="shared" si="34"/>
        <v>580</v>
      </c>
      <c r="L125" s="3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5.75" customHeight="1">
      <c r="A126" s="31" t="s">
        <v>345</v>
      </c>
      <c r="B126" s="18">
        <v>0.01</v>
      </c>
      <c r="C126" s="18">
        <v>1.0</v>
      </c>
      <c r="D126" s="18">
        <f t="shared" si="31"/>
        <v>0.01</v>
      </c>
      <c r="E126" s="18">
        <f>B126*A118</f>
        <v>0.04</v>
      </c>
      <c r="F126" s="18">
        <f t="shared" si="32"/>
        <v>0.04</v>
      </c>
      <c r="G126" s="59"/>
      <c r="H126" s="18">
        <v>1.175</v>
      </c>
      <c r="I126" s="89">
        <f t="shared" si="33"/>
        <v>0.047</v>
      </c>
      <c r="J126" s="116">
        <f>'Insumos Buffet'!D21</f>
        <v>2990</v>
      </c>
      <c r="K126" s="3">
        <f t="shared" si="34"/>
        <v>140.53</v>
      </c>
      <c r="L126" s="3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5.75" customHeight="1">
      <c r="A127" s="31" t="s">
        <v>47</v>
      </c>
      <c r="B127" s="89">
        <v>0.01</v>
      </c>
      <c r="C127" s="89">
        <v>1.0</v>
      </c>
      <c r="D127" s="18">
        <f t="shared" si="31"/>
        <v>0.01</v>
      </c>
      <c r="E127" s="18">
        <f>B127*A118</f>
        <v>0.04</v>
      </c>
      <c r="F127" s="18">
        <f t="shared" si="32"/>
        <v>0.04</v>
      </c>
      <c r="G127" s="148" t="s">
        <v>528</v>
      </c>
      <c r="H127" s="18">
        <v>1.0</v>
      </c>
      <c r="I127" s="89">
        <f t="shared" si="33"/>
        <v>0.04</v>
      </c>
      <c r="J127" s="116">
        <f>'Insumos Buffet'!D2</f>
        <v>6820</v>
      </c>
      <c r="K127" s="3">
        <f t="shared" si="34"/>
        <v>272.8</v>
      </c>
      <c r="L127" s="3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5.75" customHeight="1">
      <c r="A128" s="2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5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5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5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5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0.273</v>
      </c>
      <c r="H132" s="18"/>
      <c r="I132" s="89">
        <f t="shared" si="33"/>
        <v>0</v>
      </c>
      <c r="J132" s="3"/>
      <c r="K132" s="3">
        <f t="shared" si="34"/>
        <v>0</v>
      </c>
      <c r="L132" s="3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5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5.75" customHeight="1">
      <c r="A134" s="4" t="s">
        <v>495</v>
      </c>
      <c r="B134" s="97">
        <f>SUM(B120:B133)</f>
        <v>0.273</v>
      </c>
      <c r="C134" s="96"/>
      <c r="D134" s="97">
        <f t="shared" ref="D134:F134" si="35">SUM(D120:D133)</f>
        <v>0.273</v>
      </c>
      <c r="E134" s="97">
        <f t="shared" si="35"/>
        <v>1.092</v>
      </c>
      <c r="F134" s="97">
        <f t="shared" si="35"/>
        <v>1.092</v>
      </c>
      <c r="G134" s="87"/>
      <c r="H134" s="96"/>
      <c r="I134" s="97">
        <f t="shared" ref="I134:L134" si="36">SUM(I120:I133)</f>
        <v>1.099</v>
      </c>
      <c r="J134" s="98">
        <f t="shared" si="36"/>
        <v>234411.722</v>
      </c>
      <c r="K134" s="98">
        <f t="shared" si="36"/>
        <v>13982.49664</v>
      </c>
      <c r="L134" s="98">
        <f t="shared" si="36"/>
        <v>0</v>
      </c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5.75" customHeight="1">
      <c r="A135" s="8"/>
      <c r="B135" s="184"/>
      <c r="C135" s="100"/>
      <c r="D135" s="100"/>
      <c r="E135" s="100"/>
      <c r="F135" s="100"/>
      <c r="G135" s="100"/>
      <c r="H135" s="100"/>
      <c r="I135" s="101" t="s">
        <v>496</v>
      </c>
      <c r="J135" s="33"/>
      <c r="K135" s="100"/>
      <c r="L135" s="101" t="s">
        <v>497</v>
      </c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5.75" customHeight="1">
      <c r="A136" s="8"/>
      <c r="B136" s="184"/>
      <c r="C136" s="100"/>
      <c r="D136" s="100"/>
      <c r="E136" s="100"/>
      <c r="F136" s="100"/>
      <c r="G136" s="100"/>
      <c r="H136" s="100"/>
      <c r="I136" s="104">
        <f>G132*A118</f>
        <v>1.092</v>
      </c>
      <c r="J136" s="33"/>
      <c r="K136" s="100"/>
      <c r="L136" s="104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5.75" customHeight="1">
      <c r="A137" s="146"/>
      <c r="B137" s="185"/>
      <c r="C137" s="146"/>
      <c r="D137" s="146"/>
      <c r="E137" s="146"/>
      <c r="F137" s="146"/>
      <c r="G137" s="146"/>
      <c r="H137" s="146"/>
      <c r="I137" s="146"/>
      <c r="J137" s="186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5.75" customHeight="1">
      <c r="A138" s="146"/>
      <c r="B138" s="185"/>
      <c r="C138" s="146"/>
      <c r="D138" s="146"/>
      <c r="E138" s="146"/>
      <c r="F138" s="146"/>
      <c r="G138" s="146"/>
      <c r="H138" s="146"/>
      <c r="I138" s="146"/>
      <c r="J138" s="186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5.75" customHeight="1">
      <c r="A139" s="188" t="s">
        <v>180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5.75" customHeight="1">
      <c r="A141" s="81">
        <f>'Menu Cíclico'!AR14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14" t="s">
        <v>488</v>
      </c>
      <c r="K141" s="85" t="s">
        <v>489</v>
      </c>
      <c r="L141" s="85" t="s">
        <v>490</v>
      </c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5.75" customHeight="1">
      <c r="A143" s="37" t="s">
        <v>559</v>
      </c>
      <c r="B143" s="89">
        <v>0.23</v>
      </c>
      <c r="C143" s="89">
        <v>1.1</v>
      </c>
      <c r="D143" s="18">
        <f t="shared" ref="D143:D156" si="37">C143*B143</f>
        <v>0.253</v>
      </c>
      <c r="E143" s="18">
        <f>B143*A141</f>
        <v>0.92</v>
      </c>
      <c r="F143" s="18">
        <f t="shared" ref="F143:F156" si="38">E143*C143</f>
        <v>1.012</v>
      </c>
      <c r="G143" s="140">
        <v>0.0</v>
      </c>
      <c r="H143" s="18">
        <v>1.2</v>
      </c>
      <c r="I143" s="89">
        <f t="shared" ref="I143:I156" si="39">H143*E143</f>
        <v>1.104</v>
      </c>
      <c r="J143" s="116">
        <f>'Insumos Buffet'!D131</f>
        <v>11866</v>
      </c>
      <c r="K143" s="3">
        <f t="shared" ref="K143:K156" si="40">J143*I143</f>
        <v>13100.064</v>
      </c>
      <c r="L143" s="3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5.75" customHeight="1">
      <c r="A144" s="31" t="s">
        <v>47</v>
      </c>
      <c r="B144" s="89">
        <v>0.01</v>
      </c>
      <c r="C144" s="89">
        <v>1.0</v>
      </c>
      <c r="D144" s="18">
        <f t="shared" si="37"/>
        <v>0.01</v>
      </c>
      <c r="E144" s="18">
        <f>B144*A141</f>
        <v>0.04</v>
      </c>
      <c r="F144" s="18">
        <f t="shared" si="38"/>
        <v>0.04</v>
      </c>
      <c r="G144" s="87"/>
      <c r="H144" s="18">
        <v>1.0</v>
      </c>
      <c r="I144" s="89">
        <f t="shared" si="39"/>
        <v>0.04</v>
      </c>
      <c r="J144" s="116">
        <f>'Insumos Buffet'!D2</f>
        <v>6820</v>
      </c>
      <c r="K144" s="3">
        <f t="shared" si="40"/>
        <v>272.8</v>
      </c>
      <c r="L144" s="3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5.75" customHeight="1">
      <c r="A145" s="31" t="s">
        <v>505</v>
      </c>
      <c r="B145" s="18">
        <v>0.002</v>
      </c>
      <c r="C145" s="18">
        <v>1.0</v>
      </c>
      <c r="D145" s="18">
        <f t="shared" si="37"/>
        <v>0.002</v>
      </c>
      <c r="E145" s="18">
        <f>B145*A141</f>
        <v>0.008</v>
      </c>
      <c r="F145" s="18">
        <f t="shared" si="38"/>
        <v>0.008</v>
      </c>
      <c r="G145" s="148" t="s">
        <v>527</v>
      </c>
      <c r="H145" s="18">
        <v>1.0</v>
      </c>
      <c r="I145" s="89">
        <f t="shared" si="39"/>
        <v>0.008</v>
      </c>
      <c r="J145" s="116">
        <f>'Insumos Buffet'!D82</f>
        <v>3200</v>
      </c>
      <c r="K145" s="3">
        <f t="shared" si="40"/>
        <v>25.6</v>
      </c>
      <c r="L145" s="3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5.75" customHeight="1">
      <c r="A146" s="31" t="s">
        <v>147</v>
      </c>
      <c r="B146" s="18">
        <v>0.001</v>
      </c>
      <c r="C146" s="18">
        <v>1.0</v>
      </c>
      <c r="D146" s="18">
        <f t="shared" si="37"/>
        <v>0.001</v>
      </c>
      <c r="E146" s="18">
        <f>B146*A141</f>
        <v>0.004</v>
      </c>
      <c r="F146" s="18">
        <f t="shared" si="38"/>
        <v>0.004</v>
      </c>
      <c r="G146" s="142"/>
      <c r="H146" s="18">
        <v>1.125</v>
      </c>
      <c r="I146" s="89">
        <f t="shared" si="39"/>
        <v>0.0045</v>
      </c>
      <c r="J146" s="116">
        <f>'Insumos Buffet'!D6</f>
        <v>16490</v>
      </c>
      <c r="K146" s="3">
        <f t="shared" si="40"/>
        <v>74.205</v>
      </c>
      <c r="L146" s="3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5.75" customHeight="1">
      <c r="A147" s="31" t="s">
        <v>476</v>
      </c>
      <c r="B147" s="18">
        <v>0.001</v>
      </c>
      <c r="C147" s="18">
        <v>1.0</v>
      </c>
      <c r="D147" s="18">
        <f t="shared" si="37"/>
        <v>0.001</v>
      </c>
      <c r="E147" s="18">
        <f>B147*A141</f>
        <v>0.004</v>
      </c>
      <c r="F147" s="18">
        <f t="shared" si="38"/>
        <v>0.004</v>
      </c>
      <c r="G147" s="142"/>
      <c r="H147" s="18">
        <v>1.25</v>
      </c>
      <c r="I147" s="89">
        <f t="shared" si="39"/>
        <v>0.005</v>
      </c>
      <c r="J147" s="116">
        <f>'Insumos Buffet'!D68</f>
        <v>48684</v>
      </c>
      <c r="K147" s="3">
        <f t="shared" si="40"/>
        <v>243.42</v>
      </c>
      <c r="L147" s="3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5.75" customHeight="1">
      <c r="A148" s="2"/>
      <c r="B148" s="18"/>
      <c r="C148" s="18"/>
      <c r="D148" s="18">
        <f t="shared" si="37"/>
        <v>0</v>
      </c>
      <c r="E148" s="18">
        <f>B148*A141</f>
        <v>0</v>
      </c>
      <c r="F148" s="18">
        <f t="shared" si="38"/>
        <v>0</v>
      </c>
      <c r="G148" s="87"/>
      <c r="H148" s="18"/>
      <c r="I148" s="89">
        <f t="shared" si="39"/>
        <v>0</v>
      </c>
      <c r="J148" s="116"/>
      <c r="K148" s="3">
        <f t="shared" si="40"/>
        <v>0</v>
      </c>
      <c r="L148" s="3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5.75" customHeight="1">
      <c r="A149" s="2"/>
      <c r="B149" s="18"/>
      <c r="C149" s="18"/>
      <c r="D149" s="18">
        <f t="shared" si="37"/>
        <v>0</v>
      </c>
      <c r="E149" s="18">
        <f>B149*A141</f>
        <v>0</v>
      </c>
      <c r="F149" s="18">
        <f t="shared" si="38"/>
        <v>0</v>
      </c>
      <c r="G149" s="59"/>
      <c r="H149" s="18"/>
      <c r="I149" s="89">
        <f t="shared" si="39"/>
        <v>0</v>
      </c>
      <c r="J149" s="116"/>
      <c r="K149" s="3">
        <f t="shared" si="40"/>
        <v>0</v>
      </c>
      <c r="L149" s="3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5.75" customHeight="1">
      <c r="A150" s="2"/>
      <c r="B150" s="89"/>
      <c r="C150" s="89"/>
      <c r="D150" s="18">
        <f t="shared" si="37"/>
        <v>0</v>
      </c>
      <c r="E150" s="18">
        <f>B150*A141</f>
        <v>0</v>
      </c>
      <c r="F150" s="18">
        <f t="shared" si="38"/>
        <v>0</v>
      </c>
      <c r="G150" s="148" t="s">
        <v>528</v>
      </c>
      <c r="H150" s="18"/>
      <c r="I150" s="89">
        <f t="shared" si="39"/>
        <v>0</v>
      </c>
      <c r="J150" s="116"/>
      <c r="K150" s="3">
        <f t="shared" si="40"/>
        <v>0</v>
      </c>
      <c r="L150" s="3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5.75" customHeight="1">
      <c r="A151" s="2"/>
      <c r="B151" s="89"/>
      <c r="C151" s="89"/>
      <c r="D151" s="18">
        <f t="shared" si="37"/>
        <v>0</v>
      </c>
      <c r="E151" s="18">
        <f>B151*A141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5.75" customHeight="1">
      <c r="A152" s="1"/>
      <c r="B152" s="89"/>
      <c r="C152" s="89"/>
      <c r="D152" s="18">
        <f t="shared" si="37"/>
        <v>0</v>
      </c>
      <c r="E152" s="18">
        <f>B152*A141</f>
        <v>0</v>
      </c>
      <c r="F152" s="18">
        <f t="shared" si="38"/>
        <v>0</v>
      </c>
      <c r="G152" s="142"/>
      <c r="H152" s="18"/>
      <c r="I152" s="89">
        <f t="shared" si="39"/>
        <v>0</v>
      </c>
      <c r="J152" s="116"/>
      <c r="K152" s="3">
        <f t="shared" si="40"/>
        <v>0</v>
      </c>
      <c r="L152" s="3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5.75" customHeight="1">
      <c r="A153" s="1"/>
      <c r="B153" s="89"/>
      <c r="C153" s="89"/>
      <c r="D153" s="18">
        <f t="shared" si="37"/>
        <v>0</v>
      </c>
      <c r="E153" s="18">
        <f>B153*A141</f>
        <v>0</v>
      </c>
      <c r="F153" s="18">
        <f t="shared" si="38"/>
        <v>0</v>
      </c>
      <c r="G153" s="142"/>
      <c r="H153" s="18"/>
      <c r="I153" s="89">
        <f t="shared" si="39"/>
        <v>0</v>
      </c>
      <c r="J153" s="116"/>
      <c r="K153" s="3">
        <f t="shared" si="40"/>
        <v>0</v>
      </c>
      <c r="L153" s="3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5.75" customHeight="1">
      <c r="A154" s="31"/>
      <c r="B154" s="89"/>
      <c r="C154" s="89"/>
      <c r="D154" s="95">
        <f t="shared" si="37"/>
        <v>0</v>
      </c>
      <c r="E154" s="95">
        <f>B154*A141</f>
        <v>0</v>
      </c>
      <c r="F154" s="18">
        <f t="shared" si="38"/>
        <v>0</v>
      </c>
      <c r="G154" s="87"/>
      <c r="H154" s="18"/>
      <c r="I154" s="89">
        <f t="shared" si="39"/>
        <v>0</v>
      </c>
      <c r="J154" s="118"/>
      <c r="K154" s="3">
        <f t="shared" si="40"/>
        <v>0</v>
      </c>
      <c r="L154" s="3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5.75" customHeight="1">
      <c r="A155" s="31"/>
      <c r="B155" s="89"/>
      <c r="C155" s="89"/>
      <c r="D155" s="18">
        <f t="shared" si="37"/>
        <v>0</v>
      </c>
      <c r="E155" s="18">
        <f>B155*A141</f>
        <v>0</v>
      </c>
      <c r="F155" s="18">
        <f t="shared" si="38"/>
        <v>0</v>
      </c>
      <c r="G155" s="143">
        <f>F157/A141</f>
        <v>0.267</v>
      </c>
      <c r="H155" s="18"/>
      <c r="I155" s="89">
        <f t="shared" si="39"/>
        <v>0</v>
      </c>
      <c r="J155" s="3"/>
      <c r="K155" s="3">
        <f t="shared" si="40"/>
        <v>0</v>
      </c>
      <c r="L155" s="3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5.75" customHeight="1">
      <c r="A156" s="31"/>
      <c r="B156" s="89"/>
      <c r="C156" s="89"/>
      <c r="D156" s="18">
        <f t="shared" si="37"/>
        <v>0</v>
      </c>
      <c r="E156" s="18">
        <f>B156*A141</f>
        <v>0</v>
      </c>
      <c r="F156" s="18">
        <f t="shared" si="38"/>
        <v>0</v>
      </c>
      <c r="G156" s="142"/>
      <c r="H156" s="18"/>
      <c r="I156" s="89">
        <f t="shared" si="39"/>
        <v>0</v>
      </c>
      <c r="J156" s="3"/>
      <c r="K156" s="3">
        <f t="shared" si="40"/>
        <v>0</v>
      </c>
      <c r="L156" s="3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5.75" customHeight="1">
      <c r="A157" s="4" t="s">
        <v>495</v>
      </c>
      <c r="B157" s="97">
        <f>SUM(B143:B156)</f>
        <v>0.244</v>
      </c>
      <c r="C157" s="96"/>
      <c r="D157" s="97">
        <f t="shared" ref="D157:F157" si="41">SUM(D143:D156)</f>
        <v>0.267</v>
      </c>
      <c r="E157" s="97">
        <f t="shared" si="41"/>
        <v>0.976</v>
      </c>
      <c r="F157" s="97">
        <f t="shared" si="41"/>
        <v>1.068</v>
      </c>
      <c r="G157" s="87"/>
      <c r="H157" s="96"/>
      <c r="I157" s="97">
        <f t="shared" ref="I157:L157" si="42">SUM(I143:I156)</f>
        <v>1.1615</v>
      </c>
      <c r="J157" s="98">
        <f t="shared" si="42"/>
        <v>87060</v>
      </c>
      <c r="K157" s="98">
        <f t="shared" si="42"/>
        <v>13716.089</v>
      </c>
      <c r="L157" s="98">
        <f t="shared" si="42"/>
        <v>0</v>
      </c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5.75" customHeight="1">
      <c r="A158" s="8"/>
      <c r="B158" s="184"/>
      <c r="C158" s="100"/>
      <c r="D158" s="100"/>
      <c r="E158" s="100"/>
      <c r="F158" s="100"/>
      <c r="G158" s="100"/>
      <c r="H158" s="100"/>
      <c r="I158" s="101" t="s">
        <v>496</v>
      </c>
      <c r="J158" s="33"/>
      <c r="K158" s="100"/>
      <c r="L158" s="101" t="s">
        <v>497</v>
      </c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5.75" customHeight="1">
      <c r="A159" s="8"/>
      <c r="B159" s="184"/>
      <c r="C159" s="100"/>
      <c r="D159" s="100"/>
      <c r="E159" s="100"/>
      <c r="F159" s="100"/>
      <c r="G159" s="100"/>
      <c r="H159" s="100"/>
      <c r="I159" s="104">
        <f>G155*A141</f>
        <v>1.068</v>
      </c>
      <c r="J159" s="33"/>
      <c r="K159" s="100"/>
      <c r="L159" s="104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5.75" customHeight="1">
      <c r="A160" s="146"/>
      <c r="B160" s="185"/>
      <c r="C160" s="146"/>
      <c r="D160" s="146"/>
      <c r="E160" s="146"/>
      <c r="F160" s="146"/>
      <c r="G160" s="146"/>
      <c r="H160" s="146"/>
      <c r="I160" s="146"/>
      <c r="J160" s="186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5.75" customHeight="1">
      <c r="A161" s="146"/>
      <c r="B161" s="185"/>
      <c r="C161" s="146"/>
      <c r="D161" s="146"/>
      <c r="E161" s="146"/>
      <c r="F161" s="146"/>
      <c r="G161" s="146"/>
      <c r="H161" s="146"/>
      <c r="I161" s="146"/>
      <c r="J161" s="186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5.75" customHeight="1">
      <c r="A162" s="66" t="s">
        <v>310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5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5.75" customHeight="1">
      <c r="A164" s="81">
        <f>'Menu Cíclico'!X14</f>
        <v>4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14" t="s">
        <v>488</v>
      </c>
      <c r="K164" s="85" t="s">
        <v>489</v>
      </c>
      <c r="L164" s="85" t="s">
        <v>490</v>
      </c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5.75" customHeight="1">
      <c r="A166" s="37" t="s">
        <v>450</v>
      </c>
      <c r="B166" s="89">
        <v>0.1</v>
      </c>
      <c r="C166" s="89">
        <v>1.0</v>
      </c>
      <c r="D166" s="18">
        <f t="shared" ref="D166:D179" si="43">C166*B166</f>
        <v>0.1</v>
      </c>
      <c r="E166" s="18">
        <f>B166*A164</f>
        <v>0.4</v>
      </c>
      <c r="F166" s="18">
        <f t="shared" ref="F166:F179" si="44">E166*C166</f>
        <v>0.4</v>
      </c>
      <c r="G166" s="140">
        <v>0.0</v>
      </c>
      <c r="H166" s="18">
        <v>1.0</v>
      </c>
      <c r="I166" s="89">
        <f t="shared" ref="I166:I179" si="45">H166*E166</f>
        <v>0.4</v>
      </c>
      <c r="J166" s="116">
        <f>'Insumos Buffet'!D62</f>
        <v>3756</v>
      </c>
      <c r="K166" s="3">
        <f t="shared" ref="K166:K179" si="46">J166*I166</f>
        <v>1502.4</v>
      </c>
      <c r="L166" s="3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5.75" customHeight="1">
      <c r="A167" s="31" t="s">
        <v>530</v>
      </c>
      <c r="B167" s="89">
        <v>0.1</v>
      </c>
      <c r="C167" s="89">
        <v>1.0</v>
      </c>
      <c r="D167" s="18">
        <f t="shared" si="43"/>
        <v>0.1</v>
      </c>
      <c r="E167" s="18">
        <f>B167*A164</f>
        <v>0.4</v>
      </c>
      <c r="F167" s="18">
        <f t="shared" si="44"/>
        <v>0.4</v>
      </c>
      <c r="G167" s="87"/>
      <c r="H167" s="18">
        <v>1.2</v>
      </c>
      <c r="I167" s="89">
        <f t="shared" si="45"/>
        <v>0.48</v>
      </c>
      <c r="J167" s="116">
        <f>'Insumos Buffet'!D98</f>
        <v>1351</v>
      </c>
      <c r="K167" s="3">
        <f t="shared" si="46"/>
        <v>648.48</v>
      </c>
      <c r="L167" s="3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5.75" customHeight="1">
      <c r="A168" s="31" t="s">
        <v>447</v>
      </c>
      <c r="B168" s="18">
        <v>0.01</v>
      </c>
      <c r="C168" s="18">
        <v>1.0</v>
      </c>
      <c r="D168" s="18">
        <f t="shared" si="43"/>
        <v>0.01</v>
      </c>
      <c r="E168" s="18">
        <f>B168*A164</f>
        <v>0.04</v>
      </c>
      <c r="F168" s="18">
        <f t="shared" si="44"/>
        <v>0.04</v>
      </c>
      <c r="G168" s="148" t="s">
        <v>527</v>
      </c>
      <c r="H168" s="18">
        <v>1.0</v>
      </c>
      <c r="I168" s="89">
        <f t="shared" si="45"/>
        <v>0.04</v>
      </c>
      <c r="J168" s="116">
        <f>'Insumos Buffet'!D52</f>
        <v>10000</v>
      </c>
      <c r="K168" s="3">
        <f t="shared" si="46"/>
        <v>400</v>
      </c>
      <c r="L168" s="3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5.75" customHeight="1">
      <c r="A169" s="31" t="s">
        <v>387</v>
      </c>
      <c r="B169" s="18">
        <v>0.01</v>
      </c>
      <c r="C169" s="18">
        <v>1.0</v>
      </c>
      <c r="D169" s="18">
        <f t="shared" si="43"/>
        <v>0.01</v>
      </c>
      <c r="E169" s="18">
        <f>B169*A164</f>
        <v>0.04</v>
      </c>
      <c r="F169" s="18">
        <f t="shared" si="44"/>
        <v>0.04</v>
      </c>
      <c r="G169" s="142"/>
      <c r="H169" s="18">
        <v>1.0</v>
      </c>
      <c r="I169" s="89">
        <f t="shared" si="45"/>
        <v>0.04</v>
      </c>
      <c r="J169" s="116">
        <f>'Insumos Buffet'!D29</f>
        <v>7700</v>
      </c>
      <c r="K169" s="3">
        <f t="shared" si="46"/>
        <v>308</v>
      </c>
      <c r="L169" s="3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5.75" customHeight="1">
      <c r="A170" s="31" t="s">
        <v>428</v>
      </c>
      <c r="B170" s="18">
        <v>0.005</v>
      </c>
      <c r="C170" s="18">
        <v>1.0</v>
      </c>
      <c r="D170" s="18">
        <f t="shared" si="43"/>
        <v>0.005</v>
      </c>
      <c r="E170" s="18">
        <f>B170*A164</f>
        <v>0.02</v>
      </c>
      <c r="F170" s="18">
        <f t="shared" si="44"/>
        <v>0.02</v>
      </c>
      <c r="G170" s="142"/>
      <c r="H170" s="18">
        <v>1.0</v>
      </c>
      <c r="I170" s="89">
        <f t="shared" si="45"/>
        <v>0.02</v>
      </c>
      <c r="J170" s="116">
        <f>'Insumos Buffet'!D45</f>
        <v>2600</v>
      </c>
      <c r="K170" s="3">
        <f t="shared" si="46"/>
        <v>52</v>
      </c>
      <c r="L170" s="3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5.75" customHeight="1">
      <c r="A171" s="31" t="s">
        <v>505</v>
      </c>
      <c r="B171" s="18">
        <v>0.002</v>
      </c>
      <c r="C171" s="18">
        <v>1.0</v>
      </c>
      <c r="D171" s="18">
        <f t="shared" si="43"/>
        <v>0.002</v>
      </c>
      <c r="E171" s="18">
        <f>B171*A164</f>
        <v>0.008</v>
      </c>
      <c r="F171" s="18">
        <f t="shared" si="44"/>
        <v>0.008</v>
      </c>
      <c r="G171" s="87"/>
      <c r="H171" s="18">
        <v>1.0</v>
      </c>
      <c r="I171" s="89">
        <f t="shared" si="45"/>
        <v>0.008</v>
      </c>
      <c r="J171" s="116">
        <f>'Insumos Buffet'!D82</f>
        <v>3200</v>
      </c>
      <c r="K171" s="3">
        <f t="shared" si="46"/>
        <v>25.6</v>
      </c>
      <c r="L171" s="3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5.75" customHeight="1">
      <c r="A172" s="31" t="s">
        <v>494</v>
      </c>
      <c r="B172" s="18">
        <v>5.0E-4</v>
      </c>
      <c r="C172" s="18">
        <v>1.0</v>
      </c>
      <c r="D172" s="18">
        <f t="shared" si="43"/>
        <v>0.0005</v>
      </c>
      <c r="E172" s="18">
        <f>B172*A164</f>
        <v>0.002</v>
      </c>
      <c r="F172" s="18">
        <f t="shared" si="44"/>
        <v>0.002</v>
      </c>
      <c r="G172" s="59"/>
      <c r="H172" s="18">
        <v>1.0</v>
      </c>
      <c r="I172" s="89">
        <f t="shared" si="45"/>
        <v>0.002</v>
      </c>
      <c r="J172" s="116">
        <f>'Insumos Buffet'!D70</f>
        <v>145000</v>
      </c>
      <c r="K172" s="3">
        <f t="shared" si="46"/>
        <v>290</v>
      </c>
      <c r="L172" s="3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5.75" customHeight="1">
      <c r="A173" s="31" t="s">
        <v>502</v>
      </c>
      <c r="B173" s="89">
        <v>0.02</v>
      </c>
      <c r="C173" s="89">
        <v>1.0</v>
      </c>
      <c r="D173" s="18">
        <f t="shared" si="43"/>
        <v>0.02</v>
      </c>
      <c r="E173" s="18">
        <f>B173*A164</f>
        <v>0.08</v>
      </c>
      <c r="F173" s="18">
        <f t="shared" si="44"/>
        <v>0.08</v>
      </c>
      <c r="G173" s="148" t="s">
        <v>528</v>
      </c>
      <c r="H173" s="18">
        <v>1.0</v>
      </c>
      <c r="I173" s="89">
        <f t="shared" si="45"/>
        <v>0.08</v>
      </c>
      <c r="J173" s="116">
        <f>'Insumos Buffet'!D73</f>
        <v>20363</v>
      </c>
      <c r="K173" s="3">
        <f t="shared" si="46"/>
        <v>1629.04</v>
      </c>
      <c r="L173" s="3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5.75" customHeight="1">
      <c r="A174" s="2"/>
      <c r="B174" s="89"/>
      <c r="C174" s="89"/>
      <c r="D174" s="18">
        <f t="shared" si="43"/>
        <v>0</v>
      </c>
      <c r="E174" s="18">
        <f>B174*A164</f>
        <v>0</v>
      </c>
      <c r="F174" s="18">
        <f t="shared" si="44"/>
        <v>0</v>
      </c>
      <c r="G174" s="142"/>
      <c r="H174" s="18"/>
      <c r="I174" s="89">
        <f t="shared" si="45"/>
        <v>0</v>
      </c>
      <c r="J174" s="116"/>
      <c r="K174" s="3">
        <f t="shared" si="46"/>
        <v>0</v>
      </c>
      <c r="L174" s="3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5.75" customHeight="1">
      <c r="A175" s="1"/>
      <c r="B175" s="89"/>
      <c r="C175" s="89"/>
      <c r="D175" s="18">
        <f t="shared" si="43"/>
        <v>0</v>
      </c>
      <c r="E175" s="18">
        <f>B175*A164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5.75" customHeight="1">
      <c r="A176" s="1"/>
      <c r="B176" s="89"/>
      <c r="C176" s="89"/>
      <c r="D176" s="18">
        <f t="shared" si="43"/>
        <v>0</v>
      </c>
      <c r="E176" s="18">
        <f>B176*A164</f>
        <v>0</v>
      </c>
      <c r="F176" s="18">
        <f t="shared" si="44"/>
        <v>0</v>
      </c>
      <c r="G176" s="142"/>
      <c r="H176" s="18"/>
      <c r="I176" s="89">
        <f t="shared" si="45"/>
        <v>0</v>
      </c>
      <c r="J176" s="116"/>
      <c r="K176" s="3">
        <f t="shared" si="46"/>
        <v>0</v>
      </c>
      <c r="L176" s="3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5.75" customHeight="1">
      <c r="A177" s="31"/>
      <c r="B177" s="89"/>
      <c r="C177" s="89"/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/>
      <c r="I177" s="89">
        <f t="shared" si="45"/>
        <v>0</v>
      </c>
      <c r="J177" s="118"/>
      <c r="K177" s="3">
        <f t="shared" si="46"/>
        <v>0</v>
      </c>
      <c r="L177" s="3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5.75" customHeight="1">
      <c r="A178" s="31"/>
      <c r="B178" s="89"/>
      <c r="C178" s="89"/>
      <c r="D178" s="18">
        <f t="shared" si="43"/>
        <v>0</v>
      </c>
      <c r="E178" s="18">
        <f>B178*A164</f>
        <v>0</v>
      </c>
      <c r="F178" s="18">
        <f t="shared" si="44"/>
        <v>0</v>
      </c>
      <c r="G178" s="143">
        <f>F180/A164</f>
        <v>0.2475</v>
      </c>
      <c r="H178" s="18"/>
      <c r="I178" s="89">
        <f t="shared" si="45"/>
        <v>0</v>
      </c>
      <c r="J178" s="3"/>
      <c r="K178" s="3">
        <f t="shared" si="46"/>
        <v>0</v>
      </c>
      <c r="L178" s="3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5.75" customHeight="1">
      <c r="A179" s="31"/>
      <c r="B179" s="89"/>
      <c r="C179" s="89"/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/>
      <c r="I179" s="89">
        <f t="shared" si="45"/>
        <v>0</v>
      </c>
      <c r="J179" s="3"/>
      <c r="K179" s="3">
        <f t="shared" si="46"/>
        <v>0</v>
      </c>
      <c r="L179" s="3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5.75" customHeight="1">
      <c r="A180" s="4" t="s">
        <v>495</v>
      </c>
      <c r="B180" s="97">
        <f>SUM(B166:B179)</f>
        <v>0.2475</v>
      </c>
      <c r="C180" s="96"/>
      <c r="D180" s="97">
        <f t="shared" ref="D180:F180" si="47">SUM(D166:D179)</f>
        <v>0.2475</v>
      </c>
      <c r="E180" s="97">
        <f t="shared" si="47"/>
        <v>0.99</v>
      </c>
      <c r="F180" s="97">
        <f t="shared" si="47"/>
        <v>0.99</v>
      </c>
      <c r="G180" s="87"/>
      <c r="H180" s="96"/>
      <c r="I180" s="97">
        <f t="shared" ref="I180:L180" si="48">SUM(I166:I179)</f>
        <v>1.07</v>
      </c>
      <c r="J180" s="98">
        <f t="shared" si="48"/>
        <v>193970</v>
      </c>
      <c r="K180" s="98">
        <f t="shared" si="48"/>
        <v>4855.52</v>
      </c>
      <c r="L180" s="98">
        <f t="shared" si="48"/>
        <v>0</v>
      </c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5.75" customHeight="1">
      <c r="A181" s="8"/>
      <c r="B181" s="184"/>
      <c r="C181" s="100"/>
      <c r="D181" s="100"/>
      <c r="E181" s="100"/>
      <c r="F181" s="100"/>
      <c r="G181" s="100"/>
      <c r="H181" s="100"/>
      <c r="I181" s="101" t="s">
        <v>496</v>
      </c>
      <c r="J181" s="33"/>
      <c r="K181" s="100"/>
      <c r="L181" s="101" t="s">
        <v>497</v>
      </c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5.75" customHeight="1">
      <c r="A182" s="8"/>
      <c r="B182" s="184"/>
      <c r="C182" s="100"/>
      <c r="D182" s="100"/>
      <c r="E182" s="100"/>
      <c r="F182" s="100"/>
      <c r="G182" s="100"/>
      <c r="H182" s="100"/>
      <c r="I182" s="104">
        <f>G178*A164</f>
        <v>0.99</v>
      </c>
      <c r="J182" s="33"/>
      <c r="K182" s="100"/>
      <c r="L182" s="104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5.75" customHeight="1">
      <c r="A183" s="146"/>
      <c r="B183" s="185"/>
      <c r="C183" s="146"/>
      <c r="D183" s="146"/>
      <c r="E183" s="146"/>
      <c r="F183" s="146"/>
      <c r="G183" s="146"/>
      <c r="H183" s="146"/>
      <c r="I183" s="146"/>
      <c r="J183" s="186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5.75" customHeight="1">
      <c r="A184" s="146"/>
      <c r="B184" s="185"/>
      <c r="C184" s="146"/>
      <c r="D184" s="146"/>
      <c r="E184" s="146"/>
      <c r="F184" s="146"/>
      <c r="G184" s="146"/>
      <c r="H184" s="146"/>
      <c r="I184" s="146"/>
      <c r="J184" s="186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5.75" customHeight="1">
      <c r="A185" s="66" t="s">
        <v>316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5.75" customHeight="1">
      <c r="A187" s="81">
        <f>'Menu Cíclico'!AB14</f>
        <v>4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91" t="s">
        <v>488</v>
      </c>
      <c r="K187" s="85" t="s">
        <v>489</v>
      </c>
      <c r="L187" s="85" t="s">
        <v>490</v>
      </c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5.75" customHeight="1">
      <c r="A189" s="37" t="s">
        <v>450</v>
      </c>
      <c r="B189" s="89">
        <v>0.22</v>
      </c>
      <c r="C189" s="89">
        <v>1.1</v>
      </c>
      <c r="D189" s="18">
        <f t="shared" ref="D189:D202" si="49">C189*B189</f>
        <v>0.242</v>
      </c>
      <c r="E189" s="18">
        <f>B189*A187</f>
        <v>0.88</v>
      </c>
      <c r="F189" s="18">
        <f t="shared" ref="F189:F202" si="50">E189*C189</f>
        <v>0.968</v>
      </c>
      <c r="G189" s="140">
        <v>0.0</v>
      </c>
      <c r="H189" s="18">
        <v>1.175</v>
      </c>
      <c r="I189" s="89">
        <f t="shared" ref="I189:I202" si="51">H189*E189</f>
        <v>1.034</v>
      </c>
      <c r="J189" s="116">
        <f>'Insumos Buffet'!D62</f>
        <v>3756</v>
      </c>
      <c r="K189" s="3">
        <f t="shared" ref="K189:K202" si="52">J189*I189</f>
        <v>3883.704</v>
      </c>
      <c r="L189" s="3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5.75" customHeight="1">
      <c r="A190" s="31" t="s">
        <v>368</v>
      </c>
      <c r="B190" s="89">
        <v>5.0E-4</v>
      </c>
      <c r="C190" s="89">
        <v>1.0</v>
      </c>
      <c r="D190" s="18">
        <f t="shared" si="49"/>
        <v>0.0005</v>
      </c>
      <c r="E190" s="18">
        <f>B190*A187</f>
        <v>0.002</v>
      </c>
      <c r="F190" s="18">
        <f t="shared" si="50"/>
        <v>0.002</v>
      </c>
      <c r="G190" s="87"/>
      <c r="H190" s="18">
        <v>1.2</v>
      </c>
      <c r="I190" s="89">
        <f t="shared" si="51"/>
        <v>0.0024</v>
      </c>
      <c r="J190" s="116">
        <f>'Insumos Buffet'!D22</f>
        <v>9024</v>
      </c>
      <c r="K190" s="3">
        <f t="shared" si="52"/>
        <v>21.6576</v>
      </c>
      <c r="L190" s="3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5.75" customHeight="1">
      <c r="A191" s="31" t="s">
        <v>430</v>
      </c>
      <c r="B191" s="18">
        <v>5.0E-4</v>
      </c>
      <c r="C191" s="18">
        <v>1.0</v>
      </c>
      <c r="D191" s="18">
        <f t="shared" si="49"/>
        <v>0.0005</v>
      </c>
      <c r="E191" s="18">
        <f>B191*A187</f>
        <v>0.002</v>
      </c>
      <c r="F191" s="18">
        <f t="shared" si="50"/>
        <v>0.002</v>
      </c>
      <c r="G191" s="148" t="s">
        <v>527</v>
      </c>
      <c r="H191" s="18">
        <v>1.2</v>
      </c>
      <c r="I191" s="89">
        <f t="shared" si="51"/>
        <v>0.0024</v>
      </c>
      <c r="J191" s="116">
        <f>'Insumos Buffet'!D47</f>
        <v>3007</v>
      </c>
      <c r="K191" s="3">
        <f t="shared" si="52"/>
        <v>7.2168</v>
      </c>
      <c r="L191" s="3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5.75" customHeight="1">
      <c r="A192" s="31" t="s">
        <v>47</v>
      </c>
      <c r="B192" s="18">
        <v>0.02</v>
      </c>
      <c r="C192" s="18">
        <v>1.0</v>
      </c>
      <c r="D192" s="18">
        <f t="shared" si="49"/>
        <v>0.02</v>
      </c>
      <c r="E192" s="18">
        <f>B192*A187</f>
        <v>0.08</v>
      </c>
      <c r="F192" s="18">
        <f t="shared" si="50"/>
        <v>0.08</v>
      </c>
      <c r="G192" s="142"/>
      <c r="H192" s="18">
        <v>1.0</v>
      </c>
      <c r="I192" s="89">
        <f t="shared" si="51"/>
        <v>0.08</v>
      </c>
      <c r="J192" s="116">
        <f>'Insumos Buffet'!D2</f>
        <v>6820</v>
      </c>
      <c r="K192" s="3">
        <f t="shared" si="52"/>
        <v>545.6</v>
      </c>
      <c r="L192" s="3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5.75" customHeight="1">
      <c r="A193" s="31" t="s">
        <v>505</v>
      </c>
      <c r="B193" s="18">
        <v>0.002</v>
      </c>
      <c r="C193" s="18">
        <v>1.0</v>
      </c>
      <c r="D193" s="18">
        <f t="shared" si="49"/>
        <v>0.002</v>
      </c>
      <c r="E193" s="18">
        <f>B193*A187</f>
        <v>0.008</v>
      </c>
      <c r="F193" s="18">
        <f t="shared" si="50"/>
        <v>0.008</v>
      </c>
      <c r="G193" s="142"/>
      <c r="H193" s="18">
        <v>1.0</v>
      </c>
      <c r="I193" s="89">
        <f t="shared" si="51"/>
        <v>0.008</v>
      </c>
      <c r="J193" s="116">
        <f>'Insumos Buffet'!D82</f>
        <v>3200</v>
      </c>
      <c r="K193" s="3">
        <f t="shared" si="52"/>
        <v>25.6</v>
      </c>
      <c r="L193" s="3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5.75" customHeight="1">
      <c r="A194" s="31" t="s">
        <v>494</v>
      </c>
      <c r="B194" s="18">
        <v>5.0E-4</v>
      </c>
      <c r="C194" s="18">
        <v>1.0</v>
      </c>
      <c r="D194" s="18">
        <f t="shared" si="49"/>
        <v>0.0005</v>
      </c>
      <c r="E194" s="18">
        <f>B194*A187</f>
        <v>0.002</v>
      </c>
      <c r="F194" s="18">
        <f t="shared" si="50"/>
        <v>0.002</v>
      </c>
      <c r="G194" s="87"/>
      <c r="H194" s="18">
        <v>1.0</v>
      </c>
      <c r="I194" s="89">
        <f t="shared" si="51"/>
        <v>0.002</v>
      </c>
      <c r="J194" s="116">
        <f>'Insumos Buffet'!D70</f>
        <v>145000</v>
      </c>
      <c r="K194" s="3">
        <f t="shared" si="52"/>
        <v>290</v>
      </c>
      <c r="L194" s="3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5.75" customHeight="1">
      <c r="A195" s="2"/>
      <c r="B195" s="18"/>
      <c r="C195" s="18"/>
      <c r="D195" s="18">
        <f t="shared" si="49"/>
        <v>0</v>
      </c>
      <c r="E195" s="18">
        <f>B195*A187</f>
        <v>0</v>
      </c>
      <c r="F195" s="18">
        <f t="shared" si="50"/>
        <v>0</v>
      </c>
      <c r="G195" s="59"/>
      <c r="H195" s="18"/>
      <c r="I195" s="89">
        <f t="shared" si="51"/>
        <v>0</v>
      </c>
      <c r="J195" s="116"/>
      <c r="K195" s="3">
        <f t="shared" si="52"/>
        <v>0</v>
      </c>
      <c r="L195" s="3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5.75" customHeight="1">
      <c r="A196" s="2"/>
      <c r="B196" s="89"/>
      <c r="C196" s="89"/>
      <c r="D196" s="18">
        <f t="shared" si="49"/>
        <v>0</v>
      </c>
      <c r="E196" s="18">
        <f>B196*A187</f>
        <v>0</v>
      </c>
      <c r="F196" s="18">
        <f t="shared" si="50"/>
        <v>0</v>
      </c>
      <c r="G196" s="148" t="s">
        <v>528</v>
      </c>
      <c r="H196" s="18"/>
      <c r="I196" s="89">
        <f t="shared" si="51"/>
        <v>0</v>
      </c>
      <c r="J196" s="116"/>
      <c r="K196" s="3">
        <f t="shared" si="52"/>
        <v>0</v>
      </c>
      <c r="L196" s="3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5.75" customHeight="1">
      <c r="A197" s="2"/>
      <c r="B197" s="89"/>
      <c r="C197" s="89"/>
      <c r="D197" s="18">
        <f t="shared" si="49"/>
        <v>0</v>
      </c>
      <c r="E197" s="18">
        <f>B197*A187</f>
        <v>0</v>
      </c>
      <c r="F197" s="18">
        <f t="shared" si="50"/>
        <v>0</v>
      </c>
      <c r="G197" s="142"/>
      <c r="H197" s="18"/>
      <c r="I197" s="89">
        <f t="shared" si="51"/>
        <v>0</v>
      </c>
      <c r="J197" s="116"/>
      <c r="K197" s="3">
        <f t="shared" si="52"/>
        <v>0</v>
      </c>
      <c r="L197" s="3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5.75" customHeight="1">
      <c r="A198" s="1"/>
      <c r="B198" s="89"/>
      <c r="C198" s="89"/>
      <c r="D198" s="18">
        <f t="shared" si="49"/>
        <v>0</v>
      </c>
      <c r="E198" s="18">
        <f>B198*A187</f>
        <v>0</v>
      </c>
      <c r="F198" s="18">
        <f t="shared" si="50"/>
        <v>0</v>
      </c>
      <c r="G198" s="142"/>
      <c r="H198" s="18"/>
      <c r="I198" s="89">
        <f t="shared" si="51"/>
        <v>0</v>
      </c>
      <c r="J198" s="116"/>
      <c r="K198" s="3">
        <f t="shared" si="52"/>
        <v>0</v>
      </c>
      <c r="L198" s="3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5.75" customHeight="1">
      <c r="A199" s="1"/>
      <c r="B199" s="89"/>
      <c r="C199" s="89"/>
      <c r="D199" s="18">
        <f t="shared" si="49"/>
        <v>0</v>
      </c>
      <c r="E199" s="18">
        <f>B199*A187</f>
        <v>0</v>
      </c>
      <c r="F199" s="18">
        <f t="shared" si="50"/>
        <v>0</v>
      </c>
      <c r="G199" s="142"/>
      <c r="H199" s="18"/>
      <c r="I199" s="89">
        <f t="shared" si="51"/>
        <v>0</v>
      </c>
      <c r="J199" s="116"/>
      <c r="K199" s="3">
        <f t="shared" si="52"/>
        <v>0</v>
      </c>
      <c r="L199" s="3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5.75" customHeight="1">
      <c r="A200" s="31"/>
      <c r="B200" s="89"/>
      <c r="C200" s="89"/>
      <c r="D200" s="95">
        <f t="shared" si="49"/>
        <v>0</v>
      </c>
      <c r="E200" s="95">
        <f>B200*A187</f>
        <v>0</v>
      </c>
      <c r="F200" s="18">
        <f t="shared" si="50"/>
        <v>0</v>
      </c>
      <c r="G200" s="87"/>
      <c r="H200" s="18"/>
      <c r="I200" s="89">
        <f t="shared" si="51"/>
        <v>0</v>
      </c>
      <c r="J200" s="118"/>
      <c r="K200" s="3">
        <f t="shared" si="52"/>
        <v>0</v>
      </c>
      <c r="L200" s="3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5.75" customHeight="1">
      <c r="A201" s="31"/>
      <c r="B201" s="89"/>
      <c r="C201" s="89"/>
      <c r="D201" s="18">
        <f t="shared" si="49"/>
        <v>0</v>
      </c>
      <c r="E201" s="18">
        <f>B201*A187</f>
        <v>0</v>
      </c>
      <c r="F201" s="18">
        <f t="shared" si="50"/>
        <v>0</v>
      </c>
      <c r="G201" s="143">
        <f>F203/A187</f>
        <v>0.2655</v>
      </c>
      <c r="H201" s="18"/>
      <c r="I201" s="89">
        <f t="shared" si="51"/>
        <v>0</v>
      </c>
      <c r="J201" s="3"/>
      <c r="K201" s="3">
        <f t="shared" si="52"/>
        <v>0</v>
      </c>
      <c r="L201" s="3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5.75" customHeight="1">
      <c r="A202" s="31"/>
      <c r="B202" s="89"/>
      <c r="C202" s="89"/>
      <c r="D202" s="18">
        <f t="shared" si="49"/>
        <v>0</v>
      </c>
      <c r="E202" s="18">
        <f>B202*A187</f>
        <v>0</v>
      </c>
      <c r="F202" s="18">
        <f t="shared" si="50"/>
        <v>0</v>
      </c>
      <c r="G202" s="142"/>
      <c r="H202" s="18"/>
      <c r="I202" s="89">
        <f t="shared" si="51"/>
        <v>0</v>
      </c>
      <c r="J202" s="3"/>
      <c r="K202" s="3">
        <f t="shared" si="52"/>
        <v>0</v>
      </c>
      <c r="L202" s="3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5.75" customHeight="1">
      <c r="A203" s="4" t="s">
        <v>495</v>
      </c>
      <c r="B203" s="97">
        <f>SUM(B189:B202)</f>
        <v>0.2435</v>
      </c>
      <c r="C203" s="96"/>
      <c r="D203" s="97">
        <f t="shared" ref="D203:F203" si="53">SUM(D189:D202)</f>
        <v>0.2655</v>
      </c>
      <c r="E203" s="97">
        <f t="shared" si="53"/>
        <v>0.974</v>
      </c>
      <c r="F203" s="97">
        <f t="shared" si="53"/>
        <v>1.062</v>
      </c>
      <c r="G203" s="87"/>
      <c r="H203" s="96"/>
      <c r="I203" s="97">
        <f t="shared" ref="I203:L203" si="54">SUM(I189:I202)</f>
        <v>1.1288</v>
      </c>
      <c r="J203" s="98">
        <f t="shared" si="54"/>
        <v>170807</v>
      </c>
      <c r="K203" s="98">
        <f t="shared" si="54"/>
        <v>4773.7784</v>
      </c>
      <c r="L203" s="98">
        <f t="shared" si="54"/>
        <v>0</v>
      </c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5.75" customHeight="1">
      <c r="A204" s="8"/>
      <c r="B204" s="184"/>
      <c r="C204" s="100"/>
      <c r="D204" s="100"/>
      <c r="E204" s="100"/>
      <c r="F204" s="100"/>
      <c r="G204" s="100"/>
      <c r="H204" s="100"/>
      <c r="I204" s="101" t="s">
        <v>496</v>
      </c>
      <c r="J204" s="33"/>
      <c r="K204" s="100"/>
      <c r="L204" s="101" t="s">
        <v>497</v>
      </c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5.75" customHeight="1">
      <c r="A205" s="8"/>
      <c r="B205" s="184"/>
      <c r="C205" s="100"/>
      <c r="D205" s="100"/>
      <c r="E205" s="100"/>
      <c r="F205" s="100"/>
      <c r="G205" s="100"/>
      <c r="H205" s="100"/>
      <c r="I205" s="104">
        <f>G201*A187</f>
        <v>1.062</v>
      </c>
      <c r="J205" s="33"/>
      <c r="K205" s="100"/>
      <c r="L205" s="104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5.75" customHeight="1">
      <c r="A206" s="146"/>
      <c r="B206" s="185"/>
      <c r="C206" s="146"/>
      <c r="D206" s="146"/>
      <c r="E206" s="146"/>
      <c r="F206" s="146"/>
      <c r="G206" s="146"/>
      <c r="H206" s="146"/>
      <c r="I206" s="146"/>
      <c r="J206" s="186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5.75" customHeight="1">
      <c r="A207" s="146"/>
      <c r="B207" s="185"/>
      <c r="C207" s="146"/>
      <c r="D207" s="146"/>
      <c r="E207" s="146"/>
      <c r="F207" s="146"/>
      <c r="G207" s="146"/>
      <c r="H207" s="146"/>
      <c r="I207" s="146"/>
      <c r="J207" s="186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5.75" customHeight="1">
      <c r="A208" s="66" t="s">
        <v>88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5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5.75" customHeight="1">
      <c r="A210" s="81">
        <f>'Menu Cíclico'!AF14</f>
        <v>4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14" t="s">
        <v>488</v>
      </c>
      <c r="K210" s="85" t="s">
        <v>489</v>
      </c>
      <c r="L210" s="85" t="s">
        <v>490</v>
      </c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5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5.75" customHeight="1">
      <c r="A212" s="37" t="s">
        <v>500</v>
      </c>
      <c r="B212" s="89">
        <v>0.22</v>
      </c>
      <c r="C212" s="89">
        <v>1.1</v>
      </c>
      <c r="D212" s="18">
        <f t="shared" ref="D212:D225" si="55">C212*B212</f>
        <v>0.242</v>
      </c>
      <c r="E212" s="18">
        <f>B212*A210</f>
        <v>0.88</v>
      </c>
      <c r="F212" s="18">
        <f t="shared" ref="F212:F225" si="56">E212*C212</f>
        <v>0.968</v>
      </c>
      <c r="G212" s="140">
        <v>0.0</v>
      </c>
      <c r="H212" s="18">
        <v>1.0</v>
      </c>
      <c r="I212" s="89">
        <f t="shared" ref="I212:I225" si="57">H212*E212</f>
        <v>0.88</v>
      </c>
      <c r="J212" s="116">
        <f>'Insumos Buffet'!D72</f>
        <v>19030.95936</v>
      </c>
      <c r="K212" s="3">
        <f t="shared" ref="K212:K225" si="58">J212*I212</f>
        <v>16747.24424</v>
      </c>
      <c r="L212" s="3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5.75" customHeight="1">
      <c r="A213" s="31" t="s">
        <v>423</v>
      </c>
      <c r="B213" s="89">
        <v>0.02</v>
      </c>
      <c r="C213" s="89">
        <v>1.0</v>
      </c>
      <c r="D213" s="18">
        <f t="shared" si="55"/>
        <v>0.02</v>
      </c>
      <c r="E213" s="18">
        <f>B213*A210</f>
        <v>0.08</v>
      </c>
      <c r="F213" s="18">
        <f t="shared" si="56"/>
        <v>0.08</v>
      </c>
      <c r="G213" s="87"/>
      <c r="H213" s="18">
        <v>1.0</v>
      </c>
      <c r="I213" s="89">
        <f t="shared" si="57"/>
        <v>0.08</v>
      </c>
      <c r="J213" s="116">
        <f>'Insumos Buffet'!D41</f>
        <v>432</v>
      </c>
      <c r="K213" s="3">
        <f t="shared" si="58"/>
        <v>34.56</v>
      </c>
      <c r="L213" s="3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5.75" customHeight="1">
      <c r="A214" s="31" t="s">
        <v>502</v>
      </c>
      <c r="B214" s="18">
        <v>0.01</v>
      </c>
      <c r="C214" s="18">
        <v>1.0</v>
      </c>
      <c r="D214" s="18">
        <f t="shared" si="55"/>
        <v>0.01</v>
      </c>
      <c r="E214" s="18">
        <f>B214*A210</f>
        <v>0.04</v>
      </c>
      <c r="F214" s="18">
        <f t="shared" si="56"/>
        <v>0.04</v>
      </c>
      <c r="G214" s="148" t="s">
        <v>527</v>
      </c>
      <c r="H214" s="18">
        <v>1.0</v>
      </c>
      <c r="I214" s="89">
        <f t="shared" si="57"/>
        <v>0.04</v>
      </c>
      <c r="J214" s="116">
        <f>'Insumos Buffet'!D73</f>
        <v>20363</v>
      </c>
      <c r="K214" s="3">
        <f t="shared" si="58"/>
        <v>814.52</v>
      </c>
      <c r="L214" s="3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5.75" customHeight="1">
      <c r="A215" s="31" t="s">
        <v>505</v>
      </c>
      <c r="B215" s="18">
        <v>0.002</v>
      </c>
      <c r="C215" s="18">
        <v>1.0</v>
      </c>
      <c r="D215" s="18">
        <f t="shared" si="55"/>
        <v>0.002</v>
      </c>
      <c r="E215" s="18">
        <f>B215*A210</f>
        <v>0.008</v>
      </c>
      <c r="F215" s="18">
        <f t="shared" si="56"/>
        <v>0.008</v>
      </c>
      <c r="G215" s="142"/>
      <c r="H215" s="18">
        <v>1.0</v>
      </c>
      <c r="I215" s="89">
        <f t="shared" si="57"/>
        <v>0.008</v>
      </c>
      <c r="J215" s="116">
        <f>'Insumos Buffet'!D82</f>
        <v>3200</v>
      </c>
      <c r="K215" s="3">
        <f t="shared" si="58"/>
        <v>25.6</v>
      </c>
      <c r="L215" s="3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5.75" customHeight="1">
      <c r="A216" s="31" t="s">
        <v>494</v>
      </c>
      <c r="B216" s="18">
        <v>1.0E-4</v>
      </c>
      <c r="C216" s="18">
        <v>1.0</v>
      </c>
      <c r="D216" s="18">
        <f t="shared" si="55"/>
        <v>0.0001</v>
      </c>
      <c r="E216" s="18">
        <f>B216*A210</f>
        <v>0.0004</v>
      </c>
      <c r="F216" s="18">
        <f t="shared" si="56"/>
        <v>0.0004</v>
      </c>
      <c r="G216" s="142"/>
      <c r="H216" s="18">
        <v>1.0</v>
      </c>
      <c r="I216" s="89">
        <f t="shared" si="57"/>
        <v>0.0004</v>
      </c>
      <c r="J216" s="116">
        <f>'Insumos Buffet'!D70</f>
        <v>145000</v>
      </c>
      <c r="K216" s="3">
        <f t="shared" si="58"/>
        <v>58</v>
      </c>
      <c r="L216" s="3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5.75" customHeight="1">
      <c r="A217" s="31"/>
      <c r="B217" s="18"/>
      <c r="C217" s="18"/>
      <c r="D217" s="18">
        <f t="shared" si="55"/>
        <v>0</v>
      </c>
      <c r="E217" s="18">
        <f>B217*A210</f>
        <v>0</v>
      </c>
      <c r="F217" s="18">
        <f t="shared" si="56"/>
        <v>0</v>
      </c>
      <c r="G217" s="87"/>
      <c r="H217" s="18"/>
      <c r="I217" s="89">
        <f t="shared" si="57"/>
        <v>0</v>
      </c>
      <c r="J217" s="116"/>
      <c r="K217" s="3">
        <f t="shared" si="58"/>
        <v>0</v>
      </c>
      <c r="L217" s="3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5.75" customHeight="1">
      <c r="A218" s="2"/>
      <c r="B218" s="18"/>
      <c r="C218" s="18"/>
      <c r="D218" s="18">
        <f t="shared" si="55"/>
        <v>0</v>
      </c>
      <c r="E218" s="18">
        <f>B218*A210</f>
        <v>0</v>
      </c>
      <c r="F218" s="18">
        <f t="shared" si="56"/>
        <v>0</v>
      </c>
      <c r="G218" s="59"/>
      <c r="H218" s="18"/>
      <c r="I218" s="89">
        <f t="shared" si="57"/>
        <v>0</v>
      </c>
      <c r="J218" s="116"/>
      <c r="K218" s="3">
        <f t="shared" si="58"/>
        <v>0</v>
      </c>
      <c r="L218" s="3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5.75" customHeight="1">
      <c r="A219" s="2"/>
      <c r="B219" s="89"/>
      <c r="C219" s="89"/>
      <c r="D219" s="18">
        <f t="shared" si="55"/>
        <v>0</v>
      </c>
      <c r="E219" s="18">
        <f>B219*A210</f>
        <v>0</v>
      </c>
      <c r="F219" s="18">
        <f t="shared" si="56"/>
        <v>0</v>
      </c>
      <c r="G219" s="148" t="s">
        <v>528</v>
      </c>
      <c r="H219" s="18"/>
      <c r="I219" s="89">
        <f t="shared" si="57"/>
        <v>0</v>
      </c>
      <c r="J219" s="116"/>
      <c r="K219" s="3">
        <f t="shared" si="58"/>
        <v>0</v>
      </c>
      <c r="L219" s="3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5.75" customHeight="1">
      <c r="A220" s="2"/>
      <c r="B220" s="89"/>
      <c r="C220" s="89"/>
      <c r="D220" s="18">
        <f t="shared" si="55"/>
        <v>0</v>
      </c>
      <c r="E220" s="18">
        <f>B220*A210</f>
        <v>0</v>
      </c>
      <c r="F220" s="18">
        <f t="shared" si="56"/>
        <v>0</v>
      </c>
      <c r="G220" s="142"/>
      <c r="H220" s="18"/>
      <c r="I220" s="89">
        <f t="shared" si="57"/>
        <v>0</v>
      </c>
      <c r="J220" s="116"/>
      <c r="K220" s="3">
        <f t="shared" si="58"/>
        <v>0</v>
      </c>
      <c r="L220" s="3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5.75" customHeight="1">
      <c r="A221" s="1"/>
      <c r="B221" s="89"/>
      <c r="C221" s="89"/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5.75" customHeight="1">
      <c r="A222" s="1"/>
      <c r="B222" s="89"/>
      <c r="C222" s="89"/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5.75" customHeight="1">
      <c r="A223" s="31"/>
      <c r="B223" s="89"/>
      <c r="C223" s="89"/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/>
      <c r="I223" s="89">
        <f t="shared" si="57"/>
        <v>0</v>
      </c>
      <c r="J223" s="118"/>
      <c r="K223" s="3">
        <f t="shared" si="58"/>
        <v>0</v>
      </c>
      <c r="L223" s="3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5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43">
        <f>F226/A210</f>
        <v>0.2741</v>
      </c>
      <c r="H224" s="18"/>
      <c r="I224" s="89">
        <f t="shared" si="57"/>
        <v>0</v>
      </c>
      <c r="J224" s="3"/>
      <c r="K224" s="3">
        <f t="shared" si="58"/>
        <v>0</v>
      </c>
      <c r="L224" s="3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5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/>
      <c r="I225" s="89">
        <f t="shared" si="57"/>
        <v>0</v>
      </c>
      <c r="J225" s="3"/>
      <c r="K225" s="3">
        <f t="shared" si="58"/>
        <v>0</v>
      </c>
      <c r="L225" s="3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5.75" customHeight="1">
      <c r="A226" s="4" t="s">
        <v>495</v>
      </c>
      <c r="B226" s="97">
        <f>SUM(B212:B225)</f>
        <v>0.2521</v>
      </c>
      <c r="C226" s="96"/>
      <c r="D226" s="97">
        <f t="shared" ref="D226:F226" si="59">SUM(D212:D225)</f>
        <v>0.2741</v>
      </c>
      <c r="E226" s="97">
        <f t="shared" si="59"/>
        <v>1.0084</v>
      </c>
      <c r="F226" s="97">
        <f t="shared" si="59"/>
        <v>1.0964</v>
      </c>
      <c r="G226" s="87"/>
      <c r="H226" s="96"/>
      <c r="I226" s="97">
        <f t="shared" ref="I226:L226" si="60">SUM(I212:I225)</f>
        <v>1.0084</v>
      </c>
      <c r="J226" s="98">
        <f t="shared" si="60"/>
        <v>188025.9594</v>
      </c>
      <c r="K226" s="98">
        <f t="shared" si="60"/>
        <v>17679.92424</v>
      </c>
      <c r="L226" s="98">
        <f t="shared" si="60"/>
        <v>0</v>
      </c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5.75" customHeight="1">
      <c r="A227" s="8"/>
      <c r="B227" s="184"/>
      <c r="C227" s="100"/>
      <c r="D227" s="100"/>
      <c r="E227" s="100"/>
      <c r="F227" s="100"/>
      <c r="G227" s="100"/>
      <c r="H227" s="100"/>
      <c r="I227" s="101" t="s">
        <v>496</v>
      </c>
      <c r="J227" s="33"/>
      <c r="K227" s="100"/>
      <c r="L227" s="101" t="s">
        <v>497</v>
      </c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5.75" customHeight="1">
      <c r="A228" s="8"/>
      <c r="B228" s="184"/>
      <c r="C228" s="100"/>
      <c r="D228" s="100"/>
      <c r="E228" s="100"/>
      <c r="F228" s="100"/>
      <c r="G228" s="100"/>
      <c r="H228" s="100"/>
      <c r="I228" s="104">
        <f>G224*A210</f>
        <v>1.0964</v>
      </c>
      <c r="J228" s="33"/>
      <c r="K228" s="100"/>
      <c r="L228" s="104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5.75" customHeight="1">
      <c r="A229" s="146"/>
      <c r="B229" s="185"/>
      <c r="C229" s="146"/>
      <c r="D229" s="146"/>
      <c r="E229" s="146"/>
      <c r="F229" s="146"/>
      <c r="G229" s="146"/>
      <c r="H229" s="146"/>
      <c r="I229" s="146"/>
      <c r="J229" s="186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5.75" customHeight="1">
      <c r="A230" s="146"/>
      <c r="B230" s="185"/>
      <c r="C230" s="146"/>
      <c r="D230" s="146"/>
      <c r="E230" s="146"/>
      <c r="F230" s="146"/>
      <c r="G230" s="146"/>
      <c r="H230" s="146"/>
      <c r="I230" s="146"/>
      <c r="J230" s="186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5.75" customHeight="1">
      <c r="A231" s="66" t="s">
        <v>133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5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5.75" customHeight="1">
      <c r="A233" s="81">
        <f>'Menu Cíclico'!AN14</f>
        <v>4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14" t="s">
        <v>488</v>
      </c>
      <c r="K233" s="85" t="s">
        <v>489</v>
      </c>
      <c r="L233" s="85" t="s">
        <v>490</v>
      </c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5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5.75" customHeight="1">
      <c r="A235" s="37" t="s">
        <v>278</v>
      </c>
      <c r="B235" s="89">
        <v>0.2</v>
      </c>
      <c r="C235" s="89">
        <v>1.0</v>
      </c>
      <c r="D235" s="18">
        <f t="shared" ref="D235:D248" si="61">C235*B235</f>
        <v>0.2</v>
      </c>
      <c r="E235" s="18">
        <f>B235*A233</f>
        <v>0.8</v>
      </c>
      <c r="F235" s="18">
        <f t="shared" ref="F235:F248" si="62">E235*C235</f>
        <v>0.8</v>
      </c>
      <c r="G235" s="140">
        <v>0.0</v>
      </c>
      <c r="H235" s="18">
        <v>1.0</v>
      </c>
      <c r="I235" s="89">
        <f t="shared" ref="I235:I248" si="63">H235*E235</f>
        <v>0.8</v>
      </c>
      <c r="J235" s="116">
        <f>'Insumos Buffet'!D72</f>
        <v>19030.95936</v>
      </c>
      <c r="K235" s="3">
        <f t="shared" ref="K235:K248" si="64">J235*I235</f>
        <v>15224.76749</v>
      </c>
      <c r="L235" s="3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5.75" customHeight="1">
      <c r="A236" s="31" t="s">
        <v>458</v>
      </c>
      <c r="B236" s="89">
        <v>0.02</v>
      </c>
      <c r="C236" s="89">
        <v>1.0</v>
      </c>
      <c r="D236" s="18">
        <f t="shared" si="61"/>
        <v>0.02</v>
      </c>
      <c r="E236" s="18">
        <f>B236*A233</f>
        <v>0.08</v>
      </c>
      <c r="F236" s="18">
        <f t="shared" si="62"/>
        <v>0.08</v>
      </c>
      <c r="G236" s="87"/>
      <c r="H236" s="18">
        <v>1.125</v>
      </c>
      <c r="I236" s="89">
        <f t="shared" si="63"/>
        <v>0.09</v>
      </c>
      <c r="J236" s="116">
        <f>'Insumos Buffet'!D90</f>
        <v>4190</v>
      </c>
      <c r="K236" s="3">
        <f t="shared" si="64"/>
        <v>377.1</v>
      </c>
      <c r="L236" s="3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5.75" customHeight="1">
      <c r="A237" s="31" t="s">
        <v>656</v>
      </c>
      <c r="B237" s="18">
        <v>0.02</v>
      </c>
      <c r="C237" s="18">
        <v>1.0</v>
      </c>
      <c r="D237" s="18">
        <f t="shared" si="61"/>
        <v>0.02</v>
      </c>
      <c r="E237" s="18">
        <f>B237*A233</f>
        <v>0.08</v>
      </c>
      <c r="F237" s="18">
        <f t="shared" si="62"/>
        <v>0.08</v>
      </c>
      <c r="G237" s="148" t="s">
        <v>527</v>
      </c>
      <c r="H237" s="18">
        <v>1.125</v>
      </c>
      <c r="I237" s="89">
        <f t="shared" si="63"/>
        <v>0.09</v>
      </c>
      <c r="J237" s="116">
        <f>'Insumos Buffet'!D21</f>
        <v>2990</v>
      </c>
      <c r="K237" s="3">
        <f t="shared" si="64"/>
        <v>269.1</v>
      </c>
      <c r="L237" s="3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5.75" customHeight="1">
      <c r="A238" s="31" t="s">
        <v>502</v>
      </c>
      <c r="B238" s="18">
        <v>0.01</v>
      </c>
      <c r="C238" s="18">
        <v>1.0</v>
      </c>
      <c r="D238" s="18">
        <f t="shared" si="61"/>
        <v>0.01</v>
      </c>
      <c r="E238" s="18">
        <f>B238*A233</f>
        <v>0.04</v>
      </c>
      <c r="F238" s="18">
        <f t="shared" si="62"/>
        <v>0.04</v>
      </c>
      <c r="G238" s="142"/>
      <c r="H238" s="18">
        <v>1.0</v>
      </c>
      <c r="I238" s="89">
        <f t="shared" si="63"/>
        <v>0.04</v>
      </c>
      <c r="J238" s="116">
        <f>'Insumos Buffet'!D73</f>
        <v>20363</v>
      </c>
      <c r="K238" s="3">
        <f t="shared" si="64"/>
        <v>814.52</v>
      </c>
      <c r="L238" s="3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5.75" customHeight="1">
      <c r="A239" s="31" t="s">
        <v>505</v>
      </c>
      <c r="B239" s="18">
        <v>0.002</v>
      </c>
      <c r="C239" s="18">
        <v>1.0</v>
      </c>
      <c r="D239" s="18">
        <f t="shared" si="61"/>
        <v>0.002</v>
      </c>
      <c r="E239" s="18">
        <f>B239*A233</f>
        <v>0.008</v>
      </c>
      <c r="F239" s="18">
        <f t="shared" si="62"/>
        <v>0.008</v>
      </c>
      <c r="G239" s="142"/>
      <c r="H239" s="18">
        <v>1.0</v>
      </c>
      <c r="I239" s="89">
        <f t="shared" si="63"/>
        <v>0.008</v>
      </c>
      <c r="J239" s="116">
        <f>'Insumos Buffet'!D82</f>
        <v>3200</v>
      </c>
      <c r="K239" s="3">
        <f t="shared" si="64"/>
        <v>25.6</v>
      </c>
      <c r="L239" s="3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5.75" customHeight="1">
      <c r="A240" s="31" t="s">
        <v>494</v>
      </c>
      <c r="B240" s="18">
        <v>1.0E-4</v>
      </c>
      <c r="C240" s="18">
        <v>1.0</v>
      </c>
      <c r="D240" s="18">
        <f t="shared" si="61"/>
        <v>0.0001</v>
      </c>
      <c r="E240" s="18">
        <f>B240*A233</f>
        <v>0.0004</v>
      </c>
      <c r="F240" s="18">
        <f t="shared" si="62"/>
        <v>0.0004</v>
      </c>
      <c r="G240" s="87"/>
      <c r="H240" s="18">
        <v>1.0</v>
      </c>
      <c r="I240" s="89">
        <f t="shared" si="63"/>
        <v>0.0004</v>
      </c>
      <c r="J240" s="116">
        <f>'Insumos Buffet'!D70</f>
        <v>145000</v>
      </c>
      <c r="K240" s="3">
        <f t="shared" si="64"/>
        <v>58</v>
      </c>
      <c r="L240" s="3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5.75" customHeight="1">
      <c r="A241" s="31"/>
      <c r="B241" s="18"/>
      <c r="C241" s="18"/>
      <c r="D241" s="18">
        <f t="shared" si="61"/>
        <v>0</v>
      </c>
      <c r="E241" s="18">
        <f>B241*A233</f>
        <v>0</v>
      </c>
      <c r="F241" s="18">
        <f t="shared" si="62"/>
        <v>0</v>
      </c>
      <c r="G241" s="59"/>
      <c r="H241" s="18"/>
      <c r="I241" s="89">
        <f t="shared" si="63"/>
        <v>0</v>
      </c>
      <c r="J241" s="116"/>
      <c r="K241" s="3">
        <f t="shared" si="64"/>
        <v>0</v>
      </c>
      <c r="L241" s="3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5.75" customHeight="1">
      <c r="A242" s="2"/>
      <c r="B242" s="89"/>
      <c r="C242" s="89"/>
      <c r="D242" s="18">
        <f t="shared" si="61"/>
        <v>0</v>
      </c>
      <c r="E242" s="18">
        <f>B242*A233</f>
        <v>0</v>
      </c>
      <c r="F242" s="18">
        <f t="shared" si="62"/>
        <v>0</v>
      </c>
      <c r="G242" s="148" t="s">
        <v>528</v>
      </c>
      <c r="H242" s="18"/>
      <c r="I242" s="89">
        <f t="shared" si="63"/>
        <v>0</v>
      </c>
      <c r="J242" s="116"/>
      <c r="K242" s="3">
        <f t="shared" si="64"/>
        <v>0</v>
      </c>
      <c r="L242" s="3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5.75" customHeight="1">
      <c r="A243" s="2"/>
      <c r="B243" s="89"/>
      <c r="C243" s="89"/>
      <c r="D243" s="18">
        <f t="shared" si="61"/>
        <v>0</v>
      </c>
      <c r="E243" s="18">
        <f>B243*A233</f>
        <v>0</v>
      </c>
      <c r="F243" s="18">
        <f t="shared" si="62"/>
        <v>0</v>
      </c>
      <c r="G243" s="142"/>
      <c r="H243" s="18"/>
      <c r="I243" s="89">
        <f t="shared" si="63"/>
        <v>0</v>
      </c>
      <c r="J243" s="116"/>
      <c r="K243" s="3">
        <f t="shared" si="64"/>
        <v>0</v>
      </c>
      <c r="L243" s="3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5.75" customHeight="1">
      <c r="A244" s="1"/>
      <c r="B244" s="89"/>
      <c r="C244" s="89"/>
      <c r="D244" s="18">
        <f t="shared" si="61"/>
        <v>0</v>
      </c>
      <c r="E244" s="18">
        <f>B244*A233</f>
        <v>0</v>
      </c>
      <c r="F244" s="18">
        <f t="shared" si="62"/>
        <v>0</v>
      </c>
      <c r="G244" s="142"/>
      <c r="H244" s="18"/>
      <c r="I244" s="89">
        <f t="shared" si="63"/>
        <v>0</v>
      </c>
      <c r="J244" s="116"/>
      <c r="K244" s="3">
        <f t="shared" si="64"/>
        <v>0</v>
      </c>
      <c r="L244" s="3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5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/>
      <c r="I245" s="89">
        <f t="shared" si="63"/>
        <v>0</v>
      </c>
      <c r="J245" s="116"/>
      <c r="K245" s="3">
        <f t="shared" si="64"/>
        <v>0</v>
      </c>
      <c r="L245" s="3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5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/>
      <c r="I246" s="89">
        <f t="shared" si="63"/>
        <v>0</v>
      </c>
      <c r="J246" s="118"/>
      <c r="K246" s="3">
        <f t="shared" si="64"/>
        <v>0</v>
      </c>
      <c r="L246" s="3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5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43">
        <f>F249/A233</f>
        <v>0.2521</v>
      </c>
      <c r="H247" s="18"/>
      <c r="I247" s="89">
        <f t="shared" si="63"/>
        <v>0</v>
      </c>
      <c r="J247" s="3"/>
      <c r="K247" s="3">
        <f t="shared" si="64"/>
        <v>0</v>
      </c>
      <c r="L247" s="3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5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/>
      <c r="I248" s="89">
        <f t="shared" si="63"/>
        <v>0</v>
      </c>
      <c r="J248" s="3"/>
      <c r="K248" s="3">
        <f t="shared" si="64"/>
        <v>0</v>
      </c>
      <c r="L248" s="3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5.75" customHeight="1">
      <c r="A249" s="4" t="s">
        <v>495</v>
      </c>
      <c r="B249" s="97">
        <f>SUM(B235:B248)</f>
        <v>0.2521</v>
      </c>
      <c r="C249" s="96"/>
      <c r="D249" s="97">
        <f t="shared" ref="D249:F249" si="65">SUM(D235:D248)</f>
        <v>0.2521</v>
      </c>
      <c r="E249" s="97">
        <f t="shared" si="65"/>
        <v>1.0084</v>
      </c>
      <c r="F249" s="97">
        <f t="shared" si="65"/>
        <v>1.0084</v>
      </c>
      <c r="G249" s="87"/>
      <c r="H249" s="96"/>
      <c r="I249" s="97">
        <f t="shared" ref="I249:L249" si="66">SUM(I235:I248)</f>
        <v>1.0284</v>
      </c>
      <c r="J249" s="98">
        <f t="shared" si="66"/>
        <v>194773.9594</v>
      </c>
      <c r="K249" s="98">
        <f t="shared" si="66"/>
        <v>16769.08749</v>
      </c>
      <c r="L249" s="98">
        <f t="shared" si="66"/>
        <v>0</v>
      </c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5.75" customHeight="1">
      <c r="A250" s="8"/>
      <c r="B250" s="184"/>
      <c r="C250" s="100"/>
      <c r="D250" s="100"/>
      <c r="E250" s="100"/>
      <c r="F250" s="100"/>
      <c r="G250" s="100"/>
      <c r="H250" s="100"/>
      <c r="I250" s="101" t="s">
        <v>496</v>
      </c>
      <c r="J250" s="33"/>
      <c r="K250" s="100"/>
      <c r="L250" s="101" t="s">
        <v>497</v>
      </c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5.75" customHeight="1">
      <c r="A251" s="8"/>
      <c r="B251" s="184"/>
      <c r="C251" s="100"/>
      <c r="D251" s="100"/>
      <c r="E251" s="100"/>
      <c r="F251" s="100"/>
      <c r="G251" s="100"/>
      <c r="H251" s="100"/>
      <c r="I251" s="104">
        <f>G247*A233</f>
        <v>1.0084</v>
      </c>
      <c r="J251" s="33"/>
      <c r="K251" s="100"/>
      <c r="L251" s="104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5.75" customHeight="1">
      <c r="A252" s="146"/>
      <c r="B252" s="185"/>
      <c r="C252" s="146"/>
      <c r="D252" s="146"/>
      <c r="E252" s="146"/>
      <c r="F252" s="146"/>
      <c r="G252" s="146"/>
      <c r="H252" s="146"/>
      <c r="I252" s="146"/>
      <c r="J252" s="186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5.75" customHeight="1">
      <c r="A253" s="146"/>
      <c r="B253" s="185"/>
      <c r="C253" s="146"/>
      <c r="D253" s="146"/>
      <c r="E253" s="146"/>
      <c r="F253" s="146"/>
      <c r="G253" s="146"/>
      <c r="H253" s="146"/>
      <c r="I253" s="146"/>
      <c r="J253" s="186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5.75" customHeight="1">
      <c r="A254" s="66" t="s">
        <v>120</v>
      </c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5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5.75" customHeight="1">
      <c r="A256" s="81">
        <f>'Menu Cíclico'!AV14</f>
        <v>4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14" t="s">
        <v>488</v>
      </c>
      <c r="K256" s="85" t="s">
        <v>489</v>
      </c>
      <c r="L256" s="85" t="s">
        <v>490</v>
      </c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5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5.75" customHeight="1">
      <c r="A258" s="37" t="s">
        <v>500</v>
      </c>
      <c r="B258" s="89">
        <v>0.2</v>
      </c>
      <c r="C258" s="89">
        <v>1.0</v>
      </c>
      <c r="D258" s="18">
        <f t="shared" ref="D258:D271" si="67">C258*B258</f>
        <v>0.2</v>
      </c>
      <c r="E258" s="18">
        <f>B258*A256</f>
        <v>0.8</v>
      </c>
      <c r="F258" s="18">
        <f t="shared" ref="F258:F271" si="68">E258*C258</f>
        <v>0.8</v>
      </c>
      <c r="G258" s="140">
        <v>0.0</v>
      </c>
      <c r="H258" s="18">
        <v>1.0</v>
      </c>
      <c r="I258" s="89">
        <f t="shared" ref="I258:I271" si="69">H258*E258</f>
        <v>0.8</v>
      </c>
      <c r="J258" s="116">
        <f>'Insumos Buffet'!D72</f>
        <v>19030.95936</v>
      </c>
      <c r="K258" s="3">
        <f t="shared" ref="K258:K271" si="70">J258*I258</f>
        <v>15224.76749</v>
      </c>
      <c r="L258" s="3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5.75" customHeight="1">
      <c r="A259" s="31" t="s">
        <v>345</v>
      </c>
      <c r="B259" s="89">
        <v>0.03</v>
      </c>
      <c r="C259" s="89">
        <v>1.0</v>
      </c>
      <c r="D259" s="18">
        <f t="shared" si="67"/>
        <v>0.03</v>
      </c>
      <c r="E259" s="18">
        <f>B259*A256</f>
        <v>0.12</v>
      </c>
      <c r="F259" s="18">
        <f t="shared" si="68"/>
        <v>0.12</v>
      </c>
      <c r="G259" s="87"/>
      <c r="H259" s="18">
        <v>1.175</v>
      </c>
      <c r="I259" s="89">
        <f t="shared" si="69"/>
        <v>0.141</v>
      </c>
      <c r="J259" s="116">
        <f>'Insumos Buffet'!D21</f>
        <v>2990</v>
      </c>
      <c r="K259" s="3">
        <f t="shared" si="70"/>
        <v>421.59</v>
      </c>
      <c r="L259" s="3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5.75" customHeight="1">
      <c r="A260" s="31" t="s">
        <v>476</v>
      </c>
      <c r="B260" s="18">
        <v>1.0E-4</v>
      </c>
      <c r="C260" s="18">
        <v>1.0</v>
      </c>
      <c r="D260" s="18">
        <f t="shared" si="67"/>
        <v>0.0001</v>
      </c>
      <c r="E260" s="18">
        <f>B260*A256</f>
        <v>0.0004</v>
      </c>
      <c r="F260" s="18">
        <f t="shared" si="68"/>
        <v>0.0004</v>
      </c>
      <c r="G260" s="148" t="s">
        <v>527</v>
      </c>
      <c r="H260" s="18">
        <v>1.2</v>
      </c>
      <c r="I260" s="89">
        <f t="shared" si="69"/>
        <v>0.00048</v>
      </c>
      <c r="J260" s="116">
        <f>'Insumos Buffet'!D68</f>
        <v>48684</v>
      </c>
      <c r="K260" s="3">
        <f t="shared" si="70"/>
        <v>23.36832</v>
      </c>
      <c r="L260" s="3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5.75" customHeight="1">
      <c r="A261" s="31" t="s">
        <v>448</v>
      </c>
      <c r="B261" s="18">
        <v>1.0E-4</v>
      </c>
      <c r="C261" s="18">
        <v>1.0</v>
      </c>
      <c r="D261" s="18">
        <f t="shared" si="67"/>
        <v>0.0001</v>
      </c>
      <c r="E261" s="18">
        <f>B261*A256</f>
        <v>0.0004</v>
      </c>
      <c r="F261" s="18">
        <f t="shared" si="68"/>
        <v>0.0004</v>
      </c>
      <c r="G261" s="142"/>
      <c r="H261" s="18">
        <v>1.0</v>
      </c>
      <c r="I261" s="89">
        <f t="shared" si="69"/>
        <v>0.0004</v>
      </c>
      <c r="J261" s="116">
        <f>'Insumos Buffet'!D57</f>
        <v>190000</v>
      </c>
      <c r="K261" s="3">
        <f t="shared" si="70"/>
        <v>76</v>
      </c>
      <c r="L261" s="3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5.75" customHeight="1">
      <c r="A262" s="31" t="s">
        <v>502</v>
      </c>
      <c r="B262" s="18">
        <v>0.02</v>
      </c>
      <c r="C262" s="18">
        <v>1.0</v>
      </c>
      <c r="D262" s="18">
        <f t="shared" si="67"/>
        <v>0.02</v>
      </c>
      <c r="E262" s="18">
        <f>B262*A256</f>
        <v>0.08</v>
      </c>
      <c r="F262" s="18">
        <f t="shared" si="68"/>
        <v>0.08</v>
      </c>
      <c r="G262" s="142"/>
      <c r="H262" s="18">
        <v>1.0</v>
      </c>
      <c r="I262" s="89">
        <f t="shared" si="69"/>
        <v>0.08</v>
      </c>
      <c r="J262" s="116">
        <f>'Insumos Buffet'!D73</f>
        <v>20363</v>
      </c>
      <c r="K262" s="3">
        <f t="shared" si="70"/>
        <v>1629.04</v>
      </c>
      <c r="L262" s="3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5.75" customHeight="1">
      <c r="A263" s="2"/>
      <c r="B263" s="18"/>
      <c r="C263" s="18"/>
      <c r="D263" s="18">
        <f t="shared" si="67"/>
        <v>0</v>
      </c>
      <c r="E263" s="18">
        <f>B263*A256</f>
        <v>0</v>
      </c>
      <c r="F263" s="18">
        <f t="shared" si="68"/>
        <v>0</v>
      </c>
      <c r="G263" s="87"/>
      <c r="H263" s="18"/>
      <c r="I263" s="89">
        <f t="shared" si="69"/>
        <v>0</v>
      </c>
      <c r="J263" s="116"/>
      <c r="K263" s="3">
        <f t="shared" si="70"/>
        <v>0</v>
      </c>
      <c r="L263" s="3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5.75" customHeight="1">
      <c r="A264" s="2"/>
      <c r="B264" s="18"/>
      <c r="C264" s="18"/>
      <c r="D264" s="18">
        <f t="shared" si="67"/>
        <v>0</v>
      </c>
      <c r="E264" s="18">
        <f>B264*A256</f>
        <v>0</v>
      </c>
      <c r="F264" s="18">
        <f t="shared" si="68"/>
        <v>0</v>
      </c>
      <c r="G264" s="59"/>
      <c r="H264" s="18"/>
      <c r="I264" s="89">
        <f t="shared" si="69"/>
        <v>0</v>
      </c>
      <c r="J264" s="116"/>
      <c r="K264" s="3">
        <f t="shared" si="70"/>
        <v>0</v>
      </c>
      <c r="L264" s="3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5.75" customHeight="1">
      <c r="A265" s="2"/>
      <c r="B265" s="89"/>
      <c r="C265" s="89"/>
      <c r="D265" s="18">
        <f t="shared" si="67"/>
        <v>0</v>
      </c>
      <c r="E265" s="18">
        <f>B265*A256</f>
        <v>0</v>
      </c>
      <c r="F265" s="18">
        <f t="shared" si="68"/>
        <v>0</v>
      </c>
      <c r="G265" s="148" t="s">
        <v>528</v>
      </c>
      <c r="H265" s="18"/>
      <c r="I265" s="89">
        <f t="shared" si="69"/>
        <v>0</v>
      </c>
      <c r="J265" s="116"/>
      <c r="K265" s="3">
        <f t="shared" si="70"/>
        <v>0</v>
      </c>
      <c r="L265" s="3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5.75" customHeight="1">
      <c r="A266" s="2"/>
      <c r="B266" s="89"/>
      <c r="C266" s="89"/>
      <c r="D266" s="18">
        <f t="shared" si="67"/>
        <v>0</v>
      </c>
      <c r="E266" s="18">
        <f>B266*A256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5.75" customHeight="1">
      <c r="A267" s="1"/>
      <c r="B267" s="89"/>
      <c r="C267" s="89"/>
      <c r="D267" s="18">
        <f t="shared" si="67"/>
        <v>0</v>
      </c>
      <c r="E267" s="18">
        <f>B267*A256</f>
        <v>0</v>
      </c>
      <c r="F267" s="18">
        <f t="shared" si="68"/>
        <v>0</v>
      </c>
      <c r="G267" s="142"/>
      <c r="H267" s="18"/>
      <c r="I267" s="89">
        <f t="shared" si="69"/>
        <v>0</v>
      </c>
      <c r="J267" s="116"/>
      <c r="K267" s="3">
        <f t="shared" si="70"/>
        <v>0</v>
      </c>
      <c r="L267" s="3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5.75" customHeight="1">
      <c r="A268" s="1"/>
      <c r="B268" s="89"/>
      <c r="C268" s="89"/>
      <c r="D268" s="18">
        <f t="shared" si="67"/>
        <v>0</v>
      </c>
      <c r="E268" s="18">
        <f>B268*A256</f>
        <v>0</v>
      </c>
      <c r="F268" s="18">
        <f t="shared" si="68"/>
        <v>0</v>
      </c>
      <c r="G268" s="142"/>
      <c r="H268" s="18"/>
      <c r="I268" s="89">
        <f t="shared" si="69"/>
        <v>0</v>
      </c>
      <c r="J268" s="116"/>
      <c r="K268" s="3">
        <f t="shared" si="70"/>
        <v>0</v>
      </c>
      <c r="L268" s="3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5.75" customHeight="1">
      <c r="A269" s="31"/>
      <c r="B269" s="89"/>
      <c r="C269" s="89"/>
      <c r="D269" s="95">
        <f t="shared" si="67"/>
        <v>0</v>
      </c>
      <c r="E269" s="95">
        <f>B269*A256</f>
        <v>0</v>
      </c>
      <c r="F269" s="18">
        <f t="shared" si="68"/>
        <v>0</v>
      </c>
      <c r="G269" s="87"/>
      <c r="H269" s="18"/>
      <c r="I269" s="89">
        <f t="shared" si="69"/>
        <v>0</v>
      </c>
      <c r="J269" s="118"/>
      <c r="K269" s="3">
        <f t="shared" si="70"/>
        <v>0</v>
      </c>
      <c r="L269" s="3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5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43">
        <f>F272/A256</f>
        <v>0.2502</v>
      </c>
      <c r="H270" s="18"/>
      <c r="I270" s="89">
        <f t="shared" si="69"/>
        <v>0</v>
      </c>
      <c r="J270" s="3"/>
      <c r="K270" s="3">
        <f t="shared" si="70"/>
        <v>0</v>
      </c>
      <c r="L270" s="3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5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/>
      <c r="I271" s="89">
        <f t="shared" si="69"/>
        <v>0</v>
      </c>
      <c r="J271" s="3"/>
      <c r="K271" s="3">
        <f t="shared" si="70"/>
        <v>0</v>
      </c>
      <c r="L271" s="3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5.75" customHeight="1">
      <c r="A272" s="4" t="s">
        <v>495</v>
      </c>
      <c r="B272" s="97">
        <f>SUM(B258:B271)</f>
        <v>0.2502</v>
      </c>
      <c r="C272" s="96"/>
      <c r="D272" s="97">
        <f t="shared" ref="D272:F272" si="71">SUM(D258:D271)</f>
        <v>0.2502</v>
      </c>
      <c r="E272" s="97">
        <f t="shared" si="71"/>
        <v>1.0008</v>
      </c>
      <c r="F272" s="97">
        <f t="shared" si="71"/>
        <v>1.0008</v>
      </c>
      <c r="G272" s="87"/>
      <c r="H272" s="96"/>
      <c r="I272" s="97">
        <f t="shared" ref="I272:L272" si="72">SUM(I258:I271)</f>
        <v>1.02188</v>
      </c>
      <c r="J272" s="98">
        <f t="shared" si="72"/>
        <v>281067.9594</v>
      </c>
      <c r="K272" s="98">
        <f t="shared" si="72"/>
        <v>17374.76581</v>
      </c>
      <c r="L272" s="98">
        <f t="shared" si="72"/>
        <v>0</v>
      </c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5.75" customHeight="1">
      <c r="A273" s="8"/>
      <c r="B273" s="184"/>
      <c r="C273" s="100"/>
      <c r="D273" s="100"/>
      <c r="E273" s="100"/>
      <c r="F273" s="100"/>
      <c r="G273" s="100"/>
      <c r="H273" s="100"/>
      <c r="I273" s="101" t="s">
        <v>496</v>
      </c>
      <c r="J273" s="33"/>
      <c r="K273" s="100"/>
      <c r="L273" s="101" t="s">
        <v>497</v>
      </c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5.75" customHeight="1">
      <c r="A274" s="8"/>
      <c r="B274" s="184"/>
      <c r="C274" s="100"/>
      <c r="D274" s="100"/>
      <c r="E274" s="100"/>
      <c r="F274" s="100"/>
      <c r="G274" s="100"/>
      <c r="H274" s="100"/>
      <c r="I274" s="104">
        <f>G270*A256</f>
        <v>1.0008</v>
      </c>
      <c r="J274" s="33"/>
      <c r="K274" s="100"/>
      <c r="L274" s="104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5.75" customHeight="1">
      <c r="A275" s="146"/>
      <c r="B275" s="185"/>
      <c r="C275" s="146"/>
      <c r="D275" s="146"/>
      <c r="E275" s="146"/>
      <c r="F275" s="146"/>
      <c r="G275" s="146"/>
      <c r="H275" s="146"/>
      <c r="I275" s="146"/>
      <c r="J275" s="186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5.75" customHeight="1">
      <c r="A276" s="146"/>
      <c r="B276" s="185"/>
      <c r="C276" s="146"/>
      <c r="D276" s="146"/>
      <c r="E276" s="146"/>
      <c r="F276" s="146"/>
      <c r="G276" s="146"/>
      <c r="H276" s="146"/>
      <c r="I276" s="146"/>
      <c r="J276" s="186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5.75" customHeight="1">
      <c r="A277" s="66" t="s">
        <v>72</v>
      </c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5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5.75" customHeight="1">
      <c r="A279" s="81">
        <f>'Menu Cíclico'!AZ14</f>
        <v>4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14" t="s">
        <v>488</v>
      </c>
      <c r="K279" s="85" t="s">
        <v>489</v>
      </c>
      <c r="L279" s="85" t="s">
        <v>490</v>
      </c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5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5.75" customHeight="1">
      <c r="A281" s="37" t="s">
        <v>278</v>
      </c>
      <c r="B281" s="89">
        <v>0.15</v>
      </c>
      <c r="C281" s="89">
        <v>1.0</v>
      </c>
      <c r="D281" s="18">
        <f t="shared" ref="D281:D294" si="73">C281*B281</f>
        <v>0.15</v>
      </c>
      <c r="E281" s="18">
        <f>B281*A279</f>
        <v>0.6</v>
      </c>
      <c r="F281" s="18">
        <f t="shared" ref="F281:F294" si="74">E281*C281</f>
        <v>0.6</v>
      </c>
      <c r="G281" s="140">
        <v>0.0</v>
      </c>
      <c r="H281" s="18">
        <v>1.0</v>
      </c>
      <c r="I281" s="89">
        <f t="shared" ref="I281:I294" si="75">H281*E281</f>
        <v>0.6</v>
      </c>
      <c r="J281" s="116">
        <f>'Insumos Buffet'!D72</f>
        <v>19030.95936</v>
      </c>
      <c r="K281" s="3">
        <f t="shared" ref="K281:K294" si="76">J281*I281</f>
        <v>11418.57562</v>
      </c>
      <c r="L281" s="3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5.75" customHeight="1">
      <c r="A282" s="31" t="s">
        <v>275</v>
      </c>
      <c r="B282" s="89">
        <v>0.06</v>
      </c>
      <c r="C282" s="89">
        <v>1.0</v>
      </c>
      <c r="D282" s="18">
        <f t="shared" si="73"/>
        <v>0.06</v>
      </c>
      <c r="E282" s="18">
        <f>B282*A279</f>
        <v>0.24</v>
      </c>
      <c r="F282" s="18">
        <f t="shared" si="74"/>
        <v>0.24</v>
      </c>
      <c r="G282" s="87"/>
      <c r="H282" s="18">
        <v>1.0</v>
      </c>
      <c r="I282" s="89">
        <f t="shared" si="75"/>
        <v>0.24</v>
      </c>
      <c r="J282" s="116">
        <f>'Insumos Buffet'!D11</f>
        <v>34216</v>
      </c>
      <c r="K282" s="3">
        <f t="shared" si="76"/>
        <v>8211.84</v>
      </c>
      <c r="L282" s="3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5.75" customHeight="1">
      <c r="A283" s="31" t="s">
        <v>345</v>
      </c>
      <c r="B283" s="18">
        <v>0.015</v>
      </c>
      <c r="C283" s="18">
        <v>1.0</v>
      </c>
      <c r="D283" s="18">
        <f t="shared" si="73"/>
        <v>0.015</v>
      </c>
      <c r="E283" s="18">
        <f>B283*A279</f>
        <v>0.06</v>
      </c>
      <c r="F283" s="18">
        <f t="shared" si="74"/>
        <v>0.06</v>
      </c>
      <c r="G283" s="148" t="s">
        <v>527</v>
      </c>
      <c r="H283" s="18">
        <v>1.175</v>
      </c>
      <c r="I283" s="89">
        <f t="shared" si="75"/>
        <v>0.0705</v>
      </c>
      <c r="J283" s="116">
        <f>'Insumos Buffet'!D21</f>
        <v>2990</v>
      </c>
      <c r="K283" s="3">
        <f t="shared" si="76"/>
        <v>210.795</v>
      </c>
      <c r="L283" s="3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5.75" customHeight="1">
      <c r="A284" s="31" t="s">
        <v>368</v>
      </c>
      <c r="B284" s="18">
        <v>0.001</v>
      </c>
      <c r="C284" s="18">
        <v>1.0</v>
      </c>
      <c r="D284" s="18">
        <f t="shared" si="73"/>
        <v>0.001</v>
      </c>
      <c r="E284" s="18">
        <f>B284*A279</f>
        <v>0.004</v>
      </c>
      <c r="F284" s="18">
        <f t="shared" si="74"/>
        <v>0.004</v>
      </c>
      <c r="G284" s="142"/>
      <c r="H284" s="18">
        <v>1.25</v>
      </c>
      <c r="I284" s="89">
        <f t="shared" si="75"/>
        <v>0.005</v>
      </c>
      <c r="J284" s="116">
        <f>'Insumos Buffet'!D22</f>
        <v>9024</v>
      </c>
      <c r="K284" s="3">
        <f t="shared" si="76"/>
        <v>45.12</v>
      </c>
      <c r="L284" s="3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5.75" customHeight="1">
      <c r="A285" s="31" t="s">
        <v>505</v>
      </c>
      <c r="B285" s="18">
        <v>0.002</v>
      </c>
      <c r="C285" s="18">
        <v>1.0</v>
      </c>
      <c r="D285" s="18">
        <f t="shared" si="73"/>
        <v>0.002</v>
      </c>
      <c r="E285" s="18">
        <f>B285*A279</f>
        <v>0.008</v>
      </c>
      <c r="F285" s="18">
        <f t="shared" si="74"/>
        <v>0.008</v>
      </c>
      <c r="G285" s="142"/>
      <c r="H285" s="18">
        <v>1.0</v>
      </c>
      <c r="I285" s="89">
        <f t="shared" si="75"/>
        <v>0.008</v>
      </c>
      <c r="J285" s="116">
        <f>'Insumos Buffet'!D82</f>
        <v>3200</v>
      </c>
      <c r="K285" s="3">
        <f t="shared" si="76"/>
        <v>25.6</v>
      </c>
      <c r="L285" s="3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5.75" customHeight="1">
      <c r="A286" s="31" t="s">
        <v>494</v>
      </c>
      <c r="B286" s="18">
        <v>0.001</v>
      </c>
      <c r="C286" s="18">
        <v>1.0</v>
      </c>
      <c r="D286" s="18">
        <f t="shared" si="73"/>
        <v>0.001</v>
      </c>
      <c r="E286" s="18">
        <f>B286*A279</f>
        <v>0.004</v>
      </c>
      <c r="F286" s="18">
        <f t="shared" si="74"/>
        <v>0.004</v>
      </c>
      <c r="G286" s="87"/>
      <c r="H286" s="18">
        <v>1.0</v>
      </c>
      <c r="I286" s="89">
        <f t="shared" si="75"/>
        <v>0.004</v>
      </c>
      <c r="J286" s="116">
        <f>'Insumos Buffet'!D70</f>
        <v>145000</v>
      </c>
      <c r="K286" s="3">
        <f t="shared" si="76"/>
        <v>580</v>
      </c>
      <c r="L286" s="3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5.75" customHeight="1">
      <c r="A287" s="31" t="s">
        <v>458</v>
      </c>
      <c r="B287" s="18">
        <v>0.02</v>
      </c>
      <c r="C287" s="18">
        <v>1.0</v>
      </c>
      <c r="D287" s="18">
        <f t="shared" si="73"/>
        <v>0.02</v>
      </c>
      <c r="E287" s="18">
        <f>B287*A279</f>
        <v>0.08</v>
      </c>
      <c r="F287" s="18">
        <f t="shared" si="74"/>
        <v>0.08</v>
      </c>
      <c r="G287" s="59"/>
      <c r="H287" s="18">
        <v>1.0</v>
      </c>
      <c r="I287" s="89">
        <f t="shared" si="75"/>
        <v>0.08</v>
      </c>
      <c r="J287" s="116">
        <f>'Insumos Buffet'!D90</f>
        <v>4190</v>
      </c>
      <c r="K287" s="3">
        <f t="shared" si="76"/>
        <v>335.2</v>
      </c>
      <c r="L287" s="3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5.75" customHeight="1">
      <c r="A288" s="2"/>
      <c r="B288" s="89"/>
      <c r="C288" s="89"/>
      <c r="D288" s="18">
        <f t="shared" si="73"/>
        <v>0</v>
      </c>
      <c r="E288" s="18">
        <f>B288*A279</f>
        <v>0</v>
      </c>
      <c r="F288" s="18">
        <f t="shared" si="74"/>
        <v>0</v>
      </c>
      <c r="G288" s="148" t="s">
        <v>528</v>
      </c>
      <c r="H288" s="18"/>
      <c r="I288" s="89">
        <f t="shared" si="75"/>
        <v>0</v>
      </c>
      <c r="J288" s="116"/>
      <c r="K288" s="3">
        <f t="shared" si="76"/>
        <v>0</v>
      </c>
      <c r="L288" s="3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5.75" customHeight="1">
      <c r="A289" s="2"/>
      <c r="B289" s="89"/>
      <c r="C289" s="89"/>
      <c r="D289" s="18">
        <f t="shared" si="73"/>
        <v>0</v>
      </c>
      <c r="E289" s="18">
        <f>B289*A279</f>
        <v>0</v>
      </c>
      <c r="F289" s="18">
        <f t="shared" si="74"/>
        <v>0</v>
      </c>
      <c r="G289" s="142"/>
      <c r="H289" s="18"/>
      <c r="I289" s="89">
        <f t="shared" si="75"/>
        <v>0</v>
      </c>
      <c r="J289" s="116"/>
      <c r="K289" s="3">
        <f t="shared" si="76"/>
        <v>0</v>
      </c>
      <c r="L289" s="3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5.75" customHeight="1">
      <c r="A290" s="1"/>
      <c r="B290" s="89"/>
      <c r="C290" s="89"/>
      <c r="D290" s="18">
        <f t="shared" si="73"/>
        <v>0</v>
      </c>
      <c r="E290" s="18">
        <f>B290*A279</f>
        <v>0</v>
      </c>
      <c r="F290" s="18">
        <f t="shared" si="74"/>
        <v>0</v>
      </c>
      <c r="G290" s="142"/>
      <c r="H290" s="18"/>
      <c r="I290" s="89">
        <f t="shared" si="75"/>
        <v>0</v>
      </c>
      <c r="J290" s="116"/>
      <c r="K290" s="3">
        <f t="shared" si="76"/>
        <v>0</v>
      </c>
      <c r="L290" s="3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5.75" customHeight="1">
      <c r="A291" s="1"/>
      <c r="B291" s="89"/>
      <c r="C291" s="89"/>
      <c r="D291" s="18">
        <f t="shared" si="73"/>
        <v>0</v>
      </c>
      <c r="E291" s="18">
        <f>B291*A279</f>
        <v>0</v>
      </c>
      <c r="F291" s="18">
        <f t="shared" si="74"/>
        <v>0</v>
      </c>
      <c r="G291" s="142"/>
      <c r="H291" s="18"/>
      <c r="I291" s="89">
        <f t="shared" si="75"/>
        <v>0</v>
      </c>
      <c r="J291" s="116"/>
      <c r="K291" s="3">
        <f t="shared" si="76"/>
        <v>0</v>
      </c>
      <c r="L291" s="3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5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/>
      <c r="I292" s="89">
        <f t="shared" si="75"/>
        <v>0</v>
      </c>
      <c r="J292" s="118"/>
      <c r="K292" s="3">
        <f t="shared" si="76"/>
        <v>0</v>
      </c>
      <c r="L292" s="3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5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43">
        <f>F295/A279</f>
        <v>0.249</v>
      </c>
      <c r="H293" s="18"/>
      <c r="I293" s="89">
        <f t="shared" si="75"/>
        <v>0</v>
      </c>
      <c r="J293" s="3"/>
      <c r="K293" s="3">
        <f t="shared" si="76"/>
        <v>0</v>
      </c>
      <c r="L293" s="3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5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/>
      <c r="I294" s="89">
        <f t="shared" si="75"/>
        <v>0</v>
      </c>
      <c r="J294" s="3"/>
      <c r="K294" s="3">
        <f t="shared" si="76"/>
        <v>0</v>
      </c>
      <c r="L294" s="3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5.75" customHeight="1">
      <c r="A295" s="4" t="s">
        <v>495</v>
      </c>
      <c r="B295" s="97">
        <f>SUM(B281:B294)</f>
        <v>0.249</v>
      </c>
      <c r="C295" s="96"/>
      <c r="D295" s="97">
        <f t="shared" ref="D295:F295" si="77">SUM(D281:D294)</f>
        <v>0.249</v>
      </c>
      <c r="E295" s="97">
        <f t="shared" si="77"/>
        <v>0.996</v>
      </c>
      <c r="F295" s="97">
        <f t="shared" si="77"/>
        <v>0.996</v>
      </c>
      <c r="G295" s="87"/>
      <c r="H295" s="96"/>
      <c r="I295" s="97">
        <f t="shared" ref="I295:L295" si="78">SUM(I281:I294)</f>
        <v>1.0075</v>
      </c>
      <c r="J295" s="98">
        <f t="shared" si="78"/>
        <v>217650.9594</v>
      </c>
      <c r="K295" s="98">
        <f t="shared" si="78"/>
        <v>20827.13062</v>
      </c>
      <c r="L295" s="98">
        <f t="shared" si="78"/>
        <v>0</v>
      </c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5.75" customHeight="1">
      <c r="A296" s="8"/>
      <c r="B296" s="184"/>
      <c r="C296" s="100"/>
      <c r="D296" s="100"/>
      <c r="E296" s="100"/>
      <c r="F296" s="100"/>
      <c r="G296" s="100"/>
      <c r="H296" s="100"/>
      <c r="I296" s="101" t="s">
        <v>496</v>
      </c>
      <c r="J296" s="33"/>
      <c r="K296" s="100"/>
      <c r="L296" s="101" t="s">
        <v>497</v>
      </c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5.75" customHeight="1">
      <c r="A297" s="8"/>
      <c r="B297" s="184"/>
      <c r="C297" s="100"/>
      <c r="D297" s="100"/>
      <c r="E297" s="100"/>
      <c r="F297" s="100"/>
      <c r="G297" s="100"/>
      <c r="H297" s="100"/>
      <c r="I297" s="104">
        <f>G293*A279</f>
        <v>0.996</v>
      </c>
      <c r="J297" s="33"/>
      <c r="K297" s="100"/>
      <c r="L297" s="104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5.75" customHeight="1">
      <c r="A298" s="8"/>
      <c r="B298" s="184"/>
      <c r="C298" s="100"/>
      <c r="D298" s="100"/>
      <c r="E298" s="100"/>
      <c r="F298" s="100"/>
      <c r="G298" s="100"/>
      <c r="H298" s="100"/>
      <c r="I298" s="107"/>
      <c r="J298" s="33"/>
      <c r="K298" s="100"/>
      <c r="L298" s="10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5.75" customHeight="1">
      <c r="A299" s="146"/>
      <c r="B299" s="185"/>
      <c r="C299" s="146"/>
      <c r="D299" s="146"/>
      <c r="E299" s="146"/>
      <c r="F299" s="146"/>
      <c r="G299" s="146"/>
      <c r="H299" s="146"/>
      <c r="I299" s="146"/>
      <c r="J299" s="186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66" t="s">
        <v>273</v>
      </c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5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5.75" customHeight="1">
      <c r="A302" s="81">
        <f>'Menu Cíclico'!BD14</f>
        <v>4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14" t="s">
        <v>488</v>
      </c>
      <c r="K302" s="85" t="s">
        <v>489</v>
      </c>
      <c r="L302" s="85" t="s">
        <v>490</v>
      </c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5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5.75" customHeight="1">
      <c r="A304" s="37" t="s">
        <v>450</v>
      </c>
      <c r="B304" s="89">
        <v>0.18</v>
      </c>
      <c r="C304" s="89">
        <v>1.1</v>
      </c>
      <c r="D304" s="18">
        <f t="shared" ref="D304:D317" si="79">C304*B304</f>
        <v>0.198</v>
      </c>
      <c r="E304" s="18">
        <f>B304*A302</f>
        <v>0.72</v>
      </c>
      <c r="F304" s="18">
        <f t="shared" ref="F304:F317" si="80">E304*C304</f>
        <v>0.792</v>
      </c>
      <c r="G304" s="140">
        <v>0.0</v>
      </c>
      <c r="H304" s="18">
        <v>1.175</v>
      </c>
      <c r="I304" s="89">
        <f t="shared" ref="I304:I317" si="81">H304*E304</f>
        <v>0.846</v>
      </c>
      <c r="J304" s="116">
        <f>'Insumos Buffet'!D62</f>
        <v>3756</v>
      </c>
      <c r="K304" s="3">
        <f t="shared" ref="K304:K317" si="82">J304*I304</f>
        <v>3177.576</v>
      </c>
      <c r="L304" s="3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5.75" customHeight="1">
      <c r="A305" s="31" t="s">
        <v>511</v>
      </c>
      <c r="B305" s="89">
        <v>0.04</v>
      </c>
      <c r="C305" s="89">
        <v>0.0</v>
      </c>
      <c r="D305" s="18">
        <f t="shared" si="79"/>
        <v>0</v>
      </c>
      <c r="E305" s="18">
        <f>B305*A302</f>
        <v>0.16</v>
      </c>
      <c r="F305" s="18">
        <f t="shared" si="80"/>
        <v>0</v>
      </c>
      <c r="G305" s="87"/>
      <c r="H305" s="18">
        <v>1.0</v>
      </c>
      <c r="I305" s="89">
        <f t="shared" si="81"/>
        <v>0.16</v>
      </c>
      <c r="J305" s="116">
        <f>'Insumos Buffet'!D80</f>
        <v>4437</v>
      </c>
      <c r="K305" s="3">
        <f t="shared" si="82"/>
        <v>709.92</v>
      </c>
      <c r="L305" s="3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5.75" customHeight="1">
      <c r="A306" s="31" t="s">
        <v>428</v>
      </c>
      <c r="B306" s="18">
        <v>0.03</v>
      </c>
      <c r="C306" s="18">
        <v>1.0</v>
      </c>
      <c r="D306" s="18">
        <f t="shared" si="79"/>
        <v>0.03</v>
      </c>
      <c r="E306" s="18">
        <f>B306*A302</f>
        <v>0.12</v>
      </c>
      <c r="F306" s="18">
        <f t="shared" si="80"/>
        <v>0.12</v>
      </c>
      <c r="G306" s="148" t="s">
        <v>527</v>
      </c>
      <c r="H306" s="18">
        <v>1.0</v>
      </c>
      <c r="I306" s="89">
        <f t="shared" si="81"/>
        <v>0.12</v>
      </c>
      <c r="J306" s="116">
        <f>'Insumos Buffet'!D45</f>
        <v>2600</v>
      </c>
      <c r="K306" s="3">
        <f t="shared" si="82"/>
        <v>312</v>
      </c>
      <c r="L306" s="3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5.75" customHeight="1">
      <c r="A307" s="31" t="s">
        <v>387</v>
      </c>
      <c r="B307" s="18">
        <v>0.02</v>
      </c>
      <c r="C307" s="18">
        <v>1.0</v>
      </c>
      <c r="D307" s="18">
        <f t="shared" si="79"/>
        <v>0.02</v>
      </c>
      <c r="E307" s="18">
        <f>B307*A302</f>
        <v>0.08</v>
      </c>
      <c r="F307" s="18">
        <f t="shared" si="80"/>
        <v>0.08</v>
      </c>
      <c r="G307" s="142"/>
      <c r="H307" s="18">
        <v>1.0</v>
      </c>
      <c r="I307" s="89">
        <f t="shared" si="81"/>
        <v>0.08</v>
      </c>
      <c r="J307" s="116">
        <f>'Insumos Buffet'!D29</f>
        <v>7700</v>
      </c>
      <c r="K307" s="3">
        <f t="shared" si="82"/>
        <v>616</v>
      </c>
      <c r="L307" s="3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5.75" customHeight="1">
      <c r="A308" s="31" t="s">
        <v>447</v>
      </c>
      <c r="B308" s="18">
        <v>0.01</v>
      </c>
      <c r="C308" s="18">
        <v>1.0</v>
      </c>
      <c r="D308" s="18">
        <f t="shared" si="79"/>
        <v>0.01</v>
      </c>
      <c r="E308" s="18">
        <f>B308*A302</f>
        <v>0.04</v>
      </c>
      <c r="F308" s="18">
        <f t="shared" si="80"/>
        <v>0.04</v>
      </c>
      <c r="G308" s="142"/>
      <c r="H308" s="18">
        <v>1.0</v>
      </c>
      <c r="I308" s="89">
        <f t="shared" si="81"/>
        <v>0.04</v>
      </c>
      <c r="J308" s="116">
        <f>'Insumos Buffet'!D52</f>
        <v>10000</v>
      </c>
      <c r="K308" s="3">
        <f t="shared" si="82"/>
        <v>400</v>
      </c>
      <c r="L308" s="3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5.75" customHeight="1">
      <c r="A309" s="31" t="s">
        <v>505</v>
      </c>
      <c r="B309" s="18">
        <v>0.002</v>
      </c>
      <c r="C309" s="18">
        <v>1.0</v>
      </c>
      <c r="D309" s="18">
        <f t="shared" si="79"/>
        <v>0.002</v>
      </c>
      <c r="E309" s="18">
        <f>B309*A302</f>
        <v>0.008</v>
      </c>
      <c r="F309" s="18">
        <f t="shared" si="80"/>
        <v>0.008</v>
      </c>
      <c r="G309" s="87"/>
      <c r="H309" s="18">
        <v>1.0</v>
      </c>
      <c r="I309" s="89">
        <f t="shared" si="81"/>
        <v>0.008</v>
      </c>
      <c r="J309" s="116">
        <f>'Insumos Buffet'!D82</f>
        <v>3200</v>
      </c>
      <c r="K309" s="3">
        <f t="shared" si="82"/>
        <v>25.6</v>
      </c>
      <c r="L309" s="3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5.75" customHeight="1">
      <c r="A310" s="31" t="s">
        <v>494</v>
      </c>
      <c r="B310" s="18">
        <v>5.0E-4</v>
      </c>
      <c r="C310" s="18">
        <v>1.0</v>
      </c>
      <c r="D310" s="18">
        <f t="shared" si="79"/>
        <v>0.0005</v>
      </c>
      <c r="E310" s="18">
        <f>B310*A302</f>
        <v>0.002</v>
      </c>
      <c r="F310" s="18">
        <f t="shared" si="80"/>
        <v>0.002</v>
      </c>
      <c r="G310" s="59"/>
      <c r="H310" s="18">
        <v>1.0</v>
      </c>
      <c r="I310" s="89">
        <f t="shared" si="81"/>
        <v>0.002</v>
      </c>
      <c r="J310" s="116">
        <f>'Insumos Buffet'!D70</f>
        <v>145000</v>
      </c>
      <c r="K310" s="3">
        <f t="shared" si="82"/>
        <v>290</v>
      </c>
      <c r="L310" s="3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5.75" customHeight="1">
      <c r="A311" s="31" t="s">
        <v>448</v>
      </c>
      <c r="B311" s="89">
        <v>5.0E-4</v>
      </c>
      <c r="C311" s="89">
        <v>1.0</v>
      </c>
      <c r="D311" s="18">
        <f t="shared" si="79"/>
        <v>0.0005</v>
      </c>
      <c r="E311" s="18">
        <f>B311*A302</f>
        <v>0.002</v>
      </c>
      <c r="F311" s="18">
        <f t="shared" si="80"/>
        <v>0.002</v>
      </c>
      <c r="G311" s="148" t="s">
        <v>528</v>
      </c>
      <c r="H311" s="18">
        <v>1.0</v>
      </c>
      <c r="I311" s="89">
        <f t="shared" si="81"/>
        <v>0.002</v>
      </c>
      <c r="J311" s="116">
        <f>'Insumos Buffet'!D57</f>
        <v>190000</v>
      </c>
      <c r="K311" s="3">
        <f t="shared" si="82"/>
        <v>380</v>
      </c>
      <c r="L311" s="3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5.75" customHeight="1">
      <c r="A312" s="2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5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5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/>
      <c r="I314" s="89">
        <f t="shared" si="81"/>
        <v>0</v>
      </c>
      <c r="J314" s="116"/>
      <c r="K314" s="3">
        <f t="shared" si="82"/>
        <v>0</v>
      </c>
      <c r="L314" s="3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5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/>
      <c r="I315" s="89">
        <f t="shared" si="81"/>
        <v>0</v>
      </c>
      <c r="J315" s="118"/>
      <c r="K315" s="3">
        <f t="shared" si="82"/>
        <v>0</v>
      </c>
      <c r="L315" s="3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5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43">
        <f>F318/A302</f>
        <v>0.261</v>
      </c>
      <c r="H316" s="18"/>
      <c r="I316" s="89">
        <f t="shared" si="81"/>
        <v>0</v>
      </c>
      <c r="J316" s="3"/>
      <c r="K316" s="3">
        <f t="shared" si="82"/>
        <v>0</v>
      </c>
      <c r="L316" s="3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5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/>
      <c r="I317" s="89">
        <f t="shared" si="81"/>
        <v>0</v>
      </c>
      <c r="J317" s="3"/>
      <c r="K317" s="3">
        <f t="shared" si="82"/>
        <v>0</v>
      </c>
      <c r="L317" s="3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5.75" customHeight="1">
      <c r="A318" s="4" t="s">
        <v>495</v>
      </c>
      <c r="B318" s="97">
        <f>SUM(B304:B317)</f>
        <v>0.283</v>
      </c>
      <c r="C318" s="96"/>
      <c r="D318" s="97">
        <f t="shared" ref="D318:F318" si="83">SUM(D304:D317)</f>
        <v>0.261</v>
      </c>
      <c r="E318" s="97">
        <f t="shared" si="83"/>
        <v>1.132</v>
      </c>
      <c r="F318" s="97">
        <f t="shared" si="83"/>
        <v>1.044</v>
      </c>
      <c r="G318" s="87"/>
      <c r="H318" s="96"/>
      <c r="I318" s="97">
        <f t="shared" ref="I318:L318" si="84">SUM(I304:I317)</f>
        <v>1.258</v>
      </c>
      <c r="J318" s="98">
        <f t="shared" si="84"/>
        <v>366693</v>
      </c>
      <c r="K318" s="98">
        <f t="shared" si="84"/>
        <v>5911.096</v>
      </c>
      <c r="L318" s="98">
        <f t="shared" si="84"/>
        <v>0</v>
      </c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5.75" customHeight="1">
      <c r="A319" s="8"/>
      <c r="B319" s="100"/>
      <c r="C319" s="100"/>
      <c r="D319" s="100"/>
      <c r="E319" s="100"/>
      <c r="F319" s="100"/>
      <c r="G319" s="100"/>
      <c r="H319" s="100"/>
      <c r="I319" s="101" t="s">
        <v>496</v>
      </c>
      <c r="J319" s="33"/>
      <c r="K319" s="100"/>
      <c r="L319" s="101" t="s">
        <v>497</v>
      </c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5.75" customHeight="1">
      <c r="A320" s="8"/>
      <c r="B320" s="100"/>
      <c r="C320" s="100"/>
      <c r="D320" s="100"/>
      <c r="E320" s="100"/>
      <c r="F320" s="100"/>
      <c r="G320" s="100"/>
      <c r="H320" s="100"/>
      <c r="I320" s="104">
        <f>G316*A302</f>
        <v>1.044</v>
      </c>
      <c r="J320" s="33"/>
      <c r="K320" s="100"/>
      <c r="L320" s="104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33"/>
      <c r="K321" s="8"/>
      <c r="L321" s="8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33"/>
      <c r="K322" s="8"/>
      <c r="L322" s="8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5.75" customHeight="1">
      <c r="A323" s="66" t="s">
        <v>196</v>
      </c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5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5.75" customHeight="1">
      <c r="A325" s="81">
        <f>'Menu Cíclico'!BH14</f>
        <v>4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14" t="s">
        <v>488</v>
      </c>
      <c r="K325" s="85" t="s">
        <v>489</v>
      </c>
      <c r="L325" s="85" t="s">
        <v>490</v>
      </c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5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5.75" customHeight="1">
      <c r="A327" s="37" t="s">
        <v>657</v>
      </c>
      <c r="B327" s="89">
        <v>0.15</v>
      </c>
      <c r="C327" s="89">
        <v>1.1</v>
      </c>
      <c r="D327" s="18">
        <f t="shared" ref="D327:D340" si="85">C327*B327</f>
        <v>0.165</v>
      </c>
      <c r="E327" s="18">
        <f>B327*A325</f>
        <v>0.6</v>
      </c>
      <c r="F327" s="18">
        <f t="shared" ref="F327:F340" si="86">E327*C327</f>
        <v>0.66</v>
      </c>
      <c r="G327" s="140">
        <v>0.0</v>
      </c>
      <c r="H327" s="18">
        <v>1.175</v>
      </c>
      <c r="I327" s="89">
        <f t="shared" ref="I327:I340" si="87">H327*E327</f>
        <v>0.705</v>
      </c>
      <c r="J327" s="116">
        <f>'Insumos Buffet'!D62</f>
        <v>3756</v>
      </c>
      <c r="K327" s="3">
        <f t="shared" ref="K327:K340" si="88">J327*I327</f>
        <v>2647.98</v>
      </c>
      <c r="L327" s="3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5.75" customHeight="1">
      <c r="A328" s="31" t="s">
        <v>378</v>
      </c>
      <c r="B328" s="89">
        <v>0.01</v>
      </c>
      <c r="C328" s="89">
        <v>1.0</v>
      </c>
      <c r="D328" s="18">
        <f t="shared" si="85"/>
        <v>0.01</v>
      </c>
      <c r="E328" s="18">
        <f>B328*A325</f>
        <v>0.04</v>
      </c>
      <c r="F328" s="18">
        <f t="shared" si="86"/>
        <v>0.04</v>
      </c>
      <c r="G328" s="87"/>
      <c r="H328" s="18">
        <v>1.0</v>
      </c>
      <c r="I328" s="89">
        <f t="shared" si="87"/>
        <v>0.04</v>
      </c>
      <c r="J328" s="116">
        <f>'Insumos Buffet'!D25</f>
        <v>12732</v>
      </c>
      <c r="K328" s="3">
        <f t="shared" si="88"/>
        <v>509.28</v>
      </c>
      <c r="L328" s="3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5.75" customHeight="1">
      <c r="A329" s="31" t="s">
        <v>658</v>
      </c>
      <c r="B329" s="18">
        <v>0.03</v>
      </c>
      <c r="C329" s="18">
        <v>1.0</v>
      </c>
      <c r="D329" s="18">
        <f t="shared" si="85"/>
        <v>0.03</v>
      </c>
      <c r="E329" s="18">
        <f>B329*A325</f>
        <v>0.12</v>
      </c>
      <c r="F329" s="18">
        <f t="shared" si="86"/>
        <v>0.12</v>
      </c>
      <c r="G329" s="148" t="s">
        <v>527</v>
      </c>
      <c r="H329" s="18">
        <v>1.0</v>
      </c>
      <c r="I329" s="89">
        <f t="shared" si="87"/>
        <v>0.12</v>
      </c>
      <c r="J329" s="116">
        <f>'Insumos Buffet'!D88</f>
        <v>49781.722</v>
      </c>
      <c r="K329" s="3">
        <f t="shared" si="88"/>
        <v>5973.80664</v>
      </c>
      <c r="L329" s="3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5.75" customHeight="1">
      <c r="A330" s="31" t="s">
        <v>502</v>
      </c>
      <c r="B330" s="18">
        <v>0.01</v>
      </c>
      <c r="C330" s="18">
        <v>1.0</v>
      </c>
      <c r="D330" s="18">
        <f t="shared" si="85"/>
        <v>0.01</v>
      </c>
      <c r="E330" s="18">
        <f>B330*A325</f>
        <v>0.04</v>
      </c>
      <c r="F330" s="18">
        <f t="shared" si="86"/>
        <v>0.04</v>
      </c>
      <c r="G330" s="142"/>
      <c r="H330" s="18">
        <v>1.0</v>
      </c>
      <c r="I330" s="89">
        <f t="shared" si="87"/>
        <v>0.04</v>
      </c>
      <c r="J330" s="116">
        <f>'Insumos Buffet'!D73</f>
        <v>20363</v>
      </c>
      <c r="K330" s="3">
        <f t="shared" si="88"/>
        <v>814.52</v>
      </c>
      <c r="L330" s="3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5.75" customHeight="1">
      <c r="A331" s="31" t="s">
        <v>505</v>
      </c>
      <c r="B331" s="18">
        <v>0.002</v>
      </c>
      <c r="C331" s="18">
        <v>1.0</v>
      </c>
      <c r="D331" s="18">
        <f t="shared" si="85"/>
        <v>0.002</v>
      </c>
      <c r="E331" s="18">
        <f>B331*A325</f>
        <v>0.008</v>
      </c>
      <c r="F331" s="18">
        <f t="shared" si="86"/>
        <v>0.008</v>
      </c>
      <c r="G331" s="142"/>
      <c r="H331" s="18">
        <v>1.0</v>
      </c>
      <c r="I331" s="89">
        <f t="shared" si="87"/>
        <v>0.008</v>
      </c>
      <c r="J331" s="116">
        <f>'Insumos Buffet'!D82</f>
        <v>3200</v>
      </c>
      <c r="K331" s="3">
        <f t="shared" si="88"/>
        <v>25.6</v>
      </c>
      <c r="L331" s="3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5.75" customHeight="1">
      <c r="A332" s="31" t="s">
        <v>494</v>
      </c>
      <c r="B332" s="18">
        <v>5.0E-4</v>
      </c>
      <c r="C332" s="18">
        <v>1.0</v>
      </c>
      <c r="D332" s="18">
        <f t="shared" si="85"/>
        <v>0.0005</v>
      </c>
      <c r="E332" s="18">
        <f>B332*A325</f>
        <v>0.002</v>
      </c>
      <c r="F332" s="18">
        <f t="shared" si="86"/>
        <v>0.002</v>
      </c>
      <c r="G332" s="87"/>
      <c r="H332" s="18">
        <v>1.0</v>
      </c>
      <c r="I332" s="89">
        <f t="shared" si="87"/>
        <v>0.002</v>
      </c>
      <c r="J332" s="116">
        <f>'Insumos Buffet'!D70</f>
        <v>145000</v>
      </c>
      <c r="K332" s="3">
        <f t="shared" si="88"/>
        <v>290</v>
      </c>
      <c r="L332" s="3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5.75" customHeight="1">
      <c r="A333" s="31" t="s">
        <v>345</v>
      </c>
      <c r="B333" s="18">
        <v>0.01</v>
      </c>
      <c r="C333" s="18">
        <v>1.0</v>
      </c>
      <c r="D333" s="18">
        <f t="shared" si="85"/>
        <v>0.01</v>
      </c>
      <c r="E333" s="18">
        <f>B333*A325</f>
        <v>0.04</v>
      </c>
      <c r="F333" s="18">
        <f t="shared" si="86"/>
        <v>0.04</v>
      </c>
      <c r="G333" s="59"/>
      <c r="H333" s="18">
        <v>1.175</v>
      </c>
      <c r="I333" s="89">
        <f t="shared" si="87"/>
        <v>0.047</v>
      </c>
      <c r="J333" s="116">
        <f>'Insumos Buffet'!D21</f>
        <v>2990</v>
      </c>
      <c r="K333" s="3">
        <f t="shared" si="88"/>
        <v>140.53</v>
      </c>
      <c r="L333" s="3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5.75" customHeight="1">
      <c r="A334" s="31" t="s">
        <v>659</v>
      </c>
      <c r="B334" s="89">
        <v>0.01</v>
      </c>
      <c r="C334" s="89">
        <v>1.0</v>
      </c>
      <c r="D334" s="18">
        <f t="shared" si="85"/>
        <v>0.01</v>
      </c>
      <c r="E334" s="18">
        <f>B334*A325</f>
        <v>0.04</v>
      </c>
      <c r="F334" s="18">
        <f t="shared" si="86"/>
        <v>0.04</v>
      </c>
      <c r="G334" s="148" t="s">
        <v>528</v>
      </c>
      <c r="H334" s="18">
        <v>1.0</v>
      </c>
      <c r="I334" s="89">
        <f t="shared" si="87"/>
        <v>0.04</v>
      </c>
      <c r="J334" s="116">
        <f>'Insumos Buffet'!D118</f>
        <v>7088</v>
      </c>
      <c r="K334" s="3">
        <f t="shared" si="88"/>
        <v>283.52</v>
      </c>
      <c r="L334" s="3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5.75" customHeight="1">
      <c r="A335" s="31" t="s">
        <v>47</v>
      </c>
      <c r="B335" s="89">
        <v>0.01</v>
      </c>
      <c r="C335" s="89">
        <v>1.0</v>
      </c>
      <c r="D335" s="18">
        <f t="shared" si="85"/>
        <v>0.01</v>
      </c>
      <c r="E335" s="18">
        <f>B335*A325</f>
        <v>0.04</v>
      </c>
      <c r="F335" s="18">
        <f t="shared" si="86"/>
        <v>0.04</v>
      </c>
      <c r="G335" s="142"/>
      <c r="H335" s="18">
        <v>1.0</v>
      </c>
      <c r="I335" s="89">
        <f t="shared" si="87"/>
        <v>0.04</v>
      </c>
      <c r="J335" s="116">
        <f>'Insumos Buffet'!D2</f>
        <v>6820</v>
      </c>
      <c r="K335" s="3">
        <f t="shared" si="88"/>
        <v>272.8</v>
      </c>
      <c r="L335" s="3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5.75" customHeight="1">
      <c r="A336" s="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/>
      <c r="I336" s="89">
        <f t="shared" si="87"/>
        <v>0</v>
      </c>
      <c r="J336" s="116"/>
      <c r="K336" s="3">
        <f t="shared" si="88"/>
        <v>0</v>
      </c>
      <c r="L336" s="3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5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116"/>
      <c r="K337" s="3">
        <f t="shared" si="88"/>
        <v>0</v>
      </c>
      <c r="L337" s="3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5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/>
      <c r="I338" s="89">
        <f t="shared" si="87"/>
        <v>0</v>
      </c>
      <c r="J338" s="118"/>
      <c r="K338" s="3">
        <f t="shared" si="88"/>
        <v>0</v>
      </c>
      <c r="L338" s="3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5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43">
        <f>F341/A325</f>
        <v>0.2475</v>
      </c>
      <c r="H339" s="18"/>
      <c r="I339" s="89">
        <f t="shared" si="87"/>
        <v>0</v>
      </c>
      <c r="J339" s="3"/>
      <c r="K339" s="3">
        <f t="shared" si="88"/>
        <v>0</v>
      </c>
      <c r="L339" s="3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5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/>
      <c r="I340" s="89">
        <f t="shared" si="87"/>
        <v>0</v>
      </c>
      <c r="J340" s="3"/>
      <c r="K340" s="3">
        <f t="shared" si="88"/>
        <v>0</v>
      </c>
      <c r="L340" s="3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5.75" customHeight="1">
      <c r="A341" s="4" t="s">
        <v>495</v>
      </c>
      <c r="B341" s="97">
        <f>SUM(B327:B340)</f>
        <v>0.2325</v>
      </c>
      <c r="C341" s="96"/>
      <c r="D341" s="97">
        <f t="shared" ref="D341:F341" si="89">SUM(D327:D340)</f>
        <v>0.2475</v>
      </c>
      <c r="E341" s="97">
        <f t="shared" si="89"/>
        <v>0.93</v>
      </c>
      <c r="F341" s="97">
        <f t="shared" si="89"/>
        <v>0.99</v>
      </c>
      <c r="G341" s="87"/>
      <c r="H341" s="96"/>
      <c r="I341" s="97">
        <f t="shared" ref="I341:L341" si="90">SUM(I327:I340)</f>
        <v>1.042</v>
      </c>
      <c r="J341" s="98">
        <f t="shared" si="90"/>
        <v>251730.722</v>
      </c>
      <c r="K341" s="98">
        <f t="shared" si="90"/>
        <v>10958.03664</v>
      </c>
      <c r="L341" s="98">
        <f t="shared" si="90"/>
        <v>0</v>
      </c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5.75" customHeight="1">
      <c r="A342" s="8"/>
      <c r="B342" s="100"/>
      <c r="C342" s="100"/>
      <c r="D342" s="100"/>
      <c r="E342" s="100"/>
      <c r="F342" s="100"/>
      <c r="G342" s="100"/>
      <c r="H342" s="100"/>
      <c r="I342" s="101" t="s">
        <v>496</v>
      </c>
      <c r="J342" s="33"/>
      <c r="K342" s="100"/>
      <c r="L342" s="101" t="s">
        <v>497</v>
      </c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5.75" customHeight="1">
      <c r="A343" s="8"/>
      <c r="B343" s="100"/>
      <c r="C343" s="100"/>
      <c r="D343" s="100"/>
      <c r="E343" s="100"/>
      <c r="F343" s="100"/>
      <c r="G343" s="100"/>
      <c r="H343" s="100"/>
      <c r="I343" s="104">
        <f>G339*A325</f>
        <v>0.99</v>
      </c>
      <c r="J343" s="33"/>
      <c r="K343" s="100"/>
      <c r="L343" s="104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5.75" customHeight="1">
      <c r="A344" s="8"/>
      <c r="B344" s="100"/>
      <c r="C344" s="100"/>
      <c r="D344" s="100"/>
      <c r="E344" s="100"/>
      <c r="F344" s="100"/>
      <c r="G344" s="100"/>
      <c r="H344" s="100"/>
      <c r="I344" s="107"/>
      <c r="J344" s="33"/>
      <c r="K344" s="100"/>
      <c r="L344" s="10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33"/>
      <c r="K345" s="8"/>
      <c r="L345" s="8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5.75" customHeight="1">
      <c r="A346" s="66" t="s">
        <v>353</v>
      </c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5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5.75" customHeight="1">
      <c r="A348" s="81">
        <f>'Menu Cíclico'!D15</f>
        <v>4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14" t="s">
        <v>488</v>
      </c>
      <c r="K348" s="85" t="s">
        <v>489</v>
      </c>
      <c r="L348" s="85" t="s">
        <v>490</v>
      </c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5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5.75" customHeight="1">
      <c r="A350" s="37" t="s">
        <v>450</v>
      </c>
      <c r="B350" s="89">
        <v>0.15</v>
      </c>
      <c r="C350" s="89">
        <v>1.1</v>
      </c>
      <c r="D350" s="18">
        <f t="shared" ref="D350:D363" si="91">C350*B350</f>
        <v>0.165</v>
      </c>
      <c r="E350" s="18">
        <f>B350*A348</f>
        <v>0.6</v>
      </c>
      <c r="F350" s="18">
        <f t="shared" ref="F350:F363" si="92">E350*C350</f>
        <v>0.66</v>
      </c>
      <c r="G350" s="140">
        <v>0.0</v>
      </c>
      <c r="H350" s="18">
        <v>1.125</v>
      </c>
      <c r="I350" s="89">
        <f t="shared" ref="I350:I363" si="93">H350*E350</f>
        <v>0.675</v>
      </c>
      <c r="J350" s="116">
        <f>'Insumos Buffet'!D62</f>
        <v>3756</v>
      </c>
      <c r="K350" s="3">
        <f t="shared" ref="K350:K363" si="94">J350*I350</f>
        <v>2535.3</v>
      </c>
      <c r="L350" s="3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5.75" customHeight="1">
      <c r="A351" s="31" t="s">
        <v>368</v>
      </c>
      <c r="B351" s="89">
        <v>0.005</v>
      </c>
      <c r="C351" s="89">
        <v>1.0</v>
      </c>
      <c r="D351" s="18">
        <f t="shared" si="91"/>
        <v>0.005</v>
      </c>
      <c r="E351" s="18">
        <f>B351*A348</f>
        <v>0.02</v>
      </c>
      <c r="F351" s="18">
        <f t="shared" si="92"/>
        <v>0.02</v>
      </c>
      <c r="G351" s="87"/>
      <c r="H351" s="18">
        <v>1.175</v>
      </c>
      <c r="I351" s="89">
        <f t="shared" si="93"/>
        <v>0.0235</v>
      </c>
      <c r="J351" s="116">
        <f>'Insumos Buffet'!D22</f>
        <v>9024</v>
      </c>
      <c r="K351" s="3">
        <f t="shared" si="94"/>
        <v>212.064</v>
      </c>
      <c r="L351" s="3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5.75" customHeight="1">
      <c r="A352" s="31" t="s">
        <v>423</v>
      </c>
      <c r="B352" s="18">
        <v>0.06</v>
      </c>
      <c r="C352" s="18">
        <v>1.0</v>
      </c>
      <c r="D352" s="18">
        <f t="shared" si="91"/>
        <v>0.06</v>
      </c>
      <c r="E352" s="18">
        <f>B352*A348</f>
        <v>0.24</v>
      </c>
      <c r="F352" s="18">
        <f t="shared" si="92"/>
        <v>0.24</v>
      </c>
      <c r="G352" s="148" t="s">
        <v>527</v>
      </c>
      <c r="H352" s="18">
        <v>1.0</v>
      </c>
      <c r="I352" s="89">
        <f t="shared" si="93"/>
        <v>0.24</v>
      </c>
      <c r="J352" s="116">
        <f>'Insumos Buffet'!D41</f>
        <v>432</v>
      </c>
      <c r="K352" s="3">
        <f t="shared" si="94"/>
        <v>103.68</v>
      </c>
      <c r="L352" s="3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5.75" customHeight="1">
      <c r="A353" s="31" t="s">
        <v>512</v>
      </c>
      <c r="B353" s="18">
        <v>0.01</v>
      </c>
      <c r="C353" s="18">
        <v>1.0</v>
      </c>
      <c r="D353" s="18">
        <f t="shared" si="91"/>
        <v>0.01</v>
      </c>
      <c r="E353" s="18">
        <f>B353*A348</f>
        <v>0.04</v>
      </c>
      <c r="F353" s="18">
        <f t="shared" si="92"/>
        <v>0.04</v>
      </c>
      <c r="G353" s="142"/>
      <c r="H353" s="18">
        <v>1.0</v>
      </c>
      <c r="I353" s="89">
        <f t="shared" si="93"/>
        <v>0.04</v>
      </c>
      <c r="J353" s="116">
        <f>'Insumos Buffet'!D40</f>
        <v>3890</v>
      </c>
      <c r="K353" s="3">
        <f t="shared" si="94"/>
        <v>155.6</v>
      </c>
      <c r="L353" s="3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5.75" customHeight="1">
      <c r="A354" s="31" t="s">
        <v>505</v>
      </c>
      <c r="B354" s="18">
        <v>0.002</v>
      </c>
      <c r="C354" s="18">
        <v>1.0</v>
      </c>
      <c r="D354" s="18">
        <f t="shared" si="91"/>
        <v>0.002</v>
      </c>
      <c r="E354" s="18">
        <f>B354*A348</f>
        <v>0.008</v>
      </c>
      <c r="F354" s="18">
        <f t="shared" si="92"/>
        <v>0.008</v>
      </c>
      <c r="G354" s="142"/>
      <c r="H354" s="18">
        <v>1.0</v>
      </c>
      <c r="I354" s="89">
        <f t="shared" si="93"/>
        <v>0.008</v>
      </c>
      <c r="J354" s="116">
        <f>'Insumos Buffet'!D82</f>
        <v>3200</v>
      </c>
      <c r="K354" s="3">
        <f t="shared" si="94"/>
        <v>25.6</v>
      </c>
      <c r="L354" s="3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5.75" customHeight="1">
      <c r="A355" s="31" t="s">
        <v>494</v>
      </c>
      <c r="B355" s="18">
        <v>5.0E-4</v>
      </c>
      <c r="C355" s="18">
        <v>1.0</v>
      </c>
      <c r="D355" s="18">
        <f t="shared" si="91"/>
        <v>0.0005</v>
      </c>
      <c r="E355" s="18">
        <f>B355*A348</f>
        <v>0.002</v>
      </c>
      <c r="F355" s="18">
        <f t="shared" si="92"/>
        <v>0.002</v>
      </c>
      <c r="G355" s="87"/>
      <c r="H355" s="18">
        <v>1.0</v>
      </c>
      <c r="I355" s="89">
        <f t="shared" si="93"/>
        <v>0.002</v>
      </c>
      <c r="J355" s="116">
        <f>'Insumos Buffet'!D70</f>
        <v>145000</v>
      </c>
      <c r="K355" s="3">
        <f t="shared" si="94"/>
        <v>290</v>
      </c>
      <c r="L355" s="3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5.75" customHeight="1">
      <c r="A356" s="31" t="s">
        <v>428</v>
      </c>
      <c r="B356" s="18">
        <v>0.03</v>
      </c>
      <c r="C356" s="18">
        <v>1.0</v>
      </c>
      <c r="D356" s="18">
        <f t="shared" si="91"/>
        <v>0.03</v>
      </c>
      <c r="E356" s="18">
        <f>B356*A348</f>
        <v>0.12</v>
      </c>
      <c r="F356" s="18">
        <f t="shared" si="92"/>
        <v>0.12</v>
      </c>
      <c r="G356" s="59"/>
      <c r="H356" s="18">
        <v>1.0</v>
      </c>
      <c r="I356" s="89">
        <f t="shared" si="93"/>
        <v>0.12</v>
      </c>
      <c r="J356" s="116">
        <f>'Insumos Buffet'!D45</f>
        <v>2600</v>
      </c>
      <c r="K356" s="3">
        <f t="shared" si="94"/>
        <v>312</v>
      </c>
      <c r="L356" s="3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5.75" customHeight="1">
      <c r="A357" s="2"/>
      <c r="B357" s="89"/>
      <c r="C357" s="89"/>
      <c r="D357" s="18">
        <f t="shared" si="91"/>
        <v>0</v>
      </c>
      <c r="E357" s="18">
        <f>B357*A348</f>
        <v>0</v>
      </c>
      <c r="F357" s="18">
        <f t="shared" si="92"/>
        <v>0</v>
      </c>
      <c r="G357" s="148" t="s">
        <v>528</v>
      </c>
      <c r="H357" s="18"/>
      <c r="I357" s="89">
        <f t="shared" si="93"/>
        <v>0</v>
      </c>
      <c r="J357" s="116"/>
      <c r="K357" s="3">
        <f t="shared" si="94"/>
        <v>0</v>
      </c>
      <c r="L357" s="3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5.75" customHeight="1">
      <c r="A358" s="2"/>
      <c r="B358" s="89"/>
      <c r="C358" s="89"/>
      <c r="D358" s="18">
        <f t="shared" si="91"/>
        <v>0</v>
      </c>
      <c r="E358" s="18">
        <f>B358*A348</f>
        <v>0</v>
      </c>
      <c r="F358" s="18">
        <f t="shared" si="92"/>
        <v>0</v>
      </c>
      <c r="G358" s="142"/>
      <c r="H358" s="18"/>
      <c r="I358" s="89">
        <f t="shared" si="93"/>
        <v>0</v>
      </c>
      <c r="J358" s="116"/>
      <c r="K358" s="3">
        <f t="shared" si="94"/>
        <v>0</v>
      </c>
      <c r="L358" s="3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5.75" customHeight="1">
      <c r="A359" s="1"/>
      <c r="B359" s="89"/>
      <c r="C359" s="89"/>
      <c r="D359" s="18">
        <f t="shared" si="91"/>
        <v>0</v>
      </c>
      <c r="E359" s="18">
        <f>B359*A348</f>
        <v>0</v>
      </c>
      <c r="F359" s="18">
        <f t="shared" si="92"/>
        <v>0</v>
      </c>
      <c r="G359" s="142"/>
      <c r="H359" s="18"/>
      <c r="I359" s="89">
        <f t="shared" si="93"/>
        <v>0</v>
      </c>
      <c r="J359" s="116"/>
      <c r="K359" s="3">
        <f t="shared" si="94"/>
        <v>0</v>
      </c>
      <c r="L359" s="3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5.75" customHeight="1">
      <c r="A360" s="1"/>
      <c r="B360" s="89"/>
      <c r="C360" s="89"/>
      <c r="D360" s="18">
        <f t="shared" si="91"/>
        <v>0</v>
      </c>
      <c r="E360" s="18">
        <f>B360*A348</f>
        <v>0</v>
      </c>
      <c r="F360" s="18">
        <f t="shared" si="92"/>
        <v>0</v>
      </c>
      <c r="G360" s="142"/>
      <c r="H360" s="18"/>
      <c r="I360" s="89">
        <f t="shared" si="93"/>
        <v>0</v>
      </c>
      <c r="J360" s="116"/>
      <c r="K360" s="3">
        <f t="shared" si="94"/>
        <v>0</v>
      </c>
      <c r="L360" s="3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5.75" customHeight="1">
      <c r="A361" s="31"/>
      <c r="B361" s="89"/>
      <c r="C361" s="89"/>
      <c r="D361" s="95">
        <f t="shared" si="91"/>
        <v>0</v>
      </c>
      <c r="E361" s="95">
        <f>B361*A348</f>
        <v>0</v>
      </c>
      <c r="F361" s="18">
        <f t="shared" si="92"/>
        <v>0</v>
      </c>
      <c r="G361" s="87"/>
      <c r="H361" s="18"/>
      <c r="I361" s="89">
        <f t="shared" si="93"/>
        <v>0</v>
      </c>
      <c r="J361" s="118"/>
      <c r="K361" s="3">
        <f t="shared" si="94"/>
        <v>0</v>
      </c>
      <c r="L361" s="3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5.75" customHeight="1">
      <c r="A362" s="31"/>
      <c r="B362" s="89"/>
      <c r="C362" s="89"/>
      <c r="D362" s="18">
        <f t="shared" si="91"/>
        <v>0</v>
      </c>
      <c r="E362" s="18">
        <f>B362*A348</f>
        <v>0</v>
      </c>
      <c r="F362" s="18">
        <f t="shared" si="92"/>
        <v>0</v>
      </c>
      <c r="G362" s="143">
        <f>F364/A348</f>
        <v>0.2725</v>
      </c>
      <c r="H362" s="18"/>
      <c r="I362" s="89">
        <f t="shared" si="93"/>
        <v>0</v>
      </c>
      <c r="J362" s="3"/>
      <c r="K362" s="3">
        <f t="shared" si="94"/>
        <v>0</v>
      </c>
      <c r="L362" s="3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5.75" customHeight="1">
      <c r="A363" s="31"/>
      <c r="B363" s="89"/>
      <c r="C363" s="89"/>
      <c r="D363" s="18">
        <f t="shared" si="91"/>
        <v>0</v>
      </c>
      <c r="E363" s="18">
        <f>B363*A348</f>
        <v>0</v>
      </c>
      <c r="F363" s="18">
        <f t="shared" si="92"/>
        <v>0</v>
      </c>
      <c r="G363" s="142"/>
      <c r="H363" s="18"/>
      <c r="I363" s="89">
        <f t="shared" si="93"/>
        <v>0</v>
      </c>
      <c r="J363" s="3"/>
      <c r="K363" s="3">
        <f t="shared" si="94"/>
        <v>0</v>
      </c>
      <c r="L363" s="3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5.75" customHeight="1">
      <c r="A364" s="4" t="s">
        <v>495</v>
      </c>
      <c r="B364" s="97">
        <f>SUM(B350:B363)</f>
        <v>0.2575</v>
      </c>
      <c r="C364" s="96"/>
      <c r="D364" s="97">
        <f t="shared" ref="D364:F364" si="95">SUM(D350:D363)</f>
        <v>0.2725</v>
      </c>
      <c r="E364" s="97">
        <f t="shared" si="95"/>
        <v>1.03</v>
      </c>
      <c r="F364" s="97">
        <f t="shared" si="95"/>
        <v>1.09</v>
      </c>
      <c r="G364" s="87"/>
      <c r="H364" s="96"/>
      <c r="I364" s="97">
        <f t="shared" ref="I364:L364" si="96">SUM(I350:I363)</f>
        <v>1.1085</v>
      </c>
      <c r="J364" s="98">
        <f t="shared" si="96"/>
        <v>167902</v>
      </c>
      <c r="K364" s="98">
        <f t="shared" si="96"/>
        <v>3634.244</v>
      </c>
      <c r="L364" s="98">
        <f t="shared" si="96"/>
        <v>0</v>
      </c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5.75" customHeight="1">
      <c r="A365" s="8"/>
      <c r="B365" s="100"/>
      <c r="C365" s="100"/>
      <c r="D365" s="100"/>
      <c r="E365" s="100"/>
      <c r="F365" s="100"/>
      <c r="G365" s="100"/>
      <c r="H365" s="100"/>
      <c r="I365" s="101" t="s">
        <v>496</v>
      </c>
      <c r="J365" s="33"/>
      <c r="K365" s="100"/>
      <c r="L365" s="101" t="s">
        <v>497</v>
      </c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5.75" customHeight="1">
      <c r="A366" s="8"/>
      <c r="B366" s="100"/>
      <c r="C366" s="100"/>
      <c r="D366" s="100"/>
      <c r="E366" s="100"/>
      <c r="F366" s="100"/>
      <c r="G366" s="100"/>
      <c r="H366" s="100"/>
      <c r="I366" s="104">
        <f>G362*A348</f>
        <v>1.09</v>
      </c>
      <c r="J366" s="33"/>
      <c r="K366" s="100"/>
      <c r="L366" s="104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33"/>
      <c r="K367" s="8"/>
      <c r="L367" s="8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33"/>
      <c r="K368" s="8"/>
      <c r="L368" s="8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5.75" customHeight="1">
      <c r="A369" s="66" t="s">
        <v>245</v>
      </c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6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5.75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5"/>
      <c r="G370" s="76"/>
      <c r="H370" s="79" t="s">
        <v>481</v>
      </c>
      <c r="I370" s="75"/>
      <c r="J370" s="75"/>
      <c r="K370" s="75"/>
      <c r="L370" s="76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5.75" customHeight="1">
      <c r="A371" s="81">
        <f>'Menu Cíclico'!H15</f>
        <v>4</v>
      </c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524</v>
      </c>
      <c r="H371" s="82" t="s">
        <v>486</v>
      </c>
      <c r="I371" s="82" t="s">
        <v>487</v>
      </c>
      <c r="J371" s="114" t="s">
        <v>488</v>
      </c>
      <c r="K371" s="85" t="s">
        <v>489</v>
      </c>
      <c r="L371" s="85" t="s">
        <v>490</v>
      </c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5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87"/>
      <c r="J372" s="115"/>
      <c r="K372" s="87"/>
      <c r="L372" s="8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5.75" customHeight="1">
      <c r="A373" s="37" t="s">
        <v>660</v>
      </c>
      <c r="B373" s="89">
        <v>0.18</v>
      </c>
      <c r="C373" s="89">
        <v>1.2</v>
      </c>
      <c r="D373" s="18">
        <f t="shared" ref="D373:D386" si="97">C373*B373</f>
        <v>0.216</v>
      </c>
      <c r="E373" s="18">
        <f>B373*A371</f>
        <v>0.72</v>
      </c>
      <c r="F373" s="18">
        <f t="shared" ref="F373:F386" si="98">E373*C373</f>
        <v>0.864</v>
      </c>
      <c r="G373" s="140">
        <v>0.0</v>
      </c>
      <c r="H373" s="18">
        <v>1.0</v>
      </c>
      <c r="I373" s="89">
        <f t="shared" ref="I373:I386" si="99">H373*E373</f>
        <v>0.72</v>
      </c>
      <c r="J373" s="116">
        <f>'Insumos Buffet'!D62</f>
        <v>3756</v>
      </c>
      <c r="K373" s="3">
        <f t="shared" ref="K373:K386" si="100">J373*I373</f>
        <v>2704.32</v>
      </c>
      <c r="L373" s="3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5.75" customHeight="1">
      <c r="A374" s="31" t="s">
        <v>433</v>
      </c>
      <c r="B374" s="89">
        <v>0.01</v>
      </c>
      <c r="C374" s="89">
        <v>1.0</v>
      </c>
      <c r="D374" s="18">
        <f t="shared" si="97"/>
        <v>0.01</v>
      </c>
      <c r="E374" s="18">
        <f>B374*A371</f>
        <v>0.04</v>
      </c>
      <c r="F374" s="18">
        <f t="shared" si="98"/>
        <v>0.04</v>
      </c>
      <c r="G374" s="87"/>
      <c r="H374" s="18">
        <v>1.175</v>
      </c>
      <c r="I374" s="89">
        <f t="shared" si="99"/>
        <v>0.047</v>
      </c>
      <c r="J374" s="116">
        <f>'Insumos Buffet'!D49</f>
        <v>18397</v>
      </c>
      <c r="K374" s="3">
        <f t="shared" si="100"/>
        <v>864.659</v>
      </c>
      <c r="L374" s="3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5.75" customHeight="1">
      <c r="A375" s="31" t="s">
        <v>588</v>
      </c>
      <c r="B375" s="18">
        <v>0.005</v>
      </c>
      <c r="C375" s="18">
        <v>1.0</v>
      </c>
      <c r="D375" s="18">
        <f t="shared" si="97"/>
        <v>0.005</v>
      </c>
      <c r="E375" s="18">
        <f>B375*A371</f>
        <v>0.02</v>
      </c>
      <c r="F375" s="18">
        <f t="shared" si="98"/>
        <v>0.02</v>
      </c>
      <c r="G375" s="148" t="s">
        <v>527</v>
      </c>
      <c r="H375" s="18">
        <v>1.0</v>
      </c>
      <c r="I375" s="89">
        <f t="shared" si="99"/>
        <v>0.02</v>
      </c>
      <c r="J375" s="116">
        <f>'Insumos Buffet'!D3</f>
        <v>21370</v>
      </c>
      <c r="K375" s="3">
        <f t="shared" si="100"/>
        <v>427.4</v>
      </c>
      <c r="L375" s="3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5.75" customHeight="1">
      <c r="A376" s="31" t="s">
        <v>425</v>
      </c>
      <c r="B376" s="18">
        <v>0.02</v>
      </c>
      <c r="C376" s="18">
        <v>1.0</v>
      </c>
      <c r="D376" s="18">
        <f t="shared" si="97"/>
        <v>0.02</v>
      </c>
      <c r="E376" s="18">
        <f>B376*A371</f>
        <v>0.08</v>
      </c>
      <c r="F376" s="18">
        <f t="shared" si="98"/>
        <v>0.08</v>
      </c>
      <c r="G376" s="142"/>
      <c r="H376" s="18">
        <v>1.0</v>
      </c>
      <c r="I376" s="89">
        <f t="shared" si="99"/>
        <v>0.08</v>
      </c>
      <c r="J376" s="116">
        <f>'Insumos Buffet'!D42</f>
        <v>23900</v>
      </c>
      <c r="K376" s="3">
        <f t="shared" si="100"/>
        <v>1912</v>
      </c>
      <c r="L376" s="3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5.75" customHeight="1">
      <c r="A377" s="31" t="s">
        <v>502</v>
      </c>
      <c r="B377" s="18">
        <v>0.02</v>
      </c>
      <c r="C377" s="18">
        <v>1.0</v>
      </c>
      <c r="D377" s="18">
        <f t="shared" si="97"/>
        <v>0.02</v>
      </c>
      <c r="E377" s="18">
        <f>B377*A371</f>
        <v>0.08</v>
      </c>
      <c r="F377" s="18">
        <f t="shared" si="98"/>
        <v>0.08</v>
      </c>
      <c r="G377" s="142"/>
      <c r="H377" s="18">
        <v>1.0</v>
      </c>
      <c r="I377" s="89">
        <f t="shared" si="99"/>
        <v>0.08</v>
      </c>
      <c r="J377" s="116">
        <f>'Insumos Buffet'!D73</f>
        <v>20363</v>
      </c>
      <c r="K377" s="3">
        <f t="shared" si="100"/>
        <v>1629.04</v>
      </c>
      <c r="L377" s="3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5.75" customHeight="1">
      <c r="A378" s="31" t="s">
        <v>505</v>
      </c>
      <c r="B378" s="18">
        <v>0.002</v>
      </c>
      <c r="C378" s="18">
        <v>1.0</v>
      </c>
      <c r="D378" s="18">
        <f t="shared" si="97"/>
        <v>0.002</v>
      </c>
      <c r="E378" s="18">
        <f>B378*A371</f>
        <v>0.008</v>
      </c>
      <c r="F378" s="18">
        <f t="shared" si="98"/>
        <v>0.008</v>
      </c>
      <c r="G378" s="87"/>
      <c r="H378" s="18">
        <v>1.0</v>
      </c>
      <c r="I378" s="89">
        <f t="shared" si="99"/>
        <v>0.008</v>
      </c>
      <c r="J378" s="116">
        <f>'Insumos Buffet'!D82</f>
        <v>3200</v>
      </c>
      <c r="K378" s="3">
        <f t="shared" si="100"/>
        <v>25.6</v>
      </c>
      <c r="L378" s="3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5.75" customHeight="1">
      <c r="A379" s="31" t="s">
        <v>494</v>
      </c>
      <c r="B379" s="18">
        <v>1.0E-4</v>
      </c>
      <c r="C379" s="18">
        <v>1.0</v>
      </c>
      <c r="D379" s="18">
        <f t="shared" si="97"/>
        <v>0.0001</v>
      </c>
      <c r="E379" s="18">
        <f>B379*A371</f>
        <v>0.0004</v>
      </c>
      <c r="F379" s="18">
        <f t="shared" si="98"/>
        <v>0.0004</v>
      </c>
      <c r="G379" s="59"/>
      <c r="H379" s="18">
        <v>1.0</v>
      </c>
      <c r="I379" s="89">
        <f t="shared" si="99"/>
        <v>0.0004</v>
      </c>
      <c r="J379" s="116">
        <f>'Insumos Buffet'!D70</f>
        <v>145000</v>
      </c>
      <c r="K379" s="3">
        <f t="shared" si="100"/>
        <v>58</v>
      </c>
      <c r="L379" s="3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5.75" customHeight="1">
      <c r="A380" s="183" t="s">
        <v>542</v>
      </c>
      <c r="B380" s="89">
        <v>1.0E-4</v>
      </c>
      <c r="C380" s="89">
        <v>1.0</v>
      </c>
      <c r="D380" s="18">
        <f t="shared" si="97"/>
        <v>0.0001</v>
      </c>
      <c r="E380" s="18">
        <f>B380*A371</f>
        <v>0.0004</v>
      </c>
      <c r="F380" s="18">
        <f t="shared" si="98"/>
        <v>0.0004</v>
      </c>
      <c r="G380" s="148" t="s">
        <v>528</v>
      </c>
      <c r="H380" s="18">
        <v>1.0</v>
      </c>
      <c r="I380" s="89">
        <f t="shared" si="99"/>
        <v>0.0004</v>
      </c>
      <c r="J380" s="116">
        <f>'Insumos Buffet'!D108</f>
        <v>40000</v>
      </c>
      <c r="K380" s="3">
        <f t="shared" si="100"/>
        <v>16</v>
      </c>
      <c r="L380" s="3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5.75" customHeight="1">
      <c r="A381" s="2"/>
      <c r="B381" s="89"/>
      <c r="C381" s="89"/>
      <c r="D381" s="18">
        <f t="shared" si="97"/>
        <v>0</v>
      </c>
      <c r="E381" s="18">
        <f>B381*A371</f>
        <v>0</v>
      </c>
      <c r="F381" s="18">
        <f t="shared" si="98"/>
        <v>0</v>
      </c>
      <c r="G381" s="142"/>
      <c r="H381" s="18"/>
      <c r="I381" s="89">
        <f t="shared" si="99"/>
        <v>0</v>
      </c>
      <c r="J381" s="116"/>
      <c r="K381" s="3">
        <f t="shared" si="100"/>
        <v>0</v>
      </c>
      <c r="L381" s="3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5.75" customHeight="1">
      <c r="A382" s="1"/>
      <c r="B382" s="89"/>
      <c r="C382" s="89"/>
      <c r="D382" s="18">
        <f t="shared" si="97"/>
        <v>0</v>
      </c>
      <c r="E382" s="18">
        <f>B382*A371</f>
        <v>0</v>
      </c>
      <c r="F382" s="18">
        <f t="shared" si="98"/>
        <v>0</v>
      </c>
      <c r="G382" s="142"/>
      <c r="H382" s="18"/>
      <c r="I382" s="89">
        <f t="shared" si="99"/>
        <v>0</v>
      </c>
      <c r="J382" s="116"/>
      <c r="K382" s="3">
        <f t="shared" si="100"/>
        <v>0</v>
      </c>
      <c r="L382" s="3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5.75" customHeight="1">
      <c r="A383" s="1"/>
      <c r="B383" s="89"/>
      <c r="C383" s="89"/>
      <c r="D383" s="18">
        <f t="shared" si="97"/>
        <v>0</v>
      </c>
      <c r="E383" s="18">
        <f>B383*A371</f>
        <v>0</v>
      </c>
      <c r="F383" s="18">
        <f t="shared" si="98"/>
        <v>0</v>
      </c>
      <c r="G383" s="142"/>
      <c r="H383" s="18"/>
      <c r="I383" s="89">
        <f t="shared" si="99"/>
        <v>0</v>
      </c>
      <c r="J383" s="116"/>
      <c r="K383" s="3">
        <f t="shared" si="100"/>
        <v>0</v>
      </c>
      <c r="L383" s="3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5.75" customHeight="1">
      <c r="A384" s="31"/>
      <c r="B384" s="89"/>
      <c r="C384" s="89"/>
      <c r="D384" s="95">
        <f t="shared" si="97"/>
        <v>0</v>
      </c>
      <c r="E384" s="95">
        <f>B384*A371</f>
        <v>0</v>
      </c>
      <c r="F384" s="18">
        <f t="shared" si="98"/>
        <v>0</v>
      </c>
      <c r="G384" s="87"/>
      <c r="H384" s="18"/>
      <c r="I384" s="89">
        <f t="shared" si="99"/>
        <v>0</v>
      </c>
      <c r="J384" s="118"/>
      <c r="K384" s="3">
        <f t="shared" si="100"/>
        <v>0</v>
      </c>
      <c r="L384" s="3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5.75" customHeight="1">
      <c r="A385" s="31"/>
      <c r="B385" s="89"/>
      <c r="C385" s="89"/>
      <c r="D385" s="18">
        <f t="shared" si="97"/>
        <v>0</v>
      </c>
      <c r="E385" s="18">
        <f>B385*A371</f>
        <v>0</v>
      </c>
      <c r="F385" s="18">
        <f t="shared" si="98"/>
        <v>0</v>
      </c>
      <c r="G385" s="143">
        <f>F387/A371</f>
        <v>0.2732</v>
      </c>
      <c r="H385" s="18"/>
      <c r="I385" s="89">
        <f t="shared" si="99"/>
        <v>0</v>
      </c>
      <c r="J385" s="3"/>
      <c r="K385" s="3">
        <f t="shared" si="100"/>
        <v>0</v>
      </c>
      <c r="L385" s="3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5.75" customHeight="1">
      <c r="A386" s="31"/>
      <c r="B386" s="89"/>
      <c r="C386" s="89"/>
      <c r="D386" s="18">
        <f t="shared" si="97"/>
        <v>0</v>
      </c>
      <c r="E386" s="18">
        <f>B386*A371</f>
        <v>0</v>
      </c>
      <c r="F386" s="18">
        <f t="shared" si="98"/>
        <v>0</v>
      </c>
      <c r="G386" s="142"/>
      <c r="H386" s="18"/>
      <c r="I386" s="89">
        <f t="shared" si="99"/>
        <v>0</v>
      </c>
      <c r="J386" s="3"/>
      <c r="K386" s="3">
        <f t="shared" si="100"/>
        <v>0</v>
      </c>
      <c r="L386" s="3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5.75" customHeight="1">
      <c r="A387" s="4" t="s">
        <v>495</v>
      </c>
      <c r="B387" s="97">
        <f>SUM(B373:B386)</f>
        <v>0.2372</v>
      </c>
      <c r="C387" s="96"/>
      <c r="D387" s="97">
        <f t="shared" ref="D387:F387" si="101">SUM(D373:D386)</f>
        <v>0.2732</v>
      </c>
      <c r="E387" s="97">
        <f t="shared" si="101"/>
        <v>0.9488</v>
      </c>
      <c r="F387" s="97">
        <f t="shared" si="101"/>
        <v>1.0928</v>
      </c>
      <c r="G387" s="87"/>
      <c r="H387" s="96"/>
      <c r="I387" s="97">
        <f t="shared" ref="I387:L387" si="102">SUM(I373:I386)</f>
        <v>0.9558</v>
      </c>
      <c r="J387" s="98">
        <f t="shared" si="102"/>
        <v>275986</v>
      </c>
      <c r="K387" s="98">
        <f t="shared" si="102"/>
        <v>7637.019</v>
      </c>
      <c r="L387" s="98">
        <f t="shared" si="102"/>
        <v>0</v>
      </c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5.75" customHeight="1">
      <c r="A388" s="8"/>
      <c r="B388" s="100"/>
      <c r="C388" s="100"/>
      <c r="D388" s="100"/>
      <c r="E388" s="100"/>
      <c r="F388" s="100"/>
      <c r="G388" s="100"/>
      <c r="H388" s="100"/>
      <c r="I388" s="101" t="s">
        <v>496</v>
      </c>
      <c r="J388" s="33"/>
      <c r="K388" s="100"/>
      <c r="L388" s="101" t="s">
        <v>497</v>
      </c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5.75" customHeight="1">
      <c r="A389" s="8"/>
      <c r="B389" s="100"/>
      <c r="C389" s="100"/>
      <c r="D389" s="100"/>
      <c r="E389" s="100"/>
      <c r="F389" s="100"/>
      <c r="G389" s="100"/>
      <c r="H389" s="100"/>
      <c r="I389" s="104">
        <f>G385*A371</f>
        <v>1.0928</v>
      </c>
      <c r="J389" s="33"/>
      <c r="K389" s="100"/>
      <c r="L389" s="104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33"/>
      <c r="K390" s="8"/>
      <c r="L390" s="8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33"/>
      <c r="K391" s="8"/>
      <c r="L391" s="8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5.75" customHeight="1">
      <c r="A392" s="66" t="s">
        <v>346</v>
      </c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6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5.75" customHeight="1">
      <c r="A393" s="78" t="s">
        <v>478</v>
      </c>
      <c r="B393" s="79" t="s">
        <v>479</v>
      </c>
      <c r="C393" s="75"/>
      <c r="D393" s="76"/>
      <c r="E393" s="80" t="s">
        <v>480</v>
      </c>
      <c r="F393" s="75"/>
      <c r="G393" s="76"/>
      <c r="H393" s="79" t="s">
        <v>481</v>
      </c>
      <c r="I393" s="75"/>
      <c r="J393" s="75"/>
      <c r="K393" s="75"/>
      <c r="L393" s="76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5.75" customHeight="1">
      <c r="A394" s="81">
        <f>'Menu Cíclico'!L15</f>
        <v>4</v>
      </c>
      <c r="B394" s="82" t="s">
        <v>482</v>
      </c>
      <c r="C394" s="82" t="s">
        <v>483</v>
      </c>
      <c r="D394" s="82" t="s">
        <v>484</v>
      </c>
      <c r="E394" s="82" t="s">
        <v>485</v>
      </c>
      <c r="F394" s="82" t="s">
        <v>484</v>
      </c>
      <c r="G394" s="82" t="s">
        <v>524</v>
      </c>
      <c r="H394" s="82" t="s">
        <v>486</v>
      </c>
      <c r="I394" s="82" t="s">
        <v>487</v>
      </c>
      <c r="J394" s="114" t="s">
        <v>488</v>
      </c>
      <c r="K394" s="85" t="s">
        <v>489</v>
      </c>
      <c r="L394" s="85" t="s">
        <v>490</v>
      </c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5.75" customHeight="1">
      <c r="A395" s="86" t="s">
        <v>491</v>
      </c>
      <c r="B395" s="87"/>
      <c r="C395" s="87"/>
      <c r="D395" s="87"/>
      <c r="E395" s="87"/>
      <c r="F395" s="87"/>
      <c r="G395" s="87"/>
      <c r="H395" s="87"/>
      <c r="I395" s="87"/>
      <c r="J395" s="115"/>
      <c r="K395" s="87"/>
      <c r="L395" s="8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5.75" customHeight="1">
      <c r="A396" s="37" t="s">
        <v>450</v>
      </c>
      <c r="B396" s="89">
        <v>0.2</v>
      </c>
      <c r="C396" s="89">
        <v>1.1</v>
      </c>
      <c r="D396" s="18">
        <f t="shared" ref="D396:D409" si="103">C396*B396</f>
        <v>0.22</v>
      </c>
      <c r="E396" s="18">
        <f>B396*A394</f>
        <v>0.8</v>
      </c>
      <c r="F396" s="18">
        <f t="shared" ref="F396:F409" si="104">E396*C396</f>
        <v>0.88</v>
      </c>
      <c r="G396" s="140">
        <v>0.0</v>
      </c>
      <c r="H396" s="18">
        <v>1.175</v>
      </c>
      <c r="I396" s="89">
        <f t="shared" ref="I396:I409" si="105">H396*E396</f>
        <v>0.94</v>
      </c>
      <c r="J396" s="116">
        <f>'Insumos Buffet'!D62</f>
        <v>3756</v>
      </c>
      <c r="K396" s="3">
        <f t="shared" ref="K396:K409" si="106">J396*I396</f>
        <v>3530.64</v>
      </c>
      <c r="L396" s="3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5.75" customHeight="1">
      <c r="A397" s="31" t="s">
        <v>447</v>
      </c>
      <c r="B397" s="89">
        <v>0.01</v>
      </c>
      <c r="C397" s="89">
        <v>1.0</v>
      </c>
      <c r="D397" s="18">
        <f t="shared" si="103"/>
        <v>0.01</v>
      </c>
      <c r="E397" s="18">
        <f>B397*A394</f>
        <v>0.04</v>
      </c>
      <c r="F397" s="18">
        <f t="shared" si="104"/>
        <v>0.04</v>
      </c>
      <c r="G397" s="87"/>
      <c r="H397" s="18">
        <v>1.0</v>
      </c>
      <c r="I397" s="89">
        <f t="shared" si="105"/>
        <v>0.04</v>
      </c>
      <c r="J397" s="116">
        <f>'Insumos Buffet'!D52</f>
        <v>10000</v>
      </c>
      <c r="K397" s="3">
        <f t="shared" si="106"/>
        <v>400</v>
      </c>
      <c r="L397" s="3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5.75" customHeight="1">
      <c r="A398" s="31" t="s">
        <v>505</v>
      </c>
      <c r="B398" s="18">
        <v>0.002</v>
      </c>
      <c r="C398" s="18">
        <v>1.0</v>
      </c>
      <c r="D398" s="18">
        <f t="shared" si="103"/>
        <v>0.002</v>
      </c>
      <c r="E398" s="18">
        <f>B398*A394</f>
        <v>0.008</v>
      </c>
      <c r="F398" s="18">
        <f t="shared" si="104"/>
        <v>0.008</v>
      </c>
      <c r="G398" s="148" t="s">
        <v>527</v>
      </c>
      <c r="H398" s="18">
        <v>1.0</v>
      </c>
      <c r="I398" s="89">
        <f t="shared" si="105"/>
        <v>0.008</v>
      </c>
      <c r="J398" s="116">
        <f>'Insumos Buffet'!D82</f>
        <v>3200</v>
      </c>
      <c r="K398" s="3">
        <f t="shared" si="106"/>
        <v>25.6</v>
      </c>
      <c r="L398" s="3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5.75" customHeight="1">
      <c r="A399" s="31" t="s">
        <v>494</v>
      </c>
      <c r="B399" s="18">
        <v>1.0E-4</v>
      </c>
      <c r="C399" s="18">
        <v>1.0</v>
      </c>
      <c r="D399" s="18">
        <f t="shared" si="103"/>
        <v>0.0001</v>
      </c>
      <c r="E399" s="18">
        <f>B399*A394</f>
        <v>0.0004</v>
      </c>
      <c r="F399" s="18">
        <f t="shared" si="104"/>
        <v>0.0004</v>
      </c>
      <c r="G399" s="142"/>
      <c r="H399" s="18">
        <v>1.0</v>
      </c>
      <c r="I399" s="89">
        <f t="shared" si="105"/>
        <v>0.0004</v>
      </c>
      <c r="J399" s="116">
        <f>'Insumos Buffet'!D70</f>
        <v>145000</v>
      </c>
      <c r="K399" s="3">
        <f t="shared" si="106"/>
        <v>58</v>
      </c>
      <c r="L399" s="3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5.75" customHeight="1">
      <c r="A400" s="2"/>
      <c r="B400" s="18"/>
      <c r="C400" s="18"/>
      <c r="D400" s="18">
        <f t="shared" si="103"/>
        <v>0</v>
      </c>
      <c r="E400" s="18">
        <f>B400*A394</f>
        <v>0</v>
      </c>
      <c r="F400" s="18">
        <f t="shared" si="104"/>
        <v>0</v>
      </c>
      <c r="G400" s="142"/>
      <c r="H400" s="18"/>
      <c r="I400" s="89">
        <f t="shared" si="105"/>
        <v>0</v>
      </c>
      <c r="J400" s="116"/>
      <c r="K400" s="3">
        <f t="shared" si="106"/>
        <v>0</v>
      </c>
      <c r="L400" s="3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5.75" customHeight="1">
      <c r="A401" s="2"/>
      <c r="B401" s="18"/>
      <c r="C401" s="18"/>
      <c r="D401" s="18">
        <f t="shared" si="103"/>
        <v>0</v>
      </c>
      <c r="E401" s="18">
        <f>B401*A394</f>
        <v>0</v>
      </c>
      <c r="F401" s="18">
        <f t="shared" si="104"/>
        <v>0</v>
      </c>
      <c r="G401" s="87"/>
      <c r="H401" s="18"/>
      <c r="I401" s="89">
        <f t="shared" si="105"/>
        <v>0</v>
      </c>
      <c r="J401" s="116"/>
      <c r="K401" s="3">
        <f t="shared" si="106"/>
        <v>0</v>
      </c>
      <c r="L401" s="3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5.75" customHeight="1">
      <c r="A402" s="2"/>
      <c r="B402" s="18"/>
      <c r="C402" s="18"/>
      <c r="D402" s="18">
        <f t="shared" si="103"/>
        <v>0</v>
      </c>
      <c r="E402" s="18">
        <f>B402*A394</f>
        <v>0</v>
      </c>
      <c r="F402" s="18">
        <f t="shared" si="104"/>
        <v>0</v>
      </c>
      <c r="G402" s="59"/>
      <c r="H402" s="18"/>
      <c r="I402" s="89">
        <f t="shared" si="105"/>
        <v>0</v>
      </c>
      <c r="J402" s="116"/>
      <c r="K402" s="3">
        <f t="shared" si="106"/>
        <v>0</v>
      </c>
      <c r="L402" s="3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5.75" customHeight="1">
      <c r="A403" s="2"/>
      <c r="B403" s="89"/>
      <c r="C403" s="89"/>
      <c r="D403" s="18">
        <f t="shared" si="103"/>
        <v>0</v>
      </c>
      <c r="E403" s="18">
        <f>B403*A394</f>
        <v>0</v>
      </c>
      <c r="F403" s="18">
        <f t="shared" si="104"/>
        <v>0</v>
      </c>
      <c r="G403" s="148" t="s">
        <v>528</v>
      </c>
      <c r="H403" s="18"/>
      <c r="I403" s="89">
        <f t="shared" si="105"/>
        <v>0</v>
      </c>
      <c r="J403" s="116"/>
      <c r="K403" s="3">
        <f t="shared" si="106"/>
        <v>0</v>
      </c>
      <c r="L403" s="3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5.75" customHeight="1">
      <c r="A404" s="2"/>
      <c r="B404" s="89"/>
      <c r="C404" s="89"/>
      <c r="D404" s="18">
        <f t="shared" si="103"/>
        <v>0</v>
      </c>
      <c r="E404" s="18">
        <f>B404*A394</f>
        <v>0</v>
      </c>
      <c r="F404" s="18">
        <f t="shared" si="104"/>
        <v>0</v>
      </c>
      <c r="G404" s="142"/>
      <c r="H404" s="18"/>
      <c r="I404" s="89">
        <f t="shared" si="105"/>
        <v>0</v>
      </c>
      <c r="J404" s="116"/>
      <c r="K404" s="3">
        <f t="shared" si="106"/>
        <v>0</v>
      </c>
      <c r="L404" s="3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5.75" customHeight="1">
      <c r="A405" s="1"/>
      <c r="B405" s="89"/>
      <c r="C405" s="89"/>
      <c r="D405" s="18">
        <f t="shared" si="103"/>
        <v>0</v>
      </c>
      <c r="E405" s="18">
        <f>B405*A394</f>
        <v>0</v>
      </c>
      <c r="F405" s="18">
        <f t="shared" si="104"/>
        <v>0</v>
      </c>
      <c r="G405" s="142"/>
      <c r="H405" s="18"/>
      <c r="I405" s="89">
        <f t="shared" si="105"/>
        <v>0</v>
      </c>
      <c r="J405" s="116"/>
      <c r="K405" s="3">
        <f t="shared" si="106"/>
        <v>0</v>
      </c>
      <c r="L405" s="3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5.75" customHeight="1">
      <c r="A406" s="1"/>
      <c r="B406" s="89"/>
      <c r="C406" s="89"/>
      <c r="D406" s="18">
        <f t="shared" si="103"/>
        <v>0</v>
      </c>
      <c r="E406" s="18">
        <f>B406*A394</f>
        <v>0</v>
      </c>
      <c r="F406" s="18">
        <f t="shared" si="104"/>
        <v>0</v>
      </c>
      <c r="G406" s="142"/>
      <c r="H406" s="18"/>
      <c r="I406" s="89">
        <f t="shared" si="105"/>
        <v>0</v>
      </c>
      <c r="J406" s="116"/>
      <c r="K406" s="3">
        <f t="shared" si="106"/>
        <v>0</v>
      </c>
      <c r="L406" s="3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5.75" customHeight="1">
      <c r="A407" s="31"/>
      <c r="B407" s="89"/>
      <c r="C407" s="89"/>
      <c r="D407" s="95">
        <f t="shared" si="103"/>
        <v>0</v>
      </c>
      <c r="E407" s="95">
        <f>B407*A394</f>
        <v>0</v>
      </c>
      <c r="F407" s="18">
        <f t="shared" si="104"/>
        <v>0</v>
      </c>
      <c r="G407" s="87"/>
      <c r="H407" s="18"/>
      <c r="I407" s="89">
        <f t="shared" si="105"/>
        <v>0</v>
      </c>
      <c r="J407" s="118"/>
      <c r="K407" s="3">
        <f t="shared" si="106"/>
        <v>0</v>
      </c>
      <c r="L407" s="3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5.75" customHeight="1">
      <c r="A408" s="31"/>
      <c r="B408" s="89"/>
      <c r="C408" s="89"/>
      <c r="D408" s="18">
        <f t="shared" si="103"/>
        <v>0</v>
      </c>
      <c r="E408" s="18">
        <f>B408*A394</f>
        <v>0</v>
      </c>
      <c r="F408" s="18">
        <f t="shared" si="104"/>
        <v>0</v>
      </c>
      <c r="G408" s="143">
        <f>F410/A394</f>
        <v>0.2321</v>
      </c>
      <c r="H408" s="18"/>
      <c r="I408" s="89">
        <f t="shared" si="105"/>
        <v>0</v>
      </c>
      <c r="J408" s="3"/>
      <c r="K408" s="3">
        <f t="shared" si="106"/>
        <v>0</v>
      </c>
      <c r="L408" s="3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5.75" customHeight="1">
      <c r="A409" s="31"/>
      <c r="B409" s="89"/>
      <c r="C409" s="89"/>
      <c r="D409" s="18">
        <f t="shared" si="103"/>
        <v>0</v>
      </c>
      <c r="E409" s="18">
        <f>B409*A394</f>
        <v>0</v>
      </c>
      <c r="F409" s="18">
        <f t="shared" si="104"/>
        <v>0</v>
      </c>
      <c r="G409" s="142"/>
      <c r="H409" s="18"/>
      <c r="I409" s="89">
        <f t="shared" si="105"/>
        <v>0</v>
      </c>
      <c r="J409" s="3"/>
      <c r="K409" s="3">
        <f t="shared" si="106"/>
        <v>0</v>
      </c>
      <c r="L409" s="3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5.75" customHeight="1">
      <c r="A410" s="4" t="s">
        <v>495</v>
      </c>
      <c r="B410" s="97">
        <f>SUM(B396:B409)</f>
        <v>0.2121</v>
      </c>
      <c r="C410" s="96"/>
      <c r="D410" s="97">
        <f t="shared" ref="D410:F410" si="107">SUM(D396:D409)</f>
        <v>0.2321</v>
      </c>
      <c r="E410" s="97">
        <f t="shared" si="107"/>
        <v>0.8484</v>
      </c>
      <c r="F410" s="97">
        <f t="shared" si="107"/>
        <v>0.9284</v>
      </c>
      <c r="G410" s="87"/>
      <c r="H410" s="96"/>
      <c r="I410" s="97">
        <f t="shared" ref="I410:L410" si="108">SUM(I396:I409)</f>
        <v>0.9884</v>
      </c>
      <c r="J410" s="98">
        <f t="shared" si="108"/>
        <v>161956</v>
      </c>
      <c r="K410" s="98">
        <f t="shared" si="108"/>
        <v>4014.24</v>
      </c>
      <c r="L410" s="98">
        <f t="shared" si="108"/>
        <v>0</v>
      </c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5.75" customHeight="1">
      <c r="A411" s="8"/>
      <c r="B411" s="100"/>
      <c r="C411" s="100"/>
      <c r="D411" s="100"/>
      <c r="E411" s="100"/>
      <c r="F411" s="100"/>
      <c r="G411" s="100"/>
      <c r="H411" s="100"/>
      <c r="I411" s="101" t="s">
        <v>496</v>
      </c>
      <c r="J411" s="33"/>
      <c r="K411" s="100"/>
      <c r="L411" s="101" t="s">
        <v>497</v>
      </c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5.75" customHeight="1">
      <c r="A412" s="8"/>
      <c r="B412" s="100"/>
      <c r="C412" s="100"/>
      <c r="D412" s="100"/>
      <c r="E412" s="100"/>
      <c r="F412" s="100"/>
      <c r="G412" s="100"/>
      <c r="H412" s="100"/>
      <c r="I412" s="104">
        <f>G408*A394</f>
        <v>0.9284</v>
      </c>
      <c r="J412" s="33"/>
      <c r="K412" s="100"/>
      <c r="L412" s="104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33"/>
      <c r="K413" s="8"/>
      <c r="L413" s="8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33"/>
      <c r="K414" s="8"/>
      <c r="L414" s="8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5.75" customHeight="1">
      <c r="A415" s="66" t="s">
        <v>223</v>
      </c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6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5.75" customHeight="1">
      <c r="A416" s="78" t="s">
        <v>478</v>
      </c>
      <c r="B416" s="79" t="s">
        <v>479</v>
      </c>
      <c r="C416" s="75"/>
      <c r="D416" s="76"/>
      <c r="E416" s="80" t="s">
        <v>480</v>
      </c>
      <c r="F416" s="75"/>
      <c r="G416" s="76"/>
      <c r="H416" s="79" t="s">
        <v>481</v>
      </c>
      <c r="I416" s="75"/>
      <c r="J416" s="75"/>
      <c r="K416" s="75"/>
      <c r="L416" s="76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5.75" customHeight="1">
      <c r="A417" s="81">
        <f>'Menu Cíclico'!P15</f>
        <v>4</v>
      </c>
      <c r="B417" s="82" t="s">
        <v>482</v>
      </c>
      <c r="C417" s="82" t="s">
        <v>483</v>
      </c>
      <c r="D417" s="82" t="s">
        <v>484</v>
      </c>
      <c r="E417" s="82" t="s">
        <v>485</v>
      </c>
      <c r="F417" s="82" t="s">
        <v>484</v>
      </c>
      <c r="G417" s="82" t="s">
        <v>524</v>
      </c>
      <c r="H417" s="82" t="s">
        <v>486</v>
      </c>
      <c r="I417" s="82" t="s">
        <v>487</v>
      </c>
      <c r="J417" s="114" t="s">
        <v>488</v>
      </c>
      <c r="K417" s="85" t="s">
        <v>489</v>
      </c>
      <c r="L417" s="85" t="s">
        <v>490</v>
      </c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5.75" customHeight="1">
      <c r="A418" s="86" t="s">
        <v>491</v>
      </c>
      <c r="B418" s="87"/>
      <c r="C418" s="87"/>
      <c r="D418" s="87"/>
      <c r="E418" s="87"/>
      <c r="F418" s="87"/>
      <c r="G418" s="87"/>
      <c r="H418" s="87"/>
      <c r="I418" s="87"/>
      <c r="J418" s="115"/>
      <c r="K418" s="87"/>
      <c r="L418" s="8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5.75" customHeight="1">
      <c r="A419" s="37" t="s">
        <v>450</v>
      </c>
      <c r="B419" s="89">
        <v>0.23</v>
      </c>
      <c r="C419" s="89">
        <v>1.0</v>
      </c>
      <c r="D419" s="18">
        <f t="shared" ref="D419:D432" si="109">C419*B419</f>
        <v>0.23</v>
      </c>
      <c r="E419" s="18">
        <f>B419*A417</f>
        <v>0.92</v>
      </c>
      <c r="F419" s="18">
        <f t="shared" ref="F419:F432" si="110">E419*C419</f>
        <v>0.92</v>
      </c>
      <c r="G419" s="140">
        <v>0.0</v>
      </c>
      <c r="H419" s="18">
        <v>1.1</v>
      </c>
      <c r="I419" s="89">
        <f t="shared" ref="I419:I432" si="111">H419*E419</f>
        <v>1.012</v>
      </c>
      <c r="J419" s="116">
        <f>'Insumos Buffet'!D62</f>
        <v>3756</v>
      </c>
      <c r="K419" s="3">
        <f t="shared" ref="K419:K432" si="112">J419*I419</f>
        <v>3801.072</v>
      </c>
      <c r="L419" s="3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5.75" customHeight="1">
      <c r="A420" s="31" t="s">
        <v>47</v>
      </c>
      <c r="B420" s="89">
        <v>0.01</v>
      </c>
      <c r="C420" s="89">
        <v>1.0</v>
      </c>
      <c r="D420" s="18">
        <f t="shared" si="109"/>
        <v>0.01</v>
      </c>
      <c r="E420" s="18">
        <f>B420*A417</f>
        <v>0.04</v>
      </c>
      <c r="F420" s="18">
        <f t="shared" si="110"/>
        <v>0.04</v>
      </c>
      <c r="G420" s="87"/>
      <c r="H420" s="18">
        <v>1.0</v>
      </c>
      <c r="I420" s="89">
        <f t="shared" si="111"/>
        <v>0.04</v>
      </c>
      <c r="J420" s="116">
        <f>'Insumos Buffet'!D2</f>
        <v>6820</v>
      </c>
      <c r="K420" s="3">
        <f t="shared" si="112"/>
        <v>272.8</v>
      </c>
      <c r="L420" s="3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5.75" customHeight="1">
      <c r="A421" s="31" t="s">
        <v>453</v>
      </c>
      <c r="B421" s="18">
        <v>0.015</v>
      </c>
      <c r="C421" s="18">
        <v>1.0</v>
      </c>
      <c r="D421" s="18">
        <f t="shared" si="109"/>
        <v>0.015</v>
      </c>
      <c r="E421" s="18">
        <f>B421*A417</f>
        <v>0.06</v>
      </c>
      <c r="F421" s="18">
        <f t="shared" si="110"/>
        <v>0.06</v>
      </c>
      <c r="G421" s="148" t="s">
        <v>527</v>
      </c>
      <c r="H421" s="18">
        <v>1.0</v>
      </c>
      <c r="I421" s="89">
        <f t="shared" si="111"/>
        <v>0.06</v>
      </c>
      <c r="J421" s="116">
        <f>'Insumos Buffet'!D75</f>
        <v>76300</v>
      </c>
      <c r="K421" s="3">
        <f t="shared" si="112"/>
        <v>4578</v>
      </c>
      <c r="L421" s="3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5.75" customHeight="1">
      <c r="A422" s="31" t="s">
        <v>505</v>
      </c>
      <c r="B422" s="18">
        <v>0.002</v>
      </c>
      <c r="C422" s="18">
        <v>1.0</v>
      </c>
      <c r="D422" s="18">
        <f t="shared" si="109"/>
        <v>0.002</v>
      </c>
      <c r="E422" s="18">
        <f>B422*A417</f>
        <v>0.008</v>
      </c>
      <c r="F422" s="18">
        <f t="shared" si="110"/>
        <v>0.008</v>
      </c>
      <c r="G422" s="142"/>
      <c r="H422" s="18">
        <v>1.0</v>
      </c>
      <c r="I422" s="89">
        <f t="shared" si="111"/>
        <v>0.008</v>
      </c>
      <c r="J422" s="116">
        <f>'Insumos Buffet'!D82</f>
        <v>3200</v>
      </c>
      <c r="K422" s="3">
        <f t="shared" si="112"/>
        <v>25.6</v>
      </c>
      <c r="L422" s="3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5.75" customHeight="1">
      <c r="A423" s="31" t="s">
        <v>494</v>
      </c>
      <c r="B423" s="18">
        <v>5.0E-4</v>
      </c>
      <c r="C423" s="18">
        <v>1.0</v>
      </c>
      <c r="D423" s="18">
        <f t="shared" si="109"/>
        <v>0.0005</v>
      </c>
      <c r="E423" s="18">
        <f>B423*A417</f>
        <v>0.002</v>
      </c>
      <c r="F423" s="18">
        <f t="shared" si="110"/>
        <v>0.002</v>
      </c>
      <c r="G423" s="142"/>
      <c r="H423" s="18">
        <v>1.0</v>
      </c>
      <c r="I423" s="89">
        <f t="shared" si="111"/>
        <v>0.002</v>
      </c>
      <c r="J423" s="116">
        <f>'Insumos Buffet'!D70</f>
        <v>145000</v>
      </c>
      <c r="K423" s="3">
        <f t="shared" si="112"/>
        <v>290</v>
      </c>
      <c r="L423" s="3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5.75" customHeight="1">
      <c r="A424" s="2"/>
      <c r="B424" s="18"/>
      <c r="C424" s="18"/>
      <c r="D424" s="18">
        <f t="shared" si="109"/>
        <v>0</v>
      </c>
      <c r="E424" s="18">
        <f>B424*A417</f>
        <v>0</v>
      </c>
      <c r="F424" s="18">
        <f t="shared" si="110"/>
        <v>0</v>
      </c>
      <c r="G424" s="87"/>
      <c r="H424" s="18"/>
      <c r="I424" s="89">
        <f t="shared" si="111"/>
        <v>0</v>
      </c>
      <c r="J424" s="116"/>
      <c r="K424" s="3">
        <f t="shared" si="112"/>
        <v>0</v>
      </c>
      <c r="L424" s="3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5.75" customHeight="1">
      <c r="A425" s="2"/>
      <c r="B425" s="18"/>
      <c r="C425" s="18"/>
      <c r="D425" s="18">
        <f t="shared" si="109"/>
        <v>0</v>
      </c>
      <c r="E425" s="18">
        <f>B425*A417</f>
        <v>0</v>
      </c>
      <c r="F425" s="18">
        <f t="shared" si="110"/>
        <v>0</v>
      </c>
      <c r="G425" s="59"/>
      <c r="H425" s="18"/>
      <c r="I425" s="89">
        <f t="shared" si="111"/>
        <v>0</v>
      </c>
      <c r="J425" s="116"/>
      <c r="K425" s="3">
        <f t="shared" si="112"/>
        <v>0</v>
      </c>
      <c r="L425" s="3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5.75" customHeight="1">
      <c r="A426" s="2"/>
      <c r="B426" s="89"/>
      <c r="C426" s="89"/>
      <c r="D426" s="18">
        <f t="shared" si="109"/>
        <v>0</v>
      </c>
      <c r="E426" s="18">
        <f>B426*A417</f>
        <v>0</v>
      </c>
      <c r="F426" s="18">
        <f t="shared" si="110"/>
        <v>0</v>
      </c>
      <c r="G426" s="148" t="s">
        <v>528</v>
      </c>
      <c r="H426" s="18"/>
      <c r="I426" s="89">
        <f t="shared" si="111"/>
        <v>0</v>
      </c>
      <c r="J426" s="116"/>
      <c r="K426" s="3">
        <f t="shared" si="112"/>
        <v>0</v>
      </c>
      <c r="L426" s="3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5.75" customHeight="1">
      <c r="A427" s="2"/>
      <c r="B427" s="89"/>
      <c r="C427" s="89"/>
      <c r="D427" s="18">
        <f t="shared" si="109"/>
        <v>0</v>
      </c>
      <c r="E427" s="18">
        <f>B427*A417</f>
        <v>0</v>
      </c>
      <c r="F427" s="18">
        <f t="shared" si="110"/>
        <v>0</v>
      </c>
      <c r="G427" s="142"/>
      <c r="H427" s="18"/>
      <c r="I427" s="89">
        <f t="shared" si="111"/>
        <v>0</v>
      </c>
      <c r="J427" s="116"/>
      <c r="K427" s="3">
        <f t="shared" si="112"/>
        <v>0</v>
      </c>
      <c r="L427" s="3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5.75" customHeight="1">
      <c r="A428" s="1"/>
      <c r="B428" s="89"/>
      <c r="C428" s="89"/>
      <c r="D428" s="18">
        <f t="shared" si="109"/>
        <v>0</v>
      </c>
      <c r="E428" s="18">
        <f>B428*A417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116"/>
      <c r="K428" s="3">
        <f t="shared" si="112"/>
        <v>0</v>
      </c>
      <c r="L428" s="3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5.75" customHeight="1">
      <c r="A429" s="1"/>
      <c r="B429" s="89"/>
      <c r="C429" s="89"/>
      <c r="D429" s="18">
        <f t="shared" si="109"/>
        <v>0</v>
      </c>
      <c r="E429" s="18">
        <f>B429*A417</f>
        <v>0</v>
      </c>
      <c r="F429" s="18">
        <f t="shared" si="110"/>
        <v>0</v>
      </c>
      <c r="G429" s="142"/>
      <c r="H429" s="18"/>
      <c r="I429" s="89">
        <f t="shared" si="111"/>
        <v>0</v>
      </c>
      <c r="J429" s="116"/>
      <c r="K429" s="3">
        <f t="shared" si="112"/>
        <v>0</v>
      </c>
      <c r="L429" s="3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5.75" customHeight="1">
      <c r="A430" s="31"/>
      <c r="B430" s="89"/>
      <c r="C430" s="89"/>
      <c r="D430" s="95">
        <f t="shared" si="109"/>
        <v>0</v>
      </c>
      <c r="E430" s="95">
        <f>B430*A417</f>
        <v>0</v>
      </c>
      <c r="F430" s="18">
        <f t="shared" si="110"/>
        <v>0</v>
      </c>
      <c r="G430" s="87"/>
      <c r="H430" s="18"/>
      <c r="I430" s="89">
        <f t="shared" si="111"/>
        <v>0</v>
      </c>
      <c r="J430" s="118"/>
      <c r="K430" s="3">
        <f t="shared" si="112"/>
        <v>0</v>
      </c>
      <c r="L430" s="3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5.75" customHeight="1">
      <c r="A431" s="31"/>
      <c r="B431" s="89"/>
      <c r="C431" s="89"/>
      <c r="D431" s="18">
        <f t="shared" si="109"/>
        <v>0</v>
      </c>
      <c r="E431" s="18">
        <f>B431*A417</f>
        <v>0</v>
      </c>
      <c r="F431" s="18">
        <f t="shared" si="110"/>
        <v>0</v>
      </c>
      <c r="G431" s="143">
        <f>F433/A417</f>
        <v>0.2575</v>
      </c>
      <c r="H431" s="18"/>
      <c r="I431" s="89">
        <f t="shared" si="111"/>
        <v>0</v>
      </c>
      <c r="J431" s="3"/>
      <c r="K431" s="3">
        <f t="shared" si="112"/>
        <v>0</v>
      </c>
      <c r="L431" s="3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5.75" customHeight="1">
      <c r="A432" s="31"/>
      <c r="B432" s="89"/>
      <c r="C432" s="89"/>
      <c r="D432" s="18">
        <f t="shared" si="109"/>
        <v>0</v>
      </c>
      <c r="E432" s="18">
        <f>B432*A417</f>
        <v>0</v>
      </c>
      <c r="F432" s="18">
        <f t="shared" si="110"/>
        <v>0</v>
      </c>
      <c r="G432" s="142"/>
      <c r="H432" s="18"/>
      <c r="I432" s="89">
        <f t="shared" si="111"/>
        <v>0</v>
      </c>
      <c r="J432" s="3"/>
      <c r="K432" s="3">
        <f t="shared" si="112"/>
        <v>0</v>
      </c>
      <c r="L432" s="3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5.75" customHeight="1">
      <c r="A433" s="4" t="s">
        <v>495</v>
      </c>
      <c r="B433" s="97">
        <f>SUM(B419:B432)</f>
        <v>0.2575</v>
      </c>
      <c r="C433" s="96"/>
      <c r="D433" s="97">
        <f t="shared" ref="D433:F433" si="113">SUM(D419:D432)</f>
        <v>0.2575</v>
      </c>
      <c r="E433" s="97">
        <f t="shared" si="113"/>
        <v>1.03</v>
      </c>
      <c r="F433" s="97">
        <f t="shared" si="113"/>
        <v>1.03</v>
      </c>
      <c r="G433" s="87"/>
      <c r="H433" s="96"/>
      <c r="I433" s="97">
        <f t="shared" ref="I433:L433" si="114">SUM(I419:I432)</f>
        <v>1.122</v>
      </c>
      <c r="J433" s="98">
        <f t="shared" si="114"/>
        <v>235076</v>
      </c>
      <c r="K433" s="98">
        <f t="shared" si="114"/>
        <v>8967.472</v>
      </c>
      <c r="L433" s="98">
        <f t="shared" si="114"/>
        <v>0</v>
      </c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5.75" customHeight="1">
      <c r="A434" s="8"/>
      <c r="B434" s="100"/>
      <c r="C434" s="100"/>
      <c r="D434" s="100"/>
      <c r="E434" s="100"/>
      <c r="F434" s="100"/>
      <c r="G434" s="100"/>
      <c r="H434" s="100"/>
      <c r="I434" s="101" t="s">
        <v>496</v>
      </c>
      <c r="J434" s="33"/>
      <c r="K434" s="100"/>
      <c r="L434" s="101" t="s">
        <v>497</v>
      </c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5.75" customHeight="1">
      <c r="A435" s="8"/>
      <c r="B435" s="100"/>
      <c r="C435" s="100"/>
      <c r="D435" s="100"/>
      <c r="E435" s="100"/>
      <c r="F435" s="100"/>
      <c r="G435" s="100"/>
      <c r="H435" s="100"/>
      <c r="I435" s="104">
        <f>G431*A417</f>
        <v>1.03</v>
      </c>
      <c r="J435" s="33"/>
      <c r="K435" s="100"/>
      <c r="L435" s="104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5.75" customHeight="1">
      <c r="A436" s="8"/>
      <c r="B436" s="100"/>
      <c r="C436" s="100"/>
      <c r="D436" s="100"/>
      <c r="E436" s="100"/>
      <c r="F436" s="100"/>
      <c r="G436" s="100"/>
      <c r="H436" s="100"/>
      <c r="I436" s="107"/>
      <c r="J436" s="33"/>
      <c r="K436" s="100"/>
      <c r="L436" s="10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33"/>
      <c r="K437" s="8"/>
      <c r="L437" s="8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5.75" customHeight="1">
      <c r="A438" s="66" t="s">
        <v>256</v>
      </c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6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5.75" customHeight="1">
      <c r="A439" s="78" t="s">
        <v>478</v>
      </c>
      <c r="B439" s="79" t="s">
        <v>479</v>
      </c>
      <c r="C439" s="75"/>
      <c r="D439" s="76"/>
      <c r="E439" s="80" t="s">
        <v>480</v>
      </c>
      <c r="F439" s="75"/>
      <c r="G439" s="76"/>
      <c r="H439" s="79" t="s">
        <v>481</v>
      </c>
      <c r="I439" s="75"/>
      <c r="J439" s="75"/>
      <c r="K439" s="75"/>
      <c r="L439" s="76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5.75" customHeight="1">
      <c r="A440" s="81">
        <f>'Menu Cíclico'!T15</f>
        <v>4</v>
      </c>
      <c r="B440" s="82" t="s">
        <v>482</v>
      </c>
      <c r="C440" s="82" t="s">
        <v>483</v>
      </c>
      <c r="D440" s="82" t="s">
        <v>484</v>
      </c>
      <c r="E440" s="82" t="s">
        <v>485</v>
      </c>
      <c r="F440" s="82" t="s">
        <v>484</v>
      </c>
      <c r="G440" s="82" t="s">
        <v>524</v>
      </c>
      <c r="H440" s="82" t="s">
        <v>486</v>
      </c>
      <c r="I440" s="82" t="s">
        <v>487</v>
      </c>
      <c r="J440" s="114" t="s">
        <v>488</v>
      </c>
      <c r="K440" s="85" t="s">
        <v>489</v>
      </c>
      <c r="L440" s="85" t="s">
        <v>490</v>
      </c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5.75" customHeight="1">
      <c r="A441" s="86" t="s">
        <v>491</v>
      </c>
      <c r="B441" s="87"/>
      <c r="C441" s="87"/>
      <c r="D441" s="87"/>
      <c r="E441" s="87"/>
      <c r="F441" s="87"/>
      <c r="G441" s="87"/>
      <c r="H441" s="87"/>
      <c r="I441" s="87"/>
      <c r="J441" s="115"/>
      <c r="K441" s="87"/>
      <c r="L441" s="8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5.75" customHeight="1">
      <c r="A442" s="37" t="s">
        <v>450</v>
      </c>
      <c r="B442" s="89">
        <v>0.1</v>
      </c>
      <c r="C442" s="89">
        <v>1.1</v>
      </c>
      <c r="D442" s="18">
        <f t="shared" ref="D442:D455" si="115">C442*B442</f>
        <v>0.11</v>
      </c>
      <c r="E442" s="18">
        <f>B442*A440</f>
        <v>0.4</v>
      </c>
      <c r="F442" s="18">
        <f t="shared" ref="F442:F455" si="116">E442*C442</f>
        <v>0.44</v>
      </c>
      <c r="G442" s="140">
        <v>0.0</v>
      </c>
      <c r="H442" s="18">
        <v>1.175</v>
      </c>
      <c r="I442" s="89">
        <f t="shared" ref="I442:I455" si="117">H442*E442</f>
        <v>0.47</v>
      </c>
      <c r="J442" s="116">
        <f>'Insumos Buffet'!D62</f>
        <v>3756</v>
      </c>
      <c r="K442" s="3">
        <f t="shared" ref="K442:K455" si="118">J442*I442</f>
        <v>1765.32</v>
      </c>
      <c r="L442" s="3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5.75" customHeight="1">
      <c r="A443" s="31" t="s">
        <v>373</v>
      </c>
      <c r="B443" s="89">
        <v>0.05</v>
      </c>
      <c r="C443" s="89">
        <v>1.0</v>
      </c>
      <c r="D443" s="18">
        <f t="shared" si="115"/>
        <v>0.05</v>
      </c>
      <c r="E443" s="18">
        <f>B443*A440</f>
        <v>0.2</v>
      </c>
      <c r="F443" s="18">
        <f t="shared" si="116"/>
        <v>0.2</v>
      </c>
      <c r="G443" s="87"/>
      <c r="H443" s="18">
        <v>1.0</v>
      </c>
      <c r="I443" s="89">
        <f t="shared" si="117"/>
        <v>0.2</v>
      </c>
      <c r="J443" s="116">
        <f>'Insumos Buffet'!D24</f>
        <v>11000</v>
      </c>
      <c r="K443" s="3">
        <f t="shared" si="118"/>
        <v>2200</v>
      </c>
      <c r="L443" s="3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5.75" customHeight="1">
      <c r="A444" s="31" t="s">
        <v>459</v>
      </c>
      <c r="B444" s="18">
        <v>0.03</v>
      </c>
      <c r="C444" s="18">
        <v>1.0</v>
      </c>
      <c r="D444" s="18">
        <f t="shared" si="115"/>
        <v>0.03</v>
      </c>
      <c r="E444" s="18">
        <f>B444*A440</f>
        <v>0.12</v>
      </c>
      <c r="F444" s="18">
        <f t="shared" si="116"/>
        <v>0.12</v>
      </c>
      <c r="G444" s="148" t="s">
        <v>527</v>
      </c>
      <c r="H444" s="18">
        <v>1.125</v>
      </c>
      <c r="I444" s="89">
        <f t="shared" si="117"/>
        <v>0.135</v>
      </c>
      <c r="J444" s="116">
        <f>'Insumos Buffet'!D96</f>
        <v>2328</v>
      </c>
      <c r="K444" s="3">
        <f t="shared" si="118"/>
        <v>314.28</v>
      </c>
      <c r="L444" s="3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5.75" customHeight="1">
      <c r="A445" s="31" t="s">
        <v>502</v>
      </c>
      <c r="B445" s="18">
        <v>0.02</v>
      </c>
      <c r="C445" s="18">
        <v>1.0</v>
      </c>
      <c r="D445" s="18">
        <f t="shared" si="115"/>
        <v>0.02</v>
      </c>
      <c r="E445" s="18">
        <f>B445*A440</f>
        <v>0.08</v>
      </c>
      <c r="F445" s="18">
        <f t="shared" si="116"/>
        <v>0.08</v>
      </c>
      <c r="G445" s="142"/>
      <c r="H445" s="18">
        <v>1.0</v>
      </c>
      <c r="I445" s="89">
        <f t="shared" si="117"/>
        <v>0.08</v>
      </c>
      <c r="J445" s="116">
        <f>'Insumos Buffet'!D73</f>
        <v>20363</v>
      </c>
      <c r="K445" s="3">
        <f t="shared" si="118"/>
        <v>1629.04</v>
      </c>
      <c r="L445" s="3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5.75" customHeight="1">
      <c r="A446" s="31" t="s">
        <v>47</v>
      </c>
      <c r="B446" s="18">
        <v>0.01</v>
      </c>
      <c r="C446" s="18">
        <v>1.0</v>
      </c>
      <c r="D446" s="18">
        <f t="shared" si="115"/>
        <v>0.01</v>
      </c>
      <c r="E446" s="18">
        <f>B446*A440</f>
        <v>0.04</v>
      </c>
      <c r="F446" s="18">
        <f t="shared" si="116"/>
        <v>0.04</v>
      </c>
      <c r="G446" s="142"/>
      <c r="H446" s="18">
        <v>1.0</v>
      </c>
      <c r="I446" s="89">
        <f t="shared" si="117"/>
        <v>0.04</v>
      </c>
      <c r="J446" s="116">
        <f>'Insumos Buffet'!D2</f>
        <v>6820</v>
      </c>
      <c r="K446" s="3">
        <f t="shared" si="118"/>
        <v>272.8</v>
      </c>
      <c r="L446" s="3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5.75" customHeight="1">
      <c r="A447" s="31" t="s">
        <v>458</v>
      </c>
      <c r="B447" s="18">
        <v>0.01</v>
      </c>
      <c r="C447" s="18">
        <v>1.0</v>
      </c>
      <c r="D447" s="18">
        <f t="shared" si="115"/>
        <v>0.01</v>
      </c>
      <c r="E447" s="18">
        <f>B447*A440</f>
        <v>0.04</v>
      </c>
      <c r="F447" s="18">
        <f t="shared" si="116"/>
        <v>0.04</v>
      </c>
      <c r="G447" s="87"/>
      <c r="H447" s="18">
        <v>1.125</v>
      </c>
      <c r="I447" s="89">
        <f t="shared" si="117"/>
        <v>0.045</v>
      </c>
      <c r="J447" s="116">
        <f>'Insumos Buffet'!D90</f>
        <v>4190</v>
      </c>
      <c r="K447" s="3">
        <f t="shared" si="118"/>
        <v>188.55</v>
      </c>
      <c r="L447" s="3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5.75" customHeight="1">
      <c r="A448" s="31" t="s">
        <v>505</v>
      </c>
      <c r="B448" s="18">
        <v>0.002</v>
      </c>
      <c r="C448" s="18">
        <v>1.0</v>
      </c>
      <c r="D448" s="18">
        <f t="shared" si="115"/>
        <v>0.002</v>
      </c>
      <c r="E448" s="18">
        <f>B448*A440</f>
        <v>0.008</v>
      </c>
      <c r="F448" s="18">
        <f t="shared" si="116"/>
        <v>0.008</v>
      </c>
      <c r="G448" s="59"/>
      <c r="H448" s="18">
        <v>1.0</v>
      </c>
      <c r="I448" s="89">
        <f t="shared" si="117"/>
        <v>0.008</v>
      </c>
      <c r="J448" s="116">
        <f>'Insumos Buffet'!D82</f>
        <v>3200</v>
      </c>
      <c r="K448" s="3">
        <f t="shared" si="118"/>
        <v>25.6</v>
      </c>
      <c r="L448" s="3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5.75" customHeight="1">
      <c r="A449" s="31" t="s">
        <v>494</v>
      </c>
      <c r="B449" s="89">
        <v>1.0E-4</v>
      </c>
      <c r="C449" s="89">
        <v>1.0</v>
      </c>
      <c r="D449" s="18">
        <f t="shared" si="115"/>
        <v>0.0001</v>
      </c>
      <c r="E449" s="18">
        <f>B449*A440</f>
        <v>0.0004</v>
      </c>
      <c r="F449" s="18">
        <f t="shared" si="116"/>
        <v>0.0004</v>
      </c>
      <c r="G449" s="148" t="s">
        <v>528</v>
      </c>
      <c r="H449" s="18">
        <v>1.0</v>
      </c>
      <c r="I449" s="89">
        <f t="shared" si="117"/>
        <v>0.0004</v>
      </c>
      <c r="J449" s="116">
        <f>'Insumos Buffet'!D70</f>
        <v>145000</v>
      </c>
      <c r="K449" s="3">
        <f t="shared" si="118"/>
        <v>58</v>
      </c>
      <c r="L449" s="3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5.75" customHeight="1">
      <c r="A450" s="2"/>
      <c r="B450" s="89"/>
      <c r="C450" s="89"/>
      <c r="D450" s="18">
        <f t="shared" si="115"/>
        <v>0</v>
      </c>
      <c r="E450" s="18">
        <f>B450*A440</f>
        <v>0</v>
      </c>
      <c r="F450" s="18">
        <f t="shared" si="116"/>
        <v>0</v>
      </c>
      <c r="G450" s="142"/>
      <c r="H450" s="18"/>
      <c r="I450" s="89">
        <f t="shared" si="117"/>
        <v>0</v>
      </c>
      <c r="J450" s="116"/>
      <c r="K450" s="3">
        <f t="shared" si="118"/>
        <v>0</v>
      </c>
      <c r="L450" s="3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5.75" customHeight="1">
      <c r="A451" s="1"/>
      <c r="B451" s="89"/>
      <c r="C451" s="89"/>
      <c r="D451" s="18">
        <f t="shared" si="115"/>
        <v>0</v>
      </c>
      <c r="E451" s="18">
        <f>B451*A440</f>
        <v>0</v>
      </c>
      <c r="F451" s="18">
        <f t="shared" si="116"/>
        <v>0</v>
      </c>
      <c r="G451" s="142"/>
      <c r="H451" s="18"/>
      <c r="I451" s="89">
        <f t="shared" si="117"/>
        <v>0</v>
      </c>
      <c r="J451" s="116"/>
      <c r="K451" s="3">
        <f t="shared" si="118"/>
        <v>0</v>
      </c>
      <c r="L451" s="3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5.75" customHeight="1">
      <c r="A452" s="1"/>
      <c r="B452" s="89"/>
      <c r="C452" s="89"/>
      <c r="D452" s="18">
        <f t="shared" si="115"/>
        <v>0</v>
      </c>
      <c r="E452" s="18">
        <f>B452*A440</f>
        <v>0</v>
      </c>
      <c r="F452" s="18">
        <f t="shared" si="116"/>
        <v>0</v>
      </c>
      <c r="G452" s="142"/>
      <c r="H452" s="18"/>
      <c r="I452" s="89">
        <f t="shared" si="117"/>
        <v>0</v>
      </c>
      <c r="J452" s="116"/>
      <c r="K452" s="3">
        <f t="shared" si="118"/>
        <v>0</v>
      </c>
      <c r="L452" s="3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5.75" customHeight="1">
      <c r="A453" s="31"/>
      <c r="B453" s="89"/>
      <c r="C453" s="89"/>
      <c r="D453" s="95">
        <f t="shared" si="115"/>
        <v>0</v>
      </c>
      <c r="E453" s="95">
        <f>B453*A440</f>
        <v>0</v>
      </c>
      <c r="F453" s="18">
        <f t="shared" si="116"/>
        <v>0</v>
      </c>
      <c r="G453" s="87"/>
      <c r="H453" s="18"/>
      <c r="I453" s="89">
        <f t="shared" si="117"/>
        <v>0</v>
      </c>
      <c r="J453" s="118"/>
      <c r="K453" s="3">
        <f t="shared" si="118"/>
        <v>0</v>
      </c>
      <c r="L453" s="3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5.75" customHeight="1">
      <c r="A454" s="31"/>
      <c r="B454" s="89"/>
      <c r="C454" s="89"/>
      <c r="D454" s="18">
        <f t="shared" si="115"/>
        <v>0</v>
      </c>
      <c r="E454" s="18">
        <f>B454*A440</f>
        <v>0</v>
      </c>
      <c r="F454" s="18">
        <f t="shared" si="116"/>
        <v>0</v>
      </c>
      <c r="G454" s="143">
        <f>F456/A440</f>
        <v>0.2321</v>
      </c>
      <c r="H454" s="18"/>
      <c r="I454" s="89">
        <f t="shared" si="117"/>
        <v>0</v>
      </c>
      <c r="J454" s="3"/>
      <c r="K454" s="3">
        <f t="shared" si="118"/>
        <v>0</v>
      </c>
      <c r="L454" s="3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5.75" customHeight="1">
      <c r="A455" s="31"/>
      <c r="B455" s="89"/>
      <c r="C455" s="89"/>
      <c r="D455" s="18">
        <f t="shared" si="115"/>
        <v>0</v>
      </c>
      <c r="E455" s="18">
        <f>B455*A440</f>
        <v>0</v>
      </c>
      <c r="F455" s="18">
        <f t="shared" si="116"/>
        <v>0</v>
      </c>
      <c r="G455" s="142"/>
      <c r="H455" s="18"/>
      <c r="I455" s="89">
        <f t="shared" si="117"/>
        <v>0</v>
      </c>
      <c r="J455" s="3"/>
      <c r="K455" s="3">
        <f t="shared" si="118"/>
        <v>0</v>
      </c>
      <c r="L455" s="3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5.75" customHeight="1">
      <c r="A456" s="4" t="s">
        <v>495</v>
      </c>
      <c r="B456" s="97">
        <f>SUM(B442:B455)</f>
        <v>0.2221</v>
      </c>
      <c r="C456" s="96"/>
      <c r="D456" s="97">
        <f t="shared" ref="D456:F456" si="119">SUM(D442:D455)</f>
        <v>0.2321</v>
      </c>
      <c r="E456" s="97">
        <f t="shared" si="119"/>
        <v>0.8884</v>
      </c>
      <c r="F456" s="97">
        <f t="shared" si="119"/>
        <v>0.9284</v>
      </c>
      <c r="G456" s="87"/>
      <c r="H456" s="96"/>
      <c r="I456" s="97">
        <f t="shared" ref="I456:L456" si="120">SUM(I442:I455)</f>
        <v>0.9784</v>
      </c>
      <c r="J456" s="98">
        <f t="shared" si="120"/>
        <v>196657</v>
      </c>
      <c r="K456" s="98">
        <f t="shared" si="120"/>
        <v>6453.59</v>
      </c>
      <c r="L456" s="98">
        <f t="shared" si="120"/>
        <v>0</v>
      </c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5.75" customHeight="1">
      <c r="A457" s="8"/>
      <c r="B457" s="100"/>
      <c r="C457" s="100"/>
      <c r="D457" s="100"/>
      <c r="E457" s="100"/>
      <c r="F457" s="100"/>
      <c r="G457" s="100"/>
      <c r="H457" s="100"/>
      <c r="I457" s="101" t="s">
        <v>496</v>
      </c>
      <c r="J457" s="33"/>
      <c r="K457" s="100"/>
      <c r="L457" s="101" t="s">
        <v>497</v>
      </c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5.75" customHeight="1">
      <c r="A458" s="8"/>
      <c r="B458" s="100"/>
      <c r="C458" s="100"/>
      <c r="D458" s="100"/>
      <c r="E458" s="100"/>
      <c r="F458" s="100"/>
      <c r="G458" s="100"/>
      <c r="H458" s="100"/>
      <c r="I458" s="104">
        <f>G454*A440</f>
        <v>0.9284</v>
      </c>
      <c r="J458" s="33"/>
      <c r="K458" s="100"/>
      <c r="L458" s="104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33"/>
      <c r="K459" s="8"/>
      <c r="L459" s="8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33"/>
      <c r="K460" s="8"/>
      <c r="L460" s="8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5.75" customHeight="1">
      <c r="A461" s="66" t="s">
        <v>267</v>
      </c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6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5.75" customHeight="1">
      <c r="A462" s="78" t="s">
        <v>478</v>
      </c>
      <c r="B462" s="79" t="s">
        <v>479</v>
      </c>
      <c r="C462" s="75"/>
      <c r="D462" s="76"/>
      <c r="E462" s="80" t="s">
        <v>480</v>
      </c>
      <c r="F462" s="75"/>
      <c r="G462" s="76"/>
      <c r="H462" s="79" t="s">
        <v>481</v>
      </c>
      <c r="I462" s="75"/>
      <c r="J462" s="75"/>
      <c r="K462" s="75"/>
      <c r="L462" s="76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5.75" customHeight="1">
      <c r="A463" s="81">
        <f>'Menu Cíclico'!X15</f>
        <v>4</v>
      </c>
      <c r="B463" s="82" t="s">
        <v>482</v>
      </c>
      <c r="C463" s="82" t="s">
        <v>483</v>
      </c>
      <c r="D463" s="82" t="s">
        <v>484</v>
      </c>
      <c r="E463" s="82" t="s">
        <v>485</v>
      </c>
      <c r="F463" s="82" t="s">
        <v>484</v>
      </c>
      <c r="G463" s="82" t="s">
        <v>524</v>
      </c>
      <c r="H463" s="82" t="s">
        <v>486</v>
      </c>
      <c r="I463" s="82" t="s">
        <v>487</v>
      </c>
      <c r="J463" s="114" t="s">
        <v>488</v>
      </c>
      <c r="K463" s="85" t="s">
        <v>489</v>
      </c>
      <c r="L463" s="85" t="s">
        <v>490</v>
      </c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5.75" customHeight="1">
      <c r="A464" s="86" t="s">
        <v>491</v>
      </c>
      <c r="B464" s="87"/>
      <c r="C464" s="87"/>
      <c r="D464" s="87"/>
      <c r="E464" s="87"/>
      <c r="F464" s="87"/>
      <c r="G464" s="87"/>
      <c r="H464" s="87"/>
      <c r="I464" s="87"/>
      <c r="J464" s="115"/>
      <c r="K464" s="87"/>
      <c r="L464" s="8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5.75" customHeight="1">
      <c r="A465" s="37" t="s">
        <v>450</v>
      </c>
      <c r="B465" s="89">
        <v>0.05</v>
      </c>
      <c r="C465" s="89">
        <v>2.0</v>
      </c>
      <c r="D465" s="18">
        <f t="shared" ref="D465:D478" si="121">C465*B465</f>
        <v>0.1</v>
      </c>
      <c r="E465" s="18">
        <f>B465*A463</f>
        <v>0.2</v>
      </c>
      <c r="F465" s="18">
        <f t="shared" ref="F465:F478" si="122">E465*C465</f>
        <v>0.4</v>
      </c>
      <c r="G465" s="140">
        <v>0.0</v>
      </c>
      <c r="H465" s="18">
        <v>1.0</v>
      </c>
      <c r="I465" s="89">
        <f t="shared" ref="I465:I478" si="123">H465*E465</f>
        <v>0.2</v>
      </c>
      <c r="J465" s="116">
        <f>'Insumos Buffet'!D62</f>
        <v>3756</v>
      </c>
      <c r="K465" s="3">
        <f t="shared" ref="K465:K478" si="124">J465*I465</f>
        <v>751.2</v>
      </c>
      <c r="L465" s="3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5.75" customHeight="1">
      <c r="A466" s="31" t="s">
        <v>438</v>
      </c>
      <c r="B466" s="89">
        <v>0.04</v>
      </c>
      <c r="C466" s="89">
        <v>1.0</v>
      </c>
      <c r="D466" s="18">
        <f t="shared" si="121"/>
        <v>0.04</v>
      </c>
      <c r="E466" s="18">
        <f>B466*A463</f>
        <v>0.16</v>
      </c>
      <c r="F466" s="18">
        <f t="shared" si="122"/>
        <v>0.16</v>
      </c>
      <c r="G466" s="87"/>
      <c r="H466" s="18">
        <v>1.175</v>
      </c>
      <c r="I466" s="89">
        <f t="shared" si="123"/>
        <v>0.188</v>
      </c>
      <c r="J466" s="116">
        <f>'Insumos Buffet'!D84</f>
        <v>6037.348571</v>
      </c>
      <c r="K466" s="3">
        <f t="shared" si="124"/>
        <v>1135.021531</v>
      </c>
      <c r="L466" s="3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5.75" customHeight="1">
      <c r="A467" s="31" t="s">
        <v>428</v>
      </c>
      <c r="B467" s="18">
        <v>0.01</v>
      </c>
      <c r="C467" s="18">
        <v>1.0</v>
      </c>
      <c r="D467" s="18">
        <f t="shared" si="121"/>
        <v>0.01</v>
      </c>
      <c r="E467" s="18">
        <f>B467*A463</f>
        <v>0.04</v>
      </c>
      <c r="F467" s="18">
        <f t="shared" si="122"/>
        <v>0.04</v>
      </c>
      <c r="G467" s="148" t="s">
        <v>527</v>
      </c>
      <c r="H467" s="18">
        <v>1.0</v>
      </c>
      <c r="I467" s="89">
        <f t="shared" si="123"/>
        <v>0.04</v>
      </c>
      <c r="J467" s="116">
        <f>'Insumos Buffet'!D45</f>
        <v>2600</v>
      </c>
      <c r="K467" s="3">
        <f t="shared" si="124"/>
        <v>104</v>
      </c>
      <c r="L467" s="3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5.75" customHeight="1">
      <c r="A468" s="31" t="s">
        <v>517</v>
      </c>
      <c r="B468" s="18">
        <v>0.1</v>
      </c>
      <c r="C468" s="18">
        <v>1.0</v>
      </c>
      <c r="D468" s="18">
        <f t="shared" si="121"/>
        <v>0.1</v>
      </c>
      <c r="E468" s="18">
        <f>B468*A463</f>
        <v>0.4</v>
      </c>
      <c r="F468" s="18">
        <f t="shared" si="122"/>
        <v>0.4</v>
      </c>
      <c r="G468" s="142"/>
      <c r="H468" s="18">
        <v>1.0</v>
      </c>
      <c r="I468" s="89">
        <f t="shared" si="123"/>
        <v>0.4</v>
      </c>
      <c r="J468" s="116"/>
      <c r="K468" s="3">
        <f t="shared" si="124"/>
        <v>0</v>
      </c>
      <c r="L468" s="3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5.75" customHeight="1">
      <c r="A469" s="31" t="s">
        <v>453</v>
      </c>
      <c r="B469" s="18">
        <v>0.01</v>
      </c>
      <c r="C469" s="18">
        <v>1.0</v>
      </c>
      <c r="D469" s="18">
        <f t="shared" si="121"/>
        <v>0.01</v>
      </c>
      <c r="E469" s="18">
        <f>B469*A463</f>
        <v>0.04</v>
      </c>
      <c r="F469" s="18">
        <f t="shared" si="122"/>
        <v>0.04</v>
      </c>
      <c r="G469" s="142"/>
      <c r="H469" s="18">
        <v>1.0</v>
      </c>
      <c r="I469" s="89">
        <f t="shared" si="123"/>
        <v>0.04</v>
      </c>
      <c r="J469" s="116">
        <f>'Insumos Buffet'!D75</f>
        <v>76300</v>
      </c>
      <c r="K469" s="3">
        <f t="shared" si="124"/>
        <v>3052</v>
      </c>
      <c r="L469" s="3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5.75" customHeight="1">
      <c r="A470" s="31" t="s">
        <v>505</v>
      </c>
      <c r="B470" s="18">
        <v>0.002</v>
      </c>
      <c r="C470" s="18">
        <v>1.0</v>
      </c>
      <c r="D470" s="18">
        <f t="shared" si="121"/>
        <v>0.002</v>
      </c>
      <c r="E470" s="18">
        <f>B470*A463</f>
        <v>0.008</v>
      </c>
      <c r="F470" s="18">
        <f t="shared" si="122"/>
        <v>0.008</v>
      </c>
      <c r="G470" s="87"/>
      <c r="H470" s="18">
        <v>1.0</v>
      </c>
      <c r="I470" s="89">
        <f t="shared" si="123"/>
        <v>0.008</v>
      </c>
      <c r="J470" s="116">
        <f>'Insumos Buffet'!D82</f>
        <v>3200</v>
      </c>
      <c r="K470" s="3">
        <f t="shared" si="124"/>
        <v>25.6</v>
      </c>
      <c r="L470" s="3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5.75" customHeight="1">
      <c r="A471" s="31" t="s">
        <v>494</v>
      </c>
      <c r="B471" s="18">
        <v>1.0E-4</v>
      </c>
      <c r="C471" s="18">
        <v>1.0</v>
      </c>
      <c r="D471" s="18">
        <f t="shared" si="121"/>
        <v>0.0001</v>
      </c>
      <c r="E471" s="18">
        <f>B471*A463</f>
        <v>0.0004</v>
      </c>
      <c r="F471" s="18">
        <f t="shared" si="122"/>
        <v>0.0004</v>
      </c>
      <c r="G471" s="59"/>
      <c r="H471" s="18">
        <v>1.0</v>
      </c>
      <c r="I471" s="89">
        <f t="shared" si="123"/>
        <v>0.0004</v>
      </c>
      <c r="J471" s="116">
        <f>'Insumos Buffet'!D70</f>
        <v>145000</v>
      </c>
      <c r="K471" s="3">
        <f t="shared" si="124"/>
        <v>58</v>
      </c>
      <c r="L471" s="3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5.75" customHeight="1">
      <c r="A472" s="31" t="s">
        <v>448</v>
      </c>
      <c r="B472" s="89">
        <v>1.0E-4</v>
      </c>
      <c r="C472" s="89">
        <v>1.0</v>
      </c>
      <c r="D472" s="18">
        <f t="shared" si="121"/>
        <v>0.0001</v>
      </c>
      <c r="E472" s="18">
        <f>B472*A463</f>
        <v>0.0004</v>
      </c>
      <c r="F472" s="18">
        <f t="shared" si="122"/>
        <v>0.0004</v>
      </c>
      <c r="G472" s="148" t="s">
        <v>528</v>
      </c>
      <c r="H472" s="18">
        <v>1.0</v>
      </c>
      <c r="I472" s="89">
        <f t="shared" si="123"/>
        <v>0.0004</v>
      </c>
      <c r="J472" s="116">
        <f>'Insumos Buffet'!D57</f>
        <v>190000</v>
      </c>
      <c r="K472" s="3">
        <f t="shared" si="124"/>
        <v>76</v>
      </c>
      <c r="L472" s="3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5.75" customHeight="1">
      <c r="A473" s="2"/>
      <c r="B473" s="89"/>
      <c r="C473" s="89"/>
      <c r="D473" s="18">
        <f t="shared" si="121"/>
        <v>0</v>
      </c>
      <c r="E473" s="18">
        <f>B473*A463</f>
        <v>0</v>
      </c>
      <c r="F473" s="18">
        <f t="shared" si="122"/>
        <v>0</v>
      </c>
      <c r="G473" s="142"/>
      <c r="H473" s="18"/>
      <c r="I473" s="89">
        <f t="shared" si="123"/>
        <v>0</v>
      </c>
      <c r="J473" s="116"/>
      <c r="K473" s="3">
        <f t="shared" si="124"/>
        <v>0</v>
      </c>
      <c r="L473" s="3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5.75" customHeight="1">
      <c r="A474" s="1"/>
      <c r="B474" s="89"/>
      <c r="C474" s="89"/>
      <c r="D474" s="18">
        <f t="shared" si="121"/>
        <v>0</v>
      </c>
      <c r="E474" s="18">
        <f>B474*A463</f>
        <v>0</v>
      </c>
      <c r="F474" s="18">
        <f t="shared" si="122"/>
        <v>0</v>
      </c>
      <c r="G474" s="142"/>
      <c r="H474" s="18"/>
      <c r="I474" s="89">
        <f t="shared" si="123"/>
        <v>0</v>
      </c>
      <c r="J474" s="116"/>
      <c r="K474" s="3">
        <f t="shared" si="124"/>
        <v>0</v>
      </c>
      <c r="L474" s="3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5.75" customHeight="1">
      <c r="A475" s="1"/>
      <c r="B475" s="89"/>
      <c r="C475" s="89"/>
      <c r="D475" s="18">
        <f t="shared" si="121"/>
        <v>0</v>
      </c>
      <c r="E475" s="18">
        <f>B475*A463</f>
        <v>0</v>
      </c>
      <c r="F475" s="18">
        <f t="shared" si="122"/>
        <v>0</v>
      </c>
      <c r="G475" s="142"/>
      <c r="H475" s="18"/>
      <c r="I475" s="89">
        <f t="shared" si="123"/>
        <v>0</v>
      </c>
      <c r="J475" s="116"/>
      <c r="K475" s="3">
        <f t="shared" si="124"/>
        <v>0</v>
      </c>
      <c r="L475" s="3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5.75" customHeight="1">
      <c r="A476" s="31"/>
      <c r="B476" s="89"/>
      <c r="C476" s="89"/>
      <c r="D476" s="95">
        <f t="shared" si="121"/>
        <v>0</v>
      </c>
      <c r="E476" s="95">
        <f>B476*A463</f>
        <v>0</v>
      </c>
      <c r="F476" s="18">
        <f t="shared" si="122"/>
        <v>0</v>
      </c>
      <c r="G476" s="87"/>
      <c r="H476" s="18"/>
      <c r="I476" s="89">
        <f t="shared" si="123"/>
        <v>0</v>
      </c>
      <c r="J476" s="118"/>
      <c r="K476" s="3">
        <f t="shared" si="124"/>
        <v>0</v>
      </c>
      <c r="L476" s="3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5.75" customHeight="1">
      <c r="A477" s="31"/>
      <c r="B477" s="89"/>
      <c r="C477" s="89"/>
      <c r="D477" s="18">
        <f t="shared" si="121"/>
        <v>0</v>
      </c>
      <c r="E477" s="18">
        <f>B477*A463</f>
        <v>0</v>
      </c>
      <c r="F477" s="18">
        <f t="shared" si="122"/>
        <v>0</v>
      </c>
      <c r="G477" s="143">
        <f>F479/A463</f>
        <v>0.2622</v>
      </c>
      <c r="H477" s="18"/>
      <c r="I477" s="89">
        <f t="shared" si="123"/>
        <v>0</v>
      </c>
      <c r="J477" s="3"/>
      <c r="K477" s="3">
        <f t="shared" si="124"/>
        <v>0</v>
      </c>
      <c r="L477" s="3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5.75" customHeight="1">
      <c r="A478" s="31"/>
      <c r="B478" s="89"/>
      <c r="C478" s="89"/>
      <c r="D478" s="18">
        <f t="shared" si="121"/>
        <v>0</v>
      </c>
      <c r="E478" s="18">
        <f>B478*A463</f>
        <v>0</v>
      </c>
      <c r="F478" s="18">
        <f t="shared" si="122"/>
        <v>0</v>
      </c>
      <c r="G478" s="142"/>
      <c r="H478" s="18"/>
      <c r="I478" s="89">
        <f t="shared" si="123"/>
        <v>0</v>
      </c>
      <c r="J478" s="3"/>
      <c r="K478" s="3">
        <f t="shared" si="124"/>
        <v>0</v>
      </c>
      <c r="L478" s="3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5.75" customHeight="1">
      <c r="A479" s="4" t="s">
        <v>495</v>
      </c>
      <c r="B479" s="97">
        <f>SUM(B465:B478)</f>
        <v>0.2122</v>
      </c>
      <c r="C479" s="96"/>
      <c r="D479" s="97">
        <f t="shared" ref="D479:F479" si="125">SUM(D465:D478)</f>
        <v>0.2622</v>
      </c>
      <c r="E479" s="97">
        <f t="shared" si="125"/>
        <v>0.8488</v>
      </c>
      <c r="F479" s="97">
        <f t="shared" si="125"/>
        <v>1.0488</v>
      </c>
      <c r="G479" s="87"/>
      <c r="H479" s="96"/>
      <c r="I479" s="97">
        <f t="shared" ref="I479:L479" si="126">SUM(I465:I478)</f>
        <v>0.8768</v>
      </c>
      <c r="J479" s="98">
        <f t="shared" si="126"/>
        <v>426893.3486</v>
      </c>
      <c r="K479" s="98">
        <f t="shared" si="126"/>
        <v>5201.821531</v>
      </c>
      <c r="L479" s="98">
        <f t="shared" si="126"/>
        <v>0</v>
      </c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5.75" customHeight="1">
      <c r="A480" s="8"/>
      <c r="B480" s="100"/>
      <c r="C480" s="100"/>
      <c r="D480" s="100"/>
      <c r="E480" s="100"/>
      <c r="F480" s="100"/>
      <c r="G480" s="100"/>
      <c r="H480" s="100"/>
      <c r="I480" s="101" t="s">
        <v>496</v>
      </c>
      <c r="J480" s="33"/>
      <c r="K480" s="100"/>
      <c r="L480" s="101" t="s">
        <v>497</v>
      </c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5.75" customHeight="1">
      <c r="A481" s="8"/>
      <c r="B481" s="100"/>
      <c r="C481" s="100"/>
      <c r="D481" s="100"/>
      <c r="E481" s="100"/>
      <c r="F481" s="100"/>
      <c r="G481" s="100"/>
      <c r="H481" s="100"/>
      <c r="I481" s="104">
        <f>G477*A463</f>
        <v>1.0488</v>
      </c>
      <c r="J481" s="33"/>
      <c r="K481" s="100"/>
      <c r="L481" s="104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33"/>
      <c r="K482" s="8"/>
      <c r="L482" s="8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33"/>
      <c r="K483" s="8"/>
      <c r="L483" s="8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5.75" customHeight="1">
      <c r="A484" s="66" t="s">
        <v>278</v>
      </c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6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5.75" customHeight="1">
      <c r="A485" s="78" t="s">
        <v>478</v>
      </c>
      <c r="B485" s="79" t="s">
        <v>479</v>
      </c>
      <c r="C485" s="75"/>
      <c r="D485" s="76"/>
      <c r="E485" s="80" t="s">
        <v>480</v>
      </c>
      <c r="F485" s="75"/>
      <c r="G485" s="76"/>
      <c r="H485" s="79" t="s">
        <v>481</v>
      </c>
      <c r="I485" s="75"/>
      <c r="J485" s="75"/>
      <c r="K485" s="75"/>
      <c r="L485" s="76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5.75" customHeight="1">
      <c r="A486" s="81">
        <f>'Menu Cíclico'!AB15</f>
        <v>4</v>
      </c>
      <c r="B486" s="82" t="s">
        <v>482</v>
      </c>
      <c r="C486" s="82" t="s">
        <v>483</v>
      </c>
      <c r="D486" s="82" t="s">
        <v>484</v>
      </c>
      <c r="E486" s="82" t="s">
        <v>485</v>
      </c>
      <c r="F486" s="82" t="s">
        <v>484</v>
      </c>
      <c r="G486" s="82" t="s">
        <v>524</v>
      </c>
      <c r="H486" s="82" t="s">
        <v>486</v>
      </c>
      <c r="I486" s="82" t="s">
        <v>487</v>
      </c>
      <c r="J486" s="114" t="s">
        <v>488</v>
      </c>
      <c r="K486" s="85" t="s">
        <v>489</v>
      </c>
      <c r="L486" s="85" t="s">
        <v>490</v>
      </c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5.75" customHeight="1">
      <c r="A487" s="86" t="s">
        <v>491</v>
      </c>
      <c r="B487" s="87"/>
      <c r="C487" s="87"/>
      <c r="D487" s="87"/>
      <c r="E487" s="87"/>
      <c r="F487" s="87"/>
      <c r="G487" s="87"/>
      <c r="H487" s="87"/>
      <c r="I487" s="87"/>
      <c r="J487" s="115"/>
      <c r="K487" s="87"/>
      <c r="L487" s="8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5.75" customHeight="1">
      <c r="A488" s="2" t="s">
        <v>278</v>
      </c>
      <c r="B488" s="89">
        <v>0.25</v>
      </c>
      <c r="C488" s="89">
        <v>1.0</v>
      </c>
      <c r="D488" s="18">
        <f t="shared" ref="D488:D501" si="127">C488*B488</f>
        <v>0.25</v>
      </c>
      <c r="E488" s="18">
        <f>B488*A486</f>
        <v>1</v>
      </c>
      <c r="F488" s="18">
        <f t="shared" ref="F488:F501" si="128">E488*C488</f>
        <v>1</v>
      </c>
      <c r="G488" s="140">
        <v>0.0</v>
      </c>
      <c r="H488" s="18">
        <v>1.0</v>
      </c>
      <c r="I488" s="89">
        <f t="shared" ref="I488:I501" si="129">H488*E488</f>
        <v>1</v>
      </c>
      <c r="J488" s="116">
        <f>'PRE PRODUCCIÓN COCINA CALIENTE'!K19/A486</f>
        <v>4757.73984</v>
      </c>
      <c r="K488" s="3">
        <f t="shared" ref="K488:K501" si="130">J488*I488</f>
        <v>4757.73984</v>
      </c>
      <c r="L488" s="3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5.75" customHeight="1">
      <c r="A489" s="2"/>
      <c r="B489" s="89"/>
      <c r="C489" s="89"/>
      <c r="D489" s="18">
        <f t="shared" si="127"/>
        <v>0</v>
      </c>
      <c r="E489" s="18">
        <f>B489*A486</f>
        <v>0</v>
      </c>
      <c r="F489" s="18">
        <f t="shared" si="128"/>
        <v>0</v>
      </c>
      <c r="G489" s="87"/>
      <c r="H489" s="18"/>
      <c r="I489" s="89">
        <f t="shared" si="129"/>
        <v>0</v>
      </c>
      <c r="J489" s="116"/>
      <c r="K489" s="3">
        <f t="shared" si="130"/>
        <v>0</v>
      </c>
      <c r="L489" s="3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5.75" customHeight="1">
      <c r="A490" s="2"/>
      <c r="B490" s="18"/>
      <c r="C490" s="18"/>
      <c r="D490" s="18">
        <f t="shared" si="127"/>
        <v>0</v>
      </c>
      <c r="E490" s="18">
        <f>B490*A486</f>
        <v>0</v>
      </c>
      <c r="F490" s="18">
        <f t="shared" si="128"/>
        <v>0</v>
      </c>
      <c r="G490" s="148" t="s">
        <v>527</v>
      </c>
      <c r="H490" s="18"/>
      <c r="I490" s="89">
        <f t="shared" si="129"/>
        <v>0</v>
      </c>
      <c r="J490" s="116"/>
      <c r="K490" s="3">
        <f t="shared" si="130"/>
        <v>0</v>
      </c>
      <c r="L490" s="3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5.75" customHeight="1">
      <c r="A491" s="2"/>
      <c r="B491" s="18"/>
      <c r="C491" s="18"/>
      <c r="D491" s="18">
        <f t="shared" si="127"/>
        <v>0</v>
      </c>
      <c r="E491" s="18">
        <f>B491*A486</f>
        <v>0</v>
      </c>
      <c r="F491" s="18">
        <f t="shared" si="128"/>
        <v>0</v>
      </c>
      <c r="G491" s="142"/>
      <c r="H491" s="18"/>
      <c r="I491" s="89">
        <f t="shared" si="129"/>
        <v>0</v>
      </c>
      <c r="J491" s="116"/>
      <c r="K491" s="3">
        <f t="shared" si="130"/>
        <v>0</v>
      </c>
      <c r="L491" s="3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5.75" customHeight="1">
      <c r="A492" s="2"/>
      <c r="B492" s="18"/>
      <c r="C492" s="18"/>
      <c r="D492" s="18">
        <f t="shared" si="127"/>
        <v>0</v>
      </c>
      <c r="E492" s="18">
        <f>B492*A486</f>
        <v>0</v>
      </c>
      <c r="F492" s="18">
        <f t="shared" si="128"/>
        <v>0</v>
      </c>
      <c r="G492" s="142"/>
      <c r="H492" s="18"/>
      <c r="I492" s="89">
        <f t="shared" si="129"/>
        <v>0</v>
      </c>
      <c r="J492" s="116"/>
      <c r="K492" s="3">
        <f t="shared" si="130"/>
        <v>0</v>
      </c>
      <c r="L492" s="3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5.75" customHeight="1">
      <c r="A493" s="2"/>
      <c r="B493" s="18"/>
      <c r="C493" s="18"/>
      <c r="D493" s="18">
        <f t="shared" si="127"/>
        <v>0</v>
      </c>
      <c r="E493" s="18">
        <f>B493*A486</f>
        <v>0</v>
      </c>
      <c r="F493" s="18">
        <f t="shared" si="128"/>
        <v>0</v>
      </c>
      <c r="G493" s="87"/>
      <c r="H493" s="18"/>
      <c r="I493" s="89">
        <f t="shared" si="129"/>
        <v>0</v>
      </c>
      <c r="J493" s="116"/>
      <c r="K493" s="3">
        <f t="shared" si="130"/>
        <v>0</v>
      </c>
      <c r="L493" s="3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5.75" customHeight="1">
      <c r="A494" s="2"/>
      <c r="B494" s="18"/>
      <c r="C494" s="18"/>
      <c r="D494" s="18">
        <f t="shared" si="127"/>
        <v>0</v>
      </c>
      <c r="E494" s="18">
        <f>B494*A486</f>
        <v>0</v>
      </c>
      <c r="F494" s="18">
        <f t="shared" si="128"/>
        <v>0</v>
      </c>
      <c r="G494" s="59"/>
      <c r="H494" s="18"/>
      <c r="I494" s="89">
        <f t="shared" si="129"/>
        <v>0</v>
      </c>
      <c r="J494" s="116"/>
      <c r="K494" s="3">
        <f t="shared" si="130"/>
        <v>0</v>
      </c>
      <c r="L494" s="3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5.75" customHeight="1">
      <c r="A495" s="2"/>
      <c r="B495" s="89"/>
      <c r="C495" s="89"/>
      <c r="D495" s="18">
        <f t="shared" si="127"/>
        <v>0</v>
      </c>
      <c r="E495" s="18">
        <f>B495*A486</f>
        <v>0</v>
      </c>
      <c r="F495" s="18">
        <f t="shared" si="128"/>
        <v>0</v>
      </c>
      <c r="G495" s="148" t="s">
        <v>528</v>
      </c>
      <c r="H495" s="18"/>
      <c r="I495" s="89">
        <f t="shared" si="129"/>
        <v>0</v>
      </c>
      <c r="J495" s="116"/>
      <c r="K495" s="3">
        <f t="shared" si="130"/>
        <v>0</v>
      </c>
      <c r="L495" s="3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5.75" customHeight="1">
      <c r="A496" s="2"/>
      <c r="B496" s="89"/>
      <c r="C496" s="89"/>
      <c r="D496" s="18">
        <f t="shared" si="127"/>
        <v>0</v>
      </c>
      <c r="E496" s="18">
        <f>B496*A486</f>
        <v>0</v>
      </c>
      <c r="F496" s="18">
        <f t="shared" si="128"/>
        <v>0</v>
      </c>
      <c r="G496" s="142"/>
      <c r="H496" s="18"/>
      <c r="I496" s="89">
        <f t="shared" si="129"/>
        <v>0</v>
      </c>
      <c r="J496" s="116"/>
      <c r="K496" s="3">
        <f t="shared" si="130"/>
        <v>0</v>
      </c>
      <c r="L496" s="3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5.75" customHeight="1">
      <c r="A497" s="1"/>
      <c r="B497" s="89"/>
      <c r="C497" s="89"/>
      <c r="D497" s="18">
        <f t="shared" si="127"/>
        <v>0</v>
      </c>
      <c r="E497" s="18">
        <f>B497*A486</f>
        <v>0</v>
      </c>
      <c r="F497" s="18">
        <f t="shared" si="128"/>
        <v>0</v>
      </c>
      <c r="G497" s="142"/>
      <c r="H497" s="18"/>
      <c r="I497" s="89">
        <f t="shared" si="129"/>
        <v>0</v>
      </c>
      <c r="J497" s="116"/>
      <c r="K497" s="3">
        <f t="shared" si="130"/>
        <v>0</v>
      </c>
      <c r="L497" s="3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5.75" customHeight="1">
      <c r="A498" s="1"/>
      <c r="B498" s="89"/>
      <c r="C498" s="89"/>
      <c r="D498" s="18">
        <f t="shared" si="127"/>
        <v>0</v>
      </c>
      <c r="E498" s="18">
        <f>B498*A486</f>
        <v>0</v>
      </c>
      <c r="F498" s="18">
        <f t="shared" si="128"/>
        <v>0</v>
      </c>
      <c r="G498" s="142"/>
      <c r="H498" s="18"/>
      <c r="I498" s="89">
        <f t="shared" si="129"/>
        <v>0</v>
      </c>
      <c r="J498" s="116"/>
      <c r="K498" s="3">
        <f t="shared" si="130"/>
        <v>0</v>
      </c>
      <c r="L498" s="3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5.75" customHeight="1">
      <c r="A499" s="31"/>
      <c r="B499" s="89"/>
      <c r="C499" s="89"/>
      <c r="D499" s="95">
        <f t="shared" si="127"/>
        <v>0</v>
      </c>
      <c r="E499" s="95">
        <f>B499*A486</f>
        <v>0</v>
      </c>
      <c r="F499" s="18">
        <f t="shared" si="128"/>
        <v>0</v>
      </c>
      <c r="G499" s="87"/>
      <c r="H499" s="18"/>
      <c r="I499" s="89">
        <f t="shared" si="129"/>
        <v>0</v>
      </c>
      <c r="J499" s="118"/>
      <c r="K499" s="3">
        <f t="shared" si="130"/>
        <v>0</v>
      </c>
      <c r="L499" s="3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5.75" customHeight="1">
      <c r="A500" s="31"/>
      <c r="B500" s="89"/>
      <c r="C500" s="89"/>
      <c r="D500" s="18">
        <f t="shared" si="127"/>
        <v>0</v>
      </c>
      <c r="E500" s="18">
        <f>B500*A486</f>
        <v>0</v>
      </c>
      <c r="F500" s="18">
        <f t="shared" si="128"/>
        <v>0</v>
      </c>
      <c r="G500" s="143">
        <f>F502/A486</f>
        <v>0.25</v>
      </c>
      <c r="H500" s="18"/>
      <c r="I500" s="89">
        <f t="shared" si="129"/>
        <v>0</v>
      </c>
      <c r="J500" s="3"/>
      <c r="K500" s="3">
        <f t="shared" si="130"/>
        <v>0</v>
      </c>
      <c r="L500" s="3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5.75" customHeight="1">
      <c r="A501" s="31"/>
      <c r="B501" s="89"/>
      <c r="C501" s="89"/>
      <c r="D501" s="18">
        <f t="shared" si="127"/>
        <v>0</v>
      </c>
      <c r="E501" s="18">
        <f>B501*A486</f>
        <v>0</v>
      </c>
      <c r="F501" s="18">
        <f t="shared" si="128"/>
        <v>0</v>
      </c>
      <c r="G501" s="142"/>
      <c r="H501" s="18"/>
      <c r="I501" s="89">
        <f t="shared" si="129"/>
        <v>0</v>
      </c>
      <c r="J501" s="3"/>
      <c r="K501" s="3">
        <f t="shared" si="130"/>
        <v>0</v>
      </c>
      <c r="L501" s="3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5.75" customHeight="1">
      <c r="A502" s="4" t="s">
        <v>495</v>
      </c>
      <c r="B502" s="97">
        <f>SUM(B488:B501)</f>
        <v>0.25</v>
      </c>
      <c r="C502" s="96"/>
      <c r="D502" s="97">
        <f t="shared" ref="D502:F502" si="131">SUM(D488:D501)</f>
        <v>0.25</v>
      </c>
      <c r="E502" s="97">
        <f t="shared" si="131"/>
        <v>1</v>
      </c>
      <c r="F502" s="97">
        <f t="shared" si="131"/>
        <v>1</v>
      </c>
      <c r="G502" s="87"/>
      <c r="H502" s="96"/>
      <c r="I502" s="97">
        <f t="shared" ref="I502:L502" si="132">SUM(I488:I501)</f>
        <v>1</v>
      </c>
      <c r="J502" s="98">
        <f t="shared" si="132"/>
        <v>4757.73984</v>
      </c>
      <c r="K502" s="98">
        <f t="shared" si="132"/>
        <v>4757.73984</v>
      </c>
      <c r="L502" s="98">
        <f t="shared" si="132"/>
        <v>0</v>
      </c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5.75" customHeight="1">
      <c r="A503" s="8"/>
      <c r="B503" s="100"/>
      <c r="C503" s="100"/>
      <c r="D503" s="100"/>
      <c r="E503" s="100"/>
      <c r="F503" s="100"/>
      <c r="G503" s="100"/>
      <c r="H503" s="100"/>
      <c r="I503" s="101" t="s">
        <v>496</v>
      </c>
      <c r="J503" s="33"/>
      <c r="K503" s="100"/>
      <c r="L503" s="101" t="s">
        <v>497</v>
      </c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5.75" customHeight="1">
      <c r="A504" s="8"/>
      <c r="B504" s="100"/>
      <c r="C504" s="100"/>
      <c r="D504" s="100"/>
      <c r="E504" s="100"/>
      <c r="F504" s="100"/>
      <c r="G504" s="100"/>
      <c r="H504" s="100"/>
      <c r="I504" s="104">
        <f>G500*A486</f>
        <v>1</v>
      </c>
      <c r="J504" s="33"/>
      <c r="K504" s="100"/>
      <c r="L504" s="104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33"/>
      <c r="K505" s="8"/>
      <c r="L505" s="8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33"/>
      <c r="K506" s="8"/>
      <c r="L506" s="8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5.75" customHeight="1">
      <c r="A507" s="66" t="s">
        <v>325</v>
      </c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6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5.75" customHeight="1">
      <c r="A508" s="78" t="s">
        <v>478</v>
      </c>
      <c r="B508" s="79" t="s">
        <v>479</v>
      </c>
      <c r="C508" s="75"/>
      <c r="D508" s="76"/>
      <c r="E508" s="80" t="s">
        <v>480</v>
      </c>
      <c r="F508" s="75"/>
      <c r="G508" s="76"/>
      <c r="H508" s="79" t="s">
        <v>481</v>
      </c>
      <c r="I508" s="75"/>
      <c r="J508" s="75"/>
      <c r="K508" s="75"/>
      <c r="L508" s="76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5.75" customHeight="1">
      <c r="A509" s="81">
        <f>'Menu Cíclico'!AF15</f>
        <v>4</v>
      </c>
      <c r="B509" s="82" t="s">
        <v>482</v>
      </c>
      <c r="C509" s="82" t="s">
        <v>483</v>
      </c>
      <c r="D509" s="82" t="s">
        <v>484</v>
      </c>
      <c r="E509" s="82" t="s">
        <v>485</v>
      </c>
      <c r="F509" s="82" t="s">
        <v>484</v>
      </c>
      <c r="G509" s="82" t="s">
        <v>524</v>
      </c>
      <c r="H509" s="82" t="s">
        <v>486</v>
      </c>
      <c r="I509" s="82" t="s">
        <v>487</v>
      </c>
      <c r="J509" s="114" t="s">
        <v>488</v>
      </c>
      <c r="K509" s="85" t="s">
        <v>489</v>
      </c>
      <c r="L509" s="85" t="s">
        <v>490</v>
      </c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5.75" customHeight="1">
      <c r="A510" s="86" t="s">
        <v>491</v>
      </c>
      <c r="B510" s="87"/>
      <c r="C510" s="87"/>
      <c r="D510" s="87"/>
      <c r="E510" s="87"/>
      <c r="F510" s="87"/>
      <c r="G510" s="87"/>
      <c r="H510" s="87"/>
      <c r="I510" s="87"/>
      <c r="J510" s="115"/>
      <c r="K510" s="87"/>
      <c r="L510" s="8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5.75" customHeight="1">
      <c r="A511" s="37" t="s">
        <v>11</v>
      </c>
      <c r="B511" s="89">
        <v>0.23</v>
      </c>
      <c r="C511" s="89">
        <v>1.1</v>
      </c>
      <c r="D511" s="18">
        <f t="shared" ref="D511:D524" si="133">C511*B511</f>
        <v>0.253</v>
      </c>
      <c r="E511" s="18">
        <f>B511*A509</f>
        <v>0.92</v>
      </c>
      <c r="F511" s="18">
        <f t="shared" ref="F511:F524" si="134">E511*C511</f>
        <v>1.012</v>
      </c>
      <c r="G511" s="140">
        <v>0.0</v>
      </c>
      <c r="H511" s="18">
        <v>1.2</v>
      </c>
      <c r="I511" s="89">
        <f t="shared" ref="I511:I524" si="135">H511*E511</f>
        <v>1.104</v>
      </c>
      <c r="J511" s="116">
        <f>'Insumos Buffet'!D62</f>
        <v>3756</v>
      </c>
      <c r="K511" s="3">
        <f t="shared" ref="K511:K524" si="136">J511*I511</f>
        <v>4146.624</v>
      </c>
      <c r="L511" s="3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5.75" customHeight="1">
      <c r="A512" s="31" t="s">
        <v>47</v>
      </c>
      <c r="B512" s="89">
        <v>0.01</v>
      </c>
      <c r="C512" s="89">
        <v>1.0</v>
      </c>
      <c r="D512" s="18">
        <f t="shared" si="133"/>
        <v>0.01</v>
      </c>
      <c r="E512" s="18">
        <f>B512*A509</f>
        <v>0.04</v>
      </c>
      <c r="F512" s="18">
        <f t="shared" si="134"/>
        <v>0.04</v>
      </c>
      <c r="G512" s="87"/>
      <c r="H512" s="18">
        <v>1.0</v>
      </c>
      <c r="I512" s="89">
        <f t="shared" si="135"/>
        <v>0.04</v>
      </c>
      <c r="J512" s="116">
        <f>'Insumos Buffet'!D2</f>
        <v>6820</v>
      </c>
      <c r="K512" s="3">
        <f t="shared" si="136"/>
        <v>272.8</v>
      </c>
      <c r="L512" s="3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5.75" customHeight="1">
      <c r="A513" s="31" t="s">
        <v>505</v>
      </c>
      <c r="B513" s="18">
        <v>0.002</v>
      </c>
      <c r="C513" s="18">
        <v>1.0</v>
      </c>
      <c r="D513" s="18">
        <f t="shared" si="133"/>
        <v>0.002</v>
      </c>
      <c r="E513" s="18">
        <f>B513*A509</f>
        <v>0.008</v>
      </c>
      <c r="F513" s="18">
        <f t="shared" si="134"/>
        <v>0.008</v>
      </c>
      <c r="G513" s="148" t="s">
        <v>527</v>
      </c>
      <c r="H513" s="18">
        <v>1.0</v>
      </c>
      <c r="I513" s="89">
        <f t="shared" si="135"/>
        <v>0.008</v>
      </c>
      <c r="J513" s="116">
        <f>'Insumos Buffet'!D82</f>
        <v>3200</v>
      </c>
      <c r="K513" s="3">
        <f t="shared" si="136"/>
        <v>25.6</v>
      </c>
      <c r="L513" s="3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5.75" customHeight="1">
      <c r="A514" s="2"/>
      <c r="B514" s="18"/>
      <c r="C514" s="18"/>
      <c r="D514" s="18">
        <f t="shared" si="133"/>
        <v>0</v>
      </c>
      <c r="E514" s="18">
        <f>B514*A509</f>
        <v>0</v>
      </c>
      <c r="F514" s="18">
        <f t="shared" si="134"/>
        <v>0</v>
      </c>
      <c r="G514" s="142"/>
      <c r="H514" s="18"/>
      <c r="I514" s="89">
        <f t="shared" si="135"/>
        <v>0</v>
      </c>
      <c r="J514" s="116"/>
      <c r="K514" s="3">
        <f t="shared" si="136"/>
        <v>0</v>
      </c>
      <c r="L514" s="3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5.75" customHeight="1">
      <c r="A515" s="2"/>
      <c r="B515" s="18"/>
      <c r="C515" s="18"/>
      <c r="D515" s="18">
        <f t="shared" si="133"/>
        <v>0</v>
      </c>
      <c r="E515" s="18">
        <f>B515*A509</f>
        <v>0</v>
      </c>
      <c r="F515" s="18">
        <f t="shared" si="134"/>
        <v>0</v>
      </c>
      <c r="G515" s="142"/>
      <c r="H515" s="18"/>
      <c r="I515" s="89">
        <f t="shared" si="135"/>
        <v>0</v>
      </c>
      <c r="J515" s="116"/>
      <c r="K515" s="3">
        <f t="shared" si="136"/>
        <v>0</v>
      </c>
      <c r="L515" s="3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5.75" customHeight="1">
      <c r="A516" s="2"/>
      <c r="B516" s="18"/>
      <c r="C516" s="18"/>
      <c r="D516" s="18">
        <f t="shared" si="133"/>
        <v>0</v>
      </c>
      <c r="E516" s="18">
        <f>B516*A509</f>
        <v>0</v>
      </c>
      <c r="F516" s="18">
        <f t="shared" si="134"/>
        <v>0</v>
      </c>
      <c r="G516" s="87"/>
      <c r="H516" s="18"/>
      <c r="I516" s="89">
        <f t="shared" si="135"/>
        <v>0</v>
      </c>
      <c r="J516" s="116"/>
      <c r="K516" s="3">
        <f t="shared" si="136"/>
        <v>0</v>
      </c>
      <c r="L516" s="3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5.75" customHeight="1">
      <c r="A517" s="2"/>
      <c r="B517" s="18"/>
      <c r="C517" s="18"/>
      <c r="D517" s="18">
        <f t="shared" si="133"/>
        <v>0</v>
      </c>
      <c r="E517" s="18">
        <f>B517*A509</f>
        <v>0</v>
      </c>
      <c r="F517" s="18">
        <f t="shared" si="134"/>
        <v>0</v>
      </c>
      <c r="G517" s="59"/>
      <c r="H517" s="18"/>
      <c r="I517" s="89">
        <f t="shared" si="135"/>
        <v>0</v>
      </c>
      <c r="J517" s="116"/>
      <c r="K517" s="3">
        <f t="shared" si="136"/>
        <v>0</v>
      </c>
      <c r="L517" s="3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5.75" customHeight="1">
      <c r="A518" s="2"/>
      <c r="B518" s="89"/>
      <c r="C518" s="89"/>
      <c r="D518" s="18">
        <f t="shared" si="133"/>
        <v>0</v>
      </c>
      <c r="E518" s="18">
        <f>B518*A509</f>
        <v>0</v>
      </c>
      <c r="F518" s="18">
        <f t="shared" si="134"/>
        <v>0</v>
      </c>
      <c r="G518" s="148" t="s">
        <v>528</v>
      </c>
      <c r="H518" s="18"/>
      <c r="I518" s="89">
        <f t="shared" si="135"/>
        <v>0</v>
      </c>
      <c r="J518" s="116"/>
      <c r="K518" s="3">
        <f t="shared" si="136"/>
        <v>0</v>
      </c>
      <c r="L518" s="3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5.75" customHeight="1">
      <c r="A519" s="2"/>
      <c r="B519" s="89"/>
      <c r="C519" s="89"/>
      <c r="D519" s="18">
        <f t="shared" si="133"/>
        <v>0</v>
      </c>
      <c r="E519" s="18">
        <f>B519*A509</f>
        <v>0</v>
      </c>
      <c r="F519" s="18">
        <f t="shared" si="134"/>
        <v>0</v>
      </c>
      <c r="G519" s="142"/>
      <c r="H519" s="18"/>
      <c r="I519" s="89">
        <f t="shared" si="135"/>
        <v>0</v>
      </c>
      <c r="J519" s="116"/>
      <c r="K519" s="3">
        <f t="shared" si="136"/>
        <v>0</v>
      </c>
      <c r="L519" s="3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5.75" customHeight="1">
      <c r="A520" s="1"/>
      <c r="B520" s="89"/>
      <c r="C520" s="89"/>
      <c r="D520" s="18">
        <f t="shared" si="133"/>
        <v>0</v>
      </c>
      <c r="E520" s="18">
        <f>B520*A509</f>
        <v>0</v>
      </c>
      <c r="F520" s="18">
        <f t="shared" si="134"/>
        <v>0</v>
      </c>
      <c r="G520" s="142"/>
      <c r="H520" s="18"/>
      <c r="I520" s="89">
        <f t="shared" si="135"/>
        <v>0</v>
      </c>
      <c r="J520" s="116"/>
      <c r="K520" s="3">
        <f t="shared" si="136"/>
        <v>0</v>
      </c>
      <c r="L520" s="3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5.75" customHeight="1">
      <c r="A521" s="1"/>
      <c r="B521" s="89"/>
      <c r="C521" s="89"/>
      <c r="D521" s="18">
        <f t="shared" si="133"/>
        <v>0</v>
      </c>
      <c r="E521" s="18">
        <f>B521*A509</f>
        <v>0</v>
      </c>
      <c r="F521" s="18">
        <f t="shared" si="134"/>
        <v>0</v>
      </c>
      <c r="G521" s="142"/>
      <c r="H521" s="18"/>
      <c r="I521" s="89">
        <f t="shared" si="135"/>
        <v>0</v>
      </c>
      <c r="J521" s="116"/>
      <c r="K521" s="3">
        <f t="shared" si="136"/>
        <v>0</v>
      </c>
      <c r="L521" s="3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5.75" customHeight="1">
      <c r="A522" s="31"/>
      <c r="B522" s="89"/>
      <c r="C522" s="89"/>
      <c r="D522" s="95">
        <f t="shared" si="133"/>
        <v>0</v>
      </c>
      <c r="E522" s="95">
        <f>B522*A509</f>
        <v>0</v>
      </c>
      <c r="F522" s="18">
        <f t="shared" si="134"/>
        <v>0</v>
      </c>
      <c r="G522" s="87"/>
      <c r="H522" s="18"/>
      <c r="I522" s="89">
        <f t="shared" si="135"/>
        <v>0</v>
      </c>
      <c r="J522" s="118"/>
      <c r="K522" s="3">
        <f t="shared" si="136"/>
        <v>0</v>
      </c>
      <c r="L522" s="3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5.75" customHeight="1">
      <c r="A523" s="31"/>
      <c r="B523" s="89"/>
      <c r="C523" s="89"/>
      <c r="D523" s="18">
        <f t="shared" si="133"/>
        <v>0</v>
      </c>
      <c r="E523" s="18">
        <f>B523*A509</f>
        <v>0</v>
      </c>
      <c r="F523" s="18">
        <f t="shared" si="134"/>
        <v>0</v>
      </c>
      <c r="G523" s="143">
        <f>F525/A509</f>
        <v>0.265</v>
      </c>
      <c r="H523" s="18"/>
      <c r="I523" s="89">
        <f t="shared" si="135"/>
        <v>0</v>
      </c>
      <c r="J523" s="3"/>
      <c r="K523" s="3">
        <f t="shared" si="136"/>
        <v>0</v>
      </c>
      <c r="L523" s="3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5.75" customHeight="1">
      <c r="A524" s="31"/>
      <c r="B524" s="89"/>
      <c r="C524" s="89"/>
      <c r="D524" s="18">
        <f t="shared" si="133"/>
        <v>0</v>
      </c>
      <c r="E524" s="18">
        <f>B524*A509</f>
        <v>0</v>
      </c>
      <c r="F524" s="18">
        <f t="shared" si="134"/>
        <v>0</v>
      </c>
      <c r="G524" s="142"/>
      <c r="H524" s="18"/>
      <c r="I524" s="89">
        <f t="shared" si="135"/>
        <v>0</v>
      </c>
      <c r="J524" s="3"/>
      <c r="K524" s="3">
        <f t="shared" si="136"/>
        <v>0</v>
      </c>
      <c r="L524" s="3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5.75" customHeight="1">
      <c r="A525" s="4" t="s">
        <v>495</v>
      </c>
      <c r="B525" s="97">
        <f>SUM(B511:B524)</f>
        <v>0.242</v>
      </c>
      <c r="C525" s="96"/>
      <c r="D525" s="97">
        <f t="shared" ref="D525:F525" si="137">SUM(D511:D524)</f>
        <v>0.265</v>
      </c>
      <c r="E525" s="97">
        <f t="shared" si="137"/>
        <v>0.968</v>
      </c>
      <c r="F525" s="97">
        <f t="shared" si="137"/>
        <v>1.06</v>
      </c>
      <c r="G525" s="87"/>
      <c r="H525" s="96"/>
      <c r="I525" s="97">
        <f t="shared" ref="I525:L525" si="138">SUM(I511:I524)</f>
        <v>1.152</v>
      </c>
      <c r="J525" s="98">
        <f t="shared" si="138"/>
        <v>13776</v>
      </c>
      <c r="K525" s="98">
        <f t="shared" si="138"/>
        <v>4445.024</v>
      </c>
      <c r="L525" s="98">
        <f t="shared" si="138"/>
        <v>0</v>
      </c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5.75" customHeight="1">
      <c r="A526" s="8"/>
      <c r="B526" s="100"/>
      <c r="C526" s="100"/>
      <c r="D526" s="100"/>
      <c r="E526" s="100"/>
      <c r="F526" s="100"/>
      <c r="G526" s="100"/>
      <c r="H526" s="100"/>
      <c r="I526" s="101" t="s">
        <v>496</v>
      </c>
      <c r="J526" s="33"/>
      <c r="K526" s="100"/>
      <c r="L526" s="101" t="s">
        <v>497</v>
      </c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5.75" customHeight="1">
      <c r="A527" s="8"/>
      <c r="B527" s="100"/>
      <c r="C527" s="100"/>
      <c r="D527" s="100"/>
      <c r="E527" s="100"/>
      <c r="F527" s="100"/>
      <c r="G527" s="100"/>
      <c r="H527" s="100"/>
      <c r="I527" s="104">
        <f>G523*A509</f>
        <v>1.06</v>
      </c>
      <c r="J527" s="33"/>
      <c r="K527" s="100"/>
      <c r="L527" s="104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5.75" customHeight="1">
      <c r="A528" s="8"/>
      <c r="B528" s="100"/>
      <c r="C528" s="100"/>
      <c r="D528" s="100"/>
      <c r="E528" s="100"/>
      <c r="F528" s="100"/>
      <c r="G528" s="100"/>
      <c r="H528" s="100"/>
      <c r="I528" s="107"/>
      <c r="J528" s="33"/>
      <c r="K528" s="100"/>
      <c r="L528" s="10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33"/>
      <c r="K529" s="8"/>
      <c r="L529" s="8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5.75" customHeight="1">
      <c r="A530" s="66" t="s">
        <v>150</v>
      </c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6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5.75" customHeight="1">
      <c r="A531" s="78" t="s">
        <v>478</v>
      </c>
      <c r="B531" s="79" t="s">
        <v>479</v>
      </c>
      <c r="C531" s="75"/>
      <c r="D531" s="76"/>
      <c r="E531" s="80" t="s">
        <v>480</v>
      </c>
      <c r="F531" s="75"/>
      <c r="G531" s="76"/>
      <c r="H531" s="79" t="s">
        <v>481</v>
      </c>
      <c r="I531" s="75"/>
      <c r="J531" s="75"/>
      <c r="K531" s="75"/>
      <c r="L531" s="76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5.75" customHeight="1">
      <c r="A532" s="81">
        <f>'Menu Cíclico'!AJ15</f>
        <v>4</v>
      </c>
      <c r="B532" s="82" t="s">
        <v>482</v>
      </c>
      <c r="C532" s="82" t="s">
        <v>483</v>
      </c>
      <c r="D532" s="82" t="s">
        <v>484</v>
      </c>
      <c r="E532" s="82" t="s">
        <v>485</v>
      </c>
      <c r="F532" s="82" t="s">
        <v>484</v>
      </c>
      <c r="G532" s="82" t="s">
        <v>524</v>
      </c>
      <c r="H532" s="82" t="s">
        <v>486</v>
      </c>
      <c r="I532" s="82" t="s">
        <v>487</v>
      </c>
      <c r="J532" s="114" t="s">
        <v>488</v>
      </c>
      <c r="K532" s="85" t="s">
        <v>489</v>
      </c>
      <c r="L532" s="85" t="s">
        <v>490</v>
      </c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5.75" customHeight="1">
      <c r="A533" s="86" t="s">
        <v>491</v>
      </c>
      <c r="B533" s="87"/>
      <c r="C533" s="87"/>
      <c r="D533" s="87"/>
      <c r="E533" s="87"/>
      <c r="F533" s="87"/>
      <c r="G533" s="87"/>
      <c r="H533" s="87"/>
      <c r="I533" s="87"/>
      <c r="J533" s="115"/>
      <c r="K533" s="87"/>
      <c r="L533" s="8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5.75" customHeight="1">
      <c r="A534" s="37" t="s">
        <v>450</v>
      </c>
      <c r="B534" s="89">
        <v>0.13</v>
      </c>
      <c r="C534" s="89">
        <v>1.1</v>
      </c>
      <c r="D534" s="18">
        <f t="shared" ref="D534:D547" si="139">C534*B534</f>
        <v>0.143</v>
      </c>
      <c r="E534" s="18">
        <f>B534*A532</f>
        <v>0.52</v>
      </c>
      <c r="F534" s="18">
        <f t="shared" ref="F534:F547" si="140">E534*C534</f>
        <v>0.572</v>
      </c>
      <c r="G534" s="140">
        <v>0.0</v>
      </c>
      <c r="H534" s="18">
        <v>1.175</v>
      </c>
      <c r="I534" s="89">
        <f t="shared" ref="I534:I547" si="141">H534*E534</f>
        <v>0.611</v>
      </c>
      <c r="J534" s="116">
        <f>'Insumos Buffet'!D62</f>
        <v>3756</v>
      </c>
      <c r="K534" s="3">
        <f t="shared" ref="K534:K547" si="142">J534*I534</f>
        <v>2294.916</v>
      </c>
      <c r="L534" s="3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5.75" customHeight="1">
      <c r="A535" s="31" t="s">
        <v>47</v>
      </c>
      <c r="B535" s="89">
        <v>0.01</v>
      </c>
      <c r="C535" s="89">
        <v>1.0</v>
      </c>
      <c r="D535" s="18">
        <f t="shared" si="139"/>
        <v>0.01</v>
      </c>
      <c r="E535" s="18">
        <f>B535*A532</f>
        <v>0.04</v>
      </c>
      <c r="F535" s="18">
        <f t="shared" si="140"/>
        <v>0.04</v>
      </c>
      <c r="G535" s="87"/>
      <c r="H535" s="18">
        <v>1.0</v>
      </c>
      <c r="I535" s="89">
        <f t="shared" si="141"/>
        <v>0.04</v>
      </c>
      <c r="J535" s="116">
        <f>'Insumos Buffet'!D2</f>
        <v>6820</v>
      </c>
      <c r="K535" s="3">
        <f t="shared" si="142"/>
        <v>272.8</v>
      </c>
      <c r="L535" s="3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5.75" customHeight="1">
      <c r="A536" s="31" t="s">
        <v>593</v>
      </c>
      <c r="B536" s="18">
        <v>0.005</v>
      </c>
      <c r="C536" s="18">
        <v>1.0</v>
      </c>
      <c r="D536" s="18">
        <f t="shared" si="139"/>
        <v>0.005</v>
      </c>
      <c r="E536" s="18">
        <f>B536*A532</f>
        <v>0.02</v>
      </c>
      <c r="F536" s="18">
        <f t="shared" si="140"/>
        <v>0.02</v>
      </c>
      <c r="G536" s="148" t="s">
        <v>527</v>
      </c>
      <c r="H536" s="18">
        <v>1.2</v>
      </c>
      <c r="I536" s="89">
        <f t="shared" si="141"/>
        <v>0.024</v>
      </c>
      <c r="J536" s="116">
        <f>'Insumos Buffet'!D47</f>
        <v>3007</v>
      </c>
      <c r="K536" s="3">
        <f t="shared" si="142"/>
        <v>72.168</v>
      </c>
      <c r="L536" s="3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5.75" customHeight="1">
      <c r="A537" s="31" t="s">
        <v>474</v>
      </c>
      <c r="B537" s="18">
        <v>0.05</v>
      </c>
      <c r="C537" s="18">
        <v>1.0</v>
      </c>
      <c r="D537" s="18">
        <f t="shared" si="139"/>
        <v>0.05</v>
      </c>
      <c r="E537" s="18">
        <f>B537*A532</f>
        <v>0.2</v>
      </c>
      <c r="F537" s="18">
        <f t="shared" si="140"/>
        <v>0.2</v>
      </c>
      <c r="G537" s="142"/>
      <c r="H537" s="18">
        <v>1.1</v>
      </c>
      <c r="I537" s="89">
        <f t="shared" si="141"/>
        <v>0.22</v>
      </c>
      <c r="J537" s="116">
        <f>'Insumos Buffet'!D66</f>
        <v>23210</v>
      </c>
      <c r="K537" s="3">
        <f t="shared" si="142"/>
        <v>5106.2</v>
      </c>
      <c r="L537" s="3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5.75" customHeight="1">
      <c r="A538" s="31" t="s">
        <v>441</v>
      </c>
      <c r="B538" s="18">
        <v>0.05</v>
      </c>
      <c r="C538" s="18">
        <v>1.0</v>
      </c>
      <c r="D538" s="18">
        <f t="shared" si="139"/>
        <v>0.05</v>
      </c>
      <c r="E538" s="18">
        <f>B538*A532</f>
        <v>0.2</v>
      </c>
      <c r="F538" s="18">
        <f t="shared" si="140"/>
        <v>0.2</v>
      </c>
      <c r="G538" s="142"/>
      <c r="H538" s="18">
        <v>1.0</v>
      </c>
      <c r="I538" s="89">
        <f t="shared" si="141"/>
        <v>0.2</v>
      </c>
      <c r="J538" s="116">
        <f>'Insumos Buffet'!D88</f>
        <v>49781.722</v>
      </c>
      <c r="K538" s="3">
        <f t="shared" si="142"/>
        <v>9956.3444</v>
      </c>
      <c r="L538" s="3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5.75" customHeight="1">
      <c r="A539" s="31" t="s">
        <v>492</v>
      </c>
      <c r="B539" s="18">
        <v>0.002</v>
      </c>
      <c r="C539" s="18">
        <v>1.0</v>
      </c>
      <c r="D539" s="18">
        <f t="shared" si="139"/>
        <v>0.002</v>
      </c>
      <c r="E539" s="18">
        <f>B539*A532</f>
        <v>0.008</v>
      </c>
      <c r="F539" s="18">
        <f t="shared" si="140"/>
        <v>0.008</v>
      </c>
      <c r="G539" s="87"/>
      <c r="H539" s="18">
        <v>1.0</v>
      </c>
      <c r="I539" s="89">
        <f t="shared" si="141"/>
        <v>0.008</v>
      </c>
      <c r="J539" s="116">
        <f>'Insumos Buffet'!D82</f>
        <v>3200</v>
      </c>
      <c r="K539" s="3">
        <f t="shared" si="142"/>
        <v>25.6</v>
      </c>
      <c r="L539" s="3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5.75" customHeight="1">
      <c r="A540" s="31" t="s">
        <v>494</v>
      </c>
      <c r="B540" s="18">
        <v>5.0E-4</v>
      </c>
      <c r="C540" s="18">
        <v>1.0</v>
      </c>
      <c r="D540" s="18">
        <f t="shared" si="139"/>
        <v>0.0005</v>
      </c>
      <c r="E540" s="18">
        <f>B540*A532</f>
        <v>0.002</v>
      </c>
      <c r="F540" s="18">
        <f t="shared" si="140"/>
        <v>0.002</v>
      </c>
      <c r="G540" s="59"/>
      <c r="H540" s="18">
        <v>1.0</v>
      </c>
      <c r="I540" s="89">
        <f t="shared" si="141"/>
        <v>0.002</v>
      </c>
      <c r="J540" s="116">
        <f>'Insumos Buffet'!D70</f>
        <v>145000</v>
      </c>
      <c r="K540" s="3">
        <f t="shared" si="142"/>
        <v>290</v>
      </c>
      <c r="L540" s="3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5.75" customHeight="1">
      <c r="A541" s="2"/>
      <c r="B541" s="89"/>
      <c r="C541" s="89"/>
      <c r="D541" s="18">
        <f t="shared" si="139"/>
        <v>0</v>
      </c>
      <c r="E541" s="18">
        <f>B541*A532</f>
        <v>0</v>
      </c>
      <c r="F541" s="18">
        <f t="shared" si="140"/>
        <v>0</v>
      </c>
      <c r="G541" s="148" t="s">
        <v>528</v>
      </c>
      <c r="H541" s="18"/>
      <c r="I541" s="89">
        <f t="shared" si="141"/>
        <v>0</v>
      </c>
      <c r="J541" s="116"/>
      <c r="K541" s="3">
        <f t="shared" si="142"/>
        <v>0</v>
      </c>
      <c r="L541" s="3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5.75" customHeight="1">
      <c r="A542" s="2"/>
      <c r="B542" s="89"/>
      <c r="C542" s="89"/>
      <c r="D542" s="18">
        <f t="shared" si="139"/>
        <v>0</v>
      </c>
      <c r="E542" s="18">
        <f>B542*A532</f>
        <v>0</v>
      </c>
      <c r="F542" s="18">
        <f t="shared" si="140"/>
        <v>0</v>
      </c>
      <c r="G542" s="142"/>
      <c r="H542" s="18"/>
      <c r="I542" s="89">
        <f t="shared" si="141"/>
        <v>0</v>
      </c>
      <c r="J542" s="116"/>
      <c r="K542" s="3">
        <f t="shared" si="142"/>
        <v>0</v>
      </c>
      <c r="L542" s="3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5.75" customHeight="1">
      <c r="A543" s="1"/>
      <c r="B543" s="89"/>
      <c r="C543" s="89"/>
      <c r="D543" s="18">
        <f t="shared" si="139"/>
        <v>0</v>
      </c>
      <c r="E543" s="18">
        <f>B543*A532</f>
        <v>0</v>
      </c>
      <c r="F543" s="18">
        <f t="shared" si="140"/>
        <v>0</v>
      </c>
      <c r="G543" s="142"/>
      <c r="H543" s="18"/>
      <c r="I543" s="89">
        <f t="shared" si="141"/>
        <v>0</v>
      </c>
      <c r="J543" s="116"/>
      <c r="K543" s="3">
        <f t="shared" si="142"/>
        <v>0</v>
      </c>
      <c r="L543" s="3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5.75" customHeight="1">
      <c r="A544" s="1"/>
      <c r="B544" s="89"/>
      <c r="C544" s="89"/>
      <c r="D544" s="18">
        <f t="shared" si="139"/>
        <v>0</v>
      </c>
      <c r="E544" s="18">
        <f>B544*A532</f>
        <v>0</v>
      </c>
      <c r="F544" s="18">
        <f t="shared" si="140"/>
        <v>0</v>
      </c>
      <c r="G544" s="142"/>
      <c r="H544" s="18"/>
      <c r="I544" s="89">
        <f t="shared" si="141"/>
        <v>0</v>
      </c>
      <c r="J544" s="116"/>
      <c r="K544" s="3">
        <f t="shared" si="142"/>
        <v>0</v>
      </c>
      <c r="L544" s="3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5.75" customHeight="1">
      <c r="A545" s="31"/>
      <c r="B545" s="89"/>
      <c r="C545" s="89"/>
      <c r="D545" s="95">
        <f t="shared" si="139"/>
        <v>0</v>
      </c>
      <c r="E545" s="95">
        <f>B545*A532</f>
        <v>0</v>
      </c>
      <c r="F545" s="18">
        <f t="shared" si="140"/>
        <v>0</v>
      </c>
      <c r="G545" s="87"/>
      <c r="H545" s="18"/>
      <c r="I545" s="89">
        <f t="shared" si="141"/>
        <v>0</v>
      </c>
      <c r="J545" s="118"/>
      <c r="K545" s="3">
        <f t="shared" si="142"/>
        <v>0</v>
      </c>
      <c r="L545" s="3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5.75" customHeight="1">
      <c r="A546" s="31"/>
      <c r="B546" s="89"/>
      <c r="C546" s="89"/>
      <c r="D546" s="18">
        <f t="shared" si="139"/>
        <v>0</v>
      </c>
      <c r="E546" s="18">
        <f>B546*A532</f>
        <v>0</v>
      </c>
      <c r="F546" s="18">
        <f t="shared" si="140"/>
        <v>0</v>
      </c>
      <c r="G546" s="143">
        <f>F548/A532</f>
        <v>0.2605</v>
      </c>
      <c r="H546" s="18"/>
      <c r="I546" s="89">
        <f t="shared" si="141"/>
        <v>0</v>
      </c>
      <c r="J546" s="3"/>
      <c r="K546" s="3">
        <f t="shared" si="142"/>
        <v>0</v>
      </c>
      <c r="L546" s="3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5.75" customHeight="1">
      <c r="A547" s="31"/>
      <c r="B547" s="89"/>
      <c r="C547" s="89"/>
      <c r="D547" s="18">
        <f t="shared" si="139"/>
        <v>0</v>
      </c>
      <c r="E547" s="18">
        <f>B547*A532</f>
        <v>0</v>
      </c>
      <c r="F547" s="18">
        <f t="shared" si="140"/>
        <v>0</v>
      </c>
      <c r="G547" s="142"/>
      <c r="H547" s="18"/>
      <c r="I547" s="89">
        <f t="shared" si="141"/>
        <v>0</v>
      </c>
      <c r="J547" s="3"/>
      <c r="K547" s="3">
        <f t="shared" si="142"/>
        <v>0</v>
      </c>
      <c r="L547" s="3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5.75" customHeight="1">
      <c r="A548" s="4" t="s">
        <v>495</v>
      </c>
      <c r="B548" s="97">
        <f>SUM(B534:B547)</f>
        <v>0.2475</v>
      </c>
      <c r="C548" s="96"/>
      <c r="D548" s="97">
        <f t="shared" ref="D548:F548" si="143">SUM(D534:D547)</f>
        <v>0.2605</v>
      </c>
      <c r="E548" s="97">
        <f t="shared" si="143"/>
        <v>0.99</v>
      </c>
      <c r="F548" s="97">
        <f t="shared" si="143"/>
        <v>1.042</v>
      </c>
      <c r="G548" s="87"/>
      <c r="H548" s="96"/>
      <c r="I548" s="97">
        <f t="shared" ref="I548:L548" si="144">SUM(I534:I547)</f>
        <v>1.105</v>
      </c>
      <c r="J548" s="98">
        <f t="shared" si="144"/>
        <v>234774.722</v>
      </c>
      <c r="K548" s="98">
        <f t="shared" si="144"/>
        <v>18018.0284</v>
      </c>
      <c r="L548" s="98">
        <f t="shared" si="144"/>
        <v>0</v>
      </c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5.75" customHeight="1">
      <c r="A549" s="8"/>
      <c r="B549" s="100"/>
      <c r="C549" s="100"/>
      <c r="D549" s="100"/>
      <c r="E549" s="100"/>
      <c r="F549" s="100"/>
      <c r="G549" s="100"/>
      <c r="H549" s="100"/>
      <c r="I549" s="101" t="s">
        <v>496</v>
      </c>
      <c r="J549" s="33"/>
      <c r="K549" s="100"/>
      <c r="L549" s="101" t="s">
        <v>497</v>
      </c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5.75" customHeight="1">
      <c r="A550" s="8"/>
      <c r="B550" s="100"/>
      <c r="C550" s="100"/>
      <c r="D550" s="100"/>
      <c r="E550" s="100"/>
      <c r="F550" s="100"/>
      <c r="G550" s="100"/>
      <c r="H550" s="100"/>
      <c r="I550" s="104">
        <f>G546*A532</f>
        <v>1.042</v>
      </c>
      <c r="J550" s="33"/>
      <c r="K550" s="100"/>
      <c r="L550" s="104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33"/>
      <c r="K551" s="8"/>
      <c r="L551" s="8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33"/>
      <c r="K552" s="8"/>
      <c r="L552" s="8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5.75" customHeight="1">
      <c r="A553" s="66" t="s">
        <v>338</v>
      </c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6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5.75" customHeight="1">
      <c r="A554" s="78" t="s">
        <v>478</v>
      </c>
      <c r="B554" s="79" t="s">
        <v>479</v>
      </c>
      <c r="C554" s="75"/>
      <c r="D554" s="76"/>
      <c r="E554" s="80" t="s">
        <v>480</v>
      </c>
      <c r="F554" s="75"/>
      <c r="G554" s="76"/>
      <c r="H554" s="79" t="s">
        <v>481</v>
      </c>
      <c r="I554" s="75"/>
      <c r="J554" s="75"/>
      <c r="K554" s="75"/>
      <c r="L554" s="76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5.75" customHeight="1">
      <c r="A555" s="81">
        <f>'Menu Cíclico'!AN15</f>
        <v>4</v>
      </c>
      <c r="B555" s="82" t="s">
        <v>482</v>
      </c>
      <c r="C555" s="82" t="s">
        <v>483</v>
      </c>
      <c r="D555" s="82" t="s">
        <v>484</v>
      </c>
      <c r="E555" s="82" t="s">
        <v>485</v>
      </c>
      <c r="F555" s="82" t="s">
        <v>484</v>
      </c>
      <c r="G555" s="82" t="s">
        <v>524</v>
      </c>
      <c r="H555" s="82" t="s">
        <v>486</v>
      </c>
      <c r="I555" s="82" t="s">
        <v>487</v>
      </c>
      <c r="J555" s="114" t="s">
        <v>488</v>
      </c>
      <c r="K555" s="85" t="s">
        <v>489</v>
      </c>
      <c r="L555" s="85" t="s">
        <v>490</v>
      </c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5.75" customHeight="1">
      <c r="A556" s="86" t="s">
        <v>491</v>
      </c>
      <c r="B556" s="87"/>
      <c r="C556" s="87"/>
      <c r="D556" s="87"/>
      <c r="E556" s="87"/>
      <c r="F556" s="87"/>
      <c r="G556" s="87"/>
      <c r="H556" s="87"/>
      <c r="I556" s="87"/>
      <c r="J556" s="115"/>
      <c r="K556" s="87"/>
      <c r="L556" s="8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5.75" customHeight="1">
      <c r="A557" s="169" t="s">
        <v>450</v>
      </c>
      <c r="B557" s="89">
        <v>0.15</v>
      </c>
      <c r="C557" s="89">
        <v>1.1</v>
      </c>
      <c r="D557" s="18">
        <f t="shared" ref="D557:D570" si="145">C557*B557</f>
        <v>0.165</v>
      </c>
      <c r="E557" s="18">
        <f>B557*A555</f>
        <v>0.6</v>
      </c>
      <c r="F557" s="18">
        <f t="shared" ref="F557:F570" si="146">E557*C557</f>
        <v>0.66</v>
      </c>
      <c r="G557" s="140">
        <v>0.0</v>
      </c>
      <c r="H557" s="18">
        <v>1.175</v>
      </c>
      <c r="I557" s="89">
        <f t="shared" ref="I557:I570" si="147">H557*E557</f>
        <v>0.705</v>
      </c>
      <c r="J557" s="192">
        <f>'Insumos Buffet'!D62</f>
        <v>3756</v>
      </c>
      <c r="K557" s="3">
        <f t="shared" ref="K557:K570" si="148">J557*I557</f>
        <v>2647.98</v>
      </c>
      <c r="L557" s="3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5.75" customHeight="1">
      <c r="A558" s="169" t="s">
        <v>47</v>
      </c>
      <c r="B558" s="89">
        <v>0.03</v>
      </c>
      <c r="C558" s="89">
        <v>1.0</v>
      </c>
      <c r="D558" s="18">
        <f t="shared" si="145"/>
        <v>0.03</v>
      </c>
      <c r="E558" s="18">
        <f>B558*A555</f>
        <v>0.12</v>
      </c>
      <c r="F558" s="18">
        <f t="shared" si="146"/>
        <v>0.12</v>
      </c>
      <c r="G558" s="87"/>
      <c r="H558" s="18">
        <v>1.0</v>
      </c>
      <c r="I558" s="89">
        <f t="shared" si="147"/>
        <v>0.12</v>
      </c>
      <c r="J558" s="192">
        <f>'Insumos Buffet'!D2</f>
        <v>6820</v>
      </c>
      <c r="K558" s="3">
        <f t="shared" si="148"/>
        <v>818.4</v>
      </c>
      <c r="L558" s="3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5.75" customHeight="1">
      <c r="A559" s="169" t="s">
        <v>505</v>
      </c>
      <c r="B559" s="18">
        <v>0.002</v>
      </c>
      <c r="C559" s="18">
        <v>1.0</v>
      </c>
      <c r="D559" s="18">
        <f t="shared" si="145"/>
        <v>0.002</v>
      </c>
      <c r="E559" s="18">
        <f>B559*A555</f>
        <v>0.008</v>
      </c>
      <c r="F559" s="18">
        <f t="shared" si="146"/>
        <v>0.008</v>
      </c>
      <c r="G559" s="148" t="s">
        <v>527</v>
      </c>
      <c r="H559" s="18">
        <v>1.0</v>
      </c>
      <c r="I559" s="89">
        <f t="shared" si="147"/>
        <v>0.008</v>
      </c>
      <c r="J559" s="192">
        <f>'Insumos Buffet'!D82</f>
        <v>3200</v>
      </c>
      <c r="K559" s="3">
        <f t="shared" si="148"/>
        <v>25.6</v>
      </c>
      <c r="L559" s="3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5.75" customHeight="1">
      <c r="A560" s="169" t="s">
        <v>494</v>
      </c>
      <c r="B560" s="18">
        <v>1.0E-4</v>
      </c>
      <c r="C560" s="18">
        <v>1.0</v>
      </c>
      <c r="D560" s="18">
        <f t="shared" si="145"/>
        <v>0.0001</v>
      </c>
      <c r="E560" s="18">
        <f>B560*A555</f>
        <v>0.0004</v>
      </c>
      <c r="F560" s="18">
        <f t="shared" si="146"/>
        <v>0.0004</v>
      </c>
      <c r="G560" s="142"/>
      <c r="H560" s="18">
        <v>1.0</v>
      </c>
      <c r="I560" s="89">
        <f t="shared" si="147"/>
        <v>0.0004</v>
      </c>
      <c r="J560" s="192">
        <f>'Insumos Buffet'!D70</f>
        <v>145000</v>
      </c>
      <c r="K560" s="3">
        <f t="shared" si="148"/>
        <v>58</v>
      </c>
      <c r="L560" s="3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5.75" customHeight="1">
      <c r="A561" s="169" t="s">
        <v>345</v>
      </c>
      <c r="B561" s="18">
        <v>0.05</v>
      </c>
      <c r="C561" s="18">
        <v>1.0</v>
      </c>
      <c r="D561" s="18">
        <f t="shared" si="145"/>
        <v>0.05</v>
      </c>
      <c r="E561" s="18">
        <f>B561*A555</f>
        <v>0.2</v>
      </c>
      <c r="F561" s="18">
        <f t="shared" si="146"/>
        <v>0.2</v>
      </c>
      <c r="G561" s="142"/>
      <c r="H561" s="18">
        <v>1.175</v>
      </c>
      <c r="I561" s="89">
        <f t="shared" si="147"/>
        <v>0.235</v>
      </c>
      <c r="J561" s="192">
        <f>'Insumos Buffet'!D21</f>
        <v>2990</v>
      </c>
      <c r="K561" s="3">
        <f t="shared" si="148"/>
        <v>702.65</v>
      </c>
      <c r="L561" s="3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5.75" customHeight="1">
      <c r="A562" s="2"/>
      <c r="B562" s="18"/>
      <c r="C562" s="18"/>
      <c r="D562" s="18">
        <f t="shared" si="145"/>
        <v>0</v>
      </c>
      <c r="E562" s="18">
        <f>B562*A555</f>
        <v>0</v>
      </c>
      <c r="F562" s="18">
        <f t="shared" si="146"/>
        <v>0</v>
      </c>
      <c r="G562" s="87"/>
      <c r="H562" s="18"/>
      <c r="I562" s="89">
        <f t="shared" si="147"/>
        <v>0</v>
      </c>
      <c r="J562" s="116"/>
      <c r="K562" s="3">
        <f t="shared" si="148"/>
        <v>0</v>
      </c>
      <c r="L562" s="3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5.75" customHeight="1">
      <c r="A563" s="2"/>
      <c r="B563" s="18"/>
      <c r="C563" s="18"/>
      <c r="D563" s="18">
        <f t="shared" si="145"/>
        <v>0</v>
      </c>
      <c r="E563" s="18">
        <f>B563*A555</f>
        <v>0</v>
      </c>
      <c r="F563" s="18">
        <f t="shared" si="146"/>
        <v>0</v>
      </c>
      <c r="G563" s="59"/>
      <c r="H563" s="18"/>
      <c r="I563" s="89">
        <f t="shared" si="147"/>
        <v>0</v>
      </c>
      <c r="J563" s="116"/>
      <c r="K563" s="3">
        <f t="shared" si="148"/>
        <v>0</v>
      </c>
      <c r="L563" s="3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5.75" customHeight="1">
      <c r="A564" s="2"/>
      <c r="B564" s="89"/>
      <c r="C564" s="89"/>
      <c r="D564" s="18">
        <f t="shared" si="145"/>
        <v>0</v>
      </c>
      <c r="E564" s="18">
        <f>B564*A555</f>
        <v>0</v>
      </c>
      <c r="F564" s="18">
        <f t="shared" si="146"/>
        <v>0</v>
      </c>
      <c r="G564" s="148" t="s">
        <v>528</v>
      </c>
      <c r="H564" s="18"/>
      <c r="I564" s="89">
        <f t="shared" si="147"/>
        <v>0</v>
      </c>
      <c r="J564" s="116"/>
      <c r="K564" s="3">
        <f t="shared" si="148"/>
        <v>0</v>
      </c>
      <c r="L564" s="3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5.75" customHeight="1">
      <c r="A565" s="2"/>
      <c r="B565" s="89"/>
      <c r="C565" s="89"/>
      <c r="D565" s="18">
        <f t="shared" si="145"/>
        <v>0</v>
      </c>
      <c r="E565" s="18">
        <f>B565*A555</f>
        <v>0</v>
      </c>
      <c r="F565" s="18">
        <f t="shared" si="146"/>
        <v>0</v>
      </c>
      <c r="G565" s="142"/>
      <c r="H565" s="18"/>
      <c r="I565" s="89">
        <f t="shared" si="147"/>
        <v>0</v>
      </c>
      <c r="J565" s="116"/>
      <c r="K565" s="3">
        <f t="shared" si="148"/>
        <v>0</v>
      </c>
      <c r="L565" s="3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5.75" customHeight="1">
      <c r="A566" s="1"/>
      <c r="B566" s="89"/>
      <c r="C566" s="89"/>
      <c r="D566" s="18">
        <f t="shared" si="145"/>
        <v>0</v>
      </c>
      <c r="E566" s="18">
        <f>B566*A555</f>
        <v>0</v>
      </c>
      <c r="F566" s="18">
        <f t="shared" si="146"/>
        <v>0</v>
      </c>
      <c r="G566" s="142"/>
      <c r="H566" s="18"/>
      <c r="I566" s="89">
        <f t="shared" si="147"/>
        <v>0</v>
      </c>
      <c r="J566" s="116"/>
      <c r="K566" s="3">
        <f t="shared" si="148"/>
        <v>0</v>
      </c>
      <c r="L566" s="3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5.75" customHeight="1">
      <c r="A567" s="1"/>
      <c r="B567" s="89"/>
      <c r="C567" s="89"/>
      <c r="D567" s="18">
        <f t="shared" si="145"/>
        <v>0</v>
      </c>
      <c r="E567" s="18">
        <f>B567*A555</f>
        <v>0</v>
      </c>
      <c r="F567" s="18">
        <f t="shared" si="146"/>
        <v>0</v>
      </c>
      <c r="G567" s="142"/>
      <c r="H567" s="18"/>
      <c r="I567" s="89">
        <f t="shared" si="147"/>
        <v>0</v>
      </c>
      <c r="J567" s="116"/>
      <c r="K567" s="3">
        <f t="shared" si="148"/>
        <v>0</v>
      </c>
      <c r="L567" s="3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5.75" customHeight="1">
      <c r="A568" s="31"/>
      <c r="B568" s="89"/>
      <c r="C568" s="89"/>
      <c r="D568" s="95">
        <f t="shared" si="145"/>
        <v>0</v>
      </c>
      <c r="E568" s="95">
        <f>B568*A555</f>
        <v>0</v>
      </c>
      <c r="F568" s="18">
        <f t="shared" si="146"/>
        <v>0</v>
      </c>
      <c r="G568" s="87"/>
      <c r="H568" s="18"/>
      <c r="I568" s="89">
        <f t="shared" si="147"/>
        <v>0</v>
      </c>
      <c r="J568" s="118"/>
      <c r="K568" s="3">
        <f t="shared" si="148"/>
        <v>0</v>
      </c>
      <c r="L568" s="3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5.75" customHeight="1">
      <c r="A569" s="31"/>
      <c r="B569" s="89"/>
      <c r="C569" s="89"/>
      <c r="D569" s="18">
        <f t="shared" si="145"/>
        <v>0</v>
      </c>
      <c r="E569" s="18">
        <f>B569*A555</f>
        <v>0</v>
      </c>
      <c r="F569" s="18">
        <f t="shared" si="146"/>
        <v>0</v>
      </c>
      <c r="G569" s="143">
        <f>F571/A555</f>
        <v>0.2471</v>
      </c>
      <c r="H569" s="18"/>
      <c r="I569" s="89">
        <f t="shared" si="147"/>
        <v>0</v>
      </c>
      <c r="J569" s="3"/>
      <c r="K569" s="3">
        <f t="shared" si="148"/>
        <v>0</v>
      </c>
      <c r="L569" s="3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5.75" customHeight="1">
      <c r="A570" s="31"/>
      <c r="B570" s="89"/>
      <c r="C570" s="89"/>
      <c r="D570" s="18">
        <f t="shared" si="145"/>
        <v>0</v>
      </c>
      <c r="E570" s="18">
        <f>B570*A555</f>
        <v>0</v>
      </c>
      <c r="F570" s="18">
        <f t="shared" si="146"/>
        <v>0</v>
      </c>
      <c r="G570" s="142"/>
      <c r="H570" s="18"/>
      <c r="I570" s="89">
        <f t="shared" si="147"/>
        <v>0</v>
      </c>
      <c r="J570" s="3"/>
      <c r="K570" s="3">
        <f t="shared" si="148"/>
        <v>0</v>
      </c>
      <c r="L570" s="3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5.75" customHeight="1">
      <c r="A571" s="4" t="s">
        <v>495</v>
      </c>
      <c r="B571" s="97">
        <f>SUM(B557:B570)</f>
        <v>0.2321</v>
      </c>
      <c r="C571" s="96"/>
      <c r="D571" s="97">
        <f t="shared" ref="D571:F571" si="149">SUM(D557:D570)</f>
        <v>0.2471</v>
      </c>
      <c r="E571" s="97">
        <f t="shared" si="149"/>
        <v>0.9284</v>
      </c>
      <c r="F571" s="97">
        <f t="shared" si="149"/>
        <v>0.9884</v>
      </c>
      <c r="G571" s="87"/>
      <c r="H571" s="96"/>
      <c r="I571" s="97">
        <f t="shared" ref="I571:L571" si="150">SUM(I557:I570)</f>
        <v>1.0684</v>
      </c>
      <c r="J571" s="98">
        <f t="shared" si="150"/>
        <v>161766</v>
      </c>
      <c r="K571" s="98">
        <f t="shared" si="150"/>
        <v>4252.63</v>
      </c>
      <c r="L571" s="98">
        <f t="shared" si="150"/>
        <v>0</v>
      </c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5.75" customHeight="1">
      <c r="A572" s="8"/>
      <c r="B572" s="100"/>
      <c r="C572" s="100"/>
      <c r="D572" s="100"/>
      <c r="E572" s="100"/>
      <c r="F572" s="100"/>
      <c r="G572" s="100"/>
      <c r="H572" s="100"/>
      <c r="I572" s="101" t="s">
        <v>496</v>
      </c>
      <c r="J572" s="33"/>
      <c r="K572" s="100"/>
      <c r="L572" s="101" t="s">
        <v>497</v>
      </c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5.75" customHeight="1">
      <c r="A573" s="8"/>
      <c r="B573" s="100"/>
      <c r="C573" s="100"/>
      <c r="D573" s="100"/>
      <c r="E573" s="100"/>
      <c r="F573" s="100"/>
      <c r="G573" s="100"/>
      <c r="H573" s="100"/>
      <c r="I573" s="104">
        <f>G569*A555</f>
        <v>0.9884</v>
      </c>
      <c r="J573" s="33"/>
      <c r="K573" s="100"/>
      <c r="L573" s="104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33"/>
      <c r="K574" s="8"/>
      <c r="L574" s="8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33"/>
      <c r="K575" s="8"/>
      <c r="L575" s="8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5.75" customHeight="1">
      <c r="A576" s="66" t="s">
        <v>330</v>
      </c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6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5.75" customHeight="1">
      <c r="A577" s="78" t="s">
        <v>478</v>
      </c>
      <c r="B577" s="79" t="s">
        <v>479</v>
      </c>
      <c r="C577" s="75"/>
      <c r="D577" s="76"/>
      <c r="E577" s="80" t="s">
        <v>480</v>
      </c>
      <c r="F577" s="75"/>
      <c r="G577" s="76"/>
      <c r="H577" s="79" t="s">
        <v>481</v>
      </c>
      <c r="I577" s="75"/>
      <c r="J577" s="75"/>
      <c r="K577" s="75"/>
      <c r="L577" s="76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5.75" customHeight="1">
      <c r="A578" s="81">
        <f>'Menu Cíclico'!AR15</f>
        <v>4</v>
      </c>
      <c r="B578" s="82" t="s">
        <v>482</v>
      </c>
      <c r="C578" s="82" t="s">
        <v>483</v>
      </c>
      <c r="D578" s="82" t="s">
        <v>484</v>
      </c>
      <c r="E578" s="82" t="s">
        <v>485</v>
      </c>
      <c r="F578" s="82" t="s">
        <v>484</v>
      </c>
      <c r="G578" s="82" t="s">
        <v>524</v>
      </c>
      <c r="H578" s="82" t="s">
        <v>486</v>
      </c>
      <c r="I578" s="82" t="s">
        <v>487</v>
      </c>
      <c r="J578" s="114" t="s">
        <v>488</v>
      </c>
      <c r="K578" s="85" t="s">
        <v>489</v>
      </c>
      <c r="L578" s="85" t="s">
        <v>490</v>
      </c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5.75" customHeight="1">
      <c r="A579" s="86" t="s">
        <v>491</v>
      </c>
      <c r="B579" s="87"/>
      <c r="C579" s="87"/>
      <c r="D579" s="87"/>
      <c r="E579" s="87"/>
      <c r="F579" s="87"/>
      <c r="G579" s="87"/>
      <c r="H579" s="87"/>
      <c r="I579" s="87"/>
      <c r="J579" s="115"/>
      <c r="K579" s="87"/>
      <c r="L579" s="8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5.75" customHeight="1">
      <c r="A580" s="187" t="s">
        <v>428</v>
      </c>
      <c r="B580" s="89">
        <v>0.07</v>
      </c>
      <c r="C580" s="89">
        <v>1.0</v>
      </c>
      <c r="D580" s="18">
        <f t="shared" ref="D580:D593" si="151">C580*B580</f>
        <v>0.07</v>
      </c>
      <c r="E580" s="18">
        <f>B580*A578</f>
        <v>0.28</v>
      </c>
      <c r="F580" s="18">
        <f t="shared" ref="F580:F593" si="152">E580*C580</f>
        <v>0.28</v>
      </c>
      <c r="G580" s="140">
        <v>0.0</v>
      </c>
      <c r="H580" s="18">
        <v>1.0</v>
      </c>
      <c r="I580" s="89">
        <f t="shared" ref="I580:I593" si="153">H580*E580</f>
        <v>0.28</v>
      </c>
      <c r="J580" s="116">
        <f>'Insumos Buffet'!D45</f>
        <v>2600</v>
      </c>
      <c r="K580" s="3">
        <f t="shared" ref="K580:K593" si="154">J580*I580</f>
        <v>728</v>
      </c>
      <c r="L580" s="3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5.75" customHeight="1">
      <c r="A581" s="187" t="s">
        <v>450</v>
      </c>
      <c r="B581" s="89">
        <v>0.14</v>
      </c>
      <c r="C581" s="89">
        <v>1.0</v>
      </c>
      <c r="D581" s="18">
        <f t="shared" si="151"/>
        <v>0.14</v>
      </c>
      <c r="E581" s="18">
        <f>B581*A578</f>
        <v>0.56</v>
      </c>
      <c r="F581" s="18">
        <f t="shared" si="152"/>
        <v>0.56</v>
      </c>
      <c r="G581" s="87"/>
      <c r="H581" s="18">
        <v>1.175</v>
      </c>
      <c r="I581" s="89">
        <f t="shared" si="153"/>
        <v>0.658</v>
      </c>
      <c r="J581" s="116">
        <f>'Insumos Buffet'!D62</f>
        <v>3756</v>
      </c>
      <c r="K581" s="3">
        <f t="shared" si="154"/>
        <v>2471.448</v>
      </c>
      <c r="L581" s="3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5.75" customHeight="1">
      <c r="A582" s="187" t="s">
        <v>447</v>
      </c>
      <c r="B582" s="89">
        <v>0.025</v>
      </c>
      <c r="C582" s="18">
        <v>1.0</v>
      </c>
      <c r="D582" s="18">
        <f t="shared" si="151"/>
        <v>0.025</v>
      </c>
      <c r="E582" s="18">
        <f>B582*A578</f>
        <v>0.1</v>
      </c>
      <c r="F582" s="18">
        <f t="shared" si="152"/>
        <v>0.1</v>
      </c>
      <c r="G582" s="148" t="s">
        <v>527</v>
      </c>
      <c r="H582" s="18">
        <v>1.0</v>
      </c>
      <c r="I582" s="89">
        <f t="shared" si="153"/>
        <v>0.1</v>
      </c>
      <c r="J582" s="116">
        <f>'Insumos Buffet'!D52</f>
        <v>10000</v>
      </c>
      <c r="K582" s="3">
        <f t="shared" si="154"/>
        <v>1000</v>
      </c>
      <c r="L582" s="3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5.75" customHeight="1">
      <c r="A583" s="187" t="s">
        <v>505</v>
      </c>
      <c r="B583" s="89">
        <v>0.002</v>
      </c>
      <c r="C583" s="18">
        <v>1.0</v>
      </c>
      <c r="D583" s="18">
        <f t="shared" si="151"/>
        <v>0.002</v>
      </c>
      <c r="E583" s="18">
        <f>B583*A578</f>
        <v>0.008</v>
      </c>
      <c r="F583" s="18">
        <f t="shared" si="152"/>
        <v>0.008</v>
      </c>
      <c r="G583" s="142"/>
      <c r="H583" s="18">
        <v>1.0</v>
      </c>
      <c r="I583" s="89">
        <f t="shared" si="153"/>
        <v>0.008</v>
      </c>
      <c r="J583" s="116">
        <f>'Insumos Buffet'!D82</f>
        <v>3200</v>
      </c>
      <c r="K583" s="3">
        <f t="shared" si="154"/>
        <v>25.6</v>
      </c>
      <c r="L583" s="3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5.75" customHeight="1">
      <c r="A584" s="187" t="s">
        <v>494</v>
      </c>
      <c r="B584" s="89">
        <v>2.0E-4</v>
      </c>
      <c r="C584" s="18">
        <v>1.0</v>
      </c>
      <c r="D584" s="18">
        <f t="shared" si="151"/>
        <v>0.0002</v>
      </c>
      <c r="E584" s="18">
        <f>B584*A578</f>
        <v>0.0008</v>
      </c>
      <c r="F584" s="18">
        <f t="shared" si="152"/>
        <v>0.0008</v>
      </c>
      <c r="G584" s="142"/>
      <c r="H584" s="18">
        <v>1.0</v>
      </c>
      <c r="I584" s="89">
        <f t="shared" si="153"/>
        <v>0.0008</v>
      </c>
      <c r="J584" s="116">
        <f>'Insumos Buffet'!D70</f>
        <v>145000</v>
      </c>
      <c r="K584" s="3">
        <f t="shared" si="154"/>
        <v>116</v>
      </c>
      <c r="L584" s="3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5.75" customHeight="1">
      <c r="A585" s="187" t="s">
        <v>448</v>
      </c>
      <c r="B585" s="89">
        <v>1.0E-4</v>
      </c>
      <c r="C585" s="18">
        <v>1.0</v>
      </c>
      <c r="D585" s="18">
        <f t="shared" si="151"/>
        <v>0.0001</v>
      </c>
      <c r="E585" s="18">
        <f>B585*A578</f>
        <v>0.0004</v>
      </c>
      <c r="F585" s="18">
        <f t="shared" si="152"/>
        <v>0.0004</v>
      </c>
      <c r="G585" s="87"/>
      <c r="H585" s="18">
        <v>1.0</v>
      </c>
      <c r="I585" s="89">
        <f t="shared" si="153"/>
        <v>0.0004</v>
      </c>
      <c r="J585" s="116">
        <f>'Insumos Buffet'!D57</f>
        <v>190000</v>
      </c>
      <c r="K585" s="3">
        <f t="shared" si="154"/>
        <v>76</v>
      </c>
      <c r="L585" s="3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5.75" customHeight="1">
      <c r="A586" s="187" t="s">
        <v>512</v>
      </c>
      <c r="B586" s="89">
        <v>0.002</v>
      </c>
      <c r="C586" s="18">
        <v>1.0</v>
      </c>
      <c r="D586" s="18">
        <f t="shared" si="151"/>
        <v>0.002</v>
      </c>
      <c r="E586" s="18">
        <f>B586*A578</f>
        <v>0.008</v>
      </c>
      <c r="F586" s="18">
        <f t="shared" si="152"/>
        <v>0.008</v>
      </c>
      <c r="G586" s="59"/>
      <c r="H586" s="18">
        <v>1.0</v>
      </c>
      <c r="I586" s="89">
        <f t="shared" si="153"/>
        <v>0.008</v>
      </c>
      <c r="J586" s="116">
        <f>'Insumos Buffet'!D40</f>
        <v>3890</v>
      </c>
      <c r="K586" s="3">
        <f t="shared" si="154"/>
        <v>31.12</v>
      </c>
      <c r="L586" s="3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5.75" customHeight="1">
      <c r="A587" s="2"/>
      <c r="B587" s="89"/>
      <c r="C587" s="89"/>
      <c r="D587" s="18">
        <f t="shared" si="151"/>
        <v>0</v>
      </c>
      <c r="E587" s="18">
        <f>B587*A578</f>
        <v>0</v>
      </c>
      <c r="F587" s="18">
        <f t="shared" si="152"/>
        <v>0</v>
      </c>
      <c r="G587" s="148" t="s">
        <v>528</v>
      </c>
      <c r="H587" s="18"/>
      <c r="I587" s="89">
        <f t="shared" si="153"/>
        <v>0</v>
      </c>
      <c r="J587" s="116"/>
      <c r="K587" s="3">
        <f t="shared" si="154"/>
        <v>0</v>
      </c>
      <c r="L587" s="3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5.75" customHeight="1">
      <c r="A588" s="2"/>
      <c r="B588" s="89"/>
      <c r="C588" s="89"/>
      <c r="D588" s="18">
        <f t="shared" si="151"/>
        <v>0</v>
      </c>
      <c r="E588" s="18">
        <f>B588*A578</f>
        <v>0</v>
      </c>
      <c r="F588" s="18">
        <f t="shared" si="152"/>
        <v>0</v>
      </c>
      <c r="G588" s="142"/>
      <c r="H588" s="18"/>
      <c r="I588" s="89">
        <f t="shared" si="153"/>
        <v>0</v>
      </c>
      <c r="J588" s="116"/>
      <c r="K588" s="3">
        <f t="shared" si="154"/>
        <v>0</v>
      </c>
      <c r="L588" s="3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5.75" customHeight="1">
      <c r="A589" s="1"/>
      <c r="B589" s="89"/>
      <c r="C589" s="89"/>
      <c r="D589" s="18">
        <f t="shared" si="151"/>
        <v>0</v>
      </c>
      <c r="E589" s="18">
        <f>B589*A578</f>
        <v>0</v>
      </c>
      <c r="F589" s="18">
        <f t="shared" si="152"/>
        <v>0</v>
      </c>
      <c r="G589" s="142"/>
      <c r="H589" s="18"/>
      <c r="I589" s="89">
        <f t="shared" si="153"/>
        <v>0</v>
      </c>
      <c r="J589" s="116"/>
      <c r="K589" s="3">
        <f t="shared" si="154"/>
        <v>0</v>
      </c>
      <c r="L589" s="3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5.75" customHeight="1">
      <c r="A590" s="1"/>
      <c r="B590" s="89"/>
      <c r="C590" s="89"/>
      <c r="D590" s="18">
        <f t="shared" si="151"/>
        <v>0</v>
      </c>
      <c r="E590" s="18">
        <f>B590*A578</f>
        <v>0</v>
      </c>
      <c r="F590" s="18">
        <f t="shared" si="152"/>
        <v>0</v>
      </c>
      <c r="G590" s="142"/>
      <c r="H590" s="18"/>
      <c r="I590" s="89">
        <f t="shared" si="153"/>
        <v>0</v>
      </c>
      <c r="J590" s="116"/>
      <c r="K590" s="3">
        <f t="shared" si="154"/>
        <v>0</v>
      </c>
      <c r="L590" s="3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5.75" customHeight="1">
      <c r="A591" s="31"/>
      <c r="B591" s="89"/>
      <c r="C591" s="89"/>
      <c r="D591" s="95">
        <f t="shared" si="151"/>
        <v>0</v>
      </c>
      <c r="E591" s="95">
        <f>B591*A578</f>
        <v>0</v>
      </c>
      <c r="F591" s="18">
        <f t="shared" si="152"/>
        <v>0</v>
      </c>
      <c r="G591" s="87"/>
      <c r="H591" s="18"/>
      <c r="I591" s="89">
        <f t="shared" si="153"/>
        <v>0</v>
      </c>
      <c r="J591" s="118"/>
      <c r="K591" s="3">
        <f t="shared" si="154"/>
        <v>0</v>
      </c>
      <c r="L591" s="3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5.75" customHeight="1">
      <c r="A592" s="31"/>
      <c r="B592" s="89"/>
      <c r="C592" s="89"/>
      <c r="D592" s="18">
        <f t="shared" si="151"/>
        <v>0</v>
      </c>
      <c r="E592" s="18">
        <f>B592*A578</f>
        <v>0</v>
      </c>
      <c r="F592" s="18">
        <f t="shared" si="152"/>
        <v>0</v>
      </c>
      <c r="G592" s="143">
        <f>F594/A578</f>
        <v>0.2393</v>
      </c>
      <c r="H592" s="18"/>
      <c r="I592" s="89">
        <f t="shared" si="153"/>
        <v>0</v>
      </c>
      <c r="J592" s="3"/>
      <c r="K592" s="3">
        <f t="shared" si="154"/>
        <v>0</v>
      </c>
      <c r="L592" s="3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5.75" customHeight="1">
      <c r="A593" s="31"/>
      <c r="B593" s="89"/>
      <c r="C593" s="89"/>
      <c r="D593" s="18">
        <f t="shared" si="151"/>
        <v>0</v>
      </c>
      <c r="E593" s="18">
        <f>B593*A578</f>
        <v>0</v>
      </c>
      <c r="F593" s="18">
        <f t="shared" si="152"/>
        <v>0</v>
      </c>
      <c r="G593" s="142"/>
      <c r="H593" s="18"/>
      <c r="I593" s="89">
        <f t="shared" si="153"/>
        <v>0</v>
      </c>
      <c r="J593" s="3"/>
      <c r="K593" s="3">
        <f t="shared" si="154"/>
        <v>0</v>
      </c>
      <c r="L593" s="3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5.75" customHeight="1">
      <c r="A594" s="4" t="s">
        <v>495</v>
      </c>
      <c r="B594" s="97">
        <f>SUM(B580:B593)</f>
        <v>0.2393</v>
      </c>
      <c r="C594" s="96"/>
      <c r="D594" s="97">
        <f t="shared" ref="D594:F594" si="155">SUM(D580:D593)</f>
        <v>0.2393</v>
      </c>
      <c r="E594" s="97">
        <f t="shared" si="155"/>
        <v>0.9572</v>
      </c>
      <c r="F594" s="97">
        <f t="shared" si="155"/>
        <v>0.9572</v>
      </c>
      <c r="G594" s="87"/>
      <c r="H594" s="96"/>
      <c r="I594" s="97">
        <f t="shared" ref="I594:L594" si="156">SUM(I580:I593)</f>
        <v>1.0552</v>
      </c>
      <c r="J594" s="98">
        <f t="shared" si="156"/>
        <v>358446</v>
      </c>
      <c r="K594" s="98">
        <f t="shared" si="156"/>
        <v>4448.168</v>
      </c>
      <c r="L594" s="98">
        <f t="shared" si="156"/>
        <v>0</v>
      </c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5.75" customHeight="1">
      <c r="A595" s="8"/>
      <c r="B595" s="100"/>
      <c r="C595" s="100"/>
      <c r="D595" s="100"/>
      <c r="E595" s="100"/>
      <c r="F595" s="100"/>
      <c r="G595" s="100"/>
      <c r="H595" s="100"/>
      <c r="I595" s="101" t="s">
        <v>496</v>
      </c>
      <c r="J595" s="33"/>
      <c r="K595" s="100"/>
      <c r="L595" s="101" t="s">
        <v>497</v>
      </c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5.75" customHeight="1">
      <c r="A596" s="8"/>
      <c r="B596" s="100"/>
      <c r="C596" s="100"/>
      <c r="D596" s="100"/>
      <c r="E596" s="100"/>
      <c r="F596" s="100"/>
      <c r="G596" s="100"/>
      <c r="H596" s="100"/>
      <c r="I596" s="104">
        <f>G592*A578</f>
        <v>0.9572</v>
      </c>
      <c r="J596" s="33"/>
      <c r="K596" s="100"/>
      <c r="L596" s="104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33"/>
      <c r="K597" s="8"/>
      <c r="L597" s="8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33"/>
      <c r="K598" s="8"/>
      <c r="L598" s="8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5.75" customHeight="1">
      <c r="A599" s="66" t="s">
        <v>302</v>
      </c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6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5.75" customHeight="1">
      <c r="A600" s="78" t="s">
        <v>478</v>
      </c>
      <c r="B600" s="79" t="s">
        <v>479</v>
      </c>
      <c r="C600" s="75"/>
      <c r="D600" s="76"/>
      <c r="E600" s="80" t="s">
        <v>480</v>
      </c>
      <c r="F600" s="75"/>
      <c r="G600" s="76"/>
      <c r="H600" s="79" t="s">
        <v>481</v>
      </c>
      <c r="I600" s="75"/>
      <c r="J600" s="75"/>
      <c r="K600" s="75"/>
      <c r="L600" s="76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5.75" customHeight="1">
      <c r="A601" s="81">
        <f>'Menu Cíclico'!AV15</f>
        <v>4</v>
      </c>
      <c r="B601" s="82" t="s">
        <v>482</v>
      </c>
      <c r="C601" s="82" t="s">
        <v>483</v>
      </c>
      <c r="D601" s="82" t="s">
        <v>484</v>
      </c>
      <c r="E601" s="82" t="s">
        <v>485</v>
      </c>
      <c r="F601" s="82" t="s">
        <v>484</v>
      </c>
      <c r="G601" s="82" t="s">
        <v>524</v>
      </c>
      <c r="H601" s="82" t="s">
        <v>486</v>
      </c>
      <c r="I601" s="82" t="s">
        <v>487</v>
      </c>
      <c r="J601" s="114" t="s">
        <v>488</v>
      </c>
      <c r="K601" s="85" t="s">
        <v>489</v>
      </c>
      <c r="L601" s="85" t="s">
        <v>490</v>
      </c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5.75" customHeight="1">
      <c r="A602" s="86" t="s">
        <v>491</v>
      </c>
      <c r="B602" s="87"/>
      <c r="C602" s="87"/>
      <c r="D602" s="87"/>
      <c r="E602" s="87"/>
      <c r="F602" s="87"/>
      <c r="G602" s="87"/>
      <c r="H602" s="87"/>
      <c r="I602" s="87"/>
      <c r="J602" s="115"/>
      <c r="K602" s="87"/>
      <c r="L602" s="8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5.75" customHeight="1">
      <c r="A603" s="37" t="s">
        <v>450</v>
      </c>
      <c r="B603" s="89">
        <v>0.22</v>
      </c>
      <c r="C603" s="89">
        <v>1.1</v>
      </c>
      <c r="D603" s="18">
        <f t="shared" ref="D603:D616" si="157">C603*B603</f>
        <v>0.242</v>
      </c>
      <c r="E603" s="18">
        <f>B603*A601</f>
        <v>0.88</v>
      </c>
      <c r="F603" s="18">
        <f t="shared" ref="F603:F616" si="158">E603*C603</f>
        <v>0.968</v>
      </c>
      <c r="G603" s="140">
        <v>0.0</v>
      </c>
      <c r="H603" s="18">
        <v>1.175</v>
      </c>
      <c r="I603" s="89">
        <f t="shared" ref="I603:I616" si="159">H603*E603</f>
        <v>1.034</v>
      </c>
      <c r="J603" s="116">
        <f>'Insumos Buffet'!D62</f>
        <v>3756</v>
      </c>
      <c r="K603" s="3">
        <f t="shared" ref="K603:K616" si="160">J603*I603</f>
        <v>3883.704</v>
      </c>
      <c r="L603" s="3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5.75" customHeight="1">
      <c r="A604" s="31" t="s">
        <v>511</v>
      </c>
      <c r="B604" s="89">
        <v>0.02</v>
      </c>
      <c r="C604" s="89">
        <v>1.0</v>
      </c>
      <c r="D604" s="18">
        <f t="shared" si="157"/>
        <v>0.02</v>
      </c>
      <c r="E604" s="18">
        <f>B604*A601</f>
        <v>0.08</v>
      </c>
      <c r="F604" s="18">
        <f t="shared" si="158"/>
        <v>0.08</v>
      </c>
      <c r="G604" s="87"/>
      <c r="H604" s="18">
        <v>1.125</v>
      </c>
      <c r="I604" s="89">
        <f t="shared" si="159"/>
        <v>0.09</v>
      </c>
      <c r="J604" s="116">
        <f>'Insumos Buffet'!D80</f>
        <v>4437</v>
      </c>
      <c r="K604" s="3">
        <f t="shared" si="160"/>
        <v>399.33</v>
      </c>
      <c r="L604" s="3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5.75" customHeight="1">
      <c r="A605" s="31" t="s">
        <v>447</v>
      </c>
      <c r="B605" s="18">
        <v>0.01</v>
      </c>
      <c r="C605" s="18">
        <v>1.0</v>
      </c>
      <c r="D605" s="18">
        <f t="shared" si="157"/>
        <v>0.01</v>
      </c>
      <c r="E605" s="18">
        <f>B605*A601</f>
        <v>0.04</v>
      </c>
      <c r="F605" s="18">
        <f t="shared" si="158"/>
        <v>0.04</v>
      </c>
      <c r="G605" s="148" t="s">
        <v>527</v>
      </c>
      <c r="H605" s="18">
        <v>1.0</v>
      </c>
      <c r="I605" s="89">
        <f t="shared" si="159"/>
        <v>0.04</v>
      </c>
      <c r="J605" s="116">
        <f>'Insumos Buffet'!D52</f>
        <v>10000</v>
      </c>
      <c r="K605" s="3">
        <f t="shared" si="160"/>
        <v>400</v>
      </c>
      <c r="L605" s="3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5.75" customHeight="1">
      <c r="A606" s="31" t="s">
        <v>505</v>
      </c>
      <c r="B606" s="18">
        <v>0.002</v>
      </c>
      <c r="C606" s="18">
        <v>1.0</v>
      </c>
      <c r="D606" s="18">
        <f t="shared" si="157"/>
        <v>0.002</v>
      </c>
      <c r="E606" s="18">
        <f>B606*A601</f>
        <v>0.008</v>
      </c>
      <c r="F606" s="18">
        <f t="shared" si="158"/>
        <v>0.008</v>
      </c>
      <c r="G606" s="142"/>
      <c r="H606" s="18">
        <v>1.0</v>
      </c>
      <c r="I606" s="89">
        <f t="shared" si="159"/>
        <v>0.008</v>
      </c>
      <c r="J606" s="116">
        <f>'Insumos Buffet'!D82</f>
        <v>3200</v>
      </c>
      <c r="K606" s="3">
        <f t="shared" si="160"/>
        <v>25.6</v>
      </c>
      <c r="L606" s="3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5.75" customHeight="1">
      <c r="A607" s="31" t="s">
        <v>494</v>
      </c>
      <c r="B607" s="18">
        <v>5.0E-4</v>
      </c>
      <c r="C607" s="18">
        <v>1.0</v>
      </c>
      <c r="D607" s="18">
        <f t="shared" si="157"/>
        <v>0.0005</v>
      </c>
      <c r="E607" s="18">
        <f>B607*A601</f>
        <v>0.002</v>
      </c>
      <c r="F607" s="18">
        <f t="shared" si="158"/>
        <v>0.002</v>
      </c>
      <c r="G607" s="142"/>
      <c r="H607" s="18">
        <v>1.0</v>
      </c>
      <c r="I607" s="89">
        <f t="shared" si="159"/>
        <v>0.002</v>
      </c>
      <c r="J607" s="116">
        <f>'Insumos Buffet'!D70</f>
        <v>145000</v>
      </c>
      <c r="K607" s="3">
        <f t="shared" si="160"/>
        <v>290</v>
      </c>
      <c r="L607" s="3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5.75" customHeight="1">
      <c r="A608" s="2"/>
      <c r="B608" s="18"/>
      <c r="C608" s="18"/>
      <c r="D608" s="18">
        <f t="shared" si="157"/>
        <v>0</v>
      </c>
      <c r="E608" s="18">
        <f>B608*A601</f>
        <v>0</v>
      </c>
      <c r="F608" s="18">
        <f t="shared" si="158"/>
        <v>0</v>
      </c>
      <c r="G608" s="87"/>
      <c r="H608" s="18"/>
      <c r="I608" s="89">
        <f t="shared" si="159"/>
        <v>0</v>
      </c>
      <c r="J608" s="116"/>
      <c r="K608" s="3">
        <f t="shared" si="160"/>
        <v>0</v>
      </c>
      <c r="L608" s="3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5.75" customHeight="1">
      <c r="A609" s="2"/>
      <c r="B609" s="18"/>
      <c r="C609" s="18"/>
      <c r="D609" s="18">
        <f t="shared" si="157"/>
        <v>0</v>
      </c>
      <c r="E609" s="18">
        <f>B609*A601</f>
        <v>0</v>
      </c>
      <c r="F609" s="18">
        <f t="shared" si="158"/>
        <v>0</v>
      </c>
      <c r="G609" s="59"/>
      <c r="H609" s="18"/>
      <c r="I609" s="89">
        <f t="shared" si="159"/>
        <v>0</v>
      </c>
      <c r="J609" s="116"/>
      <c r="K609" s="3">
        <f t="shared" si="160"/>
        <v>0</v>
      </c>
      <c r="L609" s="3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5.75" customHeight="1">
      <c r="A610" s="2"/>
      <c r="B610" s="89"/>
      <c r="C610" s="89"/>
      <c r="D610" s="18">
        <f t="shared" si="157"/>
        <v>0</v>
      </c>
      <c r="E610" s="18">
        <f>B610*A601</f>
        <v>0</v>
      </c>
      <c r="F610" s="18">
        <f t="shared" si="158"/>
        <v>0</v>
      </c>
      <c r="G610" s="148" t="s">
        <v>528</v>
      </c>
      <c r="H610" s="18"/>
      <c r="I610" s="89">
        <f t="shared" si="159"/>
        <v>0</v>
      </c>
      <c r="J610" s="116"/>
      <c r="K610" s="3">
        <f t="shared" si="160"/>
        <v>0</v>
      </c>
      <c r="L610" s="3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5.75" customHeight="1">
      <c r="A611" s="2"/>
      <c r="B611" s="89"/>
      <c r="C611" s="89"/>
      <c r="D611" s="18">
        <f t="shared" si="157"/>
        <v>0</v>
      </c>
      <c r="E611" s="18">
        <f>B611*A601</f>
        <v>0</v>
      </c>
      <c r="F611" s="18">
        <f t="shared" si="158"/>
        <v>0</v>
      </c>
      <c r="G611" s="142"/>
      <c r="H611" s="18"/>
      <c r="I611" s="89">
        <f t="shared" si="159"/>
        <v>0</v>
      </c>
      <c r="J611" s="116"/>
      <c r="K611" s="3">
        <f t="shared" si="160"/>
        <v>0</v>
      </c>
      <c r="L611" s="3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5.75" customHeight="1">
      <c r="A612" s="1"/>
      <c r="B612" s="89"/>
      <c r="C612" s="89"/>
      <c r="D612" s="18">
        <f t="shared" si="157"/>
        <v>0</v>
      </c>
      <c r="E612" s="18">
        <f>B612*A601</f>
        <v>0</v>
      </c>
      <c r="F612" s="18">
        <f t="shared" si="158"/>
        <v>0</v>
      </c>
      <c r="G612" s="142"/>
      <c r="H612" s="18"/>
      <c r="I612" s="89">
        <f t="shared" si="159"/>
        <v>0</v>
      </c>
      <c r="J612" s="116"/>
      <c r="K612" s="3">
        <f t="shared" si="160"/>
        <v>0</v>
      </c>
      <c r="L612" s="3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5.75" customHeight="1">
      <c r="A613" s="1"/>
      <c r="B613" s="89"/>
      <c r="C613" s="89"/>
      <c r="D613" s="18">
        <f t="shared" si="157"/>
        <v>0</v>
      </c>
      <c r="E613" s="18">
        <f>B613*A601</f>
        <v>0</v>
      </c>
      <c r="F613" s="18">
        <f t="shared" si="158"/>
        <v>0</v>
      </c>
      <c r="G613" s="142"/>
      <c r="H613" s="18"/>
      <c r="I613" s="89">
        <f t="shared" si="159"/>
        <v>0</v>
      </c>
      <c r="J613" s="116"/>
      <c r="K613" s="3">
        <f t="shared" si="160"/>
        <v>0</v>
      </c>
      <c r="L613" s="3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5.75" customHeight="1">
      <c r="A614" s="31"/>
      <c r="B614" s="89"/>
      <c r="C614" s="89"/>
      <c r="D614" s="95">
        <f t="shared" si="157"/>
        <v>0</v>
      </c>
      <c r="E614" s="95">
        <f>B614*A601</f>
        <v>0</v>
      </c>
      <c r="F614" s="18">
        <f t="shared" si="158"/>
        <v>0</v>
      </c>
      <c r="G614" s="87"/>
      <c r="H614" s="18"/>
      <c r="I614" s="89">
        <f t="shared" si="159"/>
        <v>0</v>
      </c>
      <c r="J614" s="118"/>
      <c r="K614" s="3">
        <f t="shared" si="160"/>
        <v>0</v>
      </c>
      <c r="L614" s="3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5.75" customHeight="1">
      <c r="A615" s="31"/>
      <c r="B615" s="89"/>
      <c r="C615" s="89"/>
      <c r="D615" s="18">
        <f t="shared" si="157"/>
        <v>0</v>
      </c>
      <c r="E615" s="18">
        <f>B615*A601</f>
        <v>0</v>
      </c>
      <c r="F615" s="18">
        <f t="shared" si="158"/>
        <v>0</v>
      </c>
      <c r="G615" s="143">
        <f>F617/A601</f>
        <v>0.2745</v>
      </c>
      <c r="H615" s="18"/>
      <c r="I615" s="89">
        <f t="shared" si="159"/>
        <v>0</v>
      </c>
      <c r="J615" s="3"/>
      <c r="K615" s="3">
        <f t="shared" si="160"/>
        <v>0</v>
      </c>
      <c r="L615" s="3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5.75" customHeight="1">
      <c r="A616" s="31"/>
      <c r="B616" s="89"/>
      <c r="C616" s="89"/>
      <c r="D616" s="18">
        <f t="shared" si="157"/>
        <v>0</v>
      </c>
      <c r="E616" s="18">
        <f>B616*A601</f>
        <v>0</v>
      </c>
      <c r="F616" s="18">
        <f t="shared" si="158"/>
        <v>0</v>
      </c>
      <c r="G616" s="142"/>
      <c r="H616" s="18"/>
      <c r="I616" s="89">
        <f t="shared" si="159"/>
        <v>0</v>
      </c>
      <c r="J616" s="3"/>
      <c r="K616" s="3">
        <f t="shared" si="160"/>
        <v>0</v>
      </c>
      <c r="L616" s="3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5.75" customHeight="1">
      <c r="A617" s="4" t="s">
        <v>495</v>
      </c>
      <c r="B617" s="97">
        <f>SUM(B603:B616)</f>
        <v>0.2525</v>
      </c>
      <c r="C617" s="96"/>
      <c r="D617" s="97">
        <f t="shared" ref="D617:F617" si="161">SUM(D603:D616)</f>
        <v>0.2745</v>
      </c>
      <c r="E617" s="97">
        <f t="shared" si="161"/>
        <v>1.01</v>
      </c>
      <c r="F617" s="97">
        <f t="shared" si="161"/>
        <v>1.098</v>
      </c>
      <c r="G617" s="87"/>
      <c r="H617" s="96"/>
      <c r="I617" s="97">
        <f t="shared" ref="I617:L617" si="162">SUM(I603:I616)</f>
        <v>1.174</v>
      </c>
      <c r="J617" s="98">
        <f t="shared" si="162"/>
        <v>166393</v>
      </c>
      <c r="K617" s="98">
        <f t="shared" si="162"/>
        <v>4998.634</v>
      </c>
      <c r="L617" s="98">
        <f t="shared" si="162"/>
        <v>0</v>
      </c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5.75" customHeight="1">
      <c r="A618" s="8"/>
      <c r="B618" s="100"/>
      <c r="C618" s="100"/>
      <c r="D618" s="100"/>
      <c r="E618" s="100"/>
      <c r="F618" s="100"/>
      <c r="G618" s="100"/>
      <c r="H618" s="100"/>
      <c r="I618" s="101" t="s">
        <v>496</v>
      </c>
      <c r="J618" s="33"/>
      <c r="K618" s="100"/>
      <c r="L618" s="101" t="s">
        <v>497</v>
      </c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5.75" customHeight="1">
      <c r="A619" s="8"/>
      <c r="B619" s="100"/>
      <c r="C619" s="100"/>
      <c r="D619" s="100"/>
      <c r="E619" s="100"/>
      <c r="F619" s="100"/>
      <c r="G619" s="100"/>
      <c r="H619" s="100"/>
      <c r="I619" s="104">
        <f>G615*A601</f>
        <v>1.098</v>
      </c>
      <c r="J619" s="33"/>
      <c r="K619" s="100"/>
      <c r="L619" s="104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5.75" customHeight="1">
      <c r="A620" s="8"/>
      <c r="B620" s="100"/>
      <c r="C620" s="100"/>
      <c r="D620" s="100"/>
      <c r="E620" s="100"/>
      <c r="F620" s="100"/>
      <c r="G620" s="100"/>
      <c r="H620" s="100"/>
      <c r="I620" s="107"/>
      <c r="J620" s="33"/>
      <c r="K620" s="100"/>
      <c r="L620" s="10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33"/>
      <c r="K621" s="8"/>
      <c r="L621" s="8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5.75" customHeight="1">
      <c r="A622" s="66" t="s">
        <v>294</v>
      </c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6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5.75" customHeight="1">
      <c r="A623" s="78" t="s">
        <v>478</v>
      </c>
      <c r="B623" s="79" t="s">
        <v>479</v>
      </c>
      <c r="C623" s="75"/>
      <c r="D623" s="76"/>
      <c r="E623" s="80" t="s">
        <v>480</v>
      </c>
      <c r="F623" s="75"/>
      <c r="G623" s="76"/>
      <c r="H623" s="79" t="s">
        <v>481</v>
      </c>
      <c r="I623" s="75"/>
      <c r="J623" s="75"/>
      <c r="K623" s="75"/>
      <c r="L623" s="76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5.75" customHeight="1">
      <c r="A624" s="81">
        <f>'Menu Cíclico'!AZ15</f>
        <v>4</v>
      </c>
      <c r="B624" s="82" t="s">
        <v>482</v>
      </c>
      <c r="C624" s="82" t="s">
        <v>483</v>
      </c>
      <c r="D624" s="82" t="s">
        <v>484</v>
      </c>
      <c r="E624" s="82" t="s">
        <v>485</v>
      </c>
      <c r="F624" s="82" t="s">
        <v>484</v>
      </c>
      <c r="G624" s="82" t="s">
        <v>524</v>
      </c>
      <c r="H624" s="82" t="s">
        <v>486</v>
      </c>
      <c r="I624" s="82" t="s">
        <v>487</v>
      </c>
      <c r="J624" s="114" t="s">
        <v>488</v>
      </c>
      <c r="K624" s="85" t="s">
        <v>489</v>
      </c>
      <c r="L624" s="85" t="s">
        <v>490</v>
      </c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5.75" customHeight="1">
      <c r="A625" s="86" t="s">
        <v>491</v>
      </c>
      <c r="B625" s="87"/>
      <c r="C625" s="87"/>
      <c r="D625" s="87"/>
      <c r="E625" s="87"/>
      <c r="F625" s="87"/>
      <c r="G625" s="87"/>
      <c r="H625" s="87"/>
      <c r="I625" s="87"/>
      <c r="J625" s="115"/>
      <c r="K625" s="87"/>
      <c r="L625" s="8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5.75" customHeight="1">
      <c r="A626" s="37" t="s">
        <v>450</v>
      </c>
      <c r="B626" s="89">
        <v>0.22</v>
      </c>
      <c r="C626" s="89">
        <v>1.1</v>
      </c>
      <c r="D626" s="18">
        <f t="shared" ref="D626:D639" si="163">C626*B626</f>
        <v>0.242</v>
      </c>
      <c r="E626" s="18">
        <f>B626*A624</f>
        <v>0.88</v>
      </c>
      <c r="F626" s="18">
        <f t="shared" ref="F626:F639" si="164">E626*C626</f>
        <v>0.968</v>
      </c>
      <c r="G626" s="140">
        <v>0.0</v>
      </c>
      <c r="H626" s="18">
        <v>1.175</v>
      </c>
      <c r="I626" s="89">
        <f t="shared" ref="I626:I639" si="165">H626*E626</f>
        <v>1.034</v>
      </c>
      <c r="J626" s="116">
        <f>'Insumos Buffet'!D62</f>
        <v>3756</v>
      </c>
      <c r="K626" s="3">
        <f t="shared" ref="K626:K639" si="166">J626*I626</f>
        <v>3883.704</v>
      </c>
      <c r="L626" s="3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5.75" customHeight="1">
      <c r="A627" s="31" t="s">
        <v>505</v>
      </c>
      <c r="B627" s="89">
        <v>0.005</v>
      </c>
      <c r="C627" s="89">
        <v>1.0</v>
      </c>
      <c r="D627" s="18">
        <f t="shared" si="163"/>
        <v>0.005</v>
      </c>
      <c r="E627" s="18">
        <f>B627*A624</f>
        <v>0.02</v>
      </c>
      <c r="F627" s="18">
        <f t="shared" si="164"/>
        <v>0.02</v>
      </c>
      <c r="G627" s="87"/>
      <c r="H627" s="18">
        <v>1.0</v>
      </c>
      <c r="I627" s="89">
        <f t="shared" si="165"/>
        <v>0.02</v>
      </c>
      <c r="J627" s="116">
        <f>'Insumos Buffet'!D82</f>
        <v>3200</v>
      </c>
      <c r="K627" s="3">
        <f t="shared" si="166"/>
        <v>64</v>
      </c>
      <c r="L627" s="3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5.75" customHeight="1">
      <c r="A628" s="31" t="s">
        <v>494</v>
      </c>
      <c r="B628" s="89">
        <v>5.0E-4</v>
      </c>
      <c r="C628" s="18">
        <v>1.0</v>
      </c>
      <c r="D628" s="18">
        <f t="shared" si="163"/>
        <v>0.0005</v>
      </c>
      <c r="E628" s="18">
        <f>B628*A624</f>
        <v>0.002</v>
      </c>
      <c r="F628" s="18">
        <f t="shared" si="164"/>
        <v>0.002</v>
      </c>
      <c r="G628" s="148" t="s">
        <v>527</v>
      </c>
      <c r="H628" s="18">
        <v>1.0</v>
      </c>
      <c r="I628" s="89">
        <f t="shared" si="165"/>
        <v>0.002</v>
      </c>
      <c r="J628" s="116">
        <f>'Insumos Buffet'!D70</f>
        <v>145000</v>
      </c>
      <c r="K628" s="3">
        <f t="shared" si="166"/>
        <v>290</v>
      </c>
      <c r="L628" s="3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5.75" customHeight="1">
      <c r="A629" s="31" t="s">
        <v>447</v>
      </c>
      <c r="B629" s="18">
        <v>0.002</v>
      </c>
      <c r="C629" s="18">
        <v>1.0</v>
      </c>
      <c r="D629" s="18">
        <f t="shared" si="163"/>
        <v>0.002</v>
      </c>
      <c r="E629" s="18">
        <f>B629*A624</f>
        <v>0.008</v>
      </c>
      <c r="F629" s="18">
        <f t="shared" si="164"/>
        <v>0.008</v>
      </c>
      <c r="G629" s="142"/>
      <c r="H629" s="18">
        <v>1.0</v>
      </c>
      <c r="I629" s="89">
        <f t="shared" si="165"/>
        <v>0.008</v>
      </c>
      <c r="J629" s="116">
        <f>'Insumos Buffet'!D52</f>
        <v>10000</v>
      </c>
      <c r="K629" s="3">
        <f t="shared" si="166"/>
        <v>80</v>
      </c>
      <c r="L629" s="3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5.75" customHeight="1">
      <c r="A630" s="2"/>
      <c r="B630" s="18"/>
      <c r="C630" s="18"/>
      <c r="D630" s="18">
        <f t="shared" si="163"/>
        <v>0</v>
      </c>
      <c r="E630" s="18">
        <f>B630*A624</f>
        <v>0</v>
      </c>
      <c r="F630" s="18">
        <f t="shared" si="164"/>
        <v>0</v>
      </c>
      <c r="G630" s="142"/>
      <c r="H630" s="18"/>
      <c r="I630" s="89">
        <f t="shared" si="165"/>
        <v>0</v>
      </c>
      <c r="J630" s="116"/>
      <c r="K630" s="3">
        <f t="shared" si="166"/>
        <v>0</v>
      </c>
      <c r="L630" s="3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5.75" customHeight="1">
      <c r="A631" s="2"/>
      <c r="B631" s="18"/>
      <c r="C631" s="18"/>
      <c r="D631" s="18">
        <f t="shared" si="163"/>
        <v>0</v>
      </c>
      <c r="E631" s="18">
        <f>B631*A624</f>
        <v>0</v>
      </c>
      <c r="F631" s="18">
        <f t="shared" si="164"/>
        <v>0</v>
      </c>
      <c r="G631" s="87"/>
      <c r="H631" s="18"/>
      <c r="I631" s="89">
        <f t="shared" si="165"/>
        <v>0</v>
      </c>
      <c r="J631" s="116"/>
      <c r="K631" s="3">
        <f t="shared" si="166"/>
        <v>0</v>
      </c>
      <c r="L631" s="3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5.75" customHeight="1">
      <c r="A632" s="2"/>
      <c r="B632" s="18"/>
      <c r="C632" s="18"/>
      <c r="D632" s="18">
        <f t="shared" si="163"/>
        <v>0</v>
      </c>
      <c r="E632" s="18">
        <f>B632*A624</f>
        <v>0</v>
      </c>
      <c r="F632" s="18">
        <f t="shared" si="164"/>
        <v>0</v>
      </c>
      <c r="G632" s="59"/>
      <c r="H632" s="18"/>
      <c r="I632" s="89">
        <f t="shared" si="165"/>
        <v>0</v>
      </c>
      <c r="J632" s="116"/>
      <c r="K632" s="3">
        <f t="shared" si="166"/>
        <v>0</v>
      </c>
      <c r="L632" s="3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5.75" customHeight="1">
      <c r="A633" s="2"/>
      <c r="B633" s="89"/>
      <c r="C633" s="89"/>
      <c r="D633" s="18">
        <f t="shared" si="163"/>
        <v>0</v>
      </c>
      <c r="E633" s="18">
        <f>B633*A624</f>
        <v>0</v>
      </c>
      <c r="F633" s="18">
        <f t="shared" si="164"/>
        <v>0</v>
      </c>
      <c r="G633" s="148" t="s">
        <v>528</v>
      </c>
      <c r="H633" s="18"/>
      <c r="I633" s="89">
        <f t="shared" si="165"/>
        <v>0</v>
      </c>
      <c r="J633" s="116"/>
      <c r="K633" s="3">
        <f t="shared" si="166"/>
        <v>0</v>
      </c>
      <c r="L633" s="3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5.75" customHeight="1">
      <c r="A634" s="2"/>
      <c r="B634" s="89"/>
      <c r="C634" s="89"/>
      <c r="D634" s="18">
        <f t="shared" si="163"/>
        <v>0</v>
      </c>
      <c r="E634" s="18">
        <f>B634*A624</f>
        <v>0</v>
      </c>
      <c r="F634" s="18">
        <f t="shared" si="164"/>
        <v>0</v>
      </c>
      <c r="G634" s="142"/>
      <c r="H634" s="18"/>
      <c r="I634" s="89">
        <f t="shared" si="165"/>
        <v>0</v>
      </c>
      <c r="J634" s="116"/>
      <c r="K634" s="3">
        <f t="shared" si="166"/>
        <v>0</v>
      </c>
      <c r="L634" s="3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5.75" customHeight="1">
      <c r="A635" s="1"/>
      <c r="B635" s="89"/>
      <c r="C635" s="89"/>
      <c r="D635" s="18">
        <f t="shared" si="163"/>
        <v>0</v>
      </c>
      <c r="E635" s="18">
        <f>B635*A624</f>
        <v>0</v>
      </c>
      <c r="F635" s="18">
        <f t="shared" si="164"/>
        <v>0</v>
      </c>
      <c r="G635" s="142"/>
      <c r="H635" s="18"/>
      <c r="I635" s="89">
        <f t="shared" si="165"/>
        <v>0</v>
      </c>
      <c r="J635" s="116"/>
      <c r="K635" s="3">
        <f t="shared" si="166"/>
        <v>0</v>
      </c>
      <c r="L635" s="3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5.75" customHeight="1">
      <c r="A636" s="1"/>
      <c r="B636" s="89"/>
      <c r="C636" s="89"/>
      <c r="D636" s="18">
        <f t="shared" si="163"/>
        <v>0</v>
      </c>
      <c r="E636" s="18">
        <f>B636*A624</f>
        <v>0</v>
      </c>
      <c r="F636" s="18">
        <f t="shared" si="164"/>
        <v>0</v>
      </c>
      <c r="G636" s="142"/>
      <c r="H636" s="18"/>
      <c r="I636" s="89">
        <f t="shared" si="165"/>
        <v>0</v>
      </c>
      <c r="J636" s="116"/>
      <c r="K636" s="3">
        <f t="shared" si="166"/>
        <v>0</v>
      </c>
      <c r="L636" s="3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5.75" customHeight="1">
      <c r="A637" s="31"/>
      <c r="B637" s="89"/>
      <c r="C637" s="89"/>
      <c r="D637" s="95">
        <f t="shared" si="163"/>
        <v>0</v>
      </c>
      <c r="E637" s="95">
        <f>B637*A624</f>
        <v>0</v>
      </c>
      <c r="F637" s="18">
        <f t="shared" si="164"/>
        <v>0</v>
      </c>
      <c r="G637" s="87"/>
      <c r="H637" s="18"/>
      <c r="I637" s="89">
        <f t="shared" si="165"/>
        <v>0</v>
      </c>
      <c r="J637" s="118"/>
      <c r="K637" s="3">
        <f t="shared" si="166"/>
        <v>0</v>
      </c>
      <c r="L637" s="3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5.75" customHeight="1">
      <c r="A638" s="31"/>
      <c r="B638" s="89"/>
      <c r="C638" s="89"/>
      <c r="D638" s="18">
        <f t="shared" si="163"/>
        <v>0</v>
      </c>
      <c r="E638" s="18">
        <f>B638*A624</f>
        <v>0</v>
      </c>
      <c r="F638" s="18">
        <f t="shared" si="164"/>
        <v>0</v>
      </c>
      <c r="G638" s="143">
        <f>F640/A624</f>
        <v>0.2495</v>
      </c>
      <c r="H638" s="18"/>
      <c r="I638" s="89">
        <f t="shared" si="165"/>
        <v>0</v>
      </c>
      <c r="J638" s="3"/>
      <c r="K638" s="3">
        <f t="shared" si="166"/>
        <v>0</v>
      </c>
      <c r="L638" s="3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5.75" customHeight="1">
      <c r="A639" s="31"/>
      <c r="B639" s="89"/>
      <c r="C639" s="89"/>
      <c r="D639" s="18">
        <f t="shared" si="163"/>
        <v>0</v>
      </c>
      <c r="E639" s="18">
        <f>B639*A624</f>
        <v>0</v>
      </c>
      <c r="F639" s="18">
        <f t="shared" si="164"/>
        <v>0</v>
      </c>
      <c r="G639" s="142"/>
      <c r="H639" s="18"/>
      <c r="I639" s="89">
        <f t="shared" si="165"/>
        <v>0</v>
      </c>
      <c r="J639" s="3"/>
      <c r="K639" s="3">
        <f t="shared" si="166"/>
        <v>0</v>
      </c>
      <c r="L639" s="3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5.75" customHeight="1">
      <c r="A640" s="4" t="s">
        <v>495</v>
      </c>
      <c r="B640" s="97">
        <f>SUM(B626:B639)</f>
        <v>0.2275</v>
      </c>
      <c r="C640" s="96"/>
      <c r="D640" s="97">
        <f t="shared" ref="D640:F640" si="167">SUM(D626:D639)</f>
        <v>0.2495</v>
      </c>
      <c r="E640" s="97">
        <f t="shared" si="167"/>
        <v>0.91</v>
      </c>
      <c r="F640" s="97">
        <f t="shared" si="167"/>
        <v>0.998</v>
      </c>
      <c r="G640" s="87"/>
      <c r="H640" s="96"/>
      <c r="I640" s="97">
        <f t="shared" ref="I640:L640" si="168">SUM(I626:I639)</f>
        <v>1.064</v>
      </c>
      <c r="J640" s="98">
        <f t="shared" si="168"/>
        <v>161956</v>
      </c>
      <c r="K640" s="98">
        <f t="shared" si="168"/>
        <v>4317.704</v>
      </c>
      <c r="L640" s="98">
        <f t="shared" si="168"/>
        <v>0</v>
      </c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5.75" customHeight="1">
      <c r="A641" s="8"/>
      <c r="B641" s="100"/>
      <c r="C641" s="100"/>
      <c r="D641" s="100"/>
      <c r="E641" s="100"/>
      <c r="F641" s="100"/>
      <c r="G641" s="100"/>
      <c r="H641" s="100"/>
      <c r="I641" s="101" t="s">
        <v>496</v>
      </c>
      <c r="J641" s="33"/>
      <c r="K641" s="100"/>
      <c r="L641" s="101" t="s">
        <v>497</v>
      </c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5.75" customHeight="1">
      <c r="A642" s="8"/>
      <c r="B642" s="100"/>
      <c r="C642" s="100"/>
      <c r="D642" s="100"/>
      <c r="E642" s="100"/>
      <c r="F642" s="100"/>
      <c r="G642" s="100"/>
      <c r="H642" s="100"/>
      <c r="I642" s="104">
        <f>G638*A624</f>
        <v>0.998</v>
      </c>
      <c r="J642" s="33"/>
      <c r="K642" s="100"/>
      <c r="L642" s="104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33"/>
      <c r="K643" s="8"/>
      <c r="L643" s="8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33"/>
      <c r="K644" s="8"/>
      <c r="L644" s="8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5.75" customHeight="1">
      <c r="A645" s="66" t="s">
        <v>349</v>
      </c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6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5.75" customHeight="1">
      <c r="A646" s="78" t="s">
        <v>478</v>
      </c>
      <c r="B646" s="79" t="s">
        <v>479</v>
      </c>
      <c r="C646" s="75"/>
      <c r="D646" s="76"/>
      <c r="E646" s="80" t="s">
        <v>480</v>
      </c>
      <c r="F646" s="75"/>
      <c r="G646" s="76"/>
      <c r="H646" s="79" t="s">
        <v>481</v>
      </c>
      <c r="I646" s="75"/>
      <c r="J646" s="75"/>
      <c r="K646" s="75"/>
      <c r="L646" s="76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5.75" customHeight="1">
      <c r="A647" s="81">
        <f>'Menu Cíclico'!BD15</f>
        <v>4</v>
      </c>
      <c r="B647" s="82" t="s">
        <v>482</v>
      </c>
      <c r="C647" s="82" t="s">
        <v>483</v>
      </c>
      <c r="D647" s="82" t="s">
        <v>484</v>
      </c>
      <c r="E647" s="82" t="s">
        <v>485</v>
      </c>
      <c r="F647" s="82" t="s">
        <v>484</v>
      </c>
      <c r="G647" s="82" t="s">
        <v>524</v>
      </c>
      <c r="H647" s="82" t="s">
        <v>486</v>
      </c>
      <c r="I647" s="82" t="s">
        <v>487</v>
      </c>
      <c r="J647" s="114" t="s">
        <v>488</v>
      </c>
      <c r="K647" s="85" t="s">
        <v>489</v>
      </c>
      <c r="L647" s="85" t="s">
        <v>490</v>
      </c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5.75" customHeight="1">
      <c r="A648" s="86" t="s">
        <v>491</v>
      </c>
      <c r="B648" s="87"/>
      <c r="C648" s="87"/>
      <c r="D648" s="87"/>
      <c r="E648" s="87"/>
      <c r="F648" s="87"/>
      <c r="G648" s="87"/>
      <c r="H648" s="87"/>
      <c r="I648" s="87"/>
      <c r="J648" s="115"/>
      <c r="K648" s="87"/>
      <c r="L648" s="8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5.75" customHeight="1">
      <c r="A649" s="169" t="s">
        <v>450</v>
      </c>
      <c r="B649" s="89">
        <v>0.2</v>
      </c>
      <c r="C649" s="89">
        <v>1.1</v>
      </c>
      <c r="D649" s="18">
        <f t="shared" ref="D649:D662" si="169">C649*B649</f>
        <v>0.22</v>
      </c>
      <c r="E649" s="18">
        <f>B649*A647</f>
        <v>0.8</v>
      </c>
      <c r="F649" s="18">
        <f t="shared" ref="F649:F662" si="170">E649*C649</f>
        <v>0.88</v>
      </c>
      <c r="G649" s="140">
        <v>0.0</v>
      </c>
      <c r="H649" s="18">
        <v>1.175</v>
      </c>
      <c r="I649" s="89">
        <f t="shared" ref="I649:I662" si="171">H649*E649</f>
        <v>0.94</v>
      </c>
      <c r="J649" s="192">
        <f>'Insumos Buffet'!D62</f>
        <v>3756</v>
      </c>
      <c r="K649" s="3">
        <f t="shared" ref="K649:K662" si="172">J649*I649</f>
        <v>3530.64</v>
      </c>
      <c r="L649" s="3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5.75" customHeight="1">
      <c r="A650" s="169" t="s">
        <v>47</v>
      </c>
      <c r="B650" s="89">
        <v>0.01</v>
      </c>
      <c r="C650" s="89">
        <v>1.0</v>
      </c>
      <c r="D650" s="18">
        <f t="shared" si="169"/>
        <v>0.01</v>
      </c>
      <c r="E650" s="18">
        <f>B650*A647</f>
        <v>0.04</v>
      </c>
      <c r="F650" s="18">
        <f t="shared" si="170"/>
        <v>0.04</v>
      </c>
      <c r="G650" s="87"/>
      <c r="H650" s="18">
        <v>1.0</v>
      </c>
      <c r="I650" s="89">
        <f t="shared" si="171"/>
        <v>0.04</v>
      </c>
      <c r="J650" s="192">
        <f>'Insumos Buffet'!D2</f>
        <v>6820</v>
      </c>
      <c r="K650" s="3">
        <f t="shared" si="172"/>
        <v>272.8</v>
      </c>
      <c r="L650" s="3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5.75" customHeight="1">
      <c r="A651" s="169" t="s">
        <v>505</v>
      </c>
      <c r="B651" s="18">
        <v>0.002</v>
      </c>
      <c r="C651" s="18">
        <v>1.0</v>
      </c>
      <c r="D651" s="18">
        <f t="shared" si="169"/>
        <v>0.002</v>
      </c>
      <c r="E651" s="18">
        <f>B651*A647</f>
        <v>0.008</v>
      </c>
      <c r="F651" s="18">
        <f t="shared" si="170"/>
        <v>0.008</v>
      </c>
      <c r="G651" s="148" t="s">
        <v>527</v>
      </c>
      <c r="H651" s="18">
        <v>1.0</v>
      </c>
      <c r="I651" s="89">
        <f t="shared" si="171"/>
        <v>0.008</v>
      </c>
      <c r="J651" s="192">
        <f>'Insumos Buffet'!D82</f>
        <v>3200</v>
      </c>
      <c r="K651" s="3">
        <f t="shared" si="172"/>
        <v>25.6</v>
      </c>
      <c r="L651" s="3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5.75" customHeight="1">
      <c r="A652" s="169" t="s">
        <v>494</v>
      </c>
      <c r="B652" s="18">
        <v>1.0E-4</v>
      </c>
      <c r="C652" s="18">
        <v>1.0</v>
      </c>
      <c r="D652" s="18">
        <f t="shared" si="169"/>
        <v>0.0001</v>
      </c>
      <c r="E652" s="18">
        <f>B652*A647</f>
        <v>0.0004</v>
      </c>
      <c r="F652" s="18">
        <f t="shared" si="170"/>
        <v>0.0004</v>
      </c>
      <c r="G652" s="142"/>
      <c r="H652" s="18">
        <v>1.0</v>
      </c>
      <c r="I652" s="89">
        <f t="shared" si="171"/>
        <v>0.0004</v>
      </c>
      <c r="J652" s="192">
        <f>'Insumos Buffet'!D70</f>
        <v>145000</v>
      </c>
      <c r="K652" s="3">
        <f t="shared" si="172"/>
        <v>58</v>
      </c>
      <c r="L652" s="3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5.75" customHeight="1">
      <c r="A653" s="169" t="s">
        <v>454</v>
      </c>
      <c r="B653" s="18">
        <v>3.0E-4</v>
      </c>
      <c r="C653" s="18">
        <v>1.0</v>
      </c>
      <c r="D653" s="18">
        <f t="shared" si="169"/>
        <v>0.0003</v>
      </c>
      <c r="E653" s="18">
        <f>B653*A647</f>
        <v>0.0012</v>
      </c>
      <c r="F653" s="18">
        <f t="shared" si="170"/>
        <v>0.0012</v>
      </c>
      <c r="G653" s="142"/>
      <c r="H653" s="18">
        <v>1.0</v>
      </c>
      <c r="I653" s="89">
        <f t="shared" si="171"/>
        <v>0.0012</v>
      </c>
      <c r="J653" s="192">
        <f>'Insumos Buffet'!D81</f>
        <v>72641</v>
      </c>
      <c r="K653" s="3">
        <f t="shared" si="172"/>
        <v>87.1692</v>
      </c>
      <c r="L653" s="3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5.75" customHeight="1">
      <c r="A654" s="2"/>
      <c r="B654" s="18"/>
      <c r="C654" s="18"/>
      <c r="D654" s="18">
        <f t="shared" si="169"/>
        <v>0</v>
      </c>
      <c r="E654" s="18">
        <f>B654*A647</f>
        <v>0</v>
      </c>
      <c r="F654" s="18">
        <f t="shared" si="170"/>
        <v>0</v>
      </c>
      <c r="G654" s="87"/>
      <c r="H654" s="18"/>
      <c r="I654" s="89">
        <f t="shared" si="171"/>
        <v>0</v>
      </c>
      <c r="J654" s="116"/>
      <c r="K654" s="3">
        <f t="shared" si="172"/>
        <v>0</v>
      </c>
      <c r="L654" s="3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5.75" customHeight="1">
      <c r="A655" s="2"/>
      <c r="B655" s="18"/>
      <c r="C655" s="18"/>
      <c r="D655" s="18">
        <f t="shared" si="169"/>
        <v>0</v>
      </c>
      <c r="E655" s="18">
        <f>B655*A647</f>
        <v>0</v>
      </c>
      <c r="F655" s="18">
        <f t="shared" si="170"/>
        <v>0</v>
      </c>
      <c r="G655" s="59"/>
      <c r="H655" s="18"/>
      <c r="I655" s="89">
        <f t="shared" si="171"/>
        <v>0</v>
      </c>
      <c r="J655" s="116"/>
      <c r="K655" s="3">
        <f t="shared" si="172"/>
        <v>0</v>
      </c>
      <c r="L655" s="3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5.75" customHeight="1">
      <c r="A656" s="2"/>
      <c r="B656" s="89"/>
      <c r="C656" s="89"/>
      <c r="D656" s="18">
        <f t="shared" si="169"/>
        <v>0</v>
      </c>
      <c r="E656" s="18">
        <f>B656*A647</f>
        <v>0</v>
      </c>
      <c r="F656" s="18">
        <f t="shared" si="170"/>
        <v>0</v>
      </c>
      <c r="G656" s="148" t="s">
        <v>528</v>
      </c>
      <c r="H656" s="18"/>
      <c r="I656" s="89">
        <f t="shared" si="171"/>
        <v>0</v>
      </c>
      <c r="J656" s="116"/>
      <c r="K656" s="3">
        <f t="shared" si="172"/>
        <v>0</v>
      </c>
      <c r="L656" s="3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5.75" customHeight="1">
      <c r="A657" s="2"/>
      <c r="B657" s="89"/>
      <c r="C657" s="89"/>
      <c r="D657" s="18">
        <f t="shared" si="169"/>
        <v>0</v>
      </c>
      <c r="E657" s="18">
        <f>B657*A647</f>
        <v>0</v>
      </c>
      <c r="F657" s="18">
        <f t="shared" si="170"/>
        <v>0</v>
      </c>
      <c r="G657" s="142"/>
      <c r="H657" s="18"/>
      <c r="I657" s="89">
        <f t="shared" si="171"/>
        <v>0</v>
      </c>
      <c r="J657" s="116"/>
      <c r="K657" s="3">
        <f t="shared" si="172"/>
        <v>0</v>
      </c>
      <c r="L657" s="3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5.75" customHeight="1">
      <c r="A658" s="1"/>
      <c r="B658" s="89"/>
      <c r="C658" s="89"/>
      <c r="D658" s="18">
        <f t="shared" si="169"/>
        <v>0</v>
      </c>
      <c r="E658" s="18">
        <f>B658*A647</f>
        <v>0</v>
      </c>
      <c r="F658" s="18">
        <f t="shared" si="170"/>
        <v>0</v>
      </c>
      <c r="G658" s="142"/>
      <c r="H658" s="18"/>
      <c r="I658" s="89">
        <f t="shared" si="171"/>
        <v>0</v>
      </c>
      <c r="J658" s="116"/>
      <c r="K658" s="3">
        <f t="shared" si="172"/>
        <v>0</v>
      </c>
      <c r="L658" s="3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5.75" customHeight="1">
      <c r="A659" s="1"/>
      <c r="B659" s="89"/>
      <c r="C659" s="89"/>
      <c r="D659" s="18">
        <f t="shared" si="169"/>
        <v>0</v>
      </c>
      <c r="E659" s="18">
        <f>B659*A647</f>
        <v>0</v>
      </c>
      <c r="F659" s="18">
        <f t="shared" si="170"/>
        <v>0</v>
      </c>
      <c r="G659" s="142"/>
      <c r="H659" s="18"/>
      <c r="I659" s="89">
        <f t="shared" si="171"/>
        <v>0</v>
      </c>
      <c r="J659" s="116"/>
      <c r="K659" s="3">
        <f t="shared" si="172"/>
        <v>0</v>
      </c>
      <c r="L659" s="3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5.75" customHeight="1">
      <c r="A660" s="31"/>
      <c r="B660" s="89"/>
      <c r="C660" s="89"/>
      <c r="D660" s="95">
        <f t="shared" si="169"/>
        <v>0</v>
      </c>
      <c r="E660" s="95">
        <f>B660*A647</f>
        <v>0</v>
      </c>
      <c r="F660" s="18">
        <f t="shared" si="170"/>
        <v>0</v>
      </c>
      <c r="G660" s="87"/>
      <c r="H660" s="18"/>
      <c r="I660" s="89">
        <f t="shared" si="171"/>
        <v>0</v>
      </c>
      <c r="J660" s="118"/>
      <c r="K660" s="3">
        <f t="shared" si="172"/>
        <v>0</v>
      </c>
      <c r="L660" s="3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5.75" customHeight="1">
      <c r="A661" s="31"/>
      <c r="B661" s="89"/>
      <c r="C661" s="89"/>
      <c r="D661" s="18">
        <f t="shared" si="169"/>
        <v>0</v>
      </c>
      <c r="E661" s="18">
        <f>B661*A647</f>
        <v>0</v>
      </c>
      <c r="F661" s="18">
        <f t="shared" si="170"/>
        <v>0</v>
      </c>
      <c r="G661" s="143">
        <f>F663/A647</f>
        <v>0.2324</v>
      </c>
      <c r="H661" s="18"/>
      <c r="I661" s="89">
        <f t="shared" si="171"/>
        <v>0</v>
      </c>
      <c r="J661" s="3"/>
      <c r="K661" s="3">
        <f t="shared" si="172"/>
        <v>0</v>
      </c>
      <c r="L661" s="3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5.75" customHeight="1">
      <c r="A662" s="31"/>
      <c r="B662" s="89"/>
      <c r="C662" s="89"/>
      <c r="D662" s="18">
        <f t="shared" si="169"/>
        <v>0</v>
      </c>
      <c r="E662" s="18">
        <f>B662*A647</f>
        <v>0</v>
      </c>
      <c r="F662" s="18">
        <f t="shared" si="170"/>
        <v>0</v>
      </c>
      <c r="G662" s="142"/>
      <c r="H662" s="18"/>
      <c r="I662" s="89">
        <f t="shared" si="171"/>
        <v>0</v>
      </c>
      <c r="J662" s="3"/>
      <c r="K662" s="3">
        <f t="shared" si="172"/>
        <v>0</v>
      </c>
      <c r="L662" s="3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5.75" customHeight="1">
      <c r="A663" s="4" t="s">
        <v>495</v>
      </c>
      <c r="B663" s="97">
        <f>SUM(B649:B662)</f>
        <v>0.2124</v>
      </c>
      <c r="C663" s="96"/>
      <c r="D663" s="97">
        <f t="shared" ref="D663:F663" si="173">SUM(D649:D662)</f>
        <v>0.2324</v>
      </c>
      <c r="E663" s="97">
        <f t="shared" si="173"/>
        <v>0.8496</v>
      </c>
      <c r="F663" s="97">
        <f t="shared" si="173"/>
        <v>0.9296</v>
      </c>
      <c r="G663" s="87"/>
      <c r="H663" s="96"/>
      <c r="I663" s="97">
        <f t="shared" ref="I663:L663" si="174">SUM(I649:I662)</f>
        <v>0.9896</v>
      </c>
      <c r="J663" s="98">
        <f t="shared" si="174"/>
        <v>231417</v>
      </c>
      <c r="K663" s="98">
        <f t="shared" si="174"/>
        <v>3974.2092</v>
      </c>
      <c r="L663" s="98">
        <f t="shared" si="174"/>
        <v>0</v>
      </c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5.75" customHeight="1">
      <c r="A664" s="8"/>
      <c r="B664" s="100"/>
      <c r="C664" s="100"/>
      <c r="D664" s="100"/>
      <c r="E664" s="100"/>
      <c r="F664" s="100"/>
      <c r="G664" s="100"/>
      <c r="H664" s="100"/>
      <c r="I664" s="101" t="s">
        <v>496</v>
      </c>
      <c r="J664" s="33"/>
      <c r="K664" s="100"/>
      <c r="L664" s="101" t="s">
        <v>497</v>
      </c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5.75" customHeight="1">
      <c r="A665" s="8"/>
      <c r="B665" s="100"/>
      <c r="C665" s="100"/>
      <c r="D665" s="100"/>
      <c r="E665" s="100"/>
      <c r="F665" s="100"/>
      <c r="G665" s="100"/>
      <c r="H665" s="100"/>
      <c r="I665" s="104">
        <f>G661*A647</f>
        <v>0.9296</v>
      </c>
      <c r="J665" s="33"/>
      <c r="K665" s="100"/>
      <c r="L665" s="104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33"/>
      <c r="K666" s="8"/>
      <c r="L666" s="8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33"/>
      <c r="K667" s="8"/>
      <c r="L667" s="8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5.75" customHeight="1">
      <c r="A668" s="66" t="s">
        <v>103</v>
      </c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6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5.75" customHeight="1">
      <c r="A669" s="78" t="s">
        <v>478</v>
      </c>
      <c r="B669" s="79" t="s">
        <v>479</v>
      </c>
      <c r="C669" s="75"/>
      <c r="D669" s="76"/>
      <c r="E669" s="80" t="s">
        <v>480</v>
      </c>
      <c r="F669" s="75"/>
      <c r="G669" s="76"/>
      <c r="H669" s="79" t="s">
        <v>481</v>
      </c>
      <c r="I669" s="75"/>
      <c r="J669" s="75"/>
      <c r="K669" s="75"/>
      <c r="L669" s="76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5.75" customHeight="1">
      <c r="A670" s="81">
        <f>'Menu Cíclico'!BH15</f>
        <v>4</v>
      </c>
      <c r="B670" s="82" t="s">
        <v>482</v>
      </c>
      <c r="C670" s="82" t="s">
        <v>483</v>
      </c>
      <c r="D670" s="82" t="s">
        <v>484</v>
      </c>
      <c r="E670" s="82" t="s">
        <v>485</v>
      </c>
      <c r="F670" s="82" t="s">
        <v>484</v>
      </c>
      <c r="G670" s="82" t="s">
        <v>524</v>
      </c>
      <c r="H670" s="82" t="s">
        <v>486</v>
      </c>
      <c r="I670" s="82" t="s">
        <v>487</v>
      </c>
      <c r="J670" s="114" t="s">
        <v>488</v>
      </c>
      <c r="K670" s="85" t="s">
        <v>489</v>
      </c>
      <c r="L670" s="85" t="s">
        <v>490</v>
      </c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5.75" customHeight="1">
      <c r="A671" s="86" t="s">
        <v>491</v>
      </c>
      <c r="B671" s="87"/>
      <c r="C671" s="87"/>
      <c r="D671" s="87"/>
      <c r="E671" s="87"/>
      <c r="F671" s="87"/>
      <c r="G671" s="87"/>
      <c r="H671" s="87"/>
      <c r="I671" s="87"/>
      <c r="J671" s="115"/>
      <c r="K671" s="87"/>
      <c r="L671" s="8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5.75" customHeight="1">
      <c r="A672" s="37" t="s">
        <v>661</v>
      </c>
      <c r="B672" s="89">
        <v>0.22</v>
      </c>
      <c r="C672" s="89">
        <v>1.0</v>
      </c>
      <c r="D672" s="18">
        <f t="shared" ref="D672:D685" si="175">C672*B672</f>
        <v>0.22</v>
      </c>
      <c r="E672" s="18">
        <f>B672*A670</f>
        <v>0.88</v>
      </c>
      <c r="F672" s="18">
        <f t="shared" ref="F672:F685" si="176">E672*C672</f>
        <v>0.88</v>
      </c>
      <c r="G672" s="140">
        <v>0.0</v>
      </c>
      <c r="H672" s="18">
        <v>1.0</v>
      </c>
      <c r="I672" s="89">
        <f t="shared" ref="I672:I685" si="177">H672*E672</f>
        <v>0.88</v>
      </c>
      <c r="J672" s="116">
        <f>'Insumos Buffet'!D72</f>
        <v>19030.95936</v>
      </c>
      <c r="K672" s="3">
        <f t="shared" ref="K672:K685" si="178">J672*I672</f>
        <v>16747.24424</v>
      </c>
      <c r="L672" s="3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5.75" customHeight="1">
      <c r="A673" s="31" t="s">
        <v>345</v>
      </c>
      <c r="B673" s="89">
        <v>0.01</v>
      </c>
      <c r="C673" s="89">
        <v>1.0</v>
      </c>
      <c r="D673" s="18">
        <f t="shared" si="175"/>
        <v>0.01</v>
      </c>
      <c r="E673" s="18">
        <f>B673*A670</f>
        <v>0.04</v>
      </c>
      <c r="F673" s="18">
        <f t="shared" si="176"/>
        <v>0.04</v>
      </c>
      <c r="G673" s="87"/>
      <c r="H673" s="18">
        <v>1.175</v>
      </c>
      <c r="I673" s="89">
        <f t="shared" si="177"/>
        <v>0.047</v>
      </c>
      <c r="J673" s="116">
        <f>'Insumos Buffet'!D21</f>
        <v>2990</v>
      </c>
      <c r="K673" s="3">
        <f t="shared" si="178"/>
        <v>140.53</v>
      </c>
      <c r="L673" s="3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5.75" customHeight="1">
      <c r="A674" s="31" t="s">
        <v>147</v>
      </c>
      <c r="B674" s="18">
        <v>0.001</v>
      </c>
      <c r="C674" s="18">
        <v>1.0</v>
      </c>
      <c r="D674" s="18">
        <f t="shared" si="175"/>
        <v>0.001</v>
      </c>
      <c r="E674" s="18">
        <f>B674*A670</f>
        <v>0.004</v>
      </c>
      <c r="F674" s="18">
        <f t="shared" si="176"/>
        <v>0.004</v>
      </c>
      <c r="G674" s="148" t="s">
        <v>527</v>
      </c>
      <c r="H674" s="18">
        <v>1.2</v>
      </c>
      <c r="I674" s="89">
        <f t="shared" si="177"/>
        <v>0.0048</v>
      </c>
      <c r="J674" s="116">
        <f>'Insumos Buffet'!D6</f>
        <v>16490</v>
      </c>
      <c r="K674" s="3">
        <f t="shared" si="178"/>
        <v>79.152</v>
      </c>
      <c r="L674" s="3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5.75" customHeight="1">
      <c r="A675" s="31" t="s">
        <v>588</v>
      </c>
      <c r="B675" s="18">
        <v>0.005</v>
      </c>
      <c r="C675" s="18">
        <v>1.0</v>
      </c>
      <c r="D675" s="18">
        <f t="shared" si="175"/>
        <v>0.005</v>
      </c>
      <c r="E675" s="18">
        <f>B675*A670</f>
        <v>0.02</v>
      </c>
      <c r="F675" s="18">
        <f t="shared" si="176"/>
        <v>0.02</v>
      </c>
      <c r="G675" s="142"/>
      <c r="H675" s="18">
        <v>1.0</v>
      </c>
      <c r="I675" s="89">
        <f t="shared" si="177"/>
        <v>0.02</v>
      </c>
      <c r="J675" s="116">
        <f>'Insumos Buffet'!D3</f>
        <v>21370</v>
      </c>
      <c r="K675" s="3">
        <f t="shared" si="178"/>
        <v>427.4</v>
      </c>
      <c r="L675" s="3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5.75" customHeight="1">
      <c r="A676" s="31" t="s">
        <v>570</v>
      </c>
      <c r="B676" s="18">
        <v>1.0E-4</v>
      </c>
      <c r="C676" s="18">
        <v>1.0</v>
      </c>
      <c r="D676" s="18">
        <f t="shared" si="175"/>
        <v>0.0001</v>
      </c>
      <c r="E676" s="18">
        <f>B676*A670</f>
        <v>0.0004</v>
      </c>
      <c r="F676" s="18">
        <f t="shared" si="176"/>
        <v>0.0004</v>
      </c>
      <c r="G676" s="142"/>
      <c r="H676" s="18">
        <v>1.2</v>
      </c>
      <c r="I676" s="89">
        <f t="shared" si="177"/>
        <v>0.00048</v>
      </c>
      <c r="J676" s="116">
        <f>'Insumos Buffet'!D142</f>
        <v>20000</v>
      </c>
      <c r="K676" s="3">
        <f t="shared" si="178"/>
        <v>9.6</v>
      </c>
      <c r="L676" s="3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5.75" customHeight="1">
      <c r="A677" s="2"/>
      <c r="B677" s="18"/>
      <c r="C677" s="18"/>
      <c r="D677" s="18">
        <f t="shared" si="175"/>
        <v>0</v>
      </c>
      <c r="E677" s="18">
        <f>B677*A670</f>
        <v>0</v>
      </c>
      <c r="F677" s="18">
        <f t="shared" si="176"/>
        <v>0</v>
      </c>
      <c r="G677" s="87"/>
      <c r="H677" s="18"/>
      <c r="I677" s="89">
        <f t="shared" si="177"/>
        <v>0</v>
      </c>
      <c r="J677" s="116"/>
      <c r="K677" s="3">
        <f t="shared" si="178"/>
        <v>0</v>
      </c>
      <c r="L677" s="3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5.75" customHeight="1">
      <c r="A678" s="2"/>
      <c r="B678" s="18"/>
      <c r="C678" s="18"/>
      <c r="D678" s="18">
        <f t="shared" si="175"/>
        <v>0</v>
      </c>
      <c r="E678" s="18">
        <f>B678*A670</f>
        <v>0</v>
      </c>
      <c r="F678" s="18">
        <f t="shared" si="176"/>
        <v>0</v>
      </c>
      <c r="G678" s="59"/>
      <c r="H678" s="18"/>
      <c r="I678" s="89">
        <f t="shared" si="177"/>
        <v>0</v>
      </c>
      <c r="J678" s="116"/>
      <c r="K678" s="3">
        <f t="shared" si="178"/>
        <v>0</v>
      </c>
      <c r="L678" s="3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5.75" customHeight="1">
      <c r="A679" s="2"/>
      <c r="B679" s="89"/>
      <c r="C679" s="89"/>
      <c r="D679" s="18">
        <f t="shared" si="175"/>
        <v>0</v>
      </c>
      <c r="E679" s="18">
        <f>B679*A670</f>
        <v>0</v>
      </c>
      <c r="F679" s="18">
        <f t="shared" si="176"/>
        <v>0</v>
      </c>
      <c r="G679" s="148" t="s">
        <v>528</v>
      </c>
      <c r="H679" s="18"/>
      <c r="I679" s="89">
        <f t="shared" si="177"/>
        <v>0</v>
      </c>
      <c r="J679" s="116"/>
      <c r="K679" s="3">
        <f t="shared" si="178"/>
        <v>0</v>
      </c>
      <c r="L679" s="3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5.75" customHeight="1">
      <c r="A680" s="2"/>
      <c r="B680" s="89"/>
      <c r="C680" s="89"/>
      <c r="D680" s="18">
        <f t="shared" si="175"/>
        <v>0</v>
      </c>
      <c r="E680" s="18">
        <f>B680*A670</f>
        <v>0</v>
      </c>
      <c r="F680" s="18">
        <f t="shared" si="176"/>
        <v>0</v>
      </c>
      <c r="G680" s="142"/>
      <c r="H680" s="18"/>
      <c r="I680" s="89">
        <f t="shared" si="177"/>
        <v>0</v>
      </c>
      <c r="J680" s="116"/>
      <c r="K680" s="3">
        <f t="shared" si="178"/>
        <v>0</v>
      </c>
      <c r="L680" s="3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5.75" customHeight="1">
      <c r="A681" s="1"/>
      <c r="B681" s="89"/>
      <c r="C681" s="89"/>
      <c r="D681" s="18">
        <f t="shared" si="175"/>
        <v>0</v>
      </c>
      <c r="E681" s="18">
        <f>B681*A670</f>
        <v>0</v>
      </c>
      <c r="F681" s="18">
        <f t="shared" si="176"/>
        <v>0</v>
      </c>
      <c r="G681" s="142"/>
      <c r="H681" s="18"/>
      <c r="I681" s="89">
        <f t="shared" si="177"/>
        <v>0</v>
      </c>
      <c r="J681" s="116"/>
      <c r="K681" s="3">
        <f t="shared" si="178"/>
        <v>0</v>
      </c>
      <c r="L681" s="3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5.75" customHeight="1">
      <c r="A682" s="1"/>
      <c r="B682" s="89"/>
      <c r="C682" s="89"/>
      <c r="D682" s="18">
        <f t="shared" si="175"/>
        <v>0</v>
      </c>
      <c r="E682" s="18">
        <f>B682*A670</f>
        <v>0</v>
      </c>
      <c r="F682" s="18">
        <f t="shared" si="176"/>
        <v>0</v>
      </c>
      <c r="G682" s="142"/>
      <c r="H682" s="18"/>
      <c r="I682" s="89">
        <f t="shared" si="177"/>
        <v>0</v>
      </c>
      <c r="J682" s="116"/>
      <c r="K682" s="3">
        <f t="shared" si="178"/>
        <v>0</v>
      </c>
      <c r="L682" s="3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5.75" customHeight="1">
      <c r="A683" s="31"/>
      <c r="B683" s="89"/>
      <c r="C683" s="89"/>
      <c r="D683" s="95">
        <f t="shared" si="175"/>
        <v>0</v>
      </c>
      <c r="E683" s="95">
        <f>B683*A670</f>
        <v>0</v>
      </c>
      <c r="F683" s="18">
        <f t="shared" si="176"/>
        <v>0</v>
      </c>
      <c r="G683" s="87"/>
      <c r="H683" s="18"/>
      <c r="I683" s="89">
        <f t="shared" si="177"/>
        <v>0</v>
      </c>
      <c r="J683" s="118"/>
      <c r="K683" s="3">
        <f t="shared" si="178"/>
        <v>0</v>
      </c>
      <c r="L683" s="3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5.75" customHeight="1">
      <c r="A684" s="31"/>
      <c r="B684" s="89"/>
      <c r="C684" s="89"/>
      <c r="D684" s="18">
        <f t="shared" si="175"/>
        <v>0</v>
      </c>
      <c r="E684" s="18">
        <f>B684*A670</f>
        <v>0</v>
      </c>
      <c r="F684" s="18">
        <f t="shared" si="176"/>
        <v>0</v>
      </c>
      <c r="G684" s="143">
        <f>F686/A670</f>
        <v>0.2361</v>
      </c>
      <c r="H684" s="18"/>
      <c r="I684" s="89">
        <f t="shared" si="177"/>
        <v>0</v>
      </c>
      <c r="J684" s="3"/>
      <c r="K684" s="3">
        <f t="shared" si="178"/>
        <v>0</v>
      </c>
      <c r="L684" s="3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5.75" customHeight="1">
      <c r="A685" s="31"/>
      <c r="B685" s="89"/>
      <c r="C685" s="89"/>
      <c r="D685" s="18">
        <f t="shared" si="175"/>
        <v>0</v>
      </c>
      <c r="E685" s="18">
        <f>B685*A670</f>
        <v>0</v>
      </c>
      <c r="F685" s="18">
        <f t="shared" si="176"/>
        <v>0</v>
      </c>
      <c r="G685" s="142"/>
      <c r="H685" s="18"/>
      <c r="I685" s="89">
        <f t="shared" si="177"/>
        <v>0</v>
      </c>
      <c r="J685" s="3"/>
      <c r="K685" s="3">
        <f t="shared" si="178"/>
        <v>0</v>
      </c>
      <c r="L685" s="3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5.75" customHeight="1">
      <c r="A686" s="4" t="s">
        <v>495</v>
      </c>
      <c r="B686" s="97">
        <f>SUM(B672:B685)</f>
        <v>0.2361</v>
      </c>
      <c r="C686" s="96"/>
      <c r="D686" s="97">
        <f t="shared" ref="D686:F686" si="179">SUM(D672:D685)</f>
        <v>0.2361</v>
      </c>
      <c r="E686" s="97">
        <f t="shared" si="179"/>
        <v>0.9444</v>
      </c>
      <c r="F686" s="97">
        <f t="shared" si="179"/>
        <v>0.9444</v>
      </c>
      <c r="G686" s="87"/>
      <c r="H686" s="96"/>
      <c r="I686" s="97">
        <f t="shared" ref="I686:L686" si="180">SUM(I672:I685)</f>
        <v>0.95228</v>
      </c>
      <c r="J686" s="98">
        <f t="shared" si="180"/>
        <v>79880.95936</v>
      </c>
      <c r="K686" s="98">
        <f t="shared" si="180"/>
        <v>17403.92624</v>
      </c>
      <c r="L686" s="98">
        <f t="shared" si="180"/>
        <v>0</v>
      </c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5.75" customHeight="1">
      <c r="A687" s="8"/>
      <c r="B687" s="100"/>
      <c r="C687" s="100"/>
      <c r="D687" s="100"/>
      <c r="E687" s="100"/>
      <c r="F687" s="100"/>
      <c r="G687" s="100"/>
      <c r="H687" s="100"/>
      <c r="I687" s="101" t="s">
        <v>496</v>
      </c>
      <c r="J687" s="33"/>
      <c r="K687" s="100"/>
      <c r="L687" s="101" t="s">
        <v>497</v>
      </c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5.75" customHeight="1">
      <c r="A688" s="8"/>
      <c r="B688" s="100"/>
      <c r="C688" s="100"/>
      <c r="D688" s="100"/>
      <c r="E688" s="100"/>
      <c r="F688" s="100"/>
      <c r="G688" s="100"/>
      <c r="H688" s="100"/>
      <c r="I688" s="104">
        <f>G684*A670</f>
        <v>0.9444</v>
      </c>
      <c r="J688" s="33"/>
      <c r="K688" s="100"/>
      <c r="L688" s="104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33"/>
      <c r="K689" s="8"/>
      <c r="L689" s="8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33"/>
      <c r="K690" s="8"/>
      <c r="L690" s="8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5.75" customHeight="1">
      <c r="A691" s="66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6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5.75" customHeight="1">
      <c r="A692" s="78" t="s">
        <v>478</v>
      </c>
      <c r="B692" s="79" t="s">
        <v>479</v>
      </c>
      <c r="C692" s="75"/>
      <c r="D692" s="76"/>
      <c r="E692" s="80" t="s">
        <v>480</v>
      </c>
      <c r="F692" s="75"/>
      <c r="G692" s="76"/>
      <c r="H692" s="79" t="s">
        <v>481</v>
      </c>
      <c r="I692" s="75"/>
      <c r="J692" s="75"/>
      <c r="K692" s="75"/>
      <c r="L692" s="76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5.75" customHeight="1">
      <c r="A693" s="177">
        <v>4.0</v>
      </c>
      <c r="B693" s="82" t="s">
        <v>482</v>
      </c>
      <c r="C693" s="82" t="s">
        <v>483</v>
      </c>
      <c r="D693" s="82" t="s">
        <v>484</v>
      </c>
      <c r="E693" s="82" t="s">
        <v>485</v>
      </c>
      <c r="F693" s="82" t="s">
        <v>484</v>
      </c>
      <c r="G693" s="82" t="s">
        <v>524</v>
      </c>
      <c r="H693" s="82" t="s">
        <v>486</v>
      </c>
      <c r="I693" s="82" t="s">
        <v>487</v>
      </c>
      <c r="J693" s="114" t="s">
        <v>488</v>
      </c>
      <c r="K693" s="85" t="s">
        <v>489</v>
      </c>
      <c r="L693" s="85" t="s">
        <v>490</v>
      </c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5.75" customHeight="1">
      <c r="A694" s="86" t="s">
        <v>491</v>
      </c>
      <c r="B694" s="87"/>
      <c r="C694" s="87"/>
      <c r="D694" s="87"/>
      <c r="E694" s="87"/>
      <c r="F694" s="87"/>
      <c r="G694" s="87"/>
      <c r="H694" s="87"/>
      <c r="I694" s="87"/>
      <c r="J694" s="115"/>
      <c r="K694" s="87"/>
      <c r="L694" s="8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5.75" customHeight="1">
      <c r="A695" s="2"/>
      <c r="B695" s="89"/>
      <c r="C695" s="89"/>
      <c r="D695" s="18">
        <f t="shared" ref="D695:D708" si="181">C695*B695</f>
        <v>0</v>
      </c>
      <c r="E695" s="18">
        <f>B695*A693</f>
        <v>0</v>
      </c>
      <c r="F695" s="18">
        <f t="shared" ref="F695:F708" si="182">E695*C695</f>
        <v>0</v>
      </c>
      <c r="G695" s="140">
        <v>0.0</v>
      </c>
      <c r="H695" s="18"/>
      <c r="I695" s="89">
        <f t="shared" ref="I695:I708" si="183">H695*E695</f>
        <v>0</v>
      </c>
      <c r="J695" s="116"/>
      <c r="K695" s="3">
        <f t="shared" ref="K695:K708" si="184">J695*I695</f>
        <v>0</v>
      </c>
      <c r="L695" s="3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5.75" customHeight="1">
      <c r="A696" s="2"/>
      <c r="B696" s="89"/>
      <c r="C696" s="89"/>
      <c r="D696" s="18">
        <f t="shared" si="181"/>
        <v>0</v>
      </c>
      <c r="E696" s="18">
        <f>B696*A693</f>
        <v>0</v>
      </c>
      <c r="F696" s="18">
        <f t="shared" si="182"/>
        <v>0</v>
      </c>
      <c r="G696" s="87"/>
      <c r="H696" s="18"/>
      <c r="I696" s="89">
        <f t="shared" si="183"/>
        <v>0</v>
      </c>
      <c r="J696" s="116"/>
      <c r="K696" s="3">
        <f t="shared" si="184"/>
        <v>0</v>
      </c>
      <c r="L696" s="3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5.75" customHeight="1">
      <c r="A697" s="2"/>
      <c r="B697" s="18"/>
      <c r="C697" s="18"/>
      <c r="D697" s="18">
        <f t="shared" si="181"/>
        <v>0</v>
      </c>
      <c r="E697" s="18">
        <f>B697*A693</f>
        <v>0</v>
      </c>
      <c r="F697" s="18">
        <f t="shared" si="182"/>
        <v>0</v>
      </c>
      <c r="G697" s="148" t="s">
        <v>527</v>
      </c>
      <c r="H697" s="18"/>
      <c r="I697" s="89">
        <f t="shared" si="183"/>
        <v>0</v>
      </c>
      <c r="J697" s="116"/>
      <c r="K697" s="3">
        <f t="shared" si="184"/>
        <v>0</v>
      </c>
      <c r="L697" s="3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5.75" customHeight="1">
      <c r="A698" s="2"/>
      <c r="B698" s="18"/>
      <c r="C698" s="18"/>
      <c r="D698" s="18">
        <f t="shared" si="181"/>
        <v>0</v>
      </c>
      <c r="E698" s="18">
        <f>B698*A693</f>
        <v>0</v>
      </c>
      <c r="F698" s="18">
        <f t="shared" si="182"/>
        <v>0</v>
      </c>
      <c r="G698" s="142"/>
      <c r="H698" s="18"/>
      <c r="I698" s="89">
        <f t="shared" si="183"/>
        <v>0</v>
      </c>
      <c r="J698" s="116"/>
      <c r="K698" s="3">
        <f t="shared" si="184"/>
        <v>0</v>
      </c>
      <c r="L698" s="3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5.75" customHeight="1">
      <c r="A699" s="2"/>
      <c r="B699" s="18"/>
      <c r="C699" s="18"/>
      <c r="D699" s="18">
        <f t="shared" si="181"/>
        <v>0</v>
      </c>
      <c r="E699" s="18">
        <f>B699*A693</f>
        <v>0</v>
      </c>
      <c r="F699" s="18">
        <f t="shared" si="182"/>
        <v>0</v>
      </c>
      <c r="G699" s="142"/>
      <c r="H699" s="18"/>
      <c r="I699" s="89">
        <f t="shared" si="183"/>
        <v>0</v>
      </c>
      <c r="J699" s="116"/>
      <c r="K699" s="3">
        <f t="shared" si="184"/>
        <v>0</v>
      </c>
      <c r="L699" s="3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5.75" customHeight="1">
      <c r="A700" s="2"/>
      <c r="B700" s="18"/>
      <c r="C700" s="18"/>
      <c r="D700" s="18">
        <f t="shared" si="181"/>
        <v>0</v>
      </c>
      <c r="E700" s="18">
        <f>B700*A693</f>
        <v>0</v>
      </c>
      <c r="F700" s="18">
        <f t="shared" si="182"/>
        <v>0</v>
      </c>
      <c r="G700" s="87"/>
      <c r="H700" s="18"/>
      <c r="I700" s="89">
        <f t="shared" si="183"/>
        <v>0</v>
      </c>
      <c r="J700" s="116"/>
      <c r="K700" s="3">
        <f t="shared" si="184"/>
        <v>0</v>
      </c>
      <c r="L700" s="3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5.75" customHeight="1">
      <c r="A701" s="2"/>
      <c r="B701" s="18"/>
      <c r="C701" s="18"/>
      <c r="D701" s="18">
        <f t="shared" si="181"/>
        <v>0</v>
      </c>
      <c r="E701" s="18">
        <f>B701*A693</f>
        <v>0</v>
      </c>
      <c r="F701" s="18">
        <f t="shared" si="182"/>
        <v>0</v>
      </c>
      <c r="G701" s="59"/>
      <c r="H701" s="18"/>
      <c r="I701" s="89">
        <f t="shared" si="183"/>
        <v>0</v>
      </c>
      <c r="J701" s="116"/>
      <c r="K701" s="3">
        <f t="shared" si="184"/>
        <v>0</v>
      </c>
      <c r="L701" s="3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5.75" customHeight="1">
      <c r="A702" s="2"/>
      <c r="B702" s="89"/>
      <c r="C702" s="89"/>
      <c r="D702" s="18">
        <f t="shared" si="181"/>
        <v>0</v>
      </c>
      <c r="E702" s="18">
        <f>B702*A693</f>
        <v>0</v>
      </c>
      <c r="F702" s="18">
        <f t="shared" si="182"/>
        <v>0</v>
      </c>
      <c r="G702" s="148" t="s">
        <v>528</v>
      </c>
      <c r="H702" s="18"/>
      <c r="I702" s="89">
        <f t="shared" si="183"/>
        <v>0</v>
      </c>
      <c r="J702" s="116"/>
      <c r="K702" s="3">
        <f t="shared" si="184"/>
        <v>0</v>
      </c>
      <c r="L702" s="3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5.75" customHeight="1">
      <c r="A703" s="2"/>
      <c r="B703" s="89"/>
      <c r="C703" s="89"/>
      <c r="D703" s="18">
        <f t="shared" si="181"/>
        <v>0</v>
      </c>
      <c r="E703" s="18">
        <f>B703*A693</f>
        <v>0</v>
      </c>
      <c r="F703" s="18">
        <f t="shared" si="182"/>
        <v>0</v>
      </c>
      <c r="G703" s="142"/>
      <c r="H703" s="18"/>
      <c r="I703" s="89">
        <f t="shared" si="183"/>
        <v>0</v>
      </c>
      <c r="J703" s="116"/>
      <c r="K703" s="3">
        <f t="shared" si="184"/>
        <v>0</v>
      </c>
      <c r="L703" s="3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5.75" customHeight="1">
      <c r="A704" s="1"/>
      <c r="B704" s="89"/>
      <c r="C704" s="89"/>
      <c r="D704" s="18">
        <f t="shared" si="181"/>
        <v>0</v>
      </c>
      <c r="E704" s="18">
        <f>B704*A693</f>
        <v>0</v>
      </c>
      <c r="F704" s="18">
        <f t="shared" si="182"/>
        <v>0</v>
      </c>
      <c r="G704" s="142"/>
      <c r="H704" s="18"/>
      <c r="I704" s="89">
        <f t="shared" si="183"/>
        <v>0</v>
      </c>
      <c r="J704" s="116"/>
      <c r="K704" s="3">
        <f t="shared" si="184"/>
        <v>0</v>
      </c>
      <c r="L704" s="3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5.75" customHeight="1">
      <c r="A705" s="1"/>
      <c r="B705" s="89"/>
      <c r="C705" s="89"/>
      <c r="D705" s="18">
        <f t="shared" si="181"/>
        <v>0</v>
      </c>
      <c r="E705" s="18">
        <f>B705*A693</f>
        <v>0</v>
      </c>
      <c r="F705" s="18">
        <f t="shared" si="182"/>
        <v>0</v>
      </c>
      <c r="G705" s="142"/>
      <c r="H705" s="18"/>
      <c r="I705" s="89">
        <f t="shared" si="183"/>
        <v>0</v>
      </c>
      <c r="J705" s="116"/>
      <c r="K705" s="3">
        <f t="shared" si="184"/>
        <v>0</v>
      </c>
      <c r="L705" s="3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5.75" customHeight="1">
      <c r="A706" s="31"/>
      <c r="B706" s="89"/>
      <c r="C706" s="89"/>
      <c r="D706" s="95">
        <f t="shared" si="181"/>
        <v>0</v>
      </c>
      <c r="E706" s="95">
        <f>B706*A693</f>
        <v>0</v>
      </c>
      <c r="F706" s="18">
        <f t="shared" si="182"/>
        <v>0</v>
      </c>
      <c r="G706" s="87"/>
      <c r="H706" s="18"/>
      <c r="I706" s="89">
        <f t="shared" si="183"/>
        <v>0</v>
      </c>
      <c r="J706" s="118"/>
      <c r="K706" s="3">
        <f t="shared" si="184"/>
        <v>0</v>
      </c>
      <c r="L706" s="3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5.75" customHeight="1">
      <c r="A707" s="31"/>
      <c r="B707" s="89"/>
      <c r="C707" s="89"/>
      <c r="D707" s="18">
        <f t="shared" si="181"/>
        <v>0</v>
      </c>
      <c r="E707" s="18">
        <f>B707*A693</f>
        <v>0</v>
      </c>
      <c r="F707" s="18">
        <f t="shared" si="182"/>
        <v>0</v>
      </c>
      <c r="G707" s="143">
        <f>F709/A693</f>
        <v>0</v>
      </c>
      <c r="H707" s="18"/>
      <c r="I707" s="89">
        <f t="shared" si="183"/>
        <v>0</v>
      </c>
      <c r="J707" s="3"/>
      <c r="K707" s="3">
        <f t="shared" si="184"/>
        <v>0</v>
      </c>
      <c r="L707" s="3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5.75" customHeight="1">
      <c r="A708" s="31"/>
      <c r="B708" s="89"/>
      <c r="C708" s="89"/>
      <c r="D708" s="18">
        <f t="shared" si="181"/>
        <v>0</v>
      </c>
      <c r="E708" s="18">
        <f>B708*A693</f>
        <v>0</v>
      </c>
      <c r="F708" s="18">
        <f t="shared" si="182"/>
        <v>0</v>
      </c>
      <c r="G708" s="142"/>
      <c r="H708" s="18"/>
      <c r="I708" s="89">
        <f t="shared" si="183"/>
        <v>0</v>
      </c>
      <c r="J708" s="3"/>
      <c r="K708" s="3">
        <f t="shared" si="184"/>
        <v>0</v>
      </c>
      <c r="L708" s="3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5.75" customHeight="1">
      <c r="A709" s="4" t="s">
        <v>495</v>
      </c>
      <c r="B709" s="97">
        <f>SUM(B695:B708)</f>
        <v>0</v>
      </c>
      <c r="C709" s="96"/>
      <c r="D709" s="97">
        <f t="shared" ref="D709:F709" si="185">SUM(D695:D708)</f>
        <v>0</v>
      </c>
      <c r="E709" s="97">
        <f t="shared" si="185"/>
        <v>0</v>
      </c>
      <c r="F709" s="97">
        <f t="shared" si="185"/>
        <v>0</v>
      </c>
      <c r="G709" s="87"/>
      <c r="H709" s="96"/>
      <c r="I709" s="97">
        <f t="shared" ref="I709:L709" si="186">SUM(I695:I708)</f>
        <v>0</v>
      </c>
      <c r="J709" s="98">
        <f t="shared" si="186"/>
        <v>0</v>
      </c>
      <c r="K709" s="98">
        <f t="shared" si="186"/>
        <v>0</v>
      </c>
      <c r="L709" s="98">
        <f t="shared" si="186"/>
        <v>0</v>
      </c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5.75" customHeight="1">
      <c r="A710" s="8"/>
      <c r="B710" s="100"/>
      <c r="C710" s="100"/>
      <c r="D710" s="100"/>
      <c r="E710" s="100"/>
      <c r="F710" s="100"/>
      <c r="G710" s="100"/>
      <c r="H710" s="100"/>
      <c r="I710" s="101" t="s">
        <v>496</v>
      </c>
      <c r="J710" s="33"/>
      <c r="K710" s="100"/>
      <c r="L710" s="101" t="s">
        <v>497</v>
      </c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5.75" customHeight="1">
      <c r="A711" s="8"/>
      <c r="B711" s="100"/>
      <c r="C711" s="100"/>
      <c r="D711" s="100"/>
      <c r="E711" s="100"/>
      <c r="F711" s="100"/>
      <c r="G711" s="100"/>
      <c r="H711" s="100"/>
      <c r="I711" s="104">
        <f>G707*A693</f>
        <v>0</v>
      </c>
      <c r="J711" s="33"/>
      <c r="K711" s="100"/>
      <c r="L711" s="104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5.75" customHeight="1">
      <c r="A712" s="8"/>
      <c r="B712" s="100"/>
      <c r="C712" s="100"/>
      <c r="D712" s="100"/>
      <c r="E712" s="100"/>
      <c r="F712" s="100"/>
      <c r="G712" s="100"/>
      <c r="H712" s="100"/>
      <c r="I712" s="107"/>
      <c r="J712" s="33"/>
      <c r="K712" s="100"/>
      <c r="L712" s="10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33"/>
      <c r="K713" s="8"/>
      <c r="L713" s="8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5.75" customHeight="1">
      <c r="A714" s="66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6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5.75" customHeight="1">
      <c r="A715" s="78" t="s">
        <v>478</v>
      </c>
      <c r="B715" s="79" t="s">
        <v>479</v>
      </c>
      <c r="C715" s="75"/>
      <c r="D715" s="76"/>
      <c r="E715" s="80" t="s">
        <v>480</v>
      </c>
      <c r="F715" s="75"/>
      <c r="G715" s="76"/>
      <c r="H715" s="79" t="s">
        <v>481</v>
      </c>
      <c r="I715" s="75"/>
      <c r="J715" s="75"/>
      <c r="K715" s="75"/>
      <c r="L715" s="76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5.75" customHeight="1">
      <c r="A716" s="177">
        <v>4.0</v>
      </c>
      <c r="B716" s="82" t="s">
        <v>482</v>
      </c>
      <c r="C716" s="82" t="s">
        <v>483</v>
      </c>
      <c r="D716" s="82" t="s">
        <v>484</v>
      </c>
      <c r="E716" s="82" t="s">
        <v>485</v>
      </c>
      <c r="F716" s="82" t="s">
        <v>484</v>
      </c>
      <c r="G716" s="82" t="s">
        <v>524</v>
      </c>
      <c r="H716" s="82" t="s">
        <v>486</v>
      </c>
      <c r="I716" s="82" t="s">
        <v>487</v>
      </c>
      <c r="J716" s="114" t="s">
        <v>488</v>
      </c>
      <c r="K716" s="85" t="s">
        <v>489</v>
      </c>
      <c r="L716" s="85" t="s">
        <v>490</v>
      </c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5.75" customHeight="1">
      <c r="A717" s="86" t="s">
        <v>491</v>
      </c>
      <c r="B717" s="87"/>
      <c r="C717" s="87"/>
      <c r="D717" s="87"/>
      <c r="E717" s="87"/>
      <c r="F717" s="87"/>
      <c r="G717" s="87"/>
      <c r="H717" s="87"/>
      <c r="I717" s="87"/>
      <c r="J717" s="115"/>
      <c r="K717" s="87"/>
      <c r="L717" s="8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5.75" customHeight="1">
      <c r="A718" s="2"/>
      <c r="B718" s="89"/>
      <c r="C718" s="89"/>
      <c r="D718" s="18">
        <f t="shared" ref="D718:D731" si="187">C718*B718</f>
        <v>0</v>
      </c>
      <c r="E718" s="18">
        <f>B718*A716</f>
        <v>0</v>
      </c>
      <c r="F718" s="18">
        <f t="shared" ref="F718:F731" si="188">E718*C718</f>
        <v>0</v>
      </c>
      <c r="G718" s="140">
        <v>0.0</v>
      </c>
      <c r="H718" s="18"/>
      <c r="I718" s="89">
        <f t="shared" ref="I718:I731" si="189">H718*E718</f>
        <v>0</v>
      </c>
      <c r="J718" s="116"/>
      <c r="K718" s="3">
        <f t="shared" ref="K718:K731" si="190">J718*I718</f>
        <v>0</v>
      </c>
      <c r="L718" s="3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5.75" customHeight="1">
      <c r="A719" s="2"/>
      <c r="B719" s="89"/>
      <c r="C719" s="89"/>
      <c r="D719" s="18">
        <f t="shared" si="187"/>
        <v>0</v>
      </c>
      <c r="E719" s="18">
        <f>B719*A716</f>
        <v>0</v>
      </c>
      <c r="F719" s="18">
        <f t="shared" si="188"/>
        <v>0</v>
      </c>
      <c r="G719" s="87"/>
      <c r="H719" s="18"/>
      <c r="I719" s="89">
        <f t="shared" si="189"/>
        <v>0</v>
      </c>
      <c r="J719" s="116"/>
      <c r="K719" s="3">
        <f t="shared" si="190"/>
        <v>0</v>
      </c>
      <c r="L719" s="3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5.75" customHeight="1">
      <c r="A720" s="2"/>
      <c r="B720" s="18"/>
      <c r="C720" s="18"/>
      <c r="D720" s="18">
        <f t="shared" si="187"/>
        <v>0</v>
      </c>
      <c r="E720" s="18">
        <f>B720*A716</f>
        <v>0</v>
      </c>
      <c r="F720" s="18">
        <f t="shared" si="188"/>
        <v>0</v>
      </c>
      <c r="G720" s="148" t="s">
        <v>527</v>
      </c>
      <c r="H720" s="18"/>
      <c r="I720" s="89">
        <f t="shared" si="189"/>
        <v>0</v>
      </c>
      <c r="J720" s="116"/>
      <c r="K720" s="3">
        <f t="shared" si="190"/>
        <v>0</v>
      </c>
      <c r="L720" s="3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5.75" customHeight="1">
      <c r="A721" s="2"/>
      <c r="B721" s="18"/>
      <c r="C721" s="18"/>
      <c r="D721" s="18">
        <f t="shared" si="187"/>
        <v>0</v>
      </c>
      <c r="E721" s="18">
        <f>B721*A716</f>
        <v>0</v>
      </c>
      <c r="F721" s="18">
        <f t="shared" si="188"/>
        <v>0</v>
      </c>
      <c r="G721" s="142"/>
      <c r="H721" s="18"/>
      <c r="I721" s="89">
        <f t="shared" si="189"/>
        <v>0</v>
      </c>
      <c r="J721" s="116"/>
      <c r="K721" s="3">
        <f t="shared" si="190"/>
        <v>0</v>
      </c>
      <c r="L721" s="3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5.75" customHeight="1">
      <c r="A722" s="2"/>
      <c r="B722" s="18"/>
      <c r="C722" s="18"/>
      <c r="D722" s="18">
        <f t="shared" si="187"/>
        <v>0</v>
      </c>
      <c r="E722" s="18">
        <f>B722*A716</f>
        <v>0</v>
      </c>
      <c r="F722" s="18">
        <f t="shared" si="188"/>
        <v>0</v>
      </c>
      <c r="G722" s="142"/>
      <c r="H722" s="18"/>
      <c r="I722" s="89">
        <f t="shared" si="189"/>
        <v>0</v>
      </c>
      <c r="J722" s="116"/>
      <c r="K722" s="3">
        <f t="shared" si="190"/>
        <v>0</v>
      </c>
      <c r="L722" s="3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5.75" customHeight="1">
      <c r="A723" s="2"/>
      <c r="B723" s="18"/>
      <c r="C723" s="18"/>
      <c r="D723" s="18">
        <f t="shared" si="187"/>
        <v>0</v>
      </c>
      <c r="E723" s="18">
        <f>B723*A716</f>
        <v>0</v>
      </c>
      <c r="F723" s="18">
        <f t="shared" si="188"/>
        <v>0</v>
      </c>
      <c r="G723" s="87"/>
      <c r="H723" s="18"/>
      <c r="I723" s="89">
        <f t="shared" si="189"/>
        <v>0</v>
      </c>
      <c r="J723" s="116"/>
      <c r="K723" s="3">
        <f t="shared" si="190"/>
        <v>0</v>
      </c>
      <c r="L723" s="3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5.75" customHeight="1">
      <c r="A724" s="2"/>
      <c r="B724" s="18"/>
      <c r="C724" s="18"/>
      <c r="D724" s="18">
        <f t="shared" si="187"/>
        <v>0</v>
      </c>
      <c r="E724" s="18">
        <f>B724*A716</f>
        <v>0</v>
      </c>
      <c r="F724" s="18">
        <f t="shared" si="188"/>
        <v>0</v>
      </c>
      <c r="G724" s="59"/>
      <c r="H724" s="18"/>
      <c r="I724" s="89">
        <f t="shared" si="189"/>
        <v>0</v>
      </c>
      <c r="J724" s="116"/>
      <c r="K724" s="3">
        <f t="shared" si="190"/>
        <v>0</v>
      </c>
      <c r="L724" s="3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5.75" customHeight="1">
      <c r="A725" s="2"/>
      <c r="B725" s="89"/>
      <c r="C725" s="89"/>
      <c r="D725" s="18">
        <f t="shared" si="187"/>
        <v>0</v>
      </c>
      <c r="E725" s="18">
        <f>B725*A716</f>
        <v>0</v>
      </c>
      <c r="F725" s="18">
        <f t="shared" si="188"/>
        <v>0</v>
      </c>
      <c r="G725" s="148" t="s">
        <v>528</v>
      </c>
      <c r="H725" s="18"/>
      <c r="I725" s="89">
        <f t="shared" si="189"/>
        <v>0</v>
      </c>
      <c r="J725" s="116"/>
      <c r="K725" s="3">
        <f t="shared" si="190"/>
        <v>0</v>
      </c>
      <c r="L725" s="3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5.75" customHeight="1">
      <c r="A726" s="2"/>
      <c r="B726" s="89"/>
      <c r="C726" s="89"/>
      <c r="D726" s="18">
        <f t="shared" si="187"/>
        <v>0</v>
      </c>
      <c r="E726" s="18">
        <f>B726*A716</f>
        <v>0</v>
      </c>
      <c r="F726" s="18">
        <f t="shared" si="188"/>
        <v>0</v>
      </c>
      <c r="G726" s="142"/>
      <c r="H726" s="18"/>
      <c r="I726" s="89">
        <f t="shared" si="189"/>
        <v>0</v>
      </c>
      <c r="J726" s="116"/>
      <c r="K726" s="3">
        <f t="shared" si="190"/>
        <v>0</v>
      </c>
      <c r="L726" s="3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5.75" customHeight="1">
      <c r="A727" s="1"/>
      <c r="B727" s="89"/>
      <c r="C727" s="89"/>
      <c r="D727" s="18">
        <f t="shared" si="187"/>
        <v>0</v>
      </c>
      <c r="E727" s="18">
        <f>B727*A716</f>
        <v>0</v>
      </c>
      <c r="F727" s="18">
        <f t="shared" si="188"/>
        <v>0</v>
      </c>
      <c r="G727" s="142"/>
      <c r="H727" s="18"/>
      <c r="I727" s="89">
        <f t="shared" si="189"/>
        <v>0</v>
      </c>
      <c r="J727" s="116"/>
      <c r="K727" s="3">
        <f t="shared" si="190"/>
        <v>0</v>
      </c>
      <c r="L727" s="3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5.75" customHeight="1">
      <c r="A728" s="1"/>
      <c r="B728" s="89"/>
      <c r="C728" s="89"/>
      <c r="D728" s="18">
        <f t="shared" si="187"/>
        <v>0</v>
      </c>
      <c r="E728" s="18">
        <f>B728*A716</f>
        <v>0</v>
      </c>
      <c r="F728" s="18">
        <f t="shared" si="188"/>
        <v>0</v>
      </c>
      <c r="G728" s="142"/>
      <c r="H728" s="18"/>
      <c r="I728" s="89">
        <f t="shared" si="189"/>
        <v>0</v>
      </c>
      <c r="J728" s="116"/>
      <c r="K728" s="3">
        <f t="shared" si="190"/>
        <v>0</v>
      </c>
      <c r="L728" s="3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5.75" customHeight="1">
      <c r="A729" s="31"/>
      <c r="B729" s="89"/>
      <c r="C729" s="89"/>
      <c r="D729" s="95">
        <f t="shared" si="187"/>
        <v>0</v>
      </c>
      <c r="E729" s="95">
        <f>B729*A716</f>
        <v>0</v>
      </c>
      <c r="F729" s="18">
        <f t="shared" si="188"/>
        <v>0</v>
      </c>
      <c r="G729" s="87"/>
      <c r="H729" s="18"/>
      <c r="I729" s="89">
        <f t="shared" si="189"/>
        <v>0</v>
      </c>
      <c r="J729" s="118"/>
      <c r="K729" s="3">
        <f t="shared" si="190"/>
        <v>0</v>
      </c>
      <c r="L729" s="3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5.75" customHeight="1">
      <c r="A730" s="31"/>
      <c r="B730" s="89"/>
      <c r="C730" s="89"/>
      <c r="D730" s="18">
        <f t="shared" si="187"/>
        <v>0</v>
      </c>
      <c r="E730" s="18">
        <f>B730*A716</f>
        <v>0</v>
      </c>
      <c r="F730" s="18">
        <f t="shared" si="188"/>
        <v>0</v>
      </c>
      <c r="G730" s="143">
        <f>F732/A716</f>
        <v>0</v>
      </c>
      <c r="H730" s="18"/>
      <c r="I730" s="89">
        <f t="shared" si="189"/>
        <v>0</v>
      </c>
      <c r="J730" s="3"/>
      <c r="K730" s="3">
        <f t="shared" si="190"/>
        <v>0</v>
      </c>
      <c r="L730" s="3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5.75" customHeight="1">
      <c r="A731" s="31"/>
      <c r="B731" s="89"/>
      <c r="C731" s="89"/>
      <c r="D731" s="18">
        <f t="shared" si="187"/>
        <v>0</v>
      </c>
      <c r="E731" s="18">
        <f>B731*A716</f>
        <v>0</v>
      </c>
      <c r="F731" s="18">
        <f t="shared" si="188"/>
        <v>0</v>
      </c>
      <c r="G731" s="142"/>
      <c r="H731" s="18"/>
      <c r="I731" s="89">
        <f t="shared" si="189"/>
        <v>0</v>
      </c>
      <c r="J731" s="3"/>
      <c r="K731" s="3">
        <f t="shared" si="190"/>
        <v>0</v>
      </c>
      <c r="L731" s="3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5.75" customHeight="1">
      <c r="A732" s="4" t="s">
        <v>495</v>
      </c>
      <c r="B732" s="97">
        <f>SUM(B718:B731)</f>
        <v>0</v>
      </c>
      <c r="C732" s="96"/>
      <c r="D732" s="97">
        <f t="shared" ref="D732:F732" si="191">SUM(D718:D731)</f>
        <v>0</v>
      </c>
      <c r="E732" s="97">
        <f t="shared" si="191"/>
        <v>0</v>
      </c>
      <c r="F732" s="97">
        <f t="shared" si="191"/>
        <v>0</v>
      </c>
      <c r="G732" s="87"/>
      <c r="H732" s="96"/>
      <c r="I732" s="97">
        <f t="shared" ref="I732:L732" si="192">SUM(I718:I731)</f>
        <v>0</v>
      </c>
      <c r="J732" s="98">
        <f t="shared" si="192"/>
        <v>0</v>
      </c>
      <c r="K732" s="98">
        <f t="shared" si="192"/>
        <v>0</v>
      </c>
      <c r="L732" s="98">
        <f t="shared" si="192"/>
        <v>0</v>
      </c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5.75" customHeight="1">
      <c r="A733" s="8"/>
      <c r="B733" s="100"/>
      <c r="C733" s="100"/>
      <c r="D733" s="100"/>
      <c r="E733" s="100"/>
      <c r="F733" s="100"/>
      <c r="G733" s="100"/>
      <c r="H733" s="100"/>
      <c r="I733" s="101" t="s">
        <v>496</v>
      </c>
      <c r="J733" s="33"/>
      <c r="K733" s="100"/>
      <c r="L733" s="101" t="s">
        <v>497</v>
      </c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5.75" customHeight="1">
      <c r="A734" s="8"/>
      <c r="B734" s="100"/>
      <c r="C734" s="100"/>
      <c r="D734" s="100"/>
      <c r="E734" s="100"/>
      <c r="F734" s="100"/>
      <c r="G734" s="100"/>
      <c r="H734" s="100"/>
      <c r="I734" s="104">
        <f>G730*A716</f>
        <v>0</v>
      </c>
      <c r="J734" s="33"/>
      <c r="K734" s="100"/>
      <c r="L734" s="104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33"/>
      <c r="K735" s="8"/>
      <c r="L735" s="8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33"/>
      <c r="K736" s="8"/>
      <c r="L736" s="8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5.75" customHeight="1">
      <c r="A737" s="66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6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5.75" customHeight="1">
      <c r="A738" s="78" t="s">
        <v>478</v>
      </c>
      <c r="B738" s="79" t="s">
        <v>479</v>
      </c>
      <c r="C738" s="75"/>
      <c r="D738" s="76"/>
      <c r="E738" s="80" t="s">
        <v>480</v>
      </c>
      <c r="F738" s="75"/>
      <c r="G738" s="76"/>
      <c r="H738" s="79" t="s">
        <v>481</v>
      </c>
      <c r="I738" s="75"/>
      <c r="J738" s="75"/>
      <c r="K738" s="75"/>
      <c r="L738" s="76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5.75" customHeight="1">
      <c r="A739" s="177">
        <v>4.0</v>
      </c>
      <c r="B739" s="82" t="s">
        <v>482</v>
      </c>
      <c r="C739" s="82" t="s">
        <v>483</v>
      </c>
      <c r="D739" s="82" t="s">
        <v>484</v>
      </c>
      <c r="E739" s="82" t="s">
        <v>485</v>
      </c>
      <c r="F739" s="82" t="s">
        <v>484</v>
      </c>
      <c r="G739" s="82" t="s">
        <v>524</v>
      </c>
      <c r="H739" s="82" t="s">
        <v>486</v>
      </c>
      <c r="I739" s="82" t="s">
        <v>487</v>
      </c>
      <c r="J739" s="114" t="s">
        <v>488</v>
      </c>
      <c r="K739" s="85" t="s">
        <v>489</v>
      </c>
      <c r="L739" s="85" t="s">
        <v>490</v>
      </c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5.75" customHeight="1">
      <c r="A740" s="86" t="s">
        <v>491</v>
      </c>
      <c r="B740" s="87"/>
      <c r="C740" s="87"/>
      <c r="D740" s="87"/>
      <c r="E740" s="87"/>
      <c r="F740" s="87"/>
      <c r="G740" s="87"/>
      <c r="H740" s="87"/>
      <c r="I740" s="87"/>
      <c r="J740" s="115"/>
      <c r="K740" s="87"/>
      <c r="L740" s="8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5.75" customHeight="1">
      <c r="A741" s="2"/>
      <c r="B741" s="89"/>
      <c r="C741" s="89"/>
      <c r="D741" s="18">
        <f t="shared" ref="D741:D754" si="193">C741*B741</f>
        <v>0</v>
      </c>
      <c r="E741" s="18">
        <f>B741*A739</f>
        <v>0</v>
      </c>
      <c r="F741" s="18">
        <f t="shared" ref="F741:F754" si="194">E741*C741</f>
        <v>0</v>
      </c>
      <c r="G741" s="140">
        <v>0.0</v>
      </c>
      <c r="H741" s="18"/>
      <c r="I741" s="89">
        <f t="shared" ref="I741:I754" si="195">H741*E741</f>
        <v>0</v>
      </c>
      <c r="J741" s="116"/>
      <c r="K741" s="3">
        <f t="shared" ref="K741:K754" si="196">J741*I741</f>
        <v>0</v>
      </c>
      <c r="L741" s="3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5.75" customHeight="1">
      <c r="A742" s="2"/>
      <c r="B742" s="89"/>
      <c r="C742" s="89"/>
      <c r="D742" s="18">
        <f t="shared" si="193"/>
        <v>0</v>
      </c>
      <c r="E742" s="18">
        <f>B742*A739</f>
        <v>0</v>
      </c>
      <c r="F742" s="18">
        <f t="shared" si="194"/>
        <v>0</v>
      </c>
      <c r="G742" s="87"/>
      <c r="H742" s="18"/>
      <c r="I742" s="89">
        <f t="shared" si="195"/>
        <v>0</v>
      </c>
      <c r="J742" s="116"/>
      <c r="K742" s="3">
        <f t="shared" si="196"/>
        <v>0</v>
      </c>
      <c r="L742" s="3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5.75" customHeight="1">
      <c r="A743" s="2"/>
      <c r="B743" s="18"/>
      <c r="C743" s="18"/>
      <c r="D743" s="18">
        <f t="shared" si="193"/>
        <v>0</v>
      </c>
      <c r="E743" s="18">
        <f>B743*A739</f>
        <v>0</v>
      </c>
      <c r="F743" s="18">
        <f t="shared" si="194"/>
        <v>0</v>
      </c>
      <c r="G743" s="148" t="s">
        <v>527</v>
      </c>
      <c r="H743" s="18"/>
      <c r="I743" s="89">
        <f t="shared" si="195"/>
        <v>0</v>
      </c>
      <c r="J743" s="116"/>
      <c r="K743" s="3">
        <f t="shared" si="196"/>
        <v>0</v>
      </c>
      <c r="L743" s="3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5.75" customHeight="1">
      <c r="A744" s="2"/>
      <c r="B744" s="18"/>
      <c r="C744" s="18"/>
      <c r="D744" s="18">
        <f t="shared" si="193"/>
        <v>0</v>
      </c>
      <c r="E744" s="18">
        <f>B744*A739</f>
        <v>0</v>
      </c>
      <c r="F744" s="18">
        <f t="shared" si="194"/>
        <v>0</v>
      </c>
      <c r="G744" s="142"/>
      <c r="H744" s="18"/>
      <c r="I744" s="89">
        <f t="shared" si="195"/>
        <v>0</v>
      </c>
      <c r="J744" s="116"/>
      <c r="K744" s="3">
        <f t="shared" si="196"/>
        <v>0</v>
      </c>
      <c r="L744" s="3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5.75" customHeight="1">
      <c r="A745" s="2"/>
      <c r="B745" s="18"/>
      <c r="C745" s="18"/>
      <c r="D745" s="18">
        <f t="shared" si="193"/>
        <v>0</v>
      </c>
      <c r="E745" s="18">
        <f>B745*A739</f>
        <v>0</v>
      </c>
      <c r="F745" s="18">
        <f t="shared" si="194"/>
        <v>0</v>
      </c>
      <c r="G745" s="142"/>
      <c r="H745" s="18"/>
      <c r="I745" s="89">
        <f t="shared" si="195"/>
        <v>0</v>
      </c>
      <c r="J745" s="116"/>
      <c r="K745" s="3">
        <f t="shared" si="196"/>
        <v>0</v>
      </c>
      <c r="L745" s="3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5.75" customHeight="1">
      <c r="A746" s="2"/>
      <c r="B746" s="18"/>
      <c r="C746" s="18"/>
      <c r="D746" s="18">
        <f t="shared" si="193"/>
        <v>0</v>
      </c>
      <c r="E746" s="18">
        <f>B746*A739</f>
        <v>0</v>
      </c>
      <c r="F746" s="18">
        <f t="shared" si="194"/>
        <v>0</v>
      </c>
      <c r="G746" s="87"/>
      <c r="H746" s="18"/>
      <c r="I746" s="89">
        <f t="shared" si="195"/>
        <v>0</v>
      </c>
      <c r="J746" s="116"/>
      <c r="K746" s="3">
        <f t="shared" si="196"/>
        <v>0</v>
      </c>
      <c r="L746" s="3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5.75" customHeight="1">
      <c r="A747" s="2"/>
      <c r="B747" s="18"/>
      <c r="C747" s="18"/>
      <c r="D747" s="18">
        <f t="shared" si="193"/>
        <v>0</v>
      </c>
      <c r="E747" s="18">
        <f>B747*A739</f>
        <v>0</v>
      </c>
      <c r="F747" s="18">
        <f t="shared" si="194"/>
        <v>0</v>
      </c>
      <c r="G747" s="59"/>
      <c r="H747" s="18"/>
      <c r="I747" s="89">
        <f t="shared" si="195"/>
        <v>0</v>
      </c>
      <c r="J747" s="116"/>
      <c r="K747" s="3">
        <f t="shared" si="196"/>
        <v>0</v>
      </c>
      <c r="L747" s="3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5.75" customHeight="1">
      <c r="A748" s="2"/>
      <c r="B748" s="89"/>
      <c r="C748" s="89"/>
      <c r="D748" s="18">
        <f t="shared" si="193"/>
        <v>0</v>
      </c>
      <c r="E748" s="18">
        <f>B748*A739</f>
        <v>0</v>
      </c>
      <c r="F748" s="18">
        <f t="shared" si="194"/>
        <v>0</v>
      </c>
      <c r="G748" s="148" t="s">
        <v>528</v>
      </c>
      <c r="H748" s="18"/>
      <c r="I748" s="89">
        <f t="shared" si="195"/>
        <v>0</v>
      </c>
      <c r="J748" s="116"/>
      <c r="K748" s="3">
        <f t="shared" si="196"/>
        <v>0</v>
      </c>
      <c r="L748" s="3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5.75" customHeight="1">
      <c r="A749" s="2"/>
      <c r="B749" s="89"/>
      <c r="C749" s="89"/>
      <c r="D749" s="18">
        <f t="shared" si="193"/>
        <v>0</v>
      </c>
      <c r="E749" s="18">
        <f>B749*A739</f>
        <v>0</v>
      </c>
      <c r="F749" s="18">
        <f t="shared" si="194"/>
        <v>0</v>
      </c>
      <c r="G749" s="142"/>
      <c r="H749" s="18"/>
      <c r="I749" s="89">
        <f t="shared" si="195"/>
        <v>0</v>
      </c>
      <c r="J749" s="116"/>
      <c r="K749" s="3">
        <f t="shared" si="196"/>
        <v>0</v>
      </c>
      <c r="L749" s="3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5.75" customHeight="1">
      <c r="A750" s="1"/>
      <c r="B750" s="89"/>
      <c r="C750" s="89"/>
      <c r="D750" s="18">
        <f t="shared" si="193"/>
        <v>0</v>
      </c>
      <c r="E750" s="18">
        <f>B750*A739</f>
        <v>0</v>
      </c>
      <c r="F750" s="18">
        <f t="shared" si="194"/>
        <v>0</v>
      </c>
      <c r="G750" s="142"/>
      <c r="H750" s="18"/>
      <c r="I750" s="89">
        <f t="shared" si="195"/>
        <v>0</v>
      </c>
      <c r="J750" s="116"/>
      <c r="K750" s="3">
        <f t="shared" si="196"/>
        <v>0</v>
      </c>
      <c r="L750" s="3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5.75" customHeight="1">
      <c r="A751" s="1"/>
      <c r="B751" s="89"/>
      <c r="C751" s="89"/>
      <c r="D751" s="18">
        <f t="shared" si="193"/>
        <v>0</v>
      </c>
      <c r="E751" s="18">
        <f>B751*A739</f>
        <v>0</v>
      </c>
      <c r="F751" s="18">
        <f t="shared" si="194"/>
        <v>0</v>
      </c>
      <c r="G751" s="142"/>
      <c r="H751" s="18"/>
      <c r="I751" s="89">
        <f t="shared" si="195"/>
        <v>0</v>
      </c>
      <c r="J751" s="116"/>
      <c r="K751" s="3">
        <f t="shared" si="196"/>
        <v>0</v>
      </c>
      <c r="L751" s="3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5.75" customHeight="1">
      <c r="A752" s="31"/>
      <c r="B752" s="89"/>
      <c r="C752" s="89"/>
      <c r="D752" s="95">
        <f t="shared" si="193"/>
        <v>0</v>
      </c>
      <c r="E752" s="95">
        <f>B752*A739</f>
        <v>0</v>
      </c>
      <c r="F752" s="18">
        <f t="shared" si="194"/>
        <v>0</v>
      </c>
      <c r="G752" s="87"/>
      <c r="H752" s="18"/>
      <c r="I752" s="89">
        <f t="shared" si="195"/>
        <v>0</v>
      </c>
      <c r="J752" s="118"/>
      <c r="K752" s="3">
        <f t="shared" si="196"/>
        <v>0</v>
      </c>
      <c r="L752" s="3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5.75" customHeight="1">
      <c r="A753" s="31"/>
      <c r="B753" s="89"/>
      <c r="C753" s="89"/>
      <c r="D753" s="18">
        <f t="shared" si="193"/>
        <v>0</v>
      </c>
      <c r="E753" s="18">
        <f>B753*A739</f>
        <v>0</v>
      </c>
      <c r="F753" s="18">
        <f t="shared" si="194"/>
        <v>0</v>
      </c>
      <c r="G753" s="143">
        <f>F755/A739</f>
        <v>0</v>
      </c>
      <c r="H753" s="18"/>
      <c r="I753" s="89">
        <f t="shared" si="195"/>
        <v>0</v>
      </c>
      <c r="J753" s="3"/>
      <c r="K753" s="3">
        <f t="shared" si="196"/>
        <v>0</v>
      </c>
      <c r="L753" s="3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5.75" customHeight="1">
      <c r="A754" s="31"/>
      <c r="B754" s="89"/>
      <c r="C754" s="89"/>
      <c r="D754" s="18">
        <f t="shared" si="193"/>
        <v>0</v>
      </c>
      <c r="E754" s="18">
        <f>B754*A739</f>
        <v>0</v>
      </c>
      <c r="F754" s="18">
        <f t="shared" si="194"/>
        <v>0</v>
      </c>
      <c r="G754" s="142"/>
      <c r="H754" s="18"/>
      <c r="I754" s="89">
        <f t="shared" si="195"/>
        <v>0</v>
      </c>
      <c r="J754" s="3"/>
      <c r="K754" s="3">
        <f t="shared" si="196"/>
        <v>0</v>
      </c>
      <c r="L754" s="3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5.75" customHeight="1">
      <c r="A755" s="4" t="s">
        <v>495</v>
      </c>
      <c r="B755" s="97">
        <f>SUM(B741:B754)</f>
        <v>0</v>
      </c>
      <c r="C755" s="96"/>
      <c r="D755" s="97">
        <f t="shared" ref="D755:F755" si="197">SUM(D741:D754)</f>
        <v>0</v>
      </c>
      <c r="E755" s="97">
        <f t="shared" si="197"/>
        <v>0</v>
      </c>
      <c r="F755" s="97">
        <f t="shared" si="197"/>
        <v>0</v>
      </c>
      <c r="G755" s="87"/>
      <c r="H755" s="96"/>
      <c r="I755" s="97">
        <f t="shared" ref="I755:L755" si="198">SUM(I741:I754)</f>
        <v>0</v>
      </c>
      <c r="J755" s="98">
        <f t="shared" si="198"/>
        <v>0</v>
      </c>
      <c r="K755" s="98">
        <f t="shared" si="198"/>
        <v>0</v>
      </c>
      <c r="L755" s="98">
        <f t="shared" si="198"/>
        <v>0</v>
      </c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5.75" customHeight="1">
      <c r="A756" s="8"/>
      <c r="B756" s="100"/>
      <c r="C756" s="100"/>
      <c r="D756" s="100"/>
      <c r="E756" s="100"/>
      <c r="F756" s="100"/>
      <c r="G756" s="100"/>
      <c r="H756" s="100"/>
      <c r="I756" s="101" t="s">
        <v>496</v>
      </c>
      <c r="J756" s="33"/>
      <c r="K756" s="100"/>
      <c r="L756" s="101" t="s">
        <v>497</v>
      </c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5.75" customHeight="1">
      <c r="A757" s="8"/>
      <c r="B757" s="100"/>
      <c r="C757" s="100"/>
      <c r="D757" s="100"/>
      <c r="E757" s="100"/>
      <c r="F757" s="100"/>
      <c r="G757" s="100"/>
      <c r="H757" s="100"/>
      <c r="I757" s="104">
        <f>G753*A739</f>
        <v>0</v>
      </c>
      <c r="J757" s="33"/>
      <c r="K757" s="100"/>
      <c r="L757" s="104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33"/>
      <c r="K758" s="8"/>
      <c r="L758" s="8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33"/>
      <c r="K759" s="8"/>
      <c r="L759" s="8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5.75" customHeight="1">
      <c r="A760" s="78" t="s">
        <v>478</v>
      </c>
      <c r="B760" s="79" t="s">
        <v>479</v>
      </c>
      <c r="C760" s="75"/>
      <c r="D760" s="76"/>
      <c r="E760" s="80" t="s">
        <v>480</v>
      </c>
      <c r="F760" s="75"/>
      <c r="G760" s="76"/>
      <c r="H760" s="79" t="s">
        <v>481</v>
      </c>
      <c r="I760" s="75"/>
      <c r="J760" s="75"/>
      <c r="K760" s="75"/>
      <c r="L760" s="76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5.75" customHeight="1">
      <c r="A761" s="177">
        <v>4.0</v>
      </c>
      <c r="B761" s="82" t="s">
        <v>482</v>
      </c>
      <c r="C761" s="82" t="s">
        <v>483</v>
      </c>
      <c r="D761" s="82" t="s">
        <v>484</v>
      </c>
      <c r="E761" s="82" t="s">
        <v>485</v>
      </c>
      <c r="F761" s="82" t="s">
        <v>484</v>
      </c>
      <c r="G761" s="82" t="s">
        <v>524</v>
      </c>
      <c r="H761" s="82" t="s">
        <v>486</v>
      </c>
      <c r="I761" s="82" t="s">
        <v>487</v>
      </c>
      <c r="J761" s="114" t="s">
        <v>488</v>
      </c>
      <c r="K761" s="85" t="s">
        <v>489</v>
      </c>
      <c r="L761" s="85" t="s">
        <v>490</v>
      </c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5.75" customHeight="1">
      <c r="A762" s="86" t="s">
        <v>491</v>
      </c>
      <c r="B762" s="87"/>
      <c r="C762" s="87"/>
      <c r="D762" s="87"/>
      <c r="E762" s="87"/>
      <c r="F762" s="87"/>
      <c r="G762" s="87"/>
      <c r="H762" s="87"/>
      <c r="I762" s="87"/>
      <c r="J762" s="115"/>
      <c r="K762" s="87"/>
      <c r="L762" s="8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5.75" customHeight="1">
      <c r="A763" s="2"/>
      <c r="B763" s="89"/>
      <c r="C763" s="89"/>
      <c r="D763" s="18">
        <f t="shared" ref="D763:D776" si="199">C763*B763</f>
        <v>0</v>
      </c>
      <c r="E763" s="18">
        <f>B763*A761</f>
        <v>0</v>
      </c>
      <c r="F763" s="18">
        <f t="shared" ref="F763:F776" si="200">E763*C763</f>
        <v>0</v>
      </c>
      <c r="G763" s="140">
        <v>0.0</v>
      </c>
      <c r="H763" s="18"/>
      <c r="I763" s="89">
        <f t="shared" ref="I763:I776" si="201">H763*E763</f>
        <v>0</v>
      </c>
      <c r="J763" s="116"/>
      <c r="K763" s="3">
        <f t="shared" ref="K763:K776" si="202">J763*I763</f>
        <v>0</v>
      </c>
      <c r="L763" s="3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5.75" customHeight="1">
      <c r="A764" s="2"/>
      <c r="B764" s="89"/>
      <c r="C764" s="89"/>
      <c r="D764" s="18">
        <f t="shared" si="199"/>
        <v>0</v>
      </c>
      <c r="E764" s="18">
        <f>B764*A761</f>
        <v>0</v>
      </c>
      <c r="F764" s="18">
        <f t="shared" si="200"/>
        <v>0</v>
      </c>
      <c r="G764" s="87"/>
      <c r="H764" s="18"/>
      <c r="I764" s="89">
        <f t="shared" si="201"/>
        <v>0</v>
      </c>
      <c r="J764" s="116"/>
      <c r="K764" s="3">
        <f t="shared" si="202"/>
        <v>0</v>
      </c>
      <c r="L764" s="3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5.75" customHeight="1">
      <c r="A765" s="2"/>
      <c r="B765" s="18"/>
      <c r="C765" s="18"/>
      <c r="D765" s="18">
        <f t="shared" si="199"/>
        <v>0</v>
      </c>
      <c r="E765" s="18">
        <f>B765*A761</f>
        <v>0</v>
      </c>
      <c r="F765" s="18">
        <f t="shared" si="200"/>
        <v>0</v>
      </c>
      <c r="G765" s="148" t="s">
        <v>527</v>
      </c>
      <c r="H765" s="18"/>
      <c r="I765" s="89">
        <f t="shared" si="201"/>
        <v>0</v>
      </c>
      <c r="J765" s="116"/>
      <c r="K765" s="3">
        <f t="shared" si="202"/>
        <v>0</v>
      </c>
      <c r="L765" s="3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5.75" customHeight="1">
      <c r="A766" s="2"/>
      <c r="B766" s="18"/>
      <c r="C766" s="18"/>
      <c r="D766" s="18">
        <f t="shared" si="199"/>
        <v>0</v>
      </c>
      <c r="E766" s="18">
        <f>B766*A761</f>
        <v>0</v>
      </c>
      <c r="F766" s="18">
        <f t="shared" si="200"/>
        <v>0</v>
      </c>
      <c r="G766" s="142"/>
      <c r="H766" s="18"/>
      <c r="I766" s="89">
        <f t="shared" si="201"/>
        <v>0</v>
      </c>
      <c r="J766" s="116"/>
      <c r="K766" s="3">
        <f t="shared" si="202"/>
        <v>0</v>
      </c>
      <c r="L766" s="3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5.75" customHeight="1">
      <c r="A767" s="2"/>
      <c r="B767" s="18"/>
      <c r="C767" s="18"/>
      <c r="D767" s="18">
        <f t="shared" si="199"/>
        <v>0</v>
      </c>
      <c r="E767" s="18">
        <f>B767*A761</f>
        <v>0</v>
      </c>
      <c r="F767" s="18">
        <f t="shared" si="200"/>
        <v>0</v>
      </c>
      <c r="G767" s="142"/>
      <c r="H767" s="18"/>
      <c r="I767" s="89">
        <f t="shared" si="201"/>
        <v>0</v>
      </c>
      <c r="J767" s="116"/>
      <c r="K767" s="3">
        <f t="shared" si="202"/>
        <v>0</v>
      </c>
      <c r="L767" s="3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5.75" customHeight="1">
      <c r="A768" s="2"/>
      <c r="B768" s="18"/>
      <c r="C768" s="18"/>
      <c r="D768" s="18">
        <f t="shared" si="199"/>
        <v>0</v>
      </c>
      <c r="E768" s="18">
        <f>B768*A761</f>
        <v>0</v>
      </c>
      <c r="F768" s="18">
        <f t="shared" si="200"/>
        <v>0</v>
      </c>
      <c r="G768" s="87"/>
      <c r="H768" s="18"/>
      <c r="I768" s="89">
        <f t="shared" si="201"/>
        <v>0</v>
      </c>
      <c r="J768" s="116"/>
      <c r="K768" s="3">
        <f t="shared" si="202"/>
        <v>0</v>
      </c>
      <c r="L768" s="3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5.75" customHeight="1">
      <c r="A769" s="2"/>
      <c r="B769" s="18"/>
      <c r="C769" s="18"/>
      <c r="D769" s="18">
        <f t="shared" si="199"/>
        <v>0</v>
      </c>
      <c r="E769" s="18">
        <f>B769*A761</f>
        <v>0</v>
      </c>
      <c r="F769" s="18">
        <f t="shared" si="200"/>
        <v>0</v>
      </c>
      <c r="G769" s="59"/>
      <c r="H769" s="18"/>
      <c r="I769" s="89">
        <f t="shared" si="201"/>
        <v>0</v>
      </c>
      <c r="J769" s="116"/>
      <c r="K769" s="3">
        <f t="shared" si="202"/>
        <v>0</v>
      </c>
      <c r="L769" s="3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5.75" customHeight="1">
      <c r="A770" s="2"/>
      <c r="B770" s="89"/>
      <c r="C770" s="89"/>
      <c r="D770" s="18">
        <f t="shared" si="199"/>
        <v>0</v>
      </c>
      <c r="E770" s="18">
        <f>B770*A761</f>
        <v>0</v>
      </c>
      <c r="F770" s="18">
        <f t="shared" si="200"/>
        <v>0</v>
      </c>
      <c r="G770" s="148" t="s">
        <v>528</v>
      </c>
      <c r="H770" s="18"/>
      <c r="I770" s="89">
        <f t="shared" si="201"/>
        <v>0</v>
      </c>
      <c r="J770" s="116"/>
      <c r="K770" s="3">
        <f t="shared" si="202"/>
        <v>0</v>
      </c>
      <c r="L770" s="3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5.75" customHeight="1">
      <c r="A771" s="2"/>
      <c r="B771" s="89"/>
      <c r="C771" s="89"/>
      <c r="D771" s="18">
        <f t="shared" si="199"/>
        <v>0</v>
      </c>
      <c r="E771" s="18">
        <f>B771*A761</f>
        <v>0</v>
      </c>
      <c r="F771" s="18">
        <f t="shared" si="200"/>
        <v>0</v>
      </c>
      <c r="G771" s="142"/>
      <c r="H771" s="18"/>
      <c r="I771" s="89">
        <f t="shared" si="201"/>
        <v>0</v>
      </c>
      <c r="J771" s="116"/>
      <c r="K771" s="3">
        <f t="shared" si="202"/>
        <v>0</v>
      </c>
      <c r="L771" s="3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5.75" customHeight="1">
      <c r="A772" s="1"/>
      <c r="B772" s="89"/>
      <c r="C772" s="89"/>
      <c r="D772" s="18">
        <f t="shared" si="199"/>
        <v>0</v>
      </c>
      <c r="E772" s="18">
        <f>B772*A761</f>
        <v>0</v>
      </c>
      <c r="F772" s="18">
        <f t="shared" si="200"/>
        <v>0</v>
      </c>
      <c r="G772" s="142"/>
      <c r="H772" s="18"/>
      <c r="I772" s="89">
        <f t="shared" si="201"/>
        <v>0</v>
      </c>
      <c r="J772" s="116"/>
      <c r="K772" s="3">
        <f t="shared" si="202"/>
        <v>0</v>
      </c>
      <c r="L772" s="3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5.75" customHeight="1">
      <c r="A773" s="1"/>
      <c r="B773" s="89"/>
      <c r="C773" s="89"/>
      <c r="D773" s="18">
        <f t="shared" si="199"/>
        <v>0</v>
      </c>
      <c r="E773" s="18">
        <f>B773*A761</f>
        <v>0</v>
      </c>
      <c r="F773" s="18">
        <f t="shared" si="200"/>
        <v>0</v>
      </c>
      <c r="G773" s="142"/>
      <c r="H773" s="18"/>
      <c r="I773" s="89">
        <f t="shared" si="201"/>
        <v>0</v>
      </c>
      <c r="J773" s="116"/>
      <c r="K773" s="3">
        <f t="shared" si="202"/>
        <v>0</v>
      </c>
      <c r="L773" s="3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5.75" customHeight="1">
      <c r="A774" s="31"/>
      <c r="B774" s="89"/>
      <c r="C774" s="89"/>
      <c r="D774" s="95">
        <f t="shared" si="199"/>
        <v>0</v>
      </c>
      <c r="E774" s="95">
        <f>B774*A761</f>
        <v>0</v>
      </c>
      <c r="F774" s="18">
        <f t="shared" si="200"/>
        <v>0</v>
      </c>
      <c r="G774" s="87"/>
      <c r="H774" s="18"/>
      <c r="I774" s="89">
        <f t="shared" si="201"/>
        <v>0</v>
      </c>
      <c r="J774" s="118"/>
      <c r="K774" s="3">
        <f t="shared" si="202"/>
        <v>0</v>
      </c>
      <c r="L774" s="3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5.75" customHeight="1">
      <c r="A775" s="31"/>
      <c r="B775" s="89"/>
      <c r="C775" s="89"/>
      <c r="D775" s="18">
        <f t="shared" si="199"/>
        <v>0</v>
      </c>
      <c r="E775" s="18">
        <f>B775*A761</f>
        <v>0</v>
      </c>
      <c r="F775" s="18">
        <f t="shared" si="200"/>
        <v>0</v>
      </c>
      <c r="G775" s="143">
        <f>F777/A761</f>
        <v>0</v>
      </c>
      <c r="H775" s="18"/>
      <c r="I775" s="89">
        <f t="shared" si="201"/>
        <v>0</v>
      </c>
      <c r="J775" s="3"/>
      <c r="K775" s="3">
        <f t="shared" si="202"/>
        <v>0</v>
      </c>
      <c r="L775" s="3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5.75" customHeight="1">
      <c r="A776" s="31"/>
      <c r="B776" s="89"/>
      <c r="C776" s="89"/>
      <c r="D776" s="18">
        <f t="shared" si="199"/>
        <v>0</v>
      </c>
      <c r="E776" s="18">
        <f>B776*A761</f>
        <v>0</v>
      </c>
      <c r="F776" s="18">
        <f t="shared" si="200"/>
        <v>0</v>
      </c>
      <c r="G776" s="142"/>
      <c r="H776" s="18"/>
      <c r="I776" s="89">
        <f t="shared" si="201"/>
        <v>0</v>
      </c>
      <c r="J776" s="3"/>
      <c r="K776" s="3">
        <f t="shared" si="202"/>
        <v>0</v>
      </c>
      <c r="L776" s="3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5.75" customHeight="1">
      <c r="A777" s="4" t="s">
        <v>495</v>
      </c>
      <c r="B777" s="97">
        <f>SUM(B763:B776)</f>
        <v>0</v>
      </c>
      <c r="C777" s="96"/>
      <c r="D777" s="97">
        <f t="shared" ref="D777:F777" si="203">SUM(D763:D776)</f>
        <v>0</v>
      </c>
      <c r="E777" s="97">
        <f t="shared" si="203"/>
        <v>0</v>
      </c>
      <c r="F777" s="97">
        <f t="shared" si="203"/>
        <v>0</v>
      </c>
      <c r="G777" s="87"/>
      <c r="H777" s="96"/>
      <c r="I777" s="97">
        <f t="shared" ref="I777:L777" si="204">SUM(I763:I776)</f>
        <v>0</v>
      </c>
      <c r="J777" s="98">
        <f t="shared" si="204"/>
        <v>0</v>
      </c>
      <c r="K777" s="98">
        <f t="shared" si="204"/>
        <v>0</v>
      </c>
      <c r="L777" s="98">
        <f t="shared" si="204"/>
        <v>0</v>
      </c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5.75" customHeight="1">
      <c r="A778" s="8"/>
      <c r="B778" s="100"/>
      <c r="C778" s="100"/>
      <c r="D778" s="100"/>
      <c r="E778" s="100"/>
      <c r="F778" s="100"/>
      <c r="G778" s="100"/>
      <c r="H778" s="100"/>
      <c r="I778" s="101" t="s">
        <v>496</v>
      </c>
      <c r="J778" s="33"/>
      <c r="K778" s="100"/>
      <c r="L778" s="101" t="s">
        <v>497</v>
      </c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5.75" customHeight="1">
      <c r="A779" s="8"/>
      <c r="B779" s="100"/>
      <c r="C779" s="100"/>
      <c r="D779" s="100"/>
      <c r="E779" s="100"/>
      <c r="F779" s="100"/>
      <c r="G779" s="100"/>
      <c r="H779" s="100"/>
      <c r="I779" s="104">
        <f>G775*A761</f>
        <v>0</v>
      </c>
      <c r="J779" s="33"/>
      <c r="K779" s="100"/>
      <c r="L779" s="104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33"/>
      <c r="K780" s="8"/>
      <c r="L780" s="8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33"/>
      <c r="K781" s="8"/>
      <c r="L781" s="8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5.75" customHeight="1">
      <c r="A782" s="66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6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5.75" customHeight="1">
      <c r="A783" s="78" t="s">
        <v>478</v>
      </c>
      <c r="B783" s="79" t="s">
        <v>479</v>
      </c>
      <c r="C783" s="75"/>
      <c r="D783" s="76"/>
      <c r="E783" s="80" t="s">
        <v>480</v>
      </c>
      <c r="F783" s="75"/>
      <c r="G783" s="76"/>
      <c r="H783" s="79" t="s">
        <v>481</v>
      </c>
      <c r="I783" s="75"/>
      <c r="J783" s="75"/>
      <c r="K783" s="75"/>
      <c r="L783" s="76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5.75" customHeight="1">
      <c r="A784" s="177">
        <v>4.0</v>
      </c>
      <c r="B784" s="82" t="s">
        <v>482</v>
      </c>
      <c r="C784" s="82" t="s">
        <v>483</v>
      </c>
      <c r="D784" s="82" t="s">
        <v>484</v>
      </c>
      <c r="E784" s="82" t="s">
        <v>485</v>
      </c>
      <c r="F784" s="82" t="s">
        <v>484</v>
      </c>
      <c r="G784" s="82" t="s">
        <v>524</v>
      </c>
      <c r="H784" s="82" t="s">
        <v>486</v>
      </c>
      <c r="I784" s="82" t="s">
        <v>487</v>
      </c>
      <c r="J784" s="114" t="s">
        <v>488</v>
      </c>
      <c r="K784" s="85" t="s">
        <v>489</v>
      </c>
      <c r="L784" s="85" t="s">
        <v>490</v>
      </c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5.75" customHeight="1">
      <c r="A785" s="86" t="s">
        <v>491</v>
      </c>
      <c r="B785" s="87"/>
      <c r="C785" s="87"/>
      <c r="D785" s="87"/>
      <c r="E785" s="87"/>
      <c r="F785" s="87"/>
      <c r="G785" s="87"/>
      <c r="H785" s="87"/>
      <c r="I785" s="87"/>
      <c r="J785" s="115"/>
      <c r="K785" s="87"/>
      <c r="L785" s="8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5.75" customHeight="1">
      <c r="A786" s="2"/>
      <c r="B786" s="89"/>
      <c r="C786" s="89"/>
      <c r="D786" s="18">
        <f t="shared" ref="D786:D799" si="205">C786*B786</f>
        <v>0</v>
      </c>
      <c r="E786" s="18">
        <f>B786*A784</f>
        <v>0</v>
      </c>
      <c r="F786" s="18">
        <f t="shared" ref="F786:F799" si="206">E786*C786</f>
        <v>0</v>
      </c>
      <c r="G786" s="140">
        <v>0.0</v>
      </c>
      <c r="H786" s="18"/>
      <c r="I786" s="89">
        <f t="shared" ref="I786:I799" si="207">H786*E786</f>
        <v>0</v>
      </c>
      <c r="J786" s="116"/>
      <c r="K786" s="3">
        <f t="shared" ref="K786:K799" si="208">J786*I786</f>
        <v>0</v>
      </c>
      <c r="L786" s="3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5.75" customHeight="1">
      <c r="A787" s="2"/>
      <c r="B787" s="89"/>
      <c r="C787" s="89"/>
      <c r="D787" s="18">
        <f t="shared" si="205"/>
        <v>0</v>
      </c>
      <c r="E787" s="18">
        <f>B787*A784</f>
        <v>0</v>
      </c>
      <c r="F787" s="18">
        <f t="shared" si="206"/>
        <v>0</v>
      </c>
      <c r="G787" s="87"/>
      <c r="H787" s="18"/>
      <c r="I787" s="89">
        <f t="shared" si="207"/>
        <v>0</v>
      </c>
      <c r="J787" s="116"/>
      <c r="K787" s="3">
        <f t="shared" si="208"/>
        <v>0</v>
      </c>
      <c r="L787" s="3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5.75" customHeight="1">
      <c r="A788" s="2"/>
      <c r="B788" s="18"/>
      <c r="C788" s="18"/>
      <c r="D788" s="18">
        <f t="shared" si="205"/>
        <v>0</v>
      </c>
      <c r="E788" s="18">
        <f>B788*A784</f>
        <v>0</v>
      </c>
      <c r="F788" s="18">
        <f t="shared" si="206"/>
        <v>0</v>
      </c>
      <c r="G788" s="148" t="s">
        <v>527</v>
      </c>
      <c r="H788" s="18"/>
      <c r="I788" s="89">
        <f t="shared" si="207"/>
        <v>0</v>
      </c>
      <c r="J788" s="116"/>
      <c r="K788" s="3">
        <f t="shared" si="208"/>
        <v>0</v>
      </c>
      <c r="L788" s="3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5.75" customHeight="1">
      <c r="A789" s="2"/>
      <c r="B789" s="18"/>
      <c r="C789" s="18"/>
      <c r="D789" s="18">
        <f t="shared" si="205"/>
        <v>0</v>
      </c>
      <c r="E789" s="18">
        <f>B789*A784</f>
        <v>0</v>
      </c>
      <c r="F789" s="18">
        <f t="shared" si="206"/>
        <v>0</v>
      </c>
      <c r="G789" s="142"/>
      <c r="H789" s="18"/>
      <c r="I789" s="89">
        <f t="shared" si="207"/>
        <v>0</v>
      </c>
      <c r="J789" s="116"/>
      <c r="K789" s="3">
        <f t="shared" si="208"/>
        <v>0</v>
      </c>
      <c r="L789" s="3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5.75" customHeight="1">
      <c r="A790" s="2"/>
      <c r="B790" s="18"/>
      <c r="C790" s="18"/>
      <c r="D790" s="18">
        <f t="shared" si="205"/>
        <v>0</v>
      </c>
      <c r="E790" s="18">
        <f>B790*A784</f>
        <v>0</v>
      </c>
      <c r="F790" s="18">
        <f t="shared" si="206"/>
        <v>0</v>
      </c>
      <c r="G790" s="142"/>
      <c r="H790" s="18"/>
      <c r="I790" s="89">
        <f t="shared" si="207"/>
        <v>0</v>
      </c>
      <c r="J790" s="116"/>
      <c r="K790" s="3">
        <f t="shared" si="208"/>
        <v>0</v>
      </c>
      <c r="L790" s="3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5.75" customHeight="1">
      <c r="A791" s="2"/>
      <c r="B791" s="18"/>
      <c r="C791" s="18"/>
      <c r="D791" s="18">
        <f t="shared" si="205"/>
        <v>0</v>
      </c>
      <c r="E791" s="18">
        <f>B791*A784</f>
        <v>0</v>
      </c>
      <c r="F791" s="18">
        <f t="shared" si="206"/>
        <v>0</v>
      </c>
      <c r="G791" s="87"/>
      <c r="H791" s="18"/>
      <c r="I791" s="89">
        <f t="shared" si="207"/>
        <v>0</v>
      </c>
      <c r="J791" s="116"/>
      <c r="K791" s="3">
        <f t="shared" si="208"/>
        <v>0</v>
      </c>
      <c r="L791" s="3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5.75" customHeight="1">
      <c r="A792" s="2"/>
      <c r="B792" s="18"/>
      <c r="C792" s="18"/>
      <c r="D792" s="18">
        <f t="shared" si="205"/>
        <v>0</v>
      </c>
      <c r="E792" s="18">
        <f>B792*A784</f>
        <v>0</v>
      </c>
      <c r="F792" s="18">
        <f t="shared" si="206"/>
        <v>0</v>
      </c>
      <c r="G792" s="59"/>
      <c r="H792" s="18"/>
      <c r="I792" s="89">
        <f t="shared" si="207"/>
        <v>0</v>
      </c>
      <c r="J792" s="116"/>
      <c r="K792" s="3">
        <f t="shared" si="208"/>
        <v>0</v>
      </c>
      <c r="L792" s="3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5.75" customHeight="1">
      <c r="A793" s="2"/>
      <c r="B793" s="89"/>
      <c r="C793" s="89"/>
      <c r="D793" s="18">
        <f t="shared" si="205"/>
        <v>0</v>
      </c>
      <c r="E793" s="18">
        <f>B793*A784</f>
        <v>0</v>
      </c>
      <c r="F793" s="18">
        <f t="shared" si="206"/>
        <v>0</v>
      </c>
      <c r="G793" s="148" t="s">
        <v>528</v>
      </c>
      <c r="H793" s="18"/>
      <c r="I793" s="89">
        <f t="shared" si="207"/>
        <v>0</v>
      </c>
      <c r="J793" s="116"/>
      <c r="K793" s="3">
        <f t="shared" si="208"/>
        <v>0</v>
      </c>
      <c r="L793" s="3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5.75" customHeight="1">
      <c r="A794" s="2"/>
      <c r="B794" s="89"/>
      <c r="C794" s="89"/>
      <c r="D794" s="18">
        <f t="shared" si="205"/>
        <v>0</v>
      </c>
      <c r="E794" s="18">
        <f>B794*A784</f>
        <v>0</v>
      </c>
      <c r="F794" s="18">
        <f t="shared" si="206"/>
        <v>0</v>
      </c>
      <c r="G794" s="142"/>
      <c r="H794" s="18"/>
      <c r="I794" s="89">
        <f t="shared" si="207"/>
        <v>0</v>
      </c>
      <c r="J794" s="116"/>
      <c r="K794" s="3">
        <f t="shared" si="208"/>
        <v>0</v>
      </c>
      <c r="L794" s="3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5.75" customHeight="1">
      <c r="A795" s="1"/>
      <c r="B795" s="89"/>
      <c r="C795" s="89"/>
      <c r="D795" s="18">
        <f t="shared" si="205"/>
        <v>0</v>
      </c>
      <c r="E795" s="18">
        <f>B795*A784</f>
        <v>0</v>
      </c>
      <c r="F795" s="18">
        <f t="shared" si="206"/>
        <v>0</v>
      </c>
      <c r="G795" s="142"/>
      <c r="H795" s="18"/>
      <c r="I795" s="89">
        <f t="shared" si="207"/>
        <v>0</v>
      </c>
      <c r="J795" s="116"/>
      <c r="K795" s="3">
        <f t="shared" si="208"/>
        <v>0</v>
      </c>
      <c r="L795" s="3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5.75" customHeight="1">
      <c r="A796" s="1"/>
      <c r="B796" s="89"/>
      <c r="C796" s="89"/>
      <c r="D796" s="18">
        <f t="shared" si="205"/>
        <v>0</v>
      </c>
      <c r="E796" s="18">
        <f>B796*A784</f>
        <v>0</v>
      </c>
      <c r="F796" s="18">
        <f t="shared" si="206"/>
        <v>0</v>
      </c>
      <c r="G796" s="142"/>
      <c r="H796" s="18"/>
      <c r="I796" s="89">
        <f t="shared" si="207"/>
        <v>0</v>
      </c>
      <c r="J796" s="116"/>
      <c r="K796" s="3">
        <f t="shared" si="208"/>
        <v>0</v>
      </c>
      <c r="L796" s="3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5.75" customHeight="1">
      <c r="A797" s="31"/>
      <c r="B797" s="89"/>
      <c r="C797" s="89"/>
      <c r="D797" s="95">
        <f t="shared" si="205"/>
        <v>0</v>
      </c>
      <c r="E797" s="95">
        <f>B797*A784</f>
        <v>0</v>
      </c>
      <c r="F797" s="18">
        <f t="shared" si="206"/>
        <v>0</v>
      </c>
      <c r="G797" s="87"/>
      <c r="H797" s="18"/>
      <c r="I797" s="89">
        <f t="shared" si="207"/>
        <v>0</v>
      </c>
      <c r="J797" s="118"/>
      <c r="K797" s="3">
        <f t="shared" si="208"/>
        <v>0</v>
      </c>
      <c r="L797" s="3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5.75" customHeight="1">
      <c r="A798" s="31"/>
      <c r="B798" s="89"/>
      <c r="C798" s="89"/>
      <c r="D798" s="18">
        <f t="shared" si="205"/>
        <v>0</v>
      </c>
      <c r="E798" s="18">
        <f>B798*A784</f>
        <v>0</v>
      </c>
      <c r="F798" s="18">
        <f t="shared" si="206"/>
        <v>0</v>
      </c>
      <c r="G798" s="143">
        <f>F800/A784</f>
        <v>0</v>
      </c>
      <c r="H798" s="18"/>
      <c r="I798" s="89">
        <f t="shared" si="207"/>
        <v>0</v>
      </c>
      <c r="J798" s="3"/>
      <c r="K798" s="3">
        <f t="shared" si="208"/>
        <v>0</v>
      </c>
      <c r="L798" s="3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5.75" customHeight="1">
      <c r="A799" s="31"/>
      <c r="B799" s="89"/>
      <c r="C799" s="89"/>
      <c r="D799" s="18">
        <f t="shared" si="205"/>
        <v>0</v>
      </c>
      <c r="E799" s="18">
        <f>B799*A784</f>
        <v>0</v>
      </c>
      <c r="F799" s="18">
        <f t="shared" si="206"/>
        <v>0</v>
      </c>
      <c r="G799" s="142"/>
      <c r="H799" s="18"/>
      <c r="I799" s="89">
        <f t="shared" si="207"/>
        <v>0</v>
      </c>
      <c r="J799" s="3"/>
      <c r="K799" s="3">
        <f t="shared" si="208"/>
        <v>0</v>
      </c>
      <c r="L799" s="3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5.75" customHeight="1">
      <c r="A800" s="4" t="s">
        <v>495</v>
      </c>
      <c r="B800" s="97">
        <f>SUM(B786:B799)</f>
        <v>0</v>
      </c>
      <c r="C800" s="96"/>
      <c r="D800" s="97">
        <f t="shared" ref="D800:F800" si="209">SUM(D786:D799)</f>
        <v>0</v>
      </c>
      <c r="E800" s="97">
        <f t="shared" si="209"/>
        <v>0</v>
      </c>
      <c r="F800" s="97">
        <f t="shared" si="209"/>
        <v>0</v>
      </c>
      <c r="G800" s="87"/>
      <c r="H800" s="96"/>
      <c r="I800" s="97">
        <f t="shared" ref="I800:L800" si="210">SUM(I786:I799)</f>
        <v>0</v>
      </c>
      <c r="J800" s="98">
        <f t="shared" si="210"/>
        <v>0</v>
      </c>
      <c r="K800" s="98">
        <f t="shared" si="210"/>
        <v>0</v>
      </c>
      <c r="L800" s="98">
        <f t="shared" si="210"/>
        <v>0</v>
      </c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5.75" customHeight="1">
      <c r="A801" s="8"/>
      <c r="B801" s="100"/>
      <c r="C801" s="100"/>
      <c r="D801" s="100"/>
      <c r="E801" s="100"/>
      <c r="F801" s="100"/>
      <c r="G801" s="100"/>
      <c r="H801" s="100"/>
      <c r="I801" s="101" t="s">
        <v>496</v>
      </c>
      <c r="J801" s="33"/>
      <c r="K801" s="100"/>
      <c r="L801" s="101" t="s">
        <v>497</v>
      </c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5.75" customHeight="1">
      <c r="A802" s="8"/>
      <c r="B802" s="100"/>
      <c r="C802" s="100"/>
      <c r="D802" s="100"/>
      <c r="E802" s="100"/>
      <c r="F802" s="100"/>
      <c r="G802" s="100"/>
      <c r="H802" s="100"/>
      <c r="I802" s="104">
        <f>G798*A784</f>
        <v>0</v>
      </c>
      <c r="J802" s="33"/>
      <c r="K802" s="100"/>
      <c r="L802" s="104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5.75" customHeight="1">
      <c r="A803" s="8"/>
      <c r="B803" s="100"/>
      <c r="C803" s="100"/>
      <c r="D803" s="100"/>
      <c r="E803" s="100"/>
      <c r="F803" s="100"/>
      <c r="G803" s="100"/>
      <c r="H803" s="100"/>
      <c r="I803" s="107"/>
      <c r="J803" s="33"/>
      <c r="K803" s="100"/>
      <c r="L803" s="10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33"/>
      <c r="K804" s="8"/>
      <c r="L804" s="8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5.75" customHeight="1">
      <c r="A805" s="66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6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5.75" customHeight="1">
      <c r="A806" s="78" t="s">
        <v>478</v>
      </c>
      <c r="B806" s="79" t="s">
        <v>479</v>
      </c>
      <c r="C806" s="75"/>
      <c r="D806" s="76"/>
      <c r="E806" s="80" t="s">
        <v>480</v>
      </c>
      <c r="F806" s="75"/>
      <c r="G806" s="76"/>
      <c r="H806" s="79" t="s">
        <v>481</v>
      </c>
      <c r="I806" s="75"/>
      <c r="J806" s="75"/>
      <c r="K806" s="75"/>
      <c r="L806" s="76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5.75" customHeight="1">
      <c r="A807" s="177">
        <v>4.0</v>
      </c>
      <c r="B807" s="82" t="s">
        <v>482</v>
      </c>
      <c r="C807" s="82" t="s">
        <v>483</v>
      </c>
      <c r="D807" s="82" t="s">
        <v>484</v>
      </c>
      <c r="E807" s="82" t="s">
        <v>485</v>
      </c>
      <c r="F807" s="82" t="s">
        <v>484</v>
      </c>
      <c r="G807" s="82" t="s">
        <v>524</v>
      </c>
      <c r="H807" s="82" t="s">
        <v>486</v>
      </c>
      <c r="I807" s="82" t="s">
        <v>487</v>
      </c>
      <c r="J807" s="114" t="s">
        <v>488</v>
      </c>
      <c r="K807" s="85" t="s">
        <v>489</v>
      </c>
      <c r="L807" s="85" t="s">
        <v>490</v>
      </c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5.75" customHeight="1">
      <c r="A808" s="86" t="s">
        <v>491</v>
      </c>
      <c r="B808" s="87"/>
      <c r="C808" s="87"/>
      <c r="D808" s="87"/>
      <c r="E808" s="87"/>
      <c r="F808" s="87"/>
      <c r="G808" s="87"/>
      <c r="H808" s="87"/>
      <c r="I808" s="87"/>
      <c r="J808" s="115"/>
      <c r="K808" s="87"/>
      <c r="L808" s="8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5.75" customHeight="1">
      <c r="A809" s="2"/>
      <c r="B809" s="89"/>
      <c r="C809" s="89"/>
      <c r="D809" s="18">
        <f t="shared" ref="D809:D822" si="211">C809*B809</f>
        <v>0</v>
      </c>
      <c r="E809" s="18">
        <f>B809*A807</f>
        <v>0</v>
      </c>
      <c r="F809" s="18">
        <f t="shared" ref="F809:F822" si="212">E809*C809</f>
        <v>0</v>
      </c>
      <c r="G809" s="140">
        <v>0.0</v>
      </c>
      <c r="H809" s="18"/>
      <c r="I809" s="89">
        <f t="shared" ref="I809:I822" si="213">H809*E809</f>
        <v>0</v>
      </c>
      <c r="J809" s="116"/>
      <c r="K809" s="3">
        <f t="shared" ref="K809:K822" si="214">J809*I809</f>
        <v>0</v>
      </c>
      <c r="L809" s="3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5.75" customHeight="1">
      <c r="A810" s="2"/>
      <c r="B810" s="89"/>
      <c r="C810" s="89"/>
      <c r="D810" s="18">
        <f t="shared" si="211"/>
        <v>0</v>
      </c>
      <c r="E810" s="18">
        <f>B810*A807</f>
        <v>0</v>
      </c>
      <c r="F810" s="18">
        <f t="shared" si="212"/>
        <v>0</v>
      </c>
      <c r="G810" s="87"/>
      <c r="H810" s="18"/>
      <c r="I810" s="89">
        <f t="shared" si="213"/>
        <v>0</v>
      </c>
      <c r="J810" s="116"/>
      <c r="K810" s="3">
        <f t="shared" si="214"/>
        <v>0</v>
      </c>
      <c r="L810" s="3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5.75" customHeight="1">
      <c r="A811" s="2"/>
      <c r="B811" s="18"/>
      <c r="C811" s="18"/>
      <c r="D811" s="18">
        <f t="shared" si="211"/>
        <v>0</v>
      </c>
      <c r="E811" s="18">
        <f>B811*A807</f>
        <v>0</v>
      </c>
      <c r="F811" s="18">
        <f t="shared" si="212"/>
        <v>0</v>
      </c>
      <c r="G811" s="148" t="s">
        <v>527</v>
      </c>
      <c r="H811" s="18"/>
      <c r="I811" s="89">
        <f t="shared" si="213"/>
        <v>0</v>
      </c>
      <c r="J811" s="116"/>
      <c r="K811" s="3">
        <f t="shared" si="214"/>
        <v>0</v>
      </c>
      <c r="L811" s="3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5.75" customHeight="1">
      <c r="A812" s="2"/>
      <c r="B812" s="18"/>
      <c r="C812" s="18"/>
      <c r="D812" s="18">
        <f t="shared" si="211"/>
        <v>0</v>
      </c>
      <c r="E812" s="18">
        <f>B812*A807</f>
        <v>0</v>
      </c>
      <c r="F812" s="18">
        <f t="shared" si="212"/>
        <v>0</v>
      </c>
      <c r="G812" s="142"/>
      <c r="H812" s="18"/>
      <c r="I812" s="89">
        <f t="shared" si="213"/>
        <v>0</v>
      </c>
      <c r="J812" s="116"/>
      <c r="K812" s="3">
        <f t="shared" si="214"/>
        <v>0</v>
      </c>
      <c r="L812" s="3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5.75" customHeight="1">
      <c r="A813" s="2"/>
      <c r="B813" s="18"/>
      <c r="C813" s="18"/>
      <c r="D813" s="18">
        <f t="shared" si="211"/>
        <v>0</v>
      </c>
      <c r="E813" s="18">
        <f>B813*A807</f>
        <v>0</v>
      </c>
      <c r="F813" s="18">
        <f t="shared" si="212"/>
        <v>0</v>
      </c>
      <c r="G813" s="142"/>
      <c r="H813" s="18"/>
      <c r="I813" s="89">
        <f t="shared" si="213"/>
        <v>0</v>
      </c>
      <c r="J813" s="116"/>
      <c r="K813" s="3">
        <f t="shared" si="214"/>
        <v>0</v>
      </c>
      <c r="L813" s="3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5.75" customHeight="1">
      <c r="A814" s="2"/>
      <c r="B814" s="18"/>
      <c r="C814" s="18"/>
      <c r="D814" s="18">
        <f t="shared" si="211"/>
        <v>0</v>
      </c>
      <c r="E814" s="18">
        <f>B814*A807</f>
        <v>0</v>
      </c>
      <c r="F814" s="18">
        <f t="shared" si="212"/>
        <v>0</v>
      </c>
      <c r="G814" s="87"/>
      <c r="H814" s="18"/>
      <c r="I814" s="89">
        <f t="shared" si="213"/>
        <v>0</v>
      </c>
      <c r="J814" s="116"/>
      <c r="K814" s="3">
        <f t="shared" si="214"/>
        <v>0</v>
      </c>
      <c r="L814" s="3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5.75" customHeight="1">
      <c r="A815" s="2"/>
      <c r="B815" s="18"/>
      <c r="C815" s="18"/>
      <c r="D815" s="18">
        <f t="shared" si="211"/>
        <v>0</v>
      </c>
      <c r="E815" s="18">
        <f>B815*A807</f>
        <v>0</v>
      </c>
      <c r="F815" s="18">
        <f t="shared" si="212"/>
        <v>0</v>
      </c>
      <c r="G815" s="59"/>
      <c r="H815" s="18"/>
      <c r="I815" s="89">
        <f t="shared" si="213"/>
        <v>0</v>
      </c>
      <c r="J815" s="116"/>
      <c r="K815" s="3">
        <f t="shared" si="214"/>
        <v>0</v>
      </c>
      <c r="L815" s="3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5.75" customHeight="1">
      <c r="A816" s="2"/>
      <c r="B816" s="89"/>
      <c r="C816" s="89"/>
      <c r="D816" s="18">
        <f t="shared" si="211"/>
        <v>0</v>
      </c>
      <c r="E816" s="18">
        <f>B816*A807</f>
        <v>0</v>
      </c>
      <c r="F816" s="18">
        <f t="shared" si="212"/>
        <v>0</v>
      </c>
      <c r="G816" s="148" t="s">
        <v>528</v>
      </c>
      <c r="H816" s="18"/>
      <c r="I816" s="89">
        <f t="shared" si="213"/>
        <v>0</v>
      </c>
      <c r="J816" s="116"/>
      <c r="K816" s="3">
        <f t="shared" si="214"/>
        <v>0</v>
      </c>
      <c r="L816" s="3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5.75" customHeight="1">
      <c r="A817" s="2"/>
      <c r="B817" s="89"/>
      <c r="C817" s="89"/>
      <c r="D817" s="18">
        <f t="shared" si="211"/>
        <v>0</v>
      </c>
      <c r="E817" s="18">
        <f>B817*A807</f>
        <v>0</v>
      </c>
      <c r="F817" s="18">
        <f t="shared" si="212"/>
        <v>0</v>
      </c>
      <c r="G817" s="142"/>
      <c r="H817" s="18"/>
      <c r="I817" s="89">
        <f t="shared" si="213"/>
        <v>0</v>
      </c>
      <c r="J817" s="116"/>
      <c r="K817" s="3">
        <f t="shared" si="214"/>
        <v>0</v>
      </c>
      <c r="L817" s="3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5.75" customHeight="1">
      <c r="A818" s="1"/>
      <c r="B818" s="89"/>
      <c r="C818" s="89"/>
      <c r="D818" s="18">
        <f t="shared" si="211"/>
        <v>0</v>
      </c>
      <c r="E818" s="18">
        <f>B818*A807</f>
        <v>0</v>
      </c>
      <c r="F818" s="18">
        <f t="shared" si="212"/>
        <v>0</v>
      </c>
      <c r="G818" s="142"/>
      <c r="H818" s="18"/>
      <c r="I818" s="89">
        <f t="shared" si="213"/>
        <v>0</v>
      </c>
      <c r="J818" s="116"/>
      <c r="K818" s="3">
        <f t="shared" si="214"/>
        <v>0</v>
      </c>
      <c r="L818" s="3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5.75" customHeight="1">
      <c r="A819" s="1"/>
      <c r="B819" s="89"/>
      <c r="C819" s="89"/>
      <c r="D819" s="18">
        <f t="shared" si="211"/>
        <v>0</v>
      </c>
      <c r="E819" s="18">
        <f>B819*A807</f>
        <v>0</v>
      </c>
      <c r="F819" s="18">
        <f t="shared" si="212"/>
        <v>0</v>
      </c>
      <c r="G819" s="142"/>
      <c r="H819" s="18"/>
      <c r="I819" s="89">
        <f t="shared" si="213"/>
        <v>0</v>
      </c>
      <c r="J819" s="116"/>
      <c r="K819" s="3">
        <f t="shared" si="214"/>
        <v>0</v>
      </c>
      <c r="L819" s="3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5.75" customHeight="1">
      <c r="A820" s="31"/>
      <c r="B820" s="89"/>
      <c r="C820" s="89"/>
      <c r="D820" s="95">
        <f t="shared" si="211"/>
        <v>0</v>
      </c>
      <c r="E820" s="95">
        <f>B820*A807</f>
        <v>0</v>
      </c>
      <c r="F820" s="18">
        <f t="shared" si="212"/>
        <v>0</v>
      </c>
      <c r="G820" s="87"/>
      <c r="H820" s="18"/>
      <c r="I820" s="89">
        <f t="shared" si="213"/>
        <v>0</v>
      </c>
      <c r="J820" s="118"/>
      <c r="K820" s="3">
        <f t="shared" si="214"/>
        <v>0</v>
      </c>
      <c r="L820" s="3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5.75" customHeight="1">
      <c r="A821" s="31"/>
      <c r="B821" s="89"/>
      <c r="C821" s="89"/>
      <c r="D821" s="18">
        <f t="shared" si="211"/>
        <v>0</v>
      </c>
      <c r="E821" s="18">
        <f>B821*A807</f>
        <v>0</v>
      </c>
      <c r="F821" s="18">
        <f t="shared" si="212"/>
        <v>0</v>
      </c>
      <c r="G821" s="143">
        <f>F823/A807</f>
        <v>0</v>
      </c>
      <c r="H821" s="18"/>
      <c r="I821" s="89">
        <f t="shared" si="213"/>
        <v>0</v>
      </c>
      <c r="J821" s="3"/>
      <c r="K821" s="3">
        <f t="shared" si="214"/>
        <v>0</v>
      </c>
      <c r="L821" s="3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5.75" customHeight="1">
      <c r="A822" s="31"/>
      <c r="B822" s="89"/>
      <c r="C822" s="89"/>
      <c r="D822" s="18">
        <f t="shared" si="211"/>
        <v>0</v>
      </c>
      <c r="E822" s="18">
        <f>B822*A807</f>
        <v>0</v>
      </c>
      <c r="F822" s="18">
        <f t="shared" si="212"/>
        <v>0</v>
      </c>
      <c r="G822" s="142"/>
      <c r="H822" s="18"/>
      <c r="I822" s="89">
        <f t="shared" si="213"/>
        <v>0</v>
      </c>
      <c r="J822" s="3"/>
      <c r="K822" s="3">
        <f t="shared" si="214"/>
        <v>0</v>
      </c>
      <c r="L822" s="3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5.75" customHeight="1">
      <c r="A823" s="4" t="s">
        <v>495</v>
      </c>
      <c r="B823" s="97">
        <f>SUM(B809:B822)</f>
        <v>0</v>
      </c>
      <c r="C823" s="96"/>
      <c r="D823" s="97">
        <f t="shared" ref="D823:F823" si="215">SUM(D809:D822)</f>
        <v>0</v>
      </c>
      <c r="E823" s="97">
        <f t="shared" si="215"/>
        <v>0</v>
      </c>
      <c r="F823" s="97">
        <f t="shared" si="215"/>
        <v>0</v>
      </c>
      <c r="G823" s="87"/>
      <c r="H823" s="96"/>
      <c r="I823" s="97">
        <f t="shared" ref="I823:L823" si="216">SUM(I809:I822)</f>
        <v>0</v>
      </c>
      <c r="J823" s="98">
        <f t="shared" si="216"/>
        <v>0</v>
      </c>
      <c r="K823" s="98">
        <f t="shared" si="216"/>
        <v>0</v>
      </c>
      <c r="L823" s="98">
        <f t="shared" si="216"/>
        <v>0</v>
      </c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5.75" customHeight="1">
      <c r="A824" s="8"/>
      <c r="B824" s="100"/>
      <c r="C824" s="100"/>
      <c r="D824" s="100"/>
      <c r="E824" s="100"/>
      <c r="F824" s="100"/>
      <c r="G824" s="100"/>
      <c r="H824" s="100"/>
      <c r="I824" s="101" t="s">
        <v>496</v>
      </c>
      <c r="J824" s="33"/>
      <c r="K824" s="100"/>
      <c r="L824" s="101" t="s">
        <v>497</v>
      </c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5.75" customHeight="1">
      <c r="A825" s="8"/>
      <c r="B825" s="100"/>
      <c r="C825" s="100"/>
      <c r="D825" s="100"/>
      <c r="E825" s="100"/>
      <c r="F825" s="100"/>
      <c r="G825" s="100"/>
      <c r="H825" s="100"/>
      <c r="I825" s="104">
        <f>G821*A807</f>
        <v>0</v>
      </c>
      <c r="J825" s="33"/>
      <c r="K825" s="100"/>
      <c r="L825" s="104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33"/>
      <c r="K826" s="8"/>
      <c r="L826" s="8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33"/>
      <c r="K827" s="8"/>
      <c r="L827" s="8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5.75" customHeight="1">
      <c r="A828" s="66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6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5.75" customHeight="1">
      <c r="A829" s="78" t="s">
        <v>478</v>
      </c>
      <c r="B829" s="79" t="s">
        <v>479</v>
      </c>
      <c r="C829" s="75"/>
      <c r="D829" s="76"/>
      <c r="E829" s="80" t="s">
        <v>480</v>
      </c>
      <c r="F829" s="75"/>
      <c r="G829" s="76"/>
      <c r="H829" s="79" t="s">
        <v>481</v>
      </c>
      <c r="I829" s="75"/>
      <c r="J829" s="75"/>
      <c r="K829" s="75"/>
      <c r="L829" s="76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5.75" customHeight="1">
      <c r="A830" s="177">
        <v>4.0</v>
      </c>
      <c r="B830" s="82" t="s">
        <v>482</v>
      </c>
      <c r="C830" s="82" t="s">
        <v>483</v>
      </c>
      <c r="D830" s="82" t="s">
        <v>484</v>
      </c>
      <c r="E830" s="82" t="s">
        <v>485</v>
      </c>
      <c r="F830" s="82" t="s">
        <v>484</v>
      </c>
      <c r="G830" s="82" t="s">
        <v>524</v>
      </c>
      <c r="H830" s="82" t="s">
        <v>486</v>
      </c>
      <c r="I830" s="82" t="s">
        <v>487</v>
      </c>
      <c r="J830" s="114" t="s">
        <v>488</v>
      </c>
      <c r="K830" s="85" t="s">
        <v>489</v>
      </c>
      <c r="L830" s="85" t="s">
        <v>490</v>
      </c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5.75" customHeight="1">
      <c r="A831" s="86" t="s">
        <v>491</v>
      </c>
      <c r="B831" s="87"/>
      <c r="C831" s="87"/>
      <c r="D831" s="87"/>
      <c r="E831" s="87"/>
      <c r="F831" s="87"/>
      <c r="G831" s="87"/>
      <c r="H831" s="87"/>
      <c r="I831" s="87"/>
      <c r="J831" s="115"/>
      <c r="K831" s="87"/>
      <c r="L831" s="8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5.75" customHeight="1">
      <c r="A832" s="2"/>
      <c r="B832" s="89"/>
      <c r="C832" s="89"/>
      <c r="D832" s="18">
        <f t="shared" ref="D832:D845" si="217">C832*B832</f>
        <v>0</v>
      </c>
      <c r="E832" s="18">
        <f>B832*A830</f>
        <v>0</v>
      </c>
      <c r="F832" s="18">
        <f t="shared" ref="F832:F845" si="218">E832*C832</f>
        <v>0</v>
      </c>
      <c r="G832" s="140">
        <v>0.0</v>
      </c>
      <c r="H832" s="18"/>
      <c r="I832" s="89">
        <f t="shared" ref="I832:I845" si="219">H832*E832</f>
        <v>0</v>
      </c>
      <c r="J832" s="116"/>
      <c r="K832" s="3">
        <f t="shared" ref="K832:K845" si="220">J832*I832</f>
        <v>0</v>
      </c>
      <c r="L832" s="3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5.75" customHeight="1">
      <c r="A833" s="2"/>
      <c r="B833" s="89"/>
      <c r="C833" s="89"/>
      <c r="D833" s="18">
        <f t="shared" si="217"/>
        <v>0</v>
      </c>
      <c r="E833" s="18">
        <f>B833*A830</f>
        <v>0</v>
      </c>
      <c r="F833" s="18">
        <f t="shared" si="218"/>
        <v>0</v>
      </c>
      <c r="G833" s="87"/>
      <c r="H833" s="18"/>
      <c r="I833" s="89">
        <f t="shared" si="219"/>
        <v>0</v>
      </c>
      <c r="J833" s="116"/>
      <c r="K833" s="3">
        <f t="shared" si="220"/>
        <v>0</v>
      </c>
      <c r="L833" s="3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5.75" customHeight="1">
      <c r="A834" s="2"/>
      <c r="B834" s="18"/>
      <c r="C834" s="18"/>
      <c r="D834" s="18">
        <f t="shared" si="217"/>
        <v>0</v>
      </c>
      <c r="E834" s="18">
        <f>B834*A830</f>
        <v>0</v>
      </c>
      <c r="F834" s="18">
        <f t="shared" si="218"/>
        <v>0</v>
      </c>
      <c r="G834" s="148" t="s">
        <v>527</v>
      </c>
      <c r="H834" s="18"/>
      <c r="I834" s="89">
        <f t="shared" si="219"/>
        <v>0</v>
      </c>
      <c r="J834" s="116"/>
      <c r="K834" s="3">
        <f t="shared" si="220"/>
        <v>0</v>
      </c>
      <c r="L834" s="3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5.75" customHeight="1">
      <c r="A835" s="2"/>
      <c r="B835" s="18"/>
      <c r="C835" s="18"/>
      <c r="D835" s="18">
        <f t="shared" si="217"/>
        <v>0</v>
      </c>
      <c r="E835" s="18">
        <f>B835*A830</f>
        <v>0</v>
      </c>
      <c r="F835" s="18">
        <f t="shared" si="218"/>
        <v>0</v>
      </c>
      <c r="G835" s="142"/>
      <c r="H835" s="18"/>
      <c r="I835" s="89">
        <f t="shared" si="219"/>
        <v>0</v>
      </c>
      <c r="J835" s="116"/>
      <c r="K835" s="3">
        <f t="shared" si="220"/>
        <v>0</v>
      </c>
      <c r="L835" s="3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5.75" customHeight="1">
      <c r="A836" s="2"/>
      <c r="B836" s="18"/>
      <c r="C836" s="18"/>
      <c r="D836" s="18">
        <f t="shared" si="217"/>
        <v>0</v>
      </c>
      <c r="E836" s="18">
        <f>B836*A830</f>
        <v>0</v>
      </c>
      <c r="F836" s="18">
        <f t="shared" si="218"/>
        <v>0</v>
      </c>
      <c r="G836" s="142"/>
      <c r="H836" s="18"/>
      <c r="I836" s="89">
        <f t="shared" si="219"/>
        <v>0</v>
      </c>
      <c r="J836" s="116"/>
      <c r="K836" s="3">
        <f t="shared" si="220"/>
        <v>0</v>
      </c>
      <c r="L836" s="3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5.75" customHeight="1">
      <c r="A837" s="2"/>
      <c r="B837" s="18"/>
      <c r="C837" s="18"/>
      <c r="D837" s="18">
        <f t="shared" si="217"/>
        <v>0</v>
      </c>
      <c r="E837" s="18">
        <f>B837*A830</f>
        <v>0</v>
      </c>
      <c r="F837" s="18">
        <f t="shared" si="218"/>
        <v>0</v>
      </c>
      <c r="G837" s="87"/>
      <c r="H837" s="18"/>
      <c r="I837" s="89">
        <f t="shared" si="219"/>
        <v>0</v>
      </c>
      <c r="J837" s="116"/>
      <c r="K837" s="3">
        <f t="shared" si="220"/>
        <v>0</v>
      </c>
      <c r="L837" s="3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5.75" customHeight="1">
      <c r="A838" s="2"/>
      <c r="B838" s="18"/>
      <c r="C838" s="18"/>
      <c r="D838" s="18">
        <f t="shared" si="217"/>
        <v>0</v>
      </c>
      <c r="E838" s="18">
        <f>B838*A830</f>
        <v>0</v>
      </c>
      <c r="F838" s="18">
        <f t="shared" si="218"/>
        <v>0</v>
      </c>
      <c r="G838" s="59"/>
      <c r="H838" s="18"/>
      <c r="I838" s="89">
        <f t="shared" si="219"/>
        <v>0</v>
      </c>
      <c r="J838" s="116"/>
      <c r="K838" s="3">
        <f t="shared" si="220"/>
        <v>0</v>
      </c>
      <c r="L838" s="3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5.75" customHeight="1">
      <c r="A839" s="2"/>
      <c r="B839" s="89"/>
      <c r="C839" s="89"/>
      <c r="D839" s="18">
        <f t="shared" si="217"/>
        <v>0</v>
      </c>
      <c r="E839" s="18">
        <f>B839*A830</f>
        <v>0</v>
      </c>
      <c r="F839" s="18">
        <f t="shared" si="218"/>
        <v>0</v>
      </c>
      <c r="G839" s="148" t="s">
        <v>528</v>
      </c>
      <c r="H839" s="18"/>
      <c r="I839" s="89">
        <f t="shared" si="219"/>
        <v>0</v>
      </c>
      <c r="J839" s="116"/>
      <c r="K839" s="3">
        <f t="shared" si="220"/>
        <v>0</v>
      </c>
      <c r="L839" s="3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5.75" customHeight="1">
      <c r="A840" s="2"/>
      <c r="B840" s="89"/>
      <c r="C840" s="89"/>
      <c r="D840" s="18">
        <f t="shared" si="217"/>
        <v>0</v>
      </c>
      <c r="E840" s="18">
        <f>B840*A830</f>
        <v>0</v>
      </c>
      <c r="F840" s="18">
        <f t="shared" si="218"/>
        <v>0</v>
      </c>
      <c r="G840" s="142"/>
      <c r="H840" s="18"/>
      <c r="I840" s="89">
        <f t="shared" si="219"/>
        <v>0</v>
      </c>
      <c r="J840" s="116"/>
      <c r="K840" s="3">
        <f t="shared" si="220"/>
        <v>0</v>
      </c>
      <c r="L840" s="3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5.75" customHeight="1">
      <c r="A841" s="1"/>
      <c r="B841" s="89"/>
      <c r="C841" s="89"/>
      <c r="D841" s="18">
        <f t="shared" si="217"/>
        <v>0</v>
      </c>
      <c r="E841" s="18">
        <f>B841*A830</f>
        <v>0</v>
      </c>
      <c r="F841" s="18">
        <f t="shared" si="218"/>
        <v>0</v>
      </c>
      <c r="G841" s="142"/>
      <c r="H841" s="18"/>
      <c r="I841" s="89">
        <f t="shared" si="219"/>
        <v>0</v>
      </c>
      <c r="J841" s="116"/>
      <c r="K841" s="3">
        <f t="shared" si="220"/>
        <v>0</v>
      </c>
      <c r="L841" s="3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5.75" customHeight="1">
      <c r="A842" s="1"/>
      <c r="B842" s="89"/>
      <c r="C842" s="89"/>
      <c r="D842" s="18">
        <f t="shared" si="217"/>
        <v>0</v>
      </c>
      <c r="E842" s="18">
        <f>B842*A830</f>
        <v>0</v>
      </c>
      <c r="F842" s="18">
        <f t="shared" si="218"/>
        <v>0</v>
      </c>
      <c r="G842" s="142"/>
      <c r="H842" s="18"/>
      <c r="I842" s="89">
        <f t="shared" si="219"/>
        <v>0</v>
      </c>
      <c r="J842" s="116"/>
      <c r="K842" s="3">
        <f t="shared" si="220"/>
        <v>0</v>
      </c>
      <c r="L842" s="3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5.75" customHeight="1">
      <c r="A843" s="31"/>
      <c r="B843" s="89"/>
      <c r="C843" s="89"/>
      <c r="D843" s="95">
        <f t="shared" si="217"/>
        <v>0</v>
      </c>
      <c r="E843" s="95">
        <f>B843*A830</f>
        <v>0</v>
      </c>
      <c r="F843" s="18">
        <f t="shared" si="218"/>
        <v>0</v>
      </c>
      <c r="G843" s="87"/>
      <c r="H843" s="18"/>
      <c r="I843" s="89">
        <f t="shared" si="219"/>
        <v>0</v>
      </c>
      <c r="J843" s="118"/>
      <c r="K843" s="3">
        <f t="shared" si="220"/>
        <v>0</v>
      </c>
      <c r="L843" s="3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5.75" customHeight="1">
      <c r="A844" s="31"/>
      <c r="B844" s="89"/>
      <c r="C844" s="89"/>
      <c r="D844" s="18">
        <f t="shared" si="217"/>
        <v>0</v>
      </c>
      <c r="E844" s="18">
        <f>B844*A830</f>
        <v>0</v>
      </c>
      <c r="F844" s="18">
        <f t="shared" si="218"/>
        <v>0</v>
      </c>
      <c r="G844" s="143">
        <f>F846/A830</f>
        <v>0</v>
      </c>
      <c r="H844" s="18"/>
      <c r="I844" s="89">
        <f t="shared" si="219"/>
        <v>0</v>
      </c>
      <c r="J844" s="3"/>
      <c r="K844" s="3">
        <f t="shared" si="220"/>
        <v>0</v>
      </c>
      <c r="L844" s="3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5.75" customHeight="1">
      <c r="A845" s="31"/>
      <c r="B845" s="89"/>
      <c r="C845" s="89"/>
      <c r="D845" s="18">
        <f t="shared" si="217"/>
        <v>0</v>
      </c>
      <c r="E845" s="18">
        <f>B845*A830</f>
        <v>0</v>
      </c>
      <c r="F845" s="18">
        <f t="shared" si="218"/>
        <v>0</v>
      </c>
      <c r="G845" s="142"/>
      <c r="H845" s="18"/>
      <c r="I845" s="89">
        <f t="shared" si="219"/>
        <v>0</v>
      </c>
      <c r="J845" s="3"/>
      <c r="K845" s="3">
        <f t="shared" si="220"/>
        <v>0</v>
      </c>
      <c r="L845" s="3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5.75" customHeight="1">
      <c r="A846" s="4" t="s">
        <v>495</v>
      </c>
      <c r="B846" s="97">
        <f>SUM(B832:B845)</f>
        <v>0</v>
      </c>
      <c r="C846" s="96"/>
      <c r="D846" s="97">
        <f t="shared" ref="D846:F846" si="221">SUM(D832:D845)</f>
        <v>0</v>
      </c>
      <c r="E846" s="97">
        <f t="shared" si="221"/>
        <v>0</v>
      </c>
      <c r="F846" s="97">
        <f t="shared" si="221"/>
        <v>0</v>
      </c>
      <c r="G846" s="87"/>
      <c r="H846" s="96"/>
      <c r="I846" s="97">
        <f t="shared" ref="I846:L846" si="222">SUM(I832:I845)</f>
        <v>0</v>
      </c>
      <c r="J846" s="98">
        <f t="shared" si="222"/>
        <v>0</v>
      </c>
      <c r="K846" s="98">
        <f t="shared" si="222"/>
        <v>0</v>
      </c>
      <c r="L846" s="98">
        <f t="shared" si="222"/>
        <v>0</v>
      </c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5.75" customHeight="1">
      <c r="A847" s="8"/>
      <c r="B847" s="100"/>
      <c r="C847" s="100"/>
      <c r="D847" s="100"/>
      <c r="E847" s="100"/>
      <c r="F847" s="100"/>
      <c r="G847" s="100"/>
      <c r="H847" s="100"/>
      <c r="I847" s="101" t="s">
        <v>496</v>
      </c>
      <c r="J847" s="33"/>
      <c r="K847" s="100"/>
      <c r="L847" s="101" t="s">
        <v>497</v>
      </c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5.75" customHeight="1">
      <c r="A848" s="8"/>
      <c r="B848" s="100"/>
      <c r="C848" s="100"/>
      <c r="D848" s="100"/>
      <c r="E848" s="100"/>
      <c r="F848" s="100"/>
      <c r="G848" s="100"/>
      <c r="H848" s="100"/>
      <c r="I848" s="104">
        <f>G844*A830</f>
        <v>0</v>
      </c>
      <c r="J848" s="33"/>
      <c r="K848" s="100"/>
      <c r="L848" s="104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33"/>
      <c r="K849" s="8"/>
      <c r="L849" s="8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33"/>
      <c r="K850" s="8"/>
      <c r="L850" s="8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5.75" customHeight="1">
      <c r="A851" s="78" t="s">
        <v>478</v>
      </c>
      <c r="B851" s="79" t="s">
        <v>479</v>
      </c>
      <c r="C851" s="75"/>
      <c r="D851" s="76"/>
      <c r="E851" s="80" t="s">
        <v>480</v>
      </c>
      <c r="F851" s="75"/>
      <c r="G851" s="76"/>
      <c r="H851" s="79" t="s">
        <v>481</v>
      </c>
      <c r="I851" s="75"/>
      <c r="J851" s="75"/>
      <c r="K851" s="75"/>
      <c r="L851" s="76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5.75" customHeight="1">
      <c r="A852" s="177">
        <v>4.0</v>
      </c>
      <c r="B852" s="82" t="s">
        <v>482</v>
      </c>
      <c r="C852" s="82" t="s">
        <v>483</v>
      </c>
      <c r="D852" s="82" t="s">
        <v>484</v>
      </c>
      <c r="E852" s="82" t="s">
        <v>485</v>
      </c>
      <c r="F852" s="82" t="s">
        <v>484</v>
      </c>
      <c r="G852" s="82" t="s">
        <v>524</v>
      </c>
      <c r="H852" s="82" t="s">
        <v>486</v>
      </c>
      <c r="I852" s="82" t="s">
        <v>487</v>
      </c>
      <c r="J852" s="114" t="s">
        <v>488</v>
      </c>
      <c r="K852" s="85" t="s">
        <v>489</v>
      </c>
      <c r="L852" s="85" t="s">
        <v>490</v>
      </c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5.75" customHeight="1">
      <c r="A853" s="86" t="s">
        <v>491</v>
      </c>
      <c r="B853" s="87"/>
      <c r="C853" s="87"/>
      <c r="D853" s="87"/>
      <c r="E853" s="87"/>
      <c r="F853" s="87"/>
      <c r="G853" s="87"/>
      <c r="H853" s="87"/>
      <c r="I853" s="87"/>
      <c r="J853" s="115"/>
      <c r="K853" s="87"/>
      <c r="L853" s="8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5.75" customHeight="1">
      <c r="A854" s="2"/>
      <c r="B854" s="89"/>
      <c r="C854" s="89"/>
      <c r="D854" s="18">
        <f t="shared" ref="D854:D867" si="223">C854*B854</f>
        <v>0</v>
      </c>
      <c r="E854" s="18">
        <f>B854*A852</f>
        <v>0</v>
      </c>
      <c r="F854" s="18">
        <f t="shared" ref="F854:F867" si="224">E854*C854</f>
        <v>0</v>
      </c>
      <c r="G854" s="140">
        <v>0.0</v>
      </c>
      <c r="H854" s="18"/>
      <c r="I854" s="89">
        <f t="shared" ref="I854:I867" si="225">H854*E854</f>
        <v>0</v>
      </c>
      <c r="J854" s="116"/>
      <c r="K854" s="3">
        <f t="shared" ref="K854:K867" si="226">J854*I854</f>
        <v>0</v>
      </c>
      <c r="L854" s="3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5.75" customHeight="1">
      <c r="A855" s="2"/>
      <c r="B855" s="89"/>
      <c r="C855" s="89"/>
      <c r="D855" s="18">
        <f t="shared" si="223"/>
        <v>0</v>
      </c>
      <c r="E855" s="18">
        <f>B855*A852</f>
        <v>0</v>
      </c>
      <c r="F855" s="18">
        <f t="shared" si="224"/>
        <v>0</v>
      </c>
      <c r="G855" s="87"/>
      <c r="H855" s="18"/>
      <c r="I855" s="89">
        <f t="shared" si="225"/>
        <v>0</v>
      </c>
      <c r="J855" s="116"/>
      <c r="K855" s="3">
        <f t="shared" si="226"/>
        <v>0</v>
      </c>
      <c r="L855" s="3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5.75" customHeight="1">
      <c r="A856" s="2"/>
      <c r="B856" s="18"/>
      <c r="C856" s="18"/>
      <c r="D856" s="18">
        <f t="shared" si="223"/>
        <v>0</v>
      </c>
      <c r="E856" s="18">
        <f>B856*A852</f>
        <v>0</v>
      </c>
      <c r="F856" s="18">
        <f t="shared" si="224"/>
        <v>0</v>
      </c>
      <c r="G856" s="148" t="s">
        <v>527</v>
      </c>
      <c r="H856" s="18"/>
      <c r="I856" s="89">
        <f t="shared" si="225"/>
        <v>0</v>
      </c>
      <c r="J856" s="116"/>
      <c r="K856" s="3">
        <f t="shared" si="226"/>
        <v>0</v>
      </c>
      <c r="L856" s="3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5.75" customHeight="1">
      <c r="A857" s="2"/>
      <c r="B857" s="18"/>
      <c r="C857" s="18"/>
      <c r="D857" s="18">
        <f t="shared" si="223"/>
        <v>0</v>
      </c>
      <c r="E857" s="18">
        <f>B857*A852</f>
        <v>0</v>
      </c>
      <c r="F857" s="18">
        <f t="shared" si="224"/>
        <v>0</v>
      </c>
      <c r="G857" s="142"/>
      <c r="H857" s="18"/>
      <c r="I857" s="89">
        <f t="shared" si="225"/>
        <v>0</v>
      </c>
      <c r="J857" s="116"/>
      <c r="K857" s="3">
        <f t="shared" si="226"/>
        <v>0</v>
      </c>
      <c r="L857" s="3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5.75" customHeight="1">
      <c r="A858" s="2"/>
      <c r="B858" s="18"/>
      <c r="C858" s="18"/>
      <c r="D858" s="18">
        <f t="shared" si="223"/>
        <v>0</v>
      </c>
      <c r="E858" s="18">
        <f>B858*A852</f>
        <v>0</v>
      </c>
      <c r="F858" s="18">
        <f t="shared" si="224"/>
        <v>0</v>
      </c>
      <c r="G858" s="142"/>
      <c r="H858" s="18"/>
      <c r="I858" s="89">
        <f t="shared" si="225"/>
        <v>0</v>
      </c>
      <c r="J858" s="116"/>
      <c r="K858" s="3">
        <f t="shared" si="226"/>
        <v>0</v>
      </c>
      <c r="L858" s="3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5.75" customHeight="1">
      <c r="A859" s="2"/>
      <c r="B859" s="18"/>
      <c r="C859" s="18"/>
      <c r="D859" s="18">
        <f t="shared" si="223"/>
        <v>0</v>
      </c>
      <c r="E859" s="18">
        <f>B859*A852</f>
        <v>0</v>
      </c>
      <c r="F859" s="18">
        <f t="shared" si="224"/>
        <v>0</v>
      </c>
      <c r="G859" s="87"/>
      <c r="H859" s="18"/>
      <c r="I859" s="89">
        <f t="shared" si="225"/>
        <v>0</v>
      </c>
      <c r="J859" s="116"/>
      <c r="K859" s="3">
        <f t="shared" si="226"/>
        <v>0</v>
      </c>
      <c r="L859" s="3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5.75" customHeight="1">
      <c r="A860" s="2"/>
      <c r="B860" s="18"/>
      <c r="C860" s="18"/>
      <c r="D860" s="18">
        <f t="shared" si="223"/>
        <v>0</v>
      </c>
      <c r="E860" s="18">
        <f>B860*A852</f>
        <v>0</v>
      </c>
      <c r="F860" s="18">
        <f t="shared" si="224"/>
        <v>0</v>
      </c>
      <c r="G860" s="59"/>
      <c r="H860" s="18"/>
      <c r="I860" s="89">
        <f t="shared" si="225"/>
        <v>0</v>
      </c>
      <c r="J860" s="116"/>
      <c r="K860" s="3">
        <f t="shared" si="226"/>
        <v>0</v>
      </c>
      <c r="L860" s="3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5.75" customHeight="1">
      <c r="A861" s="2"/>
      <c r="B861" s="89"/>
      <c r="C861" s="89"/>
      <c r="D861" s="18">
        <f t="shared" si="223"/>
        <v>0</v>
      </c>
      <c r="E861" s="18">
        <f>B861*A852</f>
        <v>0</v>
      </c>
      <c r="F861" s="18">
        <f t="shared" si="224"/>
        <v>0</v>
      </c>
      <c r="G861" s="148" t="s">
        <v>528</v>
      </c>
      <c r="H861" s="18"/>
      <c r="I861" s="89">
        <f t="shared" si="225"/>
        <v>0</v>
      </c>
      <c r="J861" s="116"/>
      <c r="K861" s="3">
        <f t="shared" si="226"/>
        <v>0</v>
      </c>
      <c r="L861" s="3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5.75" customHeight="1">
      <c r="A862" s="2"/>
      <c r="B862" s="89"/>
      <c r="C862" s="89"/>
      <c r="D862" s="18">
        <f t="shared" si="223"/>
        <v>0</v>
      </c>
      <c r="E862" s="18">
        <f>B862*A852</f>
        <v>0</v>
      </c>
      <c r="F862" s="18">
        <f t="shared" si="224"/>
        <v>0</v>
      </c>
      <c r="G862" s="142"/>
      <c r="H862" s="18"/>
      <c r="I862" s="89">
        <f t="shared" si="225"/>
        <v>0</v>
      </c>
      <c r="J862" s="116"/>
      <c r="K862" s="3">
        <f t="shared" si="226"/>
        <v>0</v>
      </c>
      <c r="L862" s="3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5.75" customHeight="1">
      <c r="A863" s="1"/>
      <c r="B863" s="89"/>
      <c r="C863" s="89"/>
      <c r="D863" s="18">
        <f t="shared" si="223"/>
        <v>0</v>
      </c>
      <c r="E863" s="18">
        <f>B863*A852</f>
        <v>0</v>
      </c>
      <c r="F863" s="18">
        <f t="shared" si="224"/>
        <v>0</v>
      </c>
      <c r="G863" s="142"/>
      <c r="H863" s="18"/>
      <c r="I863" s="89">
        <f t="shared" si="225"/>
        <v>0</v>
      </c>
      <c r="J863" s="116"/>
      <c r="K863" s="3">
        <f t="shared" si="226"/>
        <v>0</v>
      </c>
      <c r="L863" s="3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5.75" customHeight="1">
      <c r="A864" s="1"/>
      <c r="B864" s="89"/>
      <c r="C864" s="89"/>
      <c r="D864" s="18">
        <f t="shared" si="223"/>
        <v>0</v>
      </c>
      <c r="E864" s="18">
        <f>B864*A852</f>
        <v>0</v>
      </c>
      <c r="F864" s="18">
        <f t="shared" si="224"/>
        <v>0</v>
      </c>
      <c r="G864" s="142"/>
      <c r="H864" s="18"/>
      <c r="I864" s="89">
        <f t="shared" si="225"/>
        <v>0</v>
      </c>
      <c r="J864" s="116"/>
      <c r="K864" s="3">
        <f t="shared" si="226"/>
        <v>0</v>
      </c>
      <c r="L864" s="3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5.75" customHeight="1">
      <c r="A865" s="31"/>
      <c r="B865" s="89"/>
      <c r="C865" s="89"/>
      <c r="D865" s="95">
        <f t="shared" si="223"/>
        <v>0</v>
      </c>
      <c r="E865" s="95">
        <f>B865*A852</f>
        <v>0</v>
      </c>
      <c r="F865" s="18">
        <f t="shared" si="224"/>
        <v>0</v>
      </c>
      <c r="G865" s="87"/>
      <c r="H865" s="18"/>
      <c r="I865" s="89">
        <f t="shared" si="225"/>
        <v>0</v>
      </c>
      <c r="J865" s="118"/>
      <c r="K865" s="3">
        <f t="shared" si="226"/>
        <v>0</v>
      </c>
      <c r="L865" s="3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5.75" customHeight="1">
      <c r="A866" s="31"/>
      <c r="B866" s="89"/>
      <c r="C866" s="89"/>
      <c r="D866" s="18">
        <f t="shared" si="223"/>
        <v>0</v>
      </c>
      <c r="E866" s="18">
        <f>B866*A852</f>
        <v>0</v>
      </c>
      <c r="F866" s="18">
        <f t="shared" si="224"/>
        <v>0</v>
      </c>
      <c r="G866" s="143">
        <f>F868/A852</f>
        <v>0</v>
      </c>
      <c r="H866" s="18"/>
      <c r="I866" s="89">
        <f t="shared" si="225"/>
        <v>0</v>
      </c>
      <c r="J866" s="3"/>
      <c r="K866" s="3">
        <f t="shared" si="226"/>
        <v>0</v>
      </c>
      <c r="L866" s="3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5.75" customHeight="1">
      <c r="A867" s="31"/>
      <c r="B867" s="89"/>
      <c r="C867" s="89"/>
      <c r="D867" s="18">
        <f t="shared" si="223"/>
        <v>0</v>
      </c>
      <c r="E867" s="18">
        <f>B867*A852</f>
        <v>0</v>
      </c>
      <c r="F867" s="18">
        <f t="shared" si="224"/>
        <v>0</v>
      </c>
      <c r="G867" s="142"/>
      <c r="H867" s="18"/>
      <c r="I867" s="89">
        <f t="shared" si="225"/>
        <v>0</v>
      </c>
      <c r="J867" s="3"/>
      <c r="K867" s="3">
        <f t="shared" si="226"/>
        <v>0</v>
      </c>
      <c r="L867" s="3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5.75" customHeight="1">
      <c r="A868" s="4" t="s">
        <v>495</v>
      </c>
      <c r="B868" s="97">
        <f>SUM(B854:B867)</f>
        <v>0</v>
      </c>
      <c r="C868" s="96"/>
      <c r="D868" s="97">
        <f t="shared" ref="D868:F868" si="227">SUM(D854:D867)</f>
        <v>0</v>
      </c>
      <c r="E868" s="97">
        <f t="shared" si="227"/>
        <v>0</v>
      </c>
      <c r="F868" s="97">
        <f t="shared" si="227"/>
        <v>0</v>
      </c>
      <c r="G868" s="87"/>
      <c r="H868" s="96"/>
      <c r="I868" s="97">
        <f t="shared" ref="I868:L868" si="228">SUM(I854:I867)</f>
        <v>0</v>
      </c>
      <c r="J868" s="98">
        <f t="shared" si="228"/>
        <v>0</v>
      </c>
      <c r="K868" s="98">
        <f t="shared" si="228"/>
        <v>0</v>
      </c>
      <c r="L868" s="98">
        <f t="shared" si="228"/>
        <v>0</v>
      </c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5.75" customHeight="1">
      <c r="A869" s="8"/>
      <c r="B869" s="100"/>
      <c r="C869" s="100"/>
      <c r="D869" s="100"/>
      <c r="E869" s="100"/>
      <c r="F869" s="100"/>
      <c r="G869" s="100"/>
      <c r="H869" s="100"/>
      <c r="I869" s="101" t="s">
        <v>496</v>
      </c>
      <c r="J869" s="33"/>
      <c r="K869" s="100"/>
      <c r="L869" s="101" t="s">
        <v>497</v>
      </c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5.75" customHeight="1">
      <c r="A870" s="8"/>
      <c r="B870" s="100"/>
      <c r="C870" s="100"/>
      <c r="D870" s="100"/>
      <c r="E870" s="100"/>
      <c r="F870" s="100"/>
      <c r="G870" s="100"/>
      <c r="H870" s="100"/>
      <c r="I870" s="104">
        <f>G866*A852</f>
        <v>0</v>
      </c>
      <c r="J870" s="33"/>
      <c r="K870" s="100"/>
      <c r="L870" s="104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33"/>
      <c r="K871" s="8"/>
      <c r="L871" s="8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33"/>
      <c r="K872" s="8"/>
      <c r="L872" s="8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5.75" customHeight="1">
      <c r="A873" s="66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6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5.75" customHeight="1">
      <c r="A874" s="78" t="s">
        <v>478</v>
      </c>
      <c r="B874" s="79" t="s">
        <v>479</v>
      </c>
      <c r="C874" s="75"/>
      <c r="D874" s="76"/>
      <c r="E874" s="80" t="s">
        <v>480</v>
      </c>
      <c r="F874" s="75"/>
      <c r="G874" s="76"/>
      <c r="H874" s="79" t="s">
        <v>481</v>
      </c>
      <c r="I874" s="75"/>
      <c r="J874" s="75"/>
      <c r="K874" s="75"/>
      <c r="L874" s="76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5.75" customHeight="1">
      <c r="A875" s="177">
        <v>4.0</v>
      </c>
      <c r="B875" s="82" t="s">
        <v>482</v>
      </c>
      <c r="C875" s="82" t="s">
        <v>483</v>
      </c>
      <c r="D875" s="82" t="s">
        <v>484</v>
      </c>
      <c r="E875" s="82" t="s">
        <v>485</v>
      </c>
      <c r="F875" s="82" t="s">
        <v>484</v>
      </c>
      <c r="G875" s="82" t="s">
        <v>524</v>
      </c>
      <c r="H875" s="82" t="s">
        <v>486</v>
      </c>
      <c r="I875" s="82" t="s">
        <v>487</v>
      </c>
      <c r="J875" s="114" t="s">
        <v>488</v>
      </c>
      <c r="K875" s="85" t="s">
        <v>489</v>
      </c>
      <c r="L875" s="85" t="s">
        <v>490</v>
      </c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5.75" customHeight="1">
      <c r="A876" s="86" t="s">
        <v>491</v>
      </c>
      <c r="B876" s="87"/>
      <c r="C876" s="87"/>
      <c r="D876" s="87"/>
      <c r="E876" s="87"/>
      <c r="F876" s="87"/>
      <c r="G876" s="87"/>
      <c r="H876" s="87"/>
      <c r="I876" s="87"/>
      <c r="J876" s="115"/>
      <c r="K876" s="87"/>
      <c r="L876" s="8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5.75" customHeight="1">
      <c r="A877" s="2"/>
      <c r="B877" s="89"/>
      <c r="C877" s="89"/>
      <c r="D877" s="18">
        <f t="shared" ref="D877:D890" si="229">C877*B877</f>
        <v>0</v>
      </c>
      <c r="E877" s="18">
        <f>B877*A875</f>
        <v>0</v>
      </c>
      <c r="F877" s="18">
        <f t="shared" ref="F877:F890" si="230">E877*C877</f>
        <v>0</v>
      </c>
      <c r="G877" s="140">
        <v>0.0</v>
      </c>
      <c r="H877" s="18"/>
      <c r="I877" s="89">
        <f t="shared" ref="I877:I890" si="231">H877*E877</f>
        <v>0</v>
      </c>
      <c r="J877" s="116"/>
      <c r="K877" s="3">
        <f t="shared" ref="K877:K890" si="232">J877*I877</f>
        <v>0</v>
      </c>
      <c r="L877" s="3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5.75" customHeight="1">
      <c r="A878" s="2"/>
      <c r="B878" s="89"/>
      <c r="C878" s="89"/>
      <c r="D878" s="18">
        <f t="shared" si="229"/>
        <v>0</v>
      </c>
      <c r="E878" s="18">
        <f>B878*A875</f>
        <v>0</v>
      </c>
      <c r="F878" s="18">
        <f t="shared" si="230"/>
        <v>0</v>
      </c>
      <c r="G878" s="87"/>
      <c r="H878" s="18"/>
      <c r="I878" s="89">
        <f t="shared" si="231"/>
        <v>0</v>
      </c>
      <c r="J878" s="116"/>
      <c r="K878" s="3">
        <f t="shared" si="232"/>
        <v>0</v>
      </c>
      <c r="L878" s="3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5.75" customHeight="1">
      <c r="A879" s="2"/>
      <c r="B879" s="18"/>
      <c r="C879" s="18"/>
      <c r="D879" s="18">
        <f t="shared" si="229"/>
        <v>0</v>
      </c>
      <c r="E879" s="18">
        <f>B879*A875</f>
        <v>0</v>
      </c>
      <c r="F879" s="18">
        <f t="shared" si="230"/>
        <v>0</v>
      </c>
      <c r="G879" s="148" t="s">
        <v>527</v>
      </c>
      <c r="H879" s="18"/>
      <c r="I879" s="89">
        <f t="shared" si="231"/>
        <v>0</v>
      </c>
      <c r="J879" s="116"/>
      <c r="K879" s="3">
        <f t="shared" si="232"/>
        <v>0</v>
      </c>
      <c r="L879" s="3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5.75" customHeight="1">
      <c r="A880" s="2"/>
      <c r="B880" s="18"/>
      <c r="C880" s="18"/>
      <c r="D880" s="18">
        <f t="shared" si="229"/>
        <v>0</v>
      </c>
      <c r="E880" s="18">
        <f>B880*A875</f>
        <v>0</v>
      </c>
      <c r="F880" s="18">
        <f t="shared" si="230"/>
        <v>0</v>
      </c>
      <c r="G880" s="142"/>
      <c r="H880" s="18"/>
      <c r="I880" s="89">
        <f t="shared" si="231"/>
        <v>0</v>
      </c>
      <c r="J880" s="116"/>
      <c r="K880" s="3">
        <f t="shared" si="232"/>
        <v>0</v>
      </c>
      <c r="L880" s="3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5.75" customHeight="1">
      <c r="A881" s="2"/>
      <c r="B881" s="18"/>
      <c r="C881" s="18"/>
      <c r="D881" s="18">
        <f t="shared" si="229"/>
        <v>0</v>
      </c>
      <c r="E881" s="18">
        <f>B881*A875</f>
        <v>0</v>
      </c>
      <c r="F881" s="18">
        <f t="shared" si="230"/>
        <v>0</v>
      </c>
      <c r="G881" s="142"/>
      <c r="H881" s="18"/>
      <c r="I881" s="89">
        <f t="shared" si="231"/>
        <v>0</v>
      </c>
      <c r="J881" s="116"/>
      <c r="K881" s="3">
        <f t="shared" si="232"/>
        <v>0</v>
      </c>
      <c r="L881" s="3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5.75" customHeight="1">
      <c r="A882" s="2"/>
      <c r="B882" s="18"/>
      <c r="C882" s="18"/>
      <c r="D882" s="18">
        <f t="shared" si="229"/>
        <v>0</v>
      </c>
      <c r="E882" s="18">
        <f>B882*A875</f>
        <v>0</v>
      </c>
      <c r="F882" s="18">
        <f t="shared" si="230"/>
        <v>0</v>
      </c>
      <c r="G882" s="87"/>
      <c r="H882" s="18"/>
      <c r="I882" s="89">
        <f t="shared" si="231"/>
        <v>0</v>
      </c>
      <c r="J882" s="116"/>
      <c r="K882" s="3">
        <f t="shared" si="232"/>
        <v>0</v>
      </c>
      <c r="L882" s="3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5.75" customHeight="1">
      <c r="A883" s="2"/>
      <c r="B883" s="18"/>
      <c r="C883" s="18"/>
      <c r="D883" s="18">
        <f t="shared" si="229"/>
        <v>0</v>
      </c>
      <c r="E883" s="18">
        <f>B883*A875</f>
        <v>0</v>
      </c>
      <c r="F883" s="18">
        <f t="shared" si="230"/>
        <v>0</v>
      </c>
      <c r="G883" s="59"/>
      <c r="H883" s="18"/>
      <c r="I883" s="89">
        <f t="shared" si="231"/>
        <v>0</v>
      </c>
      <c r="J883" s="116"/>
      <c r="K883" s="3">
        <f t="shared" si="232"/>
        <v>0</v>
      </c>
      <c r="L883" s="3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5.75" customHeight="1">
      <c r="A884" s="2"/>
      <c r="B884" s="89"/>
      <c r="C884" s="89"/>
      <c r="D884" s="18">
        <f t="shared" si="229"/>
        <v>0</v>
      </c>
      <c r="E884" s="18">
        <f>B884*A875</f>
        <v>0</v>
      </c>
      <c r="F884" s="18">
        <f t="shared" si="230"/>
        <v>0</v>
      </c>
      <c r="G884" s="148" t="s">
        <v>528</v>
      </c>
      <c r="H884" s="18"/>
      <c r="I884" s="89">
        <f t="shared" si="231"/>
        <v>0</v>
      </c>
      <c r="J884" s="116"/>
      <c r="K884" s="3">
        <f t="shared" si="232"/>
        <v>0</v>
      </c>
      <c r="L884" s="3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5.75" customHeight="1">
      <c r="A885" s="2"/>
      <c r="B885" s="89"/>
      <c r="C885" s="89"/>
      <c r="D885" s="18">
        <f t="shared" si="229"/>
        <v>0</v>
      </c>
      <c r="E885" s="18">
        <f>B885*A875</f>
        <v>0</v>
      </c>
      <c r="F885" s="18">
        <f t="shared" si="230"/>
        <v>0</v>
      </c>
      <c r="G885" s="142"/>
      <c r="H885" s="18"/>
      <c r="I885" s="89">
        <f t="shared" si="231"/>
        <v>0</v>
      </c>
      <c r="J885" s="116"/>
      <c r="K885" s="3">
        <f t="shared" si="232"/>
        <v>0</v>
      </c>
      <c r="L885" s="3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5.75" customHeight="1">
      <c r="A886" s="1"/>
      <c r="B886" s="89"/>
      <c r="C886" s="89"/>
      <c r="D886" s="18">
        <f t="shared" si="229"/>
        <v>0</v>
      </c>
      <c r="E886" s="18">
        <f>B886*A875</f>
        <v>0</v>
      </c>
      <c r="F886" s="18">
        <f t="shared" si="230"/>
        <v>0</v>
      </c>
      <c r="G886" s="142"/>
      <c r="H886" s="18"/>
      <c r="I886" s="89">
        <f t="shared" si="231"/>
        <v>0</v>
      </c>
      <c r="J886" s="116"/>
      <c r="K886" s="3">
        <f t="shared" si="232"/>
        <v>0</v>
      </c>
      <c r="L886" s="3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5.75" customHeight="1">
      <c r="A887" s="1"/>
      <c r="B887" s="89"/>
      <c r="C887" s="89"/>
      <c r="D887" s="18">
        <f t="shared" si="229"/>
        <v>0</v>
      </c>
      <c r="E887" s="18">
        <f>B887*A875</f>
        <v>0</v>
      </c>
      <c r="F887" s="18">
        <f t="shared" si="230"/>
        <v>0</v>
      </c>
      <c r="G887" s="142"/>
      <c r="H887" s="18"/>
      <c r="I887" s="89">
        <f t="shared" si="231"/>
        <v>0</v>
      </c>
      <c r="J887" s="116"/>
      <c r="K887" s="3">
        <f t="shared" si="232"/>
        <v>0</v>
      </c>
      <c r="L887" s="3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5.75" customHeight="1">
      <c r="A888" s="31"/>
      <c r="B888" s="89"/>
      <c r="C888" s="89"/>
      <c r="D888" s="95">
        <f t="shared" si="229"/>
        <v>0</v>
      </c>
      <c r="E888" s="95">
        <f>B888*A875</f>
        <v>0</v>
      </c>
      <c r="F888" s="18">
        <f t="shared" si="230"/>
        <v>0</v>
      </c>
      <c r="G888" s="87"/>
      <c r="H888" s="18"/>
      <c r="I888" s="89">
        <f t="shared" si="231"/>
        <v>0</v>
      </c>
      <c r="J888" s="118"/>
      <c r="K888" s="3">
        <f t="shared" si="232"/>
        <v>0</v>
      </c>
      <c r="L888" s="3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5.75" customHeight="1">
      <c r="A889" s="31"/>
      <c r="B889" s="89"/>
      <c r="C889" s="89"/>
      <c r="D889" s="18">
        <f t="shared" si="229"/>
        <v>0</v>
      </c>
      <c r="E889" s="18">
        <f>B889*A875</f>
        <v>0</v>
      </c>
      <c r="F889" s="18">
        <f t="shared" si="230"/>
        <v>0</v>
      </c>
      <c r="G889" s="143">
        <f>F891/A875</f>
        <v>0</v>
      </c>
      <c r="H889" s="18"/>
      <c r="I889" s="89">
        <f t="shared" si="231"/>
        <v>0</v>
      </c>
      <c r="J889" s="3"/>
      <c r="K889" s="3">
        <f t="shared" si="232"/>
        <v>0</v>
      </c>
      <c r="L889" s="3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5.75" customHeight="1">
      <c r="A890" s="31"/>
      <c r="B890" s="89"/>
      <c r="C890" s="89"/>
      <c r="D890" s="18">
        <f t="shared" si="229"/>
        <v>0</v>
      </c>
      <c r="E890" s="18">
        <f>B890*A875</f>
        <v>0</v>
      </c>
      <c r="F890" s="18">
        <f t="shared" si="230"/>
        <v>0</v>
      </c>
      <c r="G890" s="142"/>
      <c r="H890" s="18"/>
      <c r="I890" s="89">
        <f t="shared" si="231"/>
        <v>0</v>
      </c>
      <c r="J890" s="3"/>
      <c r="K890" s="3">
        <f t="shared" si="232"/>
        <v>0</v>
      </c>
      <c r="L890" s="3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5.75" customHeight="1">
      <c r="A891" s="4" t="s">
        <v>495</v>
      </c>
      <c r="B891" s="97">
        <f>SUM(B877:B890)</f>
        <v>0</v>
      </c>
      <c r="C891" s="96"/>
      <c r="D891" s="97">
        <f t="shared" ref="D891:F891" si="233">SUM(D877:D890)</f>
        <v>0</v>
      </c>
      <c r="E891" s="97">
        <f t="shared" si="233"/>
        <v>0</v>
      </c>
      <c r="F891" s="97">
        <f t="shared" si="233"/>
        <v>0</v>
      </c>
      <c r="G891" s="87"/>
      <c r="H891" s="96"/>
      <c r="I891" s="97">
        <f t="shared" ref="I891:L891" si="234">SUM(I877:I890)</f>
        <v>0</v>
      </c>
      <c r="J891" s="98">
        <f t="shared" si="234"/>
        <v>0</v>
      </c>
      <c r="K891" s="98">
        <f t="shared" si="234"/>
        <v>0</v>
      </c>
      <c r="L891" s="98">
        <f t="shared" si="234"/>
        <v>0</v>
      </c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5.75" customHeight="1">
      <c r="A892" s="8"/>
      <c r="B892" s="100"/>
      <c r="C892" s="100"/>
      <c r="D892" s="100"/>
      <c r="E892" s="100"/>
      <c r="F892" s="100"/>
      <c r="G892" s="100"/>
      <c r="H892" s="100"/>
      <c r="I892" s="101" t="s">
        <v>496</v>
      </c>
      <c r="J892" s="33"/>
      <c r="K892" s="100"/>
      <c r="L892" s="101" t="s">
        <v>497</v>
      </c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5.75" customHeight="1">
      <c r="A893" s="8"/>
      <c r="B893" s="100"/>
      <c r="C893" s="100"/>
      <c r="D893" s="100"/>
      <c r="E893" s="100"/>
      <c r="F893" s="100"/>
      <c r="G893" s="100"/>
      <c r="H893" s="100"/>
      <c r="I893" s="104">
        <f>G889*A875</f>
        <v>0</v>
      </c>
      <c r="J893" s="33"/>
      <c r="K893" s="100"/>
      <c r="L893" s="104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5.75" customHeight="1">
      <c r="A894" s="8"/>
      <c r="B894" s="100"/>
      <c r="C894" s="100"/>
      <c r="D894" s="100"/>
      <c r="E894" s="100"/>
      <c r="F894" s="100"/>
      <c r="G894" s="100"/>
      <c r="H894" s="100"/>
      <c r="I894" s="107"/>
      <c r="J894" s="33"/>
      <c r="K894" s="100"/>
      <c r="L894" s="10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33"/>
      <c r="K895" s="8"/>
      <c r="L895" s="8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5.75" customHeight="1">
      <c r="A896" s="66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6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5.75" customHeight="1">
      <c r="A897" s="78" t="s">
        <v>478</v>
      </c>
      <c r="B897" s="79" t="s">
        <v>479</v>
      </c>
      <c r="C897" s="75"/>
      <c r="D897" s="76"/>
      <c r="E897" s="80" t="s">
        <v>480</v>
      </c>
      <c r="F897" s="75"/>
      <c r="G897" s="76"/>
      <c r="H897" s="79" t="s">
        <v>481</v>
      </c>
      <c r="I897" s="75"/>
      <c r="J897" s="75"/>
      <c r="K897" s="75"/>
      <c r="L897" s="76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5.75" customHeight="1">
      <c r="A898" s="177">
        <v>4.0</v>
      </c>
      <c r="B898" s="82" t="s">
        <v>482</v>
      </c>
      <c r="C898" s="82" t="s">
        <v>483</v>
      </c>
      <c r="D898" s="82" t="s">
        <v>484</v>
      </c>
      <c r="E898" s="82" t="s">
        <v>485</v>
      </c>
      <c r="F898" s="82" t="s">
        <v>484</v>
      </c>
      <c r="G898" s="82" t="s">
        <v>524</v>
      </c>
      <c r="H898" s="82" t="s">
        <v>486</v>
      </c>
      <c r="I898" s="82" t="s">
        <v>487</v>
      </c>
      <c r="J898" s="114" t="s">
        <v>488</v>
      </c>
      <c r="K898" s="85" t="s">
        <v>489</v>
      </c>
      <c r="L898" s="85" t="s">
        <v>490</v>
      </c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5.75" customHeight="1">
      <c r="A899" s="86" t="s">
        <v>491</v>
      </c>
      <c r="B899" s="87"/>
      <c r="C899" s="87"/>
      <c r="D899" s="87"/>
      <c r="E899" s="87"/>
      <c r="F899" s="87"/>
      <c r="G899" s="87"/>
      <c r="H899" s="87"/>
      <c r="I899" s="87"/>
      <c r="J899" s="115"/>
      <c r="K899" s="87"/>
      <c r="L899" s="8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5.75" customHeight="1">
      <c r="A900" s="2"/>
      <c r="B900" s="89"/>
      <c r="C900" s="89"/>
      <c r="D900" s="18">
        <f t="shared" ref="D900:D913" si="235">C900*B900</f>
        <v>0</v>
      </c>
      <c r="E900" s="18">
        <f>B900*A898</f>
        <v>0</v>
      </c>
      <c r="F900" s="18">
        <f t="shared" ref="F900:F913" si="236">E900*C900</f>
        <v>0</v>
      </c>
      <c r="G900" s="140">
        <v>0.0</v>
      </c>
      <c r="H900" s="18"/>
      <c r="I900" s="89">
        <f t="shared" ref="I900:I913" si="237">H900*E900</f>
        <v>0</v>
      </c>
      <c r="J900" s="116"/>
      <c r="K900" s="3">
        <f t="shared" ref="K900:K913" si="238">J900*I900</f>
        <v>0</v>
      </c>
      <c r="L900" s="3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5.75" customHeight="1">
      <c r="A901" s="2"/>
      <c r="B901" s="89"/>
      <c r="C901" s="89"/>
      <c r="D901" s="18">
        <f t="shared" si="235"/>
        <v>0</v>
      </c>
      <c r="E901" s="18">
        <f>B901*A898</f>
        <v>0</v>
      </c>
      <c r="F901" s="18">
        <f t="shared" si="236"/>
        <v>0</v>
      </c>
      <c r="G901" s="87"/>
      <c r="H901" s="18"/>
      <c r="I901" s="89">
        <f t="shared" si="237"/>
        <v>0</v>
      </c>
      <c r="J901" s="116"/>
      <c r="K901" s="3">
        <f t="shared" si="238"/>
        <v>0</v>
      </c>
      <c r="L901" s="3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5.75" customHeight="1">
      <c r="A902" s="2"/>
      <c r="B902" s="18"/>
      <c r="C902" s="18"/>
      <c r="D902" s="18">
        <f t="shared" si="235"/>
        <v>0</v>
      </c>
      <c r="E902" s="18">
        <f>B902*A898</f>
        <v>0</v>
      </c>
      <c r="F902" s="18">
        <f t="shared" si="236"/>
        <v>0</v>
      </c>
      <c r="G902" s="148" t="s">
        <v>527</v>
      </c>
      <c r="H902" s="18"/>
      <c r="I902" s="89">
        <f t="shared" si="237"/>
        <v>0</v>
      </c>
      <c r="J902" s="116"/>
      <c r="K902" s="3">
        <f t="shared" si="238"/>
        <v>0</v>
      </c>
      <c r="L902" s="3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5.75" customHeight="1">
      <c r="A903" s="2"/>
      <c r="B903" s="18"/>
      <c r="C903" s="18"/>
      <c r="D903" s="18">
        <f t="shared" si="235"/>
        <v>0</v>
      </c>
      <c r="E903" s="18">
        <f>B903*A898</f>
        <v>0</v>
      </c>
      <c r="F903" s="18">
        <f t="shared" si="236"/>
        <v>0</v>
      </c>
      <c r="G903" s="142"/>
      <c r="H903" s="18"/>
      <c r="I903" s="89">
        <f t="shared" si="237"/>
        <v>0</v>
      </c>
      <c r="J903" s="116"/>
      <c r="K903" s="3">
        <f t="shared" si="238"/>
        <v>0</v>
      </c>
      <c r="L903" s="3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5.75" customHeight="1">
      <c r="A904" s="2"/>
      <c r="B904" s="18"/>
      <c r="C904" s="18"/>
      <c r="D904" s="18">
        <f t="shared" si="235"/>
        <v>0</v>
      </c>
      <c r="E904" s="18">
        <f>B904*A898</f>
        <v>0</v>
      </c>
      <c r="F904" s="18">
        <f t="shared" si="236"/>
        <v>0</v>
      </c>
      <c r="G904" s="142"/>
      <c r="H904" s="18"/>
      <c r="I904" s="89">
        <f t="shared" si="237"/>
        <v>0</v>
      </c>
      <c r="J904" s="116"/>
      <c r="K904" s="3">
        <f t="shared" si="238"/>
        <v>0</v>
      </c>
      <c r="L904" s="3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5.75" customHeight="1">
      <c r="A905" s="2"/>
      <c r="B905" s="18"/>
      <c r="C905" s="18"/>
      <c r="D905" s="18">
        <f t="shared" si="235"/>
        <v>0</v>
      </c>
      <c r="E905" s="18">
        <f>B905*A898</f>
        <v>0</v>
      </c>
      <c r="F905" s="18">
        <f t="shared" si="236"/>
        <v>0</v>
      </c>
      <c r="G905" s="87"/>
      <c r="H905" s="18"/>
      <c r="I905" s="89">
        <f t="shared" si="237"/>
        <v>0</v>
      </c>
      <c r="J905" s="116"/>
      <c r="K905" s="3">
        <f t="shared" si="238"/>
        <v>0</v>
      </c>
      <c r="L905" s="3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5.75" customHeight="1">
      <c r="A906" s="2"/>
      <c r="B906" s="18"/>
      <c r="C906" s="18"/>
      <c r="D906" s="18">
        <f t="shared" si="235"/>
        <v>0</v>
      </c>
      <c r="E906" s="18">
        <f>B906*A898</f>
        <v>0</v>
      </c>
      <c r="F906" s="18">
        <f t="shared" si="236"/>
        <v>0</v>
      </c>
      <c r="G906" s="59"/>
      <c r="H906" s="18"/>
      <c r="I906" s="89">
        <f t="shared" si="237"/>
        <v>0</v>
      </c>
      <c r="J906" s="116"/>
      <c r="K906" s="3">
        <f t="shared" si="238"/>
        <v>0</v>
      </c>
      <c r="L906" s="3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5.75" customHeight="1">
      <c r="A907" s="2"/>
      <c r="B907" s="89"/>
      <c r="C907" s="89"/>
      <c r="D907" s="18">
        <f t="shared" si="235"/>
        <v>0</v>
      </c>
      <c r="E907" s="18">
        <f>B907*A898</f>
        <v>0</v>
      </c>
      <c r="F907" s="18">
        <f t="shared" si="236"/>
        <v>0</v>
      </c>
      <c r="G907" s="148" t="s">
        <v>528</v>
      </c>
      <c r="H907" s="18"/>
      <c r="I907" s="89">
        <f t="shared" si="237"/>
        <v>0</v>
      </c>
      <c r="J907" s="116"/>
      <c r="K907" s="3">
        <f t="shared" si="238"/>
        <v>0</v>
      </c>
      <c r="L907" s="3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5.75" customHeight="1">
      <c r="A908" s="2"/>
      <c r="B908" s="89"/>
      <c r="C908" s="89"/>
      <c r="D908" s="18">
        <f t="shared" si="235"/>
        <v>0</v>
      </c>
      <c r="E908" s="18">
        <f>B908*A898</f>
        <v>0</v>
      </c>
      <c r="F908" s="18">
        <f t="shared" si="236"/>
        <v>0</v>
      </c>
      <c r="G908" s="142"/>
      <c r="H908" s="18"/>
      <c r="I908" s="89">
        <f t="shared" si="237"/>
        <v>0</v>
      </c>
      <c r="J908" s="116"/>
      <c r="K908" s="3">
        <f t="shared" si="238"/>
        <v>0</v>
      </c>
      <c r="L908" s="3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5.75" customHeight="1">
      <c r="A909" s="1"/>
      <c r="B909" s="89"/>
      <c r="C909" s="89"/>
      <c r="D909" s="18">
        <f t="shared" si="235"/>
        <v>0</v>
      </c>
      <c r="E909" s="18">
        <f>B909*A898</f>
        <v>0</v>
      </c>
      <c r="F909" s="18">
        <f t="shared" si="236"/>
        <v>0</v>
      </c>
      <c r="G909" s="142"/>
      <c r="H909" s="18"/>
      <c r="I909" s="89">
        <f t="shared" si="237"/>
        <v>0</v>
      </c>
      <c r="J909" s="116"/>
      <c r="K909" s="3">
        <f t="shared" si="238"/>
        <v>0</v>
      </c>
      <c r="L909" s="3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5.75" customHeight="1">
      <c r="A910" s="1"/>
      <c r="B910" s="89"/>
      <c r="C910" s="89"/>
      <c r="D910" s="18">
        <f t="shared" si="235"/>
        <v>0</v>
      </c>
      <c r="E910" s="18">
        <f>B910*A898</f>
        <v>0</v>
      </c>
      <c r="F910" s="18">
        <f t="shared" si="236"/>
        <v>0</v>
      </c>
      <c r="G910" s="142"/>
      <c r="H910" s="18"/>
      <c r="I910" s="89">
        <f t="shared" si="237"/>
        <v>0</v>
      </c>
      <c r="J910" s="116"/>
      <c r="K910" s="3">
        <f t="shared" si="238"/>
        <v>0</v>
      </c>
      <c r="L910" s="3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5.75" customHeight="1">
      <c r="A911" s="31"/>
      <c r="B911" s="89"/>
      <c r="C911" s="89"/>
      <c r="D911" s="95">
        <f t="shared" si="235"/>
        <v>0</v>
      </c>
      <c r="E911" s="95">
        <f>B911*A898</f>
        <v>0</v>
      </c>
      <c r="F911" s="18">
        <f t="shared" si="236"/>
        <v>0</v>
      </c>
      <c r="G911" s="87"/>
      <c r="H911" s="18"/>
      <c r="I911" s="89">
        <f t="shared" si="237"/>
        <v>0</v>
      </c>
      <c r="J911" s="118"/>
      <c r="K911" s="3">
        <f t="shared" si="238"/>
        <v>0</v>
      </c>
      <c r="L911" s="3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5.75" customHeight="1">
      <c r="A912" s="31"/>
      <c r="B912" s="89"/>
      <c r="C912" s="89"/>
      <c r="D912" s="18">
        <f t="shared" si="235"/>
        <v>0</v>
      </c>
      <c r="E912" s="18">
        <f>B912*A898</f>
        <v>0</v>
      </c>
      <c r="F912" s="18">
        <f t="shared" si="236"/>
        <v>0</v>
      </c>
      <c r="G912" s="143">
        <f>F914/A898</f>
        <v>0</v>
      </c>
      <c r="H912" s="18"/>
      <c r="I912" s="89">
        <f t="shared" si="237"/>
        <v>0</v>
      </c>
      <c r="J912" s="3"/>
      <c r="K912" s="3">
        <f t="shared" si="238"/>
        <v>0</v>
      </c>
      <c r="L912" s="3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5.75" customHeight="1">
      <c r="A913" s="31"/>
      <c r="B913" s="89"/>
      <c r="C913" s="89"/>
      <c r="D913" s="18">
        <f t="shared" si="235"/>
        <v>0</v>
      </c>
      <c r="E913" s="18">
        <f>B913*A898</f>
        <v>0</v>
      </c>
      <c r="F913" s="18">
        <f t="shared" si="236"/>
        <v>0</v>
      </c>
      <c r="G913" s="142"/>
      <c r="H913" s="18"/>
      <c r="I913" s="89">
        <f t="shared" si="237"/>
        <v>0</v>
      </c>
      <c r="J913" s="3"/>
      <c r="K913" s="3">
        <f t="shared" si="238"/>
        <v>0</v>
      </c>
      <c r="L913" s="3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5.75" customHeight="1">
      <c r="A914" s="4" t="s">
        <v>495</v>
      </c>
      <c r="B914" s="97">
        <f>SUM(B900:B913)</f>
        <v>0</v>
      </c>
      <c r="C914" s="96"/>
      <c r="D914" s="97">
        <f t="shared" ref="D914:F914" si="239">SUM(D900:D913)</f>
        <v>0</v>
      </c>
      <c r="E914" s="97">
        <f t="shared" si="239"/>
        <v>0</v>
      </c>
      <c r="F914" s="97">
        <f t="shared" si="239"/>
        <v>0</v>
      </c>
      <c r="G914" s="87"/>
      <c r="H914" s="96"/>
      <c r="I914" s="97">
        <f t="shared" ref="I914:L914" si="240">SUM(I900:I913)</f>
        <v>0</v>
      </c>
      <c r="J914" s="98">
        <f t="shared" si="240"/>
        <v>0</v>
      </c>
      <c r="K914" s="98">
        <f t="shared" si="240"/>
        <v>0</v>
      </c>
      <c r="L914" s="98">
        <f t="shared" si="240"/>
        <v>0</v>
      </c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5.75" customHeight="1">
      <c r="A915" s="8"/>
      <c r="B915" s="100"/>
      <c r="C915" s="100"/>
      <c r="D915" s="100"/>
      <c r="E915" s="100"/>
      <c r="F915" s="100"/>
      <c r="G915" s="100"/>
      <c r="H915" s="100"/>
      <c r="I915" s="101" t="s">
        <v>496</v>
      </c>
      <c r="J915" s="33"/>
      <c r="K915" s="100"/>
      <c r="L915" s="101" t="s">
        <v>497</v>
      </c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5.75" customHeight="1">
      <c r="A916" s="8"/>
      <c r="B916" s="100"/>
      <c r="C916" s="100"/>
      <c r="D916" s="100"/>
      <c r="E916" s="100"/>
      <c r="F916" s="100"/>
      <c r="G916" s="100"/>
      <c r="H916" s="100"/>
      <c r="I916" s="104">
        <f>G912*A898</f>
        <v>0</v>
      </c>
      <c r="J916" s="33"/>
      <c r="K916" s="100"/>
      <c r="L916" s="104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33"/>
      <c r="K917" s="8"/>
      <c r="L917" s="8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33"/>
      <c r="K918" s="8"/>
      <c r="L918" s="8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5.75" customHeight="1">
      <c r="A919" s="66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6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5.75" customHeight="1">
      <c r="A920" s="78" t="s">
        <v>478</v>
      </c>
      <c r="B920" s="79" t="s">
        <v>479</v>
      </c>
      <c r="C920" s="75"/>
      <c r="D920" s="76"/>
      <c r="E920" s="80" t="s">
        <v>480</v>
      </c>
      <c r="F920" s="75"/>
      <c r="G920" s="76"/>
      <c r="H920" s="79" t="s">
        <v>481</v>
      </c>
      <c r="I920" s="75"/>
      <c r="J920" s="75"/>
      <c r="K920" s="75"/>
      <c r="L920" s="76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5.75" customHeight="1">
      <c r="A921" s="177">
        <v>4.0</v>
      </c>
      <c r="B921" s="82" t="s">
        <v>482</v>
      </c>
      <c r="C921" s="82" t="s">
        <v>483</v>
      </c>
      <c r="D921" s="82" t="s">
        <v>484</v>
      </c>
      <c r="E921" s="82" t="s">
        <v>485</v>
      </c>
      <c r="F921" s="82" t="s">
        <v>484</v>
      </c>
      <c r="G921" s="82" t="s">
        <v>524</v>
      </c>
      <c r="H921" s="82" t="s">
        <v>486</v>
      </c>
      <c r="I921" s="82" t="s">
        <v>487</v>
      </c>
      <c r="J921" s="114" t="s">
        <v>488</v>
      </c>
      <c r="K921" s="85" t="s">
        <v>489</v>
      </c>
      <c r="L921" s="85" t="s">
        <v>490</v>
      </c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5.75" customHeight="1">
      <c r="A922" s="86" t="s">
        <v>491</v>
      </c>
      <c r="B922" s="87"/>
      <c r="C922" s="87"/>
      <c r="D922" s="87"/>
      <c r="E922" s="87"/>
      <c r="F922" s="87"/>
      <c r="G922" s="87"/>
      <c r="H922" s="87"/>
      <c r="I922" s="87"/>
      <c r="J922" s="115"/>
      <c r="K922" s="87"/>
      <c r="L922" s="8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5.75" customHeight="1">
      <c r="A923" s="2"/>
      <c r="B923" s="89"/>
      <c r="C923" s="89"/>
      <c r="D923" s="18">
        <f t="shared" ref="D923:D936" si="241">C923*B923</f>
        <v>0</v>
      </c>
      <c r="E923" s="18">
        <f>B923*A921</f>
        <v>0</v>
      </c>
      <c r="F923" s="18">
        <f t="shared" ref="F923:F936" si="242">E923*C923</f>
        <v>0</v>
      </c>
      <c r="G923" s="140">
        <v>0.0</v>
      </c>
      <c r="H923" s="18"/>
      <c r="I923" s="89">
        <f t="shared" ref="I923:I936" si="243">H923*E923</f>
        <v>0</v>
      </c>
      <c r="J923" s="116"/>
      <c r="K923" s="3">
        <f t="shared" ref="K923:K936" si="244">J923*I923</f>
        <v>0</v>
      </c>
      <c r="L923" s="3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5.75" customHeight="1">
      <c r="A924" s="2"/>
      <c r="B924" s="89"/>
      <c r="C924" s="89"/>
      <c r="D924" s="18">
        <f t="shared" si="241"/>
        <v>0</v>
      </c>
      <c r="E924" s="18">
        <f>B924*A921</f>
        <v>0</v>
      </c>
      <c r="F924" s="18">
        <f t="shared" si="242"/>
        <v>0</v>
      </c>
      <c r="G924" s="87"/>
      <c r="H924" s="18"/>
      <c r="I924" s="89">
        <f t="shared" si="243"/>
        <v>0</v>
      </c>
      <c r="J924" s="116"/>
      <c r="K924" s="3">
        <f t="shared" si="244"/>
        <v>0</v>
      </c>
      <c r="L924" s="3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5.75" customHeight="1">
      <c r="A925" s="2"/>
      <c r="B925" s="18"/>
      <c r="C925" s="18"/>
      <c r="D925" s="18">
        <f t="shared" si="241"/>
        <v>0</v>
      </c>
      <c r="E925" s="18">
        <f>B925*A921</f>
        <v>0</v>
      </c>
      <c r="F925" s="18">
        <f t="shared" si="242"/>
        <v>0</v>
      </c>
      <c r="G925" s="148" t="s">
        <v>527</v>
      </c>
      <c r="H925" s="18"/>
      <c r="I925" s="89">
        <f t="shared" si="243"/>
        <v>0</v>
      </c>
      <c r="J925" s="116"/>
      <c r="K925" s="3">
        <f t="shared" si="244"/>
        <v>0</v>
      </c>
      <c r="L925" s="3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5.75" customHeight="1">
      <c r="A926" s="2"/>
      <c r="B926" s="18"/>
      <c r="C926" s="18"/>
      <c r="D926" s="18">
        <f t="shared" si="241"/>
        <v>0</v>
      </c>
      <c r="E926" s="18">
        <f>B926*A921</f>
        <v>0</v>
      </c>
      <c r="F926" s="18">
        <f t="shared" si="242"/>
        <v>0</v>
      </c>
      <c r="G926" s="142"/>
      <c r="H926" s="18"/>
      <c r="I926" s="89">
        <f t="shared" si="243"/>
        <v>0</v>
      </c>
      <c r="J926" s="116"/>
      <c r="K926" s="3">
        <f t="shared" si="244"/>
        <v>0</v>
      </c>
      <c r="L926" s="3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5.75" customHeight="1">
      <c r="A927" s="2"/>
      <c r="B927" s="18"/>
      <c r="C927" s="18"/>
      <c r="D927" s="18">
        <f t="shared" si="241"/>
        <v>0</v>
      </c>
      <c r="E927" s="18">
        <f>B927*A921</f>
        <v>0</v>
      </c>
      <c r="F927" s="18">
        <f t="shared" si="242"/>
        <v>0</v>
      </c>
      <c r="G927" s="142"/>
      <c r="H927" s="18"/>
      <c r="I927" s="89">
        <f t="shared" si="243"/>
        <v>0</v>
      </c>
      <c r="J927" s="116"/>
      <c r="K927" s="3">
        <f t="shared" si="244"/>
        <v>0</v>
      </c>
      <c r="L927" s="3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5.75" customHeight="1">
      <c r="A928" s="2"/>
      <c r="B928" s="18"/>
      <c r="C928" s="18"/>
      <c r="D928" s="18">
        <f t="shared" si="241"/>
        <v>0</v>
      </c>
      <c r="E928" s="18">
        <f>B928*A921</f>
        <v>0</v>
      </c>
      <c r="F928" s="18">
        <f t="shared" si="242"/>
        <v>0</v>
      </c>
      <c r="G928" s="87"/>
      <c r="H928" s="18"/>
      <c r="I928" s="89">
        <f t="shared" si="243"/>
        <v>0</v>
      </c>
      <c r="J928" s="116"/>
      <c r="K928" s="3">
        <f t="shared" si="244"/>
        <v>0</v>
      </c>
      <c r="L928" s="3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5.75" customHeight="1">
      <c r="A929" s="2"/>
      <c r="B929" s="18"/>
      <c r="C929" s="18"/>
      <c r="D929" s="18">
        <f t="shared" si="241"/>
        <v>0</v>
      </c>
      <c r="E929" s="18">
        <f>B929*A921</f>
        <v>0</v>
      </c>
      <c r="F929" s="18">
        <f t="shared" si="242"/>
        <v>0</v>
      </c>
      <c r="G929" s="59"/>
      <c r="H929" s="18"/>
      <c r="I929" s="89">
        <f t="shared" si="243"/>
        <v>0</v>
      </c>
      <c r="J929" s="116"/>
      <c r="K929" s="3">
        <f t="shared" si="244"/>
        <v>0</v>
      </c>
      <c r="L929" s="3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5.75" customHeight="1">
      <c r="A930" s="2"/>
      <c r="B930" s="89"/>
      <c r="C930" s="89"/>
      <c r="D930" s="18">
        <f t="shared" si="241"/>
        <v>0</v>
      </c>
      <c r="E930" s="18">
        <f>B930*A921</f>
        <v>0</v>
      </c>
      <c r="F930" s="18">
        <f t="shared" si="242"/>
        <v>0</v>
      </c>
      <c r="G930" s="148" t="s">
        <v>528</v>
      </c>
      <c r="H930" s="18"/>
      <c r="I930" s="89">
        <f t="shared" si="243"/>
        <v>0</v>
      </c>
      <c r="J930" s="116"/>
      <c r="K930" s="3">
        <f t="shared" si="244"/>
        <v>0</v>
      </c>
      <c r="L930" s="3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5.75" customHeight="1">
      <c r="A931" s="2"/>
      <c r="B931" s="89"/>
      <c r="C931" s="89"/>
      <c r="D931" s="18">
        <f t="shared" si="241"/>
        <v>0</v>
      </c>
      <c r="E931" s="18">
        <f>B931*A921</f>
        <v>0</v>
      </c>
      <c r="F931" s="18">
        <f t="shared" si="242"/>
        <v>0</v>
      </c>
      <c r="G931" s="142"/>
      <c r="H931" s="18"/>
      <c r="I931" s="89">
        <f t="shared" si="243"/>
        <v>0</v>
      </c>
      <c r="J931" s="116"/>
      <c r="K931" s="3">
        <f t="shared" si="244"/>
        <v>0</v>
      </c>
      <c r="L931" s="3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5.75" customHeight="1">
      <c r="A932" s="1"/>
      <c r="B932" s="89"/>
      <c r="C932" s="89"/>
      <c r="D932" s="18">
        <f t="shared" si="241"/>
        <v>0</v>
      </c>
      <c r="E932" s="18">
        <f>B932*A921</f>
        <v>0</v>
      </c>
      <c r="F932" s="18">
        <f t="shared" si="242"/>
        <v>0</v>
      </c>
      <c r="G932" s="142"/>
      <c r="H932" s="18"/>
      <c r="I932" s="89">
        <f t="shared" si="243"/>
        <v>0</v>
      </c>
      <c r="J932" s="116"/>
      <c r="K932" s="3">
        <f t="shared" si="244"/>
        <v>0</v>
      </c>
      <c r="L932" s="3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5.75" customHeight="1">
      <c r="A933" s="1"/>
      <c r="B933" s="89"/>
      <c r="C933" s="89"/>
      <c r="D933" s="18">
        <f t="shared" si="241"/>
        <v>0</v>
      </c>
      <c r="E933" s="18">
        <f>B933*A921</f>
        <v>0</v>
      </c>
      <c r="F933" s="18">
        <f t="shared" si="242"/>
        <v>0</v>
      </c>
      <c r="G933" s="142"/>
      <c r="H933" s="18"/>
      <c r="I933" s="89">
        <f t="shared" si="243"/>
        <v>0</v>
      </c>
      <c r="J933" s="116"/>
      <c r="K933" s="3">
        <f t="shared" si="244"/>
        <v>0</v>
      </c>
      <c r="L933" s="3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5.75" customHeight="1">
      <c r="A934" s="31"/>
      <c r="B934" s="89"/>
      <c r="C934" s="89"/>
      <c r="D934" s="95">
        <f t="shared" si="241"/>
        <v>0</v>
      </c>
      <c r="E934" s="95">
        <f>B934*A921</f>
        <v>0</v>
      </c>
      <c r="F934" s="18">
        <f t="shared" si="242"/>
        <v>0</v>
      </c>
      <c r="G934" s="87"/>
      <c r="H934" s="18"/>
      <c r="I934" s="89">
        <f t="shared" si="243"/>
        <v>0</v>
      </c>
      <c r="J934" s="118"/>
      <c r="K934" s="3">
        <f t="shared" si="244"/>
        <v>0</v>
      </c>
      <c r="L934" s="3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5.75" customHeight="1">
      <c r="A935" s="31"/>
      <c r="B935" s="89"/>
      <c r="C935" s="89"/>
      <c r="D935" s="18">
        <f t="shared" si="241"/>
        <v>0</v>
      </c>
      <c r="E935" s="18">
        <f>B935*A921</f>
        <v>0</v>
      </c>
      <c r="F935" s="18">
        <f t="shared" si="242"/>
        <v>0</v>
      </c>
      <c r="G935" s="143">
        <f>F937/A921</f>
        <v>0</v>
      </c>
      <c r="H935" s="18"/>
      <c r="I935" s="89">
        <f t="shared" si="243"/>
        <v>0</v>
      </c>
      <c r="J935" s="3"/>
      <c r="K935" s="3">
        <f t="shared" si="244"/>
        <v>0</v>
      </c>
      <c r="L935" s="3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5.75" customHeight="1">
      <c r="A936" s="31"/>
      <c r="B936" s="89"/>
      <c r="C936" s="89"/>
      <c r="D936" s="18">
        <f t="shared" si="241"/>
        <v>0</v>
      </c>
      <c r="E936" s="18">
        <f>B936*A921</f>
        <v>0</v>
      </c>
      <c r="F936" s="18">
        <f t="shared" si="242"/>
        <v>0</v>
      </c>
      <c r="G936" s="142"/>
      <c r="H936" s="18"/>
      <c r="I936" s="89">
        <f t="shared" si="243"/>
        <v>0</v>
      </c>
      <c r="J936" s="3"/>
      <c r="K936" s="3">
        <f t="shared" si="244"/>
        <v>0</v>
      </c>
      <c r="L936" s="3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5.75" customHeight="1">
      <c r="A937" s="4" t="s">
        <v>495</v>
      </c>
      <c r="B937" s="97">
        <f>SUM(B923:B936)</f>
        <v>0</v>
      </c>
      <c r="C937" s="96"/>
      <c r="D937" s="97">
        <f t="shared" ref="D937:F937" si="245">SUM(D923:D936)</f>
        <v>0</v>
      </c>
      <c r="E937" s="97">
        <f t="shared" si="245"/>
        <v>0</v>
      </c>
      <c r="F937" s="97">
        <f t="shared" si="245"/>
        <v>0</v>
      </c>
      <c r="G937" s="87"/>
      <c r="H937" s="96"/>
      <c r="I937" s="97">
        <f t="shared" ref="I937:L937" si="246">SUM(I923:I936)</f>
        <v>0</v>
      </c>
      <c r="J937" s="98">
        <f t="shared" si="246"/>
        <v>0</v>
      </c>
      <c r="K937" s="98">
        <f t="shared" si="246"/>
        <v>0</v>
      </c>
      <c r="L937" s="98">
        <f t="shared" si="246"/>
        <v>0</v>
      </c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5.75" customHeight="1">
      <c r="A938" s="8"/>
      <c r="B938" s="100"/>
      <c r="C938" s="100"/>
      <c r="D938" s="100"/>
      <c r="E938" s="100"/>
      <c r="F938" s="100"/>
      <c r="G938" s="100"/>
      <c r="H938" s="100"/>
      <c r="I938" s="101" t="s">
        <v>496</v>
      </c>
      <c r="J938" s="33"/>
      <c r="K938" s="100"/>
      <c r="L938" s="101" t="s">
        <v>497</v>
      </c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5.75" customHeight="1">
      <c r="A939" s="8"/>
      <c r="B939" s="100"/>
      <c r="C939" s="100"/>
      <c r="D939" s="100"/>
      <c r="E939" s="100"/>
      <c r="F939" s="100"/>
      <c r="G939" s="100"/>
      <c r="H939" s="100"/>
      <c r="I939" s="104">
        <f>G935*A921</f>
        <v>0</v>
      </c>
      <c r="J939" s="33"/>
      <c r="K939" s="100"/>
      <c r="L939" s="104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33"/>
      <c r="K940" s="8"/>
      <c r="L940" s="8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33"/>
      <c r="K941" s="8"/>
      <c r="L941" s="8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5.75" customHeight="1">
      <c r="A942" s="78" t="s">
        <v>478</v>
      </c>
      <c r="B942" s="79" t="s">
        <v>479</v>
      </c>
      <c r="C942" s="75"/>
      <c r="D942" s="76"/>
      <c r="E942" s="80" t="s">
        <v>480</v>
      </c>
      <c r="F942" s="75"/>
      <c r="G942" s="76"/>
      <c r="H942" s="79" t="s">
        <v>481</v>
      </c>
      <c r="I942" s="75"/>
      <c r="J942" s="75"/>
      <c r="K942" s="75"/>
      <c r="L942" s="76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5.75" customHeight="1">
      <c r="A943" s="177">
        <v>4.0</v>
      </c>
      <c r="B943" s="82" t="s">
        <v>482</v>
      </c>
      <c r="C943" s="82" t="s">
        <v>483</v>
      </c>
      <c r="D943" s="82" t="s">
        <v>484</v>
      </c>
      <c r="E943" s="82" t="s">
        <v>485</v>
      </c>
      <c r="F943" s="82" t="s">
        <v>484</v>
      </c>
      <c r="G943" s="82" t="s">
        <v>524</v>
      </c>
      <c r="H943" s="82" t="s">
        <v>486</v>
      </c>
      <c r="I943" s="82" t="s">
        <v>487</v>
      </c>
      <c r="J943" s="114" t="s">
        <v>488</v>
      </c>
      <c r="K943" s="85" t="s">
        <v>489</v>
      </c>
      <c r="L943" s="85" t="s">
        <v>490</v>
      </c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5.75" customHeight="1">
      <c r="A944" s="86" t="s">
        <v>491</v>
      </c>
      <c r="B944" s="87"/>
      <c r="C944" s="87"/>
      <c r="D944" s="87"/>
      <c r="E944" s="87"/>
      <c r="F944" s="87"/>
      <c r="G944" s="87"/>
      <c r="H944" s="87"/>
      <c r="I944" s="87"/>
      <c r="J944" s="115"/>
      <c r="K944" s="87"/>
      <c r="L944" s="8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5.75" customHeight="1">
      <c r="A945" s="2"/>
      <c r="B945" s="89"/>
      <c r="C945" s="89"/>
      <c r="D945" s="18">
        <f t="shared" ref="D945:D958" si="247">C945*B945</f>
        <v>0</v>
      </c>
      <c r="E945" s="18">
        <f>B945*A943</f>
        <v>0</v>
      </c>
      <c r="F945" s="18">
        <f t="shared" ref="F945:F958" si="248">E945*C945</f>
        <v>0</v>
      </c>
      <c r="G945" s="140">
        <v>0.0</v>
      </c>
      <c r="H945" s="18"/>
      <c r="I945" s="89">
        <f t="shared" ref="I945:I958" si="249">H945*E945</f>
        <v>0</v>
      </c>
      <c r="J945" s="116"/>
      <c r="K945" s="3">
        <f t="shared" ref="K945:K958" si="250">J945*I945</f>
        <v>0</v>
      </c>
      <c r="L945" s="3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5.75" customHeight="1">
      <c r="A946" s="2"/>
      <c r="B946" s="89"/>
      <c r="C946" s="89"/>
      <c r="D946" s="18">
        <f t="shared" si="247"/>
        <v>0</v>
      </c>
      <c r="E946" s="18">
        <f>B946*A943</f>
        <v>0</v>
      </c>
      <c r="F946" s="18">
        <f t="shared" si="248"/>
        <v>0</v>
      </c>
      <c r="G946" s="87"/>
      <c r="H946" s="18"/>
      <c r="I946" s="89">
        <f t="shared" si="249"/>
        <v>0</v>
      </c>
      <c r="J946" s="116"/>
      <c r="K946" s="3">
        <f t="shared" si="250"/>
        <v>0</v>
      </c>
      <c r="L946" s="3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5.75" customHeight="1">
      <c r="A947" s="2"/>
      <c r="B947" s="18"/>
      <c r="C947" s="18"/>
      <c r="D947" s="18">
        <f t="shared" si="247"/>
        <v>0</v>
      </c>
      <c r="E947" s="18">
        <f>B947*A943</f>
        <v>0</v>
      </c>
      <c r="F947" s="18">
        <f t="shared" si="248"/>
        <v>0</v>
      </c>
      <c r="G947" s="148" t="s">
        <v>527</v>
      </c>
      <c r="H947" s="18"/>
      <c r="I947" s="89">
        <f t="shared" si="249"/>
        <v>0</v>
      </c>
      <c r="J947" s="116"/>
      <c r="K947" s="3">
        <f t="shared" si="250"/>
        <v>0</v>
      </c>
      <c r="L947" s="3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5.75" customHeight="1">
      <c r="A948" s="2"/>
      <c r="B948" s="18"/>
      <c r="C948" s="18"/>
      <c r="D948" s="18">
        <f t="shared" si="247"/>
        <v>0</v>
      </c>
      <c r="E948" s="18">
        <f>B948*A943</f>
        <v>0</v>
      </c>
      <c r="F948" s="18">
        <f t="shared" si="248"/>
        <v>0</v>
      </c>
      <c r="G948" s="142"/>
      <c r="H948" s="18"/>
      <c r="I948" s="89">
        <f t="shared" si="249"/>
        <v>0</v>
      </c>
      <c r="J948" s="116"/>
      <c r="K948" s="3">
        <f t="shared" si="250"/>
        <v>0</v>
      </c>
      <c r="L948" s="3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5.75" customHeight="1">
      <c r="A949" s="2"/>
      <c r="B949" s="18"/>
      <c r="C949" s="18"/>
      <c r="D949" s="18">
        <f t="shared" si="247"/>
        <v>0</v>
      </c>
      <c r="E949" s="18">
        <f>B949*A943</f>
        <v>0</v>
      </c>
      <c r="F949" s="18">
        <f t="shared" si="248"/>
        <v>0</v>
      </c>
      <c r="G949" s="142"/>
      <c r="H949" s="18"/>
      <c r="I949" s="89">
        <f t="shared" si="249"/>
        <v>0</v>
      </c>
      <c r="J949" s="116"/>
      <c r="K949" s="3">
        <f t="shared" si="250"/>
        <v>0</v>
      </c>
      <c r="L949" s="3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5.75" customHeight="1">
      <c r="A950" s="2"/>
      <c r="B950" s="18"/>
      <c r="C950" s="18"/>
      <c r="D950" s="18">
        <f t="shared" si="247"/>
        <v>0</v>
      </c>
      <c r="E950" s="18">
        <f>B950*A943</f>
        <v>0</v>
      </c>
      <c r="F950" s="18">
        <f t="shared" si="248"/>
        <v>0</v>
      </c>
      <c r="G950" s="87"/>
      <c r="H950" s="18"/>
      <c r="I950" s="89">
        <f t="shared" si="249"/>
        <v>0</v>
      </c>
      <c r="J950" s="116"/>
      <c r="K950" s="3">
        <f t="shared" si="250"/>
        <v>0</v>
      </c>
      <c r="L950" s="3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5.75" customHeight="1">
      <c r="A951" s="2"/>
      <c r="B951" s="18"/>
      <c r="C951" s="18"/>
      <c r="D951" s="18">
        <f t="shared" si="247"/>
        <v>0</v>
      </c>
      <c r="E951" s="18">
        <f>B951*A943</f>
        <v>0</v>
      </c>
      <c r="F951" s="18">
        <f t="shared" si="248"/>
        <v>0</v>
      </c>
      <c r="G951" s="59"/>
      <c r="H951" s="18"/>
      <c r="I951" s="89">
        <f t="shared" si="249"/>
        <v>0</v>
      </c>
      <c r="J951" s="116"/>
      <c r="K951" s="3">
        <f t="shared" si="250"/>
        <v>0</v>
      </c>
      <c r="L951" s="3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5.75" customHeight="1">
      <c r="A952" s="2"/>
      <c r="B952" s="89"/>
      <c r="C952" s="89"/>
      <c r="D952" s="18">
        <f t="shared" si="247"/>
        <v>0</v>
      </c>
      <c r="E952" s="18">
        <f>B952*A943</f>
        <v>0</v>
      </c>
      <c r="F952" s="18">
        <f t="shared" si="248"/>
        <v>0</v>
      </c>
      <c r="G952" s="148" t="s">
        <v>528</v>
      </c>
      <c r="H952" s="18"/>
      <c r="I952" s="89">
        <f t="shared" si="249"/>
        <v>0</v>
      </c>
      <c r="J952" s="116"/>
      <c r="K952" s="3">
        <f t="shared" si="250"/>
        <v>0</v>
      </c>
      <c r="L952" s="3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5.75" customHeight="1">
      <c r="A953" s="2"/>
      <c r="B953" s="89"/>
      <c r="C953" s="89"/>
      <c r="D953" s="18">
        <f t="shared" si="247"/>
        <v>0</v>
      </c>
      <c r="E953" s="18">
        <f>B953*A943</f>
        <v>0</v>
      </c>
      <c r="F953" s="18">
        <f t="shared" si="248"/>
        <v>0</v>
      </c>
      <c r="G953" s="142"/>
      <c r="H953" s="18"/>
      <c r="I953" s="89">
        <f t="shared" si="249"/>
        <v>0</v>
      </c>
      <c r="J953" s="116"/>
      <c r="K953" s="3">
        <f t="shared" si="250"/>
        <v>0</v>
      </c>
      <c r="L953" s="3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5.75" customHeight="1">
      <c r="A954" s="1"/>
      <c r="B954" s="89"/>
      <c r="C954" s="89"/>
      <c r="D954" s="18">
        <f t="shared" si="247"/>
        <v>0</v>
      </c>
      <c r="E954" s="18">
        <f>B954*A943</f>
        <v>0</v>
      </c>
      <c r="F954" s="18">
        <f t="shared" si="248"/>
        <v>0</v>
      </c>
      <c r="G954" s="142"/>
      <c r="H954" s="18"/>
      <c r="I954" s="89">
        <f t="shared" si="249"/>
        <v>0</v>
      </c>
      <c r="J954" s="116"/>
      <c r="K954" s="3">
        <f t="shared" si="250"/>
        <v>0</v>
      </c>
      <c r="L954" s="3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5.75" customHeight="1">
      <c r="A955" s="1"/>
      <c r="B955" s="89"/>
      <c r="C955" s="89"/>
      <c r="D955" s="18">
        <f t="shared" si="247"/>
        <v>0</v>
      </c>
      <c r="E955" s="18">
        <f>B955*A943</f>
        <v>0</v>
      </c>
      <c r="F955" s="18">
        <f t="shared" si="248"/>
        <v>0</v>
      </c>
      <c r="G955" s="142"/>
      <c r="H955" s="18"/>
      <c r="I955" s="89">
        <f t="shared" si="249"/>
        <v>0</v>
      </c>
      <c r="J955" s="116"/>
      <c r="K955" s="3">
        <f t="shared" si="250"/>
        <v>0</v>
      </c>
      <c r="L955" s="3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5.75" customHeight="1">
      <c r="A956" s="31"/>
      <c r="B956" s="89"/>
      <c r="C956" s="89"/>
      <c r="D956" s="95">
        <f t="shared" si="247"/>
        <v>0</v>
      </c>
      <c r="E956" s="95">
        <f>B956*A943</f>
        <v>0</v>
      </c>
      <c r="F956" s="18">
        <f t="shared" si="248"/>
        <v>0</v>
      </c>
      <c r="G956" s="87"/>
      <c r="H956" s="18"/>
      <c r="I956" s="89">
        <f t="shared" si="249"/>
        <v>0</v>
      </c>
      <c r="J956" s="118"/>
      <c r="K956" s="3">
        <f t="shared" si="250"/>
        <v>0</v>
      </c>
      <c r="L956" s="3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5.75" customHeight="1">
      <c r="A957" s="31"/>
      <c r="B957" s="89"/>
      <c r="C957" s="89"/>
      <c r="D957" s="18">
        <f t="shared" si="247"/>
        <v>0</v>
      </c>
      <c r="E957" s="18">
        <f>B957*A943</f>
        <v>0</v>
      </c>
      <c r="F957" s="18">
        <f t="shared" si="248"/>
        <v>0</v>
      </c>
      <c r="G957" s="143">
        <f>F959/A943</f>
        <v>0</v>
      </c>
      <c r="H957" s="18"/>
      <c r="I957" s="89">
        <f t="shared" si="249"/>
        <v>0</v>
      </c>
      <c r="J957" s="3"/>
      <c r="K957" s="3">
        <f t="shared" si="250"/>
        <v>0</v>
      </c>
      <c r="L957" s="3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5.75" customHeight="1">
      <c r="A958" s="31"/>
      <c r="B958" s="89"/>
      <c r="C958" s="89"/>
      <c r="D958" s="18">
        <f t="shared" si="247"/>
        <v>0</v>
      </c>
      <c r="E958" s="18">
        <f>B958*A943</f>
        <v>0</v>
      </c>
      <c r="F958" s="18">
        <f t="shared" si="248"/>
        <v>0</v>
      </c>
      <c r="G958" s="142"/>
      <c r="H958" s="18"/>
      <c r="I958" s="89">
        <f t="shared" si="249"/>
        <v>0</v>
      </c>
      <c r="J958" s="3"/>
      <c r="K958" s="3">
        <f t="shared" si="250"/>
        <v>0</v>
      </c>
      <c r="L958" s="3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5.75" customHeight="1">
      <c r="A959" s="4" t="s">
        <v>495</v>
      </c>
      <c r="B959" s="97">
        <f>SUM(B945:B958)</f>
        <v>0</v>
      </c>
      <c r="C959" s="96"/>
      <c r="D959" s="97">
        <f t="shared" ref="D959:F959" si="251">SUM(D945:D958)</f>
        <v>0</v>
      </c>
      <c r="E959" s="97">
        <f t="shared" si="251"/>
        <v>0</v>
      </c>
      <c r="F959" s="97">
        <f t="shared" si="251"/>
        <v>0</v>
      </c>
      <c r="G959" s="87"/>
      <c r="H959" s="96"/>
      <c r="I959" s="97">
        <f t="shared" ref="I959:L959" si="252">SUM(I945:I958)</f>
        <v>0</v>
      </c>
      <c r="J959" s="98">
        <f t="shared" si="252"/>
        <v>0</v>
      </c>
      <c r="K959" s="98">
        <f t="shared" si="252"/>
        <v>0</v>
      </c>
      <c r="L959" s="98">
        <f t="shared" si="252"/>
        <v>0</v>
      </c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5.75" customHeight="1">
      <c r="A960" s="8"/>
      <c r="B960" s="100"/>
      <c r="C960" s="100"/>
      <c r="D960" s="100"/>
      <c r="E960" s="100"/>
      <c r="F960" s="100"/>
      <c r="G960" s="100"/>
      <c r="H960" s="100"/>
      <c r="I960" s="101" t="s">
        <v>496</v>
      </c>
      <c r="J960" s="33"/>
      <c r="K960" s="100"/>
      <c r="L960" s="101" t="s">
        <v>497</v>
      </c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5.75" customHeight="1">
      <c r="A961" s="8"/>
      <c r="B961" s="100"/>
      <c r="C961" s="100"/>
      <c r="D961" s="100"/>
      <c r="E961" s="100"/>
      <c r="F961" s="100"/>
      <c r="G961" s="100"/>
      <c r="H961" s="100"/>
      <c r="I961" s="104">
        <f>G957*A943</f>
        <v>0</v>
      </c>
      <c r="J961" s="33"/>
      <c r="K961" s="100"/>
      <c r="L961" s="104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33"/>
      <c r="K962" s="8"/>
      <c r="L962" s="8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33"/>
      <c r="K963" s="8"/>
      <c r="L963" s="8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5.75" customHeight="1">
      <c r="A964" s="66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6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5.75" customHeight="1">
      <c r="A965" s="78" t="s">
        <v>478</v>
      </c>
      <c r="B965" s="79" t="s">
        <v>479</v>
      </c>
      <c r="C965" s="75"/>
      <c r="D965" s="76"/>
      <c r="E965" s="80" t="s">
        <v>480</v>
      </c>
      <c r="F965" s="75"/>
      <c r="G965" s="76"/>
      <c r="H965" s="79" t="s">
        <v>481</v>
      </c>
      <c r="I965" s="75"/>
      <c r="J965" s="75"/>
      <c r="K965" s="75"/>
      <c r="L965" s="76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5.75" customHeight="1">
      <c r="A966" s="177">
        <v>4.0</v>
      </c>
      <c r="B966" s="82" t="s">
        <v>482</v>
      </c>
      <c r="C966" s="82" t="s">
        <v>483</v>
      </c>
      <c r="D966" s="82" t="s">
        <v>484</v>
      </c>
      <c r="E966" s="82" t="s">
        <v>485</v>
      </c>
      <c r="F966" s="82" t="s">
        <v>484</v>
      </c>
      <c r="G966" s="82" t="s">
        <v>524</v>
      </c>
      <c r="H966" s="82" t="s">
        <v>486</v>
      </c>
      <c r="I966" s="82" t="s">
        <v>487</v>
      </c>
      <c r="J966" s="114" t="s">
        <v>488</v>
      </c>
      <c r="K966" s="85" t="s">
        <v>489</v>
      </c>
      <c r="L966" s="85" t="s">
        <v>490</v>
      </c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5.75" customHeight="1">
      <c r="A967" s="86" t="s">
        <v>491</v>
      </c>
      <c r="B967" s="87"/>
      <c r="C967" s="87"/>
      <c r="D967" s="87"/>
      <c r="E967" s="87"/>
      <c r="F967" s="87"/>
      <c r="G967" s="87"/>
      <c r="H967" s="87"/>
      <c r="I967" s="87"/>
      <c r="J967" s="115"/>
      <c r="K967" s="87"/>
      <c r="L967" s="8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5.75" customHeight="1">
      <c r="A968" s="2"/>
      <c r="B968" s="89"/>
      <c r="C968" s="89"/>
      <c r="D968" s="18">
        <f t="shared" ref="D968:D981" si="253">C968*B968</f>
        <v>0</v>
      </c>
      <c r="E968" s="18">
        <f>B968*A966</f>
        <v>0</v>
      </c>
      <c r="F968" s="18">
        <f t="shared" ref="F968:F981" si="254">E968*C968</f>
        <v>0</v>
      </c>
      <c r="G968" s="140">
        <v>0.0</v>
      </c>
      <c r="H968" s="18"/>
      <c r="I968" s="89">
        <f t="shared" ref="I968:I981" si="255">H968*E968</f>
        <v>0</v>
      </c>
      <c r="J968" s="116"/>
      <c r="K968" s="3">
        <f t="shared" ref="K968:K981" si="256">J968*I968</f>
        <v>0</v>
      </c>
      <c r="L968" s="3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5.75" customHeight="1">
      <c r="A969" s="2"/>
      <c r="B969" s="89"/>
      <c r="C969" s="89"/>
      <c r="D969" s="18">
        <f t="shared" si="253"/>
        <v>0</v>
      </c>
      <c r="E969" s="18">
        <f>B969*A966</f>
        <v>0</v>
      </c>
      <c r="F969" s="18">
        <f t="shared" si="254"/>
        <v>0</v>
      </c>
      <c r="G969" s="87"/>
      <c r="H969" s="18"/>
      <c r="I969" s="89">
        <f t="shared" si="255"/>
        <v>0</v>
      </c>
      <c r="J969" s="116"/>
      <c r="K969" s="3">
        <f t="shared" si="256"/>
        <v>0</v>
      </c>
      <c r="L969" s="3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5.75" customHeight="1">
      <c r="A970" s="2"/>
      <c r="B970" s="18"/>
      <c r="C970" s="18"/>
      <c r="D970" s="18">
        <f t="shared" si="253"/>
        <v>0</v>
      </c>
      <c r="E970" s="18">
        <f>B970*A966</f>
        <v>0</v>
      </c>
      <c r="F970" s="18">
        <f t="shared" si="254"/>
        <v>0</v>
      </c>
      <c r="G970" s="148" t="s">
        <v>527</v>
      </c>
      <c r="H970" s="18"/>
      <c r="I970" s="89">
        <f t="shared" si="255"/>
        <v>0</v>
      </c>
      <c r="J970" s="116"/>
      <c r="K970" s="3">
        <f t="shared" si="256"/>
        <v>0</v>
      </c>
      <c r="L970" s="3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5.75" customHeight="1">
      <c r="A971" s="2"/>
      <c r="B971" s="18"/>
      <c r="C971" s="18"/>
      <c r="D971" s="18">
        <f t="shared" si="253"/>
        <v>0</v>
      </c>
      <c r="E971" s="18">
        <f>B971*A966</f>
        <v>0</v>
      </c>
      <c r="F971" s="18">
        <f t="shared" si="254"/>
        <v>0</v>
      </c>
      <c r="G971" s="142"/>
      <c r="H971" s="18"/>
      <c r="I971" s="89">
        <f t="shared" si="255"/>
        <v>0</v>
      </c>
      <c r="J971" s="116"/>
      <c r="K971" s="3">
        <f t="shared" si="256"/>
        <v>0</v>
      </c>
      <c r="L971" s="3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5.75" customHeight="1">
      <c r="A972" s="2"/>
      <c r="B972" s="18"/>
      <c r="C972" s="18"/>
      <c r="D972" s="18">
        <f t="shared" si="253"/>
        <v>0</v>
      </c>
      <c r="E972" s="18">
        <f>B972*A966</f>
        <v>0</v>
      </c>
      <c r="F972" s="18">
        <f t="shared" si="254"/>
        <v>0</v>
      </c>
      <c r="G972" s="142"/>
      <c r="H972" s="18"/>
      <c r="I972" s="89">
        <f t="shared" si="255"/>
        <v>0</v>
      </c>
      <c r="J972" s="116"/>
      <c r="K972" s="3">
        <f t="shared" si="256"/>
        <v>0</v>
      </c>
      <c r="L972" s="3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5.75" customHeight="1">
      <c r="A973" s="2"/>
      <c r="B973" s="18"/>
      <c r="C973" s="18"/>
      <c r="D973" s="18">
        <f t="shared" si="253"/>
        <v>0</v>
      </c>
      <c r="E973" s="18">
        <f>B973*A966</f>
        <v>0</v>
      </c>
      <c r="F973" s="18">
        <f t="shared" si="254"/>
        <v>0</v>
      </c>
      <c r="G973" s="87"/>
      <c r="H973" s="18"/>
      <c r="I973" s="89">
        <f t="shared" si="255"/>
        <v>0</v>
      </c>
      <c r="J973" s="116"/>
      <c r="K973" s="3">
        <f t="shared" si="256"/>
        <v>0</v>
      </c>
      <c r="L973" s="3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5.75" customHeight="1">
      <c r="A974" s="2"/>
      <c r="B974" s="18"/>
      <c r="C974" s="18"/>
      <c r="D974" s="18">
        <f t="shared" si="253"/>
        <v>0</v>
      </c>
      <c r="E974" s="18">
        <f>B974*A966</f>
        <v>0</v>
      </c>
      <c r="F974" s="18">
        <f t="shared" si="254"/>
        <v>0</v>
      </c>
      <c r="G974" s="59"/>
      <c r="H974" s="18"/>
      <c r="I974" s="89">
        <f t="shared" si="255"/>
        <v>0</v>
      </c>
      <c r="J974" s="116"/>
      <c r="K974" s="3">
        <f t="shared" si="256"/>
        <v>0</v>
      </c>
      <c r="L974" s="3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5.75" customHeight="1">
      <c r="A975" s="2"/>
      <c r="B975" s="89"/>
      <c r="C975" s="89"/>
      <c r="D975" s="18">
        <f t="shared" si="253"/>
        <v>0</v>
      </c>
      <c r="E975" s="18">
        <f>B975*A966</f>
        <v>0</v>
      </c>
      <c r="F975" s="18">
        <f t="shared" si="254"/>
        <v>0</v>
      </c>
      <c r="G975" s="148" t="s">
        <v>528</v>
      </c>
      <c r="H975" s="18"/>
      <c r="I975" s="89">
        <f t="shared" si="255"/>
        <v>0</v>
      </c>
      <c r="J975" s="116"/>
      <c r="K975" s="3">
        <f t="shared" si="256"/>
        <v>0</v>
      </c>
      <c r="L975" s="3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5.75" customHeight="1">
      <c r="A976" s="2"/>
      <c r="B976" s="89"/>
      <c r="C976" s="89"/>
      <c r="D976" s="18">
        <f t="shared" si="253"/>
        <v>0</v>
      </c>
      <c r="E976" s="18">
        <f>B976*A966</f>
        <v>0</v>
      </c>
      <c r="F976" s="18">
        <f t="shared" si="254"/>
        <v>0</v>
      </c>
      <c r="G976" s="142"/>
      <c r="H976" s="18"/>
      <c r="I976" s="89">
        <f t="shared" si="255"/>
        <v>0</v>
      </c>
      <c r="J976" s="116"/>
      <c r="K976" s="3">
        <f t="shared" si="256"/>
        <v>0</v>
      </c>
      <c r="L976" s="3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5.75" customHeight="1">
      <c r="A977" s="1"/>
      <c r="B977" s="89"/>
      <c r="C977" s="89"/>
      <c r="D977" s="18">
        <f t="shared" si="253"/>
        <v>0</v>
      </c>
      <c r="E977" s="18">
        <f>B977*A966</f>
        <v>0</v>
      </c>
      <c r="F977" s="18">
        <f t="shared" si="254"/>
        <v>0</v>
      </c>
      <c r="G977" s="142"/>
      <c r="H977" s="18"/>
      <c r="I977" s="89">
        <f t="shared" si="255"/>
        <v>0</v>
      </c>
      <c r="J977" s="116"/>
      <c r="K977" s="3">
        <f t="shared" si="256"/>
        <v>0</v>
      </c>
      <c r="L977" s="3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5.75" customHeight="1">
      <c r="A978" s="1"/>
      <c r="B978" s="89"/>
      <c r="C978" s="89"/>
      <c r="D978" s="18">
        <f t="shared" si="253"/>
        <v>0</v>
      </c>
      <c r="E978" s="18">
        <f>B978*A966</f>
        <v>0</v>
      </c>
      <c r="F978" s="18">
        <f t="shared" si="254"/>
        <v>0</v>
      </c>
      <c r="G978" s="142"/>
      <c r="H978" s="18"/>
      <c r="I978" s="89">
        <f t="shared" si="255"/>
        <v>0</v>
      </c>
      <c r="J978" s="116"/>
      <c r="K978" s="3">
        <f t="shared" si="256"/>
        <v>0</v>
      </c>
      <c r="L978" s="3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5.75" customHeight="1">
      <c r="A979" s="31"/>
      <c r="B979" s="89"/>
      <c r="C979" s="89"/>
      <c r="D979" s="95">
        <f t="shared" si="253"/>
        <v>0</v>
      </c>
      <c r="E979" s="95">
        <f>B979*A966</f>
        <v>0</v>
      </c>
      <c r="F979" s="18">
        <f t="shared" si="254"/>
        <v>0</v>
      </c>
      <c r="G979" s="87"/>
      <c r="H979" s="18"/>
      <c r="I979" s="89">
        <f t="shared" si="255"/>
        <v>0</v>
      </c>
      <c r="J979" s="118"/>
      <c r="K979" s="3">
        <f t="shared" si="256"/>
        <v>0</v>
      </c>
      <c r="L979" s="3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5.75" customHeight="1">
      <c r="A980" s="31"/>
      <c r="B980" s="89"/>
      <c r="C980" s="89"/>
      <c r="D980" s="18">
        <f t="shared" si="253"/>
        <v>0</v>
      </c>
      <c r="E980" s="18">
        <f>B980*A966</f>
        <v>0</v>
      </c>
      <c r="F980" s="18">
        <f t="shared" si="254"/>
        <v>0</v>
      </c>
      <c r="G980" s="143">
        <f>F982/A966</f>
        <v>0</v>
      </c>
      <c r="H980" s="18"/>
      <c r="I980" s="89">
        <f t="shared" si="255"/>
        <v>0</v>
      </c>
      <c r="J980" s="3"/>
      <c r="K980" s="3">
        <f t="shared" si="256"/>
        <v>0</v>
      </c>
      <c r="L980" s="3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5.75" customHeight="1">
      <c r="A981" s="31"/>
      <c r="B981" s="89"/>
      <c r="C981" s="89"/>
      <c r="D981" s="18">
        <f t="shared" si="253"/>
        <v>0</v>
      </c>
      <c r="E981" s="18">
        <f>B981*A966</f>
        <v>0</v>
      </c>
      <c r="F981" s="18">
        <f t="shared" si="254"/>
        <v>0</v>
      </c>
      <c r="G981" s="142"/>
      <c r="H981" s="18"/>
      <c r="I981" s="89">
        <f t="shared" si="255"/>
        <v>0</v>
      </c>
      <c r="J981" s="3"/>
      <c r="K981" s="3">
        <f t="shared" si="256"/>
        <v>0</v>
      </c>
      <c r="L981" s="3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5.75" customHeight="1">
      <c r="A982" s="4" t="s">
        <v>495</v>
      </c>
      <c r="B982" s="97">
        <f>SUM(B968:B981)</f>
        <v>0</v>
      </c>
      <c r="C982" s="96"/>
      <c r="D982" s="97">
        <f t="shared" ref="D982:F982" si="257">SUM(D968:D981)</f>
        <v>0</v>
      </c>
      <c r="E982" s="97">
        <f t="shared" si="257"/>
        <v>0</v>
      </c>
      <c r="F982" s="97">
        <f t="shared" si="257"/>
        <v>0</v>
      </c>
      <c r="G982" s="87"/>
      <c r="H982" s="96"/>
      <c r="I982" s="97">
        <f t="shared" ref="I982:L982" si="258">SUM(I968:I981)</f>
        <v>0</v>
      </c>
      <c r="J982" s="98">
        <f t="shared" si="258"/>
        <v>0</v>
      </c>
      <c r="K982" s="98">
        <f t="shared" si="258"/>
        <v>0</v>
      </c>
      <c r="L982" s="98">
        <f t="shared" si="258"/>
        <v>0</v>
      </c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5.75" customHeight="1">
      <c r="A983" s="8"/>
      <c r="B983" s="100"/>
      <c r="C983" s="100"/>
      <c r="D983" s="100"/>
      <c r="E983" s="100"/>
      <c r="F983" s="100"/>
      <c r="G983" s="100"/>
      <c r="H983" s="100"/>
      <c r="I983" s="101" t="s">
        <v>496</v>
      </c>
      <c r="J983" s="33"/>
      <c r="K983" s="100"/>
      <c r="L983" s="101" t="s">
        <v>497</v>
      </c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5.75" customHeight="1">
      <c r="A984" s="8"/>
      <c r="B984" s="100"/>
      <c r="C984" s="100"/>
      <c r="D984" s="100"/>
      <c r="E984" s="100"/>
      <c r="F984" s="100"/>
      <c r="G984" s="100"/>
      <c r="H984" s="100"/>
      <c r="I984" s="104">
        <f>G980*A966</f>
        <v>0</v>
      </c>
      <c r="J984" s="33"/>
      <c r="K984" s="100"/>
      <c r="L984" s="104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5.75" customHeight="1">
      <c r="A985" s="8"/>
      <c r="B985" s="100"/>
      <c r="C985" s="100"/>
      <c r="D985" s="100"/>
      <c r="E985" s="100"/>
      <c r="F985" s="100"/>
      <c r="G985" s="100"/>
      <c r="H985" s="100"/>
      <c r="I985" s="107"/>
      <c r="J985" s="33"/>
      <c r="K985" s="100"/>
      <c r="L985" s="10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33"/>
      <c r="K986" s="8"/>
      <c r="L986" s="8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5.75" customHeight="1">
      <c r="A987" s="66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6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5.75" customHeight="1">
      <c r="A988" s="78" t="s">
        <v>478</v>
      </c>
      <c r="B988" s="79" t="s">
        <v>479</v>
      </c>
      <c r="C988" s="75"/>
      <c r="D988" s="76"/>
      <c r="E988" s="80" t="s">
        <v>480</v>
      </c>
      <c r="F988" s="75"/>
      <c r="G988" s="76"/>
      <c r="H988" s="79" t="s">
        <v>481</v>
      </c>
      <c r="I988" s="75"/>
      <c r="J988" s="75"/>
      <c r="K988" s="75"/>
      <c r="L988" s="76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5.75" customHeight="1">
      <c r="A989" s="177">
        <v>4.0</v>
      </c>
      <c r="B989" s="82" t="s">
        <v>482</v>
      </c>
      <c r="C989" s="82" t="s">
        <v>483</v>
      </c>
      <c r="D989" s="82" t="s">
        <v>484</v>
      </c>
      <c r="E989" s="82" t="s">
        <v>485</v>
      </c>
      <c r="F989" s="82" t="s">
        <v>484</v>
      </c>
      <c r="G989" s="82" t="s">
        <v>524</v>
      </c>
      <c r="H989" s="82" t="s">
        <v>486</v>
      </c>
      <c r="I989" s="82" t="s">
        <v>487</v>
      </c>
      <c r="J989" s="114" t="s">
        <v>488</v>
      </c>
      <c r="K989" s="85" t="s">
        <v>489</v>
      </c>
      <c r="L989" s="85" t="s">
        <v>490</v>
      </c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5.75" customHeight="1">
      <c r="A990" s="86" t="s">
        <v>491</v>
      </c>
      <c r="B990" s="87"/>
      <c r="C990" s="87"/>
      <c r="D990" s="87"/>
      <c r="E990" s="87"/>
      <c r="F990" s="87"/>
      <c r="G990" s="87"/>
      <c r="H990" s="87"/>
      <c r="I990" s="87"/>
      <c r="J990" s="115"/>
      <c r="K990" s="87"/>
      <c r="L990" s="8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5.75" customHeight="1">
      <c r="A991" s="2"/>
      <c r="B991" s="89"/>
      <c r="C991" s="89"/>
      <c r="D991" s="18">
        <f t="shared" ref="D991:D1004" si="259">C991*B991</f>
        <v>0</v>
      </c>
      <c r="E991" s="18">
        <f>B991*A989</f>
        <v>0</v>
      </c>
      <c r="F991" s="18">
        <f t="shared" ref="F991:F1004" si="260">E991*C991</f>
        <v>0</v>
      </c>
      <c r="G991" s="140">
        <v>0.0</v>
      </c>
      <c r="H991" s="18"/>
      <c r="I991" s="89">
        <f t="shared" ref="I991:I1004" si="261">H991*E991</f>
        <v>0</v>
      </c>
      <c r="J991" s="116"/>
      <c r="K991" s="3">
        <f t="shared" ref="K991:K1004" si="262">J991*I991</f>
        <v>0</v>
      </c>
      <c r="L991" s="3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5.75" customHeight="1">
      <c r="A992" s="2"/>
      <c r="B992" s="89"/>
      <c r="C992" s="89"/>
      <c r="D992" s="18">
        <f t="shared" si="259"/>
        <v>0</v>
      </c>
      <c r="E992" s="18">
        <f>B992*A989</f>
        <v>0</v>
      </c>
      <c r="F992" s="18">
        <f t="shared" si="260"/>
        <v>0</v>
      </c>
      <c r="G992" s="87"/>
      <c r="H992" s="18"/>
      <c r="I992" s="89">
        <f t="shared" si="261"/>
        <v>0</v>
      </c>
      <c r="J992" s="116"/>
      <c r="K992" s="3">
        <f t="shared" si="262"/>
        <v>0</v>
      </c>
      <c r="L992" s="3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5.75" customHeight="1">
      <c r="A993" s="2"/>
      <c r="B993" s="18"/>
      <c r="C993" s="18"/>
      <c r="D993" s="18">
        <f t="shared" si="259"/>
        <v>0</v>
      </c>
      <c r="E993" s="18">
        <f>B993*A989</f>
        <v>0</v>
      </c>
      <c r="F993" s="18">
        <f t="shared" si="260"/>
        <v>0</v>
      </c>
      <c r="G993" s="148" t="s">
        <v>527</v>
      </c>
      <c r="H993" s="18"/>
      <c r="I993" s="89">
        <f t="shared" si="261"/>
        <v>0</v>
      </c>
      <c r="J993" s="116"/>
      <c r="K993" s="3">
        <f t="shared" si="262"/>
        <v>0</v>
      </c>
      <c r="L993" s="3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5.75" customHeight="1">
      <c r="A994" s="2"/>
      <c r="B994" s="18"/>
      <c r="C994" s="18"/>
      <c r="D994" s="18">
        <f t="shared" si="259"/>
        <v>0</v>
      </c>
      <c r="E994" s="18">
        <f>B994*A989</f>
        <v>0</v>
      </c>
      <c r="F994" s="18">
        <f t="shared" si="260"/>
        <v>0</v>
      </c>
      <c r="G994" s="142"/>
      <c r="H994" s="18"/>
      <c r="I994" s="89">
        <f t="shared" si="261"/>
        <v>0</v>
      </c>
      <c r="J994" s="116"/>
      <c r="K994" s="3">
        <f t="shared" si="262"/>
        <v>0</v>
      </c>
      <c r="L994" s="3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5.75" customHeight="1">
      <c r="A995" s="2"/>
      <c r="B995" s="18"/>
      <c r="C995" s="18"/>
      <c r="D995" s="18">
        <f t="shared" si="259"/>
        <v>0</v>
      </c>
      <c r="E995" s="18">
        <f>B995*A989</f>
        <v>0</v>
      </c>
      <c r="F995" s="18">
        <f t="shared" si="260"/>
        <v>0</v>
      </c>
      <c r="G995" s="142"/>
      <c r="H995" s="18"/>
      <c r="I995" s="89">
        <f t="shared" si="261"/>
        <v>0</v>
      </c>
      <c r="J995" s="116"/>
      <c r="K995" s="3">
        <f t="shared" si="262"/>
        <v>0</v>
      </c>
      <c r="L995" s="3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5.75" customHeight="1">
      <c r="A996" s="2"/>
      <c r="B996" s="18"/>
      <c r="C996" s="18"/>
      <c r="D996" s="18">
        <f t="shared" si="259"/>
        <v>0</v>
      </c>
      <c r="E996" s="18">
        <f>B996*A989</f>
        <v>0</v>
      </c>
      <c r="F996" s="18">
        <f t="shared" si="260"/>
        <v>0</v>
      </c>
      <c r="G996" s="87"/>
      <c r="H996" s="18"/>
      <c r="I996" s="89">
        <f t="shared" si="261"/>
        <v>0</v>
      </c>
      <c r="J996" s="116"/>
      <c r="K996" s="3">
        <f t="shared" si="262"/>
        <v>0</v>
      </c>
      <c r="L996" s="3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5.75" customHeight="1">
      <c r="A997" s="2"/>
      <c r="B997" s="18"/>
      <c r="C997" s="18"/>
      <c r="D997" s="18">
        <f t="shared" si="259"/>
        <v>0</v>
      </c>
      <c r="E997" s="18">
        <f>B997*A989</f>
        <v>0</v>
      </c>
      <c r="F997" s="18">
        <f t="shared" si="260"/>
        <v>0</v>
      </c>
      <c r="G997" s="59"/>
      <c r="H997" s="18"/>
      <c r="I997" s="89">
        <f t="shared" si="261"/>
        <v>0</v>
      </c>
      <c r="J997" s="116"/>
      <c r="K997" s="3">
        <f t="shared" si="262"/>
        <v>0</v>
      </c>
      <c r="L997" s="3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5.75" customHeight="1">
      <c r="A998" s="2"/>
      <c r="B998" s="89"/>
      <c r="C998" s="89"/>
      <c r="D998" s="18">
        <f t="shared" si="259"/>
        <v>0</v>
      </c>
      <c r="E998" s="18">
        <f>B998*A989</f>
        <v>0</v>
      </c>
      <c r="F998" s="18">
        <f t="shared" si="260"/>
        <v>0</v>
      </c>
      <c r="G998" s="148" t="s">
        <v>528</v>
      </c>
      <c r="H998" s="18"/>
      <c r="I998" s="89">
        <f t="shared" si="261"/>
        <v>0</v>
      </c>
      <c r="J998" s="116"/>
      <c r="K998" s="3">
        <f t="shared" si="262"/>
        <v>0</v>
      </c>
      <c r="L998" s="3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5.75" customHeight="1">
      <c r="A999" s="2"/>
      <c r="B999" s="89"/>
      <c r="C999" s="89"/>
      <c r="D999" s="18">
        <f t="shared" si="259"/>
        <v>0</v>
      </c>
      <c r="E999" s="18">
        <f>B999*A989</f>
        <v>0</v>
      </c>
      <c r="F999" s="18">
        <f t="shared" si="260"/>
        <v>0</v>
      </c>
      <c r="G999" s="142"/>
      <c r="H999" s="18"/>
      <c r="I999" s="89">
        <f t="shared" si="261"/>
        <v>0</v>
      </c>
      <c r="J999" s="116"/>
      <c r="K999" s="3">
        <f t="shared" si="262"/>
        <v>0</v>
      </c>
      <c r="L999" s="3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5.75" customHeight="1">
      <c r="A1000" s="1"/>
      <c r="B1000" s="89"/>
      <c r="C1000" s="89"/>
      <c r="D1000" s="18">
        <f t="shared" si="259"/>
        <v>0</v>
      </c>
      <c r="E1000" s="18">
        <f>B1000*A989</f>
        <v>0</v>
      </c>
      <c r="F1000" s="18">
        <f t="shared" si="260"/>
        <v>0</v>
      </c>
      <c r="G1000" s="142"/>
      <c r="H1000" s="18"/>
      <c r="I1000" s="89">
        <f t="shared" si="261"/>
        <v>0</v>
      </c>
      <c r="J1000" s="116"/>
      <c r="K1000" s="3">
        <f t="shared" si="262"/>
        <v>0</v>
      </c>
      <c r="L1000" s="3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5.75" customHeight="1">
      <c r="A1001" s="1"/>
      <c r="B1001" s="89"/>
      <c r="C1001" s="89"/>
      <c r="D1001" s="18">
        <f t="shared" si="259"/>
        <v>0</v>
      </c>
      <c r="E1001" s="18">
        <f>B1001*A989</f>
        <v>0</v>
      </c>
      <c r="F1001" s="18">
        <f t="shared" si="260"/>
        <v>0</v>
      </c>
      <c r="G1001" s="142"/>
      <c r="H1001" s="18"/>
      <c r="I1001" s="89">
        <f t="shared" si="261"/>
        <v>0</v>
      </c>
      <c r="J1001" s="116"/>
      <c r="K1001" s="3">
        <f t="shared" si="262"/>
        <v>0</v>
      </c>
      <c r="L1001" s="3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5.75" customHeight="1">
      <c r="A1002" s="31"/>
      <c r="B1002" s="89"/>
      <c r="C1002" s="89"/>
      <c r="D1002" s="95">
        <f t="shared" si="259"/>
        <v>0</v>
      </c>
      <c r="E1002" s="95">
        <f>B1002*A989</f>
        <v>0</v>
      </c>
      <c r="F1002" s="18">
        <f t="shared" si="260"/>
        <v>0</v>
      </c>
      <c r="G1002" s="87"/>
      <c r="H1002" s="18"/>
      <c r="I1002" s="89">
        <f t="shared" si="261"/>
        <v>0</v>
      </c>
      <c r="J1002" s="118"/>
      <c r="K1002" s="3">
        <f t="shared" si="262"/>
        <v>0</v>
      </c>
      <c r="L1002" s="3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5.75" customHeight="1">
      <c r="A1003" s="31"/>
      <c r="B1003" s="89"/>
      <c r="C1003" s="89"/>
      <c r="D1003" s="18">
        <f t="shared" si="259"/>
        <v>0</v>
      </c>
      <c r="E1003" s="18">
        <f>B1003*A989</f>
        <v>0</v>
      </c>
      <c r="F1003" s="18">
        <f t="shared" si="260"/>
        <v>0</v>
      </c>
      <c r="G1003" s="143">
        <f>F1005/A989</f>
        <v>0</v>
      </c>
      <c r="H1003" s="18"/>
      <c r="I1003" s="89">
        <f t="shared" si="261"/>
        <v>0</v>
      </c>
      <c r="J1003" s="3"/>
      <c r="K1003" s="3">
        <f t="shared" si="262"/>
        <v>0</v>
      </c>
      <c r="L1003" s="3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5.75" customHeight="1">
      <c r="A1004" s="31"/>
      <c r="B1004" s="89"/>
      <c r="C1004" s="89"/>
      <c r="D1004" s="18">
        <f t="shared" si="259"/>
        <v>0</v>
      </c>
      <c r="E1004" s="18">
        <f>B1004*A989</f>
        <v>0</v>
      </c>
      <c r="F1004" s="18">
        <f t="shared" si="260"/>
        <v>0</v>
      </c>
      <c r="G1004" s="142"/>
      <c r="H1004" s="18"/>
      <c r="I1004" s="89">
        <f t="shared" si="261"/>
        <v>0</v>
      </c>
      <c r="J1004" s="3"/>
      <c r="K1004" s="3">
        <f t="shared" si="262"/>
        <v>0</v>
      </c>
      <c r="L1004" s="3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5.75" customHeight="1">
      <c r="A1005" s="4" t="s">
        <v>495</v>
      </c>
      <c r="B1005" s="97">
        <f>SUM(B991:B1004)</f>
        <v>0</v>
      </c>
      <c r="C1005" s="96"/>
      <c r="D1005" s="97">
        <f t="shared" ref="D1005:F1005" si="263">SUM(D991:D1004)</f>
        <v>0</v>
      </c>
      <c r="E1005" s="97">
        <f t="shared" si="263"/>
        <v>0</v>
      </c>
      <c r="F1005" s="97">
        <f t="shared" si="263"/>
        <v>0</v>
      </c>
      <c r="G1005" s="87"/>
      <c r="H1005" s="96"/>
      <c r="I1005" s="97">
        <f t="shared" ref="I1005:L1005" si="264">SUM(I991:I1004)</f>
        <v>0</v>
      </c>
      <c r="J1005" s="98">
        <f t="shared" si="264"/>
        <v>0</v>
      </c>
      <c r="K1005" s="98">
        <f t="shared" si="264"/>
        <v>0</v>
      </c>
      <c r="L1005" s="98">
        <f t="shared" si="264"/>
        <v>0</v>
      </c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  <row r="1006" ht="15.75" customHeight="1">
      <c r="A1006" s="8"/>
      <c r="B1006" s="100"/>
      <c r="C1006" s="100"/>
      <c r="D1006" s="100"/>
      <c r="E1006" s="100"/>
      <c r="F1006" s="100"/>
      <c r="G1006" s="100"/>
      <c r="H1006" s="100"/>
      <c r="I1006" s="101" t="s">
        <v>496</v>
      </c>
      <c r="J1006" s="33"/>
      <c r="K1006" s="100"/>
      <c r="L1006" s="101" t="s">
        <v>497</v>
      </c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</row>
    <row r="1007" ht="15.75" customHeight="1">
      <c r="A1007" s="8"/>
      <c r="B1007" s="100"/>
      <c r="C1007" s="100"/>
      <c r="D1007" s="100"/>
      <c r="E1007" s="100"/>
      <c r="F1007" s="100"/>
      <c r="G1007" s="100"/>
      <c r="H1007" s="100"/>
      <c r="I1007" s="104">
        <f>G1003*A989</f>
        <v>0</v>
      </c>
      <c r="J1007" s="33"/>
      <c r="K1007" s="100"/>
      <c r="L1007" s="104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</row>
    <row r="1008" ht="15.75" customHeight="1">
      <c r="A1008" s="8"/>
      <c r="B1008" s="8"/>
      <c r="C1008" s="8"/>
      <c r="D1008" s="8"/>
      <c r="E1008" s="8"/>
      <c r="F1008" s="8"/>
      <c r="G1008" s="8"/>
      <c r="H1008" s="8"/>
      <c r="I1008" s="8"/>
      <c r="J1008" s="33"/>
      <c r="K1008" s="8"/>
      <c r="L1008" s="8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</row>
    <row r="1009" ht="15.75" customHeight="1">
      <c r="A1009" s="8"/>
      <c r="B1009" s="8"/>
      <c r="C1009" s="8"/>
      <c r="D1009" s="8"/>
      <c r="E1009" s="8"/>
      <c r="F1009" s="8"/>
      <c r="G1009" s="8"/>
      <c r="H1009" s="8"/>
      <c r="I1009" s="8"/>
      <c r="J1009" s="33"/>
      <c r="K1009" s="8"/>
      <c r="L1009" s="8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</row>
    <row r="1010" ht="15.75" customHeight="1">
      <c r="A1010" s="66"/>
      <c r="B1010" s="75"/>
      <c r="C1010" s="75"/>
      <c r="D1010" s="75"/>
      <c r="E1010" s="75"/>
      <c r="F1010" s="75"/>
      <c r="G1010" s="75"/>
      <c r="H1010" s="75"/>
      <c r="I1010" s="75"/>
      <c r="J1010" s="75"/>
      <c r="K1010" s="75"/>
      <c r="L1010" s="76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</row>
    <row r="1011" ht="15.75" customHeight="1">
      <c r="A1011" s="78" t="s">
        <v>478</v>
      </c>
      <c r="B1011" s="79" t="s">
        <v>479</v>
      </c>
      <c r="C1011" s="75"/>
      <c r="D1011" s="76"/>
      <c r="E1011" s="80" t="s">
        <v>480</v>
      </c>
      <c r="F1011" s="75"/>
      <c r="G1011" s="76"/>
      <c r="H1011" s="79" t="s">
        <v>481</v>
      </c>
      <c r="I1011" s="75"/>
      <c r="J1011" s="75"/>
      <c r="K1011" s="75"/>
      <c r="L1011" s="76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</row>
    <row r="1012" ht="15.75" customHeight="1">
      <c r="A1012" s="177">
        <v>4.0</v>
      </c>
      <c r="B1012" s="82" t="s">
        <v>482</v>
      </c>
      <c r="C1012" s="82" t="s">
        <v>483</v>
      </c>
      <c r="D1012" s="82" t="s">
        <v>484</v>
      </c>
      <c r="E1012" s="82" t="s">
        <v>485</v>
      </c>
      <c r="F1012" s="82" t="s">
        <v>484</v>
      </c>
      <c r="G1012" s="82" t="s">
        <v>524</v>
      </c>
      <c r="H1012" s="82" t="s">
        <v>486</v>
      </c>
      <c r="I1012" s="82" t="s">
        <v>487</v>
      </c>
      <c r="J1012" s="114" t="s">
        <v>488</v>
      </c>
      <c r="K1012" s="85" t="s">
        <v>489</v>
      </c>
      <c r="L1012" s="85" t="s">
        <v>490</v>
      </c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</row>
    <row r="1013" ht="15.75" customHeight="1">
      <c r="A1013" s="86" t="s">
        <v>491</v>
      </c>
      <c r="B1013" s="87"/>
      <c r="C1013" s="87"/>
      <c r="D1013" s="87"/>
      <c r="E1013" s="87"/>
      <c r="F1013" s="87"/>
      <c r="G1013" s="87"/>
      <c r="H1013" s="87"/>
      <c r="I1013" s="87"/>
      <c r="J1013" s="115"/>
      <c r="K1013" s="87"/>
      <c r="L1013" s="87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</row>
    <row r="1014" ht="15.75" customHeight="1">
      <c r="A1014" s="2"/>
      <c r="B1014" s="89"/>
      <c r="C1014" s="89"/>
      <c r="D1014" s="18">
        <f t="shared" ref="D1014:D1027" si="265">C1014*B1014</f>
        <v>0</v>
      </c>
      <c r="E1014" s="18">
        <f>B1014*A1012</f>
        <v>0</v>
      </c>
      <c r="F1014" s="18">
        <f t="shared" ref="F1014:F1027" si="266">E1014*C1014</f>
        <v>0</v>
      </c>
      <c r="G1014" s="140">
        <v>0.0</v>
      </c>
      <c r="H1014" s="18"/>
      <c r="I1014" s="89">
        <f t="shared" ref="I1014:I1027" si="267">H1014*E1014</f>
        <v>0</v>
      </c>
      <c r="J1014" s="116"/>
      <c r="K1014" s="3">
        <f t="shared" ref="K1014:K1027" si="268">J1014*I1014</f>
        <v>0</v>
      </c>
      <c r="L1014" s="3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</row>
    <row r="1015" ht="15.75" customHeight="1">
      <c r="A1015" s="2"/>
      <c r="B1015" s="89"/>
      <c r="C1015" s="89"/>
      <c r="D1015" s="18">
        <f t="shared" si="265"/>
        <v>0</v>
      </c>
      <c r="E1015" s="18">
        <f>B1015*A1012</f>
        <v>0</v>
      </c>
      <c r="F1015" s="18">
        <f t="shared" si="266"/>
        <v>0</v>
      </c>
      <c r="G1015" s="87"/>
      <c r="H1015" s="18"/>
      <c r="I1015" s="89">
        <f t="shared" si="267"/>
        <v>0</v>
      </c>
      <c r="J1015" s="116"/>
      <c r="K1015" s="3">
        <f t="shared" si="268"/>
        <v>0</v>
      </c>
      <c r="L1015" s="3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</row>
    <row r="1016" ht="15.75" customHeight="1">
      <c r="A1016" s="2"/>
      <c r="B1016" s="18"/>
      <c r="C1016" s="18"/>
      <c r="D1016" s="18">
        <f t="shared" si="265"/>
        <v>0</v>
      </c>
      <c r="E1016" s="18">
        <f>B1016*A1012</f>
        <v>0</v>
      </c>
      <c r="F1016" s="18">
        <f t="shared" si="266"/>
        <v>0</v>
      </c>
      <c r="G1016" s="148" t="s">
        <v>527</v>
      </c>
      <c r="H1016" s="18"/>
      <c r="I1016" s="89">
        <f t="shared" si="267"/>
        <v>0</v>
      </c>
      <c r="J1016" s="116"/>
      <c r="K1016" s="3">
        <f t="shared" si="268"/>
        <v>0</v>
      </c>
      <c r="L1016" s="3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</row>
    <row r="1017" ht="15.75" customHeight="1">
      <c r="A1017" s="2"/>
      <c r="B1017" s="18"/>
      <c r="C1017" s="18"/>
      <c r="D1017" s="18">
        <f t="shared" si="265"/>
        <v>0</v>
      </c>
      <c r="E1017" s="18">
        <f>B1017*A1012</f>
        <v>0</v>
      </c>
      <c r="F1017" s="18">
        <f t="shared" si="266"/>
        <v>0</v>
      </c>
      <c r="G1017" s="142"/>
      <c r="H1017" s="18"/>
      <c r="I1017" s="89">
        <f t="shared" si="267"/>
        <v>0</v>
      </c>
      <c r="J1017" s="116"/>
      <c r="K1017" s="3">
        <f t="shared" si="268"/>
        <v>0</v>
      </c>
      <c r="L1017" s="3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</row>
    <row r="1018" ht="15.75" customHeight="1">
      <c r="A1018" s="2"/>
      <c r="B1018" s="18"/>
      <c r="C1018" s="18"/>
      <c r="D1018" s="18">
        <f t="shared" si="265"/>
        <v>0</v>
      </c>
      <c r="E1018" s="18">
        <f>B1018*A1012</f>
        <v>0</v>
      </c>
      <c r="F1018" s="18">
        <f t="shared" si="266"/>
        <v>0</v>
      </c>
      <c r="G1018" s="142"/>
      <c r="H1018" s="18"/>
      <c r="I1018" s="89">
        <f t="shared" si="267"/>
        <v>0</v>
      </c>
      <c r="J1018" s="116"/>
      <c r="K1018" s="3">
        <f t="shared" si="268"/>
        <v>0</v>
      </c>
      <c r="L1018" s="3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</row>
    <row r="1019" ht="15.75" customHeight="1">
      <c r="A1019" s="2"/>
      <c r="B1019" s="18"/>
      <c r="C1019" s="18"/>
      <c r="D1019" s="18">
        <f t="shared" si="265"/>
        <v>0</v>
      </c>
      <c r="E1019" s="18">
        <f>B1019*A1012</f>
        <v>0</v>
      </c>
      <c r="F1019" s="18">
        <f t="shared" si="266"/>
        <v>0</v>
      </c>
      <c r="G1019" s="87"/>
      <c r="H1019" s="18"/>
      <c r="I1019" s="89">
        <f t="shared" si="267"/>
        <v>0</v>
      </c>
      <c r="J1019" s="116"/>
      <c r="K1019" s="3">
        <f t="shared" si="268"/>
        <v>0</v>
      </c>
      <c r="L1019" s="3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</row>
    <row r="1020" ht="15.75" customHeight="1">
      <c r="A1020" s="2"/>
      <c r="B1020" s="18"/>
      <c r="C1020" s="18"/>
      <c r="D1020" s="18">
        <f t="shared" si="265"/>
        <v>0</v>
      </c>
      <c r="E1020" s="18">
        <f>B1020*A1012</f>
        <v>0</v>
      </c>
      <c r="F1020" s="18">
        <f t="shared" si="266"/>
        <v>0</v>
      </c>
      <c r="G1020" s="59"/>
      <c r="H1020" s="18"/>
      <c r="I1020" s="89">
        <f t="shared" si="267"/>
        <v>0</v>
      </c>
      <c r="J1020" s="116"/>
      <c r="K1020" s="3">
        <f t="shared" si="268"/>
        <v>0</v>
      </c>
      <c r="L1020" s="3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</row>
    <row r="1021" ht="15.75" customHeight="1">
      <c r="A1021" s="2"/>
      <c r="B1021" s="89"/>
      <c r="C1021" s="89"/>
      <c r="D1021" s="18">
        <f t="shared" si="265"/>
        <v>0</v>
      </c>
      <c r="E1021" s="18">
        <f>B1021*A1012</f>
        <v>0</v>
      </c>
      <c r="F1021" s="18">
        <f t="shared" si="266"/>
        <v>0</v>
      </c>
      <c r="G1021" s="148" t="s">
        <v>528</v>
      </c>
      <c r="H1021" s="18"/>
      <c r="I1021" s="89">
        <f t="shared" si="267"/>
        <v>0</v>
      </c>
      <c r="J1021" s="116"/>
      <c r="K1021" s="3">
        <f t="shared" si="268"/>
        <v>0</v>
      </c>
      <c r="L1021" s="3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</row>
    <row r="1022" ht="15.75" customHeight="1">
      <c r="A1022" s="2"/>
      <c r="B1022" s="89"/>
      <c r="C1022" s="89"/>
      <c r="D1022" s="18">
        <f t="shared" si="265"/>
        <v>0</v>
      </c>
      <c r="E1022" s="18">
        <f>B1022*A1012</f>
        <v>0</v>
      </c>
      <c r="F1022" s="18">
        <f t="shared" si="266"/>
        <v>0</v>
      </c>
      <c r="G1022" s="142"/>
      <c r="H1022" s="18"/>
      <c r="I1022" s="89">
        <f t="shared" si="267"/>
        <v>0</v>
      </c>
      <c r="J1022" s="116"/>
      <c r="K1022" s="3">
        <f t="shared" si="268"/>
        <v>0</v>
      </c>
      <c r="L1022" s="3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</row>
    <row r="1023" ht="15.75" customHeight="1">
      <c r="A1023" s="1"/>
      <c r="B1023" s="89"/>
      <c r="C1023" s="89"/>
      <c r="D1023" s="18">
        <f t="shared" si="265"/>
        <v>0</v>
      </c>
      <c r="E1023" s="18">
        <f>B1023*A1012</f>
        <v>0</v>
      </c>
      <c r="F1023" s="18">
        <f t="shared" si="266"/>
        <v>0</v>
      </c>
      <c r="G1023" s="142"/>
      <c r="H1023" s="18"/>
      <c r="I1023" s="89">
        <f t="shared" si="267"/>
        <v>0</v>
      </c>
      <c r="J1023" s="116"/>
      <c r="K1023" s="3">
        <f t="shared" si="268"/>
        <v>0</v>
      </c>
      <c r="L1023" s="3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</row>
    <row r="1024" ht="15.75" customHeight="1">
      <c r="A1024" s="1"/>
      <c r="B1024" s="89"/>
      <c r="C1024" s="89"/>
      <c r="D1024" s="18">
        <f t="shared" si="265"/>
        <v>0</v>
      </c>
      <c r="E1024" s="18">
        <f>B1024*A1012</f>
        <v>0</v>
      </c>
      <c r="F1024" s="18">
        <f t="shared" si="266"/>
        <v>0</v>
      </c>
      <c r="G1024" s="142"/>
      <c r="H1024" s="18"/>
      <c r="I1024" s="89">
        <f t="shared" si="267"/>
        <v>0</v>
      </c>
      <c r="J1024" s="116"/>
      <c r="K1024" s="3">
        <f t="shared" si="268"/>
        <v>0</v>
      </c>
      <c r="L1024" s="3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</row>
    <row r="1025" ht="15.75" customHeight="1">
      <c r="A1025" s="31"/>
      <c r="B1025" s="89"/>
      <c r="C1025" s="89"/>
      <c r="D1025" s="95">
        <f t="shared" si="265"/>
        <v>0</v>
      </c>
      <c r="E1025" s="95">
        <f>B1025*A1012</f>
        <v>0</v>
      </c>
      <c r="F1025" s="18">
        <f t="shared" si="266"/>
        <v>0</v>
      </c>
      <c r="G1025" s="87"/>
      <c r="H1025" s="18"/>
      <c r="I1025" s="89">
        <f t="shared" si="267"/>
        <v>0</v>
      </c>
      <c r="J1025" s="118"/>
      <c r="K1025" s="3">
        <f t="shared" si="268"/>
        <v>0</v>
      </c>
      <c r="L1025" s="3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</row>
    <row r="1026" ht="15.75" customHeight="1">
      <c r="A1026" s="31"/>
      <c r="B1026" s="89"/>
      <c r="C1026" s="89"/>
      <c r="D1026" s="18">
        <f t="shared" si="265"/>
        <v>0</v>
      </c>
      <c r="E1026" s="18">
        <f>B1026*A1012</f>
        <v>0</v>
      </c>
      <c r="F1026" s="18">
        <f t="shared" si="266"/>
        <v>0</v>
      </c>
      <c r="G1026" s="143">
        <f>F1028/A1012</f>
        <v>0</v>
      </c>
      <c r="H1026" s="18"/>
      <c r="I1026" s="89">
        <f t="shared" si="267"/>
        <v>0</v>
      </c>
      <c r="J1026" s="3"/>
      <c r="K1026" s="3">
        <f t="shared" si="268"/>
        <v>0</v>
      </c>
      <c r="L1026" s="3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</row>
    <row r="1027" ht="15.75" customHeight="1">
      <c r="A1027" s="31"/>
      <c r="B1027" s="89"/>
      <c r="C1027" s="89"/>
      <c r="D1027" s="18">
        <f t="shared" si="265"/>
        <v>0</v>
      </c>
      <c r="E1027" s="18">
        <f>B1027*A1012</f>
        <v>0</v>
      </c>
      <c r="F1027" s="18">
        <f t="shared" si="266"/>
        <v>0</v>
      </c>
      <c r="G1027" s="142"/>
      <c r="H1027" s="18"/>
      <c r="I1027" s="89">
        <f t="shared" si="267"/>
        <v>0</v>
      </c>
      <c r="J1027" s="3"/>
      <c r="K1027" s="3">
        <f t="shared" si="268"/>
        <v>0</v>
      </c>
      <c r="L1027" s="3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</row>
    <row r="1028" ht="15.75" customHeight="1">
      <c r="A1028" s="4" t="s">
        <v>495</v>
      </c>
      <c r="B1028" s="97">
        <f>SUM(B1014:B1027)</f>
        <v>0</v>
      </c>
      <c r="C1028" s="96"/>
      <c r="D1028" s="97">
        <f t="shared" ref="D1028:F1028" si="269">SUM(D1014:D1027)</f>
        <v>0</v>
      </c>
      <c r="E1028" s="97">
        <f t="shared" si="269"/>
        <v>0</v>
      </c>
      <c r="F1028" s="97">
        <f t="shared" si="269"/>
        <v>0</v>
      </c>
      <c r="G1028" s="87"/>
      <c r="H1028" s="96"/>
      <c r="I1028" s="97">
        <f t="shared" ref="I1028:L1028" si="270">SUM(I1014:I1027)</f>
        <v>0</v>
      </c>
      <c r="J1028" s="98">
        <f t="shared" si="270"/>
        <v>0</v>
      </c>
      <c r="K1028" s="98">
        <f t="shared" si="270"/>
        <v>0</v>
      </c>
      <c r="L1028" s="98">
        <f t="shared" si="270"/>
        <v>0</v>
      </c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</row>
    <row r="1029" ht="15.75" customHeight="1">
      <c r="A1029" s="8"/>
      <c r="B1029" s="100"/>
      <c r="C1029" s="100"/>
      <c r="D1029" s="100"/>
      <c r="E1029" s="100"/>
      <c r="F1029" s="100"/>
      <c r="G1029" s="100"/>
      <c r="H1029" s="100"/>
      <c r="I1029" s="101" t="s">
        <v>496</v>
      </c>
      <c r="J1029" s="33"/>
      <c r="K1029" s="100"/>
      <c r="L1029" s="101" t="s">
        <v>497</v>
      </c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</row>
    <row r="1030" ht="15.75" customHeight="1">
      <c r="A1030" s="8"/>
      <c r="B1030" s="100"/>
      <c r="C1030" s="100"/>
      <c r="D1030" s="100"/>
      <c r="E1030" s="100"/>
      <c r="F1030" s="100"/>
      <c r="G1030" s="100"/>
      <c r="H1030" s="100"/>
      <c r="I1030" s="104">
        <f>G1026*A1012</f>
        <v>0</v>
      </c>
      <c r="J1030" s="33"/>
      <c r="K1030" s="100"/>
      <c r="L1030" s="104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</row>
    <row r="1031" ht="15.75" customHeight="1">
      <c r="A1031" s="8"/>
      <c r="B1031" s="8"/>
      <c r="C1031" s="8"/>
      <c r="D1031" s="8"/>
      <c r="E1031" s="8"/>
      <c r="F1031" s="8"/>
      <c r="G1031" s="8"/>
      <c r="H1031" s="8"/>
      <c r="I1031" s="8"/>
      <c r="J1031" s="33"/>
      <c r="K1031" s="8"/>
      <c r="L1031" s="8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</row>
    <row r="1032" ht="15.75" customHeight="1">
      <c r="A1032" s="8"/>
      <c r="B1032" s="8"/>
      <c r="C1032" s="8"/>
      <c r="D1032" s="8"/>
      <c r="E1032" s="8"/>
      <c r="F1032" s="8"/>
      <c r="G1032" s="8"/>
      <c r="H1032" s="8"/>
      <c r="I1032" s="8"/>
      <c r="J1032" s="33"/>
      <c r="K1032" s="8"/>
      <c r="L1032" s="8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</row>
    <row r="1033" ht="15.75" customHeight="1">
      <c r="A1033" s="78" t="s">
        <v>478</v>
      </c>
      <c r="B1033" s="79" t="s">
        <v>479</v>
      </c>
      <c r="C1033" s="75"/>
      <c r="D1033" s="76"/>
      <c r="E1033" s="80" t="s">
        <v>480</v>
      </c>
      <c r="F1033" s="75"/>
      <c r="G1033" s="76"/>
      <c r="H1033" s="79" t="s">
        <v>481</v>
      </c>
      <c r="I1033" s="75"/>
      <c r="J1033" s="75"/>
      <c r="K1033" s="75"/>
      <c r="L1033" s="76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</row>
    <row r="1034" ht="15.75" customHeight="1">
      <c r="A1034" s="177">
        <v>4.0</v>
      </c>
      <c r="B1034" s="82" t="s">
        <v>482</v>
      </c>
      <c r="C1034" s="82" t="s">
        <v>483</v>
      </c>
      <c r="D1034" s="82" t="s">
        <v>484</v>
      </c>
      <c r="E1034" s="82" t="s">
        <v>485</v>
      </c>
      <c r="F1034" s="82" t="s">
        <v>484</v>
      </c>
      <c r="G1034" s="82" t="s">
        <v>524</v>
      </c>
      <c r="H1034" s="82" t="s">
        <v>486</v>
      </c>
      <c r="I1034" s="82" t="s">
        <v>487</v>
      </c>
      <c r="J1034" s="114" t="s">
        <v>488</v>
      </c>
      <c r="K1034" s="85" t="s">
        <v>489</v>
      </c>
      <c r="L1034" s="85" t="s">
        <v>490</v>
      </c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</row>
    <row r="1035" ht="15.75" customHeight="1">
      <c r="A1035" s="86" t="s">
        <v>491</v>
      </c>
      <c r="B1035" s="87"/>
      <c r="C1035" s="87"/>
      <c r="D1035" s="87"/>
      <c r="E1035" s="87"/>
      <c r="F1035" s="87"/>
      <c r="G1035" s="87"/>
      <c r="H1035" s="87"/>
      <c r="I1035" s="87"/>
      <c r="J1035" s="115"/>
      <c r="K1035" s="87"/>
      <c r="L1035" s="87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</row>
    <row r="1036" ht="15.75" customHeight="1">
      <c r="A1036" s="2"/>
      <c r="B1036" s="89"/>
      <c r="C1036" s="89"/>
      <c r="D1036" s="18">
        <f t="shared" ref="D1036:D1049" si="271">C1036*B1036</f>
        <v>0</v>
      </c>
      <c r="E1036" s="18">
        <f>B1036*A1034</f>
        <v>0</v>
      </c>
      <c r="F1036" s="18">
        <f t="shared" ref="F1036:F1049" si="272">E1036*C1036</f>
        <v>0</v>
      </c>
      <c r="G1036" s="140">
        <v>0.0</v>
      </c>
      <c r="H1036" s="18"/>
      <c r="I1036" s="89">
        <f t="shared" ref="I1036:I1049" si="273">H1036*E1036</f>
        <v>0</v>
      </c>
      <c r="J1036" s="116"/>
      <c r="K1036" s="3">
        <f t="shared" ref="K1036:K1049" si="274">J1036*I1036</f>
        <v>0</v>
      </c>
      <c r="L1036" s="3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</row>
    <row r="1037" ht="15.75" customHeight="1">
      <c r="A1037" s="2"/>
      <c r="B1037" s="89"/>
      <c r="C1037" s="89"/>
      <c r="D1037" s="18">
        <f t="shared" si="271"/>
        <v>0</v>
      </c>
      <c r="E1037" s="18">
        <f>B1037*A1034</f>
        <v>0</v>
      </c>
      <c r="F1037" s="18">
        <f t="shared" si="272"/>
        <v>0</v>
      </c>
      <c r="G1037" s="87"/>
      <c r="H1037" s="18"/>
      <c r="I1037" s="89">
        <f t="shared" si="273"/>
        <v>0</v>
      </c>
      <c r="J1037" s="116"/>
      <c r="K1037" s="3">
        <f t="shared" si="274"/>
        <v>0</v>
      </c>
      <c r="L1037" s="3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</row>
    <row r="1038" ht="15.75" customHeight="1">
      <c r="A1038" s="2"/>
      <c r="B1038" s="18"/>
      <c r="C1038" s="18"/>
      <c r="D1038" s="18">
        <f t="shared" si="271"/>
        <v>0</v>
      </c>
      <c r="E1038" s="18">
        <f>B1038*A1034</f>
        <v>0</v>
      </c>
      <c r="F1038" s="18">
        <f t="shared" si="272"/>
        <v>0</v>
      </c>
      <c r="G1038" s="148" t="s">
        <v>527</v>
      </c>
      <c r="H1038" s="18"/>
      <c r="I1038" s="89">
        <f t="shared" si="273"/>
        <v>0</v>
      </c>
      <c r="J1038" s="116"/>
      <c r="K1038" s="3">
        <f t="shared" si="274"/>
        <v>0</v>
      </c>
      <c r="L1038" s="3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</row>
    <row r="1039" ht="15.75" customHeight="1">
      <c r="A1039" s="2"/>
      <c r="B1039" s="18"/>
      <c r="C1039" s="18"/>
      <c r="D1039" s="18">
        <f t="shared" si="271"/>
        <v>0</v>
      </c>
      <c r="E1039" s="18">
        <f>B1039*A1034</f>
        <v>0</v>
      </c>
      <c r="F1039" s="18">
        <f t="shared" si="272"/>
        <v>0</v>
      </c>
      <c r="G1039" s="142"/>
      <c r="H1039" s="18"/>
      <c r="I1039" s="89">
        <f t="shared" si="273"/>
        <v>0</v>
      </c>
      <c r="J1039" s="116"/>
      <c r="K1039" s="3">
        <f t="shared" si="274"/>
        <v>0</v>
      </c>
      <c r="L1039" s="3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</row>
    <row r="1040" ht="15.75" customHeight="1">
      <c r="A1040" s="2"/>
      <c r="B1040" s="18"/>
      <c r="C1040" s="18"/>
      <c r="D1040" s="18">
        <f t="shared" si="271"/>
        <v>0</v>
      </c>
      <c r="E1040" s="18">
        <f>B1040*A1034</f>
        <v>0</v>
      </c>
      <c r="F1040" s="18">
        <f t="shared" si="272"/>
        <v>0</v>
      </c>
      <c r="G1040" s="142"/>
      <c r="H1040" s="18"/>
      <c r="I1040" s="89">
        <f t="shared" si="273"/>
        <v>0</v>
      </c>
      <c r="J1040" s="116"/>
      <c r="K1040" s="3">
        <f t="shared" si="274"/>
        <v>0</v>
      </c>
      <c r="L1040" s="3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</row>
    <row r="1041" ht="15.75" customHeight="1">
      <c r="A1041" s="2"/>
      <c r="B1041" s="18"/>
      <c r="C1041" s="18"/>
      <c r="D1041" s="18">
        <f t="shared" si="271"/>
        <v>0</v>
      </c>
      <c r="E1041" s="18">
        <f>B1041*A1034</f>
        <v>0</v>
      </c>
      <c r="F1041" s="18">
        <f t="shared" si="272"/>
        <v>0</v>
      </c>
      <c r="G1041" s="87"/>
      <c r="H1041" s="18"/>
      <c r="I1041" s="89">
        <f t="shared" si="273"/>
        <v>0</v>
      </c>
      <c r="J1041" s="116"/>
      <c r="K1041" s="3">
        <f t="shared" si="274"/>
        <v>0</v>
      </c>
      <c r="L1041" s="3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</row>
    <row r="1042" ht="15.75" customHeight="1">
      <c r="A1042" s="2"/>
      <c r="B1042" s="18"/>
      <c r="C1042" s="18"/>
      <c r="D1042" s="18">
        <f t="shared" si="271"/>
        <v>0</v>
      </c>
      <c r="E1042" s="18">
        <f>B1042*A1034</f>
        <v>0</v>
      </c>
      <c r="F1042" s="18">
        <f t="shared" si="272"/>
        <v>0</v>
      </c>
      <c r="G1042" s="59"/>
      <c r="H1042" s="18"/>
      <c r="I1042" s="89">
        <f t="shared" si="273"/>
        <v>0</v>
      </c>
      <c r="J1042" s="116"/>
      <c r="K1042" s="3">
        <f t="shared" si="274"/>
        <v>0</v>
      </c>
      <c r="L1042" s="3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</row>
    <row r="1043" ht="15.75" customHeight="1">
      <c r="A1043" s="2"/>
      <c r="B1043" s="89"/>
      <c r="C1043" s="89"/>
      <c r="D1043" s="18">
        <f t="shared" si="271"/>
        <v>0</v>
      </c>
      <c r="E1043" s="18">
        <f>B1043*A1034</f>
        <v>0</v>
      </c>
      <c r="F1043" s="18">
        <f t="shared" si="272"/>
        <v>0</v>
      </c>
      <c r="G1043" s="148" t="s">
        <v>528</v>
      </c>
      <c r="H1043" s="18"/>
      <c r="I1043" s="89">
        <f t="shared" si="273"/>
        <v>0</v>
      </c>
      <c r="J1043" s="116"/>
      <c r="K1043" s="3">
        <f t="shared" si="274"/>
        <v>0</v>
      </c>
      <c r="L1043" s="3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</row>
    <row r="1044" ht="15.75" customHeight="1">
      <c r="A1044" s="2"/>
      <c r="B1044" s="89"/>
      <c r="C1044" s="89"/>
      <c r="D1044" s="18">
        <f t="shared" si="271"/>
        <v>0</v>
      </c>
      <c r="E1044" s="18">
        <f>B1044*A1034</f>
        <v>0</v>
      </c>
      <c r="F1044" s="18">
        <f t="shared" si="272"/>
        <v>0</v>
      </c>
      <c r="G1044" s="142"/>
      <c r="H1044" s="18"/>
      <c r="I1044" s="89">
        <f t="shared" si="273"/>
        <v>0</v>
      </c>
      <c r="J1044" s="116"/>
      <c r="K1044" s="3">
        <f t="shared" si="274"/>
        <v>0</v>
      </c>
      <c r="L1044" s="3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</row>
    <row r="1045" ht="15.75" customHeight="1">
      <c r="A1045" s="1"/>
      <c r="B1045" s="89"/>
      <c r="C1045" s="89"/>
      <c r="D1045" s="18">
        <f t="shared" si="271"/>
        <v>0</v>
      </c>
      <c r="E1045" s="18">
        <f>B1045*A1034</f>
        <v>0</v>
      </c>
      <c r="F1045" s="18">
        <f t="shared" si="272"/>
        <v>0</v>
      </c>
      <c r="G1045" s="142"/>
      <c r="H1045" s="18"/>
      <c r="I1045" s="89">
        <f t="shared" si="273"/>
        <v>0</v>
      </c>
      <c r="J1045" s="116"/>
      <c r="K1045" s="3">
        <f t="shared" si="274"/>
        <v>0</v>
      </c>
      <c r="L1045" s="3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</row>
    <row r="1046" ht="15.75" customHeight="1">
      <c r="A1046" s="1"/>
      <c r="B1046" s="89"/>
      <c r="C1046" s="89"/>
      <c r="D1046" s="18">
        <f t="shared" si="271"/>
        <v>0</v>
      </c>
      <c r="E1046" s="18">
        <f>B1046*A1034</f>
        <v>0</v>
      </c>
      <c r="F1046" s="18">
        <f t="shared" si="272"/>
        <v>0</v>
      </c>
      <c r="G1046" s="142"/>
      <c r="H1046" s="18"/>
      <c r="I1046" s="89">
        <f t="shared" si="273"/>
        <v>0</v>
      </c>
      <c r="J1046" s="116"/>
      <c r="K1046" s="3">
        <f t="shared" si="274"/>
        <v>0</v>
      </c>
      <c r="L1046" s="3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</row>
    <row r="1047" ht="15.75" customHeight="1">
      <c r="A1047" s="31"/>
      <c r="B1047" s="89"/>
      <c r="C1047" s="89"/>
      <c r="D1047" s="95">
        <f t="shared" si="271"/>
        <v>0</v>
      </c>
      <c r="E1047" s="95">
        <f>B1047*A1034</f>
        <v>0</v>
      </c>
      <c r="F1047" s="18">
        <f t="shared" si="272"/>
        <v>0</v>
      </c>
      <c r="G1047" s="87"/>
      <c r="H1047" s="18"/>
      <c r="I1047" s="89">
        <f t="shared" si="273"/>
        <v>0</v>
      </c>
      <c r="J1047" s="118"/>
      <c r="K1047" s="3">
        <f t="shared" si="274"/>
        <v>0</v>
      </c>
      <c r="L1047" s="3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</row>
    <row r="1048" ht="15.75" customHeight="1">
      <c r="A1048" s="31"/>
      <c r="B1048" s="89"/>
      <c r="C1048" s="89"/>
      <c r="D1048" s="18">
        <f t="shared" si="271"/>
        <v>0</v>
      </c>
      <c r="E1048" s="18">
        <f>B1048*A1034</f>
        <v>0</v>
      </c>
      <c r="F1048" s="18">
        <f t="shared" si="272"/>
        <v>0</v>
      </c>
      <c r="G1048" s="143">
        <f>F1050/A1034</f>
        <v>0</v>
      </c>
      <c r="H1048" s="18"/>
      <c r="I1048" s="89">
        <f t="shared" si="273"/>
        <v>0</v>
      </c>
      <c r="J1048" s="3"/>
      <c r="K1048" s="3">
        <f t="shared" si="274"/>
        <v>0</v>
      </c>
      <c r="L1048" s="3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</row>
    <row r="1049" ht="15.75" customHeight="1">
      <c r="A1049" s="31"/>
      <c r="B1049" s="89"/>
      <c r="C1049" s="89"/>
      <c r="D1049" s="18">
        <f t="shared" si="271"/>
        <v>0</v>
      </c>
      <c r="E1049" s="18">
        <f>B1049*A1034</f>
        <v>0</v>
      </c>
      <c r="F1049" s="18">
        <f t="shared" si="272"/>
        <v>0</v>
      </c>
      <c r="G1049" s="142"/>
      <c r="H1049" s="18"/>
      <c r="I1049" s="89">
        <f t="shared" si="273"/>
        <v>0</v>
      </c>
      <c r="J1049" s="3"/>
      <c r="K1049" s="3">
        <f t="shared" si="274"/>
        <v>0</v>
      </c>
      <c r="L1049" s="3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</row>
    <row r="1050" ht="15.75" customHeight="1">
      <c r="A1050" s="4" t="s">
        <v>495</v>
      </c>
      <c r="B1050" s="97">
        <f>SUM(B1036:B1049)</f>
        <v>0</v>
      </c>
      <c r="C1050" s="96"/>
      <c r="D1050" s="97">
        <f t="shared" ref="D1050:F1050" si="275">SUM(D1036:D1049)</f>
        <v>0</v>
      </c>
      <c r="E1050" s="97">
        <f t="shared" si="275"/>
        <v>0</v>
      </c>
      <c r="F1050" s="97">
        <f t="shared" si="275"/>
        <v>0</v>
      </c>
      <c r="G1050" s="87"/>
      <c r="H1050" s="96"/>
      <c r="I1050" s="97">
        <f t="shared" ref="I1050:L1050" si="276">SUM(I1036:I1049)</f>
        <v>0</v>
      </c>
      <c r="J1050" s="98">
        <f t="shared" si="276"/>
        <v>0</v>
      </c>
      <c r="K1050" s="98">
        <f t="shared" si="276"/>
        <v>0</v>
      </c>
      <c r="L1050" s="98">
        <f t="shared" si="276"/>
        <v>0</v>
      </c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</row>
    <row r="1051" ht="15.75" customHeight="1">
      <c r="A1051" s="8"/>
      <c r="B1051" s="100"/>
      <c r="C1051" s="100"/>
      <c r="D1051" s="100"/>
      <c r="E1051" s="100"/>
      <c r="F1051" s="100"/>
      <c r="G1051" s="100"/>
      <c r="H1051" s="100"/>
      <c r="I1051" s="101" t="s">
        <v>496</v>
      </c>
      <c r="J1051" s="33"/>
      <c r="K1051" s="100"/>
      <c r="L1051" s="101" t="s">
        <v>497</v>
      </c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</row>
    <row r="1052" ht="15.75" customHeight="1">
      <c r="A1052" s="8"/>
      <c r="B1052" s="100"/>
      <c r="C1052" s="100"/>
      <c r="D1052" s="100"/>
      <c r="E1052" s="100"/>
      <c r="F1052" s="100"/>
      <c r="G1052" s="100"/>
      <c r="H1052" s="100"/>
      <c r="I1052" s="104">
        <f>G1048*A1034</f>
        <v>0</v>
      </c>
      <c r="J1052" s="33"/>
      <c r="K1052" s="100"/>
      <c r="L1052" s="104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</row>
    <row r="1053" ht="15.75" customHeight="1">
      <c r="A1053" s="8"/>
      <c r="B1053" s="8"/>
      <c r="C1053" s="8"/>
      <c r="D1053" s="8"/>
      <c r="E1053" s="8"/>
      <c r="F1053" s="8"/>
      <c r="G1053" s="8"/>
      <c r="H1053" s="8"/>
      <c r="I1053" s="8"/>
      <c r="J1053" s="33"/>
      <c r="K1053" s="8"/>
      <c r="L1053" s="8"/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</row>
    <row r="1054" ht="15.75" customHeight="1">
      <c r="A1054" s="8"/>
      <c r="B1054" s="8"/>
      <c r="C1054" s="8"/>
      <c r="D1054" s="8"/>
      <c r="E1054" s="8"/>
      <c r="F1054" s="8"/>
      <c r="G1054" s="8"/>
      <c r="H1054" s="8"/>
      <c r="I1054" s="8"/>
      <c r="J1054" s="33"/>
      <c r="K1054" s="8"/>
      <c r="L1054" s="8"/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</row>
    <row r="1055" ht="15.75" customHeight="1">
      <c r="A1055" s="66"/>
      <c r="B1055" s="75"/>
      <c r="C1055" s="75"/>
      <c r="D1055" s="75"/>
      <c r="E1055" s="75"/>
      <c r="F1055" s="75"/>
      <c r="G1055" s="75"/>
      <c r="H1055" s="75"/>
      <c r="I1055" s="75"/>
      <c r="J1055" s="75"/>
      <c r="K1055" s="75"/>
      <c r="L1055" s="76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</row>
    <row r="1056" ht="15.75" customHeight="1">
      <c r="A1056" s="78" t="s">
        <v>478</v>
      </c>
      <c r="B1056" s="79" t="s">
        <v>479</v>
      </c>
      <c r="C1056" s="75"/>
      <c r="D1056" s="76"/>
      <c r="E1056" s="80" t="s">
        <v>480</v>
      </c>
      <c r="F1056" s="75"/>
      <c r="G1056" s="76"/>
      <c r="H1056" s="79" t="s">
        <v>481</v>
      </c>
      <c r="I1056" s="75"/>
      <c r="J1056" s="75"/>
      <c r="K1056" s="75"/>
      <c r="L1056" s="76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</row>
    <row r="1057" ht="15.75" customHeight="1">
      <c r="A1057" s="177">
        <v>4.0</v>
      </c>
      <c r="B1057" s="82" t="s">
        <v>482</v>
      </c>
      <c r="C1057" s="82" t="s">
        <v>483</v>
      </c>
      <c r="D1057" s="82" t="s">
        <v>484</v>
      </c>
      <c r="E1057" s="82" t="s">
        <v>485</v>
      </c>
      <c r="F1057" s="82" t="s">
        <v>484</v>
      </c>
      <c r="G1057" s="82" t="s">
        <v>524</v>
      </c>
      <c r="H1057" s="82" t="s">
        <v>486</v>
      </c>
      <c r="I1057" s="82" t="s">
        <v>487</v>
      </c>
      <c r="J1057" s="114" t="s">
        <v>488</v>
      </c>
      <c r="K1057" s="85" t="s">
        <v>489</v>
      </c>
      <c r="L1057" s="85" t="s">
        <v>490</v>
      </c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</row>
    <row r="1058" ht="15.75" customHeight="1">
      <c r="A1058" s="86" t="s">
        <v>491</v>
      </c>
      <c r="B1058" s="87"/>
      <c r="C1058" s="87"/>
      <c r="D1058" s="87"/>
      <c r="E1058" s="87"/>
      <c r="F1058" s="87"/>
      <c r="G1058" s="87"/>
      <c r="H1058" s="87"/>
      <c r="I1058" s="87"/>
      <c r="J1058" s="115"/>
      <c r="K1058" s="87"/>
      <c r="L1058" s="87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</row>
    <row r="1059" ht="15.75" customHeight="1">
      <c r="A1059" s="2"/>
      <c r="B1059" s="89"/>
      <c r="C1059" s="89"/>
      <c r="D1059" s="18">
        <f t="shared" ref="D1059:D1072" si="277">C1059*B1059</f>
        <v>0</v>
      </c>
      <c r="E1059" s="18">
        <f>B1059*A1057</f>
        <v>0</v>
      </c>
      <c r="F1059" s="18">
        <f t="shared" ref="F1059:F1072" si="278">E1059*C1059</f>
        <v>0</v>
      </c>
      <c r="G1059" s="140">
        <v>0.0</v>
      </c>
      <c r="H1059" s="18"/>
      <c r="I1059" s="89">
        <f t="shared" ref="I1059:I1072" si="279">H1059*E1059</f>
        <v>0</v>
      </c>
      <c r="J1059" s="116"/>
      <c r="K1059" s="3">
        <f t="shared" ref="K1059:K1072" si="280">J1059*I1059</f>
        <v>0</v>
      </c>
      <c r="L1059" s="3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</row>
    <row r="1060" ht="15.75" customHeight="1">
      <c r="A1060" s="2"/>
      <c r="B1060" s="89"/>
      <c r="C1060" s="89"/>
      <c r="D1060" s="18">
        <f t="shared" si="277"/>
        <v>0</v>
      </c>
      <c r="E1060" s="18">
        <f>B1060*A1057</f>
        <v>0</v>
      </c>
      <c r="F1060" s="18">
        <f t="shared" si="278"/>
        <v>0</v>
      </c>
      <c r="G1060" s="87"/>
      <c r="H1060" s="18"/>
      <c r="I1060" s="89">
        <f t="shared" si="279"/>
        <v>0</v>
      </c>
      <c r="J1060" s="116"/>
      <c r="K1060" s="3">
        <f t="shared" si="280"/>
        <v>0</v>
      </c>
      <c r="L1060" s="3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</row>
    <row r="1061" ht="15.75" customHeight="1">
      <c r="A1061" s="2"/>
      <c r="B1061" s="18"/>
      <c r="C1061" s="18"/>
      <c r="D1061" s="18">
        <f t="shared" si="277"/>
        <v>0</v>
      </c>
      <c r="E1061" s="18">
        <f>B1061*A1057</f>
        <v>0</v>
      </c>
      <c r="F1061" s="18">
        <f t="shared" si="278"/>
        <v>0</v>
      </c>
      <c r="G1061" s="148" t="s">
        <v>527</v>
      </c>
      <c r="H1061" s="18"/>
      <c r="I1061" s="89">
        <f t="shared" si="279"/>
        <v>0</v>
      </c>
      <c r="J1061" s="116"/>
      <c r="K1061" s="3">
        <f t="shared" si="280"/>
        <v>0</v>
      </c>
      <c r="L1061" s="3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</row>
    <row r="1062" ht="15.75" customHeight="1">
      <c r="A1062" s="2"/>
      <c r="B1062" s="18"/>
      <c r="C1062" s="18"/>
      <c r="D1062" s="18">
        <f t="shared" si="277"/>
        <v>0</v>
      </c>
      <c r="E1062" s="18">
        <f>B1062*A1057</f>
        <v>0</v>
      </c>
      <c r="F1062" s="18">
        <f t="shared" si="278"/>
        <v>0</v>
      </c>
      <c r="G1062" s="142"/>
      <c r="H1062" s="18"/>
      <c r="I1062" s="89">
        <f t="shared" si="279"/>
        <v>0</v>
      </c>
      <c r="J1062" s="116"/>
      <c r="K1062" s="3">
        <f t="shared" si="280"/>
        <v>0</v>
      </c>
      <c r="L1062" s="3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</row>
    <row r="1063" ht="15.75" customHeight="1">
      <c r="A1063" s="2"/>
      <c r="B1063" s="18"/>
      <c r="C1063" s="18"/>
      <c r="D1063" s="18">
        <f t="shared" si="277"/>
        <v>0</v>
      </c>
      <c r="E1063" s="18">
        <f>B1063*A1057</f>
        <v>0</v>
      </c>
      <c r="F1063" s="18">
        <f t="shared" si="278"/>
        <v>0</v>
      </c>
      <c r="G1063" s="142"/>
      <c r="H1063" s="18"/>
      <c r="I1063" s="89">
        <f t="shared" si="279"/>
        <v>0</v>
      </c>
      <c r="J1063" s="116"/>
      <c r="K1063" s="3">
        <f t="shared" si="280"/>
        <v>0</v>
      </c>
      <c r="L1063" s="3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</row>
    <row r="1064" ht="15.75" customHeight="1">
      <c r="A1064" s="2"/>
      <c r="B1064" s="18"/>
      <c r="C1064" s="18"/>
      <c r="D1064" s="18">
        <f t="shared" si="277"/>
        <v>0</v>
      </c>
      <c r="E1064" s="18">
        <f>B1064*A1057</f>
        <v>0</v>
      </c>
      <c r="F1064" s="18">
        <f t="shared" si="278"/>
        <v>0</v>
      </c>
      <c r="G1064" s="87"/>
      <c r="H1064" s="18"/>
      <c r="I1064" s="89">
        <f t="shared" si="279"/>
        <v>0</v>
      </c>
      <c r="J1064" s="116"/>
      <c r="K1064" s="3">
        <f t="shared" si="280"/>
        <v>0</v>
      </c>
      <c r="L1064" s="3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</row>
    <row r="1065" ht="15.75" customHeight="1">
      <c r="A1065" s="2"/>
      <c r="B1065" s="18"/>
      <c r="C1065" s="18"/>
      <c r="D1065" s="18">
        <f t="shared" si="277"/>
        <v>0</v>
      </c>
      <c r="E1065" s="18">
        <f>B1065*A1057</f>
        <v>0</v>
      </c>
      <c r="F1065" s="18">
        <f t="shared" si="278"/>
        <v>0</v>
      </c>
      <c r="G1065" s="59"/>
      <c r="H1065" s="18"/>
      <c r="I1065" s="89">
        <f t="shared" si="279"/>
        <v>0</v>
      </c>
      <c r="J1065" s="116"/>
      <c r="K1065" s="3">
        <f t="shared" si="280"/>
        <v>0</v>
      </c>
      <c r="L1065" s="3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</row>
    <row r="1066" ht="15.75" customHeight="1">
      <c r="A1066" s="2"/>
      <c r="B1066" s="89"/>
      <c r="C1066" s="89"/>
      <c r="D1066" s="18">
        <f t="shared" si="277"/>
        <v>0</v>
      </c>
      <c r="E1066" s="18">
        <f>B1066*A1057</f>
        <v>0</v>
      </c>
      <c r="F1066" s="18">
        <f t="shared" si="278"/>
        <v>0</v>
      </c>
      <c r="G1066" s="148" t="s">
        <v>528</v>
      </c>
      <c r="H1066" s="18"/>
      <c r="I1066" s="89">
        <f t="shared" si="279"/>
        <v>0</v>
      </c>
      <c r="J1066" s="116"/>
      <c r="K1066" s="3">
        <f t="shared" si="280"/>
        <v>0</v>
      </c>
      <c r="L1066" s="3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</row>
    <row r="1067" ht="15.75" customHeight="1">
      <c r="A1067" s="2"/>
      <c r="B1067" s="89"/>
      <c r="C1067" s="89"/>
      <c r="D1067" s="18">
        <f t="shared" si="277"/>
        <v>0</v>
      </c>
      <c r="E1067" s="18">
        <f>B1067*A1057</f>
        <v>0</v>
      </c>
      <c r="F1067" s="18">
        <f t="shared" si="278"/>
        <v>0</v>
      </c>
      <c r="G1067" s="142"/>
      <c r="H1067" s="18"/>
      <c r="I1067" s="89">
        <f t="shared" si="279"/>
        <v>0</v>
      </c>
      <c r="J1067" s="116"/>
      <c r="K1067" s="3">
        <f t="shared" si="280"/>
        <v>0</v>
      </c>
      <c r="L1067" s="3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</row>
    <row r="1068" ht="15.75" customHeight="1">
      <c r="A1068" s="1"/>
      <c r="B1068" s="89"/>
      <c r="C1068" s="89"/>
      <c r="D1068" s="18">
        <f t="shared" si="277"/>
        <v>0</v>
      </c>
      <c r="E1068" s="18">
        <f>B1068*A1057</f>
        <v>0</v>
      </c>
      <c r="F1068" s="18">
        <f t="shared" si="278"/>
        <v>0</v>
      </c>
      <c r="G1068" s="142"/>
      <c r="H1068" s="18"/>
      <c r="I1068" s="89">
        <f t="shared" si="279"/>
        <v>0</v>
      </c>
      <c r="J1068" s="116"/>
      <c r="K1068" s="3">
        <f t="shared" si="280"/>
        <v>0</v>
      </c>
      <c r="L1068" s="3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</row>
    <row r="1069" ht="15.75" customHeight="1">
      <c r="A1069" s="1"/>
      <c r="B1069" s="89"/>
      <c r="C1069" s="89"/>
      <c r="D1069" s="18">
        <f t="shared" si="277"/>
        <v>0</v>
      </c>
      <c r="E1069" s="18">
        <f>B1069*A1057</f>
        <v>0</v>
      </c>
      <c r="F1069" s="18">
        <f t="shared" si="278"/>
        <v>0</v>
      </c>
      <c r="G1069" s="142"/>
      <c r="H1069" s="18"/>
      <c r="I1069" s="89">
        <f t="shared" si="279"/>
        <v>0</v>
      </c>
      <c r="J1069" s="116"/>
      <c r="K1069" s="3">
        <f t="shared" si="280"/>
        <v>0</v>
      </c>
      <c r="L1069" s="3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</row>
    <row r="1070" ht="15.75" customHeight="1">
      <c r="A1070" s="31"/>
      <c r="B1070" s="89"/>
      <c r="C1070" s="89"/>
      <c r="D1070" s="95">
        <f t="shared" si="277"/>
        <v>0</v>
      </c>
      <c r="E1070" s="95">
        <f>B1070*A1057</f>
        <v>0</v>
      </c>
      <c r="F1070" s="18">
        <f t="shared" si="278"/>
        <v>0</v>
      </c>
      <c r="G1070" s="87"/>
      <c r="H1070" s="18"/>
      <c r="I1070" s="89">
        <f t="shared" si="279"/>
        <v>0</v>
      </c>
      <c r="J1070" s="118"/>
      <c r="K1070" s="3">
        <f t="shared" si="280"/>
        <v>0</v>
      </c>
      <c r="L1070" s="3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</row>
    <row r="1071" ht="15.75" customHeight="1">
      <c r="A1071" s="31"/>
      <c r="B1071" s="89"/>
      <c r="C1071" s="89"/>
      <c r="D1071" s="18">
        <f t="shared" si="277"/>
        <v>0</v>
      </c>
      <c r="E1071" s="18">
        <f>B1071*A1057</f>
        <v>0</v>
      </c>
      <c r="F1071" s="18">
        <f t="shared" si="278"/>
        <v>0</v>
      </c>
      <c r="G1071" s="143">
        <f>F1073/A1057</f>
        <v>0</v>
      </c>
      <c r="H1071" s="18"/>
      <c r="I1071" s="89">
        <f t="shared" si="279"/>
        <v>0</v>
      </c>
      <c r="J1071" s="3"/>
      <c r="K1071" s="3">
        <f t="shared" si="280"/>
        <v>0</v>
      </c>
      <c r="L1071" s="3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</row>
    <row r="1072" ht="15.75" customHeight="1">
      <c r="A1072" s="31"/>
      <c r="B1072" s="89"/>
      <c r="C1072" s="89"/>
      <c r="D1072" s="18">
        <f t="shared" si="277"/>
        <v>0</v>
      </c>
      <c r="E1072" s="18">
        <f>B1072*A1057</f>
        <v>0</v>
      </c>
      <c r="F1072" s="18">
        <f t="shared" si="278"/>
        <v>0</v>
      </c>
      <c r="G1072" s="142"/>
      <c r="H1072" s="18"/>
      <c r="I1072" s="89">
        <f t="shared" si="279"/>
        <v>0</v>
      </c>
      <c r="J1072" s="3"/>
      <c r="K1072" s="3">
        <f t="shared" si="280"/>
        <v>0</v>
      </c>
      <c r="L1072" s="3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</row>
    <row r="1073" ht="15.75" customHeight="1">
      <c r="A1073" s="4" t="s">
        <v>495</v>
      </c>
      <c r="B1073" s="97">
        <f>SUM(B1059:B1072)</f>
        <v>0</v>
      </c>
      <c r="C1073" s="96"/>
      <c r="D1073" s="97">
        <f t="shared" ref="D1073:F1073" si="281">SUM(D1059:D1072)</f>
        <v>0</v>
      </c>
      <c r="E1073" s="97">
        <f t="shared" si="281"/>
        <v>0</v>
      </c>
      <c r="F1073" s="97">
        <f t="shared" si="281"/>
        <v>0</v>
      </c>
      <c r="G1073" s="87"/>
      <c r="H1073" s="96"/>
      <c r="I1073" s="97">
        <f t="shared" ref="I1073:L1073" si="282">SUM(I1059:I1072)</f>
        <v>0</v>
      </c>
      <c r="J1073" s="98">
        <f t="shared" si="282"/>
        <v>0</v>
      </c>
      <c r="K1073" s="98">
        <f t="shared" si="282"/>
        <v>0</v>
      </c>
      <c r="L1073" s="98">
        <f t="shared" si="282"/>
        <v>0</v>
      </c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</row>
    <row r="1074" ht="15.75" customHeight="1">
      <c r="A1074" s="8"/>
      <c r="B1074" s="100"/>
      <c r="C1074" s="100"/>
      <c r="D1074" s="100"/>
      <c r="E1074" s="100"/>
      <c r="F1074" s="100"/>
      <c r="G1074" s="100"/>
      <c r="H1074" s="100"/>
      <c r="I1074" s="101" t="s">
        <v>496</v>
      </c>
      <c r="J1074" s="33"/>
      <c r="K1074" s="100"/>
      <c r="L1074" s="101" t="s">
        <v>497</v>
      </c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</row>
    <row r="1075" ht="15.75" customHeight="1">
      <c r="A1075" s="8"/>
      <c r="B1075" s="100"/>
      <c r="C1075" s="100"/>
      <c r="D1075" s="100"/>
      <c r="E1075" s="100"/>
      <c r="F1075" s="100"/>
      <c r="G1075" s="100"/>
      <c r="H1075" s="100"/>
      <c r="I1075" s="104">
        <f>G1071*A1057</f>
        <v>0</v>
      </c>
      <c r="J1075" s="33"/>
      <c r="K1075" s="100"/>
      <c r="L1075" s="104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</row>
    <row r="1076" ht="15.75" customHeight="1">
      <c r="A1076" s="8"/>
      <c r="B1076" s="100"/>
      <c r="C1076" s="100"/>
      <c r="D1076" s="100"/>
      <c r="E1076" s="100"/>
      <c r="F1076" s="100"/>
      <c r="G1076" s="100"/>
      <c r="H1076" s="100"/>
      <c r="I1076" s="107"/>
      <c r="J1076" s="33"/>
      <c r="K1076" s="100"/>
      <c r="L1076" s="107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</row>
    <row r="1077" ht="15.75" customHeight="1">
      <c r="A1077" s="8"/>
      <c r="B1077" s="8"/>
      <c r="C1077" s="8"/>
      <c r="D1077" s="8"/>
      <c r="E1077" s="8"/>
      <c r="F1077" s="8"/>
      <c r="G1077" s="8"/>
      <c r="H1077" s="8"/>
      <c r="I1077" s="8"/>
      <c r="J1077" s="33"/>
      <c r="K1077" s="8"/>
      <c r="L1077" s="8"/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</row>
    <row r="1078" ht="15.75" customHeight="1">
      <c r="A1078" s="66"/>
      <c r="B1078" s="75"/>
      <c r="C1078" s="75"/>
      <c r="D1078" s="75"/>
      <c r="E1078" s="75"/>
      <c r="F1078" s="75"/>
      <c r="G1078" s="75"/>
      <c r="H1078" s="75"/>
      <c r="I1078" s="75"/>
      <c r="J1078" s="75"/>
      <c r="K1078" s="75"/>
      <c r="L1078" s="76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</row>
    <row r="1079" ht="15.75" customHeight="1">
      <c r="A1079" s="78" t="s">
        <v>478</v>
      </c>
      <c r="B1079" s="79" t="s">
        <v>479</v>
      </c>
      <c r="C1079" s="75"/>
      <c r="D1079" s="76"/>
      <c r="E1079" s="80" t="s">
        <v>480</v>
      </c>
      <c r="F1079" s="75"/>
      <c r="G1079" s="76"/>
      <c r="H1079" s="79" t="s">
        <v>481</v>
      </c>
      <c r="I1079" s="75"/>
      <c r="J1079" s="75"/>
      <c r="K1079" s="75"/>
      <c r="L1079" s="76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</row>
    <row r="1080" ht="15.75" customHeight="1">
      <c r="A1080" s="177">
        <v>4.0</v>
      </c>
      <c r="B1080" s="82" t="s">
        <v>482</v>
      </c>
      <c r="C1080" s="82" t="s">
        <v>483</v>
      </c>
      <c r="D1080" s="82" t="s">
        <v>484</v>
      </c>
      <c r="E1080" s="82" t="s">
        <v>485</v>
      </c>
      <c r="F1080" s="82" t="s">
        <v>484</v>
      </c>
      <c r="G1080" s="82" t="s">
        <v>524</v>
      </c>
      <c r="H1080" s="82" t="s">
        <v>486</v>
      </c>
      <c r="I1080" s="82" t="s">
        <v>487</v>
      </c>
      <c r="J1080" s="114" t="s">
        <v>488</v>
      </c>
      <c r="K1080" s="85" t="s">
        <v>489</v>
      </c>
      <c r="L1080" s="85" t="s">
        <v>490</v>
      </c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</row>
    <row r="1081" ht="15.75" customHeight="1">
      <c r="A1081" s="86" t="s">
        <v>491</v>
      </c>
      <c r="B1081" s="87"/>
      <c r="C1081" s="87"/>
      <c r="D1081" s="87"/>
      <c r="E1081" s="87"/>
      <c r="F1081" s="87"/>
      <c r="G1081" s="87"/>
      <c r="H1081" s="87"/>
      <c r="I1081" s="87"/>
      <c r="J1081" s="115"/>
      <c r="K1081" s="87"/>
      <c r="L1081" s="87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</row>
    <row r="1082" ht="15.75" customHeight="1">
      <c r="A1082" s="2"/>
      <c r="B1082" s="89"/>
      <c r="C1082" s="89"/>
      <c r="D1082" s="18">
        <f t="shared" ref="D1082:D1095" si="283">C1082*B1082</f>
        <v>0</v>
      </c>
      <c r="E1082" s="18">
        <f>B1082*A1080</f>
        <v>0</v>
      </c>
      <c r="F1082" s="18">
        <f t="shared" ref="F1082:F1095" si="284">E1082*C1082</f>
        <v>0</v>
      </c>
      <c r="G1082" s="140">
        <v>0.0</v>
      </c>
      <c r="H1082" s="18"/>
      <c r="I1082" s="89">
        <f t="shared" ref="I1082:I1095" si="285">H1082*E1082</f>
        <v>0</v>
      </c>
      <c r="J1082" s="116"/>
      <c r="K1082" s="3">
        <f t="shared" ref="K1082:K1095" si="286">J1082*I1082</f>
        <v>0</v>
      </c>
      <c r="L1082" s="3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</row>
    <row r="1083" ht="15.75" customHeight="1">
      <c r="A1083" s="2"/>
      <c r="B1083" s="89"/>
      <c r="C1083" s="89"/>
      <c r="D1083" s="18">
        <f t="shared" si="283"/>
        <v>0</v>
      </c>
      <c r="E1083" s="18">
        <f>B1083*A1080</f>
        <v>0</v>
      </c>
      <c r="F1083" s="18">
        <f t="shared" si="284"/>
        <v>0</v>
      </c>
      <c r="G1083" s="87"/>
      <c r="H1083" s="18"/>
      <c r="I1083" s="89">
        <f t="shared" si="285"/>
        <v>0</v>
      </c>
      <c r="J1083" s="116"/>
      <c r="K1083" s="3">
        <f t="shared" si="286"/>
        <v>0</v>
      </c>
      <c r="L1083" s="3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</row>
    <row r="1084" ht="15.75" customHeight="1">
      <c r="A1084" s="2"/>
      <c r="B1084" s="18"/>
      <c r="C1084" s="18"/>
      <c r="D1084" s="18">
        <f t="shared" si="283"/>
        <v>0</v>
      </c>
      <c r="E1084" s="18">
        <f>B1084*A1080</f>
        <v>0</v>
      </c>
      <c r="F1084" s="18">
        <f t="shared" si="284"/>
        <v>0</v>
      </c>
      <c r="G1084" s="148" t="s">
        <v>527</v>
      </c>
      <c r="H1084" s="18"/>
      <c r="I1084" s="89">
        <f t="shared" si="285"/>
        <v>0</v>
      </c>
      <c r="J1084" s="116"/>
      <c r="K1084" s="3">
        <f t="shared" si="286"/>
        <v>0</v>
      </c>
      <c r="L1084" s="3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</row>
    <row r="1085" ht="15.75" customHeight="1">
      <c r="A1085" s="2"/>
      <c r="B1085" s="18"/>
      <c r="C1085" s="18"/>
      <c r="D1085" s="18">
        <f t="shared" si="283"/>
        <v>0</v>
      </c>
      <c r="E1085" s="18">
        <f>B1085*A1080</f>
        <v>0</v>
      </c>
      <c r="F1085" s="18">
        <f t="shared" si="284"/>
        <v>0</v>
      </c>
      <c r="G1085" s="142"/>
      <c r="H1085" s="18"/>
      <c r="I1085" s="89">
        <f t="shared" si="285"/>
        <v>0</v>
      </c>
      <c r="J1085" s="116"/>
      <c r="K1085" s="3">
        <f t="shared" si="286"/>
        <v>0</v>
      </c>
      <c r="L1085" s="3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</row>
    <row r="1086" ht="15.75" customHeight="1">
      <c r="A1086" s="2"/>
      <c r="B1086" s="18"/>
      <c r="C1086" s="18"/>
      <c r="D1086" s="18">
        <f t="shared" si="283"/>
        <v>0</v>
      </c>
      <c r="E1086" s="18">
        <f>B1086*A1080</f>
        <v>0</v>
      </c>
      <c r="F1086" s="18">
        <f t="shared" si="284"/>
        <v>0</v>
      </c>
      <c r="G1086" s="142"/>
      <c r="H1086" s="18"/>
      <c r="I1086" s="89">
        <f t="shared" si="285"/>
        <v>0</v>
      </c>
      <c r="J1086" s="116"/>
      <c r="K1086" s="3">
        <f t="shared" si="286"/>
        <v>0</v>
      </c>
      <c r="L1086" s="3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</row>
    <row r="1087" ht="15.75" customHeight="1">
      <c r="A1087" s="2"/>
      <c r="B1087" s="18"/>
      <c r="C1087" s="18"/>
      <c r="D1087" s="18">
        <f t="shared" si="283"/>
        <v>0</v>
      </c>
      <c r="E1087" s="18">
        <f>B1087*A1080</f>
        <v>0</v>
      </c>
      <c r="F1087" s="18">
        <f t="shared" si="284"/>
        <v>0</v>
      </c>
      <c r="G1087" s="87"/>
      <c r="H1087" s="18"/>
      <c r="I1087" s="89">
        <f t="shared" si="285"/>
        <v>0</v>
      </c>
      <c r="J1087" s="116"/>
      <c r="K1087" s="3">
        <f t="shared" si="286"/>
        <v>0</v>
      </c>
      <c r="L1087" s="3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</row>
    <row r="1088" ht="15.75" customHeight="1">
      <c r="A1088" s="2"/>
      <c r="B1088" s="18"/>
      <c r="C1088" s="18"/>
      <c r="D1088" s="18">
        <f t="shared" si="283"/>
        <v>0</v>
      </c>
      <c r="E1088" s="18">
        <f>B1088*A1080</f>
        <v>0</v>
      </c>
      <c r="F1088" s="18">
        <f t="shared" si="284"/>
        <v>0</v>
      </c>
      <c r="G1088" s="59"/>
      <c r="H1088" s="18"/>
      <c r="I1088" s="89">
        <f t="shared" si="285"/>
        <v>0</v>
      </c>
      <c r="J1088" s="116"/>
      <c r="K1088" s="3">
        <f t="shared" si="286"/>
        <v>0</v>
      </c>
      <c r="L1088" s="3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</row>
    <row r="1089" ht="15.75" customHeight="1">
      <c r="A1089" s="2"/>
      <c r="B1089" s="89"/>
      <c r="C1089" s="89"/>
      <c r="D1089" s="18">
        <f t="shared" si="283"/>
        <v>0</v>
      </c>
      <c r="E1089" s="18">
        <f>B1089*A1080</f>
        <v>0</v>
      </c>
      <c r="F1089" s="18">
        <f t="shared" si="284"/>
        <v>0</v>
      </c>
      <c r="G1089" s="148" t="s">
        <v>528</v>
      </c>
      <c r="H1089" s="18"/>
      <c r="I1089" s="89">
        <f t="shared" si="285"/>
        <v>0</v>
      </c>
      <c r="J1089" s="116"/>
      <c r="K1089" s="3">
        <f t="shared" si="286"/>
        <v>0</v>
      </c>
      <c r="L1089" s="3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</row>
    <row r="1090" ht="15.75" customHeight="1">
      <c r="A1090" s="2"/>
      <c r="B1090" s="89"/>
      <c r="C1090" s="89"/>
      <c r="D1090" s="18">
        <f t="shared" si="283"/>
        <v>0</v>
      </c>
      <c r="E1090" s="18">
        <f>B1090*A1080</f>
        <v>0</v>
      </c>
      <c r="F1090" s="18">
        <f t="shared" si="284"/>
        <v>0</v>
      </c>
      <c r="G1090" s="142"/>
      <c r="H1090" s="18"/>
      <c r="I1090" s="89">
        <f t="shared" si="285"/>
        <v>0</v>
      </c>
      <c r="J1090" s="116"/>
      <c r="K1090" s="3">
        <f t="shared" si="286"/>
        <v>0</v>
      </c>
      <c r="L1090" s="3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</row>
    <row r="1091" ht="15.75" customHeight="1">
      <c r="A1091" s="1"/>
      <c r="B1091" s="89"/>
      <c r="C1091" s="89"/>
      <c r="D1091" s="18">
        <f t="shared" si="283"/>
        <v>0</v>
      </c>
      <c r="E1091" s="18">
        <f>B1091*A1080</f>
        <v>0</v>
      </c>
      <c r="F1091" s="18">
        <f t="shared" si="284"/>
        <v>0</v>
      </c>
      <c r="G1091" s="142"/>
      <c r="H1091" s="18"/>
      <c r="I1091" s="89">
        <f t="shared" si="285"/>
        <v>0</v>
      </c>
      <c r="J1091" s="116"/>
      <c r="K1091" s="3">
        <f t="shared" si="286"/>
        <v>0</v>
      </c>
      <c r="L1091" s="3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</row>
    <row r="1092" ht="15.75" customHeight="1">
      <c r="A1092" s="1"/>
      <c r="B1092" s="89"/>
      <c r="C1092" s="89"/>
      <c r="D1092" s="18">
        <f t="shared" si="283"/>
        <v>0</v>
      </c>
      <c r="E1092" s="18">
        <f>B1092*A1080</f>
        <v>0</v>
      </c>
      <c r="F1092" s="18">
        <f t="shared" si="284"/>
        <v>0</v>
      </c>
      <c r="G1092" s="142"/>
      <c r="H1092" s="18"/>
      <c r="I1092" s="89">
        <f t="shared" si="285"/>
        <v>0</v>
      </c>
      <c r="J1092" s="116"/>
      <c r="K1092" s="3">
        <f t="shared" si="286"/>
        <v>0</v>
      </c>
      <c r="L1092" s="3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</row>
    <row r="1093" ht="15.75" customHeight="1">
      <c r="A1093" s="31"/>
      <c r="B1093" s="89"/>
      <c r="C1093" s="89"/>
      <c r="D1093" s="95">
        <f t="shared" si="283"/>
        <v>0</v>
      </c>
      <c r="E1093" s="95">
        <f>B1093*A1080</f>
        <v>0</v>
      </c>
      <c r="F1093" s="18">
        <f t="shared" si="284"/>
        <v>0</v>
      </c>
      <c r="G1093" s="87"/>
      <c r="H1093" s="18"/>
      <c r="I1093" s="89">
        <f t="shared" si="285"/>
        <v>0</v>
      </c>
      <c r="J1093" s="118"/>
      <c r="K1093" s="3">
        <f t="shared" si="286"/>
        <v>0</v>
      </c>
      <c r="L1093" s="3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</row>
    <row r="1094" ht="15.75" customHeight="1">
      <c r="A1094" s="31"/>
      <c r="B1094" s="89"/>
      <c r="C1094" s="89"/>
      <c r="D1094" s="18">
        <f t="shared" si="283"/>
        <v>0</v>
      </c>
      <c r="E1094" s="18">
        <f>B1094*A1080</f>
        <v>0</v>
      </c>
      <c r="F1094" s="18">
        <f t="shared" si="284"/>
        <v>0</v>
      </c>
      <c r="G1094" s="143">
        <f>F1096/A1080</f>
        <v>0</v>
      </c>
      <c r="H1094" s="18"/>
      <c r="I1094" s="89">
        <f t="shared" si="285"/>
        <v>0</v>
      </c>
      <c r="J1094" s="3"/>
      <c r="K1094" s="3">
        <f t="shared" si="286"/>
        <v>0</v>
      </c>
      <c r="L1094" s="3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</row>
    <row r="1095" ht="15.75" customHeight="1">
      <c r="A1095" s="31"/>
      <c r="B1095" s="89"/>
      <c r="C1095" s="89"/>
      <c r="D1095" s="18">
        <f t="shared" si="283"/>
        <v>0</v>
      </c>
      <c r="E1095" s="18">
        <f>B1095*A1080</f>
        <v>0</v>
      </c>
      <c r="F1095" s="18">
        <f t="shared" si="284"/>
        <v>0</v>
      </c>
      <c r="G1095" s="142"/>
      <c r="H1095" s="18"/>
      <c r="I1095" s="89">
        <f t="shared" si="285"/>
        <v>0</v>
      </c>
      <c r="J1095" s="3"/>
      <c r="K1095" s="3">
        <f t="shared" si="286"/>
        <v>0</v>
      </c>
      <c r="L1095" s="3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</row>
    <row r="1096" ht="15.75" customHeight="1">
      <c r="A1096" s="4" t="s">
        <v>495</v>
      </c>
      <c r="B1096" s="97">
        <f>SUM(B1082:B1095)</f>
        <v>0</v>
      </c>
      <c r="C1096" s="96"/>
      <c r="D1096" s="97">
        <f t="shared" ref="D1096:F1096" si="287">SUM(D1082:D1095)</f>
        <v>0</v>
      </c>
      <c r="E1096" s="97">
        <f t="shared" si="287"/>
        <v>0</v>
      </c>
      <c r="F1096" s="97">
        <f t="shared" si="287"/>
        <v>0</v>
      </c>
      <c r="G1096" s="87"/>
      <c r="H1096" s="96"/>
      <c r="I1096" s="97">
        <f t="shared" ref="I1096:L1096" si="288">SUM(I1082:I1095)</f>
        <v>0</v>
      </c>
      <c r="J1096" s="98">
        <f t="shared" si="288"/>
        <v>0</v>
      </c>
      <c r="K1096" s="98">
        <f t="shared" si="288"/>
        <v>0</v>
      </c>
      <c r="L1096" s="98">
        <f t="shared" si="288"/>
        <v>0</v>
      </c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</row>
    <row r="1097" ht="15.75" customHeight="1">
      <c r="A1097" s="8"/>
      <c r="B1097" s="100"/>
      <c r="C1097" s="100"/>
      <c r="D1097" s="100"/>
      <c r="E1097" s="100"/>
      <c r="F1097" s="100"/>
      <c r="G1097" s="100"/>
      <c r="H1097" s="100"/>
      <c r="I1097" s="101" t="s">
        <v>496</v>
      </c>
      <c r="J1097" s="33"/>
      <c r="K1097" s="100"/>
      <c r="L1097" s="101" t="s">
        <v>497</v>
      </c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</row>
    <row r="1098" ht="15.75" customHeight="1">
      <c r="A1098" s="8"/>
      <c r="B1098" s="100"/>
      <c r="C1098" s="100"/>
      <c r="D1098" s="100"/>
      <c r="E1098" s="100"/>
      <c r="F1098" s="100"/>
      <c r="G1098" s="100"/>
      <c r="H1098" s="100"/>
      <c r="I1098" s="104">
        <f>G1094*A1080</f>
        <v>0</v>
      </c>
      <c r="J1098" s="33"/>
      <c r="K1098" s="100"/>
      <c r="L1098" s="104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</row>
    <row r="1099" ht="15.75" customHeight="1">
      <c r="A1099" s="8"/>
      <c r="B1099" s="8"/>
      <c r="C1099" s="8"/>
      <c r="D1099" s="8"/>
      <c r="E1099" s="8"/>
      <c r="F1099" s="8"/>
      <c r="G1099" s="8"/>
      <c r="H1099" s="8"/>
      <c r="I1099" s="8"/>
      <c r="J1099" s="33"/>
      <c r="K1099" s="8"/>
      <c r="L1099" s="8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</row>
    <row r="1100" ht="15.75" customHeight="1">
      <c r="A1100" s="8"/>
      <c r="B1100" s="8"/>
      <c r="C1100" s="8"/>
      <c r="D1100" s="8"/>
      <c r="E1100" s="8"/>
      <c r="F1100" s="8"/>
      <c r="G1100" s="8"/>
      <c r="H1100" s="8"/>
      <c r="I1100" s="8"/>
      <c r="J1100" s="33"/>
      <c r="K1100" s="8"/>
      <c r="L1100" s="8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</row>
    <row r="1101" ht="15.75" customHeight="1">
      <c r="A1101" s="66"/>
      <c r="B1101" s="75"/>
      <c r="C1101" s="75"/>
      <c r="D1101" s="75"/>
      <c r="E1101" s="75"/>
      <c r="F1101" s="75"/>
      <c r="G1101" s="75"/>
      <c r="H1101" s="75"/>
      <c r="I1101" s="75"/>
      <c r="J1101" s="75"/>
      <c r="K1101" s="75"/>
      <c r="L1101" s="76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</row>
    <row r="1102" ht="15.75" customHeight="1">
      <c r="A1102" s="78" t="s">
        <v>478</v>
      </c>
      <c r="B1102" s="79" t="s">
        <v>479</v>
      </c>
      <c r="C1102" s="75"/>
      <c r="D1102" s="76"/>
      <c r="E1102" s="80" t="s">
        <v>480</v>
      </c>
      <c r="F1102" s="75"/>
      <c r="G1102" s="76"/>
      <c r="H1102" s="79" t="s">
        <v>481</v>
      </c>
      <c r="I1102" s="75"/>
      <c r="J1102" s="75"/>
      <c r="K1102" s="75"/>
      <c r="L1102" s="76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</row>
    <row r="1103" ht="15.75" customHeight="1">
      <c r="A1103" s="177">
        <v>4.0</v>
      </c>
      <c r="B1103" s="82" t="s">
        <v>482</v>
      </c>
      <c r="C1103" s="82" t="s">
        <v>483</v>
      </c>
      <c r="D1103" s="82" t="s">
        <v>484</v>
      </c>
      <c r="E1103" s="82" t="s">
        <v>485</v>
      </c>
      <c r="F1103" s="82" t="s">
        <v>484</v>
      </c>
      <c r="G1103" s="82" t="s">
        <v>524</v>
      </c>
      <c r="H1103" s="82" t="s">
        <v>486</v>
      </c>
      <c r="I1103" s="82" t="s">
        <v>487</v>
      </c>
      <c r="J1103" s="114" t="s">
        <v>488</v>
      </c>
      <c r="K1103" s="85" t="s">
        <v>489</v>
      </c>
      <c r="L1103" s="85" t="s">
        <v>490</v>
      </c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</row>
    <row r="1104" ht="15.75" customHeight="1">
      <c r="A1104" s="86" t="s">
        <v>491</v>
      </c>
      <c r="B1104" s="87"/>
      <c r="C1104" s="87"/>
      <c r="D1104" s="87"/>
      <c r="E1104" s="87"/>
      <c r="F1104" s="87"/>
      <c r="G1104" s="87"/>
      <c r="H1104" s="87"/>
      <c r="I1104" s="87"/>
      <c r="J1104" s="115"/>
      <c r="K1104" s="87"/>
      <c r="L1104" s="87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</row>
    <row r="1105" ht="15.75" customHeight="1">
      <c r="A1105" s="2"/>
      <c r="B1105" s="89"/>
      <c r="C1105" s="89"/>
      <c r="D1105" s="18">
        <f t="shared" ref="D1105:D1118" si="289">C1105*B1105</f>
        <v>0</v>
      </c>
      <c r="E1105" s="18">
        <f>B1105*A1103</f>
        <v>0</v>
      </c>
      <c r="F1105" s="18">
        <f t="shared" ref="F1105:F1118" si="290">E1105*C1105</f>
        <v>0</v>
      </c>
      <c r="G1105" s="140">
        <v>0.0</v>
      </c>
      <c r="H1105" s="18"/>
      <c r="I1105" s="89">
        <f t="shared" ref="I1105:I1118" si="291">H1105*E1105</f>
        <v>0</v>
      </c>
      <c r="J1105" s="116"/>
      <c r="K1105" s="3">
        <f t="shared" ref="K1105:K1118" si="292">J1105*I1105</f>
        <v>0</v>
      </c>
      <c r="L1105" s="3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</row>
    <row r="1106" ht="15.75" customHeight="1">
      <c r="A1106" s="2"/>
      <c r="B1106" s="89"/>
      <c r="C1106" s="89"/>
      <c r="D1106" s="18">
        <f t="shared" si="289"/>
        <v>0</v>
      </c>
      <c r="E1106" s="18">
        <f>B1106*A1103</f>
        <v>0</v>
      </c>
      <c r="F1106" s="18">
        <f t="shared" si="290"/>
        <v>0</v>
      </c>
      <c r="G1106" s="87"/>
      <c r="H1106" s="18"/>
      <c r="I1106" s="89">
        <f t="shared" si="291"/>
        <v>0</v>
      </c>
      <c r="J1106" s="116"/>
      <c r="K1106" s="3">
        <f t="shared" si="292"/>
        <v>0</v>
      </c>
      <c r="L1106" s="3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</row>
    <row r="1107" ht="15.75" customHeight="1">
      <c r="A1107" s="2"/>
      <c r="B1107" s="18"/>
      <c r="C1107" s="18"/>
      <c r="D1107" s="18">
        <f t="shared" si="289"/>
        <v>0</v>
      </c>
      <c r="E1107" s="18">
        <f>B1107*A1103</f>
        <v>0</v>
      </c>
      <c r="F1107" s="18">
        <f t="shared" si="290"/>
        <v>0</v>
      </c>
      <c r="G1107" s="148" t="s">
        <v>527</v>
      </c>
      <c r="H1107" s="18"/>
      <c r="I1107" s="89">
        <f t="shared" si="291"/>
        <v>0</v>
      </c>
      <c r="J1107" s="116"/>
      <c r="K1107" s="3">
        <f t="shared" si="292"/>
        <v>0</v>
      </c>
      <c r="L1107" s="3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</row>
    <row r="1108" ht="15.75" customHeight="1">
      <c r="A1108" s="2"/>
      <c r="B1108" s="18"/>
      <c r="C1108" s="18"/>
      <c r="D1108" s="18">
        <f t="shared" si="289"/>
        <v>0</v>
      </c>
      <c r="E1108" s="18">
        <f>B1108*A1103</f>
        <v>0</v>
      </c>
      <c r="F1108" s="18">
        <f t="shared" si="290"/>
        <v>0</v>
      </c>
      <c r="G1108" s="142"/>
      <c r="H1108" s="18"/>
      <c r="I1108" s="89">
        <f t="shared" si="291"/>
        <v>0</v>
      </c>
      <c r="J1108" s="116"/>
      <c r="K1108" s="3">
        <f t="shared" si="292"/>
        <v>0</v>
      </c>
      <c r="L1108" s="3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</row>
    <row r="1109" ht="15.75" customHeight="1">
      <c r="A1109" s="2"/>
      <c r="B1109" s="18"/>
      <c r="C1109" s="18"/>
      <c r="D1109" s="18">
        <f t="shared" si="289"/>
        <v>0</v>
      </c>
      <c r="E1109" s="18">
        <f>B1109*A1103</f>
        <v>0</v>
      </c>
      <c r="F1109" s="18">
        <f t="shared" si="290"/>
        <v>0</v>
      </c>
      <c r="G1109" s="142"/>
      <c r="H1109" s="18"/>
      <c r="I1109" s="89">
        <f t="shared" si="291"/>
        <v>0</v>
      </c>
      <c r="J1109" s="116"/>
      <c r="K1109" s="3">
        <f t="shared" si="292"/>
        <v>0</v>
      </c>
      <c r="L1109" s="3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</row>
    <row r="1110" ht="15.75" customHeight="1">
      <c r="A1110" s="2"/>
      <c r="B1110" s="18"/>
      <c r="C1110" s="18"/>
      <c r="D1110" s="18">
        <f t="shared" si="289"/>
        <v>0</v>
      </c>
      <c r="E1110" s="18">
        <f>B1110*A1103</f>
        <v>0</v>
      </c>
      <c r="F1110" s="18">
        <f t="shared" si="290"/>
        <v>0</v>
      </c>
      <c r="G1110" s="87"/>
      <c r="H1110" s="18"/>
      <c r="I1110" s="89">
        <f t="shared" si="291"/>
        <v>0</v>
      </c>
      <c r="J1110" s="116"/>
      <c r="K1110" s="3">
        <f t="shared" si="292"/>
        <v>0</v>
      </c>
      <c r="L1110" s="3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</row>
    <row r="1111" ht="15.75" customHeight="1">
      <c r="A1111" s="2"/>
      <c r="B1111" s="18"/>
      <c r="C1111" s="18"/>
      <c r="D1111" s="18">
        <f t="shared" si="289"/>
        <v>0</v>
      </c>
      <c r="E1111" s="18">
        <f>B1111*A1103</f>
        <v>0</v>
      </c>
      <c r="F1111" s="18">
        <f t="shared" si="290"/>
        <v>0</v>
      </c>
      <c r="G1111" s="59"/>
      <c r="H1111" s="18"/>
      <c r="I1111" s="89">
        <f t="shared" si="291"/>
        <v>0</v>
      </c>
      <c r="J1111" s="116"/>
      <c r="K1111" s="3">
        <f t="shared" si="292"/>
        <v>0</v>
      </c>
      <c r="L1111" s="3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</row>
    <row r="1112" ht="15.75" customHeight="1">
      <c r="A1112" s="2"/>
      <c r="B1112" s="89"/>
      <c r="C1112" s="89"/>
      <c r="D1112" s="18">
        <f t="shared" si="289"/>
        <v>0</v>
      </c>
      <c r="E1112" s="18">
        <f>B1112*A1103</f>
        <v>0</v>
      </c>
      <c r="F1112" s="18">
        <f t="shared" si="290"/>
        <v>0</v>
      </c>
      <c r="G1112" s="148" t="s">
        <v>528</v>
      </c>
      <c r="H1112" s="18"/>
      <c r="I1112" s="89">
        <f t="shared" si="291"/>
        <v>0</v>
      </c>
      <c r="J1112" s="116"/>
      <c r="K1112" s="3">
        <f t="shared" si="292"/>
        <v>0</v>
      </c>
      <c r="L1112" s="3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</row>
    <row r="1113" ht="15.75" customHeight="1">
      <c r="A1113" s="2"/>
      <c r="B1113" s="89"/>
      <c r="C1113" s="89"/>
      <c r="D1113" s="18">
        <f t="shared" si="289"/>
        <v>0</v>
      </c>
      <c r="E1113" s="18">
        <f>B1113*A1103</f>
        <v>0</v>
      </c>
      <c r="F1113" s="18">
        <f t="shared" si="290"/>
        <v>0</v>
      </c>
      <c r="G1113" s="142"/>
      <c r="H1113" s="18"/>
      <c r="I1113" s="89">
        <f t="shared" si="291"/>
        <v>0</v>
      </c>
      <c r="J1113" s="116"/>
      <c r="K1113" s="3">
        <f t="shared" si="292"/>
        <v>0</v>
      </c>
      <c r="L1113" s="3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</row>
    <row r="1114" ht="15.75" customHeight="1">
      <c r="A1114" s="1"/>
      <c r="B1114" s="89"/>
      <c r="C1114" s="89"/>
      <c r="D1114" s="18">
        <f t="shared" si="289"/>
        <v>0</v>
      </c>
      <c r="E1114" s="18">
        <f>B1114*A1103</f>
        <v>0</v>
      </c>
      <c r="F1114" s="18">
        <f t="shared" si="290"/>
        <v>0</v>
      </c>
      <c r="G1114" s="142"/>
      <c r="H1114" s="18"/>
      <c r="I1114" s="89">
        <f t="shared" si="291"/>
        <v>0</v>
      </c>
      <c r="J1114" s="116"/>
      <c r="K1114" s="3">
        <f t="shared" si="292"/>
        <v>0</v>
      </c>
      <c r="L1114" s="3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</row>
    <row r="1115" ht="15.75" customHeight="1">
      <c r="A1115" s="1"/>
      <c r="B1115" s="89"/>
      <c r="C1115" s="89"/>
      <c r="D1115" s="18">
        <f t="shared" si="289"/>
        <v>0</v>
      </c>
      <c r="E1115" s="18">
        <f>B1115*A1103</f>
        <v>0</v>
      </c>
      <c r="F1115" s="18">
        <f t="shared" si="290"/>
        <v>0</v>
      </c>
      <c r="G1115" s="142"/>
      <c r="H1115" s="18"/>
      <c r="I1115" s="89">
        <f t="shared" si="291"/>
        <v>0</v>
      </c>
      <c r="J1115" s="116"/>
      <c r="K1115" s="3">
        <f t="shared" si="292"/>
        <v>0</v>
      </c>
      <c r="L1115" s="3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</row>
    <row r="1116" ht="15.75" customHeight="1">
      <c r="A1116" s="31"/>
      <c r="B1116" s="89"/>
      <c r="C1116" s="89"/>
      <c r="D1116" s="95">
        <f t="shared" si="289"/>
        <v>0</v>
      </c>
      <c r="E1116" s="95">
        <f>B1116*A1103</f>
        <v>0</v>
      </c>
      <c r="F1116" s="18">
        <f t="shared" si="290"/>
        <v>0</v>
      </c>
      <c r="G1116" s="87"/>
      <c r="H1116" s="18"/>
      <c r="I1116" s="89">
        <f t="shared" si="291"/>
        <v>0</v>
      </c>
      <c r="J1116" s="118"/>
      <c r="K1116" s="3">
        <f t="shared" si="292"/>
        <v>0</v>
      </c>
      <c r="L1116" s="3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</row>
    <row r="1117" ht="15.75" customHeight="1">
      <c r="A1117" s="31"/>
      <c r="B1117" s="89"/>
      <c r="C1117" s="89"/>
      <c r="D1117" s="18">
        <f t="shared" si="289"/>
        <v>0</v>
      </c>
      <c r="E1117" s="18">
        <f>B1117*A1103</f>
        <v>0</v>
      </c>
      <c r="F1117" s="18">
        <f t="shared" si="290"/>
        <v>0</v>
      </c>
      <c r="G1117" s="143">
        <f>F1119/A1103</f>
        <v>0</v>
      </c>
      <c r="H1117" s="18"/>
      <c r="I1117" s="89">
        <f t="shared" si="291"/>
        <v>0</v>
      </c>
      <c r="J1117" s="3"/>
      <c r="K1117" s="3">
        <f t="shared" si="292"/>
        <v>0</v>
      </c>
      <c r="L1117" s="3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</row>
    <row r="1118" ht="15.75" customHeight="1">
      <c r="A1118" s="31"/>
      <c r="B1118" s="89"/>
      <c r="C1118" s="89"/>
      <c r="D1118" s="18">
        <f t="shared" si="289"/>
        <v>0</v>
      </c>
      <c r="E1118" s="18">
        <f>B1118*A1103</f>
        <v>0</v>
      </c>
      <c r="F1118" s="18">
        <f t="shared" si="290"/>
        <v>0</v>
      </c>
      <c r="G1118" s="142"/>
      <c r="H1118" s="18"/>
      <c r="I1118" s="89">
        <f t="shared" si="291"/>
        <v>0</v>
      </c>
      <c r="J1118" s="3"/>
      <c r="K1118" s="3">
        <f t="shared" si="292"/>
        <v>0</v>
      </c>
      <c r="L1118" s="3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</row>
    <row r="1119" ht="15.75" customHeight="1">
      <c r="A1119" s="4" t="s">
        <v>495</v>
      </c>
      <c r="B1119" s="97">
        <f>SUM(B1105:B1118)</f>
        <v>0</v>
      </c>
      <c r="C1119" s="96"/>
      <c r="D1119" s="97">
        <f t="shared" ref="D1119:F1119" si="293">SUM(D1105:D1118)</f>
        <v>0</v>
      </c>
      <c r="E1119" s="97">
        <f t="shared" si="293"/>
        <v>0</v>
      </c>
      <c r="F1119" s="97">
        <f t="shared" si="293"/>
        <v>0</v>
      </c>
      <c r="G1119" s="87"/>
      <c r="H1119" s="96"/>
      <c r="I1119" s="97">
        <f t="shared" ref="I1119:L1119" si="294">SUM(I1105:I1118)</f>
        <v>0</v>
      </c>
      <c r="J1119" s="98">
        <f t="shared" si="294"/>
        <v>0</v>
      </c>
      <c r="K1119" s="98">
        <f t="shared" si="294"/>
        <v>0</v>
      </c>
      <c r="L1119" s="98">
        <f t="shared" si="294"/>
        <v>0</v>
      </c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</row>
    <row r="1120" ht="15.75" customHeight="1">
      <c r="A1120" s="8"/>
      <c r="B1120" s="100"/>
      <c r="C1120" s="100"/>
      <c r="D1120" s="100"/>
      <c r="E1120" s="100"/>
      <c r="F1120" s="100"/>
      <c r="G1120" s="100"/>
      <c r="H1120" s="100"/>
      <c r="I1120" s="101" t="s">
        <v>496</v>
      </c>
      <c r="J1120" s="33"/>
      <c r="K1120" s="100"/>
      <c r="L1120" s="101" t="s">
        <v>497</v>
      </c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</row>
    <row r="1121" ht="15.75" customHeight="1">
      <c r="A1121" s="8"/>
      <c r="B1121" s="100"/>
      <c r="C1121" s="100"/>
      <c r="D1121" s="100"/>
      <c r="E1121" s="100"/>
      <c r="F1121" s="100"/>
      <c r="G1121" s="100"/>
      <c r="H1121" s="100"/>
      <c r="I1121" s="104">
        <f>G1117*A1103</f>
        <v>0</v>
      </c>
      <c r="J1121" s="33"/>
      <c r="K1121" s="100"/>
      <c r="L1121" s="104"/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</row>
    <row r="1122" ht="15.75" customHeight="1">
      <c r="A1122" s="8"/>
      <c r="B1122" s="8"/>
      <c r="C1122" s="8"/>
      <c r="D1122" s="8"/>
      <c r="E1122" s="8"/>
      <c r="F1122" s="8"/>
      <c r="G1122" s="8"/>
      <c r="H1122" s="8"/>
      <c r="I1122" s="8"/>
      <c r="J1122" s="33"/>
      <c r="K1122" s="8"/>
      <c r="L1122" s="8"/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</row>
    <row r="1123" ht="15.75" customHeight="1">
      <c r="A1123" s="8"/>
      <c r="B1123" s="8"/>
      <c r="C1123" s="8"/>
      <c r="D1123" s="8"/>
      <c r="E1123" s="8"/>
      <c r="F1123" s="8"/>
      <c r="G1123" s="8"/>
      <c r="H1123" s="8"/>
      <c r="I1123" s="8"/>
      <c r="J1123" s="33"/>
      <c r="K1123" s="8"/>
      <c r="L1123" s="8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</row>
    <row r="1124" ht="15.75" customHeight="1">
      <c r="A1124" s="78" t="s">
        <v>478</v>
      </c>
      <c r="B1124" s="79" t="s">
        <v>479</v>
      </c>
      <c r="C1124" s="75"/>
      <c r="D1124" s="76"/>
      <c r="E1124" s="80" t="s">
        <v>480</v>
      </c>
      <c r="F1124" s="75"/>
      <c r="G1124" s="76"/>
      <c r="H1124" s="79" t="s">
        <v>481</v>
      </c>
      <c r="I1124" s="75"/>
      <c r="J1124" s="75"/>
      <c r="K1124" s="75"/>
      <c r="L1124" s="76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</row>
    <row r="1125" ht="15.75" customHeight="1">
      <c r="A1125" s="177">
        <v>4.0</v>
      </c>
      <c r="B1125" s="82" t="s">
        <v>482</v>
      </c>
      <c r="C1125" s="82" t="s">
        <v>483</v>
      </c>
      <c r="D1125" s="82" t="s">
        <v>484</v>
      </c>
      <c r="E1125" s="82" t="s">
        <v>485</v>
      </c>
      <c r="F1125" s="82" t="s">
        <v>484</v>
      </c>
      <c r="G1125" s="82" t="s">
        <v>524</v>
      </c>
      <c r="H1125" s="82" t="s">
        <v>486</v>
      </c>
      <c r="I1125" s="82" t="s">
        <v>487</v>
      </c>
      <c r="J1125" s="114" t="s">
        <v>488</v>
      </c>
      <c r="K1125" s="85" t="s">
        <v>489</v>
      </c>
      <c r="L1125" s="85" t="s">
        <v>490</v>
      </c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</row>
    <row r="1126" ht="15.75" customHeight="1">
      <c r="A1126" s="86" t="s">
        <v>491</v>
      </c>
      <c r="B1126" s="87"/>
      <c r="C1126" s="87"/>
      <c r="D1126" s="87"/>
      <c r="E1126" s="87"/>
      <c r="F1126" s="87"/>
      <c r="G1126" s="87"/>
      <c r="H1126" s="87"/>
      <c r="I1126" s="87"/>
      <c r="J1126" s="115"/>
      <c r="K1126" s="87"/>
      <c r="L1126" s="87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</row>
    <row r="1127" ht="15.75" customHeight="1">
      <c r="A1127" s="2"/>
      <c r="B1127" s="89"/>
      <c r="C1127" s="89"/>
      <c r="D1127" s="18">
        <f t="shared" ref="D1127:D1140" si="295">C1127*B1127</f>
        <v>0</v>
      </c>
      <c r="E1127" s="18">
        <f>B1127*A1125</f>
        <v>0</v>
      </c>
      <c r="F1127" s="18">
        <f t="shared" ref="F1127:F1140" si="296">E1127*C1127</f>
        <v>0</v>
      </c>
      <c r="G1127" s="140">
        <v>0.0</v>
      </c>
      <c r="H1127" s="18"/>
      <c r="I1127" s="89">
        <f t="shared" ref="I1127:I1140" si="297">H1127*E1127</f>
        <v>0</v>
      </c>
      <c r="J1127" s="116"/>
      <c r="K1127" s="3">
        <f t="shared" ref="K1127:K1140" si="298">J1127*I1127</f>
        <v>0</v>
      </c>
      <c r="L1127" s="3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</row>
    <row r="1128" ht="15.75" customHeight="1">
      <c r="A1128" s="2"/>
      <c r="B1128" s="89"/>
      <c r="C1128" s="89"/>
      <c r="D1128" s="18">
        <f t="shared" si="295"/>
        <v>0</v>
      </c>
      <c r="E1128" s="18">
        <f>B1128*A1125</f>
        <v>0</v>
      </c>
      <c r="F1128" s="18">
        <f t="shared" si="296"/>
        <v>0</v>
      </c>
      <c r="G1128" s="87"/>
      <c r="H1128" s="18"/>
      <c r="I1128" s="89">
        <f t="shared" si="297"/>
        <v>0</v>
      </c>
      <c r="J1128" s="116"/>
      <c r="K1128" s="3">
        <f t="shared" si="298"/>
        <v>0</v>
      </c>
      <c r="L1128" s="3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</row>
    <row r="1129" ht="15.75" customHeight="1">
      <c r="A1129" s="2"/>
      <c r="B1129" s="18"/>
      <c r="C1129" s="18"/>
      <c r="D1129" s="18">
        <f t="shared" si="295"/>
        <v>0</v>
      </c>
      <c r="E1129" s="18">
        <f>B1129*A1125</f>
        <v>0</v>
      </c>
      <c r="F1129" s="18">
        <f t="shared" si="296"/>
        <v>0</v>
      </c>
      <c r="G1129" s="148" t="s">
        <v>527</v>
      </c>
      <c r="H1129" s="18"/>
      <c r="I1129" s="89">
        <f t="shared" si="297"/>
        <v>0</v>
      </c>
      <c r="J1129" s="116"/>
      <c r="K1129" s="3">
        <f t="shared" si="298"/>
        <v>0</v>
      </c>
      <c r="L1129" s="3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</row>
    <row r="1130" ht="15.75" customHeight="1">
      <c r="A1130" s="2"/>
      <c r="B1130" s="18"/>
      <c r="C1130" s="18"/>
      <c r="D1130" s="18">
        <f t="shared" si="295"/>
        <v>0</v>
      </c>
      <c r="E1130" s="18">
        <f>B1130*A1125</f>
        <v>0</v>
      </c>
      <c r="F1130" s="18">
        <f t="shared" si="296"/>
        <v>0</v>
      </c>
      <c r="G1130" s="142"/>
      <c r="H1130" s="18"/>
      <c r="I1130" s="89">
        <f t="shared" si="297"/>
        <v>0</v>
      </c>
      <c r="J1130" s="116"/>
      <c r="K1130" s="3">
        <f t="shared" si="298"/>
        <v>0</v>
      </c>
      <c r="L1130" s="3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</row>
    <row r="1131" ht="15.75" customHeight="1">
      <c r="A1131" s="2"/>
      <c r="B1131" s="18"/>
      <c r="C1131" s="18"/>
      <c r="D1131" s="18">
        <f t="shared" si="295"/>
        <v>0</v>
      </c>
      <c r="E1131" s="18">
        <f>B1131*A1125</f>
        <v>0</v>
      </c>
      <c r="F1131" s="18">
        <f t="shared" si="296"/>
        <v>0</v>
      </c>
      <c r="G1131" s="142"/>
      <c r="H1131" s="18"/>
      <c r="I1131" s="89">
        <f t="shared" si="297"/>
        <v>0</v>
      </c>
      <c r="J1131" s="116"/>
      <c r="K1131" s="3">
        <f t="shared" si="298"/>
        <v>0</v>
      </c>
      <c r="L1131" s="3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</row>
    <row r="1132" ht="15.75" customHeight="1">
      <c r="A1132" s="2"/>
      <c r="B1132" s="18"/>
      <c r="C1132" s="18"/>
      <c r="D1132" s="18">
        <f t="shared" si="295"/>
        <v>0</v>
      </c>
      <c r="E1132" s="18">
        <f>B1132*A1125</f>
        <v>0</v>
      </c>
      <c r="F1132" s="18">
        <f t="shared" si="296"/>
        <v>0</v>
      </c>
      <c r="G1132" s="87"/>
      <c r="H1132" s="18"/>
      <c r="I1132" s="89">
        <f t="shared" si="297"/>
        <v>0</v>
      </c>
      <c r="J1132" s="116"/>
      <c r="K1132" s="3">
        <f t="shared" si="298"/>
        <v>0</v>
      </c>
      <c r="L1132" s="3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</row>
    <row r="1133" ht="15.75" customHeight="1">
      <c r="A1133" s="2"/>
      <c r="B1133" s="18"/>
      <c r="C1133" s="18"/>
      <c r="D1133" s="18">
        <f t="shared" si="295"/>
        <v>0</v>
      </c>
      <c r="E1133" s="18">
        <f>B1133*A1125</f>
        <v>0</v>
      </c>
      <c r="F1133" s="18">
        <f t="shared" si="296"/>
        <v>0</v>
      </c>
      <c r="G1133" s="59"/>
      <c r="H1133" s="18"/>
      <c r="I1133" s="89">
        <f t="shared" si="297"/>
        <v>0</v>
      </c>
      <c r="J1133" s="116"/>
      <c r="K1133" s="3">
        <f t="shared" si="298"/>
        <v>0</v>
      </c>
      <c r="L1133" s="3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</row>
    <row r="1134" ht="15.75" customHeight="1">
      <c r="A1134" s="2"/>
      <c r="B1134" s="89"/>
      <c r="C1134" s="89"/>
      <c r="D1134" s="18">
        <f t="shared" si="295"/>
        <v>0</v>
      </c>
      <c r="E1134" s="18">
        <f>B1134*A1125</f>
        <v>0</v>
      </c>
      <c r="F1134" s="18">
        <f t="shared" si="296"/>
        <v>0</v>
      </c>
      <c r="G1134" s="148" t="s">
        <v>528</v>
      </c>
      <c r="H1134" s="18"/>
      <c r="I1134" s="89">
        <f t="shared" si="297"/>
        <v>0</v>
      </c>
      <c r="J1134" s="116"/>
      <c r="K1134" s="3">
        <f t="shared" si="298"/>
        <v>0</v>
      </c>
      <c r="L1134" s="3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</row>
    <row r="1135" ht="15.75" customHeight="1">
      <c r="A1135" s="2"/>
      <c r="B1135" s="89"/>
      <c r="C1135" s="89"/>
      <c r="D1135" s="18">
        <f t="shared" si="295"/>
        <v>0</v>
      </c>
      <c r="E1135" s="18">
        <f>B1135*A1125</f>
        <v>0</v>
      </c>
      <c r="F1135" s="18">
        <f t="shared" si="296"/>
        <v>0</v>
      </c>
      <c r="G1135" s="142"/>
      <c r="H1135" s="18"/>
      <c r="I1135" s="89">
        <f t="shared" si="297"/>
        <v>0</v>
      </c>
      <c r="J1135" s="116"/>
      <c r="K1135" s="3">
        <f t="shared" si="298"/>
        <v>0</v>
      </c>
      <c r="L1135" s="3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</row>
    <row r="1136" ht="15.75" customHeight="1">
      <c r="A1136" s="1"/>
      <c r="B1136" s="89"/>
      <c r="C1136" s="89"/>
      <c r="D1136" s="18">
        <f t="shared" si="295"/>
        <v>0</v>
      </c>
      <c r="E1136" s="18">
        <f>B1136*A1125</f>
        <v>0</v>
      </c>
      <c r="F1136" s="18">
        <f t="shared" si="296"/>
        <v>0</v>
      </c>
      <c r="G1136" s="142"/>
      <c r="H1136" s="18"/>
      <c r="I1136" s="89">
        <f t="shared" si="297"/>
        <v>0</v>
      </c>
      <c r="J1136" s="116"/>
      <c r="K1136" s="3">
        <f t="shared" si="298"/>
        <v>0</v>
      </c>
      <c r="L1136" s="3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</row>
    <row r="1137" ht="15.75" customHeight="1">
      <c r="A1137" s="1"/>
      <c r="B1137" s="89"/>
      <c r="C1137" s="89"/>
      <c r="D1137" s="18">
        <f t="shared" si="295"/>
        <v>0</v>
      </c>
      <c r="E1137" s="18">
        <f>B1137*A1125</f>
        <v>0</v>
      </c>
      <c r="F1137" s="18">
        <f t="shared" si="296"/>
        <v>0</v>
      </c>
      <c r="G1137" s="142"/>
      <c r="H1137" s="18"/>
      <c r="I1137" s="89">
        <f t="shared" si="297"/>
        <v>0</v>
      </c>
      <c r="J1137" s="116"/>
      <c r="K1137" s="3">
        <f t="shared" si="298"/>
        <v>0</v>
      </c>
      <c r="L1137" s="3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</row>
    <row r="1138" ht="15.75" customHeight="1">
      <c r="A1138" s="31"/>
      <c r="B1138" s="89"/>
      <c r="C1138" s="89"/>
      <c r="D1138" s="95">
        <f t="shared" si="295"/>
        <v>0</v>
      </c>
      <c r="E1138" s="95">
        <f>B1138*A1125</f>
        <v>0</v>
      </c>
      <c r="F1138" s="18">
        <f t="shared" si="296"/>
        <v>0</v>
      </c>
      <c r="G1138" s="87"/>
      <c r="H1138" s="18"/>
      <c r="I1138" s="89">
        <f t="shared" si="297"/>
        <v>0</v>
      </c>
      <c r="J1138" s="118"/>
      <c r="K1138" s="3">
        <f t="shared" si="298"/>
        <v>0</v>
      </c>
      <c r="L1138" s="3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</row>
    <row r="1139" ht="15.75" customHeight="1">
      <c r="A1139" s="31"/>
      <c r="B1139" s="89"/>
      <c r="C1139" s="89"/>
      <c r="D1139" s="18">
        <f t="shared" si="295"/>
        <v>0</v>
      </c>
      <c r="E1139" s="18">
        <f>B1139*A1125</f>
        <v>0</v>
      </c>
      <c r="F1139" s="18">
        <f t="shared" si="296"/>
        <v>0</v>
      </c>
      <c r="G1139" s="143">
        <f>F1141/A1125</f>
        <v>0</v>
      </c>
      <c r="H1139" s="18"/>
      <c r="I1139" s="89">
        <f t="shared" si="297"/>
        <v>0</v>
      </c>
      <c r="J1139" s="3"/>
      <c r="K1139" s="3">
        <f t="shared" si="298"/>
        <v>0</v>
      </c>
      <c r="L1139" s="3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</row>
    <row r="1140" ht="15.75" customHeight="1">
      <c r="A1140" s="31"/>
      <c r="B1140" s="89"/>
      <c r="C1140" s="89"/>
      <c r="D1140" s="18">
        <f t="shared" si="295"/>
        <v>0</v>
      </c>
      <c r="E1140" s="18">
        <f>B1140*A1125</f>
        <v>0</v>
      </c>
      <c r="F1140" s="18">
        <f t="shared" si="296"/>
        <v>0</v>
      </c>
      <c r="G1140" s="142"/>
      <c r="H1140" s="18"/>
      <c r="I1140" s="89">
        <f t="shared" si="297"/>
        <v>0</v>
      </c>
      <c r="J1140" s="3"/>
      <c r="K1140" s="3">
        <f t="shared" si="298"/>
        <v>0</v>
      </c>
      <c r="L1140" s="3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</row>
    <row r="1141" ht="15.75" customHeight="1">
      <c r="A1141" s="4" t="s">
        <v>495</v>
      </c>
      <c r="B1141" s="97">
        <f>SUM(B1127:B1140)</f>
        <v>0</v>
      </c>
      <c r="C1141" s="96"/>
      <c r="D1141" s="97">
        <f t="shared" ref="D1141:F1141" si="299">SUM(D1127:D1140)</f>
        <v>0</v>
      </c>
      <c r="E1141" s="97">
        <f t="shared" si="299"/>
        <v>0</v>
      </c>
      <c r="F1141" s="97">
        <f t="shared" si="299"/>
        <v>0</v>
      </c>
      <c r="G1141" s="87"/>
      <c r="H1141" s="96"/>
      <c r="I1141" s="97">
        <f t="shared" ref="I1141:L1141" si="300">SUM(I1127:I1140)</f>
        <v>0</v>
      </c>
      <c r="J1141" s="98">
        <f t="shared" si="300"/>
        <v>0</v>
      </c>
      <c r="K1141" s="98">
        <f t="shared" si="300"/>
        <v>0</v>
      </c>
      <c r="L1141" s="98">
        <f t="shared" si="300"/>
        <v>0</v>
      </c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</row>
    <row r="1142" ht="15.75" customHeight="1">
      <c r="A1142" s="8"/>
      <c r="B1142" s="100"/>
      <c r="C1142" s="100"/>
      <c r="D1142" s="100"/>
      <c r="E1142" s="100"/>
      <c r="F1142" s="100"/>
      <c r="G1142" s="100"/>
      <c r="H1142" s="100"/>
      <c r="I1142" s="101" t="s">
        <v>496</v>
      </c>
      <c r="J1142" s="33"/>
      <c r="K1142" s="100"/>
      <c r="L1142" s="101" t="s">
        <v>497</v>
      </c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</row>
    <row r="1143" ht="15.75" customHeight="1">
      <c r="A1143" s="8"/>
      <c r="B1143" s="100"/>
      <c r="C1143" s="100"/>
      <c r="D1143" s="100"/>
      <c r="E1143" s="100"/>
      <c r="F1143" s="100"/>
      <c r="G1143" s="100"/>
      <c r="H1143" s="100"/>
      <c r="I1143" s="104">
        <f>G1139*A1125</f>
        <v>0</v>
      </c>
      <c r="J1143" s="33"/>
      <c r="K1143" s="100"/>
      <c r="L1143" s="104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</row>
    <row r="1144" ht="15.75" customHeight="1">
      <c r="A1144" s="8"/>
      <c r="B1144" s="8"/>
      <c r="C1144" s="8"/>
      <c r="D1144" s="8"/>
      <c r="E1144" s="8"/>
      <c r="F1144" s="8"/>
      <c r="G1144" s="8"/>
      <c r="H1144" s="8"/>
      <c r="I1144" s="8"/>
      <c r="J1144" s="33"/>
      <c r="K1144" s="8"/>
      <c r="L1144" s="8"/>
      <c r="M1144" s="77"/>
      <c r="N1144" s="77"/>
      <c r="O1144" s="77"/>
      <c r="P1144" s="77"/>
      <c r="Q1144" s="77"/>
      <c r="R1144" s="77"/>
      <c r="S1144" s="77"/>
      <c r="T1144" s="77"/>
      <c r="U1144" s="77"/>
      <c r="V1144" s="77"/>
      <c r="W1144" s="77"/>
      <c r="X1144" s="77"/>
      <c r="Y1144" s="77"/>
      <c r="Z1144" s="77"/>
    </row>
    <row r="1145" ht="15.75" customHeight="1">
      <c r="A1145" s="8"/>
      <c r="B1145" s="8"/>
      <c r="C1145" s="8"/>
      <c r="D1145" s="8"/>
      <c r="E1145" s="8"/>
      <c r="F1145" s="8"/>
      <c r="G1145" s="8"/>
      <c r="H1145" s="8"/>
      <c r="I1145" s="8"/>
      <c r="J1145" s="33"/>
      <c r="K1145" s="8"/>
      <c r="L1145" s="8"/>
      <c r="M1145" s="77"/>
      <c r="N1145" s="77"/>
      <c r="O1145" s="77"/>
      <c r="P1145" s="77"/>
      <c r="Q1145" s="77"/>
      <c r="R1145" s="77"/>
      <c r="S1145" s="77"/>
      <c r="T1145" s="77"/>
      <c r="U1145" s="77"/>
      <c r="V1145" s="77"/>
      <c r="W1145" s="77"/>
      <c r="X1145" s="77"/>
      <c r="Y1145" s="77"/>
      <c r="Z1145" s="77"/>
    </row>
    <row r="1146" ht="15.75" customHeight="1">
      <c r="A1146" s="66"/>
      <c r="B1146" s="75"/>
      <c r="C1146" s="75"/>
      <c r="D1146" s="75"/>
      <c r="E1146" s="75"/>
      <c r="F1146" s="75"/>
      <c r="G1146" s="75"/>
      <c r="H1146" s="75"/>
      <c r="I1146" s="75"/>
      <c r="J1146" s="75"/>
      <c r="K1146" s="75"/>
      <c r="L1146" s="76"/>
      <c r="M1146" s="77"/>
      <c r="N1146" s="77"/>
      <c r="O1146" s="77"/>
      <c r="P1146" s="77"/>
      <c r="Q1146" s="77"/>
      <c r="R1146" s="77"/>
      <c r="S1146" s="77"/>
      <c r="T1146" s="77"/>
      <c r="U1146" s="77"/>
      <c r="V1146" s="77"/>
      <c r="W1146" s="77"/>
      <c r="X1146" s="77"/>
      <c r="Y1146" s="77"/>
      <c r="Z1146" s="77"/>
    </row>
    <row r="1147" ht="15.75" customHeight="1">
      <c r="A1147" s="78" t="s">
        <v>478</v>
      </c>
      <c r="B1147" s="79" t="s">
        <v>479</v>
      </c>
      <c r="C1147" s="75"/>
      <c r="D1147" s="76"/>
      <c r="E1147" s="80" t="s">
        <v>480</v>
      </c>
      <c r="F1147" s="75"/>
      <c r="G1147" s="76"/>
      <c r="H1147" s="79" t="s">
        <v>481</v>
      </c>
      <c r="I1147" s="75"/>
      <c r="J1147" s="75"/>
      <c r="K1147" s="75"/>
      <c r="L1147" s="76"/>
      <c r="M1147" s="77"/>
      <c r="N1147" s="77"/>
      <c r="O1147" s="77"/>
      <c r="P1147" s="77"/>
      <c r="Q1147" s="77"/>
      <c r="R1147" s="77"/>
      <c r="S1147" s="77"/>
      <c r="T1147" s="77"/>
      <c r="U1147" s="77"/>
      <c r="V1147" s="77"/>
      <c r="W1147" s="77"/>
      <c r="X1147" s="77"/>
      <c r="Y1147" s="77"/>
      <c r="Z1147" s="77"/>
    </row>
    <row r="1148" ht="15.75" customHeight="1">
      <c r="A1148" s="177">
        <v>4.0</v>
      </c>
      <c r="B1148" s="82" t="s">
        <v>482</v>
      </c>
      <c r="C1148" s="82" t="s">
        <v>483</v>
      </c>
      <c r="D1148" s="82" t="s">
        <v>484</v>
      </c>
      <c r="E1148" s="82" t="s">
        <v>485</v>
      </c>
      <c r="F1148" s="82" t="s">
        <v>484</v>
      </c>
      <c r="G1148" s="82" t="s">
        <v>524</v>
      </c>
      <c r="H1148" s="82" t="s">
        <v>486</v>
      </c>
      <c r="I1148" s="82" t="s">
        <v>487</v>
      </c>
      <c r="J1148" s="114" t="s">
        <v>488</v>
      </c>
      <c r="K1148" s="85" t="s">
        <v>489</v>
      </c>
      <c r="L1148" s="85" t="s">
        <v>490</v>
      </c>
      <c r="M1148" s="77"/>
      <c r="N1148" s="77"/>
      <c r="O1148" s="77"/>
      <c r="P1148" s="77"/>
      <c r="Q1148" s="77"/>
      <c r="R1148" s="77"/>
      <c r="S1148" s="77"/>
      <c r="T1148" s="77"/>
      <c r="U1148" s="77"/>
      <c r="V1148" s="77"/>
      <c r="W1148" s="77"/>
      <c r="X1148" s="77"/>
      <c r="Y1148" s="77"/>
      <c r="Z1148" s="77"/>
    </row>
    <row r="1149" ht="15.75" customHeight="1">
      <c r="A1149" s="86" t="s">
        <v>491</v>
      </c>
      <c r="B1149" s="87"/>
      <c r="C1149" s="87"/>
      <c r="D1149" s="87"/>
      <c r="E1149" s="87"/>
      <c r="F1149" s="87"/>
      <c r="G1149" s="87"/>
      <c r="H1149" s="87"/>
      <c r="I1149" s="87"/>
      <c r="J1149" s="115"/>
      <c r="K1149" s="87"/>
      <c r="L1149" s="87"/>
      <c r="M1149" s="77"/>
      <c r="N1149" s="77"/>
      <c r="O1149" s="77"/>
      <c r="P1149" s="77"/>
      <c r="Q1149" s="77"/>
      <c r="R1149" s="77"/>
      <c r="S1149" s="77"/>
      <c r="T1149" s="77"/>
      <c r="U1149" s="77"/>
      <c r="V1149" s="77"/>
      <c r="W1149" s="77"/>
      <c r="X1149" s="77"/>
      <c r="Y1149" s="77"/>
      <c r="Z1149" s="77"/>
    </row>
    <row r="1150" ht="15.75" customHeight="1">
      <c r="A1150" s="2"/>
      <c r="B1150" s="89"/>
      <c r="C1150" s="89"/>
      <c r="D1150" s="18">
        <f t="shared" ref="D1150:D1163" si="301">C1150*B1150</f>
        <v>0</v>
      </c>
      <c r="E1150" s="18">
        <f>B1150*A1148</f>
        <v>0</v>
      </c>
      <c r="F1150" s="18">
        <f t="shared" ref="F1150:F1163" si="302">E1150*C1150</f>
        <v>0</v>
      </c>
      <c r="G1150" s="140">
        <v>0.0</v>
      </c>
      <c r="H1150" s="18"/>
      <c r="I1150" s="89">
        <f t="shared" ref="I1150:I1163" si="303">H1150*E1150</f>
        <v>0</v>
      </c>
      <c r="J1150" s="116"/>
      <c r="K1150" s="3">
        <f t="shared" ref="K1150:K1163" si="304">J1150*I1150</f>
        <v>0</v>
      </c>
      <c r="L1150" s="3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  <c r="Z1150" s="77"/>
    </row>
    <row r="1151" ht="15.75" customHeight="1">
      <c r="A1151" s="2"/>
      <c r="B1151" s="89"/>
      <c r="C1151" s="89"/>
      <c r="D1151" s="18">
        <f t="shared" si="301"/>
        <v>0</v>
      </c>
      <c r="E1151" s="18">
        <f>B1151*A1148</f>
        <v>0</v>
      </c>
      <c r="F1151" s="18">
        <f t="shared" si="302"/>
        <v>0</v>
      </c>
      <c r="G1151" s="87"/>
      <c r="H1151" s="18"/>
      <c r="I1151" s="89">
        <f t="shared" si="303"/>
        <v>0</v>
      </c>
      <c r="J1151" s="116"/>
      <c r="K1151" s="3">
        <f t="shared" si="304"/>
        <v>0</v>
      </c>
      <c r="L1151" s="3"/>
      <c r="M1151" s="77"/>
      <c r="N1151" s="77"/>
      <c r="O1151" s="77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  <c r="Z1151" s="77"/>
    </row>
    <row r="1152" ht="15.75" customHeight="1">
      <c r="A1152" s="2"/>
      <c r="B1152" s="18"/>
      <c r="C1152" s="18"/>
      <c r="D1152" s="18">
        <f t="shared" si="301"/>
        <v>0</v>
      </c>
      <c r="E1152" s="18">
        <f>B1152*A1148</f>
        <v>0</v>
      </c>
      <c r="F1152" s="18">
        <f t="shared" si="302"/>
        <v>0</v>
      </c>
      <c r="G1152" s="148" t="s">
        <v>527</v>
      </c>
      <c r="H1152" s="18"/>
      <c r="I1152" s="89">
        <f t="shared" si="303"/>
        <v>0</v>
      </c>
      <c r="J1152" s="116"/>
      <c r="K1152" s="3">
        <f t="shared" si="304"/>
        <v>0</v>
      </c>
      <c r="L1152" s="3"/>
      <c r="M1152" s="77"/>
      <c r="N1152" s="77"/>
      <c r="O1152" s="77"/>
      <c r="P1152" s="77"/>
      <c r="Q1152" s="77"/>
      <c r="R1152" s="77"/>
      <c r="S1152" s="77"/>
      <c r="T1152" s="77"/>
      <c r="U1152" s="77"/>
      <c r="V1152" s="77"/>
      <c r="W1152" s="77"/>
      <c r="X1152" s="77"/>
      <c r="Y1152" s="77"/>
      <c r="Z1152" s="77"/>
    </row>
    <row r="1153" ht="15.75" customHeight="1">
      <c r="A1153" s="2"/>
      <c r="B1153" s="18"/>
      <c r="C1153" s="18"/>
      <c r="D1153" s="18">
        <f t="shared" si="301"/>
        <v>0</v>
      </c>
      <c r="E1153" s="18">
        <f>B1153*A1148</f>
        <v>0</v>
      </c>
      <c r="F1153" s="18">
        <f t="shared" si="302"/>
        <v>0</v>
      </c>
      <c r="G1153" s="142"/>
      <c r="H1153" s="18"/>
      <c r="I1153" s="89">
        <f t="shared" si="303"/>
        <v>0</v>
      </c>
      <c r="J1153" s="116"/>
      <c r="K1153" s="3">
        <f t="shared" si="304"/>
        <v>0</v>
      </c>
      <c r="L1153" s="3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  <c r="Z1153" s="77"/>
    </row>
    <row r="1154" ht="15.75" customHeight="1">
      <c r="A1154" s="2"/>
      <c r="B1154" s="18"/>
      <c r="C1154" s="18"/>
      <c r="D1154" s="18">
        <f t="shared" si="301"/>
        <v>0</v>
      </c>
      <c r="E1154" s="18">
        <f>B1154*A1148</f>
        <v>0</v>
      </c>
      <c r="F1154" s="18">
        <f t="shared" si="302"/>
        <v>0</v>
      </c>
      <c r="G1154" s="142"/>
      <c r="H1154" s="18"/>
      <c r="I1154" s="89">
        <f t="shared" si="303"/>
        <v>0</v>
      </c>
      <c r="J1154" s="116"/>
      <c r="K1154" s="3">
        <f t="shared" si="304"/>
        <v>0</v>
      </c>
      <c r="L1154" s="3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  <c r="Z1154" s="77"/>
    </row>
    <row r="1155" ht="15.75" customHeight="1">
      <c r="A1155" s="2"/>
      <c r="B1155" s="18"/>
      <c r="C1155" s="18"/>
      <c r="D1155" s="18">
        <f t="shared" si="301"/>
        <v>0</v>
      </c>
      <c r="E1155" s="18">
        <f>B1155*A1148</f>
        <v>0</v>
      </c>
      <c r="F1155" s="18">
        <f t="shared" si="302"/>
        <v>0</v>
      </c>
      <c r="G1155" s="87"/>
      <c r="H1155" s="18"/>
      <c r="I1155" s="89">
        <f t="shared" si="303"/>
        <v>0</v>
      </c>
      <c r="J1155" s="116"/>
      <c r="K1155" s="3">
        <f t="shared" si="304"/>
        <v>0</v>
      </c>
      <c r="L1155" s="3"/>
      <c r="M1155" s="77"/>
      <c r="N1155" s="77"/>
      <c r="O1155" s="77"/>
      <c r="P1155" s="77"/>
      <c r="Q1155" s="77"/>
      <c r="R1155" s="77"/>
      <c r="S1155" s="77"/>
      <c r="T1155" s="77"/>
      <c r="U1155" s="77"/>
      <c r="V1155" s="77"/>
      <c r="W1155" s="77"/>
      <c r="X1155" s="77"/>
      <c r="Y1155" s="77"/>
      <c r="Z1155" s="77"/>
    </row>
    <row r="1156" ht="15.75" customHeight="1">
      <c r="A1156" s="2"/>
      <c r="B1156" s="18"/>
      <c r="C1156" s="18"/>
      <c r="D1156" s="18">
        <f t="shared" si="301"/>
        <v>0</v>
      </c>
      <c r="E1156" s="18">
        <f>B1156*A1148</f>
        <v>0</v>
      </c>
      <c r="F1156" s="18">
        <f t="shared" si="302"/>
        <v>0</v>
      </c>
      <c r="G1156" s="59"/>
      <c r="H1156" s="18"/>
      <c r="I1156" s="89">
        <f t="shared" si="303"/>
        <v>0</v>
      </c>
      <c r="J1156" s="116"/>
      <c r="K1156" s="3">
        <f t="shared" si="304"/>
        <v>0</v>
      </c>
      <c r="L1156" s="3"/>
      <c r="M1156" s="77"/>
      <c r="N1156" s="77"/>
      <c r="O1156" s="77"/>
      <c r="P1156" s="77"/>
      <c r="Q1156" s="77"/>
      <c r="R1156" s="77"/>
      <c r="S1156" s="77"/>
      <c r="T1156" s="77"/>
      <c r="U1156" s="77"/>
      <c r="V1156" s="77"/>
      <c r="W1156" s="77"/>
      <c r="X1156" s="77"/>
      <c r="Y1156" s="77"/>
      <c r="Z1156" s="77"/>
    </row>
    <row r="1157" ht="15.75" customHeight="1">
      <c r="A1157" s="2"/>
      <c r="B1157" s="89"/>
      <c r="C1157" s="89"/>
      <c r="D1157" s="18">
        <f t="shared" si="301"/>
        <v>0</v>
      </c>
      <c r="E1157" s="18">
        <f>B1157*A1148</f>
        <v>0</v>
      </c>
      <c r="F1157" s="18">
        <f t="shared" si="302"/>
        <v>0</v>
      </c>
      <c r="G1157" s="148" t="s">
        <v>528</v>
      </c>
      <c r="H1157" s="18"/>
      <c r="I1157" s="89">
        <f t="shared" si="303"/>
        <v>0</v>
      </c>
      <c r="J1157" s="116"/>
      <c r="K1157" s="3">
        <f t="shared" si="304"/>
        <v>0</v>
      </c>
      <c r="L1157" s="3"/>
      <c r="M1157" s="77"/>
      <c r="N1157" s="77"/>
      <c r="O1157" s="77"/>
      <c r="P1157" s="77"/>
      <c r="Q1157" s="77"/>
      <c r="R1157" s="77"/>
      <c r="S1157" s="77"/>
      <c r="T1157" s="77"/>
      <c r="U1157" s="77"/>
      <c r="V1157" s="77"/>
      <c r="W1157" s="77"/>
      <c r="X1157" s="77"/>
      <c r="Y1157" s="77"/>
      <c r="Z1157" s="77"/>
    </row>
    <row r="1158" ht="15.75" customHeight="1">
      <c r="A1158" s="2"/>
      <c r="B1158" s="89"/>
      <c r="C1158" s="89"/>
      <c r="D1158" s="18">
        <f t="shared" si="301"/>
        <v>0</v>
      </c>
      <c r="E1158" s="18">
        <f>B1158*A1148</f>
        <v>0</v>
      </c>
      <c r="F1158" s="18">
        <f t="shared" si="302"/>
        <v>0</v>
      </c>
      <c r="G1158" s="142"/>
      <c r="H1158" s="18"/>
      <c r="I1158" s="89">
        <f t="shared" si="303"/>
        <v>0</v>
      </c>
      <c r="J1158" s="116"/>
      <c r="K1158" s="3">
        <f t="shared" si="304"/>
        <v>0</v>
      </c>
      <c r="L1158" s="3"/>
      <c r="M1158" s="77"/>
      <c r="N1158" s="77"/>
      <c r="O1158" s="77"/>
      <c r="P1158" s="77"/>
      <c r="Q1158" s="77"/>
      <c r="R1158" s="77"/>
      <c r="S1158" s="77"/>
      <c r="T1158" s="77"/>
      <c r="U1158" s="77"/>
      <c r="V1158" s="77"/>
      <c r="W1158" s="77"/>
      <c r="X1158" s="77"/>
      <c r="Y1158" s="77"/>
      <c r="Z1158" s="77"/>
    </row>
    <row r="1159" ht="15.75" customHeight="1">
      <c r="A1159" s="1"/>
      <c r="B1159" s="89"/>
      <c r="C1159" s="89"/>
      <c r="D1159" s="18">
        <f t="shared" si="301"/>
        <v>0</v>
      </c>
      <c r="E1159" s="18">
        <f>B1159*A1148</f>
        <v>0</v>
      </c>
      <c r="F1159" s="18">
        <f t="shared" si="302"/>
        <v>0</v>
      </c>
      <c r="G1159" s="142"/>
      <c r="H1159" s="18"/>
      <c r="I1159" s="89">
        <f t="shared" si="303"/>
        <v>0</v>
      </c>
      <c r="J1159" s="116"/>
      <c r="K1159" s="3">
        <f t="shared" si="304"/>
        <v>0</v>
      </c>
      <c r="L1159" s="3"/>
      <c r="M1159" s="77"/>
      <c r="N1159" s="77"/>
      <c r="O1159" s="77"/>
      <c r="P1159" s="77"/>
      <c r="Q1159" s="77"/>
      <c r="R1159" s="77"/>
      <c r="S1159" s="77"/>
      <c r="T1159" s="77"/>
      <c r="U1159" s="77"/>
      <c r="V1159" s="77"/>
      <c r="W1159" s="77"/>
      <c r="X1159" s="77"/>
      <c r="Y1159" s="77"/>
      <c r="Z1159" s="77"/>
    </row>
    <row r="1160" ht="15.75" customHeight="1">
      <c r="A1160" s="1"/>
      <c r="B1160" s="89"/>
      <c r="C1160" s="89"/>
      <c r="D1160" s="18">
        <f t="shared" si="301"/>
        <v>0</v>
      </c>
      <c r="E1160" s="18">
        <f>B1160*A1148</f>
        <v>0</v>
      </c>
      <c r="F1160" s="18">
        <f t="shared" si="302"/>
        <v>0</v>
      </c>
      <c r="G1160" s="142"/>
      <c r="H1160" s="18"/>
      <c r="I1160" s="89">
        <f t="shared" si="303"/>
        <v>0</v>
      </c>
      <c r="J1160" s="116"/>
      <c r="K1160" s="3">
        <f t="shared" si="304"/>
        <v>0</v>
      </c>
      <c r="L1160" s="3"/>
      <c r="M1160" s="77"/>
      <c r="N1160" s="77"/>
      <c r="O1160" s="77"/>
      <c r="P1160" s="77"/>
      <c r="Q1160" s="77"/>
      <c r="R1160" s="77"/>
      <c r="S1160" s="77"/>
      <c r="T1160" s="77"/>
      <c r="U1160" s="77"/>
      <c r="V1160" s="77"/>
      <c r="W1160" s="77"/>
      <c r="X1160" s="77"/>
      <c r="Y1160" s="77"/>
      <c r="Z1160" s="77"/>
    </row>
    <row r="1161" ht="15.75" customHeight="1">
      <c r="A1161" s="31"/>
      <c r="B1161" s="89"/>
      <c r="C1161" s="89"/>
      <c r="D1161" s="95">
        <f t="shared" si="301"/>
        <v>0</v>
      </c>
      <c r="E1161" s="95">
        <f>B1161*A1148</f>
        <v>0</v>
      </c>
      <c r="F1161" s="18">
        <f t="shared" si="302"/>
        <v>0</v>
      </c>
      <c r="G1161" s="87"/>
      <c r="H1161" s="18"/>
      <c r="I1161" s="89">
        <f t="shared" si="303"/>
        <v>0</v>
      </c>
      <c r="J1161" s="118"/>
      <c r="K1161" s="3">
        <f t="shared" si="304"/>
        <v>0</v>
      </c>
      <c r="L1161" s="3"/>
      <c r="M1161" s="77"/>
      <c r="N1161" s="77"/>
      <c r="O1161" s="77"/>
      <c r="P1161" s="77"/>
      <c r="Q1161" s="77"/>
      <c r="R1161" s="77"/>
      <c r="S1161" s="77"/>
      <c r="T1161" s="77"/>
      <c r="U1161" s="77"/>
      <c r="V1161" s="77"/>
      <c r="W1161" s="77"/>
      <c r="X1161" s="77"/>
      <c r="Y1161" s="77"/>
      <c r="Z1161" s="77"/>
    </row>
    <row r="1162" ht="15.75" customHeight="1">
      <c r="A1162" s="31"/>
      <c r="B1162" s="89"/>
      <c r="C1162" s="89"/>
      <c r="D1162" s="18">
        <f t="shared" si="301"/>
        <v>0</v>
      </c>
      <c r="E1162" s="18">
        <f>B1162*A1148</f>
        <v>0</v>
      </c>
      <c r="F1162" s="18">
        <f t="shared" si="302"/>
        <v>0</v>
      </c>
      <c r="G1162" s="143">
        <f>F1164/A1148</f>
        <v>0</v>
      </c>
      <c r="H1162" s="18"/>
      <c r="I1162" s="89">
        <f t="shared" si="303"/>
        <v>0</v>
      </c>
      <c r="J1162" s="3"/>
      <c r="K1162" s="3">
        <f t="shared" si="304"/>
        <v>0</v>
      </c>
      <c r="L1162" s="3"/>
      <c r="M1162" s="77"/>
      <c r="N1162" s="77"/>
      <c r="O1162" s="77"/>
      <c r="P1162" s="77"/>
      <c r="Q1162" s="77"/>
      <c r="R1162" s="77"/>
      <c r="S1162" s="77"/>
      <c r="T1162" s="77"/>
      <c r="U1162" s="77"/>
      <c r="V1162" s="77"/>
      <c r="W1162" s="77"/>
      <c r="X1162" s="77"/>
      <c r="Y1162" s="77"/>
      <c r="Z1162" s="77"/>
    </row>
    <row r="1163" ht="15.75" customHeight="1">
      <c r="A1163" s="31"/>
      <c r="B1163" s="89"/>
      <c r="C1163" s="89"/>
      <c r="D1163" s="18">
        <f t="shared" si="301"/>
        <v>0</v>
      </c>
      <c r="E1163" s="18">
        <f>B1163*A1148</f>
        <v>0</v>
      </c>
      <c r="F1163" s="18">
        <f t="shared" si="302"/>
        <v>0</v>
      </c>
      <c r="G1163" s="142"/>
      <c r="H1163" s="18"/>
      <c r="I1163" s="89">
        <f t="shared" si="303"/>
        <v>0</v>
      </c>
      <c r="J1163" s="3"/>
      <c r="K1163" s="3">
        <f t="shared" si="304"/>
        <v>0</v>
      </c>
      <c r="L1163" s="3"/>
      <c r="M1163" s="77"/>
      <c r="N1163" s="77"/>
      <c r="O1163" s="77"/>
      <c r="P1163" s="77"/>
      <c r="Q1163" s="77"/>
      <c r="R1163" s="77"/>
      <c r="S1163" s="77"/>
      <c r="T1163" s="77"/>
      <c r="U1163" s="77"/>
      <c r="V1163" s="77"/>
      <c r="W1163" s="77"/>
      <c r="X1163" s="77"/>
      <c r="Y1163" s="77"/>
      <c r="Z1163" s="77"/>
    </row>
    <row r="1164" ht="15.75" customHeight="1">
      <c r="A1164" s="4" t="s">
        <v>495</v>
      </c>
      <c r="B1164" s="97">
        <f>SUM(B1150:B1163)</f>
        <v>0</v>
      </c>
      <c r="C1164" s="96"/>
      <c r="D1164" s="97">
        <f t="shared" ref="D1164:F1164" si="305">SUM(D1150:D1163)</f>
        <v>0</v>
      </c>
      <c r="E1164" s="97">
        <f t="shared" si="305"/>
        <v>0</v>
      </c>
      <c r="F1164" s="97">
        <f t="shared" si="305"/>
        <v>0</v>
      </c>
      <c r="G1164" s="87"/>
      <c r="H1164" s="96"/>
      <c r="I1164" s="97">
        <f t="shared" ref="I1164:L1164" si="306">SUM(I1150:I1163)</f>
        <v>0</v>
      </c>
      <c r="J1164" s="98">
        <f t="shared" si="306"/>
        <v>0</v>
      </c>
      <c r="K1164" s="98">
        <f t="shared" si="306"/>
        <v>0</v>
      </c>
      <c r="L1164" s="98">
        <f t="shared" si="306"/>
        <v>0</v>
      </c>
      <c r="M1164" s="77"/>
      <c r="N1164" s="77"/>
      <c r="O1164" s="77"/>
      <c r="P1164" s="77"/>
      <c r="Q1164" s="77"/>
      <c r="R1164" s="77"/>
      <c r="S1164" s="77"/>
      <c r="T1164" s="77"/>
      <c r="U1164" s="77"/>
      <c r="V1164" s="77"/>
      <c r="W1164" s="77"/>
      <c r="X1164" s="77"/>
      <c r="Y1164" s="77"/>
      <c r="Z1164" s="77"/>
    </row>
    <row r="1165" ht="15.75" customHeight="1">
      <c r="A1165" s="8"/>
      <c r="B1165" s="100"/>
      <c r="C1165" s="100"/>
      <c r="D1165" s="100"/>
      <c r="E1165" s="100"/>
      <c r="F1165" s="100"/>
      <c r="G1165" s="100"/>
      <c r="H1165" s="100"/>
      <c r="I1165" s="101" t="s">
        <v>496</v>
      </c>
      <c r="J1165" s="33"/>
      <c r="K1165" s="100"/>
      <c r="L1165" s="101" t="s">
        <v>497</v>
      </c>
      <c r="M1165" s="77"/>
      <c r="N1165" s="77"/>
      <c r="O1165" s="77"/>
      <c r="P1165" s="77"/>
      <c r="Q1165" s="77"/>
      <c r="R1165" s="77"/>
      <c r="S1165" s="77"/>
      <c r="T1165" s="77"/>
      <c r="U1165" s="77"/>
      <c r="V1165" s="77"/>
      <c r="W1165" s="77"/>
      <c r="X1165" s="77"/>
      <c r="Y1165" s="77"/>
      <c r="Z1165" s="77"/>
    </row>
    <row r="1166" ht="15.75" customHeight="1">
      <c r="A1166" s="8"/>
      <c r="B1166" s="100"/>
      <c r="C1166" s="100"/>
      <c r="D1166" s="100"/>
      <c r="E1166" s="100"/>
      <c r="F1166" s="100"/>
      <c r="G1166" s="100"/>
      <c r="H1166" s="100"/>
      <c r="I1166" s="104">
        <f>G1162*A1148</f>
        <v>0</v>
      </c>
      <c r="J1166" s="33"/>
      <c r="K1166" s="100"/>
      <c r="L1166" s="104"/>
      <c r="M1166" s="77"/>
      <c r="N1166" s="77"/>
      <c r="O1166" s="77"/>
      <c r="P1166" s="77"/>
      <c r="Q1166" s="77"/>
      <c r="R1166" s="77"/>
      <c r="S1166" s="77"/>
      <c r="T1166" s="77"/>
      <c r="U1166" s="77"/>
      <c r="V1166" s="77"/>
      <c r="W1166" s="77"/>
      <c r="X1166" s="77"/>
      <c r="Y1166" s="77"/>
      <c r="Z1166" s="77"/>
    </row>
    <row r="1167" ht="15.75" customHeight="1">
      <c r="A1167" s="8"/>
      <c r="B1167" s="100"/>
      <c r="C1167" s="100"/>
      <c r="D1167" s="100"/>
      <c r="E1167" s="100"/>
      <c r="F1167" s="100"/>
      <c r="G1167" s="100"/>
      <c r="H1167" s="100"/>
      <c r="I1167" s="107"/>
      <c r="J1167" s="33"/>
      <c r="K1167" s="100"/>
      <c r="L1167" s="107"/>
      <c r="M1167" s="77"/>
      <c r="N1167" s="77"/>
      <c r="O1167" s="77"/>
      <c r="P1167" s="77"/>
      <c r="Q1167" s="77"/>
      <c r="R1167" s="77"/>
      <c r="S1167" s="77"/>
      <c r="T1167" s="77"/>
      <c r="U1167" s="77"/>
      <c r="V1167" s="77"/>
      <c r="W1167" s="77"/>
      <c r="X1167" s="77"/>
      <c r="Y1167" s="77"/>
      <c r="Z1167" s="77"/>
    </row>
    <row r="1168" ht="15.75" customHeight="1">
      <c r="A1168" s="8"/>
      <c r="B1168" s="8"/>
      <c r="C1168" s="8"/>
      <c r="D1168" s="8"/>
      <c r="E1168" s="8"/>
      <c r="F1168" s="8"/>
      <c r="G1168" s="8"/>
      <c r="H1168" s="8"/>
      <c r="I1168" s="8"/>
      <c r="J1168" s="33"/>
      <c r="K1168" s="8"/>
      <c r="L1168" s="8"/>
      <c r="M1168" s="77"/>
      <c r="N1168" s="77"/>
      <c r="O1168" s="77"/>
      <c r="P1168" s="77"/>
      <c r="Q1168" s="77"/>
      <c r="R1168" s="77"/>
      <c r="S1168" s="77"/>
      <c r="T1168" s="77"/>
      <c r="U1168" s="77"/>
      <c r="V1168" s="77"/>
      <c r="W1168" s="77"/>
      <c r="X1168" s="77"/>
      <c r="Y1168" s="77"/>
      <c r="Z1168" s="77"/>
    </row>
    <row r="1169" ht="15.75" customHeight="1">
      <c r="A1169" s="66"/>
      <c r="B1169" s="75"/>
      <c r="C1169" s="75"/>
      <c r="D1169" s="75"/>
      <c r="E1169" s="75"/>
      <c r="F1169" s="75"/>
      <c r="G1169" s="75"/>
      <c r="H1169" s="75"/>
      <c r="I1169" s="75"/>
      <c r="J1169" s="75"/>
      <c r="K1169" s="75"/>
      <c r="L1169" s="76"/>
      <c r="M1169" s="77"/>
      <c r="N1169" s="77"/>
      <c r="O1169" s="77"/>
      <c r="P1169" s="77"/>
      <c r="Q1169" s="77"/>
      <c r="R1169" s="77"/>
      <c r="S1169" s="77"/>
      <c r="T1169" s="77"/>
      <c r="U1169" s="77"/>
      <c r="V1169" s="77"/>
      <c r="W1169" s="77"/>
      <c r="X1169" s="77"/>
      <c r="Y1169" s="77"/>
      <c r="Z1169" s="77"/>
    </row>
    <row r="1170" ht="15.75" customHeight="1">
      <c r="A1170" s="78" t="s">
        <v>478</v>
      </c>
      <c r="B1170" s="79" t="s">
        <v>479</v>
      </c>
      <c r="C1170" s="75"/>
      <c r="D1170" s="76"/>
      <c r="E1170" s="80" t="s">
        <v>480</v>
      </c>
      <c r="F1170" s="75"/>
      <c r="G1170" s="76"/>
      <c r="H1170" s="79" t="s">
        <v>481</v>
      </c>
      <c r="I1170" s="75"/>
      <c r="J1170" s="75"/>
      <c r="K1170" s="75"/>
      <c r="L1170" s="76"/>
      <c r="M1170" s="77"/>
      <c r="N1170" s="77"/>
      <c r="O1170" s="77"/>
      <c r="P1170" s="77"/>
      <c r="Q1170" s="77"/>
      <c r="R1170" s="77"/>
      <c r="S1170" s="77"/>
      <c r="T1170" s="77"/>
      <c r="U1170" s="77"/>
      <c r="V1170" s="77"/>
      <c r="W1170" s="77"/>
      <c r="X1170" s="77"/>
      <c r="Y1170" s="77"/>
      <c r="Z1170" s="77"/>
    </row>
    <row r="1171" ht="15.75" customHeight="1">
      <c r="A1171" s="177">
        <v>4.0</v>
      </c>
      <c r="B1171" s="82" t="s">
        <v>482</v>
      </c>
      <c r="C1171" s="82" t="s">
        <v>483</v>
      </c>
      <c r="D1171" s="82" t="s">
        <v>484</v>
      </c>
      <c r="E1171" s="82" t="s">
        <v>485</v>
      </c>
      <c r="F1171" s="82" t="s">
        <v>484</v>
      </c>
      <c r="G1171" s="82" t="s">
        <v>524</v>
      </c>
      <c r="H1171" s="82" t="s">
        <v>486</v>
      </c>
      <c r="I1171" s="82" t="s">
        <v>487</v>
      </c>
      <c r="J1171" s="114" t="s">
        <v>488</v>
      </c>
      <c r="K1171" s="85" t="s">
        <v>489</v>
      </c>
      <c r="L1171" s="85" t="s">
        <v>490</v>
      </c>
      <c r="M1171" s="77"/>
      <c r="N1171" s="77"/>
      <c r="O1171" s="77"/>
      <c r="P1171" s="77"/>
      <c r="Q1171" s="77"/>
      <c r="R1171" s="77"/>
      <c r="S1171" s="77"/>
      <c r="T1171" s="77"/>
      <c r="U1171" s="77"/>
      <c r="V1171" s="77"/>
      <c r="W1171" s="77"/>
      <c r="X1171" s="77"/>
      <c r="Y1171" s="77"/>
      <c r="Z1171" s="77"/>
    </row>
    <row r="1172" ht="15.75" customHeight="1">
      <c r="A1172" s="86" t="s">
        <v>491</v>
      </c>
      <c r="B1172" s="87"/>
      <c r="C1172" s="87"/>
      <c r="D1172" s="87"/>
      <c r="E1172" s="87"/>
      <c r="F1172" s="87"/>
      <c r="G1172" s="87"/>
      <c r="H1172" s="87"/>
      <c r="I1172" s="87"/>
      <c r="J1172" s="115"/>
      <c r="K1172" s="87"/>
      <c r="L1172" s="87"/>
      <c r="M1172" s="77"/>
      <c r="N1172" s="77"/>
      <c r="O1172" s="77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  <c r="Z1172" s="77"/>
    </row>
    <row r="1173" ht="15.75" customHeight="1">
      <c r="A1173" s="2"/>
      <c r="B1173" s="89"/>
      <c r="C1173" s="89"/>
      <c r="D1173" s="18">
        <f t="shared" ref="D1173:D1186" si="307">C1173*B1173</f>
        <v>0</v>
      </c>
      <c r="E1173" s="18">
        <f>B1173*A1171</f>
        <v>0</v>
      </c>
      <c r="F1173" s="18">
        <f t="shared" ref="F1173:F1186" si="308">E1173*C1173</f>
        <v>0</v>
      </c>
      <c r="G1173" s="140">
        <v>0.0</v>
      </c>
      <c r="H1173" s="18"/>
      <c r="I1173" s="89">
        <f t="shared" ref="I1173:I1186" si="309">H1173*E1173</f>
        <v>0</v>
      </c>
      <c r="J1173" s="116"/>
      <c r="K1173" s="3">
        <f t="shared" ref="K1173:K1186" si="310">J1173*I1173</f>
        <v>0</v>
      </c>
      <c r="L1173" s="3"/>
      <c r="M1173" s="77"/>
      <c r="N1173" s="77"/>
      <c r="O1173" s="77"/>
      <c r="P1173" s="77"/>
      <c r="Q1173" s="77"/>
      <c r="R1173" s="77"/>
      <c r="S1173" s="77"/>
      <c r="T1173" s="77"/>
      <c r="U1173" s="77"/>
      <c r="V1173" s="77"/>
      <c r="W1173" s="77"/>
      <c r="X1173" s="77"/>
      <c r="Y1173" s="77"/>
      <c r="Z1173" s="77"/>
    </row>
    <row r="1174" ht="15.75" customHeight="1">
      <c r="A1174" s="2"/>
      <c r="B1174" s="89"/>
      <c r="C1174" s="89"/>
      <c r="D1174" s="18">
        <f t="shared" si="307"/>
        <v>0</v>
      </c>
      <c r="E1174" s="18">
        <f>B1174*A1171</f>
        <v>0</v>
      </c>
      <c r="F1174" s="18">
        <f t="shared" si="308"/>
        <v>0</v>
      </c>
      <c r="G1174" s="87"/>
      <c r="H1174" s="18"/>
      <c r="I1174" s="89">
        <f t="shared" si="309"/>
        <v>0</v>
      </c>
      <c r="J1174" s="116"/>
      <c r="K1174" s="3">
        <f t="shared" si="310"/>
        <v>0</v>
      </c>
      <c r="L1174" s="3"/>
      <c r="M1174" s="77"/>
      <c r="N1174" s="77"/>
      <c r="O1174" s="77"/>
      <c r="P1174" s="77"/>
      <c r="Q1174" s="77"/>
      <c r="R1174" s="77"/>
      <c r="S1174" s="77"/>
      <c r="T1174" s="77"/>
      <c r="U1174" s="77"/>
      <c r="V1174" s="77"/>
      <c r="W1174" s="77"/>
      <c r="X1174" s="77"/>
      <c r="Y1174" s="77"/>
      <c r="Z1174" s="77"/>
    </row>
    <row r="1175" ht="15.75" customHeight="1">
      <c r="A1175" s="2"/>
      <c r="B1175" s="18"/>
      <c r="C1175" s="18"/>
      <c r="D1175" s="18">
        <f t="shared" si="307"/>
        <v>0</v>
      </c>
      <c r="E1175" s="18">
        <f>B1175*A1171</f>
        <v>0</v>
      </c>
      <c r="F1175" s="18">
        <f t="shared" si="308"/>
        <v>0</v>
      </c>
      <c r="G1175" s="148" t="s">
        <v>527</v>
      </c>
      <c r="H1175" s="18"/>
      <c r="I1175" s="89">
        <f t="shared" si="309"/>
        <v>0</v>
      </c>
      <c r="J1175" s="116"/>
      <c r="K1175" s="3">
        <f t="shared" si="310"/>
        <v>0</v>
      </c>
      <c r="L1175" s="3"/>
      <c r="M1175" s="77"/>
      <c r="N1175" s="77"/>
      <c r="O1175" s="77"/>
      <c r="P1175" s="77"/>
      <c r="Q1175" s="77"/>
      <c r="R1175" s="77"/>
      <c r="S1175" s="77"/>
      <c r="T1175" s="77"/>
      <c r="U1175" s="77"/>
      <c r="V1175" s="77"/>
      <c r="W1175" s="77"/>
      <c r="X1175" s="77"/>
      <c r="Y1175" s="77"/>
      <c r="Z1175" s="77"/>
    </row>
    <row r="1176" ht="15.75" customHeight="1">
      <c r="A1176" s="2"/>
      <c r="B1176" s="18"/>
      <c r="C1176" s="18"/>
      <c r="D1176" s="18">
        <f t="shared" si="307"/>
        <v>0</v>
      </c>
      <c r="E1176" s="18">
        <f>B1176*A1171</f>
        <v>0</v>
      </c>
      <c r="F1176" s="18">
        <f t="shared" si="308"/>
        <v>0</v>
      </c>
      <c r="G1176" s="142"/>
      <c r="H1176" s="18"/>
      <c r="I1176" s="89">
        <f t="shared" si="309"/>
        <v>0</v>
      </c>
      <c r="J1176" s="116"/>
      <c r="K1176" s="3">
        <f t="shared" si="310"/>
        <v>0</v>
      </c>
      <c r="L1176" s="3"/>
      <c r="M1176" s="77"/>
      <c r="N1176" s="77"/>
      <c r="O1176" s="77"/>
      <c r="P1176" s="77"/>
      <c r="Q1176" s="77"/>
      <c r="R1176" s="77"/>
      <c r="S1176" s="77"/>
      <c r="T1176" s="77"/>
      <c r="U1176" s="77"/>
      <c r="V1176" s="77"/>
      <c r="W1176" s="77"/>
      <c r="X1176" s="77"/>
      <c r="Y1176" s="77"/>
      <c r="Z1176" s="77"/>
    </row>
    <row r="1177" ht="15.75" customHeight="1">
      <c r="A1177" s="2"/>
      <c r="B1177" s="18"/>
      <c r="C1177" s="18"/>
      <c r="D1177" s="18">
        <f t="shared" si="307"/>
        <v>0</v>
      </c>
      <c r="E1177" s="18">
        <f>B1177*A1171</f>
        <v>0</v>
      </c>
      <c r="F1177" s="18">
        <f t="shared" si="308"/>
        <v>0</v>
      </c>
      <c r="G1177" s="142"/>
      <c r="H1177" s="18"/>
      <c r="I1177" s="89">
        <f t="shared" si="309"/>
        <v>0</v>
      </c>
      <c r="J1177" s="116"/>
      <c r="K1177" s="3">
        <f t="shared" si="310"/>
        <v>0</v>
      </c>
      <c r="L1177" s="3"/>
      <c r="M1177" s="77"/>
      <c r="N1177" s="77"/>
      <c r="O1177" s="77"/>
      <c r="P1177" s="77"/>
      <c r="Q1177" s="77"/>
      <c r="R1177" s="77"/>
      <c r="S1177" s="77"/>
      <c r="T1177" s="77"/>
      <c r="U1177" s="77"/>
      <c r="V1177" s="77"/>
      <c r="W1177" s="77"/>
      <c r="X1177" s="77"/>
      <c r="Y1177" s="77"/>
      <c r="Z1177" s="77"/>
    </row>
    <row r="1178" ht="15.75" customHeight="1">
      <c r="A1178" s="2"/>
      <c r="B1178" s="18"/>
      <c r="C1178" s="18"/>
      <c r="D1178" s="18">
        <f t="shared" si="307"/>
        <v>0</v>
      </c>
      <c r="E1178" s="18">
        <f>B1178*A1171</f>
        <v>0</v>
      </c>
      <c r="F1178" s="18">
        <f t="shared" si="308"/>
        <v>0</v>
      </c>
      <c r="G1178" s="87"/>
      <c r="H1178" s="18"/>
      <c r="I1178" s="89">
        <f t="shared" si="309"/>
        <v>0</v>
      </c>
      <c r="J1178" s="116"/>
      <c r="K1178" s="3">
        <f t="shared" si="310"/>
        <v>0</v>
      </c>
      <c r="L1178" s="3"/>
      <c r="M1178" s="77"/>
      <c r="N1178" s="77"/>
      <c r="O1178" s="77"/>
      <c r="P1178" s="77"/>
      <c r="Q1178" s="77"/>
      <c r="R1178" s="77"/>
      <c r="S1178" s="77"/>
      <c r="T1178" s="77"/>
      <c r="U1178" s="77"/>
      <c r="V1178" s="77"/>
      <c r="W1178" s="77"/>
      <c r="X1178" s="77"/>
      <c r="Y1178" s="77"/>
      <c r="Z1178" s="77"/>
    </row>
    <row r="1179" ht="15.75" customHeight="1">
      <c r="A1179" s="2"/>
      <c r="B1179" s="18"/>
      <c r="C1179" s="18"/>
      <c r="D1179" s="18">
        <f t="shared" si="307"/>
        <v>0</v>
      </c>
      <c r="E1179" s="18">
        <f>B1179*A1171</f>
        <v>0</v>
      </c>
      <c r="F1179" s="18">
        <f t="shared" si="308"/>
        <v>0</v>
      </c>
      <c r="G1179" s="59"/>
      <c r="H1179" s="18"/>
      <c r="I1179" s="89">
        <f t="shared" si="309"/>
        <v>0</v>
      </c>
      <c r="J1179" s="116"/>
      <c r="K1179" s="3">
        <f t="shared" si="310"/>
        <v>0</v>
      </c>
      <c r="L1179" s="3"/>
      <c r="M1179" s="77"/>
      <c r="N1179" s="77"/>
      <c r="O1179" s="77"/>
      <c r="P1179" s="77"/>
      <c r="Q1179" s="77"/>
      <c r="R1179" s="77"/>
      <c r="S1179" s="77"/>
      <c r="T1179" s="77"/>
      <c r="U1179" s="77"/>
      <c r="V1179" s="77"/>
      <c r="W1179" s="77"/>
      <c r="X1179" s="77"/>
      <c r="Y1179" s="77"/>
      <c r="Z1179" s="77"/>
    </row>
    <row r="1180" ht="15.75" customHeight="1">
      <c r="A1180" s="2"/>
      <c r="B1180" s="89"/>
      <c r="C1180" s="89"/>
      <c r="D1180" s="18">
        <f t="shared" si="307"/>
        <v>0</v>
      </c>
      <c r="E1180" s="18">
        <f>B1180*A1171</f>
        <v>0</v>
      </c>
      <c r="F1180" s="18">
        <f t="shared" si="308"/>
        <v>0</v>
      </c>
      <c r="G1180" s="148" t="s">
        <v>528</v>
      </c>
      <c r="H1180" s="18"/>
      <c r="I1180" s="89">
        <f t="shared" si="309"/>
        <v>0</v>
      </c>
      <c r="J1180" s="116"/>
      <c r="K1180" s="3">
        <f t="shared" si="310"/>
        <v>0</v>
      </c>
      <c r="L1180" s="3"/>
      <c r="M1180" s="77"/>
      <c r="N1180" s="77"/>
      <c r="O1180" s="77"/>
      <c r="P1180" s="77"/>
      <c r="Q1180" s="77"/>
      <c r="R1180" s="77"/>
      <c r="S1180" s="77"/>
      <c r="T1180" s="77"/>
      <c r="U1180" s="77"/>
      <c r="V1180" s="77"/>
      <c r="W1180" s="77"/>
      <c r="X1180" s="77"/>
      <c r="Y1180" s="77"/>
      <c r="Z1180" s="77"/>
    </row>
    <row r="1181" ht="15.75" customHeight="1">
      <c r="A1181" s="2"/>
      <c r="B1181" s="89"/>
      <c r="C1181" s="89"/>
      <c r="D1181" s="18">
        <f t="shared" si="307"/>
        <v>0</v>
      </c>
      <c r="E1181" s="18">
        <f>B1181*A1171</f>
        <v>0</v>
      </c>
      <c r="F1181" s="18">
        <f t="shared" si="308"/>
        <v>0</v>
      </c>
      <c r="G1181" s="142"/>
      <c r="H1181" s="18"/>
      <c r="I1181" s="89">
        <f t="shared" si="309"/>
        <v>0</v>
      </c>
      <c r="J1181" s="116"/>
      <c r="K1181" s="3">
        <f t="shared" si="310"/>
        <v>0</v>
      </c>
      <c r="L1181" s="3"/>
      <c r="M1181" s="77"/>
      <c r="N1181" s="77"/>
      <c r="O1181" s="77"/>
      <c r="P1181" s="77"/>
      <c r="Q1181" s="77"/>
      <c r="R1181" s="77"/>
      <c r="S1181" s="77"/>
      <c r="T1181" s="77"/>
      <c r="U1181" s="77"/>
      <c r="V1181" s="77"/>
      <c r="W1181" s="77"/>
      <c r="X1181" s="77"/>
      <c r="Y1181" s="77"/>
      <c r="Z1181" s="77"/>
    </row>
    <row r="1182" ht="15.75" customHeight="1">
      <c r="A1182" s="1"/>
      <c r="B1182" s="89"/>
      <c r="C1182" s="89"/>
      <c r="D1182" s="18">
        <f t="shared" si="307"/>
        <v>0</v>
      </c>
      <c r="E1182" s="18">
        <f>B1182*A1171</f>
        <v>0</v>
      </c>
      <c r="F1182" s="18">
        <f t="shared" si="308"/>
        <v>0</v>
      </c>
      <c r="G1182" s="142"/>
      <c r="H1182" s="18"/>
      <c r="I1182" s="89">
        <f t="shared" si="309"/>
        <v>0</v>
      </c>
      <c r="J1182" s="116"/>
      <c r="K1182" s="3">
        <f t="shared" si="310"/>
        <v>0</v>
      </c>
      <c r="L1182" s="3"/>
      <c r="M1182" s="77"/>
      <c r="N1182" s="77"/>
      <c r="O1182" s="77"/>
      <c r="P1182" s="77"/>
      <c r="Q1182" s="77"/>
      <c r="R1182" s="77"/>
      <c r="S1182" s="77"/>
      <c r="T1182" s="77"/>
      <c r="U1182" s="77"/>
      <c r="V1182" s="77"/>
      <c r="W1182" s="77"/>
      <c r="X1182" s="77"/>
      <c r="Y1182" s="77"/>
      <c r="Z1182" s="77"/>
    </row>
    <row r="1183" ht="15.75" customHeight="1">
      <c r="A1183" s="1"/>
      <c r="B1183" s="89"/>
      <c r="C1183" s="89"/>
      <c r="D1183" s="18">
        <f t="shared" si="307"/>
        <v>0</v>
      </c>
      <c r="E1183" s="18">
        <f>B1183*A1171</f>
        <v>0</v>
      </c>
      <c r="F1183" s="18">
        <f t="shared" si="308"/>
        <v>0</v>
      </c>
      <c r="G1183" s="142"/>
      <c r="H1183" s="18"/>
      <c r="I1183" s="89">
        <f t="shared" si="309"/>
        <v>0</v>
      </c>
      <c r="J1183" s="116"/>
      <c r="K1183" s="3">
        <f t="shared" si="310"/>
        <v>0</v>
      </c>
      <c r="L1183" s="3"/>
      <c r="M1183" s="77"/>
      <c r="N1183" s="77"/>
      <c r="O1183" s="77"/>
      <c r="P1183" s="77"/>
      <c r="Q1183" s="77"/>
      <c r="R1183" s="77"/>
      <c r="S1183" s="77"/>
      <c r="T1183" s="77"/>
      <c r="U1183" s="77"/>
      <c r="V1183" s="77"/>
      <c r="W1183" s="77"/>
      <c r="X1183" s="77"/>
      <c r="Y1183" s="77"/>
      <c r="Z1183" s="77"/>
    </row>
    <row r="1184" ht="15.75" customHeight="1">
      <c r="A1184" s="31"/>
      <c r="B1184" s="89"/>
      <c r="C1184" s="89"/>
      <c r="D1184" s="95">
        <f t="shared" si="307"/>
        <v>0</v>
      </c>
      <c r="E1184" s="95">
        <f>B1184*A1171</f>
        <v>0</v>
      </c>
      <c r="F1184" s="18">
        <f t="shared" si="308"/>
        <v>0</v>
      </c>
      <c r="G1184" s="87"/>
      <c r="H1184" s="18"/>
      <c r="I1184" s="89">
        <f t="shared" si="309"/>
        <v>0</v>
      </c>
      <c r="J1184" s="118"/>
      <c r="K1184" s="3">
        <f t="shared" si="310"/>
        <v>0</v>
      </c>
      <c r="L1184" s="3"/>
      <c r="M1184" s="77"/>
      <c r="N1184" s="77"/>
      <c r="O1184" s="77"/>
      <c r="P1184" s="77"/>
      <c r="Q1184" s="77"/>
      <c r="R1184" s="77"/>
      <c r="S1184" s="77"/>
      <c r="T1184" s="77"/>
      <c r="U1184" s="77"/>
      <c r="V1184" s="77"/>
      <c r="W1184" s="77"/>
      <c r="X1184" s="77"/>
      <c r="Y1184" s="77"/>
      <c r="Z1184" s="77"/>
    </row>
    <row r="1185" ht="15.75" customHeight="1">
      <c r="A1185" s="31"/>
      <c r="B1185" s="89"/>
      <c r="C1185" s="89"/>
      <c r="D1185" s="18">
        <f t="shared" si="307"/>
        <v>0</v>
      </c>
      <c r="E1185" s="18">
        <f>B1185*A1171</f>
        <v>0</v>
      </c>
      <c r="F1185" s="18">
        <f t="shared" si="308"/>
        <v>0</v>
      </c>
      <c r="G1185" s="143">
        <f>F1187/A1171</f>
        <v>0</v>
      </c>
      <c r="H1185" s="18"/>
      <c r="I1185" s="89">
        <f t="shared" si="309"/>
        <v>0</v>
      </c>
      <c r="J1185" s="3"/>
      <c r="K1185" s="3">
        <f t="shared" si="310"/>
        <v>0</v>
      </c>
      <c r="L1185" s="3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  <c r="Z1185" s="77"/>
    </row>
    <row r="1186" ht="15.75" customHeight="1">
      <c r="A1186" s="31"/>
      <c r="B1186" s="89"/>
      <c r="C1186" s="89"/>
      <c r="D1186" s="18">
        <f t="shared" si="307"/>
        <v>0</v>
      </c>
      <c r="E1186" s="18">
        <f>B1186*A1171</f>
        <v>0</v>
      </c>
      <c r="F1186" s="18">
        <f t="shared" si="308"/>
        <v>0</v>
      </c>
      <c r="G1186" s="142"/>
      <c r="H1186" s="18"/>
      <c r="I1186" s="89">
        <f t="shared" si="309"/>
        <v>0</v>
      </c>
      <c r="J1186" s="3"/>
      <c r="K1186" s="3">
        <f t="shared" si="310"/>
        <v>0</v>
      </c>
      <c r="L1186" s="3"/>
      <c r="M1186" s="77"/>
      <c r="N1186" s="77"/>
      <c r="O1186" s="77"/>
      <c r="P1186" s="77"/>
      <c r="Q1186" s="77"/>
      <c r="R1186" s="77"/>
      <c r="S1186" s="77"/>
      <c r="T1186" s="77"/>
      <c r="U1186" s="77"/>
      <c r="V1186" s="77"/>
      <c r="W1186" s="77"/>
      <c r="X1186" s="77"/>
      <c r="Y1186" s="77"/>
      <c r="Z1186" s="77"/>
    </row>
    <row r="1187" ht="15.75" customHeight="1">
      <c r="A1187" s="4" t="s">
        <v>495</v>
      </c>
      <c r="B1187" s="97">
        <f>SUM(B1173:B1186)</f>
        <v>0</v>
      </c>
      <c r="C1187" s="96"/>
      <c r="D1187" s="97">
        <f t="shared" ref="D1187:F1187" si="311">SUM(D1173:D1186)</f>
        <v>0</v>
      </c>
      <c r="E1187" s="97">
        <f t="shared" si="311"/>
        <v>0</v>
      </c>
      <c r="F1187" s="97">
        <f t="shared" si="311"/>
        <v>0</v>
      </c>
      <c r="G1187" s="87"/>
      <c r="H1187" s="96"/>
      <c r="I1187" s="97">
        <f t="shared" ref="I1187:L1187" si="312">SUM(I1173:I1186)</f>
        <v>0</v>
      </c>
      <c r="J1187" s="98">
        <f t="shared" si="312"/>
        <v>0</v>
      </c>
      <c r="K1187" s="98">
        <f t="shared" si="312"/>
        <v>0</v>
      </c>
      <c r="L1187" s="98">
        <f t="shared" si="312"/>
        <v>0</v>
      </c>
      <c r="M1187" s="77"/>
      <c r="N1187" s="77"/>
      <c r="O1187" s="77"/>
      <c r="P1187" s="77"/>
      <c r="Q1187" s="77"/>
      <c r="R1187" s="77"/>
      <c r="S1187" s="77"/>
      <c r="T1187" s="77"/>
      <c r="U1187" s="77"/>
      <c r="V1187" s="77"/>
      <c r="W1187" s="77"/>
      <c r="X1187" s="77"/>
      <c r="Y1187" s="77"/>
      <c r="Z1187" s="77"/>
    </row>
    <row r="1188" ht="15.75" customHeight="1">
      <c r="A1188" s="8"/>
      <c r="B1188" s="100"/>
      <c r="C1188" s="100"/>
      <c r="D1188" s="100"/>
      <c r="E1188" s="100"/>
      <c r="F1188" s="100"/>
      <c r="G1188" s="100"/>
      <c r="H1188" s="100"/>
      <c r="I1188" s="101" t="s">
        <v>496</v>
      </c>
      <c r="J1188" s="33"/>
      <c r="K1188" s="100"/>
      <c r="L1188" s="101" t="s">
        <v>497</v>
      </c>
      <c r="M1188" s="77"/>
      <c r="N1188" s="77"/>
      <c r="O1188" s="77"/>
      <c r="P1188" s="77"/>
      <c r="Q1188" s="77"/>
      <c r="R1188" s="77"/>
      <c r="S1188" s="77"/>
      <c r="T1188" s="77"/>
      <c r="U1188" s="77"/>
      <c r="V1188" s="77"/>
      <c r="W1188" s="77"/>
      <c r="X1188" s="77"/>
      <c r="Y1188" s="77"/>
      <c r="Z1188" s="77"/>
    </row>
    <row r="1189" ht="15.75" customHeight="1">
      <c r="A1189" s="8"/>
      <c r="B1189" s="100"/>
      <c r="C1189" s="100"/>
      <c r="D1189" s="100"/>
      <c r="E1189" s="100"/>
      <c r="F1189" s="100"/>
      <c r="G1189" s="100"/>
      <c r="H1189" s="100"/>
      <c r="I1189" s="104">
        <f>G1185*A1171</f>
        <v>0</v>
      </c>
      <c r="J1189" s="33"/>
      <c r="K1189" s="100"/>
      <c r="L1189" s="104"/>
      <c r="M1189" s="77"/>
      <c r="N1189" s="77"/>
      <c r="O1189" s="77"/>
      <c r="P1189" s="77"/>
      <c r="Q1189" s="77"/>
      <c r="R1189" s="77"/>
      <c r="S1189" s="77"/>
      <c r="T1189" s="77"/>
      <c r="U1189" s="77"/>
      <c r="V1189" s="77"/>
      <c r="W1189" s="77"/>
      <c r="X1189" s="77"/>
      <c r="Y1189" s="77"/>
      <c r="Z1189" s="77"/>
    </row>
    <row r="1190" ht="15.75" customHeight="1">
      <c r="A1190" s="8"/>
      <c r="B1190" s="8"/>
      <c r="C1190" s="8"/>
      <c r="D1190" s="8"/>
      <c r="E1190" s="8"/>
      <c r="F1190" s="8"/>
      <c r="G1190" s="8"/>
      <c r="H1190" s="8"/>
      <c r="I1190" s="8"/>
      <c r="J1190" s="33"/>
      <c r="K1190" s="8"/>
      <c r="L1190" s="8"/>
      <c r="M1190" s="77"/>
      <c r="N1190" s="77"/>
      <c r="O1190" s="77"/>
      <c r="P1190" s="77"/>
      <c r="Q1190" s="77"/>
      <c r="R1190" s="77"/>
      <c r="S1190" s="77"/>
      <c r="T1190" s="77"/>
      <c r="U1190" s="77"/>
      <c r="V1190" s="77"/>
      <c r="W1190" s="77"/>
      <c r="X1190" s="77"/>
      <c r="Y1190" s="77"/>
      <c r="Z1190" s="77"/>
    </row>
    <row r="1191" ht="15.75" customHeight="1">
      <c r="A1191" s="8"/>
      <c r="B1191" s="8"/>
      <c r="C1191" s="8"/>
      <c r="D1191" s="8"/>
      <c r="E1191" s="8"/>
      <c r="F1191" s="8"/>
      <c r="G1191" s="8"/>
      <c r="H1191" s="8"/>
      <c r="I1191" s="8"/>
      <c r="J1191" s="33"/>
      <c r="K1191" s="8"/>
      <c r="L1191" s="8"/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  <c r="Z1191" s="77"/>
    </row>
    <row r="1192" ht="15.75" customHeight="1">
      <c r="A1192" s="66"/>
      <c r="B1192" s="75"/>
      <c r="C1192" s="75"/>
      <c r="D1192" s="75"/>
      <c r="E1192" s="75"/>
      <c r="F1192" s="75"/>
      <c r="G1192" s="75"/>
      <c r="H1192" s="75"/>
      <c r="I1192" s="75"/>
      <c r="J1192" s="75"/>
      <c r="K1192" s="75"/>
      <c r="L1192" s="76"/>
      <c r="M1192" s="77"/>
      <c r="N1192" s="77"/>
      <c r="O1192" s="77"/>
      <c r="P1192" s="77"/>
      <c r="Q1192" s="77"/>
      <c r="R1192" s="77"/>
      <c r="S1192" s="77"/>
      <c r="T1192" s="77"/>
      <c r="U1192" s="77"/>
      <c r="V1192" s="77"/>
      <c r="W1192" s="77"/>
      <c r="X1192" s="77"/>
      <c r="Y1192" s="77"/>
      <c r="Z1192" s="77"/>
    </row>
    <row r="1193" ht="15.75" customHeight="1">
      <c r="A1193" s="78" t="s">
        <v>478</v>
      </c>
      <c r="B1193" s="79" t="s">
        <v>479</v>
      </c>
      <c r="C1193" s="75"/>
      <c r="D1193" s="76"/>
      <c r="E1193" s="80" t="s">
        <v>480</v>
      </c>
      <c r="F1193" s="75"/>
      <c r="G1193" s="76"/>
      <c r="H1193" s="79" t="s">
        <v>481</v>
      </c>
      <c r="I1193" s="75"/>
      <c r="J1193" s="75"/>
      <c r="K1193" s="75"/>
      <c r="L1193" s="76"/>
      <c r="M1193" s="77"/>
      <c r="N1193" s="77"/>
      <c r="O1193" s="77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  <c r="Z1193" s="77"/>
    </row>
    <row r="1194" ht="15.75" customHeight="1">
      <c r="A1194" s="177">
        <v>4.0</v>
      </c>
      <c r="B1194" s="82" t="s">
        <v>482</v>
      </c>
      <c r="C1194" s="82" t="s">
        <v>483</v>
      </c>
      <c r="D1194" s="82" t="s">
        <v>484</v>
      </c>
      <c r="E1194" s="82" t="s">
        <v>485</v>
      </c>
      <c r="F1194" s="82" t="s">
        <v>484</v>
      </c>
      <c r="G1194" s="82" t="s">
        <v>524</v>
      </c>
      <c r="H1194" s="82" t="s">
        <v>486</v>
      </c>
      <c r="I1194" s="82" t="s">
        <v>487</v>
      </c>
      <c r="J1194" s="114" t="s">
        <v>488</v>
      </c>
      <c r="K1194" s="85" t="s">
        <v>489</v>
      </c>
      <c r="L1194" s="85" t="s">
        <v>490</v>
      </c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  <c r="Z1194" s="77"/>
    </row>
    <row r="1195" ht="15.75" customHeight="1">
      <c r="A1195" s="86" t="s">
        <v>491</v>
      </c>
      <c r="B1195" s="87"/>
      <c r="C1195" s="87"/>
      <c r="D1195" s="87"/>
      <c r="E1195" s="87"/>
      <c r="F1195" s="87"/>
      <c r="G1195" s="87"/>
      <c r="H1195" s="87"/>
      <c r="I1195" s="87"/>
      <c r="J1195" s="115"/>
      <c r="K1195" s="87"/>
      <c r="L1195" s="87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  <c r="Z1195" s="77"/>
    </row>
    <row r="1196" ht="15.75" customHeight="1">
      <c r="A1196" s="2"/>
      <c r="B1196" s="89"/>
      <c r="C1196" s="89"/>
      <c r="D1196" s="18">
        <f t="shared" ref="D1196:D1209" si="313">C1196*B1196</f>
        <v>0</v>
      </c>
      <c r="E1196" s="18">
        <f>B1196*A1194</f>
        <v>0</v>
      </c>
      <c r="F1196" s="18">
        <f t="shared" ref="F1196:F1209" si="314">E1196*C1196</f>
        <v>0</v>
      </c>
      <c r="G1196" s="140">
        <v>0.0</v>
      </c>
      <c r="H1196" s="18"/>
      <c r="I1196" s="89">
        <f t="shared" ref="I1196:I1209" si="315">H1196*E1196</f>
        <v>0</v>
      </c>
      <c r="J1196" s="116"/>
      <c r="K1196" s="3">
        <f t="shared" ref="K1196:K1209" si="316">J1196*I1196</f>
        <v>0</v>
      </c>
      <c r="L1196" s="3"/>
      <c r="M1196" s="77"/>
      <c r="N1196" s="77"/>
      <c r="O1196" s="77"/>
      <c r="P1196" s="77"/>
      <c r="Q1196" s="77"/>
      <c r="R1196" s="77"/>
      <c r="S1196" s="77"/>
      <c r="T1196" s="77"/>
      <c r="U1196" s="77"/>
      <c r="V1196" s="77"/>
      <c r="W1196" s="77"/>
      <c r="X1196" s="77"/>
      <c r="Y1196" s="77"/>
      <c r="Z1196" s="77"/>
    </row>
    <row r="1197" ht="15.75" customHeight="1">
      <c r="A1197" s="2"/>
      <c r="B1197" s="89"/>
      <c r="C1197" s="89"/>
      <c r="D1197" s="18">
        <f t="shared" si="313"/>
        <v>0</v>
      </c>
      <c r="E1197" s="18">
        <f>B1197*A1194</f>
        <v>0</v>
      </c>
      <c r="F1197" s="18">
        <f t="shared" si="314"/>
        <v>0</v>
      </c>
      <c r="G1197" s="87"/>
      <c r="H1197" s="18"/>
      <c r="I1197" s="89">
        <f t="shared" si="315"/>
        <v>0</v>
      </c>
      <c r="J1197" s="116"/>
      <c r="K1197" s="3">
        <f t="shared" si="316"/>
        <v>0</v>
      </c>
      <c r="L1197" s="3"/>
      <c r="M1197" s="77"/>
      <c r="N1197" s="77"/>
      <c r="O1197" s="77"/>
      <c r="P1197" s="77"/>
      <c r="Q1197" s="77"/>
      <c r="R1197" s="77"/>
      <c r="S1197" s="77"/>
      <c r="T1197" s="77"/>
      <c r="U1197" s="77"/>
      <c r="V1197" s="77"/>
      <c r="W1197" s="77"/>
      <c r="X1197" s="77"/>
      <c r="Y1197" s="77"/>
      <c r="Z1197" s="77"/>
    </row>
    <row r="1198" ht="15.75" customHeight="1">
      <c r="A1198" s="2"/>
      <c r="B1198" s="18"/>
      <c r="C1198" s="18"/>
      <c r="D1198" s="18">
        <f t="shared" si="313"/>
        <v>0</v>
      </c>
      <c r="E1198" s="18">
        <f>B1198*A1194</f>
        <v>0</v>
      </c>
      <c r="F1198" s="18">
        <f t="shared" si="314"/>
        <v>0</v>
      </c>
      <c r="G1198" s="148" t="s">
        <v>527</v>
      </c>
      <c r="H1198" s="18"/>
      <c r="I1198" s="89">
        <f t="shared" si="315"/>
        <v>0</v>
      </c>
      <c r="J1198" s="116"/>
      <c r="K1198" s="3">
        <f t="shared" si="316"/>
        <v>0</v>
      </c>
      <c r="L1198" s="3"/>
      <c r="M1198" s="77"/>
      <c r="N1198" s="77"/>
      <c r="O1198" s="77"/>
      <c r="P1198" s="77"/>
      <c r="Q1198" s="77"/>
      <c r="R1198" s="77"/>
      <c r="S1198" s="77"/>
      <c r="T1198" s="77"/>
      <c r="U1198" s="77"/>
      <c r="V1198" s="77"/>
      <c r="W1198" s="77"/>
      <c r="X1198" s="77"/>
      <c r="Y1198" s="77"/>
      <c r="Z1198" s="77"/>
    </row>
    <row r="1199" ht="15.75" customHeight="1">
      <c r="A1199" s="2"/>
      <c r="B1199" s="18"/>
      <c r="C1199" s="18"/>
      <c r="D1199" s="18">
        <f t="shared" si="313"/>
        <v>0</v>
      </c>
      <c r="E1199" s="18">
        <f>B1199*A1194</f>
        <v>0</v>
      </c>
      <c r="F1199" s="18">
        <f t="shared" si="314"/>
        <v>0</v>
      </c>
      <c r="G1199" s="142"/>
      <c r="H1199" s="18"/>
      <c r="I1199" s="89">
        <f t="shared" si="315"/>
        <v>0</v>
      </c>
      <c r="J1199" s="116"/>
      <c r="K1199" s="3">
        <f t="shared" si="316"/>
        <v>0</v>
      </c>
      <c r="L1199" s="3"/>
      <c r="M1199" s="77"/>
      <c r="N1199" s="77"/>
      <c r="O1199" s="77"/>
      <c r="P1199" s="77"/>
      <c r="Q1199" s="77"/>
      <c r="R1199" s="77"/>
      <c r="S1199" s="77"/>
      <c r="T1199" s="77"/>
      <c r="U1199" s="77"/>
      <c r="V1199" s="77"/>
      <c r="W1199" s="77"/>
      <c r="X1199" s="77"/>
      <c r="Y1199" s="77"/>
      <c r="Z1199" s="77"/>
    </row>
    <row r="1200" ht="15.75" customHeight="1">
      <c r="A1200" s="2"/>
      <c r="B1200" s="18"/>
      <c r="C1200" s="18"/>
      <c r="D1200" s="18">
        <f t="shared" si="313"/>
        <v>0</v>
      </c>
      <c r="E1200" s="18">
        <f>B1200*A1194</f>
        <v>0</v>
      </c>
      <c r="F1200" s="18">
        <f t="shared" si="314"/>
        <v>0</v>
      </c>
      <c r="G1200" s="142"/>
      <c r="H1200" s="18"/>
      <c r="I1200" s="89">
        <f t="shared" si="315"/>
        <v>0</v>
      </c>
      <c r="J1200" s="116"/>
      <c r="K1200" s="3">
        <f t="shared" si="316"/>
        <v>0</v>
      </c>
      <c r="L1200" s="3"/>
      <c r="M1200" s="77"/>
      <c r="N1200" s="77"/>
      <c r="O1200" s="77"/>
      <c r="P1200" s="77"/>
      <c r="Q1200" s="77"/>
      <c r="R1200" s="77"/>
      <c r="S1200" s="77"/>
      <c r="T1200" s="77"/>
      <c r="U1200" s="77"/>
      <c r="V1200" s="77"/>
      <c r="W1200" s="77"/>
      <c r="X1200" s="77"/>
      <c r="Y1200" s="77"/>
      <c r="Z1200" s="77"/>
    </row>
    <row r="1201" ht="15.75" customHeight="1">
      <c r="A1201" s="2"/>
      <c r="B1201" s="18"/>
      <c r="C1201" s="18"/>
      <c r="D1201" s="18">
        <f t="shared" si="313"/>
        <v>0</v>
      </c>
      <c r="E1201" s="18">
        <f>B1201*A1194</f>
        <v>0</v>
      </c>
      <c r="F1201" s="18">
        <f t="shared" si="314"/>
        <v>0</v>
      </c>
      <c r="G1201" s="87"/>
      <c r="H1201" s="18"/>
      <c r="I1201" s="89">
        <f t="shared" si="315"/>
        <v>0</v>
      </c>
      <c r="J1201" s="116"/>
      <c r="K1201" s="3">
        <f t="shared" si="316"/>
        <v>0</v>
      </c>
      <c r="L1201" s="3"/>
      <c r="M1201" s="77"/>
      <c r="N1201" s="77"/>
      <c r="O1201" s="77"/>
      <c r="P1201" s="77"/>
      <c r="Q1201" s="77"/>
      <c r="R1201" s="77"/>
      <c r="S1201" s="77"/>
      <c r="T1201" s="77"/>
      <c r="U1201" s="77"/>
      <c r="V1201" s="77"/>
      <c r="W1201" s="77"/>
      <c r="X1201" s="77"/>
      <c r="Y1201" s="77"/>
      <c r="Z1201" s="77"/>
    </row>
    <row r="1202" ht="15.75" customHeight="1">
      <c r="A1202" s="2"/>
      <c r="B1202" s="18"/>
      <c r="C1202" s="18"/>
      <c r="D1202" s="18">
        <f t="shared" si="313"/>
        <v>0</v>
      </c>
      <c r="E1202" s="18">
        <f>B1202*A1194</f>
        <v>0</v>
      </c>
      <c r="F1202" s="18">
        <f t="shared" si="314"/>
        <v>0</v>
      </c>
      <c r="G1202" s="59"/>
      <c r="H1202" s="18"/>
      <c r="I1202" s="89">
        <f t="shared" si="315"/>
        <v>0</v>
      </c>
      <c r="J1202" s="116"/>
      <c r="K1202" s="3">
        <f t="shared" si="316"/>
        <v>0</v>
      </c>
      <c r="L1202" s="3"/>
      <c r="M1202" s="77"/>
      <c r="N1202" s="77"/>
      <c r="O1202" s="77"/>
      <c r="P1202" s="77"/>
      <c r="Q1202" s="77"/>
      <c r="R1202" s="77"/>
      <c r="S1202" s="77"/>
      <c r="T1202" s="77"/>
      <c r="U1202" s="77"/>
      <c r="V1202" s="77"/>
      <c r="W1202" s="77"/>
      <c r="X1202" s="77"/>
      <c r="Y1202" s="77"/>
      <c r="Z1202" s="77"/>
    </row>
    <row r="1203" ht="15.75" customHeight="1">
      <c r="A1203" s="2"/>
      <c r="B1203" s="89"/>
      <c r="C1203" s="89"/>
      <c r="D1203" s="18">
        <f t="shared" si="313"/>
        <v>0</v>
      </c>
      <c r="E1203" s="18">
        <f>B1203*A1194</f>
        <v>0</v>
      </c>
      <c r="F1203" s="18">
        <f t="shared" si="314"/>
        <v>0</v>
      </c>
      <c r="G1203" s="148" t="s">
        <v>528</v>
      </c>
      <c r="H1203" s="18"/>
      <c r="I1203" s="89">
        <f t="shared" si="315"/>
        <v>0</v>
      </c>
      <c r="J1203" s="116"/>
      <c r="K1203" s="3">
        <f t="shared" si="316"/>
        <v>0</v>
      </c>
      <c r="L1203" s="3"/>
      <c r="M1203" s="77"/>
      <c r="N1203" s="77"/>
      <c r="O1203" s="77"/>
      <c r="P1203" s="77"/>
      <c r="Q1203" s="77"/>
      <c r="R1203" s="77"/>
      <c r="S1203" s="77"/>
      <c r="T1203" s="77"/>
      <c r="U1203" s="77"/>
      <c r="V1203" s="77"/>
      <c r="W1203" s="77"/>
      <c r="X1203" s="77"/>
      <c r="Y1203" s="77"/>
      <c r="Z1203" s="77"/>
    </row>
    <row r="1204" ht="15.75" customHeight="1">
      <c r="A1204" s="2"/>
      <c r="B1204" s="89"/>
      <c r="C1204" s="89"/>
      <c r="D1204" s="18">
        <f t="shared" si="313"/>
        <v>0</v>
      </c>
      <c r="E1204" s="18">
        <f>B1204*A1194</f>
        <v>0</v>
      </c>
      <c r="F1204" s="18">
        <f t="shared" si="314"/>
        <v>0</v>
      </c>
      <c r="G1204" s="142"/>
      <c r="H1204" s="18"/>
      <c r="I1204" s="89">
        <f t="shared" si="315"/>
        <v>0</v>
      </c>
      <c r="J1204" s="116"/>
      <c r="K1204" s="3">
        <f t="shared" si="316"/>
        <v>0</v>
      </c>
      <c r="L1204" s="3"/>
      <c r="M1204" s="77"/>
      <c r="N1204" s="77"/>
      <c r="O1204" s="77"/>
      <c r="P1204" s="77"/>
      <c r="Q1204" s="77"/>
      <c r="R1204" s="77"/>
      <c r="S1204" s="77"/>
      <c r="T1204" s="77"/>
      <c r="U1204" s="77"/>
      <c r="V1204" s="77"/>
      <c r="W1204" s="77"/>
      <c r="X1204" s="77"/>
      <c r="Y1204" s="77"/>
      <c r="Z1204" s="77"/>
    </row>
    <row r="1205" ht="15.75" customHeight="1">
      <c r="A1205" s="1"/>
      <c r="B1205" s="89"/>
      <c r="C1205" s="89"/>
      <c r="D1205" s="18">
        <f t="shared" si="313"/>
        <v>0</v>
      </c>
      <c r="E1205" s="18">
        <f>B1205*A1194</f>
        <v>0</v>
      </c>
      <c r="F1205" s="18">
        <f t="shared" si="314"/>
        <v>0</v>
      </c>
      <c r="G1205" s="142"/>
      <c r="H1205" s="18"/>
      <c r="I1205" s="89">
        <f t="shared" si="315"/>
        <v>0</v>
      </c>
      <c r="J1205" s="116"/>
      <c r="K1205" s="3">
        <f t="shared" si="316"/>
        <v>0</v>
      </c>
      <c r="L1205" s="3"/>
      <c r="M1205" s="77"/>
      <c r="N1205" s="77"/>
      <c r="O1205" s="77"/>
      <c r="P1205" s="77"/>
      <c r="Q1205" s="77"/>
      <c r="R1205" s="77"/>
      <c r="S1205" s="77"/>
      <c r="T1205" s="77"/>
      <c r="U1205" s="77"/>
      <c r="V1205" s="77"/>
      <c r="W1205" s="77"/>
      <c r="X1205" s="77"/>
      <c r="Y1205" s="77"/>
      <c r="Z1205" s="77"/>
    </row>
    <row r="1206" ht="15.75" customHeight="1">
      <c r="A1206" s="1"/>
      <c r="B1206" s="89"/>
      <c r="C1206" s="89"/>
      <c r="D1206" s="18">
        <f t="shared" si="313"/>
        <v>0</v>
      </c>
      <c r="E1206" s="18">
        <f>B1206*A1194</f>
        <v>0</v>
      </c>
      <c r="F1206" s="18">
        <f t="shared" si="314"/>
        <v>0</v>
      </c>
      <c r="G1206" s="142"/>
      <c r="H1206" s="18"/>
      <c r="I1206" s="89">
        <f t="shared" si="315"/>
        <v>0</v>
      </c>
      <c r="J1206" s="116"/>
      <c r="K1206" s="3">
        <f t="shared" si="316"/>
        <v>0</v>
      </c>
      <c r="L1206" s="3"/>
      <c r="M1206" s="77"/>
      <c r="N1206" s="77"/>
      <c r="O1206" s="77"/>
      <c r="P1206" s="77"/>
      <c r="Q1206" s="77"/>
      <c r="R1206" s="77"/>
      <c r="S1206" s="77"/>
      <c r="T1206" s="77"/>
      <c r="U1206" s="77"/>
      <c r="V1206" s="77"/>
      <c r="W1206" s="77"/>
      <c r="X1206" s="77"/>
      <c r="Y1206" s="77"/>
      <c r="Z1206" s="77"/>
    </row>
    <row r="1207" ht="15.75" customHeight="1">
      <c r="A1207" s="31"/>
      <c r="B1207" s="89"/>
      <c r="C1207" s="89"/>
      <c r="D1207" s="95">
        <f t="shared" si="313"/>
        <v>0</v>
      </c>
      <c r="E1207" s="95">
        <f>B1207*A1194</f>
        <v>0</v>
      </c>
      <c r="F1207" s="18">
        <f t="shared" si="314"/>
        <v>0</v>
      </c>
      <c r="G1207" s="87"/>
      <c r="H1207" s="18"/>
      <c r="I1207" s="89">
        <f t="shared" si="315"/>
        <v>0</v>
      </c>
      <c r="J1207" s="118"/>
      <c r="K1207" s="3">
        <f t="shared" si="316"/>
        <v>0</v>
      </c>
      <c r="L1207" s="3"/>
      <c r="M1207" s="77"/>
      <c r="N1207" s="77"/>
      <c r="O1207" s="77"/>
      <c r="P1207" s="77"/>
      <c r="Q1207" s="77"/>
      <c r="R1207" s="77"/>
      <c r="S1207" s="77"/>
      <c r="T1207" s="77"/>
      <c r="U1207" s="77"/>
      <c r="V1207" s="77"/>
      <c r="W1207" s="77"/>
      <c r="X1207" s="77"/>
      <c r="Y1207" s="77"/>
      <c r="Z1207" s="77"/>
    </row>
    <row r="1208" ht="15.75" customHeight="1">
      <c r="A1208" s="31"/>
      <c r="B1208" s="89"/>
      <c r="C1208" s="89"/>
      <c r="D1208" s="18">
        <f t="shared" si="313"/>
        <v>0</v>
      </c>
      <c r="E1208" s="18">
        <f>B1208*A1194</f>
        <v>0</v>
      </c>
      <c r="F1208" s="18">
        <f t="shared" si="314"/>
        <v>0</v>
      </c>
      <c r="G1208" s="143">
        <f>F1210/A1194</f>
        <v>0</v>
      </c>
      <c r="H1208" s="18"/>
      <c r="I1208" s="89">
        <f t="shared" si="315"/>
        <v>0</v>
      </c>
      <c r="J1208" s="3"/>
      <c r="K1208" s="3">
        <f t="shared" si="316"/>
        <v>0</v>
      </c>
      <c r="L1208" s="3"/>
      <c r="M1208" s="77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/>
      <c r="X1208" s="77"/>
      <c r="Y1208" s="77"/>
      <c r="Z1208" s="77"/>
    </row>
    <row r="1209" ht="15.75" customHeight="1">
      <c r="A1209" s="31"/>
      <c r="B1209" s="89"/>
      <c r="C1209" s="89"/>
      <c r="D1209" s="18">
        <f t="shared" si="313"/>
        <v>0</v>
      </c>
      <c r="E1209" s="18">
        <f>B1209*A1194</f>
        <v>0</v>
      </c>
      <c r="F1209" s="18">
        <f t="shared" si="314"/>
        <v>0</v>
      </c>
      <c r="G1209" s="142"/>
      <c r="H1209" s="18"/>
      <c r="I1209" s="89">
        <f t="shared" si="315"/>
        <v>0</v>
      </c>
      <c r="J1209" s="3"/>
      <c r="K1209" s="3">
        <f t="shared" si="316"/>
        <v>0</v>
      </c>
      <c r="L1209" s="3"/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  <c r="Z1209" s="77"/>
    </row>
    <row r="1210" ht="15.75" customHeight="1">
      <c r="A1210" s="4" t="s">
        <v>495</v>
      </c>
      <c r="B1210" s="97">
        <f>SUM(B1196:B1209)</f>
        <v>0</v>
      </c>
      <c r="C1210" s="96"/>
      <c r="D1210" s="97">
        <f t="shared" ref="D1210:F1210" si="317">SUM(D1196:D1209)</f>
        <v>0</v>
      </c>
      <c r="E1210" s="97">
        <f t="shared" si="317"/>
        <v>0</v>
      </c>
      <c r="F1210" s="97">
        <f t="shared" si="317"/>
        <v>0</v>
      </c>
      <c r="G1210" s="87"/>
      <c r="H1210" s="96"/>
      <c r="I1210" s="97">
        <f t="shared" ref="I1210:L1210" si="318">SUM(I1196:I1209)</f>
        <v>0</v>
      </c>
      <c r="J1210" s="98">
        <f t="shared" si="318"/>
        <v>0</v>
      </c>
      <c r="K1210" s="98">
        <f t="shared" si="318"/>
        <v>0</v>
      </c>
      <c r="L1210" s="98">
        <f t="shared" si="318"/>
        <v>0</v>
      </c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  <c r="Z1210" s="77"/>
    </row>
    <row r="1211" ht="15.75" customHeight="1">
      <c r="A1211" s="8"/>
      <c r="B1211" s="100"/>
      <c r="C1211" s="100"/>
      <c r="D1211" s="100"/>
      <c r="E1211" s="100"/>
      <c r="F1211" s="100"/>
      <c r="G1211" s="100"/>
      <c r="H1211" s="100"/>
      <c r="I1211" s="101" t="s">
        <v>496</v>
      </c>
      <c r="J1211" s="33"/>
      <c r="K1211" s="100"/>
      <c r="L1211" s="101" t="s">
        <v>497</v>
      </c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  <c r="Z1211" s="77"/>
    </row>
    <row r="1212" ht="15.75" customHeight="1">
      <c r="A1212" s="8"/>
      <c r="B1212" s="100"/>
      <c r="C1212" s="100"/>
      <c r="D1212" s="100"/>
      <c r="E1212" s="100"/>
      <c r="F1212" s="100"/>
      <c r="G1212" s="100"/>
      <c r="H1212" s="100"/>
      <c r="I1212" s="104">
        <f>G1208*A1194</f>
        <v>0</v>
      </c>
      <c r="J1212" s="33"/>
      <c r="K1212" s="100"/>
      <c r="L1212" s="104"/>
      <c r="M1212" s="77"/>
      <c r="N1212" s="77"/>
      <c r="O1212" s="77"/>
      <c r="P1212" s="77"/>
      <c r="Q1212" s="77"/>
      <c r="R1212" s="77"/>
      <c r="S1212" s="77"/>
      <c r="T1212" s="77"/>
      <c r="U1212" s="77"/>
      <c r="V1212" s="77"/>
      <c r="W1212" s="77"/>
      <c r="X1212" s="77"/>
      <c r="Y1212" s="77"/>
      <c r="Z1212" s="77"/>
    </row>
    <row r="1213" ht="15.75" customHeight="1">
      <c r="A1213" s="8"/>
      <c r="B1213" s="8"/>
      <c r="C1213" s="8"/>
      <c r="D1213" s="8"/>
      <c r="E1213" s="8"/>
      <c r="F1213" s="8"/>
      <c r="G1213" s="8"/>
      <c r="H1213" s="8"/>
      <c r="I1213" s="8"/>
      <c r="J1213" s="33"/>
      <c r="K1213" s="8"/>
      <c r="L1213" s="8"/>
      <c r="M1213" s="77"/>
      <c r="N1213" s="77"/>
      <c r="O1213" s="77"/>
      <c r="P1213" s="77"/>
      <c r="Q1213" s="77"/>
      <c r="R1213" s="77"/>
      <c r="S1213" s="77"/>
      <c r="T1213" s="77"/>
      <c r="U1213" s="77"/>
      <c r="V1213" s="77"/>
      <c r="W1213" s="77"/>
      <c r="X1213" s="77"/>
      <c r="Y1213" s="77"/>
      <c r="Z1213" s="77"/>
    </row>
    <row r="1214" ht="15.75" customHeight="1">
      <c r="A1214" s="8"/>
      <c r="B1214" s="8"/>
      <c r="C1214" s="8"/>
      <c r="D1214" s="8"/>
      <c r="E1214" s="8"/>
      <c r="F1214" s="8"/>
      <c r="G1214" s="8"/>
      <c r="H1214" s="8"/>
      <c r="I1214" s="8"/>
      <c r="J1214" s="33"/>
      <c r="K1214" s="8"/>
      <c r="L1214" s="8"/>
      <c r="M1214" s="77"/>
      <c r="N1214" s="77"/>
      <c r="O1214" s="77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  <c r="Z1214" s="77"/>
    </row>
    <row r="1215" ht="15.75" customHeight="1">
      <c r="A1215" s="78" t="s">
        <v>478</v>
      </c>
      <c r="B1215" s="79" t="s">
        <v>479</v>
      </c>
      <c r="C1215" s="75"/>
      <c r="D1215" s="76"/>
      <c r="E1215" s="80" t="s">
        <v>480</v>
      </c>
      <c r="F1215" s="75"/>
      <c r="G1215" s="76"/>
      <c r="H1215" s="79" t="s">
        <v>481</v>
      </c>
      <c r="I1215" s="75"/>
      <c r="J1215" s="75"/>
      <c r="K1215" s="75"/>
      <c r="L1215" s="76"/>
      <c r="M1215" s="77"/>
      <c r="N1215" s="77"/>
      <c r="O1215" s="77"/>
      <c r="P1215" s="77"/>
      <c r="Q1215" s="77"/>
      <c r="R1215" s="77"/>
      <c r="S1215" s="77"/>
      <c r="T1215" s="77"/>
      <c r="U1215" s="77"/>
      <c r="V1215" s="77"/>
      <c r="W1215" s="77"/>
      <c r="X1215" s="77"/>
      <c r="Y1215" s="77"/>
      <c r="Z1215" s="77"/>
    </row>
    <row r="1216" ht="15.75" customHeight="1">
      <c r="A1216" s="177">
        <v>4.0</v>
      </c>
      <c r="B1216" s="82" t="s">
        <v>482</v>
      </c>
      <c r="C1216" s="82" t="s">
        <v>483</v>
      </c>
      <c r="D1216" s="82" t="s">
        <v>484</v>
      </c>
      <c r="E1216" s="82" t="s">
        <v>485</v>
      </c>
      <c r="F1216" s="82" t="s">
        <v>484</v>
      </c>
      <c r="G1216" s="82" t="s">
        <v>524</v>
      </c>
      <c r="H1216" s="82" t="s">
        <v>486</v>
      </c>
      <c r="I1216" s="82" t="s">
        <v>487</v>
      </c>
      <c r="J1216" s="114" t="s">
        <v>488</v>
      </c>
      <c r="K1216" s="85" t="s">
        <v>489</v>
      </c>
      <c r="L1216" s="85" t="s">
        <v>490</v>
      </c>
      <c r="M1216" s="77"/>
      <c r="N1216" s="77"/>
      <c r="O1216" s="77"/>
      <c r="P1216" s="77"/>
      <c r="Q1216" s="77"/>
      <c r="R1216" s="77"/>
      <c r="S1216" s="77"/>
      <c r="T1216" s="77"/>
      <c r="U1216" s="77"/>
      <c r="V1216" s="77"/>
      <c r="W1216" s="77"/>
      <c r="X1216" s="77"/>
      <c r="Y1216" s="77"/>
      <c r="Z1216" s="77"/>
    </row>
    <row r="1217" ht="15.75" customHeight="1">
      <c r="A1217" s="86" t="s">
        <v>491</v>
      </c>
      <c r="B1217" s="87"/>
      <c r="C1217" s="87"/>
      <c r="D1217" s="87"/>
      <c r="E1217" s="87"/>
      <c r="F1217" s="87"/>
      <c r="G1217" s="87"/>
      <c r="H1217" s="87"/>
      <c r="I1217" s="87"/>
      <c r="J1217" s="115"/>
      <c r="K1217" s="87"/>
      <c r="L1217" s="87"/>
      <c r="M1217" s="77"/>
      <c r="N1217" s="77"/>
      <c r="O1217" s="77"/>
      <c r="P1217" s="77"/>
      <c r="Q1217" s="77"/>
      <c r="R1217" s="77"/>
      <c r="S1217" s="77"/>
      <c r="T1217" s="77"/>
      <c r="U1217" s="77"/>
      <c r="V1217" s="77"/>
      <c r="W1217" s="77"/>
      <c r="X1217" s="77"/>
      <c r="Y1217" s="77"/>
      <c r="Z1217" s="77"/>
    </row>
    <row r="1218" ht="15.75" customHeight="1">
      <c r="A1218" s="2"/>
      <c r="B1218" s="89"/>
      <c r="C1218" s="89"/>
      <c r="D1218" s="18">
        <f t="shared" ref="D1218:D1231" si="319">C1218*B1218</f>
        <v>0</v>
      </c>
      <c r="E1218" s="18">
        <f>B1218*A1216</f>
        <v>0</v>
      </c>
      <c r="F1218" s="18">
        <f t="shared" ref="F1218:F1231" si="320">E1218*C1218</f>
        <v>0</v>
      </c>
      <c r="G1218" s="140">
        <v>0.0</v>
      </c>
      <c r="H1218" s="18"/>
      <c r="I1218" s="89">
        <f t="shared" ref="I1218:I1231" si="321">H1218*E1218</f>
        <v>0</v>
      </c>
      <c r="J1218" s="116"/>
      <c r="K1218" s="3">
        <f t="shared" ref="K1218:K1231" si="322">J1218*I1218</f>
        <v>0</v>
      </c>
      <c r="L1218" s="3"/>
      <c r="M1218" s="77"/>
      <c r="N1218" s="77"/>
      <c r="O1218" s="77"/>
      <c r="P1218" s="77"/>
      <c r="Q1218" s="77"/>
      <c r="R1218" s="77"/>
      <c r="S1218" s="77"/>
      <c r="T1218" s="77"/>
      <c r="U1218" s="77"/>
      <c r="V1218" s="77"/>
      <c r="W1218" s="77"/>
      <c r="X1218" s="77"/>
      <c r="Y1218" s="77"/>
      <c r="Z1218" s="77"/>
    </row>
    <row r="1219" ht="15.75" customHeight="1">
      <c r="A1219" s="2"/>
      <c r="B1219" s="89"/>
      <c r="C1219" s="89"/>
      <c r="D1219" s="18">
        <f t="shared" si="319"/>
        <v>0</v>
      </c>
      <c r="E1219" s="18">
        <f>B1219*A1216</f>
        <v>0</v>
      </c>
      <c r="F1219" s="18">
        <f t="shared" si="320"/>
        <v>0</v>
      </c>
      <c r="G1219" s="87"/>
      <c r="H1219" s="18"/>
      <c r="I1219" s="89">
        <f t="shared" si="321"/>
        <v>0</v>
      </c>
      <c r="J1219" s="116"/>
      <c r="K1219" s="3">
        <f t="shared" si="322"/>
        <v>0</v>
      </c>
      <c r="L1219" s="3"/>
      <c r="M1219" s="77"/>
      <c r="N1219" s="77"/>
      <c r="O1219" s="77"/>
      <c r="P1219" s="77"/>
      <c r="Q1219" s="77"/>
      <c r="R1219" s="77"/>
      <c r="S1219" s="77"/>
      <c r="T1219" s="77"/>
      <c r="U1219" s="77"/>
      <c r="V1219" s="77"/>
      <c r="W1219" s="77"/>
      <c r="X1219" s="77"/>
      <c r="Y1219" s="77"/>
      <c r="Z1219" s="77"/>
    </row>
    <row r="1220" ht="15.75" customHeight="1">
      <c r="A1220" s="2"/>
      <c r="B1220" s="18"/>
      <c r="C1220" s="18"/>
      <c r="D1220" s="18">
        <f t="shared" si="319"/>
        <v>0</v>
      </c>
      <c r="E1220" s="18">
        <f>B1220*A1216</f>
        <v>0</v>
      </c>
      <c r="F1220" s="18">
        <f t="shared" si="320"/>
        <v>0</v>
      </c>
      <c r="G1220" s="148" t="s">
        <v>527</v>
      </c>
      <c r="H1220" s="18"/>
      <c r="I1220" s="89">
        <f t="shared" si="321"/>
        <v>0</v>
      </c>
      <c r="J1220" s="116"/>
      <c r="K1220" s="3">
        <f t="shared" si="322"/>
        <v>0</v>
      </c>
      <c r="L1220" s="3"/>
      <c r="M1220" s="77"/>
      <c r="N1220" s="77"/>
      <c r="O1220" s="77"/>
      <c r="P1220" s="77"/>
      <c r="Q1220" s="77"/>
      <c r="R1220" s="77"/>
      <c r="S1220" s="77"/>
      <c r="T1220" s="77"/>
      <c r="U1220" s="77"/>
      <c r="V1220" s="77"/>
      <c r="W1220" s="77"/>
      <c r="X1220" s="77"/>
      <c r="Y1220" s="77"/>
      <c r="Z1220" s="77"/>
    </row>
    <row r="1221" ht="15.75" customHeight="1">
      <c r="A1221" s="2"/>
      <c r="B1221" s="18"/>
      <c r="C1221" s="18"/>
      <c r="D1221" s="18">
        <f t="shared" si="319"/>
        <v>0</v>
      </c>
      <c r="E1221" s="18">
        <f>B1221*A1216</f>
        <v>0</v>
      </c>
      <c r="F1221" s="18">
        <f t="shared" si="320"/>
        <v>0</v>
      </c>
      <c r="G1221" s="142"/>
      <c r="H1221" s="18"/>
      <c r="I1221" s="89">
        <f t="shared" si="321"/>
        <v>0</v>
      </c>
      <c r="J1221" s="116"/>
      <c r="K1221" s="3">
        <f t="shared" si="322"/>
        <v>0</v>
      </c>
      <c r="L1221" s="3"/>
      <c r="M1221" s="77"/>
      <c r="N1221" s="77"/>
      <c r="O1221" s="77"/>
      <c r="P1221" s="77"/>
      <c r="Q1221" s="77"/>
      <c r="R1221" s="77"/>
      <c r="S1221" s="77"/>
      <c r="T1221" s="77"/>
      <c r="U1221" s="77"/>
      <c r="V1221" s="77"/>
      <c r="W1221" s="77"/>
      <c r="X1221" s="77"/>
      <c r="Y1221" s="77"/>
      <c r="Z1221" s="77"/>
    </row>
    <row r="1222" ht="15.75" customHeight="1">
      <c r="A1222" s="2"/>
      <c r="B1222" s="18"/>
      <c r="C1222" s="18"/>
      <c r="D1222" s="18">
        <f t="shared" si="319"/>
        <v>0</v>
      </c>
      <c r="E1222" s="18">
        <f>B1222*A1216</f>
        <v>0</v>
      </c>
      <c r="F1222" s="18">
        <f t="shared" si="320"/>
        <v>0</v>
      </c>
      <c r="G1222" s="142"/>
      <c r="H1222" s="18"/>
      <c r="I1222" s="89">
        <f t="shared" si="321"/>
        <v>0</v>
      </c>
      <c r="J1222" s="116"/>
      <c r="K1222" s="3">
        <f t="shared" si="322"/>
        <v>0</v>
      </c>
      <c r="L1222" s="3"/>
      <c r="M1222" s="77"/>
      <c r="N1222" s="77"/>
      <c r="O1222" s="77"/>
      <c r="P1222" s="77"/>
      <c r="Q1222" s="77"/>
      <c r="R1222" s="77"/>
      <c r="S1222" s="77"/>
      <c r="T1222" s="77"/>
      <c r="U1222" s="77"/>
      <c r="V1222" s="77"/>
      <c r="W1222" s="77"/>
      <c r="X1222" s="77"/>
      <c r="Y1222" s="77"/>
      <c r="Z1222" s="77"/>
    </row>
    <row r="1223" ht="15.75" customHeight="1">
      <c r="A1223" s="2"/>
      <c r="B1223" s="18"/>
      <c r="C1223" s="18"/>
      <c r="D1223" s="18">
        <f t="shared" si="319"/>
        <v>0</v>
      </c>
      <c r="E1223" s="18">
        <f>B1223*A1216</f>
        <v>0</v>
      </c>
      <c r="F1223" s="18">
        <f t="shared" si="320"/>
        <v>0</v>
      </c>
      <c r="G1223" s="87"/>
      <c r="H1223" s="18"/>
      <c r="I1223" s="89">
        <f t="shared" si="321"/>
        <v>0</v>
      </c>
      <c r="J1223" s="116"/>
      <c r="K1223" s="3">
        <f t="shared" si="322"/>
        <v>0</v>
      </c>
      <c r="L1223" s="3"/>
      <c r="M1223" s="77"/>
      <c r="N1223" s="77"/>
      <c r="O1223" s="77"/>
      <c r="P1223" s="77"/>
      <c r="Q1223" s="77"/>
      <c r="R1223" s="77"/>
      <c r="S1223" s="77"/>
      <c r="T1223" s="77"/>
      <c r="U1223" s="77"/>
      <c r="V1223" s="77"/>
      <c r="W1223" s="77"/>
      <c r="X1223" s="77"/>
      <c r="Y1223" s="77"/>
      <c r="Z1223" s="77"/>
    </row>
    <row r="1224" ht="15.75" customHeight="1">
      <c r="A1224" s="2"/>
      <c r="B1224" s="18"/>
      <c r="C1224" s="18"/>
      <c r="D1224" s="18">
        <f t="shared" si="319"/>
        <v>0</v>
      </c>
      <c r="E1224" s="18">
        <f>B1224*A1216</f>
        <v>0</v>
      </c>
      <c r="F1224" s="18">
        <f t="shared" si="320"/>
        <v>0</v>
      </c>
      <c r="G1224" s="59"/>
      <c r="H1224" s="18"/>
      <c r="I1224" s="89">
        <f t="shared" si="321"/>
        <v>0</v>
      </c>
      <c r="J1224" s="116"/>
      <c r="K1224" s="3">
        <f t="shared" si="322"/>
        <v>0</v>
      </c>
      <c r="L1224" s="3"/>
      <c r="M1224" s="77"/>
      <c r="N1224" s="77"/>
      <c r="O1224" s="77"/>
      <c r="P1224" s="77"/>
      <c r="Q1224" s="77"/>
      <c r="R1224" s="77"/>
      <c r="S1224" s="77"/>
      <c r="T1224" s="77"/>
      <c r="U1224" s="77"/>
      <c r="V1224" s="77"/>
      <c r="W1224" s="77"/>
      <c r="X1224" s="77"/>
      <c r="Y1224" s="77"/>
      <c r="Z1224" s="77"/>
    </row>
    <row r="1225" ht="15.75" customHeight="1">
      <c r="A1225" s="2"/>
      <c r="B1225" s="89"/>
      <c r="C1225" s="89"/>
      <c r="D1225" s="18">
        <f t="shared" si="319"/>
        <v>0</v>
      </c>
      <c r="E1225" s="18">
        <f>B1225*A1216</f>
        <v>0</v>
      </c>
      <c r="F1225" s="18">
        <f t="shared" si="320"/>
        <v>0</v>
      </c>
      <c r="G1225" s="148" t="s">
        <v>528</v>
      </c>
      <c r="H1225" s="18"/>
      <c r="I1225" s="89">
        <f t="shared" si="321"/>
        <v>0</v>
      </c>
      <c r="J1225" s="116"/>
      <c r="K1225" s="3">
        <f t="shared" si="322"/>
        <v>0</v>
      </c>
      <c r="L1225" s="3"/>
      <c r="M1225" s="77"/>
      <c r="N1225" s="77"/>
      <c r="O1225" s="77"/>
      <c r="P1225" s="77"/>
      <c r="Q1225" s="77"/>
      <c r="R1225" s="77"/>
      <c r="S1225" s="77"/>
      <c r="T1225" s="77"/>
      <c r="U1225" s="77"/>
      <c r="V1225" s="77"/>
      <c r="W1225" s="77"/>
      <c r="X1225" s="77"/>
      <c r="Y1225" s="77"/>
      <c r="Z1225" s="77"/>
    </row>
    <row r="1226" ht="15.75" customHeight="1">
      <c r="A1226" s="2"/>
      <c r="B1226" s="89"/>
      <c r="C1226" s="89"/>
      <c r="D1226" s="18">
        <f t="shared" si="319"/>
        <v>0</v>
      </c>
      <c r="E1226" s="18">
        <f>B1226*A1216</f>
        <v>0</v>
      </c>
      <c r="F1226" s="18">
        <f t="shared" si="320"/>
        <v>0</v>
      </c>
      <c r="G1226" s="142"/>
      <c r="H1226" s="18"/>
      <c r="I1226" s="89">
        <f t="shared" si="321"/>
        <v>0</v>
      </c>
      <c r="J1226" s="116"/>
      <c r="K1226" s="3">
        <f t="shared" si="322"/>
        <v>0</v>
      </c>
      <c r="L1226" s="3"/>
      <c r="M1226" s="77"/>
      <c r="N1226" s="77"/>
      <c r="O1226" s="77"/>
      <c r="P1226" s="77"/>
      <c r="Q1226" s="77"/>
      <c r="R1226" s="77"/>
      <c r="S1226" s="77"/>
      <c r="T1226" s="77"/>
      <c r="U1226" s="77"/>
      <c r="V1226" s="77"/>
      <c r="W1226" s="77"/>
      <c r="X1226" s="77"/>
      <c r="Y1226" s="77"/>
      <c r="Z1226" s="77"/>
    </row>
    <row r="1227" ht="15.75" customHeight="1">
      <c r="A1227" s="1"/>
      <c r="B1227" s="89"/>
      <c r="C1227" s="89"/>
      <c r="D1227" s="18">
        <f t="shared" si="319"/>
        <v>0</v>
      </c>
      <c r="E1227" s="18">
        <f>B1227*A1216</f>
        <v>0</v>
      </c>
      <c r="F1227" s="18">
        <f t="shared" si="320"/>
        <v>0</v>
      </c>
      <c r="G1227" s="142"/>
      <c r="H1227" s="18"/>
      <c r="I1227" s="89">
        <f t="shared" si="321"/>
        <v>0</v>
      </c>
      <c r="J1227" s="116"/>
      <c r="K1227" s="3">
        <f t="shared" si="322"/>
        <v>0</v>
      </c>
      <c r="L1227" s="3"/>
      <c r="M1227" s="77"/>
      <c r="N1227" s="77"/>
      <c r="O1227" s="77"/>
      <c r="P1227" s="77"/>
      <c r="Q1227" s="77"/>
      <c r="R1227" s="77"/>
      <c r="S1227" s="77"/>
      <c r="T1227" s="77"/>
      <c r="U1227" s="77"/>
      <c r="V1227" s="77"/>
      <c r="W1227" s="77"/>
      <c r="X1227" s="77"/>
      <c r="Y1227" s="77"/>
      <c r="Z1227" s="77"/>
    </row>
    <row r="1228" ht="15.75" customHeight="1">
      <c r="A1228" s="1"/>
      <c r="B1228" s="89"/>
      <c r="C1228" s="89"/>
      <c r="D1228" s="18">
        <f t="shared" si="319"/>
        <v>0</v>
      </c>
      <c r="E1228" s="18">
        <f>B1228*A1216</f>
        <v>0</v>
      </c>
      <c r="F1228" s="18">
        <f t="shared" si="320"/>
        <v>0</v>
      </c>
      <c r="G1228" s="142"/>
      <c r="H1228" s="18"/>
      <c r="I1228" s="89">
        <f t="shared" si="321"/>
        <v>0</v>
      </c>
      <c r="J1228" s="116"/>
      <c r="K1228" s="3">
        <f t="shared" si="322"/>
        <v>0</v>
      </c>
      <c r="L1228" s="3"/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  <c r="Z1228" s="77"/>
    </row>
    <row r="1229" ht="15.75" customHeight="1">
      <c r="A1229" s="31"/>
      <c r="B1229" s="89"/>
      <c r="C1229" s="89"/>
      <c r="D1229" s="95">
        <f t="shared" si="319"/>
        <v>0</v>
      </c>
      <c r="E1229" s="95">
        <f>B1229*A1216</f>
        <v>0</v>
      </c>
      <c r="F1229" s="18">
        <f t="shared" si="320"/>
        <v>0</v>
      </c>
      <c r="G1229" s="87"/>
      <c r="H1229" s="18"/>
      <c r="I1229" s="89">
        <f t="shared" si="321"/>
        <v>0</v>
      </c>
      <c r="J1229" s="118"/>
      <c r="K1229" s="3">
        <f t="shared" si="322"/>
        <v>0</v>
      </c>
      <c r="L1229" s="3"/>
      <c r="M1229" s="77"/>
      <c r="N1229" s="77"/>
      <c r="O1229" s="77"/>
      <c r="P1229" s="77"/>
      <c r="Q1229" s="77"/>
      <c r="R1229" s="77"/>
      <c r="S1229" s="77"/>
      <c r="T1229" s="77"/>
      <c r="U1229" s="77"/>
      <c r="V1229" s="77"/>
      <c r="W1229" s="77"/>
      <c r="X1229" s="77"/>
      <c r="Y1229" s="77"/>
      <c r="Z1229" s="77"/>
    </row>
    <row r="1230" ht="15.75" customHeight="1">
      <c r="A1230" s="31"/>
      <c r="B1230" s="89"/>
      <c r="C1230" s="89"/>
      <c r="D1230" s="18">
        <f t="shared" si="319"/>
        <v>0</v>
      </c>
      <c r="E1230" s="18">
        <f>B1230*A1216</f>
        <v>0</v>
      </c>
      <c r="F1230" s="18">
        <f t="shared" si="320"/>
        <v>0</v>
      </c>
      <c r="G1230" s="143">
        <f>F1232/A1216</f>
        <v>0</v>
      </c>
      <c r="H1230" s="18"/>
      <c r="I1230" s="89">
        <f t="shared" si="321"/>
        <v>0</v>
      </c>
      <c r="J1230" s="3"/>
      <c r="K1230" s="3">
        <f t="shared" si="322"/>
        <v>0</v>
      </c>
      <c r="L1230" s="3"/>
      <c r="M1230" s="77"/>
      <c r="N1230" s="77"/>
      <c r="O1230" s="77"/>
      <c r="P1230" s="77"/>
      <c r="Q1230" s="77"/>
      <c r="R1230" s="77"/>
      <c r="S1230" s="77"/>
      <c r="T1230" s="77"/>
      <c r="U1230" s="77"/>
      <c r="V1230" s="77"/>
      <c r="W1230" s="77"/>
      <c r="X1230" s="77"/>
      <c r="Y1230" s="77"/>
      <c r="Z1230" s="77"/>
    </row>
    <row r="1231" ht="15.75" customHeight="1">
      <c r="A1231" s="31"/>
      <c r="B1231" s="89"/>
      <c r="C1231" s="89"/>
      <c r="D1231" s="18">
        <f t="shared" si="319"/>
        <v>0</v>
      </c>
      <c r="E1231" s="18">
        <f>B1231*A1216</f>
        <v>0</v>
      </c>
      <c r="F1231" s="18">
        <f t="shared" si="320"/>
        <v>0</v>
      </c>
      <c r="G1231" s="142"/>
      <c r="H1231" s="18"/>
      <c r="I1231" s="89">
        <f t="shared" si="321"/>
        <v>0</v>
      </c>
      <c r="J1231" s="3"/>
      <c r="K1231" s="3">
        <f t="shared" si="322"/>
        <v>0</v>
      </c>
      <c r="L1231" s="3"/>
      <c r="M1231" s="77"/>
      <c r="N1231" s="77"/>
      <c r="O1231" s="77"/>
      <c r="P1231" s="77"/>
      <c r="Q1231" s="77"/>
      <c r="R1231" s="77"/>
      <c r="S1231" s="77"/>
      <c r="T1231" s="77"/>
      <c r="U1231" s="77"/>
      <c r="V1231" s="77"/>
      <c r="W1231" s="77"/>
      <c r="X1231" s="77"/>
      <c r="Y1231" s="77"/>
      <c r="Z1231" s="77"/>
    </row>
    <row r="1232" ht="15.75" customHeight="1">
      <c r="A1232" s="4" t="s">
        <v>495</v>
      </c>
      <c r="B1232" s="97">
        <f>SUM(B1218:B1231)</f>
        <v>0</v>
      </c>
      <c r="C1232" s="96"/>
      <c r="D1232" s="97">
        <f t="shared" ref="D1232:F1232" si="323">SUM(D1218:D1231)</f>
        <v>0</v>
      </c>
      <c r="E1232" s="97">
        <f t="shared" si="323"/>
        <v>0</v>
      </c>
      <c r="F1232" s="97">
        <f t="shared" si="323"/>
        <v>0</v>
      </c>
      <c r="G1232" s="87"/>
      <c r="H1232" s="96"/>
      <c r="I1232" s="97">
        <f t="shared" ref="I1232:L1232" si="324">SUM(I1218:I1231)</f>
        <v>0</v>
      </c>
      <c r="J1232" s="98">
        <f t="shared" si="324"/>
        <v>0</v>
      </c>
      <c r="K1232" s="98">
        <f t="shared" si="324"/>
        <v>0</v>
      </c>
      <c r="L1232" s="98">
        <f t="shared" si="324"/>
        <v>0</v>
      </c>
      <c r="M1232" s="77"/>
      <c r="N1232" s="77"/>
      <c r="O1232" s="77"/>
      <c r="P1232" s="77"/>
      <c r="Q1232" s="77"/>
      <c r="R1232" s="77"/>
      <c r="S1232" s="77"/>
      <c r="T1232" s="77"/>
      <c r="U1232" s="77"/>
      <c r="V1232" s="77"/>
      <c r="W1232" s="77"/>
      <c r="X1232" s="77"/>
      <c r="Y1232" s="77"/>
      <c r="Z1232" s="77"/>
    </row>
    <row r="1233" ht="15.75" customHeight="1">
      <c r="A1233" s="8"/>
      <c r="B1233" s="100"/>
      <c r="C1233" s="100"/>
      <c r="D1233" s="100"/>
      <c r="E1233" s="100"/>
      <c r="F1233" s="100"/>
      <c r="G1233" s="100"/>
      <c r="H1233" s="100"/>
      <c r="I1233" s="101" t="s">
        <v>496</v>
      </c>
      <c r="J1233" s="33"/>
      <c r="K1233" s="100"/>
      <c r="L1233" s="101" t="s">
        <v>497</v>
      </c>
      <c r="M1233" s="77"/>
      <c r="N1233" s="77"/>
      <c r="O1233" s="77"/>
      <c r="P1233" s="77"/>
      <c r="Q1233" s="77"/>
      <c r="R1233" s="77"/>
      <c r="S1233" s="77"/>
      <c r="T1233" s="77"/>
      <c r="U1233" s="77"/>
      <c r="V1233" s="77"/>
      <c r="W1233" s="77"/>
      <c r="X1233" s="77"/>
      <c r="Y1233" s="77"/>
      <c r="Z1233" s="77"/>
    </row>
    <row r="1234" ht="15.75" customHeight="1">
      <c r="A1234" s="8"/>
      <c r="B1234" s="100"/>
      <c r="C1234" s="100"/>
      <c r="D1234" s="100"/>
      <c r="E1234" s="100"/>
      <c r="F1234" s="100"/>
      <c r="G1234" s="100"/>
      <c r="H1234" s="100"/>
      <c r="I1234" s="104">
        <f>G1230*A1216</f>
        <v>0</v>
      </c>
      <c r="J1234" s="33"/>
      <c r="K1234" s="100"/>
      <c r="L1234" s="104"/>
      <c r="M1234" s="77"/>
      <c r="N1234" s="77"/>
      <c r="O1234" s="77"/>
      <c r="P1234" s="77"/>
      <c r="Q1234" s="77"/>
      <c r="R1234" s="77"/>
      <c r="S1234" s="77"/>
      <c r="T1234" s="77"/>
      <c r="U1234" s="77"/>
      <c r="V1234" s="77"/>
      <c r="W1234" s="77"/>
      <c r="X1234" s="77"/>
      <c r="Y1234" s="77"/>
      <c r="Z1234" s="77"/>
    </row>
    <row r="1235" ht="15.75" customHeight="1">
      <c r="A1235" s="8"/>
      <c r="B1235" s="8"/>
      <c r="C1235" s="8"/>
      <c r="D1235" s="8"/>
      <c r="E1235" s="8"/>
      <c r="F1235" s="8"/>
      <c r="G1235" s="8"/>
      <c r="H1235" s="8"/>
      <c r="I1235" s="8"/>
      <c r="J1235" s="33"/>
      <c r="K1235" s="8"/>
      <c r="L1235" s="8"/>
      <c r="M1235" s="77"/>
      <c r="N1235" s="77"/>
      <c r="O1235" s="77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  <c r="Z1235" s="77"/>
    </row>
    <row r="1236" ht="15.75" customHeight="1">
      <c r="A1236" s="8"/>
      <c r="B1236" s="8"/>
      <c r="C1236" s="8"/>
      <c r="D1236" s="8"/>
      <c r="E1236" s="8"/>
      <c r="F1236" s="8"/>
      <c r="G1236" s="8"/>
      <c r="H1236" s="8"/>
      <c r="I1236" s="8"/>
      <c r="J1236" s="33"/>
      <c r="K1236" s="8"/>
      <c r="L1236" s="8"/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  <c r="Z1236" s="77"/>
    </row>
    <row r="1237" ht="15.75" customHeight="1">
      <c r="A1237" s="66"/>
      <c r="B1237" s="75"/>
      <c r="C1237" s="75"/>
      <c r="D1237" s="75"/>
      <c r="E1237" s="75"/>
      <c r="F1237" s="75"/>
      <c r="G1237" s="75"/>
      <c r="H1237" s="75"/>
      <c r="I1237" s="75"/>
      <c r="J1237" s="75"/>
      <c r="K1237" s="75"/>
      <c r="L1237" s="76"/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  <c r="Z1237" s="77"/>
    </row>
    <row r="1238" ht="15.75" customHeight="1">
      <c r="A1238" s="78" t="s">
        <v>478</v>
      </c>
      <c r="B1238" s="79" t="s">
        <v>479</v>
      </c>
      <c r="C1238" s="75"/>
      <c r="D1238" s="76"/>
      <c r="E1238" s="80" t="s">
        <v>480</v>
      </c>
      <c r="F1238" s="75"/>
      <c r="G1238" s="76"/>
      <c r="H1238" s="79" t="s">
        <v>481</v>
      </c>
      <c r="I1238" s="75"/>
      <c r="J1238" s="75"/>
      <c r="K1238" s="75"/>
      <c r="L1238" s="76"/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  <c r="Z1238" s="77"/>
    </row>
    <row r="1239" ht="15.75" customHeight="1">
      <c r="A1239" s="177">
        <v>4.0</v>
      </c>
      <c r="B1239" s="82" t="s">
        <v>482</v>
      </c>
      <c r="C1239" s="82" t="s">
        <v>483</v>
      </c>
      <c r="D1239" s="82" t="s">
        <v>484</v>
      </c>
      <c r="E1239" s="82" t="s">
        <v>485</v>
      </c>
      <c r="F1239" s="82" t="s">
        <v>484</v>
      </c>
      <c r="G1239" s="82" t="s">
        <v>524</v>
      </c>
      <c r="H1239" s="82" t="s">
        <v>486</v>
      </c>
      <c r="I1239" s="82" t="s">
        <v>487</v>
      </c>
      <c r="J1239" s="114" t="s">
        <v>488</v>
      </c>
      <c r="K1239" s="85" t="s">
        <v>489</v>
      </c>
      <c r="L1239" s="85" t="s">
        <v>490</v>
      </c>
      <c r="M1239" s="77"/>
      <c r="N1239" s="77"/>
      <c r="O1239" s="77"/>
      <c r="P1239" s="77"/>
      <c r="Q1239" s="77"/>
      <c r="R1239" s="77"/>
      <c r="S1239" s="77"/>
      <c r="T1239" s="77"/>
      <c r="U1239" s="77"/>
      <c r="V1239" s="77"/>
      <c r="W1239" s="77"/>
      <c r="X1239" s="77"/>
      <c r="Y1239" s="77"/>
      <c r="Z1239" s="77"/>
    </row>
    <row r="1240" ht="15.75" customHeight="1">
      <c r="A1240" s="86" t="s">
        <v>491</v>
      </c>
      <c r="B1240" s="87"/>
      <c r="C1240" s="87"/>
      <c r="D1240" s="87"/>
      <c r="E1240" s="87"/>
      <c r="F1240" s="87"/>
      <c r="G1240" s="87"/>
      <c r="H1240" s="87"/>
      <c r="I1240" s="87"/>
      <c r="J1240" s="115"/>
      <c r="K1240" s="87"/>
      <c r="L1240" s="87"/>
      <c r="M1240" s="77"/>
      <c r="N1240" s="77"/>
      <c r="O1240" s="77"/>
      <c r="P1240" s="77"/>
      <c r="Q1240" s="77"/>
      <c r="R1240" s="77"/>
      <c r="S1240" s="77"/>
      <c r="T1240" s="77"/>
      <c r="U1240" s="77"/>
      <c r="V1240" s="77"/>
      <c r="W1240" s="77"/>
      <c r="X1240" s="77"/>
      <c r="Y1240" s="77"/>
      <c r="Z1240" s="77"/>
    </row>
    <row r="1241" ht="15.75" customHeight="1">
      <c r="A1241" s="2"/>
      <c r="B1241" s="89"/>
      <c r="C1241" s="89"/>
      <c r="D1241" s="18">
        <f t="shared" ref="D1241:D1254" si="325">C1241*B1241</f>
        <v>0</v>
      </c>
      <c r="E1241" s="18">
        <f>B1241*A1239</f>
        <v>0</v>
      </c>
      <c r="F1241" s="18">
        <f t="shared" ref="F1241:F1254" si="326">E1241*C1241</f>
        <v>0</v>
      </c>
      <c r="G1241" s="140">
        <v>0.0</v>
      </c>
      <c r="H1241" s="18"/>
      <c r="I1241" s="89">
        <f t="shared" ref="I1241:I1254" si="327">H1241*E1241</f>
        <v>0</v>
      </c>
      <c r="J1241" s="116"/>
      <c r="K1241" s="3">
        <f t="shared" ref="K1241:K1254" si="328">J1241*I1241</f>
        <v>0</v>
      </c>
      <c r="L1241" s="3"/>
      <c r="M1241" s="77"/>
      <c r="N1241" s="77"/>
      <c r="O1241" s="77"/>
      <c r="P1241" s="77"/>
      <c r="Q1241" s="77"/>
      <c r="R1241" s="77"/>
      <c r="S1241" s="77"/>
      <c r="T1241" s="77"/>
      <c r="U1241" s="77"/>
      <c r="V1241" s="77"/>
      <c r="W1241" s="77"/>
      <c r="X1241" s="77"/>
      <c r="Y1241" s="77"/>
      <c r="Z1241" s="77"/>
    </row>
    <row r="1242" ht="15.75" customHeight="1">
      <c r="A1242" s="2"/>
      <c r="B1242" s="89"/>
      <c r="C1242" s="89"/>
      <c r="D1242" s="18">
        <f t="shared" si="325"/>
        <v>0</v>
      </c>
      <c r="E1242" s="18">
        <f>B1242*A1239</f>
        <v>0</v>
      </c>
      <c r="F1242" s="18">
        <f t="shared" si="326"/>
        <v>0</v>
      </c>
      <c r="G1242" s="87"/>
      <c r="H1242" s="18"/>
      <c r="I1242" s="89">
        <f t="shared" si="327"/>
        <v>0</v>
      </c>
      <c r="J1242" s="116"/>
      <c r="K1242" s="3">
        <f t="shared" si="328"/>
        <v>0</v>
      </c>
      <c r="L1242" s="3"/>
      <c r="M1242" s="77"/>
      <c r="N1242" s="77"/>
      <c r="O1242" s="77"/>
      <c r="P1242" s="77"/>
      <c r="Q1242" s="77"/>
      <c r="R1242" s="77"/>
      <c r="S1242" s="77"/>
      <c r="T1242" s="77"/>
      <c r="U1242" s="77"/>
      <c r="V1242" s="77"/>
      <c r="W1242" s="77"/>
      <c r="X1242" s="77"/>
      <c r="Y1242" s="77"/>
      <c r="Z1242" s="77"/>
    </row>
    <row r="1243" ht="15.75" customHeight="1">
      <c r="A1243" s="2"/>
      <c r="B1243" s="18"/>
      <c r="C1243" s="18"/>
      <c r="D1243" s="18">
        <f t="shared" si="325"/>
        <v>0</v>
      </c>
      <c r="E1243" s="18">
        <f>B1243*A1239</f>
        <v>0</v>
      </c>
      <c r="F1243" s="18">
        <f t="shared" si="326"/>
        <v>0</v>
      </c>
      <c r="G1243" s="148" t="s">
        <v>527</v>
      </c>
      <c r="H1243" s="18"/>
      <c r="I1243" s="89">
        <f t="shared" si="327"/>
        <v>0</v>
      </c>
      <c r="J1243" s="116"/>
      <c r="K1243" s="3">
        <f t="shared" si="328"/>
        <v>0</v>
      </c>
      <c r="L1243" s="3"/>
      <c r="M1243" s="77"/>
      <c r="N1243" s="77"/>
      <c r="O1243" s="77"/>
      <c r="P1243" s="77"/>
      <c r="Q1243" s="77"/>
      <c r="R1243" s="77"/>
      <c r="S1243" s="77"/>
      <c r="T1243" s="77"/>
      <c r="U1243" s="77"/>
      <c r="V1243" s="77"/>
      <c r="W1243" s="77"/>
      <c r="X1243" s="77"/>
      <c r="Y1243" s="77"/>
      <c r="Z1243" s="77"/>
    </row>
    <row r="1244" ht="15.75" customHeight="1">
      <c r="A1244" s="2"/>
      <c r="B1244" s="18"/>
      <c r="C1244" s="18"/>
      <c r="D1244" s="18">
        <f t="shared" si="325"/>
        <v>0</v>
      </c>
      <c r="E1244" s="18">
        <f>B1244*A1239</f>
        <v>0</v>
      </c>
      <c r="F1244" s="18">
        <f t="shared" si="326"/>
        <v>0</v>
      </c>
      <c r="G1244" s="142"/>
      <c r="H1244" s="18"/>
      <c r="I1244" s="89">
        <f t="shared" si="327"/>
        <v>0</v>
      </c>
      <c r="J1244" s="116"/>
      <c r="K1244" s="3">
        <f t="shared" si="328"/>
        <v>0</v>
      </c>
      <c r="L1244" s="3"/>
      <c r="M1244" s="77"/>
      <c r="N1244" s="77"/>
      <c r="O1244" s="77"/>
      <c r="P1244" s="77"/>
      <c r="Q1244" s="77"/>
      <c r="R1244" s="77"/>
      <c r="S1244" s="77"/>
      <c r="T1244" s="77"/>
      <c r="U1244" s="77"/>
      <c r="V1244" s="77"/>
      <c r="W1244" s="77"/>
      <c r="X1244" s="77"/>
      <c r="Y1244" s="77"/>
      <c r="Z1244" s="77"/>
    </row>
    <row r="1245" ht="15.75" customHeight="1">
      <c r="A1245" s="2"/>
      <c r="B1245" s="18"/>
      <c r="C1245" s="18"/>
      <c r="D1245" s="18">
        <f t="shared" si="325"/>
        <v>0</v>
      </c>
      <c r="E1245" s="18">
        <f>B1245*A1239</f>
        <v>0</v>
      </c>
      <c r="F1245" s="18">
        <f t="shared" si="326"/>
        <v>0</v>
      </c>
      <c r="G1245" s="142"/>
      <c r="H1245" s="18"/>
      <c r="I1245" s="89">
        <f t="shared" si="327"/>
        <v>0</v>
      </c>
      <c r="J1245" s="116"/>
      <c r="K1245" s="3">
        <f t="shared" si="328"/>
        <v>0</v>
      </c>
      <c r="L1245" s="3"/>
      <c r="M1245" s="77"/>
      <c r="N1245" s="77"/>
      <c r="O1245" s="77"/>
      <c r="P1245" s="77"/>
      <c r="Q1245" s="77"/>
      <c r="R1245" s="77"/>
      <c r="S1245" s="77"/>
      <c r="T1245" s="77"/>
      <c r="U1245" s="77"/>
      <c r="V1245" s="77"/>
      <c r="W1245" s="77"/>
      <c r="X1245" s="77"/>
      <c r="Y1245" s="77"/>
      <c r="Z1245" s="77"/>
    </row>
    <row r="1246" ht="15.75" customHeight="1">
      <c r="A1246" s="2"/>
      <c r="B1246" s="18"/>
      <c r="C1246" s="18"/>
      <c r="D1246" s="18">
        <f t="shared" si="325"/>
        <v>0</v>
      </c>
      <c r="E1246" s="18">
        <f>B1246*A1239</f>
        <v>0</v>
      </c>
      <c r="F1246" s="18">
        <f t="shared" si="326"/>
        <v>0</v>
      </c>
      <c r="G1246" s="87"/>
      <c r="H1246" s="18"/>
      <c r="I1246" s="89">
        <f t="shared" si="327"/>
        <v>0</v>
      </c>
      <c r="J1246" s="116"/>
      <c r="K1246" s="3">
        <f t="shared" si="328"/>
        <v>0</v>
      </c>
      <c r="L1246" s="3"/>
      <c r="M1246" s="77"/>
      <c r="N1246" s="77"/>
      <c r="O1246" s="77"/>
      <c r="P1246" s="77"/>
      <c r="Q1246" s="77"/>
      <c r="R1246" s="77"/>
      <c r="S1246" s="77"/>
      <c r="T1246" s="77"/>
      <c r="U1246" s="77"/>
      <c r="V1246" s="77"/>
      <c r="W1246" s="77"/>
      <c r="X1246" s="77"/>
      <c r="Y1246" s="77"/>
      <c r="Z1246" s="77"/>
    </row>
    <row r="1247" ht="15.75" customHeight="1">
      <c r="A1247" s="2"/>
      <c r="B1247" s="18"/>
      <c r="C1247" s="18"/>
      <c r="D1247" s="18">
        <f t="shared" si="325"/>
        <v>0</v>
      </c>
      <c r="E1247" s="18">
        <f>B1247*A1239</f>
        <v>0</v>
      </c>
      <c r="F1247" s="18">
        <f t="shared" si="326"/>
        <v>0</v>
      </c>
      <c r="G1247" s="59"/>
      <c r="H1247" s="18"/>
      <c r="I1247" s="89">
        <f t="shared" si="327"/>
        <v>0</v>
      </c>
      <c r="J1247" s="116"/>
      <c r="K1247" s="3">
        <f t="shared" si="328"/>
        <v>0</v>
      </c>
      <c r="L1247" s="3"/>
      <c r="M1247" s="77"/>
      <c r="N1247" s="77"/>
      <c r="O1247" s="77"/>
      <c r="P1247" s="77"/>
      <c r="Q1247" s="77"/>
      <c r="R1247" s="77"/>
      <c r="S1247" s="77"/>
      <c r="T1247" s="77"/>
      <c r="U1247" s="77"/>
      <c r="V1247" s="77"/>
      <c r="W1247" s="77"/>
      <c r="X1247" s="77"/>
      <c r="Y1247" s="77"/>
      <c r="Z1247" s="77"/>
    </row>
    <row r="1248" ht="15.75" customHeight="1">
      <c r="A1248" s="2"/>
      <c r="B1248" s="89"/>
      <c r="C1248" s="89"/>
      <c r="D1248" s="18">
        <f t="shared" si="325"/>
        <v>0</v>
      </c>
      <c r="E1248" s="18">
        <f>B1248*A1239</f>
        <v>0</v>
      </c>
      <c r="F1248" s="18">
        <f t="shared" si="326"/>
        <v>0</v>
      </c>
      <c r="G1248" s="148" t="s">
        <v>528</v>
      </c>
      <c r="H1248" s="18"/>
      <c r="I1248" s="89">
        <f t="shared" si="327"/>
        <v>0</v>
      </c>
      <c r="J1248" s="116"/>
      <c r="K1248" s="3">
        <f t="shared" si="328"/>
        <v>0</v>
      </c>
      <c r="L1248" s="3"/>
      <c r="M1248" s="77"/>
      <c r="N1248" s="77"/>
      <c r="O1248" s="77"/>
      <c r="P1248" s="77"/>
      <c r="Q1248" s="77"/>
      <c r="R1248" s="77"/>
      <c r="S1248" s="77"/>
      <c r="T1248" s="77"/>
      <c r="U1248" s="77"/>
      <c r="V1248" s="77"/>
      <c r="W1248" s="77"/>
      <c r="X1248" s="77"/>
      <c r="Y1248" s="77"/>
      <c r="Z1248" s="77"/>
    </row>
    <row r="1249" ht="15.75" customHeight="1">
      <c r="A1249" s="2"/>
      <c r="B1249" s="89"/>
      <c r="C1249" s="89"/>
      <c r="D1249" s="18">
        <f t="shared" si="325"/>
        <v>0</v>
      </c>
      <c r="E1249" s="18">
        <f>B1249*A1239</f>
        <v>0</v>
      </c>
      <c r="F1249" s="18">
        <f t="shared" si="326"/>
        <v>0</v>
      </c>
      <c r="G1249" s="142"/>
      <c r="H1249" s="18"/>
      <c r="I1249" s="89">
        <f t="shared" si="327"/>
        <v>0</v>
      </c>
      <c r="J1249" s="116"/>
      <c r="K1249" s="3">
        <f t="shared" si="328"/>
        <v>0</v>
      </c>
      <c r="L1249" s="3"/>
      <c r="M1249" s="77"/>
      <c r="N1249" s="77"/>
      <c r="O1249" s="77"/>
      <c r="P1249" s="77"/>
      <c r="Q1249" s="77"/>
      <c r="R1249" s="77"/>
      <c r="S1249" s="77"/>
      <c r="T1249" s="77"/>
      <c r="U1249" s="77"/>
      <c r="V1249" s="77"/>
      <c r="W1249" s="77"/>
      <c r="X1249" s="77"/>
      <c r="Y1249" s="77"/>
      <c r="Z1249" s="77"/>
    </row>
    <row r="1250" ht="15.75" customHeight="1">
      <c r="A1250" s="1"/>
      <c r="B1250" s="89"/>
      <c r="C1250" s="89"/>
      <c r="D1250" s="18">
        <f t="shared" si="325"/>
        <v>0</v>
      </c>
      <c r="E1250" s="18">
        <f>B1250*A1239</f>
        <v>0</v>
      </c>
      <c r="F1250" s="18">
        <f t="shared" si="326"/>
        <v>0</v>
      </c>
      <c r="G1250" s="142"/>
      <c r="H1250" s="18"/>
      <c r="I1250" s="89">
        <f t="shared" si="327"/>
        <v>0</v>
      </c>
      <c r="J1250" s="116"/>
      <c r="K1250" s="3">
        <f t="shared" si="328"/>
        <v>0</v>
      </c>
      <c r="L1250" s="3"/>
      <c r="M1250" s="77"/>
      <c r="N1250" s="77"/>
      <c r="O1250" s="77"/>
      <c r="P1250" s="77"/>
      <c r="Q1250" s="77"/>
      <c r="R1250" s="77"/>
      <c r="S1250" s="77"/>
      <c r="T1250" s="77"/>
      <c r="U1250" s="77"/>
      <c r="V1250" s="77"/>
      <c r="W1250" s="77"/>
      <c r="X1250" s="77"/>
      <c r="Y1250" s="77"/>
      <c r="Z1250" s="77"/>
    </row>
    <row r="1251" ht="15.75" customHeight="1">
      <c r="A1251" s="1"/>
      <c r="B1251" s="89"/>
      <c r="C1251" s="89"/>
      <c r="D1251" s="18">
        <f t="shared" si="325"/>
        <v>0</v>
      </c>
      <c r="E1251" s="18">
        <f>B1251*A1239</f>
        <v>0</v>
      </c>
      <c r="F1251" s="18">
        <f t="shared" si="326"/>
        <v>0</v>
      </c>
      <c r="G1251" s="142"/>
      <c r="H1251" s="18"/>
      <c r="I1251" s="89">
        <f t="shared" si="327"/>
        <v>0</v>
      </c>
      <c r="J1251" s="116"/>
      <c r="K1251" s="3">
        <f t="shared" si="328"/>
        <v>0</v>
      </c>
      <c r="L1251" s="3"/>
      <c r="M1251" s="77"/>
      <c r="N1251" s="77"/>
      <c r="O1251" s="77"/>
      <c r="P1251" s="77"/>
      <c r="Q1251" s="77"/>
      <c r="R1251" s="77"/>
      <c r="S1251" s="77"/>
      <c r="T1251" s="77"/>
      <c r="U1251" s="77"/>
      <c r="V1251" s="77"/>
      <c r="W1251" s="77"/>
      <c r="X1251" s="77"/>
      <c r="Y1251" s="77"/>
      <c r="Z1251" s="77"/>
    </row>
    <row r="1252" ht="15.75" customHeight="1">
      <c r="A1252" s="31"/>
      <c r="B1252" s="89"/>
      <c r="C1252" s="89"/>
      <c r="D1252" s="95">
        <f t="shared" si="325"/>
        <v>0</v>
      </c>
      <c r="E1252" s="95">
        <f>B1252*A1239</f>
        <v>0</v>
      </c>
      <c r="F1252" s="18">
        <f t="shared" si="326"/>
        <v>0</v>
      </c>
      <c r="G1252" s="87"/>
      <c r="H1252" s="18"/>
      <c r="I1252" s="89">
        <f t="shared" si="327"/>
        <v>0</v>
      </c>
      <c r="J1252" s="118"/>
      <c r="K1252" s="3">
        <f t="shared" si="328"/>
        <v>0</v>
      </c>
      <c r="L1252" s="3"/>
      <c r="M1252" s="77"/>
      <c r="N1252" s="77"/>
      <c r="O1252" s="77"/>
      <c r="P1252" s="77"/>
      <c r="Q1252" s="77"/>
      <c r="R1252" s="77"/>
      <c r="S1252" s="77"/>
      <c r="T1252" s="77"/>
      <c r="U1252" s="77"/>
      <c r="V1252" s="77"/>
      <c r="W1252" s="77"/>
      <c r="X1252" s="77"/>
      <c r="Y1252" s="77"/>
      <c r="Z1252" s="77"/>
    </row>
    <row r="1253" ht="15.75" customHeight="1">
      <c r="A1253" s="31"/>
      <c r="B1253" s="89"/>
      <c r="C1253" s="89"/>
      <c r="D1253" s="18">
        <f t="shared" si="325"/>
        <v>0</v>
      </c>
      <c r="E1253" s="18">
        <f>B1253*A1239</f>
        <v>0</v>
      </c>
      <c r="F1253" s="18">
        <f t="shared" si="326"/>
        <v>0</v>
      </c>
      <c r="G1253" s="143">
        <f>F1255/A1239</f>
        <v>0</v>
      </c>
      <c r="H1253" s="18"/>
      <c r="I1253" s="89">
        <f t="shared" si="327"/>
        <v>0</v>
      </c>
      <c r="J1253" s="3"/>
      <c r="K1253" s="3">
        <f t="shared" si="328"/>
        <v>0</v>
      </c>
      <c r="L1253" s="3"/>
      <c r="M1253" s="77"/>
      <c r="N1253" s="77"/>
      <c r="O1253" s="77"/>
      <c r="P1253" s="77"/>
      <c r="Q1253" s="77"/>
      <c r="R1253" s="77"/>
      <c r="S1253" s="77"/>
      <c r="T1253" s="77"/>
      <c r="U1253" s="77"/>
      <c r="V1253" s="77"/>
      <c r="W1253" s="77"/>
      <c r="X1253" s="77"/>
      <c r="Y1253" s="77"/>
      <c r="Z1253" s="77"/>
    </row>
    <row r="1254" ht="15.75" customHeight="1">
      <c r="A1254" s="31"/>
      <c r="B1254" s="89"/>
      <c r="C1254" s="89"/>
      <c r="D1254" s="18">
        <f t="shared" si="325"/>
        <v>0</v>
      </c>
      <c r="E1254" s="18">
        <f>B1254*A1239</f>
        <v>0</v>
      </c>
      <c r="F1254" s="18">
        <f t="shared" si="326"/>
        <v>0</v>
      </c>
      <c r="G1254" s="142"/>
      <c r="H1254" s="18"/>
      <c r="I1254" s="89">
        <f t="shared" si="327"/>
        <v>0</v>
      </c>
      <c r="J1254" s="3"/>
      <c r="K1254" s="3">
        <f t="shared" si="328"/>
        <v>0</v>
      </c>
      <c r="L1254" s="3"/>
      <c r="M1254" s="77"/>
      <c r="N1254" s="77"/>
      <c r="O1254" s="77"/>
      <c r="P1254" s="77"/>
      <c r="Q1254" s="77"/>
      <c r="R1254" s="77"/>
      <c r="S1254" s="77"/>
      <c r="T1254" s="77"/>
      <c r="U1254" s="77"/>
      <c r="V1254" s="77"/>
      <c r="W1254" s="77"/>
      <c r="X1254" s="77"/>
      <c r="Y1254" s="77"/>
      <c r="Z1254" s="77"/>
    </row>
    <row r="1255" ht="15.75" customHeight="1">
      <c r="A1255" s="4" t="s">
        <v>495</v>
      </c>
      <c r="B1255" s="97">
        <f>SUM(B1241:B1254)</f>
        <v>0</v>
      </c>
      <c r="C1255" s="96"/>
      <c r="D1255" s="97">
        <f t="shared" ref="D1255:F1255" si="329">SUM(D1241:D1254)</f>
        <v>0</v>
      </c>
      <c r="E1255" s="97">
        <f t="shared" si="329"/>
        <v>0</v>
      </c>
      <c r="F1255" s="97">
        <f t="shared" si="329"/>
        <v>0</v>
      </c>
      <c r="G1255" s="87"/>
      <c r="H1255" s="96"/>
      <c r="I1255" s="97">
        <f t="shared" ref="I1255:L1255" si="330">SUM(I1241:I1254)</f>
        <v>0</v>
      </c>
      <c r="J1255" s="98">
        <f t="shared" si="330"/>
        <v>0</v>
      </c>
      <c r="K1255" s="98">
        <f t="shared" si="330"/>
        <v>0</v>
      </c>
      <c r="L1255" s="98">
        <f t="shared" si="330"/>
        <v>0</v>
      </c>
      <c r="M1255" s="77"/>
      <c r="N1255" s="77"/>
      <c r="O1255" s="77"/>
      <c r="P1255" s="77"/>
      <c r="Q1255" s="77"/>
      <c r="R1255" s="77"/>
      <c r="S1255" s="77"/>
      <c r="T1255" s="77"/>
      <c r="U1255" s="77"/>
      <c r="V1255" s="77"/>
      <c r="W1255" s="77"/>
      <c r="X1255" s="77"/>
      <c r="Y1255" s="77"/>
      <c r="Z1255" s="77"/>
    </row>
    <row r="1256" ht="15.75" customHeight="1">
      <c r="A1256" s="8"/>
      <c r="B1256" s="100"/>
      <c r="C1256" s="100"/>
      <c r="D1256" s="100"/>
      <c r="E1256" s="100"/>
      <c r="F1256" s="100"/>
      <c r="G1256" s="100"/>
      <c r="H1256" s="100"/>
      <c r="I1256" s="101" t="s">
        <v>496</v>
      </c>
      <c r="J1256" s="33"/>
      <c r="K1256" s="100"/>
      <c r="L1256" s="101" t="s">
        <v>497</v>
      </c>
      <c r="M1256" s="77"/>
      <c r="N1256" s="77"/>
      <c r="O1256" s="77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  <c r="Z1256" s="77"/>
    </row>
    <row r="1257" ht="15.75" customHeight="1">
      <c r="A1257" s="8"/>
      <c r="B1257" s="100"/>
      <c r="C1257" s="100"/>
      <c r="D1257" s="100"/>
      <c r="E1257" s="100"/>
      <c r="F1257" s="100"/>
      <c r="G1257" s="100"/>
      <c r="H1257" s="100"/>
      <c r="I1257" s="104">
        <f>G1253*A1239</f>
        <v>0</v>
      </c>
      <c r="J1257" s="33"/>
      <c r="K1257" s="100"/>
      <c r="L1257" s="104"/>
      <c r="M1257" s="77"/>
      <c r="N1257" s="77"/>
      <c r="O1257" s="77"/>
      <c r="P1257" s="77"/>
      <c r="Q1257" s="77"/>
      <c r="R1257" s="77"/>
      <c r="S1257" s="77"/>
      <c r="T1257" s="77"/>
      <c r="U1257" s="77"/>
      <c r="V1257" s="77"/>
      <c r="W1257" s="77"/>
      <c r="X1257" s="77"/>
      <c r="Y1257" s="77"/>
      <c r="Z1257" s="77"/>
    </row>
    <row r="1258" ht="15.75" customHeight="1">
      <c r="A1258" s="8"/>
      <c r="B1258" s="100"/>
      <c r="C1258" s="100"/>
      <c r="D1258" s="100"/>
      <c r="E1258" s="100"/>
      <c r="F1258" s="100"/>
      <c r="G1258" s="100"/>
      <c r="H1258" s="100"/>
      <c r="I1258" s="107"/>
      <c r="J1258" s="33"/>
      <c r="K1258" s="100"/>
      <c r="L1258" s="107"/>
      <c r="M1258" s="77"/>
      <c r="N1258" s="77"/>
      <c r="O1258" s="77"/>
      <c r="P1258" s="77"/>
      <c r="Q1258" s="77"/>
      <c r="R1258" s="77"/>
      <c r="S1258" s="77"/>
      <c r="T1258" s="77"/>
      <c r="U1258" s="77"/>
      <c r="V1258" s="77"/>
      <c r="W1258" s="77"/>
      <c r="X1258" s="77"/>
      <c r="Y1258" s="77"/>
      <c r="Z1258" s="77"/>
    </row>
    <row r="1259" ht="15.75" customHeight="1">
      <c r="A1259" s="8"/>
      <c r="B1259" s="8"/>
      <c r="C1259" s="8"/>
      <c r="D1259" s="8"/>
      <c r="E1259" s="8"/>
      <c r="F1259" s="8"/>
      <c r="G1259" s="8"/>
      <c r="H1259" s="8"/>
      <c r="I1259" s="8"/>
      <c r="J1259" s="33"/>
      <c r="K1259" s="8"/>
      <c r="L1259" s="8"/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  <c r="Z1259" s="77"/>
    </row>
    <row r="1260" ht="15.75" customHeight="1">
      <c r="A1260" s="66"/>
      <c r="B1260" s="75"/>
      <c r="C1260" s="75"/>
      <c r="D1260" s="75"/>
      <c r="E1260" s="75"/>
      <c r="F1260" s="75"/>
      <c r="G1260" s="75"/>
      <c r="H1260" s="75"/>
      <c r="I1260" s="75"/>
      <c r="J1260" s="75"/>
      <c r="K1260" s="75"/>
      <c r="L1260" s="76"/>
      <c r="M1260" s="77"/>
      <c r="N1260" s="77"/>
      <c r="O1260" s="77"/>
      <c r="P1260" s="77"/>
      <c r="Q1260" s="77"/>
      <c r="R1260" s="77"/>
      <c r="S1260" s="77"/>
      <c r="T1260" s="77"/>
      <c r="U1260" s="77"/>
      <c r="V1260" s="77"/>
      <c r="W1260" s="77"/>
      <c r="X1260" s="77"/>
      <c r="Y1260" s="77"/>
      <c r="Z1260" s="77"/>
    </row>
    <row r="1261" ht="15.75" customHeight="1">
      <c r="A1261" s="78" t="s">
        <v>478</v>
      </c>
      <c r="B1261" s="79" t="s">
        <v>479</v>
      </c>
      <c r="C1261" s="75"/>
      <c r="D1261" s="76"/>
      <c r="E1261" s="80" t="s">
        <v>480</v>
      </c>
      <c r="F1261" s="75"/>
      <c r="G1261" s="76"/>
      <c r="H1261" s="79" t="s">
        <v>481</v>
      </c>
      <c r="I1261" s="75"/>
      <c r="J1261" s="75"/>
      <c r="K1261" s="75"/>
      <c r="L1261" s="76"/>
      <c r="M1261" s="77"/>
      <c r="N1261" s="77"/>
      <c r="O1261" s="77"/>
      <c r="P1261" s="77"/>
      <c r="Q1261" s="77"/>
      <c r="R1261" s="77"/>
      <c r="S1261" s="77"/>
      <c r="T1261" s="77"/>
      <c r="U1261" s="77"/>
      <c r="V1261" s="77"/>
      <c r="W1261" s="77"/>
      <c r="X1261" s="77"/>
      <c r="Y1261" s="77"/>
      <c r="Z1261" s="77"/>
    </row>
    <row r="1262" ht="15.75" customHeight="1">
      <c r="A1262" s="177">
        <v>4.0</v>
      </c>
      <c r="B1262" s="82" t="s">
        <v>482</v>
      </c>
      <c r="C1262" s="82" t="s">
        <v>483</v>
      </c>
      <c r="D1262" s="82" t="s">
        <v>484</v>
      </c>
      <c r="E1262" s="82" t="s">
        <v>485</v>
      </c>
      <c r="F1262" s="82" t="s">
        <v>484</v>
      </c>
      <c r="G1262" s="82" t="s">
        <v>524</v>
      </c>
      <c r="H1262" s="82" t="s">
        <v>486</v>
      </c>
      <c r="I1262" s="82" t="s">
        <v>487</v>
      </c>
      <c r="J1262" s="114" t="s">
        <v>488</v>
      </c>
      <c r="K1262" s="85" t="s">
        <v>489</v>
      </c>
      <c r="L1262" s="85" t="s">
        <v>490</v>
      </c>
      <c r="M1262" s="77"/>
      <c r="N1262" s="77"/>
      <c r="O1262" s="77"/>
      <c r="P1262" s="77"/>
      <c r="Q1262" s="77"/>
      <c r="R1262" s="77"/>
      <c r="S1262" s="77"/>
      <c r="T1262" s="77"/>
      <c r="U1262" s="77"/>
      <c r="V1262" s="77"/>
      <c r="W1262" s="77"/>
      <c r="X1262" s="77"/>
      <c r="Y1262" s="77"/>
      <c r="Z1262" s="77"/>
    </row>
    <row r="1263" ht="15.75" customHeight="1">
      <c r="A1263" s="86" t="s">
        <v>491</v>
      </c>
      <c r="B1263" s="87"/>
      <c r="C1263" s="87"/>
      <c r="D1263" s="87"/>
      <c r="E1263" s="87"/>
      <c r="F1263" s="87"/>
      <c r="G1263" s="87"/>
      <c r="H1263" s="87"/>
      <c r="I1263" s="87"/>
      <c r="J1263" s="115"/>
      <c r="K1263" s="87"/>
      <c r="L1263" s="87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  <c r="Z1263" s="77"/>
    </row>
    <row r="1264" ht="15.75" customHeight="1">
      <c r="A1264" s="2"/>
      <c r="B1264" s="89"/>
      <c r="C1264" s="89"/>
      <c r="D1264" s="18">
        <f t="shared" ref="D1264:D1277" si="331">C1264*B1264</f>
        <v>0</v>
      </c>
      <c r="E1264" s="18">
        <f>B1264*A1262</f>
        <v>0</v>
      </c>
      <c r="F1264" s="18">
        <f t="shared" ref="F1264:F1277" si="332">E1264*C1264</f>
        <v>0</v>
      </c>
      <c r="G1264" s="140">
        <v>0.0</v>
      </c>
      <c r="H1264" s="18"/>
      <c r="I1264" s="89">
        <f t="shared" ref="I1264:I1277" si="333">H1264*E1264</f>
        <v>0</v>
      </c>
      <c r="J1264" s="116"/>
      <c r="K1264" s="3">
        <f t="shared" ref="K1264:K1277" si="334">J1264*I1264</f>
        <v>0</v>
      </c>
      <c r="L1264" s="3"/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  <c r="Z1264" s="77"/>
    </row>
    <row r="1265" ht="15.75" customHeight="1">
      <c r="A1265" s="2"/>
      <c r="B1265" s="89"/>
      <c r="C1265" s="89"/>
      <c r="D1265" s="18">
        <f t="shared" si="331"/>
        <v>0</v>
      </c>
      <c r="E1265" s="18">
        <f>B1265*A1262</f>
        <v>0</v>
      </c>
      <c r="F1265" s="18">
        <f t="shared" si="332"/>
        <v>0</v>
      </c>
      <c r="G1265" s="87"/>
      <c r="H1265" s="18"/>
      <c r="I1265" s="89">
        <f t="shared" si="333"/>
        <v>0</v>
      </c>
      <c r="J1265" s="116"/>
      <c r="K1265" s="3">
        <f t="shared" si="334"/>
        <v>0</v>
      </c>
      <c r="L1265" s="3"/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  <c r="Z1265" s="77"/>
    </row>
    <row r="1266" ht="15.75" customHeight="1">
      <c r="A1266" s="2"/>
      <c r="B1266" s="18"/>
      <c r="C1266" s="18"/>
      <c r="D1266" s="18">
        <f t="shared" si="331"/>
        <v>0</v>
      </c>
      <c r="E1266" s="18">
        <f>B1266*A1262</f>
        <v>0</v>
      </c>
      <c r="F1266" s="18">
        <f t="shared" si="332"/>
        <v>0</v>
      </c>
      <c r="G1266" s="148" t="s">
        <v>527</v>
      </c>
      <c r="H1266" s="18"/>
      <c r="I1266" s="89">
        <f t="shared" si="333"/>
        <v>0</v>
      </c>
      <c r="J1266" s="116"/>
      <c r="K1266" s="3">
        <f t="shared" si="334"/>
        <v>0</v>
      </c>
      <c r="L1266" s="3"/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  <c r="Z1266" s="77"/>
    </row>
    <row r="1267" ht="15.75" customHeight="1">
      <c r="A1267" s="2"/>
      <c r="B1267" s="18"/>
      <c r="C1267" s="18"/>
      <c r="D1267" s="18">
        <f t="shared" si="331"/>
        <v>0</v>
      </c>
      <c r="E1267" s="18">
        <f>B1267*A1262</f>
        <v>0</v>
      </c>
      <c r="F1267" s="18">
        <f t="shared" si="332"/>
        <v>0</v>
      </c>
      <c r="G1267" s="142"/>
      <c r="H1267" s="18"/>
      <c r="I1267" s="89">
        <f t="shared" si="333"/>
        <v>0</v>
      </c>
      <c r="J1267" s="116"/>
      <c r="K1267" s="3">
        <f t="shared" si="334"/>
        <v>0</v>
      </c>
      <c r="L1267" s="3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  <c r="Z1267" s="77"/>
    </row>
    <row r="1268" ht="15.75" customHeight="1">
      <c r="A1268" s="2"/>
      <c r="B1268" s="18"/>
      <c r="C1268" s="18"/>
      <c r="D1268" s="18">
        <f t="shared" si="331"/>
        <v>0</v>
      </c>
      <c r="E1268" s="18">
        <f>B1268*A1262</f>
        <v>0</v>
      </c>
      <c r="F1268" s="18">
        <f t="shared" si="332"/>
        <v>0</v>
      </c>
      <c r="G1268" s="142"/>
      <c r="H1268" s="18"/>
      <c r="I1268" s="89">
        <f t="shared" si="333"/>
        <v>0</v>
      </c>
      <c r="J1268" s="116"/>
      <c r="K1268" s="3">
        <f t="shared" si="334"/>
        <v>0</v>
      </c>
      <c r="L1268" s="3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  <c r="Z1268" s="77"/>
    </row>
    <row r="1269" ht="15.75" customHeight="1">
      <c r="A1269" s="2"/>
      <c r="B1269" s="18"/>
      <c r="C1269" s="18"/>
      <c r="D1269" s="18">
        <f t="shared" si="331"/>
        <v>0</v>
      </c>
      <c r="E1269" s="18">
        <f>B1269*A1262</f>
        <v>0</v>
      </c>
      <c r="F1269" s="18">
        <f t="shared" si="332"/>
        <v>0</v>
      </c>
      <c r="G1269" s="87"/>
      <c r="H1269" s="18"/>
      <c r="I1269" s="89">
        <f t="shared" si="333"/>
        <v>0</v>
      </c>
      <c r="J1269" s="116"/>
      <c r="K1269" s="3">
        <f t="shared" si="334"/>
        <v>0</v>
      </c>
      <c r="L1269" s="3"/>
      <c r="M1269" s="77"/>
      <c r="N1269" s="77"/>
      <c r="O1269" s="77"/>
      <c r="P1269" s="77"/>
      <c r="Q1269" s="77"/>
      <c r="R1269" s="77"/>
      <c r="S1269" s="77"/>
      <c r="T1269" s="77"/>
      <c r="U1269" s="77"/>
      <c r="V1269" s="77"/>
      <c r="W1269" s="77"/>
      <c r="X1269" s="77"/>
      <c r="Y1269" s="77"/>
      <c r="Z1269" s="77"/>
    </row>
    <row r="1270" ht="15.75" customHeight="1">
      <c r="A1270" s="2"/>
      <c r="B1270" s="18"/>
      <c r="C1270" s="18"/>
      <c r="D1270" s="18">
        <f t="shared" si="331"/>
        <v>0</v>
      </c>
      <c r="E1270" s="18">
        <f>B1270*A1262</f>
        <v>0</v>
      </c>
      <c r="F1270" s="18">
        <f t="shared" si="332"/>
        <v>0</v>
      </c>
      <c r="G1270" s="59"/>
      <c r="H1270" s="18"/>
      <c r="I1270" s="89">
        <f t="shared" si="333"/>
        <v>0</v>
      </c>
      <c r="J1270" s="116"/>
      <c r="K1270" s="3">
        <f t="shared" si="334"/>
        <v>0</v>
      </c>
      <c r="L1270" s="3"/>
      <c r="M1270" s="77"/>
      <c r="N1270" s="77"/>
      <c r="O1270" s="77"/>
      <c r="P1270" s="77"/>
      <c r="Q1270" s="77"/>
      <c r="R1270" s="77"/>
      <c r="S1270" s="77"/>
      <c r="T1270" s="77"/>
      <c r="U1270" s="77"/>
      <c r="V1270" s="77"/>
      <c r="W1270" s="77"/>
      <c r="X1270" s="77"/>
      <c r="Y1270" s="77"/>
      <c r="Z1270" s="77"/>
    </row>
    <row r="1271" ht="15.75" customHeight="1">
      <c r="A1271" s="2"/>
      <c r="B1271" s="89"/>
      <c r="C1271" s="89"/>
      <c r="D1271" s="18">
        <f t="shared" si="331"/>
        <v>0</v>
      </c>
      <c r="E1271" s="18">
        <f>B1271*A1262</f>
        <v>0</v>
      </c>
      <c r="F1271" s="18">
        <f t="shared" si="332"/>
        <v>0</v>
      </c>
      <c r="G1271" s="148" t="s">
        <v>528</v>
      </c>
      <c r="H1271" s="18"/>
      <c r="I1271" s="89">
        <f t="shared" si="333"/>
        <v>0</v>
      </c>
      <c r="J1271" s="116"/>
      <c r="K1271" s="3">
        <f t="shared" si="334"/>
        <v>0</v>
      </c>
      <c r="L1271" s="3"/>
      <c r="M1271" s="77"/>
      <c r="N1271" s="77"/>
      <c r="O1271" s="77"/>
      <c r="P1271" s="77"/>
      <c r="Q1271" s="77"/>
      <c r="R1271" s="77"/>
      <c r="S1271" s="77"/>
      <c r="T1271" s="77"/>
      <c r="U1271" s="77"/>
      <c r="V1271" s="77"/>
      <c r="W1271" s="77"/>
      <c r="X1271" s="77"/>
      <c r="Y1271" s="77"/>
      <c r="Z1271" s="77"/>
    </row>
    <row r="1272" ht="15.75" customHeight="1">
      <c r="A1272" s="2"/>
      <c r="B1272" s="89"/>
      <c r="C1272" s="89"/>
      <c r="D1272" s="18">
        <f t="shared" si="331"/>
        <v>0</v>
      </c>
      <c r="E1272" s="18">
        <f>B1272*A1262</f>
        <v>0</v>
      </c>
      <c r="F1272" s="18">
        <f t="shared" si="332"/>
        <v>0</v>
      </c>
      <c r="G1272" s="142"/>
      <c r="H1272" s="18"/>
      <c r="I1272" s="89">
        <f t="shared" si="333"/>
        <v>0</v>
      </c>
      <c r="J1272" s="116"/>
      <c r="K1272" s="3">
        <f t="shared" si="334"/>
        <v>0</v>
      </c>
      <c r="L1272" s="3"/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  <c r="Z1272" s="77"/>
    </row>
    <row r="1273" ht="15.75" customHeight="1">
      <c r="A1273" s="1"/>
      <c r="B1273" s="89"/>
      <c r="C1273" s="89"/>
      <c r="D1273" s="18">
        <f t="shared" si="331"/>
        <v>0</v>
      </c>
      <c r="E1273" s="18">
        <f>B1273*A1262</f>
        <v>0</v>
      </c>
      <c r="F1273" s="18">
        <f t="shared" si="332"/>
        <v>0</v>
      </c>
      <c r="G1273" s="142"/>
      <c r="H1273" s="18"/>
      <c r="I1273" s="89">
        <f t="shared" si="333"/>
        <v>0</v>
      </c>
      <c r="J1273" s="116"/>
      <c r="K1273" s="3">
        <f t="shared" si="334"/>
        <v>0</v>
      </c>
      <c r="L1273" s="3"/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  <c r="Z1273" s="77"/>
    </row>
    <row r="1274" ht="15.75" customHeight="1">
      <c r="A1274" s="1"/>
      <c r="B1274" s="89"/>
      <c r="C1274" s="89"/>
      <c r="D1274" s="18">
        <f t="shared" si="331"/>
        <v>0</v>
      </c>
      <c r="E1274" s="18">
        <f>B1274*A1262</f>
        <v>0</v>
      </c>
      <c r="F1274" s="18">
        <f t="shared" si="332"/>
        <v>0</v>
      </c>
      <c r="G1274" s="142"/>
      <c r="H1274" s="18"/>
      <c r="I1274" s="89">
        <f t="shared" si="333"/>
        <v>0</v>
      </c>
      <c r="J1274" s="116"/>
      <c r="K1274" s="3">
        <f t="shared" si="334"/>
        <v>0</v>
      </c>
      <c r="L1274" s="3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</row>
    <row r="1275" ht="15.75" customHeight="1">
      <c r="A1275" s="31"/>
      <c r="B1275" s="89"/>
      <c r="C1275" s="89"/>
      <c r="D1275" s="95">
        <f t="shared" si="331"/>
        <v>0</v>
      </c>
      <c r="E1275" s="95">
        <f>B1275*A1262</f>
        <v>0</v>
      </c>
      <c r="F1275" s="18">
        <f t="shared" si="332"/>
        <v>0</v>
      </c>
      <c r="G1275" s="87"/>
      <c r="H1275" s="18"/>
      <c r="I1275" s="89">
        <f t="shared" si="333"/>
        <v>0</v>
      </c>
      <c r="J1275" s="118"/>
      <c r="K1275" s="3">
        <f t="shared" si="334"/>
        <v>0</v>
      </c>
      <c r="L1275" s="3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  <c r="Z1275" s="77"/>
    </row>
    <row r="1276" ht="15.75" customHeight="1">
      <c r="A1276" s="31"/>
      <c r="B1276" s="89"/>
      <c r="C1276" s="89"/>
      <c r="D1276" s="18">
        <f t="shared" si="331"/>
        <v>0</v>
      </c>
      <c r="E1276" s="18">
        <f>B1276*A1262</f>
        <v>0</v>
      </c>
      <c r="F1276" s="18">
        <f t="shared" si="332"/>
        <v>0</v>
      </c>
      <c r="G1276" s="143">
        <f>F1278/A1262</f>
        <v>0</v>
      </c>
      <c r="H1276" s="18"/>
      <c r="I1276" s="89">
        <f t="shared" si="333"/>
        <v>0</v>
      </c>
      <c r="J1276" s="3"/>
      <c r="K1276" s="3">
        <f t="shared" si="334"/>
        <v>0</v>
      </c>
      <c r="L1276" s="3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  <c r="Z1276" s="77"/>
    </row>
    <row r="1277" ht="15.75" customHeight="1">
      <c r="A1277" s="31"/>
      <c r="B1277" s="89"/>
      <c r="C1277" s="89"/>
      <c r="D1277" s="18">
        <f t="shared" si="331"/>
        <v>0</v>
      </c>
      <c r="E1277" s="18">
        <f>B1277*A1262</f>
        <v>0</v>
      </c>
      <c r="F1277" s="18">
        <f t="shared" si="332"/>
        <v>0</v>
      </c>
      <c r="G1277" s="142"/>
      <c r="H1277" s="18"/>
      <c r="I1277" s="89">
        <f t="shared" si="333"/>
        <v>0</v>
      </c>
      <c r="J1277" s="3"/>
      <c r="K1277" s="3">
        <f t="shared" si="334"/>
        <v>0</v>
      </c>
      <c r="L1277" s="3"/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</row>
    <row r="1278" ht="15.75" customHeight="1">
      <c r="A1278" s="4" t="s">
        <v>495</v>
      </c>
      <c r="B1278" s="97">
        <f>SUM(B1264:B1277)</f>
        <v>0</v>
      </c>
      <c r="C1278" s="96"/>
      <c r="D1278" s="97">
        <f t="shared" ref="D1278:F1278" si="335">SUM(D1264:D1277)</f>
        <v>0</v>
      </c>
      <c r="E1278" s="97">
        <f t="shared" si="335"/>
        <v>0</v>
      </c>
      <c r="F1278" s="97">
        <f t="shared" si="335"/>
        <v>0</v>
      </c>
      <c r="G1278" s="87"/>
      <c r="H1278" s="96"/>
      <c r="I1278" s="97">
        <f t="shared" ref="I1278:L1278" si="336">SUM(I1264:I1277)</f>
        <v>0</v>
      </c>
      <c r="J1278" s="98">
        <f t="shared" si="336"/>
        <v>0</v>
      </c>
      <c r="K1278" s="98">
        <f t="shared" si="336"/>
        <v>0</v>
      </c>
      <c r="L1278" s="98">
        <f t="shared" si="336"/>
        <v>0</v>
      </c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  <c r="Z1278" s="77"/>
    </row>
    <row r="1279" ht="15.75" customHeight="1">
      <c r="A1279" s="8"/>
      <c r="B1279" s="100"/>
      <c r="C1279" s="100"/>
      <c r="D1279" s="100"/>
      <c r="E1279" s="100"/>
      <c r="F1279" s="100"/>
      <c r="G1279" s="100"/>
      <c r="H1279" s="100"/>
      <c r="I1279" s="101" t="s">
        <v>496</v>
      </c>
      <c r="J1279" s="33"/>
      <c r="K1279" s="100"/>
      <c r="L1279" s="101" t="s">
        <v>497</v>
      </c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  <c r="Z1279" s="77"/>
    </row>
    <row r="1280" ht="15.75" customHeight="1">
      <c r="A1280" s="8"/>
      <c r="B1280" s="100"/>
      <c r="C1280" s="100"/>
      <c r="D1280" s="100"/>
      <c r="E1280" s="100"/>
      <c r="F1280" s="100"/>
      <c r="G1280" s="100"/>
      <c r="H1280" s="100"/>
      <c r="I1280" s="104">
        <f>G1276*A1262</f>
        <v>0</v>
      </c>
      <c r="J1280" s="33"/>
      <c r="K1280" s="100"/>
      <c r="L1280" s="104"/>
      <c r="M1280" s="77"/>
      <c r="N1280" s="77"/>
      <c r="O1280" s="77"/>
      <c r="P1280" s="77"/>
      <c r="Q1280" s="77"/>
      <c r="R1280" s="77"/>
      <c r="S1280" s="77"/>
      <c r="T1280" s="77"/>
      <c r="U1280" s="77"/>
      <c r="V1280" s="77"/>
      <c r="W1280" s="77"/>
      <c r="X1280" s="77"/>
      <c r="Y1280" s="77"/>
      <c r="Z1280" s="77"/>
    </row>
    <row r="1281" ht="15.75" customHeight="1">
      <c r="A1281" s="8"/>
      <c r="B1281" s="8"/>
      <c r="C1281" s="8"/>
      <c r="D1281" s="8"/>
      <c r="E1281" s="8"/>
      <c r="F1281" s="8"/>
      <c r="G1281" s="8"/>
      <c r="H1281" s="8"/>
      <c r="I1281" s="8"/>
      <c r="J1281" s="33"/>
      <c r="K1281" s="8"/>
      <c r="L1281" s="8"/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  <c r="Z1281" s="77"/>
    </row>
    <row r="1282" ht="15.75" customHeight="1">
      <c r="A1282" s="8"/>
      <c r="B1282" s="8"/>
      <c r="C1282" s="8"/>
      <c r="D1282" s="8"/>
      <c r="E1282" s="8"/>
      <c r="F1282" s="8"/>
      <c r="G1282" s="8"/>
      <c r="H1282" s="8"/>
      <c r="I1282" s="8"/>
      <c r="J1282" s="33"/>
      <c r="K1282" s="8"/>
      <c r="L1282" s="8"/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  <c r="Z1282" s="77"/>
    </row>
    <row r="1283" ht="15.75" customHeight="1">
      <c r="A1283" s="66"/>
      <c r="B1283" s="75"/>
      <c r="C1283" s="75"/>
      <c r="D1283" s="75"/>
      <c r="E1283" s="75"/>
      <c r="F1283" s="75"/>
      <c r="G1283" s="75"/>
      <c r="H1283" s="75"/>
      <c r="I1283" s="75"/>
      <c r="J1283" s="75"/>
      <c r="K1283" s="75"/>
      <c r="L1283" s="76"/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  <c r="Z1283" s="77"/>
    </row>
    <row r="1284" ht="15.75" customHeight="1">
      <c r="A1284" s="78" t="s">
        <v>478</v>
      </c>
      <c r="B1284" s="79" t="s">
        <v>479</v>
      </c>
      <c r="C1284" s="75"/>
      <c r="D1284" s="76"/>
      <c r="E1284" s="80" t="s">
        <v>480</v>
      </c>
      <c r="F1284" s="75"/>
      <c r="G1284" s="76"/>
      <c r="H1284" s="79" t="s">
        <v>481</v>
      </c>
      <c r="I1284" s="75"/>
      <c r="J1284" s="75"/>
      <c r="K1284" s="75"/>
      <c r="L1284" s="76"/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  <c r="Z1284" s="77"/>
    </row>
    <row r="1285" ht="15.75" customHeight="1">
      <c r="A1285" s="177">
        <v>4.0</v>
      </c>
      <c r="B1285" s="82" t="s">
        <v>482</v>
      </c>
      <c r="C1285" s="82" t="s">
        <v>483</v>
      </c>
      <c r="D1285" s="82" t="s">
        <v>484</v>
      </c>
      <c r="E1285" s="82" t="s">
        <v>485</v>
      </c>
      <c r="F1285" s="82" t="s">
        <v>484</v>
      </c>
      <c r="G1285" s="82" t="s">
        <v>524</v>
      </c>
      <c r="H1285" s="82" t="s">
        <v>486</v>
      </c>
      <c r="I1285" s="82" t="s">
        <v>487</v>
      </c>
      <c r="J1285" s="114" t="s">
        <v>488</v>
      </c>
      <c r="K1285" s="85" t="s">
        <v>489</v>
      </c>
      <c r="L1285" s="85" t="s">
        <v>490</v>
      </c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  <c r="Z1285" s="77"/>
    </row>
    <row r="1286" ht="15.75" customHeight="1">
      <c r="A1286" s="86" t="s">
        <v>491</v>
      </c>
      <c r="B1286" s="87"/>
      <c r="C1286" s="87"/>
      <c r="D1286" s="87"/>
      <c r="E1286" s="87"/>
      <c r="F1286" s="87"/>
      <c r="G1286" s="87"/>
      <c r="H1286" s="87"/>
      <c r="I1286" s="87"/>
      <c r="J1286" s="115"/>
      <c r="K1286" s="87"/>
      <c r="L1286" s="87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  <c r="Z1286" s="77"/>
    </row>
    <row r="1287" ht="15.75" customHeight="1">
      <c r="A1287" s="2"/>
      <c r="B1287" s="89"/>
      <c r="C1287" s="89"/>
      <c r="D1287" s="18">
        <f t="shared" ref="D1287:D1300" si="337">C1287*B1287</f>
        <v>0</v>
      </c>
      <c r="E1287" s="18">
        <f>B1287*A1285</f>
        <v>0</v>
      </c>
      <c r="F1287" s="18">
        <f t="shared" ref="F1287:F1300" si="338">E1287*C1287</f>
        <v>0</v>
      </c>
      <c r="G1287" s="140">
        <v>0.0</v>
      </c>
      <c r="H1287" s="18"/>
      <c r="I1287" s="89">
        <f t="shared" ref="I1287:I1300" si="339">H1287*E1287</f>
        <v>0</v>
      </c>
      <c r="J1287" s="116"/>
      <c r="K1287" s="3">
        <f t="shared" ref="K1287:K1300" si="340">J1287*I1287</f>
        <v>0</v>
      </c>
      <c r="L1287" s="3"/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  <c r="Z1287" s="77"/>
    </row>
    <row r="1288" ht="15.75" customHeight="1">
      <c r="A1288" s="2"/>
      <c r="B1288" s="89"/>
      <c r="C1288" s="89"/>
      <c r="D1288" s="18">
        <f t="shared" si="337"/>
        <v>0</v>
      </c>
      <c r="E1288" s="18">
        <f>B1288*A1285</f>
        <v>0</v>
      </c>
      <c r="F1288" s="18">
        <f t="shared" si="338"/>
        <v>0</v>
      </c>
      <c r="G1288" s="87"/>
      <c r="H1288" s="18"/>
      <c r="I1288" s="89">
        <f t="shared" si="339"/>
        <v>0</v>
      </c>
      <c r="J1288" s="116"/>
      <c r="K1288" s="3">
        <f t="shared" si="340"/>
        <v>0</v>
      </c>
      <c r="L1288" s="3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</row>
    <row r="1289" ht="15.75" customHeight="1">
      <c r="A1289" s="2"/>
      <c r="B1289" s="18"/>
      <c r="C1289" s="18"/>
      <c r="D1289" s="18">
        <f t="shared" si="337"/>
        <v>0</v>
      </c>
      <c r="E1289" s="18">
        <f>B1289*A1285</f>
        <v>0</v>
      </c>
      <c r="F1289" s="18">
        <f t="shared" si="338"/>
        <v>0</v>
      </c>
      <c r="G1289" s="148" t="s">
        <v>527</v>
      </c>
      <c r="H1289" s="18"/>
      <c r="I1289" s="89">
        <f t="shared" si="339"/>
        <v>0</v>
      </c>
      <c r="J1289" s="116"/>
      <c r="K1289" s="3">
        <f t="shared" si="340"/>
        <v>0</v>
      </c>
      <c r="L1289" s="3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  <c r="Z1289" s="77"/>
    </row>
    <row r="1290" ht="15.75" customHeight="1">
      <c r="A1290" s="2"/>
      <c r="B1290" s="18"/>
      <c r="C1290" s="18"/>
      <c r="D1290" s="18">
        <f t="shared" si="337"/>
        <v>0</v>
      </c>
      <c r="E1290" s="18">
        <f>B1290*A1285</f>
        <v>0</v>
      </c>
      <c r="F1290" s="18">
        <f t="shared" si="338"/>
        <v>0</v>
      </c>
      <c r="G1290" s="142"/>
      <c r="H1290" s="18"/>
      <c r="I1290" s="89">
        <f t="shared" si="339"/>
        <v>0</v>
      </c>
      <c r="J1290" s="116"/>
      <c r="K1290" s="3">
        <f t="shared" si="340"/>
        <v>0</v>
      </c>
      <c r="L1290" s="3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</row>
    <row r="1291" ht="15.75" customHeight="1">
      <c r="A1291" s="2"/>
      <c r="B1291" s="18"/>
      <c r="C1291" s="18"/>
      <c r="D1291" s="18">
        <f t="shared" si="337"/>
        <v>0</v>
      </c>
      <c r="E1291" s="18">
        <f>B1291*A1285</f>
        <v>0</v>
      </c>
      <c r="F1291" s="18">
        <f t="shared" si="338"/>
        <v>0</v>
      </c>
      <c r="G1291" s="142"/>
      <c r="H1291" s="18"/>
      <c r="I1291" s="89">
        <f t="shared" si="339"/>
        <v>0</v>
      </c>
      <c r="J1291" s="116"/>
      <c r="K1291" s="3">
        <f t="shared" si="340"/>
        <v>0</v>
      </c>
      <c r="L1291" s="3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</row>
    <row r="1292" ht="15.75" customHeight="1">
      <c r="A1292" s="2"/>
      <c r="B1292" s="18"/>
      <c r="C1292" s="18"/>
      <c r="D1292" s="18">
        <f t="shared" si="337"/>
        <v>0</v>
      </c>
      <c r="E1292" s="18">
        <f>B1292*A1285</f>
        <v>0</v>
      </c>
      <c r="F1292" s="18">
        <f t="shared" si="338"/>
        <v>0</v>
      </c>
      <c r="G1292" s="87"/>
      <c r="H1292" s="18"/>
      <c r="I1292" s="89">
        <f t="shared" si="339"/>
        <v>0</v>
      </c>
      <c r="J1292" s="116"/>
      <c r="K1292" s="3">
        <f t="shared" si="340"/>
        <v>0</v>
      </c>
      <c r="L1292" s="3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</row>
    <row r="1293" ht="15.75" customHeight="1">
      <c r="A1293" s="2"/>
      <c r="B1293" s="18"/>
      <c r="C1293" s="18"/>
      <c r="D1293" s="18">
        <f t="shared" si="337"/>
        <v>0</v>
      </c>
      <c r="E1293" s="18">
        <f>B1293*A1285</f>
        <v>0</v>
      </c>
      <c r="F1293" s="18">
        <f t="shared" si="338"/>
        <v>0</v>
      </c>
      <c r="G1293" s="59"/>
      <c r="H1293" s="18"/>
      <c r="I1293" s="89">
        <f t="shared" si="339"/>
        <v>0</v>
      </c>
      <c r="J1293" s="116"/>
      <c r="K1293" s="3">
        <f t="shared" si="340"/>
        <v>0</v>
      </c>
      <c r="L1293" s="3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</row>
    <row r="1294" ht="15.75" customHeight="1">
      <c r="A1294" s="2"/>
      <c r="B1294" s="89"/>
      <c r="C1294" s="89"/>
      <c r="D1294" s="18">
        <f t="shared" si="337"/>
        <v>0</v>
      </c>
      <c r="E1294" s="18">
        <f>B1294*A1285</f>
        <v>0</v>
      </c>
      <c r="F1294" s="18">
        <f t="shared" si="338"/>
        <v>0</v>
      </c>
      <c r="G1294" s="148" t="s">
        <v>528</v>
      </c>
      <c r="H1294" s="18"/>
      <c r="I1294" s="89">
        <f t="shared" si="339"/>
        <v>0</v>
      </c>
      <c r="J1294" s="116"/>
      <c r="K1294" s="3">
        <f t="shared" si="340"/>
        <v>0</v>
      </c>
      <c r="L1294" s="3"/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  <c r="Z1294" s="77"/>
    </row>
    <row r="1295" ht="15.75" customHeight="1">
      <c r="A1295" s="2"/>
      <c r="B1295" s="89"/>
      <c r="C1295" s="89"/>
      <c r="D1295" s="18">
        <f t="shared" si="337"/>
        <v>0</v>
      </c>
      <c r="E1295" s="18">
        <f>B1295*A1285</f>
        <v>0</v>
      </c>
      <c r="F1295" s="18">
        <f t="shared" si="338"/>
        <v>0</v>
      </c>
      <c r="G1295" s="142"/>
      <c r="H1295" s="18"/>
      <c r="I1295" s="89">
        <f t="shared" si="339"/>
        <v>0</v>
      </c>
      <c r="J1295" s="116"/>
      <c r="K1295" s="3">
        <f t="shared" si="340"/>
        <v>0</v>
      </c>
      <c r="L1295" s="3"/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  <c r="Z1295" s="77"/>
    </row>
    <row r="1296" ht="15.75" customHeight="1">
      <c r="A1296" s="1"/>
      <c r="B1296" s="89"/>
      <c r="C1296" s="89"/>
      <c r="D1296" s="18">
        <f t="shared" si="337"/>
        <v>0</v>
      </c>
      <c r="E1296" s="18">
        <f>B1296*A1285</f>
        <v>0</v>
      </c>
      <c r="F1296" s="18">
        <f t="shared" si="338"/>
        <v>0</v>
      </c>
      <c r="G1296" s="142"/>
      <c r="H1296" s="18"/>
      <c r="I1296" s="89">
        <f t="shared" si="339"/>
        <v>0</v>
      </c>
      <c r="J1296" s="116"/>
      <c r="K1296" s="3">
        <f t="shared" si="340"/>
        <v>0</v>
      </c>
      <c r="L1296" s="3"/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  <c r="Z1296" s="77"/>
    </row>
    <row r="1297" ht="15.75" customHeight="1">
      <c r="A1297" s="1"/>
      <c r="B1297" s="89"/>
      <c r="C1297" s="89"/>
      <c r="D1297" s="18">
        <f t="shared" si="337"/>
        <v>0</v>
      </c>
      <c r="E1297" s="18">
        <f>B1297*A1285</f>
        <v>0</v>
      </c>
      <c r="F1297" s="18">
        <f t="shared" si="338"/>
        <v>0</v>
      </c>
      <c r="G1297" s="142"/>
      <c r="H1297" s="18"/>
      <c r="I1297" s="89">
        <f t="shared" si="339"/>
        <v>0</v>
      </c>
      <c r="J1297" s="116"/>
      <c r="K1297" s="3">
        <f t="shared" si="340"/>
        <v>0</v>
      </c>
      <c r="L1297" s="3"/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  <c r="Z1297" s="77"/>
    </row>
    <row r="1298" ht="15.75" customHeight="1">
      <c r="A1298" s="31"/>
      <c r="B1298" s="89"/>
      <c r="C1298" s="89"/>
      <c r="D1298" s="95">
        <f t="shared" si="337"/>
        <v>0</v>
      </c>
      <c r="E1298" s="95">
        <f>B1298*A1285</f>
        <v>0</v>
      </c>
      <c r="F1298" s="18">
        <f t="shared" si="338"/>
        <v>0</v>
      </c>
      <c r="G1298" s="87"/>
      <c r="H1298" s="18"/>
      <c r="I1298" s="89">
        <f t="shared" si="339"/>
        <v>0</v>
      </c>
      <c r="J1298" s="118"/>
      <c r="K1298" s="3">
        <f t="shared" si="340"/>
        <v>0</v>
      </c>
      <c r="L1298" s="3"/>
      <c r="M1298" s="77"/>
      <c r="N1298" s="77"/>
      <c r="O1298" s="77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  <c r="Z1298" s="77"/>
    </row>
    <row r="1299" ht="15.75" customHeight="1">
      <c r="A1299" s="31"/>
      <c r="B1299" s="89"/>
      <c r="C1299" s="89"/>
      <c r="D1299" s="18">
        <f t="shared" si="337"/>
        <v>0</v>
      </c>
      <c r="E1299" s="18">
        <f>B1299*A1285</f>
        <v>0</v>
      </c>
      <c r="F1299" s="18">
        <f t="shared" si="338"/>
        <v>0</v>
      </c>
      <c r="G1299" s="143">
        <f>F1301/A1285</f>
        <v>0</v>
      </c>
      <c r="H1299" s="18"/>
      <c r="I1299" s="89">
        <f t="shared" si="339"/>
        <v>0</v>
      </c>
      <c r="J1299" s="3"/>
      <c r="K1299" s="3">
        <f t="shared" si="340"/>
        <v>0</v>
      </c>
      <c r="L1299" s="3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  <c r="Z1299" s="77"/>
    </row>
    <row r="1300" ht="15.75" customHeight="1">
      <c r="A1300" s="31"/>
      <c r="B1300" s="89"/>
      <c r="C1300" s="89"/>
      <c r="D1300" s="18">
        <f t="shared" si="337"/>
        <v>0</v>
      </c>
      <c r="E1300" s="18">
        <f>B1300*A1285</f>
        <v>0</v>
      </c>
      <c r="F1300" s="18">
        <f t="shared" si="338"/>
        <v>0</v>
      </c>
      <c r="G1300" s="142"/>
      <c r="H1300" s="18"/>
      <c r="I1300" s="89">
        <f t="shared" si="339"/>
        <v>0</v>
      </c>
      <c r="J1300" s="3"/>
      <c r="K1300" s="3">
        <f t="shared" si="340"/>
        <v>0</v>
      </c>
      <c r="L1300" s="3"/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  <c r="Z1300" s="77"/>
    </row>
    <row r="1301" ht="15.75" customHeight="1">
      <c r="A1301" s="4" t="s">
        <v>495</v>
      </c>
      <c r="B1301" s="97">
        <f>SUM(B1287:B1300)</f>
        <v>0</v>
      </c>
      <c r="C1301" s="96"/>
      <c r="D1301" s="97">
        <f t="shared" ref="D1301:F1301" si="341">SUM(D1287:D1300)</f>
        <v>0</v>
      </c>
      <c r="E1301" s="97">
        <f t="shared" si="341"/>
        <v>0</v>
      </c>
      <c r="F1301" s="97">
        <f t="shared" si="341"/>
        <v>0</v>
      </c>
      <c r="G1301" s="87"/>
      <c r="H1301" s="96"/>
      <c r="I1301" s="97">
        <f t="shared" ref="I1301:L1301" si="342">SUM(I1287:I1300)</f>
        <v>0</v>
      </c>
      <c r="J1301" s="98">
        <f t="shared" si="342"/>
        <v>0</v>
      </c>
      <c r="K1301" s="98">
        <f t="shared" si="342"/>
        <v>0</v>
      </c>
      <c r="L1301" s="98">
        <f t="shared" si="342"/>
        <v>0</v>
      </c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  <c r="Z1301" s="77"/>
    </row>
    <row r="1302" ht="15.75" customHeight="1">
      <c r="A1302" s="8"/>
      <c r="B1302" s="100"/>
      <c r="C1302" s="100"/>
      <c r="D1302" s="100"/>
      <c r="E1302" s="100"/>
      <c r="F1302" s="100"/>
      <c r="G1302" s="100"/>
      <c r="H1302" s="100"/>
      <c r="I1302" s="101" t="s">
        <v>496</v>
      </c>
      <c r="J1302" s="33"/>
      <c r="K1302" s="100"/>
      <c r="L1302" s="101" t="s">
        <v>497</v>
      </c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  <c r="Z1302" s="77"/>
    </row>
    <row r="1303" ht="15.75" customHeight="1">
      <c r="A1303" s="8"/>
      <c r="B1303" s="100"/>
      <c r="C1303" s="100"/>
      <c r="D1303" s="100"/>
      <c r="E1303" s="100"/>
      <c r="F1303" s="100"/>
      <c r="G1303" s="100"/>
      <c r="H1303" s="100"/>
      <c r="I1303" s="104">
        <f>G1299*A1285</f>
        <v>0</v>
      </c>
      <c r="J1303" s="33"/>
      <c r="K1303" s="100"/>
      <c r="L1303" s="104"/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</row>
    <row r="1304" ht="15.75" customHeight="1">
      <c r="A1304" s="8"/>
      <c r="B1304" s="8"/>
      <c r="C1304" s="8"/>
      <c r="D1304" s="8"/>
      <c r="E1304" s="8"/>
      <c r="F1304" s="8"/>
      <c r="G1304" s="8"/>
      <c r="H1304" s="8"/>
      <c r="I1304" s="8"/>
      <c r="J1304" s="33"/>
      <c r="K1304" s="8"/>
      <c r="L1304" s="8"/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</row>
    <row r="1305" ht="15.75" customHeight="1">
      <c r="A1305" s="8"/>
      <c r="B1305" s="8"/>
      <c r="C1305" s="8"/>
      <c r="D1305" s="8"/>
      <c r="E1305" s="8"/>
      <c r="F1305" s="8"/>
      <c r="G1305" s="8"/>
      <c r="H1305" s="8"/>
      <c r="I1305" s="8"/>
      <c r="J1305" s="33"/>
      <c r="K1305" s="8"/>
      <c r="L1305" s="8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</row>
    <row r="1306" ht="15.75" customHeight="1">
      <c r="A1306" s="78" t="s">
        <v>478</v>
      </c>
      <c r="B1306" s="79" t="s">
        <v>479</v>
      </c>
      <c r="C1306" s="75"/>
      <c r="D1306" s="76"/>
      <c r="E1306" s="80" t="s">
        <v>480</v>
      </c>
      <c r="F1306" s="75"/>
      <c r="G1306" s="76"/>
      <c r="H1306" s="79" t="s">
        <v>481</v>
      </c>
      <c r="I1306" s="75"/>
      <c r="J1306" s="75"/>
      <c r="K1306" s="75"/>
      <c r="L1306" s="76"/>
      <c r="M1306" s="77"/>
      <c r="N1306" s="77"/>
      <c r="O1306" s="77"/>
      <c r="P1306" s="77"/>
      <c r="Q1306" s="77"/>
      <c r="R1306" s="77"/>
      <c r="S1306" s="77"/>
      <c r="T1306" s="77"/>
      <c r="U1306" s="77"/>
      <c r="V1306" s="77"/>
      <c r="W1306" s="77"/>
      <c r="X1306" s="77"/>
      <c r="Y1306" s="77"/>
      <c r="Z1306" s="77"/>
    </row>
    <row r="1307" ht="15.75" customHeight="1">
      <c r="A1307" s="177">
        <v>4.0</v>
      </c>
      <c r="B1307" s="82" t="s">
        <v>482</v>
      </c>
      <c r="C1307" s="82" t="s">
        <v>483</v>
      </c>
      <c r="D1307" s="82" t="s">
        <v>484</v>
      </c>
      <c r="E1307" s="82" t="s">
        <v>485</v>
      </c>
      <c r="F1307" s="82" t="s">
        <v>484</v>
      </c>
      <c r="G1307" s="82" t="s">
        <v>524</v>
      </c>
      <c r="H1307" s="82" t="s">
        <v>486</v>
      </c>
      <c r="I1307" s="82" t="s">
        <v>487</v>
      </c>
      <c r="J1307" s="114" t="s">
        <v>488</v>
      </c>
      <c r="K1307" s="85" t="s">
        <v>489</v>
      </c>
      <c r="L1307" s="85" t="s">
        <v>490</v>
      </c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  <c r="Z1307" s="77"/>
    </row>
    <row r="1308" ht="15.75" customHeight="1">
      <c r="A1308" s="86" t="s">
        <v>491</v>
      </c>
      <c r="B1308" s="87"/>
      <c r="C1308" s="87"/>
      <c r="D1308" s="87"/>
      <c r="E1308" s="87"/>
      <c r="F1308" s="87"/>
      <c r="G1308" s="87"/>
      <c r="H1308" s="87"/>
      <c r="I1308" s="87"/>
      <c r="J1308" s="115"/>
      <c r="K1308" s="87"/>
      <c r="L1308" s="87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  <c r="Z1308" s="77"/>
    </row>
    <row r="1309" ht="15.75" customHeight="1">
      <c r="A1309" s="2"/>
      <c r="B1309" s="89"/>
      <c r="C1309" s="89"/>
      <c r="D1309" s="18">
        <f t="shared" ref="D1309:D1322" si="343">C1309*B1309</f>
        <v>0</v>
      </c>
      <c r="E1309" s="18">
        <f>B1309*A1307</f>
        <v>0</v>
      </c>
      <c r="F1309" s="18">
        <f t="shared" ref="F1309:F1322" si="344">E1309*C1309</f>
        <v>0</v>
      </c>
      <c r="G1309" s="140">
        <v>0.0</v>
      </c>
      <c r="H1309" s="18"/>
      <c r="I1309" s="89">
        <f t="shared" ref="I1309:I1322" si="345">H1309*E1309</f>
        <v>0</v>
      </c>
      <c r="J1309" s="116"/>
      <c r="K1309" s="3">
        <f t="shared" ref="K1309:K1322" si="346">J1309*I1309</f>
        <v>0</v>
      </c>
      <c r="L1309" s="3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  <c r="Z1309" s="77"/>
    </row>
    <row r="1310" ht="15.75" customHeight="1">
      <c r="A1310" s="2"/>
      <c r="B1310" s="89"/>
      <c r="C1310" s="89"/>
      <c r="D1310" s="18">
        <f t="shared" si="343"/>
        <v>0</v>
      </c>
      <c r="E1310" s="18">
        <f>B1310*A1307</f>
        <v>0</v>
      </c>
      <c r="F1310" s="18">
        <f t="shared" si="344"/>
        <v>0</v>
      </c>
      <c r="G1310" s="87"/>
      <c r="H1310" s="18"/>
      <c r="I1310" s="89">
        <f t="shared" si="345"/>
        <v>0</v>
      </c>
      <c r="J1310" s="116"/>
      <c r="K1310" s="3">
        <f t="shared" si="346"/>
        <v>0</v>
      </c>
      <c r="L1310" s="3"/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</row>
    <row r="1311" ht="15.75" customHeight="1">
      <c r="A1311" s="2"/>
      <c r="B1311" s="18"/>
      <c r="C1311" s="18"/>
      <c r="D1311" s="18">
        <f t="shared" si="343"/>
        <v>0</v>
      </c>
      <c r="E1311" s="18">
        <f>B1311*A1307</f>
        <v>0</v>
      </c>
      <c r="F1311" s="18">
        <f t="shared" si="344"/>
        <v>0</v>
      </c>
      <c r="G1311" s="148" t="s">
        <v>527</v>
      </c>
      <c r="H1311" s="18"/>
      <c r="I1311" s="89">
        <f t="shared" si="345"/>
        <v>0</v>
      </c>
      <c r="J1311" s="116"/>
      <c r="K1311" s="3">
        <f t="shared" si="346"/>
        <v>0</v>
      </c>
      <c r="L1311" s="3"/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  <c r="Z1311" s="77"/>
    </row>
    <row r="1312" ht="15.75" customHeight="1">
      <c r="A1312" s="2"/>
      <c r="B1312" s="18"/>
      <c r="C1312" s="18"/>
      <c r="D1312" s="18">
        <f t="shared" si="343"/>
        <v>0</v>
      </c>
      <c r="E1312" s="18">
        <f>B1312*A1307</f>
        <v>0</v>
      </c>
      <c r="F1312" s="18">
        <f t="shared" si="344"/>
        <v>0</v>
      </c>
      <c r="G1312" s="142"/>
      <c r="H1312" s="18"/>
      <c r="I1312" s="89">
        <f t="shared" si="345"/>
        <v>0</v>
      </c>
      <c r="J1312" s="116"/>
      <c r="K1312" s="3">
        <f t="shared" si="346"/>
        <v>0</v>
      </c>
      <c r="L1312" s="3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  <c r="Z1312" s="77"/>
    </row>
    <row r="1313" ht="15.75" customHeight="1">
      <c r="A1313" s="2"/>
      <c r="B1313" s="18"/>
      <c r="C1313" s="18"/>
      <c r="D1313" s="18">
        <f t="shared" si="343"/>
        <v>0</v>
      </c>
      <c r="E1313" s="18">
        <f>B1313*A1307</f>
        <v>0</v>
      </c>
      <c r="F1313" s="18">
        <f t="shared" si="344"/>
        <v>0</v>
      </c>
      <c r="G1313" s="142"/>
      <c r="H1313" s="18"/>
      <c r="I1313" s="89">
        <f t="shared" si="345"/>
        <v>0</v>
      </c>
      <c r="J1313" s="116"/>
      <c r="K1313" s="3">
        <f t="shared" si="346"/>
        <v>0</v>
      </c>
      <c r="L1313" s="3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  <c r="Z1313" s="77"/>
    </row>
    <row r="1314" ht="15.75" customHeight="1">
      <c r="A1314" s="2"/>
      <c r="B1314" s="18"/>
      <c r="C1314" s="18"/>
      <c r="D1314" s="18">
        <f t="shared" si="343"/>
        <v>0</v>
      </c>
      <c r="E1314" s="18">
        <f>B1314*A1307</f>
        <v>0</v>
      </c>
      <c r="F1314" s="18">
        <f t="shared" si="344"/>
        <v>0</v>
      </c>
      <c r="G1314" s="87"/>
      <c r="H1314" s="18"/>
      <c r="I1314" s="89">
        <f t="shared" si="345"/>
        <v>0</v>
      </c>
      <c r="J1314" s="116"/>
      <c r="K1314" s="3">
        <f t="shared" si="346"/>
        <v>0</v>
      </c>
      <c r="L1314" s="3"/>
      <c r="M1314" s="77"/>
      <c r="N1314" s="77"/>
      <c r="O1314" s="77"/>
      <c r="P1314" s="77"/>
      <c r="Q1314" s="77"/>
      <c r="R1314" s="77"/>
      <c r="S1314" s="77"/>
      <c r="T1314" s="77"/>
      <c r="U1314" s="77"/>
      <c r="V1314" s="77"/>
      <c r="W1314" s="77"/>
      <c r="X1314" s="77"/>
      <c r="Y1314" s="77"/>
      <c r="Z1314" s="77"/>
    </row>
    <row r="1315" ht="15.75" customHeight="1">
      <c r="A1315" s="2"/>
      <c r="B1315" s="18"/>
      <c r="C1315" s="18"/>
      <c r="D1315" s="18">
        <f t="shared" si="343"/>
        <v>0</v>
      </c>
      <c r="E1315" s="18">
        <f>B1315*A1307</f>
        <v>0</v>
      </c>
      <c r="F1315" s="18">
        <f t="shared" si="344"/>
        <v>0</v>
      </c>
      <c r="G1315" s="59"/>
      <c r="H1315" s="18"/>
      <c r="I1315" s="89">
        <f t="shared" si="345"/>
        <v>0</v>
      </c>
      <c r="J1315" s="116"/>
      <c r="K1315" s="3">
        <f t="shared" si="346"/>
        <v>0</v>
      </c>
      <c r="L1315" s="3"/>
      <c r="M1315" s="77"/>
      <c r="N1315" s="77"/>
      <c r="O1315" s="77"/>
      <c r="P1315" s="77"/>
      <c r="Q1315" s="77"/>
      <c r="R1315" s="77"/>
      <c r="S1315" s="77"/>
      <c r="T1315" s="77"/>
      <c r="U1315" s="77"/>
      <c r="V1315" s="77"/>
      <c r="W1315" s="77"/>
      <c r="X1315" s="77"/>
      <c r="Y1315" s="77"/>
      <c r="Z1315" s="77"/>
    </row>
    <row r="1316" ht="15.75" customHeight="1">
      <c r="A1316" s="2"/>
      <c r="B1316" s="89"/>
      <c r="C1316" s="89"/>
      <c r="D1316" s="18">
        <f t="shared" si="343"/>
        <v>0</v>
      </c>
      <c r="E1316" s="18">
        <f>B1316*A1307</f>
        <v>0</v>
      </c>
      <c r="F1316" s="18">
        <f t="shared" si="344"/>
        <v>0</v>
      </c>
      <c r="G1316" s="148" t="s">
        <v>528</v>
      </c>
      <c r="H1316" s="18"/>
      <c r="I1316" s="89">
        <f t="shared" si="345"/>
        <v>0</v>
      </c>
      <c r="J1316" s="116"/>
      <c r="K1316" s="3">
        <f t="shared" si="346"/>
        <v>0</v>
      </c>
      <c r="L1316" s="3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  <c r="Z1316" s="77"/>
    </row>
    <row r="1317" ht="15.75" customHeight="1">
      <c r="A1317" s="2"/>
      <c r="B1317" s="89"/>
      <c r="C1317" s="89"/>
      <c r="D1317" s="18">
        <f t="shared" si="343"/>
        <v>0</v>
      </c>
      <c r="E1317" s="18">
        <f>B1317*A1307</f>
        <v>0</v>
      </c>
      <c r="F1317" s="18">
        <f t="shared" si="344"/>
        <v>0</v>
      </c>
      <c r="G1317" s="142"/>
      <c r="H1317" s="18"/>
      <c r="I1317" s="89">
        <f t="shared" si="345"/>
        <v>0</v>
      </c>
      <c r="J1317" s="116"/>
      <c r="K1317" s="3">
        <f t="shared" si="346"/>
        <v>0</v>
      </c>
      <c r="L1317" s="3"/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  <c r="Z1317" s="77"/>
    </row>
    <row r="1318" ht="15.75" customHeight="1">
      <c r="A1318" s="1"/>
      <c r="B1318" s="89"/>
      <c r="C1318" s="89"/>
      <c r="D1318" s="18">
        <f t="shared" si="343"/>
        <v>0</v>
      </c>
      <c r="E1318" s="18">
        <f>B1318*A1307</f>
        <v>0</v>
      </c>
      <c r="F1318" s="18">
        <f t="shared" si="344"/>
        <v>0</v>
      </c>
      <c r="G1318" s="142"/>
      <c r="H1318" s="18"/>
      <c r="I1318" s="89">
        <f t="shared" si="345"/>
        <v>0</v>
      </c>
      <c r="J1318" s="116"/>
      <c r="K1318" s="3">
        <f t="shared" si="346"/>
        <v>0</v>
      </c>
      <c r="L1318" s="3"/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  <c r="Z1318" s="77"/>
    </row>
    <row r="1319" ht="15.75" customHeight="1">
      <c r="A1319" s="1"/>
      <c r="B1319" s="89"/>
      <c r="C1319" s="89"/>
      <c r="D1319" s="18">
        <f t="shared" si="343"/>
        <v>0</v>
      </c>
      <c r="E1319" s="18">
        <f>B1319*A1307</f>
        <v>0</v>
      </c>
      <c r="F1319" s="18">
        <f t="shared" si="344"/>
        <v>0</v>
      </c>
      <c r="G1319" s="142"/>
      <c r="H1319" s="18"/>
      <c r="I1319" s="89">
        <f t="shared" si="345"/>
        <v>0</v>
      </c>
      <c r="J1319" s="116"/>
      <c r="K1319" s="3">
        <f t="shared" si="346"/>
        <v>0</v>
      </c>
      <c r="L1319" s="3"/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</row>
    <row r="1320" ht="15.75" customHeight="1">
      <c r="A1320" s="31"/>
      <c r="B1320" s="89"/>
      <c r="C1320" s="89"/>
      <c r="D1320" s="95">
        <f t="shared" si="343"/>
        <v>0</v>
      </c>
      <c r="E1320" s="95">
        <f>B1320*A1307</f>
        <v>0</v>
      </c>
      <c r="F1320" s="18">
        <f t="shared" si="344"/>
        <v>0</v>
      </c>
      <c r="G1320" s="87"/>
      <c r="H1320" s="18"/>
      <c r="I1320" s="89">
        <f t="shared" si="345"/>
        <v>0</v>
      </c>
      <c r="J1320" s="118"/>
      <c r="K1320" s="3">
        <f t="shared" si="346"/>
        <v>0</v>
      </c>
      <c r="L1320" s="3"/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  <c r="Z1320" s="77"/>
    </row>
    <row r="1321" ht="15.75" customHeight="1">
      <c r="A1321" s="31"/>
      <c r="B1321" s="89"/>
      <c r="C1321" s="89"/>
      <c r="D1321" s="18">
        <f t="shared" si="343"/>
        <v>0</v>
      </c>
      <c r="E1321" s="18">
        <f>B1321*A1307</f>
        <v>0</v>
      </c>
      <c r="F1321" s="18">
        <f t="shared" si="344"/>
        <v>0</v>
      </c>
      <c r="G1321" s="143">
        <f>F1323/A1307</f>
        <v>0</v>
      </c>
      <c r="H1321" s="18"/>
      <c r="I1321" s="89">
        <f t="shared" si="345"/>
        <v>0</v>
      </c>
      <c r="J1321" s="3"/>
      <c r="K1321" s="3">
        <f t="shared" si="346"/>
        <v>0</v>
      </c>
      <c r="L1321" s="3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  <c r="Z1321" s="77"/>
    </row>
    <row r="1322" ht="15.75" customHeight="1">
      <c r="A1322" s="31"/>
      <c r="B1322" s="89"/>
      <c r="C1322" s="89"/>
      <c r="D1322" s="18">
        <f t="shared" si="343"/>
        <v>0</v>
      </c>
      <c r="E1322" s="18">
        <f>B1322*A1307</f>
        <v>0</v>
      </c>
      <c r="F1322" s="18">
        <f t="shared" si="344"/>
        <v>0</v>
      </c>
      <c r="G1322" s="142"/>
      <c r="H1322" s="18"/>
      <c r="I1322" s="89">
        <f t="shared" si="345"/>
        <v>0</v>
      </c>
      <c r="J1322" s="3"/>
      <c r="K1322" s="3">
        <f t="shared" si="346"/>
        <v>0</v>
      </c>
      <c r="L1322" s="3"/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  <c r="Z1322" s="77"/>
    </row>
    <row r="1323" ht="15.75" customHeight="1">
      <c r="A1323" s="4" t="s">
        <v>495</v>
      </c>
      <c r="B1323" s="97">
        <f>SUM(B1309:B1322)</f>
        <v>0</v>
      </c>
      <c r="C1323" s="96"/>
      <c r="D1323" s="97">
        <f t="shared" ref="D1323:F1323" si="347">SUM(D1309:D1322)</f>
        <v>0</v>
      </c>
      <c r="E1323" s="97">
        <f t="shared" si="347"/>
        <v>0</v>
      </c>
      <c r="F1323" s="97">
        <f t="shared" si="347"/>
        <v>0</v>
      </c>
      <c r="G1323" s="87"/>
      <c r="H1323" s="96"/>
      <c r="I1323" s="97">
        <f t="shared" ref="I1323:L1323" si="348">SUM(I1309:I1322)</f>
        <v>0</v>
      </c>
      <c r="J1323" s="98">
        <f t="shared" si="348"/>
        <v>0</v>
      </c>
      <c r="K1323" s="98">
        <f t="shared" si="348"/>
        <v>0</v>
      </c>
      <c r="L1323" s="98">
        <f t="shared" si="348"/>
        <v>0</v>
      </c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</row>
    <row r="1324" ht="15.75" customHeight="1">
      <c r="A1324" s="8"/>
      <c r="B1324" s="100"/>
      <c r="C1324" s="100"/>
      <c r="D1324" s="100"/>
      <c r="E1324" s="100"/>
      <c r="F1324" s="100"/>
      <c r="G1324" s="100"/>
      <c r="H1324" s="100"/>
      <c r="I1324" s="101" t="s">
        <v>496</v>
      </c>
      <c r="J1324" s="33"/>
      <c r="K1324" s="100"/>
      <c r="L1324" s="101" t="s">
        <v>497</v>
      </c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  <c r="Z1324" s="77"/>
    </row>
    <row r="1325" ht="15.75" customHeight="1">
      <c r="A1325" s="8"/>
      <c r="B1325" s="100"/>
      <c r="C1325" s="100"/>
      <c r="D1325" s="100"/>
      <c r="E1325" s="100"/>
      <c r="F1325" s="100"/>
      <c r="G1325" s="100"/>
      <c r="H1325" s="100"/>
      <c r="I1325" s="104">
        <f>G1321*A1307</f>
        <v>0</v>
      </c>
      <c r="J1325" s="33"/>
      <c r="K1325" s="100"/>
      <c r="L1325" s="104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</row>
    <row r="1326" ht="15.75" customHeight="1">
      <c r="A1326" s="8"/>
      <c r="B1326" s="8"/>
      <c r="C1326" s="8"/>
      <c r="D1326" s="8"/>
      <c r="E1326" s="8"/>
      <c r="F1326" s="8"/>
      <c r="G1326" s="8"/>
      <c r="H1326" s="8"/>
      <c r="I1326" s="8"/>
      <c r="J1326" s="33"/>
      <c r="K1326" s="8"/>
      <c r="L1326" s="8"/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  <c r="Z1326" s="77"/>
    </row>
    <row r="1327" ht="15.75" customHeight="1">
      <c r="A1327" s="8"/>
      <c r="B1327" s="8"/>
      <c r="C1327" s="8"/>
      <c r="D1327" s="8"/>
      <c r="E1327" s="8"/>
      <c r="F1327" s="8"/>
      <c r="G1327" s="8"/>
      <c r="H1327" s="8"/>
      <c r="I1327" s="8"/>
      <c r="J1327" s="33"/>
      <c r="K1327" s="8"/>
      <c r="L1327" s="8"/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  <c r="Z1327" s="77"/>
    </row>
    <row r="1328" ht="15.75" customHeight="1">
      <c r="A1328" s="66"/>
      <c r="B1328" s="75"/>
      <c r="C1328" s="75"/>
      <c r="D1328" s="75"/>
      <c r="E1328" s="75"/>
      <c r="F1328" s="75"/>
      <c r="G1328" s="75"/>
      <c r="H1328" s="75"/>
      <c r="I1328" s="75"/>
      <c r="J1328" s="75"/>
      <c r="K1328" s="75"/>
      <c r="L1328" s="76"/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  <c r="Z1328" s="77"/>
    </row>
    <row r="1329" ht="15.75" customHeight="1">
      <c r="A1329" s="78" t="s">
        <v>478</v>
      </c>
      <c r="B1329" s="79" t="s">
        <v>479</v>
      </c>
      <c r="C1329" s="75"/>
      <c r="D1329" s="76"/>
      <c r="E1329" s="80" t="s">
        <v>480</v>
      </c>
      <c r="F1329" s="75"/>
      <c r="G1329" s="76"/>
      <c r="H1329" s="79" t="s">
        <v>481</v>
      </c>
      <c r="I1329" s="75"/>
      <c r="J1329" s="75"/>
      <c r="K1329" s="75"/>
      <c r="L1329" s="76"/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  <c r="Z1329" s="77"/>
    </row>
    <row r="1330" ht="15.75" customHeight="1">
      <c r="A1330" s="177">
        <v>4.0</v>
      </c>
      <c r="B1330" s="82" t="s">
        <v>482</v>
      </c>
      <c r="C1330" s="82" t="s">
        <v>483</v>
      </c>
      <c r="D1330" s="82" t="s">
        <v>484</v>
      </c>
      <c r="E1330" s="82" t="s">
        <v>485</v>
      </c>
      <c r="F1330" s="82" t="s">
        <v>484</v>
      </c>
      <c r="G1330" s="82" t="s">
        <v>524</v>
      </c>
      <c r="H1330" s="82" t="s">
        <v>486</v>
      </c>
      <c r="I1330" s="82" t="s">
        <v>487</v>
      </c>
      <c r="J1330" s="114" t="s">
        <v>488</v>
      </c>
      <c r="K1330" s="85" t="s">
        <v>489</v>
      </c>
      <c r="L1330" s="85" t="s">
        <v>490</v>
      </c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</row>
    <row r="1331" ht="15.75" customHeight="1">
      <c r="A1331" s="86" t="s">
        <v>491</v>
      </c>
      <c r="B1331" s="87"/>
      <c r="C1331" s="87"/>
      <c r="D1331" s="87"/>
      <c r="E1331" s="87"/>
      <c r="F1331" s="87"/>
      <c r="G1331" s="87"/>
      <c r="H1331" s="87"/>
      <c r="I1331" s="87"/>
      <c r="J1331" s="115"/>
      <c r="K1331" s="87"/>
      <c r="L1331" s="87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</row>
    <row r="1332" ht="15.75" customHeight="1">
      <c r="A1332" s="2"/>
      <c r="B1332" s="89"/>
      <c r="C1332" s="89"/>
      <c r="D1332" s="18">
        <f t="shared" ref="D1332:D1345" si="349">C1332*B1332</f>
        <v>0</v>
      </c>
      <c r="E1332" s="18">
        <f>B1332*A1330</f>
        <v>0</v>
      </c>
      <c r="F1332" s="18">
        <f t="shared" ref="F1332:F1345" si="350">E1332*C1332</f>
        <v>0</v>
      </c>
      <c r="G1332" s="140">
        <v>0.0</v>
      </c>
      <c r="H1332" s="18"/>
      <c r="I1332" s="89">
        <f t="shared" ref="I1332:I1345" si="351">H1332*E1332</f>
        <v>0</v>
      </c>
      <c r="J1332" s="116"/>
      <c r="K1332" s="3">
        <f t="shared" ref="K1332:K1345" si="352">J1332*I1332</f>
        <v>0</v>
      </c>
      <c r="L1332" s="3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</row>
    <row r="1333" ht="15.75" customHeight="1">
      <c r="A1333" s="2"/>
      <c r="B1333" s="89"/>
      <c r="C1333" s="89"/>
      <c r="D1333" s="18">
        <f t="shared" si="349"/>
        <v>0</v>
      </c>
      <c r="E1333" s="18">
        <f>B1333*A1330</f>
        <v>0</v>
      </c>
      <c r="F1333" s="18">
        <f t="shared" si="350"/>
        <v>0</v>
      </c>
      <c r="G1333" s="87"/>
      <c r="H1333" s="18"/>
      <c r="I1333" s="89">
        <f t="shared" si="351"/>
        <v>0</v>
      </c>
      <c r="J1333" s="116"/>
      <c r="K1333" s="3">
        <f t="shared" si="352"/>
        <v>0</v>
      </c>
      <c r="L1333" s="3"/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  <c r="Z1333" s="77"/>
    </row>
    <row r="1334" ht="15.75" customHeight="1">
      <c r="A1334" s="2"/>
      <c r="B1334" s="18"/>
      <c r="C1334" s="18"/>
      <c r="D1334" s="18">
        <f t="shared" si="349"/>
        <v>0</v>
      </c>
      <c r="E1334" s="18">
        <f>B1334*A1330</f>
        <v>0</v>
      </c>
      <c r="F1334" s="18">
        <f t="shared" si="350"/>
        <v>0</v>
      </c>
      <c r="G1334" s="148" t="s">
        <v>527</v>
      </c>
      <c r="H1334" s="18"/>
      <c r="I1334" s="89">
        <f t="shared" si="351"/>
        <v>0</v>
      </c>
      <c r="J1334" s="116"/>
      <c r="K1334" s="3">
        <f t="shared" si="352"/>
        <v>0</v>
      </c>
      <c r="L1334" s="3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</row>
    <row r="1335" ht="15.75" customHeight="1">
      <c r="A1335" s="2"/>
      <c r="B1335" s="18"/>
      <c r="C1335" s="18"/>
      <c r="D1335" s="18">
        <f t="shared" si="349"/>
        <v>0</v>
      </c>
      <c r="E1335" s="18">
        <f>B1335*A1330</f>
        <v>0</v>
      </c>
      <c r="F1335" s="18">
        <f t="shared" si="350"/>
        <v>0</v>
      </c>
      <c r="G1335" s="142"/>
      <c r="H1335" s="18"/>
      <c r="I1335" s="89">
        <f t="shared" si="351"/>
        <v>0</v>
      </c>
      <c r="J1335" s="116"/>
      <c r="K1335" s="3">
        <f t="shared" si="352"/>
        <v>0</v>
      </c>
      <c r="L1335" s="3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  <c r="Z1335" s="77"/>
    </row>
    <row r="1336" ht="15.75" customHeight="1">
      <c r="A1336" s="2"/>
      <c r="B1336" s="18"/>
      <c r="C1336" s="18"/>
      <c r="D1336" s="18">
        <f t="shared" si="349"/>
        <v>0</v>
      </c>
      <c r="E1336" s="18">
        <f>B1336*A1330</f>
        <v>0</v>
      </c>
      <c r="F1336" s="18">
        <f t="shared" si="350"/>
        <v>0</v>
      </c>
      <c r="G1336" s="142"/>
      <c r="H1336" s="18"/>
      <c r="I1336" s="89">
        <f t="shared" si="351"/>
        <v>0</v>
      </c>
      <c r="J1336" s="116"/>
      <c r="K1336" s="3">
        <f t="shared" si="352"/>
        <v>0</v>
      </c>
      <c r="L1336" s="3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  <c r="Z1336" s="77"/>
    </row>
    <row r="1337" ht="15.75" customHeight="1">
      <c r="A1337" s="2"/>
      <c r="B1337" s="18"/>
      <c r="C1337" s="18"/>
      <c r="D1337" s="18">
        <f t="shared" si="349"/>
        <v>0</v>
      </c>
      <c r="E1337" s="18">
        <f>B1337*A1330</f>
        <v>0</v>
      </c>
      <c r="F1337" s="18">
        <f t="shared" si="350"/>
        <v>0</v>
      </c>
      <c r="G1337" s="87"/>
      <c r="H1337" s="18"/>
      <c r="I1337" s="89">
        <f t="shared" si="351"/>
        <v>0</v>
      </c>
      <c r="J1337" s="116"/>
      <c r="K1337" s="3">
        <f t="shared" si="352"/>
        <v>0</v>
      </c>
      <c r="L1337" s="3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  <c r="Z1337" s="77"/>
    </row>
    <row r="1338" ht="15.75" customHeight="1">
      <c r="A1338" s="2"/>
      <c r="B1338" s="18"/>
      <c r="C1338" s="18"/>
      <c r="D1338" s="18">
        <f t="shared" si="349"/>
        <v>0</v>
      </c>
      <c r="E1338" s="18">
        <f>B1338*A1330</f>
        <v>0</v>
      </c>
      <c r="F1338" s="18">
        <f t="shared" si="350"/>
        <v>0</v>
      </c>
      <c r="G1338" s="59"/>
      <c r="H1338" s="18"/>
      <c r="I1338" s="89">
        <f t="shared" si="351"/>
        <v>0</v>
      </c>
      <c r="J1338" s="116"/>
      <c r="K1338" s="3">
        <f t="shared" si="352"/>
        <v>0</v>
      </c>
      <c r="L1338" s="3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  <c r="Z1338" s="77"/>
    </row>
    <row r="1339" ht="15.75" customHeight="1">
      <c r="A1339" s="2"/>
      <c r="B1339" s="89"/>
      <c r="C1339" s="89"/>
      <c r="D1339" s="18">
        <f t="shared" si="349"/>
        <v>0</v>
      </c>
      <c r="E1339" s="18">
        <f>B1339*A1330</f>
        <v>0</v>
      </c>
      <c r="F1339" s="18">
        <f t="shared" si="350"/>
        <v>0</v>
      </c>
      <c r="G1339" s="148" t="s">
        <v>528</v>
      </c>
      <c r="H1339" s="18"/>
      <c r="I1339" s="89">
        <f t="shared" si="351"/>
        <v>0</v>
      </c>
      <c r="J1339" s="116"/>
      <c r="K1339" s="3">
        <f t="shared" si="352"/>
        <v>0</v>
      </c>
      <c r="L1339" s="3"/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  <c r="Z1339" s="77"/>
    </row>
    <row r="1340" ht="15.75" customHeight="1">
      <c r="A1340" s="2"/>
      <c r="B1340" s="89"/>
      <c r="C1340" s="89"/>
      <c r="D1340" s="18">
        <f t="shared" si="349"/>
        <v>0</v>
      </c>
      <c r="E1340" s="18">
        <f>B1340*A1330</f>
        <v>0</v>
      </c>
      <c r="F1340" s="18">
        <f t="shared" si="350"/>
        <v>0</v>
      </c>
      <c r="G1340" s="142"/>
      <c r="H1340" s="18"/>
      <c r="I1340" s="89">
        <f t="shared" si="351"/>
        <v>0</v>
      </c>
      <c r="J1340" s="116"/>
      <c r="K1340" s="3">
        <f t="shared" si="352"/>
        <v>0</v>
      </c>
      <c r="L1340" s="3"/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</row>
    <row r="1341" ht="15.75" customHeight="1">
      <c r="A1341" s="1"/>
      <c r="B1341" s="89"/>
      <c r="C1341" s="89"/>
      <c r="D1341" s="18">
        <f t="shared" si="349"/>
        <v>0</v>
      </c>
      <c r="E1341" s="18">
        <f>B1341*A1330</f>
        <v>0</v>
      </c>
      <c r="F1341" s="18">
        <f t="shared" si="350"/>
        <v>0</v>
      </c>
      <c r="G1341" s="142"/>
      <c r="H1341" s="18"/>
      <c r="I1341" s="89">
        <f t="shared" si="351"/>
        <v>0</v>
      </c>
      <c r="J1341" s="116"/>
      <c r="K1341" s="3">
        <f t="shared" si="352"/>
        <v>0</v>
      </c>
      <c r="L1341" s="3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  <c r="Z1341" s="77"/>
    </row>
    <row r="1342" ht="15.75" customHeight="1">
      <c r="A1342" s="1"/>
      <c r="B1342" s="89"/>
      <c r="C1342" s="89"/>
      <c r="D1342" s="18">
        <f t="shared" si="349"/>
        <v>0</v>
      </c>
      <c r="E1342" s="18">
        <f>B1342*A1330</f>
        <v>0</v>
      </c>
      <c r="F1342" s="18">
        <f t="shared" si="350"/>
        <v>0</v>
      </c>
      <c r="G1342" s="142"/>
      <c r="H1342" s="18"/>
      <c r="I1342" s="89">
        <f t="shared" si="351"/>
        <v>0</v>
      </c>
      <c r="J1342" s="116"/>
      <c r="K1342" s="3">
        <f t="shared" si="352"/>
        <v>0</v>
      </c>
      <c r="L1342" s="3"/>
      <c r="M1342" s="77"/>
      <c r="N1342" s="77"/>
      <c r="O1342" s="77"/>
      <c r="P1342" s="77"/>
      <c r="Q1342" s="77"/>
      <c r="R1342" s="77"/>
      <c r="S1342" s="77"/>
      <c r="T1342" s="77"/>
      <c r="U1342" s="77"/>
      <c r="V1342" s="77"/>
      <c r="W1342" s="77"/>
      <c r="X1342" s="77"/>
      <c r="Y1342" s="77"/>
      <c r="Z1342" s="77"/>
    </row>
    <row r="1343" ht="15.75" customHeight="1">
      <c r="A1343" s="31"/>
      <c r="B1343" s="89"/>
      <c r="C1343" s="89"/>
      <c r="D1343" s="95">
        <f t="shared" si="349"/>
        <v>0</v>
      </c>
      <c r="E1343" s="95">
        <f>B1343*A1330</f>
        <v>0</v>
      </c>
      <c r="F1343" s="18">
        <f t="shared" si="350"/>
        <v>0</v>
      </c>
      <c r="G1343" s="87"/>
      <c r="H1343" s="18"/>
      <c r="I1343" s="89">
        <f t="shared" si="351"/>
        <v>0</v>
      </c>
      <c r="J1343" s="118"/>
      <c r="K1343" s="3">
        <f t="shared" si="352"/>
        <v>0</v>
      </c>
      <c r="L1343" s="3"/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  <c r="Z1343" s="77"/>
    </row>
    <row r="1344" ht="15.75" customHeight="1">
      <c r="A1344" s="31"/>
      <c r="B1344" s="89"/>
      <c r="C1344" s="89"/>
      <c r="D1344" s="18">
        <f t="shared" si="349"/>
        <v>0</v>
      </c>
      <c r="E1344" s="18">
        <f>B1344*A1330</f>
        <v>0</v>
      </c>
      <c r="F1344" s="18">
        <f t="shared" si="350"/>
        <v>0</v>
      </c>
      <c r="G1344" s="143">
        <f>F1346/A1330</f>
        <v>0</v>
      </c>
      <c r="H1344" s="18"/>
      <c r="I1344" s="89">
        <f t="shared" si="351"/>
        <v>0</v>
      </c>
      <c r="J1344" s="3"/>
      <c r="K1344" s="3">
        <f t="shared" si="352"/>
        <v>0</v>
      </c>
      <c r="L1344" s="3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  <c r="Z1344" s="77"/>
    </row>
    <row r="1345" ht="15.75" customHeight="1">
      <c r="A1345" s="31"/>
      <c r="B1345" s="89"/>
      <c r="C1345" s="89"/>
      <c r="D1345" s="18">
        <f t="shared" si="349"/>
        <v>0</v>
      </c>
      <c r="E1345" s="18">
        <f>B1345*A1330</f>
        <v>0</v>
      </c>
      <c r="F1345" s="18">
        <f t="shared" si="350"/>
        <v>0</v>
      </c>
      <c r="G1345" s="142"/>
      <c r="H1345" s="18"/>
      <c r="I1345" s="89">
        <f t="shared" si="351"/>
        <v>0</v>
      </c>
      <c r="J1345" s="3"/>
      <c r="K1345" s="3">
        <f t="shared" si="352"/>
        <v>0</v>
      </c>
      <c r="L1345" s="3"/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  <c r="Z1345" s="77"/>
    </row>
    <row r="1346" ht="15.75" customHeight="1">
      <c r="A1346" s="4" t="s">
        <v>495</v>
      </c>
      <c r="B1346" s="97">
        <f>SUM(B1332:B1345)</f>
        <v>0</v>
      </c>
      <c r="C1346" s="96"/>
      <c r="D1346" s="97">
        <f t="shared" ref="D1346:F1346" si="353">SUM(D1332:D1345)</f>
        <v>0</v>
      </c>
      <c r="E1346" s="97">
        <f t="shared" si="353"/>
        <v>0</v>
      </c>
      <c r="F1346" s="97">
        <f t="shared" si="353"/>
        <v>0</v>
      </c>
      <c r="G1346" s="87"/>
      <c r="H1346" s="96"/>
      <c r="I1346" s="97">
        <f t="shared" ref="I1346:L1346" si="354">SUM(I1332:I1345)</f>
        <v>0</v>
      </c>
      <c r="J1346" s="98">
        <f t="shared" si="354"/>
        <v>0</v>
      </c>
      <c r="K1346" s="98">
        <f t="shared" si="354"/>
        <v>0</v>
      </c>
      <c r="L1346" s="98">
        <f t="shared" si="354"/>
        <v>0</v>
      </c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  <c r="Z1346" s="77"/>
    </row>
    <row r="1347" ht="15.75" customHeight="1">
      <c r="A1347" s="8"/>
      <c r="B1347" s="100"/>
      <c r="C1347" s="100"/>
      <c r="D1347" s="100"/>
      <c r="E1347" s="100"/>
      <c r="F1347" s="100"/>
      <c r="G1347" s="100"/>
      <c r="H1347" s="100"/>
      <c r="I1347" s="101" t="s">
        <v>496</v>
      </c>
      <c r="J1347" s="33"/>
      <c r="K1347" s="100"/>
      <c r="L1347" s="101" t="s">
        <v>497</v>
      </c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  <c r="Z1347" s="77"/>
    </row>
    <row r="1348" ht="15.75" customHeight="1">
      <c r="A1348" s="8"/>
      <c r="B1348" s="100"/>
      <c r="C1348" s="100"/>
      <c r="D1348" s="100"/>
      <c r="E1348" s="100"/>
      <c r="F1348" s="100"/>
      <c r="G1348" s="100"/>
      <c r="H1348" s="100"/>
      <c r="I1348" s="104">
        <f>G1344*A1330</f>
        <v>0</v>
      </c>
      <c r="J1348" s="33"/>
      <c r="K1348" s="100"/>
      <c r="L1348" s="104"/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  <c r="Z1348" s="77"/>
    </row>
    <row r="1349" ht="15.75" customHeight="1">
      <c r="A1349" s="8"/>
      <c r="B1349" s="100"/>
      <c r="C1349" s="100"/>
      <c r="D1349" s="100"/>
      <c r="E1349" s="100"/>
      <c r="F1349" s="100"/>
      <c r="G1349" s="100"/>
      <c r="H1349" s="100"/>
      <c r="I1349" s="107"/>
      <c r="J1349" s="33"/>
      <c r="K1349" s="100"/>
      <c r="L1349" s="107"/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  <c r="Z1349" s="77"/>
    </row>
    <row r="1350" ht="15.75" customHeight="1">
      <c r="A1350" s="8"/>
      <c r="B1350" s="8"/>
      <c r="C1350" s="8"/>
      <c r="D1350" s="8"/>
      <c r="E1350" s="8"/>
      <c r="F1350" s="8"/>
      <c r="G1350" s="8"/>
      <c r="H1350" s="8"/>
      <c r="I1350" s="8"/>
      <c r="J1350" s="33"/>
      <c r="K1350" s="8"/>
      <c r="L1350" s="8"/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  <c r="Z1350" s="77"/>
    </row>
    <row r="1351" ht="15.75" customHeight="1">
      <c r="A1351" s="66"/>
      <c r="B1351" s="75"/>
      <c r="C1351" s="75"/>
      <c r="D1351" s="75"/>
      <c r="E1351" s="75"/>
      <c r="F1351" s="75"/>
      <c r="G1351" s="75"/>
      <c r="H1351" s="75"/>
      <c r="I1351" s="75"/>
      <c r="J1351" s="75"/>
      <c r="K1351" s="75"/>
      <c r="L1351" s="76"/>
      <c r="M1351" s="77"/>
      <c r="N1351" s="77"/>
      <c r="O1351" s="77"/>
      <c r="P1351" s="77"/>
      <c r="Q1351" s="77"/>
      <c r="R1351" s="77"/>
      <c r="S1351" s="77"/>
      <c r="T1351" s="77"/>
      <c r="U1351" s="77"/>
      <c r="V1351" s="77"/>
      <c r="W1351" s="77"/>
      <c r="X1351" s="77"/>
      <c r="Y1351" s="77"/>
      <c r="Z1351" s="77"/>
    </row>
    <row r="1352" ht="15.75" customHeight="1">
      <c r="A1352" s="78" t="s">
        <v>478</v>
      </c>
      <c r="B1352" s="79" t="s">
        <v>479</v>
      </c>
      <c r="C1352" s="75"/>
      <c r="D1352" s="76"/>
      <c r="E1352" s="80" t="s">
        <v>480</v>
      </c>
      <c r="F1352" s="75"/>
      <c r="G1352" s="76"/>
      <c r="H1352" s="79" t="s">
        <v>481</v>
      </c>
      <c r="I1352" s="75"/>
      <c r="J1352" s="75"/>
      <c r="K1352" s="75"/>
      <c r="L1352" s="76"/>
      <c r="M1352" s="77"/>
      <c r="N1352" s="77"/>
      <c r="O1352" s="77"/>
      <c r="P1352" s="77"/>
      <c r="Q1352" s="77"/>
      <c r="R1352" s="77"/>
      <c r="S1352" s="77"/>
      <c r="T1352" s="77"/>
      <c r="U1352" s="77"/>
      <c r="V1352" s="77"/>
      <c r="W1352" s="77"/>
      <c r="X1352" s="77"/>
      <c r="Y1352" s="77"/>
      <c r="Z1352" s="77"/>
    </row>
    <row r="1353" ht="15.75" customHeight="1">
      <c r="A1353" s="177">
        <v>4.0</v>
      </c>
      <c r="B1353" s="82" t="s">
        <v>482</v>
      </c>
      <c r="C1353" s="82" t="s">
        <v>483</v>
      </c>
      <c r="D1353" s="82" t="s">
        <v>484</v>
      </c>
      <c r="E1353" s="82" t="s">
        <v>485</v>
      </c>
      <c r="F1353" s="82" t="s">
        <v>484</v>
      </c>
      <c r="G1353" s="82" t="s">
        <v>524</v>
      </c>
      <c r="H1353" s="82" t="s">
        <v>486</v>
      </c>
      <c r="I1353" s="82" t="s">
        <v>487</v>
      </c>
      <c r="J1353" s="114" t="s">
        <v>488</v>
      </c>
      <c r="K1353" s="85" t="s">
        <v>489</v>
      </c>
      <c r="L1353" s="85" t="s">
        <v>490</v>
      </c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  <c r="Z1353" s="77"/>
    </row>
    <row r="1354" ht="15.75" customHeight="1">
      <c r="A1354" s="86" t="s">
        <v>491</v>
      </c>
      <c r="B1354" s="87"/>
      <c r="C1354" s="87"/>
      <c r="D1354" s="87"/>
      <c r="E1354" s="87"/>
      <c r="F1354" s="87"/>
      <c r="G1354" s="87"/>
      <c r="H1354" s="87"/>
      <c r="I1354" s="87"/>
      <c r="J1354" s="115"/>
      <c r="K1354" s="87"/>
      <c r="L1354" s="87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  <c r="Z1354" s="77"/>
    </row>
    <row r="1355" ht="15.75" customHeight="1">
      <c r="A1355" s="2"/>
      <c r="B1355" s="89"/>
      <c r="C1355" s="89"/>
      <c r="D1355" s="18">
        <f t="shared" ref="D1355:D1368" si="355">C1355*B1355</f>
        <v>0</v>
      </c>
      <c r="E1355" s="18">
        <f>B1355*A1353</f>
        <v>0</v>
      </c>
      <c r="F1355" s="18">
        <f t="shared" ref="F1355:F1368" si="356">E1355*C1355</f>
        <v>0</v>
      </c>
      <c r="G1355" s="140">
        <v>0.0</v>
      </c>
      <c r="H1355" s="18"/>
      <c r="I1355" s="89">
        <f t="shared" ref="I1355:I1368" si="357">H1355*E1355</f>
        <v>0</v>
      </c>
      <c r="J1355" s="116"/>
      <c r="K1355" s="3">
        <f t="shared" ref="K1355:K1368" si="358">J1355*I1355</f>
        <v>0</v>
      </c>
      <c r="L1355" s="3"/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  <c r="Z1355" s="77"/>
    </row>
    <row r="1356" ht="15.75" customHeight="1">
      <c r="A1356" s="2"/>
      <c r="B1356" s="89"/>
      <c r="C1356" s="89"/>
      <c r="D1356" s="18">
        <f t="shared" si="355"/>
        <v>0</v>
      </c>
      <c r="E1356" s="18">
        <f>B1356*A1353</f>
        <v>0</v>
      </c>
      <c r="F1356" s="18">
        <f t="shared" si="356"/>
        <v>0</v>
      </c>
      <c r="G1356" s="87"/>
      <c r="H1356" s="18"/>
      <c r="I1356" s="89">
        <f t="shared" si="357"/>
        <v>0</v>
      </c>
      <c r="J1356" s="116"/>
      <c r="K1356" s="3">
        <f t="shared" si="358"/>
        <v>0</v>
      </c>
      <c r="L1356" s="3"/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  <c r="Z1356" s="77"/>
    </row>
    <row r="1357" ht="15.75" customHeight="1">
      <c r="A1357" s="2"/>
      <c r="B1357" s="18"/>
      <c r="C1357" s="18"/>
      <c r="D1357" s="18">
        <f t="shared" si="355"/>
        <v>0</v>
      </c>
      <c r="E1357" s="18">
        <f>B1357*A1353</f>
        <v>0</v>
      </c>
      <c r="F1357" s="18">
        <f t="shared" si="356"/>
        <v>0</v>
      </c>
      <c r="G1357" s="148" t="s">
        <v>527</v>
      </c>
      <c r="H1357" s="18"/>
      <c r="I1357" s="89">
        <f t="shared" si="357"/>
        <v>0</v>
      </c>
      <c r="J1357" s="116"/>
      <c r="K1357" s="3">
        <f t="shared" si="358"/>
        <v>0</v>
      </c>
      <c r="L1357" s="3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</row>
    <row r="1358" ht="15.75" customHeight="1">
      <c r="A1358" s="2"/>
      <c r="B1358" s="18"/>
      <c r="C1358" s="18"/>
      <c r="D1358" s="18">
        <f t="shared" si="355"/>
        <v>0</v>
      </c>
      <c r="E1358" s="18">
        <f>B1358*A1353</f>
        <v>0</v>
      </c>
      <c r="F1358" s="18">
        <f t="shared" si="356"/>
        <v>0</v>
      </c>
      <c r="G1358" s="142"/>
      <c r="H1358" s="18"/>
      <c r="I1358" s="89">
        <f t="shared" si="357"/>
        <v>0</v>
      </c>
      <c r="J1358" s="116"/>
      <c r="K1358" s="3">
        <f t="shared" si="358"/>
        <v>0</v>
      </c>
      <c r="L1358" s="3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  <c r="Z1358" s="77"/>
    </row>
    <row r="1359" ht="15.75" customHeight="1">
      <c r="A1359" s="2"/>
      <c r="B1359" s="18"/>
      <c r="C1359" s="18"/>
      <c r="D1359" s="18">
        <f t="shared" si="355"/>
        <v>0</v>
      </c>
      <c r="E1359" s="18">
        <f>B1359*A1353</f>
        <v>0</v>
      </c>
      <c r="F1359" s="18">
        <f t="shared" si="356"/>
        <v>0</v>
      </c>
      <c r="G1359" s="142"/>
      <c r="H1359" s="18"/>
      <c r="I1359" s="89">
        <f t="shared" si="357"/>
        <v>0</v>
      </c>
      <c r="J1359" s="116"/>
      <c r="K1359" s="3">
        <f t="shared" si="358"/>
        <v>0</v>
      </c>
      <c r="L1359" s="3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  <c r="Z1359" s="77"/>
    </row>
    <row r="1360" ht="15.75" customHeight="1">
      <c r="A1360" s="2"/>
      <c r="B1360" s="18"/>
      <c r="C1360" s="18"/>
      <c r="D1360" s="18">
        <f t="shared" si="355"/>
        <v>0</v>
      </c>
      <c r="E1360" s="18">
        <f>B1360*A1353</f>
        <v>0</v>
      </c>
      <c r="F1360" s="18">
        <f t="shared" si="356"/>
        <v>0</v>
      </c>
      <c r="G1360" s="87"/>
      <c r="H1360" s="18"/>
      <c r="I1360" s="89">
        <f t="shared" si="357"/>
        <v>0</v>
      </c>
      <c r="J1360" s="116"/>
      <c r="K1360" s="3">
        <f t="shared" si="358"/>
        <v>0</v>
      </c>
      <c r="L1360" s="3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  <c r="Z1360" s="77"/>
    </row>
    <row r="1361" ht="15.75" customHeight="1">
      <c r="A1361" s="2"/>
      <c r="B1361" s="18"/>
      <c r="C1361" s="18"/>
      <c r="D1361" s="18">
        <f t="shared" si="355"/>
        <v>0</v>
      </c>
      <c r="E1361" s="18">
        <f>B1361*A1353</f>
        <v>0</v>
      </c>
      <c r="F1361" s="18">
        <f t="shared" si="356"/>
        <v>0</v>
      </c>
      <c r="G1361" s="59"/>
      <c r="H1361" s="18"/>
      <c r="I1361" s="89">
        <f t="shared" si="357"/>
        <v>0</v>
      </c>
      <c r="J1361" s="116"/>
      <c r="K1361" s="3">
        <f t="shared" si="358"/>
        <v>0</v>
      </c>
      <c r="L1361" s="3"/>
      <c r="M1361" s="77"/>
      <c r="N1361" s="77"/>
      <c r="O1361" s="77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  <c r="Z1361" s="77"/>
    </row>
    <row r="1362" ht="15.75" customHeight="1">
      <c r="A1362" s="2"/>
      <c r="B1362" s="89"/>
      <c r="C1362" s="89"/>
      <c r="D1362" s="18">
        <f t="shared" si="355"/>
        <v>0</v>
      </c>
      <c r="E1362" s="18">
        <f>B1362*A1353</f>
        <v>0</v>
      </c>
      <c r="F1362" s="18">
        <f t="shared" si="356"/>
        <v>0</v>
      </c>
      <c r="G1362" s="148" t="s">
        <v>528</v>
      </c>
      <c r="H1362" s="18"/>
      <c r="I1362" s="89">
        <f t="shared" si="357"/>
        <v>0</v>
      </c>
      <c r="J1362" s="116"/>
      <c r="K1362" s="3">
        <f t="shared" si="358"/>
        <v>0</v>
      </c>
      <c r="L1362" s="3"/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  <c r="Z1362" s="77"/>
    </row>
    <row r="1363" ht="15.75" customHeight="1">
      <c r="A1363" s="2"/>
      <c r="B1363" s="89"/>
      <c r="C1363" s="89"/>
      <c r="D1363" s="18">
        <f t="shared" si="355"/>
        <v>0</v>
      </c>
      <c r="E1363" s="18">
        <f>B1363*A1353</f>
        <v>0</v>
      </c>
      <c r="F1363" s="18">
        <f t="shared" si="356"/>
        <v>0</v>
      </c>
      <c r="G1363" s="142"/>
      <c r="H1363" s="18"/>
      <c r="I1363" s="89">
        <f t="shared" si="357"/>
        <v>0</v>
      </c>
      <c r="J1363" s="116"/>
      <c r="K1363" s="3">
        <f t="shared" si="358"/>
        <v>0</v>
      </c>
      <c r="L1363" s="3"/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  <c r="Z1363" s="77"/>
    </row>
    <row r="1364" ht="15.75" customHeight="1">
      <c r="A1364" s="1"/>
      <c r="B1364" s="89"/>
      <c r="C1364" s="89"/>
      <c r="D1364" s="18">
        <f t="shared" si="355"/>
        <v>0</v>
      </c>
      <c r="E1364" s="18">
        <f>B1364*A1353</f>
        <v>0</v>
      </c>
      <c r="F1364" s="18">
        <f t="shared" si="356"/>
        <v>0</v>
      </c>
      <c r="G1364" s="142"/>
      <c r="H1364" s="18"/>
      <c r="I1364" s="89">
        <f t="shared" si="357"/>
        <v>0</v>
      </c>
      <c r="J1364" s="116"/>
      <c r="K1364" s="3">
        <f t="shared" si="358"/>
        <v>0</v>
      </c>
      <c r="L1364" s="3"/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  <c r="Z1364" s="77"/>
    </row>
    <row r="1365" ht="15.75" customHeight="1">
      <c r="A1365" s="1"/>
      <c r="B1365" s="89"/>
      <c r="C1365" s="89"/>
      <c r="D1365" s="18">
        <f t="shared" si="355"/>
        <v>0</v>
      </c>
      <c r="E1365" s="18">
        <f>B1365*A1353</f>
        <v>0</v>
      </c>
      <c r="F1365" s="18">
        <f t="shared" si="356"/>
        <v>0</v>
      </c>
      <c r="G1365" s="142"/>
      <c r="H1365" s="18"/>
      <c r="I1365" s="89">
        <f t="shared" si="357"/>
        <v>0</v>
      </c>
      <c r="J1365" s="116"/>
      <c r="K1365" s="3">
        <f t="shared" si="358"/>
        <v>0</v>
      </c>
      <c r="L1365" s="3"/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  <c r="Z1365" s="77"/>
    </row>
    <row r="1366" ht="15.75" customHeight="1">
      <c r="A1366" s="31"/>
      <c r="B1366" s="89"/>
      <c r="C1366" s="89"/>
      <c r="D1366" s="95">
        <f t="shared" si="355"/>
        <v>0</v>
      </c>
      <c r="E1366" s="95">
        <f>B1366*A1353</f>
        <v>0</v>
      </c>
      <c r="F1366" s="18">
        <f t="shared" si="356"/>
        <v>0</v>
      </c>
      <c r="G1366" s="87"/>
      <c r="H1366" s="18"/>
      <c r="I1366" s="89">
        <f t="shared" si="357"/>
        <v>0</v>
      </c>
      <c r="J1366" s="118"/>
      <c r="K1366" s="3">
        <f t="shared" si="358"/>
        <v>0</v>
      </c>
      <c r="L1366" s="3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  <c r="Z1366" s="77"/>
    </row>
    <row r="1367" ht="15.75" customHeight="1">
      <c r="A1367" s="31"/>
      <c r="B1367" s="89"/>
      <c r="C1367" s="89"/>
      <c r="D1367" s="18">
        <f t="shared" si="355"/>
        <v>0</v>
      </c>
      <c r="E1367" s="18">
        <f>B1367*A1353</f>
        <v>0</v>
      </c>
      <c r="F1367" s="18">
        <f t="shared" si="356"/>
        <v>0</v>
      </c>
      <c r="G1367" s="143">
        <f>F1369/A1353</f>
        <v>0</v>
      </c>
      <c r="H1367" s="18"/>
      <c r="I1367" s="89">
        <f t="shared" si="357"/>
        <v>0</v>
      </c>
      <c r="J1367" s="3"/>
      <c r="K1367" s="3">
        <f t="shared" si="358"/>
        <v>0</v>
      </c>
      <c r="L1367" s="3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  <c r="Z1367" s="77"/>
    </row>
    <row r="1368" ht="15.75" customHeight="1">
      <c r="A1368" s="31"/>
      <c r="B1368" s="89"/>
      <c r="C1368" s="89"/>
      <c r="D1368" s="18">
        <f t="shared" si="355"/>
        <v>0</v>
      </c>
      <c r="E1368" s="18">
        <f>B1368*A1353</f>
        <v>0</v>
      </c>
      <c r="F1368" s="18">
        <f t="shared" si="356"/>
        <v>0</v>
      </c>
      <c r="G1368" s="142"/>
      <c r="H1368" s="18"/>
      <c r="I1368" s="89">
        <f t="shared" si="357"/>
        <v>0</v>
      </c>
      <c r="J1368" s="3"/>
      <c r="K1368" s="3">
        <f t="shared" si="358"/>
        <v>0</v>
      </c>
      <c r="L1368" s="3"/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  <c r="Z1368" s="77"/>
    </row>
    <row r="1369" ht="15.75" customHeight="1">
      <c r="A1369" s="4" t="s">
        <v>495</v>
      </c>
      <c r="B1369" s="97">
        <f>SUM(B1355:B1368)</f>
        <v>0</v>
      </c>
      <c r="C1369" s="96"/>
      <c r="D1369" s="97">
        <f t="shared" ref="D1369:F1369" si="359">SUM(D1355:D1368)</f>
        <v>0</v>
      </c>
      <c r="E1369" s="97">
        <f t="shared" si="359"/>
        <v>0</v>
      </c>
      <c r="F1369" s="97">
        <f t="shared" si="359"/>
        <v>0</v>
      </c>
      <c r="G1369" s="87"/>
      <c r="H1369" s="96"/>
      <c r="I1369" s="97">
        <f t="shared" ref="I1369:L1369" si="360">SUM(I1355:I1368)</f>
        <v>0</v>
      </c>
      <c r="J1369" s="98">
        <f t="shared" si="360"/>
        <v>0</v>
      </c>
      <c r="K1369" s="98">
        <f t="shared" si="360"/>
        <v>0</v>
      </c>
      <c r="L1369" s="98">
        <f t="shared" si="360"/>
        <v>0</v>
      </c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  <c r="Z1369" s="77"/>
    </row>
    <row r="1370" ht="15.75" customHeight="1">
      <c r="A1370" s="8"/>
      <c r="B1370" s="100"/>
      <c r="C1370" s="100"/>
      <c r="D1370" s="100"/>
      <c r="E1370" s="100"/>
      <c r="F1370" s="100"/>
      <c r="G1370" s="100"/>
      <c r="H1370" s="100"/>
      <c r="I1370" s="101" t="s">
        <v>496</v>
      </c>
      <c r="J1370" s="33"/>
      <c r="K1370" s="100"/>
      <c r="L1370" s="101" t="s">
        <v>497</v>
      </c>
      <c r="M1370" s="77"/>
      <c r="N1370" s="77"/>
      <c r="O1370" s="77"/>
      <c r="P1370" s="77"/>
      <c r="Q1370" s="77"/>
      <c r="R1370" s="77"/>
      <c r="S1370" s="77"/>
      <c r="T1370" s="77"/>
      <c r="U1370" s="77"/>
      <c r="V1370" s="77"/>
      <c r="W1370" s="77"/>
      <c r="X1370" s="77"/>
      <c r="Y1370" s="77"/>
      <c r="Z1370" s="77"/>
    </row>
    <row r="1371" ht="15.75" customHeight="1">
      <c r="A1371" s="8"/>
      <c r="B1371" s="100"/>
      <c r="C1371" s="100"/>
      <c r="D1371" s="100"/>
      <c r="E1371" s="100"/>
      <c r="F1371" s="100"/>
      <c r="G1371" s="100"/>
      <c r="H1371" s="100"/>
      <c r="I1371" s="104">
        <f>G1367*A1353</f>
        <v>0</v>
      </c>
      <c r="J1371" s="33"/>
      <c r="K1371" s="100"/>
      <c r="L1371" s="104"/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  <c r="Z1371" s="77"/>
    </row>
    <row r="1372" ht="15.75" customHeight="1">
      <c r="A1372" s="8"/>
      <c r="B1372" s="8"/>
      <c r="C1372" s="8"/>
      <c r="D1372" s="8"/>
      <c r="E1372" s="8"/>
      <c r="F1372" s="8"/>
      <c r="G1372" s="8"/>
      <c r="H1372" s="8"/>
      <c r="I1372" s="8"/>
      <c r="J1372" s="33"/>
      <c r="K1372" s="8"/>
      <c r="L1372" s="8"/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  <c r="Z1372" s="77"/>
    </row>
    <row r="1373" ht="15.75" customHeight="1">
      <c r="A1373" s="8"/>
      <c r="B1373" s="8"/>
      <c r="C1373" s="8"/>
      <c r="D1373" s="8"/>
      <c r="E1373" s="8"/>
      <c r="F1373" s="8"/>
      <c r="G1373" s="8"/>
      <c r="H1373" s="8"/>
      <c r="I1373" s="8"/>
      <c r="J1373" s="33"/>
      <c r="K1373" s="8"/>
      <c r="L1373" s="8"/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  <c r="Z1373" s="77"/>
    </row>
    <row r="1374" ht="15.75" customHeight="1">
      <c r="A1374" s="66"/>
      <c r="B1374" s="75"/>
      <c r="C1374" s="75"/>
      <c r="D1374" s="75"/>
      <c r="E1374" s="75"/>
      <c r="F1374" s="75"/>
      <c r="G1374" s="75"/>
      <c r="H1374" s="75"/>
      <c r="I1374" s="75"/>
      <c r="J1374" s="75"/>
      <c r="K1374" s="75"/>
      <c r="L1374" s="76"/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  <c r="Z1374" s="77"/>
    </row>
    <row r="1375" ht="15.75" customHeight="1">
      <c r="A1375" s="78" t="s">
        <v>478</v>
      </c>
      <c r="B1375" s="79" t="s">
        <v>479</v>
      </c>
      <c r="C1375" s="75"/>
      <c r="D1375" s="76"/>
      <c r="E1375" s="80" t="s">
        <v>480</v>
      </c>
      <c r="F1375" s="75"/>
      <c r="G1375" s="76"/>
      <c r="H1375" s="79" t="s">
        <v>481</v>
      </c>
      <c r="I1375" s="75"/>
      <c r="J1375" s="75"/>
      <c r="K1375" s="75"/>
      <c r="L1375" s="76"/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  <c r="Z1375" s="77"/>
    </row>
    <row r="1376" ht="15.75" customHeight="1">
      <c r="A1376" s="177">
        <v>4.0</v>
      </c>
      <c r="B1376" s="82" t="s">
        <v>482</v>
      </c>
      <c r="C1376" s="82" t="s">
        <v>483</v>
      </c>
      <c r="D1376" s="82" t="s">
        <v>484</v>
      </c>
      <c r="E1376" s="82" t="s">
        <v>485</v>
      </c>
      <c r="F1376" s="82" t="s">
        <v>484</v>
      </c>
      <c r="G1376" s="82" t="s">
        <v>524</v>
      </c>
      <c r="H1376" s="82" t="s">
        <v>486</v>
      </c>
      <c r="I1376" s="82" t="s">
        <v>487</v>
      </c>
      <c r="J1376" s="114" t="s">
        <v>488</v>
      </c>
      <c r="K1376" s="85" t="s">
        <v>489</v>
      </c>
      <c r="L1376" s="85" t="s">
        <v>490</v>
      </c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  <c r="Z1376" s="77"/>
    </row>
    <row r="1377" ht="15.75" customHeight="1">
      <c r="A1377" s="86" t="s">
        <v>491</v>
      </c>
      <c r="B1377" s="87"/>
      <c r="C1377" s="87"/>
      <c r="D1377" s="87"/>
      <c r="E1377" s="87"/>
      <c r="F1377" s="87"/>
      <c r="G1377" s="87"/>
      <c r="H1377" s="87"/>
      <c r="I1377" s="87"/>
      <c r="J1377" s="115"/>
      <c r="K1377" s="87"/>
      <c r="L1377" s="87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  <c r="Z1377" s="77"/>
    </row>
    <row r="1378" ht="15.75" customHeight="1">
      <c r="A1378" s="2"/>
      <c r="B1378" s="89"/>
      <c r="C1378" s="89"/>
      <c r="D1378" s="18">
        <f t="shared" ref="D1378:D1391" si="361">C1378*B1378</f>
        <v>0</v>
      </c>
      <c r="E1378" s="18">
        <f>B1378*A1376</f>
        <v>0</v>
      </c>
      <c r="F1378" s="18">
        <f t="shared" ref="F1378:F1391" si="362">E1378*C1378</f>
        <v>0</v>
      </c>
      <c r="G1378" s="140">
        <v>0.0</v>
      </c>
      <c r="H1378" s="18"/>
      <c r="I1378" s="89">
        <f t="shared" ref="I1378:I1391" si="363">H1378*E1378</f>
        <v>0</v>
      </c>
      <c r="J1378" s="116"/>
      <c r="K1378" s="3">
        <f t="shared" ref="K1378:K1391" si="364">J1378*I1378</f>
        <v>0</v>
      </c>
      <c r="L1378" s="3"/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  <c r="Z1378" s="77"/>
    </row>
    <row r="1379" ht="15.75" customHeight="1">
      <c r="A1379" s="2"/>
      <c r="B1379" s="89"/>
      <c r="C1379" s="89"/>
      <c r="D1379" s="18">
        <f t="shared" si="361"/>
        <v>0</v>
      </c>
      <c r="E1379" s="18">
        <f>B1379*A1376</f>
        <v>0</v>
      </c>
      <c r="F1379" s="18">
        <f t="shared" si="362"/>
        <v>0</v>
      </c>
      <c r="G1379" s="87"/>
      <c r="H1379" s="18"/>
      <c r="I1379" s="89">
        <f t="shared" si="363"/>
        <v>0</v>
      </c>
      <c r="J1379" s="116"/>
      <c r="K1379" s="3">
        <f t="shared" si="364"/>
        <v>0</v>
      </c>
      <c r="L1379" s="3"/>
      <c r="M1379" s="77"/>
      <c r="N1379" s="77"/>
      <c r="O1379" s="77"/>
      <c r="P1379" s="77"/>
      <c r="Q1379" s="77"/>
      <c r="R1379" s="77"/>
      <c r="S1379" s="77"/>
      <c r="T1379" s="77"/>
      <c r="U1379" s="77"/>
      <c r="V1379" s="77"/>
      <c r="W1379" s="77"/>
      <c r="X1379" s="77"/>
      <c r="Y1379" s="77"/>
      <c r="Z1379" s="77"/>
    </row>
    <row r="1380" ht="15.75" customHeight="1">
      <c r="A1380" s="2"/>
      <c r="B1380" s="18"/>
      <c r="C1380" s="18"/>
      <c r="D1380" s="18">
        <f t="shared" si="361"/>
        <v>0</v>
      </c>
      <c r="E1380" s="18">
        <f>B1380*A1376</f>
        <v>0</v>
      </c>
      <c r="F1380" s="18">
        <f t="shared" si="362"/>
        <v>0</v>
      </c>
      <c r="G1380" s="148" t="s">
        <v>527</v>
      </c>
      <c r="H1380" s="18"/>
      <c r="I1380" s="89">
        <f t="shared" si="363"/>
        <v>0</v>
      </c>
      <c r="J1380" s="116"/>
      <c r="K1380" s="3">
        <f t="shared" si="364"/>
        <v>0</v>
      </c>
      <c r="L1380" s="3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  <c r="Z1380" s="77"/>
    </row>
    <row r="1381" ht="15.75" customHeight="1">
      <c r="A1381" s="2"/>
      <c r="B1381" s="18"/>
      <c r="C1381" s="18"/>
      <c r="D1381" s="18">
        <f t="shared" si="361"/>
        <v>0</v>
      </c>
      <c r="E1381" s="18">
        <f>B1381*A1376</f>
        <v>0</v>
      </c>
      <c r="F1381" s="18">
        <f t="shared" si="362"/>
        <v>0</v>
      </c>
      <c r="G1381" s="142"/>
      <c r="H1381" s="18"/>
      <c r="I1381" s="89">
        <f t="shared" si="363"/>
        <v>0</v>
      </c>
      <c r="J1381" s="116"/>
      <c r="K1381" s="3">
        <f t="shared" si="364"/>
        <v>0</v>
      </c>
      <c r="L1381" s="3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  <c r="Z1381" s="77"/>
    </row>
    <row r="1382" ht="15.75" customHeight="1">
      <c r="A1382" s="2"/>
      <c r="B1382" s="18"/>
      <c r="C1382" s="18"/>
      <c r="D1382" s="18">
        <f t="shared" si="361"/>
        <v>0</v>
      </c>
      <c r="E1382" s="18">
        <f>B1382*A1376</f>
        <v>0</v>
      </c>
      <c r="F1382" s="18">
        <f t="shared" si="362"/>
        <v>0</v>
      </c>
      <c r="G1382" s="142"/>
      <c r="H1382" s="18"/>
      <c r="I1382" s="89">
        <f t="shared" si="363"/>
        <v>0</v>
      </c>
      <c r="J1382" s="116"/>
      <c r="K1382" s="3">
        <f t="shared" si="364"/>
        <v>0</v>
      </c>
      <c r="L1382" s="3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</row>
    <row r="1383" ht="15.75" customHeight="1">
      <c r="A1383" s="2"/>
      <c r="B1383" s="18"/>
      <c r="C1383" s="18"/>
      <c r="D1383" s="18">
        <f t="shared" si="361"/>
        <v>0</v>
      </c>
      <c r="E1383" s="18">
        <f>B1383*A1376</f>
        <v>0</v>
      </c>
      <c r="F1383" s="18">
        <f t="shared" si="362"/>
        <v>0</v>
      </c>
      <c r="G1383" s="87"/>
      <c r="H1383" s="18"/>
      <c r="I1383" s="89">
        <f t="shared" si="363"/>
        <v>0</v>
      </c>
      <c r="J1383" s="116"/>
      <c r="K1383" s="3">
        <f t="shared" si="364"/>
        <v>0</v>
      </c>
      <c r="L1383" s="3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  <c r="Z1383" s="77"/>
    </row>
    <row r="1384" ht="15.75" customHeight="1">
      <c r="A1384" s="2"/>
      <c r="B1384" s="18"/>
      <c r="C1384" s="18"/>
      <c r="D1384" s="18">
        <f t="shared" si="361"/>
        <v>0</v>
      </c>
      <c r="E1384" s="18">
        <f>B1384*A1376</f>
        <v>0</v>
      </c>
      <c r="F1384" s="18">
        <f t="shared" si="362"/>
        <v>0</v>
      </c>
      <c r="G1384" s="59"/>
      <c r="H1384" s="18"/>
      <c r="I1384" s="89">
        <f t="shared" si="363"/>
        <v>0</v>
      </c>
      <c r="J1384" s="116"/>
      <c r="K1384" s="3">
        <f t="shared" si="364"/>
        <v>0</v>
      </c>
      <c r="L1384" s="3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  <c r="Z1384" s="77"/>
    </row>
    <row r="1385" ht="15.75" customHeight="1">
      <c r="A1385" s="2"/>
      <c r="B1385" s="89"/>
      <c r="C1385" s="89"/>
      <c r="D1385" s="18">
        <f t="shared" si="361"/>
        <v>0</v>
      </c>
      <c r="E1385" s="18">
        <f>B1385*A1376</f>
        <v>0</v>
      </c>
      <c r="F1385" s="18">
        <f t="shared" si="362"/>
        <v>0</v>
      </c>
      <c r="G1385" s="148" t="s">
        <v>528</v>
      </c>
      <c r="H1385" s="18"/>
      <c r="I1385" s="89">
        <f t="shared" si="363"/>
        <v>0</v>
      </c>
      <c r="J1385" s="116"/>
      <c r="K1385" s="3">
        <f t="shared" si="364"/>
        <v>0</v>
      </c>
      <c r="L1385" s="3"/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  <c r="Z1385" s="77"/>
    </row>
    <row r="1386" ht="15.75" customHeight="1">
      <c r="A1386" s="2"/>
      <c r="B1386" s="89"/>
      <c r="C1386" s="89"/>
      <c r="D1386" s="18">
        <f t="shared" si="361"/>
        <v>0</v>
      </c>
      <c r="E1386" s="18">
        <f>B1386*A1376</f>
        <v>0</v>
      </c>
      <c r="F1386" s="18">
        <f t="shared" si="362"/>
        <v>0</v>
      </c>
      <c r="G1386" s="142"/>
      <c r="H1386" s="18"/>
      <c r="I1386" s="89">
        <f t="shared" si="363"/>
        <v>0</v>
      </c>
      <c r="J1386" s="116"/>
      <c r="K1386" s="3">
        <f t="shared" si="364"/>
        <v>0</v>
      </c>
      <c r="L1386" s="3"/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  <c r="Z1386" s="77"/>
    </row>
    <row r="1387" ht="15.75" customHeight="1">
      <c r="A1387" s="1"/>
      <c r="B1387" s="89"/>
      <c r="C1387" s="89"/>
      <c r="D1387" s="18">
        <f t="shared" si="361"/>
        <v>0</v>
      </c>
      <c r="E1387" s="18">
        <f>B1387*A1376</f>
        <v>0</v>
      </c>
      <c r="F1387" s="18">
        <f t="shared" si="362"/>
        <v>0</v>
      </c>
      <c r="G1387" s="142"/>
      <c r="H1387" s="18"/>
      <c r="I1387" s="89">
        <f t="shared" si="363"/>
        <v>0</v>
      </c>
      <c r="J1387" s="116"/>
      <c r="K1387" s="3">
        <f t="shared" si="364"/>
        <v>0</v>
      </c>
      <c r="L1387" s="3"/>
      <c r="M1387" s="77"/>
      <c r="N1387" s="77"/>
      <c r="O1387" s="77"/>
      <c r="P1387" s="77"/>
      <c r="Q1387" s="77"/>
      <c r="R1387" s="77"/>
      <c r="S1387" s="77"/>
      <c r="T1387" s="77"/>
      <c r="U1387" s="77"/>
      <c r="V1387" s="77"/>
      <c r="W1387" s="77"/>
      <c r="X1387" s="77"/>
      <c r="Y1387" s="77"/>
      <c r="Z1387" s="77"/>
    </row>
    <row r="1388" ht="15.75" customHeight="1">
      <c r="A1388" s="1"/>
      <c r="B1388" s="89"/>
      <c r="C1388" s="89"/>
      <c r="D1388" s="18">
        <f t="shared" si="361"/>
        <v>0</v>
      </c>
      <c r="E1388" s="18">
        <f>B1388*A1376</f>
        <v>0</v>
      </c>
      <c r="F1388" s="18">
        <f t="shared" si="362"/>
        <v>0</v>
      </c>
      <c r="G1388" s="142"/>
      <c r="H1388" s="18"/>
      <c r="I1388" s="89">
        <f t="shared" si="363"/>
        <v>0</v>
      </c>
      <c r="J1388" s="116"/>
      <c r="K1388" s="3">
        <f t="shared" si="364"/>
        <v>0</v>
      </c>
      <c r="L1388" s="3"/>
      <c r="M1388" s="77"/>
      <c r="N1388" s="77"/>
      <c r="O1388" s="77"/>
      <c r="P1388" s="77"/>
      <c r="Q1388" s="77"/>
      <c r="R1388" s="77"/>
      <c r="S1388" s="77"/>
      <c r="T1388" s="77"/>
      <c r="U1388" s="77"/>
      <c r="V1388" s="77"/>
      <c r="W1388" s="77"/>
      <c r="X1388" s="77"/>
      <c r="Y1388" s="77"/>
      <c r="Z1388" s="77"/>
    </row>
    <row r="1389" ht="15.75" customHeight="1">
      <c r="A1389" s="31"/>
      <c r="B1389" s="89"/>
      <c r="C1389" s="89"/>
      <c r="D1389" s="95">
        <f t="shared" si="361"/>
        <v>0</v>
      </c>
      <c r="E1389" s="95">
        <f>B1389*A1376</f>
        <v>0</v>
      </c>
      <c r="F1389" s="18">
        <f t="shared" si="362"/>
        <v>0</v>
      </c>
      <c r="G1389" s="87"/>
      <c r="H1389" s="18"/>
      <c r="I1389" s="89">
        <f t="shared" si="363"/>
        <v>0</v>
      </c>
      <c r="J1389" s="118"/>
      <c r="K1389" s="3">
        <f t="shared" si="364"/>
        <v>0</v>
      </c>
      <c r="L1389" s="3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  <c r="Z1389" s="77"/>
    </row>
    <row r="1390" ht="15.75" customHeight="1">
      <c r="A1390" s="31"/>
      <c r="B1390" s="89"/>
      <c r="C1390" s="89"/>
      <c r="D1390" s="18">
        <f t="shared" si="361"/>
        <v>0</v>
      </c>
      <c r="E1390" s="18">
        <f>B1390*A1376</f>
        <v>0</v>
      </c>
      <c r="F1390" s="18">
        <f t="shared" si="362"/>
        <v>0</v>
      </c>
      <c r="G1390" s="143">
        <f>F1392/A1376</f>
        <v>0</v>
      </c>
      <c r="H1390" s="18"/>
      <c r="I1390" s="89">
        <f t="shared" si="363"/>
        <v>0</v>
      </c>
      <c r="J1390" s="3"/>
      <c r="K1390" s="3">
        <f t="shared" si="364"/>
        <v>0</v>
      </c>
      <c r="L1390" s="3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  <c r="Z1390" s="77"/>
    </row>
    <row r="1391" ht="15.75" customHeight="1">
      <c r="A1391" s="31"/>
      <c r="B1391" s="89"/>
      <c r="C1391" s="89"/>
      <c r="D1391" s="18">
        <f t="shared" si="361"/>
        <v>0</v>
      </c>
      <c r="E1391" s="18">
        <f>B1391*A1376</f>
        <v>0</v>
      </c>
      <c r="F1391" s="18">
        <f t="shared" si="362"/>
        <v>0</v>
      </c>
      <c r="G1391" s="142"/>
      <c r="H1391" s="18"/>
      <c r="I1391" s="89">
        <f t="shared" si="363"/>
        <v>0</v>
      </c>
      <c r="J1391" s="3"/>
      <c r="K1391" s="3">
        <f t="shared" si="364"/>
        <v>0</v>
      </c>
      <c r="L1391" s="3"/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  <c r="Z1391" s="77"/>
    </row>
    <row r="1392" ht="15.75" customHeight="1">
      <c r="A1392" s="4" t="s">
        <v>495</v>
      </c>
      <c r="B1392" s="97">
        <f>SUM(B1378:B1391)</f>
        <v>0</v>
      </c>
      <c r="C1392" s="96"/>
      <c r="D1392" s="97">
        <f t="shared" ref="D1392:F1392" si="365">SUM(D1378:D1391)</f>
        <v>0</v>
      </c>
      <c r="E1392" s="97">
        <f t="shared" si="365"/>
        <v>0</v>
      </c>
      <c r="F1392" s="97">
        <f t="shared" si="365"/>
        <v>0</v>
      </c>
      <c r="G1392" s="87"/>
      <c r="H1392" s="96"/>
      <c r="I1392" s="97">
        <f t="shared" ref="I1392:L1392" si="366">SUM(I1378:I1391)</f>
        <v>0</v>
      </c>
      <c r="J1392" s="98">
        <f t="shared" si="366"/>
        <v>0</v>
      </c>
      <c r="K1392" s="98">
        <f t="shared" si="366"/>
        <v>0</v>
      </c>
      <c r="L1392" s="98">
        <f t="shared" si="366"/>
        <v>0</v>
      </c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  <c r="Z1392" s="77"/>
    </row>
    <row r="1393" ht="15.75" customHeight="1">
      <c r="A1393" s="8"/>
      <c r="B1393" s="100"/>
      <c r="C1393" s="100"/>
      <c r="D1393" s="100"/>
      <c r="E1393" s="100"/>
      <c r="F1393" s="100"/>
      <c r="G1393" s="100"/>
      <c r="H1393" s="100"/>
      <c r="I1393" s="101" t="s">
        <v>496</v>
      </c>
      <c r="J1393" s="33"/>
      <c r="K1393" s="100"/>
      <c r="L1393" s="101" t="s">
        <v>497</v>
      </c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  <c r="Z1393" s="77"/>
    </row>
    <row r="1394" ht="15.75" customHeight="1">
      <c r="A1394" s="8"/>
      <c r="B1394" s="100"/>
      <c r="C1394" s="100"/>
      <c r="D1394" s="100"/>
      <c r="E1394" s="100"/>
      <c r="F1394" s="100"/>
      <c r="G1394" s="100"/>
      <c r="H1394" s="100"/>
      <c r="I1394" s="104">
        <f>G1390*A1376</f>
        <v>0</v>
      </c>
      <c r="J1394" s="33"/>
      <c r="K1394" s="100"/>
      <c r="L1394" s="104"/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  <c r="Z1394" s="77"/>
    </row>
    <row r="1395" ht="15.75" customHeight="1">
      <c r="A1395" s="8"/>
      <c r="B1395" s="8"/>
      <c r="C1395" s="8"/>
      <c r="D1395" s="8"/>
      <c r="E1395" s="8"/>
      <c r="F1395" s="8"/>
      <c r="G1395" s="8"/>
      <c r="H1395" s="8"/>
      <c r="I1395" s="8"/>
      <c r="J1395" s="33"/>
      <c r="K1395" s="8"/>
      <c r="L1395" s="8"/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  <c r="Z1395" s="77"/>
    </row>
    <row r="1396" ht="15.75" customHeight="1">
      <c r="A1396" s="8"/>
      <c r="B1396" s="8"/>
      <c r="C1396" s="8"/>
      <c r="D1396" s="8"/>
      <c r="E1396" s="8"/>
      <c r="F1396" s="8"/>
      <c r="G1396" s="8"/>
      <c r="H1396" s="8"/>
      <c r="I1396" s="8"/>
      <c r="J1396" s="33"/>
      <c r="K1396" s="8"/>
      <c r="L1396" s="8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</row>
    <row r="1397" ht="15.75" customHeight="1">
      <c r="A1397" s="78" t="s">
        <v>478</v>
      </c>
      <c r="B1397" s="79" t="s">
        <v>479</v>
      </c>
      <c r="C1397" s="75"/>
      <c r="D1397" s="76"/>
      <c r="E1397" s="80" t="s">
        <v>480</v>
      </c>
      <c r="F1397" s="75"/>
      <c r="G1397" s="76"/>
      <c r="H1397" s="79" t="s">
        <v>481</v>
      </c>
      <c r="I1397" s="75"/>
      <c r="J1397" s="75"/>
      <c r="K1397" s="75"/>
      <c r="L1397" s="76"/>
      <c r="M1397" s="77"/>
      <c r="N1397" s="77"/>
      <c r="O1397" s="77"/>
      <c r="P1397" s="77"/>
      <c r="Q1397" s="77"/>
      <c r="R1397" s="77"/>
      <c r="S1397" s="77"/>
      <c r="T1397" s="77"/>
      <c r="U1397" s="77"/>
      <c r="V1397" s="77"/>
      <c r="W1397" s="77"/>
      <c r="X1397" s="77"/>
      <c r="Y1397" s="77"/>
      <c r="Z1397" s="77"/>
    </row>
    <row r="1398" ht="15.75" customHeight="1">
      <c r="A1398" s="177">
        <v>4.0</v>
      </c>
      <c r="B1398" s="82" t="s">
        <v>482</v>
      </c>
      <c r="C1398" s="82" t="s">
        <v>483</v>
      </c>
      <c r="D1398" s="82" t="s">
        <v>484</v>
      </c>
      <c r="E1398" s="82" t="s">
        <v>485</v>
      </c>
      <c r="F1398" s="82" t="s">
        <v>484</v>
      </c>
      <c r="G1398" s="82" t="s">
        <v>524</v>
      </c>
      <c r="H1398" s="82" t="s">
        <v>486</v>
      </c>
      <c r="I1398" s="82" t="s">
        <v>487</v>
      </c>
      <c r="J1398" s="114" t="s">
        <v>488</v>
      </c>
      <c r="K1398" s="85" t="s">
        <v>489</v>
      </c>
      <c r="L1398" s="85" t="s">
        <v>490</v>
      </c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  <c r="Z1398" s="77"/>
    </row>
    <row r="1399" ht="15.75" customHeight="1">
      <c r="A1399" s="86" t="s">
        <v>491</v>
      </c>
      <c r="B1399" s="87"/>
      <c r="C1399" s="87"/>
      <c r="D1399" s="87"/>
      <c r="E1399" s="87"/>
      <c r="F1399" s="87"/>
      <c r="G1399" s="87"/>
      <c r="H1399" s="87"/>
      <c r="I1399" s="87"/>
      <c r="J1399" s="115"/>
      <c r="K1399" s="87"/>
      <c r="L1399" s="87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  <c r="Z1399" s="77"/>
    </row>
    <row r="1400" ht="15.75" customHeight="1">
      <c r="A1400" s="2"/>
      <c r="B1400" s="89"/>
      <c r="C1400" s="89"/>
      <c r="D1400" s="18">
        <f t="shared" ref="D1400:D1413" si="367">C1400*B1400</f>
        <v>0</v>
      </c>
      <c r="E1400" s="18">
        <f>B1400*A1398</f>
        <v>0</v>
      </c>
      <c r="F1400" s="18">
        <f t="shared" ref="F1400:F1413" si="368">E1400*C1400</f>
        <v>0</v>
      </c>
      <c r="G1400" s="140">
        <v>0.0</v>
      </c>
      <c r="H1400" s="18"/>
      <c r="I1400" s="89">
        <f t="shared" ref="I1400:I1413" si="369">H1400*E1400</f>
        <v>0</v>
      </c>
      <c r="J1400" s="116"/>
      <c r="K1400" s="3">
        <f t="shared" ref="K1400:K1413" si="370">J1400*I1400</f>
        <v>0</v>
      </c>
      <c r="L1400" s="3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  <c r="Z1400" s="77"/>
    </row>
    <row r="1401" ht="15.75" customHeight="1">
      <c r="A1401" s="2"/>
      <c r="B1401" s="89"/>
      <c r="C1401" s="89"/>
      <c r="D1401" s="18">
        <f t="shared" si="367"/>
        <v>0</v>
      </c>
      <c r="E1401" s="18">
        <f>B1401*A1398</f>
        <v>0</v>
      </c>
      <c r="F1401" s="18">
        <f t="shared" si="368"/>
        <v>0</v>
      </c>
      <c r="G1401" s="87"/>
      <c r="H1401" s="18"/>
      <c r="I1401" s="89">
        <f t="shared" si="369"/>
        <v>0</v>
      </c>
      <c r="J1401" s="116"/>
      <c r="K1401" s="3">
        <f t="shared" si="370"/>
        <v>0</v>
      </c>
      <c r="L1401" s="3"/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  <c r="Z1401" s="77"/>
    </row>
    <row r="1402" ht="15.75" customHeight="1">
      <c r="A1402" s="2"/>
      <c r="B1402" s="18"/>
      <c r="C1402" s="18"/>
      <c r="D1402" s="18">
        <f t="shared" si="367"/>
        <v>0</v>
      </c>
      <c r="E1402" s="18">
        <f>B1402*A1398</f>
        <v>0</v>
      </c>
      <c r="F1402" s="18">
        <f t="shared" si="368"/>
        <v>0</v>
      </c>
      <c r="G1402" s="148" t="s">
        <v>527</v>
      </c>
      <c r="H1402" s="18"/>
      <c r="I1402" s="89">
        <f t="shared" si="369"/>
        <v>0</v>
      </c>
      <c r="J1402" s="116"/>
      <c r="K1402" s="3">
        <f t="shared" si="370"/>
        <v>0</v>
      </c>
      <c r="L1402" s="3"/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  <c r="Z1402" s="77"/>
    </row>
    <row r="1403" ht="15.75" customHeight="1">
      <c r="A1403" s="2"/>
      <c r="B1403" s="18"/>
      <c r="C1403" s="18"/>
      <c r="D1403" s="18">
        <f t="shared" si="367"/>
        <v>0</v>
      </c>
      <c r="E1403" s="18">
        <f>B1403*A1398</f>
        <v>0</v>
      </c>
      <c r="F1403" s="18">
        <f t="shared" si="368"/>
        <v>0</v>
      </c>
      <c r="G1403" s="142"/>
      <c r="H1403" s="18"/>
      <c r="I1403" s="89">
        <f t="shared" si="369"/>
        <v>0</v>
      </c>
      <c r="J1403" s="116"/>
      <c r="K1403" s="3">
        <f t="shared" si="370"/>
        <v>0</v>
      </c>
      <c r="L1403" s="3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</row>
    <row r="1404" ht="15.75" customHeight="1">
      <c r="A1404" s="2"/>
      <c r="B1404" s="18"/>
      <c r="C1404" s="18"/>
      <c r="D1404" s="18">
        <f t="shared" si="367"/>
        <v>0</v>
      </c>
      <c r="E1404" s="18">
        <f>B1404*A1398</f>
        <v>0</v>
      </c>
      <c r="F1404" s="18">
        <f t="shared" si="368"/>
        <v>0</v>
      </c>
      <c r="G1404" s="142"/>
      <c r="H1404" s="18"/>
      <c r="I1404" s="89">
        <f t="shared" si="369"/>
        <v>0</v>
      </c>
      <c r="J1404" s="116"/>
      <c r="K1404" s="3">
        <f t="shared" si="370"/>
        <v>0</v>
      </c>
      <c r="L1404" s="3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  <c r="Z1404" s="77"/>
    </row>
    <row r="1405" ht="15.75" customHeight="1">
      <c r="A1405" s="2"/>
      <c r="B1405" s="18"/>
      <c r="C1405" s="18"/>
      <c r="D1405" s="18">
        <f t="shared" si="367"/>
        <v>0</v>
      </c>
      <c r="E1405" s="18">
        <f>B1405*A1398</f>
        <v>0</v>
      </c>
      <c r="F1405" s="18">
        <f t="shared" si="368"/>
        <v>0</v>
      </c>
      <c r="G1405" s="87"/>
      <c r="H1405" s="18"/>
      <c r="I1405" s="89">
        <f t="shared" si="369"/>
        <v>0</v>
      </c>
      <c r="J1405" s="116"/>
      <c r="K1405" s="3">
        <f t="shared" si="370"/>
        <v>0</v>
      </c>
      <c r="L1405" s="3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  <c r="Z1405" s="77"/>
    </row>
    <row r="1406" ht="15.75" customHeight="1">
      <c r="A1406" s="2"/>
      <c r="B1406" s="18"/>
      <c r="C1406" s="18"/>
      <c r="D1406" s="18">
        <f t="shared" si="367"/>
        <v>0</v>
      </c>
      <c r="E1406" s="18">
        <f>B1406*A1398</f>
        <v>0</v>
      </c>
      <c r="F1406" s="18">
        <f t="shared" si="368"/>
        <v>0</v>
      </c>
      <c r="G1406" s="59"/>
      <c r="H1406" s="18"/>
      <c r="I1406" s="89">
        <f t="shared" si="369"/>
        <v>0</v>
      </c>
      <c r="J1406" s="116"/>
      <c r="K1406" s="3">
        <f t="shared" si="370"/>
        <v>0</v>
      </c>
      <c r="L1406" s="3"/>
      <c r="M1406" s="77"/>
      <c r="N1406" s="77"/>
      <c r="O1406" s="77"/>
      <c r="P1406" s="77"/>
      <c r="Q1406" s="77"/>
      <c r="R1406" s="77"/>
      <c r="S1406" s="77"/>
      <c r="T1406" s="77"/>
      <c r="U1406" s="77"/>
      <c r="V1406" s="77"/>
      <c r="W1406" s="77"/>
      <c r="X1406" s="77"/>
      <c r="Y1406" s="77"/>
      <c r="Z1406" s="77"/>
    </row>
    <row r="1407" ht="15.75" customHeight="1">
      <c r="A1407" s="2"/>
      <c r="B1407" s="89"/>
      <c r="C1407" s="89"/>
      <c r="D1407" s="18">
        <f t="shared" si="367"/>
        <v>0</v>
      </c>
      <c r="E1407" s="18">
        <f>B1407*A1398</f>
        <v>0</v>
      </c>
      <c r="F1407" s="18">
        <f t="shared" si="368"/>
        <v>0</v>
      </c>
      <c r="G1407" s="148" t="s">
        <v>528</v>
      </c>
      <c r="H1407" s="18"/>
      <c r="I1407" s="89">
        <f t="shared" si="369"/>
        <v>0</v>
      </c>
      <c r="J1407" s="116"/>
      <c r="K1407" s="3">
        <f t="shared" si="370"/>
        <v>0</v>
      </c>
      <c r="L1407" s="3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  <c r="Z1407" s="77"/>
    </row>
    <row r="1408" ht="15.75" customHeight="1">
      <c r="A1408" s="2"/>
      <c r="B1408" s="89"/>
      <c r="C1408" s="89"/>
      <c r="D1408" s="18">
        <f t="shared" si="367"/>
        <v>0</v>
      </c>
      <c r="E1408" s="18">
        <f>B1408*A1398</f>
        <v>0</v>
      </c>
      <c r="F1408" s="18">
        <f t="shared" si="368"/>
        <v>0</v>
      </c>
      <c r="G1408" s="142"/>
      <c r="H1408" s="18"/>
      <c r="I1408" s="89">
        <f t="shared" si="369"/>
        <v>0</v>
      </c>
      <c r="J1408" s="116"/>
      <c r="K1408" s="3">
        <f t="shared" si="370"/>
        <v>0</v>
      </c>
      <c r="L1408" s="3"/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  <c r="Z1408" s="77"/>
    </row>
    <row r="1409" ht="15.75" customHeight="1">
      <c r="A1409" s="1"/>
      <c r="B1409" s="89"/>
      <c r="C1409" s="89"/>
      <c r="D1409" s="18">
        <f t="shared" si="367"/>
        <v>0</v>
      </c>
      <c r="E1409" s="18">
        <f>B1409*A1398</f>
        <v>0</v>
      </c>
      <c r="F1409" s="18">
        <f t="shared" si="368"/>
        <v>0</v>
      </c>
      <c r="G1409" s="142"/>
      <c r="H1409" s="18"/>
      <c r="I1409" s="89">
        <f t="shared" si="369"/>
        <v>0</v>
      </c>
      <c r="J1409" s="116"/>
      <c r="K1409" s="3">
        <f t="shared" si="370"/>
        <v>0</v>
      </c>
      <c r="L1409" s="3"/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  <c r="Z1409" s="77"/>
    </row>
    <row r="1410" ht="15.75" customHeight="1">
      <c r="A1410" s="1"/>
      <c r="B1410" s="89"/>
      <c r="C1410" s="89"/>
      <c r="D1410" s="18">
        <f t="shared" si="367"/>
        <v>0</v>
      </c>
      <c r="E1410" s="18">
        <f>B1410*A1398</f>
        <v>0</v>
      </c>
      <c r="F1410" s="18">
        <f t="shared" si="368"/>
        <v>0</v>
      </c>
      <c r="G1410" s="142"/>
      <c r="H1410" s="18"/>
      <c r="I1410" s="89">
        <f t="shared" si="369"/>
        <v>0</v>
      </c>
      <c r="J1410" s="116"/>
      <c r="K1410" s="3">
        <f t="shared" si="370"/>
        <v>0</v>
      </c>
      <c r="L1410" s="3"/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  <c r="Z1410" s="77"/>
    </row>
    <row r="1411" ht="15.75" customHeight="1">
      <c r="A1411" s="31"/>
      <c r="B1411" s="89"/>
      <c r="C1411" s="89"/>
      <c r="D1411" s="95">
        <f t="shared" si="367"/>
        <v>0</v>
      </c>
      <c r="E1411" s="95">
        <f>B1411*A1398</f>
        <v>0</v>
      </c>
      <c r="F1411" s="18">
        <f t="shared" si="368"/>
        <v>0</v>
      </c>
      <c r="G1411" s="87"/>
      <c r="H1411" s="18"/>
      <c r="I1411" s="89">
        <f t="shared" si="369"/>
        <v>0</v>
      </c>
      <c r="J1411" s="118"/>
      <c r="K1411" s="3">
        <f t="shared" si="370"/>
        <v>0</v>
      </c>
      <c r="L1411" s="3"/>
      <c r="M1411" s="77"/>
      <c r="N1411" s="77"/>
      <c r="O1411" s="77"/>
      <c r="P1411" s="77"/>
      <c r="Q1411" s="77"/>
      <c r="R1411" s="77"/>
      <c r="S1411" s="77"/>
      <c r="T1411" s="77"/>
      <c r="U1411" s="77"/>
      <c r="V1411" s="77"/>
      <c r="W1411" s="77"/>
      <c r="X1411" s="77"/>
      <c r="Y1411" s="77"/>
      <c r="Z1411" s="77"/>
    </row>
    <row r="1412" ht="15.75" customHeight="1">
      <c r="A1412" s="31"/>
      <c r="B1412" s="89"/>
      <c r="C1412" s="89"/>
      <c r="D1412" s="18">
        <f t="shared" si="367"/>
        <v>0</v>
      </c>
      <c r="E1412" s="18">
        <f>B1412*A1398</f>
        <v>0</v>
      </c>
      <c r="F1412" s="18">
        <f t="shared" si="368"/>
        <v>0</v>
      </c>
      <c r="G1412" s="143">
        <f>F1414/A1398</f>
        <v>0</v>
      </c>
      <c r="H1412" s="18"/>
      <c r="I1412" s="89">
        <f t="shared" si="369"/>
        <v>0</v>
      </c>
      <c r="J1412" s="3"/>
      <c r="K1412" s="3">
        <f t="shared" si="370"/>
        <v>0</v>
      </c>
      <c r="L1412" s="3"/>
      <c r="M1412" s="77"/>
      <c r="N1412" s="77"/>
      <c r="O1412" s="77"/>
      <c r="P1412" s="77"/>
      <c r="Q1412" s="77"/>
      <c r="R1412" s="77"/>
      <c r="S1412" s="77"/>
      <c r="T1412" s="77"/>
      <c r="U1412" s="77"/>
      <c r="V1412" s="77"/>
      <c r="W1412" s="77"/>
      <c r="X1412" s="77"/>
      <c r="Y1412" s="77"/>
      <c r="Z1412" s="77"/>
    </row>
    <row r="1413" ht="15.75" customHeight="1">
      <c r="A1413" s="31"/>
      <c r="B1413" s="89"/>
      <c r="C1413" s="89"/>
      <c r="D1413" s="18">
        <f t="shared" si="367"/>
        <v>0</v>
      </c>
      <c r="E1413" s="18">
        <f>B1413*A1398</f>
        <v>0</v>
      </c>
      <c r="F1413" s="18">
        <f t="shared" si="368"/>
        <v>0</v>
      </c>
      <c r="G1413" s="142"/>
      <c r="H1413" s="18"/>
      <c r="I1413" s="89">
        <f t="shared" si="369"/>
        <v>0</v>
      </c>
      <c r="J1413" s="3"/>
      <c r="K1413" s="3">
        <f t="shared" si="370"/>
        <v>0</v>
      </c>
      <c r="L1413" s="3"/>
      <c r="M1413" s="77"/>
      <c r="N1413" s="77"/>
      <c r="O1413" s="77"/>
      <c r="P1413" s="77"/>
      <c r="Q1413" s="77"/>
      <c r="R1413" s="77"/>
      <c r="S1413" s="77"/>
      <c r="T1413" s="77"/>
      <c r="U1413" s="77"/>
      <c r="V1413" s="77"/>
      <c r="W1413" s="77"/>
      <c r="X1413" s="77"/>
      <c r="Y1413" s="77"/>
      <c r="Z1413" s="77"/>
    </row>
    <row r="1414" ht="15.75" customHeight="1">
      <c r="A1414" s="4" t="s">
        <v>495</v>
      </c>
      <c r="B1414" s="97">
        <f>SUM(B1400:B1413)</f>
        <v>0</v>
      </c>
      <c r="C1414" s="96"/>
      <c r="D1414" s="97">
        <f t="shared" ref="D1414:F1414" si="371">SUM(D1400:D1413)</f>
        <v>0</v>
      </c>
      <c r="E1414" s="97">
        <f t="shared" si="371"/>
        <v>0</v>
      </c>
      <c r="F1414" s="97">
        <f t="shared" si="371"/>
        <v>0</v>
      </c>
      <c r="G1414" s="87"/>
      <c r="H1414" s="96"/>
      <c r="I1414" s="97">
        <f t="shared" ref="I1414:L1414" si="372">SUM(I1400:I1413)</f>
        <v>0</v>
      </c>
      <c r="J1414" s="98">
        <f t="shared" si="372"/>
        <v>0</v>
      </c>
      <c r="K1414" s="98">
        <f t="shared" si="372"/>
        <v>0</v>
      </c>
      <c r="L1414" s="98">
        <f t="shared" si="372"/>
        <v>0</v>
      </c>
      <c r="M1414" s="77"/>
      <c r="N1414" s="77"/>
      <c r="O1414" s="77"/>
      <c r="P1414" s="77"/>
      <c r="Q1414" s="77"/>
      <c r="R1414" s="77"/>
      <c r="S1414" s="77"/>
      <c r="T1414" s="77"/>
      <c r="U1414" s="77"/>
      <c r="V1414" s="77"/>
      <c r="W1414" s="77"/>
      <c r="X1414" s="77"/>
      <c r="Y1414" s="77"/>
      <c r="Z1414" s="77"/>
    </row>
    <row r="1415" ht="15.75" customHeight="1">
      <c r="A1415" s="8"/>
      <c r="B1415" s="100"/>
      <c r="C1415" s="100"/>
      <c r="D1415" s="100"/>
      <c r="E1415" s="100"/>
      <c r="F1415" s="100"/>
      <c r="G1415" s="100"/>
      <c r="H1415" s="100"/>
      <c r="I1415" s="101" t="s">
        <v>496</v>
      </c>
      <c r="J1415" s="33"/>
      <c r="K1415" s="100"/>
      <c r="L1415" s="101" t="s">
        <v>497</v>
      </c>
      <c r="M1415" s="77"/>
      <c r="N1415" s="77"/>
      <c r="O1415" s="77"/>
      <c r="P1415" s="77"/>
      <c r="Q1415" s="77"/>
      <c r="R1415" s="77"/>
      <c r="S1415" s="77"/>
      <c r="T1415" s="77"/>
      <c r="U1415" s="77"/>
      <c r="V1415" s="77"/>
      <c r="W1415" s="77"/>
      <c r="X1415" s="77"/>
      <c r="Y1415" s="77"/>
      <c r="Z1415" s="77"/>
    </row>
    <row r="1416" ht="15.75" customHeight="1">
      <c r="A1416" s="8"/>
      <c r="B1416" s="100"/>
      <c r="C1416" s="100"/>
      <c r="D1416" s="100"/>
      <c r="E1416" s="100"/>
      <c r="F1416" s="100"/>
      <c r="G1416" s="100"/>
      <c r="H1416" s="100"/>
      <c r="I1416" s="104">
        <f>G1412*A1398</f>
        <v>0</v>
      </c>
      <c r="J1416" s="33"/>
      <c r="K1416" s="100"/>
      <c r="L1416" s="104"/>
      <c r="M1416" s="77"/>
      <c r="N1416" s="77"/>
      <c r="O1416" s="77"/>
      <c r="P1416" s="77"/>
      <c r="Q1416" s="77"/>
      <c r="R1416" s="77"/>
      <c r="S1416" s="77"/>
      <c r="T1416" s="77"/>
      <c r="U1416" s="77"/>
      <c r="V1416" s="77"/>
      <c r="W1416" s="77"/>
      <c r="X1416" s="77"/>
      <c r="Y1416" s="77"/>
      <c r="Z1416" s="77"/>
    </row>
    <row r="1417" ht="15.75" customHeight="1">
      <c r="A1417" s="8"/>
      <c r="B1417" s="8"/>
      <c r="C1417" s="8"/>
      <c r="D1417" s="8"/>
      <c r="E1417" s="8"/>
      <c r="F1417" s="8"/>
      <c r="G1417" s="8"/>
      <c r="H1417" s="8"/>
      <c r="I1417" s="8"/>
      <c r="J1417" s="33"/>
      <c r="K1417" s="8"/>
      <c r="L1417" s="8"/>
      <c r="M1417" s="77"/>
      <c r="N1417" s="77"/>
      <c r="O1417" s="77"/>
      <c r="P1417" s="77"/>
      <c r="Q1417" s="77"/>
      <c r="R1417" s="77"/>
      <c r="S1417" s="77"/>
      <c r="T1417" s="77"/>
      <c r="U1417" s="77"/>
      <c r="V1417" s="77"/>
      <c r="W1417" s="77"/>
      <c r="X1417" s="77"/>
      <c r="Y1417" s="77"/>
      <c r="Z1417" s="77"/>
    </row>
    <row r="1418" ht="15.75" customHeight="1">
      <c r="A1418" s="8"/>
      <c r="B1418" s="8"/>
      <c r="C1418" s="8"/>
      <c r="D1418" s="8"/>
      <c r="E1418" s="8"/>
      <c r="F1418" s="8"/>
      <c r="G1418" s="8"/>
      <c r="H1418" s="8"/>
      <c r="I1418" s="8"/>
      <c r="J1418" s="33"/>
      <c r="K1418" s="8"/>
      <c r="L1418" s="8"/>
      <c r="M1418" s="77"/>
      <c r="N1418" s="77"/>
      <c r="O1418" s="77"/>
      <c r="P1418" s="77"/>
      <c r="Q1418" s="77"/>
      <c r="R1418" s="77"/>
      <c r="S1418" s="77"/>
      <c r="T1418" s="77"/>
      <c r="U1418" s="77"/>
      <c r="V1418" s="77"/>
      <c r="W1418" s="77"/>
      <c r="X1418" s="77"/>
      <c r="Y1418" s="77"/>
      <c r="Z1418" s="77"/>
    </row>
    <row r="1419" ht="15.75" customHeight="1">
      <c r="A1419" s="66"/>
      <c r="B1419" s="75"/>
      <c r="C1419" s="75"/>
      <c r="D1419" s="75"/>
      <c r="E1419" s="75"/>
      <c r="F1419" s="75"/>
      <c r="G1419" s="75"/>
      <c r="H1419" s="75"/>
      <c r="I1419" s="75"/>
      <c r="J1419" s="75"/>
      <c r="K1419" s="75"/>
      <c r="L1419" s="76"/>
      <c r="M1419" s="77"/>
      <c r="N1419" s="77"/>
      <c r="O1419" s="77"/>
      <c r="P1419" s="77"/>
      <c r="Q1419" s="77"/>
      <c r="R1419" s="77"/>
      <c r="S1419" s="77"/>
      <c r="T1419" s="77"/>
      <c r="U1419" s="77"/>
      <c r="V1419" s="77"/>
      <c r="W1419" s="77"/>
      <c r="X1419" s="77"/>
      <c r="Y1419" s="77"/>
      <c r="Z1419" s="77"/>
    </row>
    <row r="1420" ht="15.75" customHeight="1">
      <c r="A1420" s="78" t="s">
        <v>478</v>
      </c>
      <c r="B1420" s="79" t="s">
        <v>479</v>
      </c>
      <c r="C1420" s="75"/>
      <c r="D1420" s="76"/>
      <c r="E1420" s="80" t="s">
        <v>480</v>
      </c>
      <c r="F1420" s="75"/>
      <c r="G1420" s="76"/>
      <c r="H1420" s="79" t="s">
        <v>481</v>
      </c>
      <c r="I1420" s="75"/>
      <c r="J1420" s="75"/>
      <c r="K1420" s="75"/>
      <c r="L1420" s="76"/>
      <c r="M1420" s="77"/>
      <c r="N1420" s="77"/>
      <c r="O1420" s="77"/>
      <c r="P1420" s="77"/>
      <c r="Q1420" s="77"/>
      <c r="R1420" s="77"/>
      <c r="S1420" s="77"/>
      <c r="T1420" s="77"/>
      <c r="U1420" s="77"/>
      <c r="V1420" s="77"/>
      <c r="W1420" s="77"/>
      <c r="X1420" s="77"/>
      <c r="Y1420" s="77"/>
      <c r="Z1420" s="77"/>
    </row>
    <row r="1421" ht="15.75" customHeight="1">
      <c r="A1421" s="177">
        <v>4.0</v>
      </c>
      <c r="B1421" s="82" t="s">
        <v>482</v>
      </c>
      <c r="C1421" s="82" t="s">
        <v>483</v>
      </c>
      <c r="D1421" s="82" t="s">
        <v>484</v>
      </c>
      <c r="E1421" s="82" t="s">
        <v>485</v>
      </c>
      <c r="F1421" s="82" t="s">
        <v>484</v>
      </c>
      <c r="G1421" s="82" t="s">
        <v>524</v>
      </c>
      <c r="H1421" s="82" t="s">
        <v>486</v>
      </c>
      <c r="I1421" s="82" t="s">
        <v>487</v>
      </c>
      <c r="J1421" s="114" t="s">
        <v>488</v>
      </c>
      <c r="K1421" s="85" t="s">
        <v>489</v>
      </c>
      <c r="L1421" s="85" t="s">
        <v>490</v>
      </c>
      <c r="M1421" s="77"/>
      <c r="N1421" s="77"/>
      <c r="O1421" s="77"/>
      <c r="P1421" s="77"/>
      <c r="Q1421" s="77"/>
      <c r="R1421" s="77"/>
      <c r="S1421" s="77"/>
      <c r="T1421" s="77"/>
      <c r="U1421" s="77"/>
      <c r="V1421" s="77"/>
      <c r="W1421" s="77"/>
      <c r="X1421" s="77"/>
      <c r="Y1421" s="77"/>
      <c r="Z1421" s="77"/>
    </row>
    <row r="1422" ht="15.75" customHeight="1">
      <c r="A1422" s="86" t="s">
        <v>491</v>
      </c>
      <c r="B1422" s="87"/>
      <c r="C1422" s="87"/>
      <c r="D1422" s="87"/>
      <c r="E1422" s="87"/>
      <c r="F1422" s="87"/>
      <c r="G1422" s="87"/>
      <c r="H1422" s="87"/>
      <c r="I1422" s="87"/>
      <c r="J1422" s="115"/>
      <c r="K1422" s="87"/>
      <c r="L1422" s="87"/>
      <c r="M1422" s="77"/>
      <c r="N1422" s="77"/>
      <c r="O1422" s="77"/>
      <c r="P1422" s="77"/>
      <c r="Q1422" s="77"/>
      <c r="R1422" s="77"/>
      <c r="S1422" s="77"/>
      <c r="T1422" s="77"/>
      <c r="U1422" s="77"/>
      <c r="V1422" s="77"/>
      <c r="W1422" s="77"/>
      <c r="X1422" s="77"/>
      <c r="Y1422" s="77"/>
      <c r="Z1422" s="77"/>
    </row>
    <row r="1423" ht="15.75" customHeight="1">
      <c r="A1423" s="2"/>
      <c r="B1423" s="89"/>
      <c r="C1423" s="89"/>
      <c r="D1423" s="18">
        <f t="shared" ref="D1423:D1436" si="373">C1423*B1423</f>
        <v>0</v>
      </c>
      <c r="E1423" s="18">
        <f>B1423*A1421</f>
        <v>0</v>
      </c>
      <c r="F1423" s="18">
        <f t="shared" ref="F1423:F1436" si="374">E1423*C1423</f>
        <v>0</v>
      </c>
      <c r="G1423" s="140">
        <v>0.0</v>
      </c>
      <c r="H1423" s="18"/>
      <c r="I1423" s="89">
        <f t="shared" ref="I1423:I1436" si="375">H1423*E1423</f>
        <v>0</v>
      </c>
      <c r="J1423" s="116"/>
      <c r="K1423" s="3">
        <f t="shared" ref="K1423:K1436" si="376">J1423*I1423</f>
        <v>0</v>
      </c>
      <c r="L1423" s="3"/>
      <c r="M1423" s="77"/>
      <c r="N1423" s="77"/>
      <c r="O1423" s="77"/>
      <c r="P1423" s="77"/>
      <c r="Q1423" s="77"/>
      <c r="R1423" s="77"/>
      <c r="S1423" s="77"/>
      <c r="T1423" s="77"/>
      <c r="U1423" s="77"/>
      <c r="V1423" s="77"/>
      <c r="W1423" s="77"/>
      <c r="X1423" s="77"/>
      <c r="Y1423" s="77"/>
      <c r="Z1423" s="77"/>
    </row>
    <row r="1424" ht="15.75" customHeight="1">
      <c r="A1424" s="2"/>
      <c r="B1424" s="89"/>
      <c r="C1424" s="89"/>
      <c r="D1424" s="18">
        <f t="shared" si="373"/>
        <v>0</v>
      </c>
      <c r="E1424" s="18">
        <f>B1424*A1421</f>
        <v>0</v>
      </c>
      <c r="F1424" s="18">
        <f t="shared" si="374"/>
        <v>0</v>
      </c>
      <c r="G1424" s="87"/>
      <c r="H1424" s="18"/>
      <c r="I1424" s="89">
        <f t="shared" si="375"/>
        <v>0</v>
      </c>
      <c r="J1424" s="116"/>
      <c r="K1424" s="3">
        <f t="shared" si="376"/>
        <v>0</v>
      </c>
      <c r="L1424" s="3"/>
      <c r="M1424" s="77"/>
      <c r="N1424" s="77"/>
      <c r="O1424" s="77"/>
      <c r="P1424" s="77"/>
      <c r="Q1424" s="77"/>
      <c r="R1424" s="77"/>
      <c r="S1424" s="77"/>
      <c r="T1424" s="77"/>
      <c r="U1424" s="77"/>
      <c r="V1424" s="77"/>
      <c r="W1424" s="77"/>
      <c r="X1424" s="77"/>
      <c r="Y1424" s="77"/>
      <c r="Z1424" s="77"/>
    </row>
    <row r="1425" ht="15.75" customHeight="1">
      <c r="A1425" s="2"/>
      <c r="B1425" s="18"/>
      <c r="C1425" s="18"/>
      <c r="D1425" s="18">
        <f t="shared" si="373"/>
        <v>0</v>
      </c>
      <c r="E1425" s="18">
        <f>B1425*A1421</f>
        <v>0</v>
      </c>
      <c r="F1425" s="18">
        <f t="shared" si="374"/>
        <v>0</v>
      </c>
      <c r="G1425" s="148" t="s">
        <v>527</v>
      </c>
      <c r="H1425" s="18"/>
      <c r="I1425" s="89">
        <f t="shared" si="375"/>
        <v>0</v>
      </c>
      <c r="J1425" s="116"/>
      <c r="K1425" s="3">
        <f t="shared" si="376"/>
        <v>0</v>
      </c>
      <c r="L1425" s="3"/>
      <c r="M1425" s="77"/>
      <c r="N1425" s="77"/>
      <c r="O1425" s="77"/>
      <c r="P1425" s="77"/>
      <c r="Q1425" s="77"/>
      <c r="R1425" s="77"/>
      <c r="S1425" s="77"/>
      <c r="T1425" s="77"/>
      <c r="U1425" s="77"/>
      <c r="V1425" s="77"/>
      <c r="W1425" s="77"/>
      <c r="X1425" s="77"/>
      <c r="Y1425" s="77"/>
      <c r="Z1425" s="77"/>
    </row>
    <row r="1426" ht="15.75" customHeight="1">
      <c r="A1426" s="2"/>
      <c r="B1426" s="18"/>
      <c r="C1426" s="18"/>
      <c r="D1426" s="18">
        <f t="shared" si="373"/>
        <v>0</v>
      </c>
      <c r="E1426" s="18">
        <f>B1426*A1421</f>
        <v>0</v>
      </c>
      <c r="F1426" s="18">
        <f t="shared" si="374"/>
        <v>0</v>
      </c>
      <c r="G1426" s="142"/>
      <c r="H1426" s="18"/>
      <c r="I1426" s="89">
        <f t="shared" si="375"/>
        <v>0</v>
      </c>
      <c r="J1426" s="116"/>
      <c r="K1426" s="3">
        <f t="shared" si="376"/>
        <v>0</v>
      </c>
      <c r="L1426" s="3"/>
      <c r="M1426" s="77"/>
      <c r="N1426" s="77"/>
      <c r="O1426" s="77"/>
      <c r="P1426" s="77"/>
      <c r="Q1426" s="77"/>
      <c r="R1426" s="77"/>
      <c r="S1426" s="77"/>
      <c r="T1426" s="77"/>
      <c r="U1426" s="77"/>
      <c r="V1426" s="77"/>
      <c r="W1426" s="77"/>
      <c r="X1426" s="77"/>
      <c r="Y1426" s="77"/>
      <c r="Z1426" s="77"/>
    </row>
    <row r="1427" ht="15.75" customHeight="1">
      <c r="A1427" s="2"/>
      <c r="B1427" s="18"/>
      <c r="C1427" s="18"/>
      <c r="D1427" s="18">
        <f t="shared" si="373"/>
        <v>0</v>
      </c>
      <c r="E1427" s="18">
        <f>B1427*A1421</f>
        <v>0</v>
      </c>
      <c r="F1427" s="18">
        <f t="shared" si="374"/>
        <v>0</v>
      </c>
      <c r="G1427" s="142"/>
      <c r="H1427" s="18"/>
      <c r="I1427" s="89">
        <f t="shared" si="375"/>
        <v>0</v>
      </c>
      <c r="J1427" s="116"/>
      <c r="K1427" s="3">
        <f t="shared" si="376"/>
        <v>0</v>
      </c>
      <c r="L1427" s="3"/>
      <c r="M1427" s="77"/>
      <c r="N1427" s="77"/>
      <c r="O1427" s="77"/>
      <c r="P1427" s="77"/>
      <c r="Q1427" s="77"/>
      <c r="R1427" s="77"/>
      <c r="S1427" s="77"/>
      <c r="T1427" s="77"/>
      <c r="U1427" s="77"/>
      <c r="V1427" s="77"/>
      <c r="W1427" s="77"/>
      <c r="X1427" s="77"/>
      <c r="Y1427" s="77"/>
      <c r="Z1427" s="77"/>
    </row>
    <row r="1428" ht="15.75" customHeight="1">
      <c r="A1428" s="2"/>
      <c r="B1428" s="18"/>
      <c r="C1428" s="18"/>
      <c r="D1428" s="18">
        <f t="shared" si="373"/>
        <v>0</v>
      </c>
      <c r="E1428" s="18">
        <f>B1428*A1421</f>
        <v>0</v>
      </c>
      <c r="F1428" s="18">
        <f t="shared" si="374"/>
        <v>0</v>
      </c>
      <c r="G1428" s="87"/>
      <c r="H1428" s="18"/>
      <c r="I1428" s="89">
        <f t="shared" si="375"/>
        <v>0</v>
      </c>
      <c r="J1428" s="116"/>
      <c r="K1428" s="3">
        <f t="shared" si="376"/>
        <v>0</v>
      </c>
      <c r="L1428" s="3"/>
      <c r="M1428" s="77"/>
      <c r="N1428" s="77"/>
      <c r="O1428" s="77"/>
      <c r="P1428" s="77"/>
      <c r="Q1428" s="77"/>
      <c r="R1428" s="77"/>
      <c r="S1428" s="77"/>
      <c r="T1428" s="77"/>
      <c r="U1428" s="77"/>
      <c r="V1428" s="77"/>
      <c r="W1428" s="77"/>
      <c r="X1428" s="77"/>
      <c r="Y1428" s="77"/>
      <c r="Z1428" s="77"/>
    </row>
    <row r="1429" ht="15.75" customHeight="1">
      <c r="A1429" s="2"/>
      <c r="B1429" s="18"/>
      <c r="C1429" s="18"/>
      <c r="D1429" s="18">
        <f t="shared" si="373"/>
        <v>0</v>
      </c>
      <c r="E1429" s="18">
        <f>B1429*A1421</f>
        <v>0</v>
      </c>
      <c r="F1429" s="18">
        <f t="shared" si="374"/>
        <v>0</v>
      </c>
      <c r="G1429" s="59"/>
      <c r="H1429" s="18"/>
      <c r="I1429" s="89">
        <f t="shared" si="375"/>
        <v>0</v>
      </c>
      <c r="J1429" s="116"/>
      <c r="K1429" s="3">
        <f t="shared" si="376"/>
        <v>0</v>
      </c>
      <c r="L1429" s="3"/>
      <c r="M1429" s="77"/>
      <c r="N1429" s="77"/>
      <c r="O1429" s="77"/>
      <c r="P1429" s="77"/>
      <c r="Q1429" s="77"/>
      <c r="R1429" s="77"/>
      <c r="S1429" s="77"/>
      <c r="T1429" s="77"/>
      <c r="U1429" s="77"/>
      <c r="V1429" s="77"/>
      <c r="W1429" s="77"/>
      <c r="X1429" s="77"/>
      <c r="Y1429" s="77"/>
      <c r="Z1429" s="77"/>
    </row>
    <row r="1430" ht="15.75" customHeight="1">
      <c r="A1430" s="2"/>
      <c r="B1430" s="89"/>
      <c r="C1430" s="89"/>
      <c r="D1430" s="18">
        <f t="shared" si="373"/>
        <v>0</v>
      </c>
      <c r="E1430" s="18">
        <f>B1430*A1421</f>
        <v>0</v>
      </c>
      <c r="F1430" s="18">
        <f t="shared" si="374"/>
        <v>0</v>
      </c>
      <c r="G1430" s="148" t="s">
        <v>528</v>
      </c>
      <c r="H1430" s="18"/>
      <c r="I1430" s="89">
        <f t="shared" si="375"/>
        <v>0</v>
      </c>
      <c r="J1430" s="116"/>
      <c r="K1430" s="3">
        <f t="shared" si="376"/>
        <v>0</v>
      </c>
      <c r="L1430" s="3"/>
      <c r="M1430" s="77"/>
      <c r="N1430" s="77"/>
      <c r="O1430" s="77"/>
      <c r="P1430" s="77"/>
      <c r="Q1430" s="77"/>
      <c r="R1430" s="77"/>
      <c r="S1430" s="77"/>
      <c r="T1430" s="77"/>
      <c r="U1430" s="77"/>
      <c r="V1430" s="77"/>
      <c r="W1430" s="77"/>
      <c r="X1430" s="77"/>
      <c r="Y1430" s="77"/>
      <c r="Z1430" s="77"/>
    </row>
    <row r="1431" ht="15.75" customHeight="1">
      <c r="A1431" s="2"/>
      <c r="B1431" s="89"/>
      <c r="C1431" s="89"/>
      <c r="D1431" s="18">
        <f t="shared" si="373"/>
        <v>0</v>
      </c>
      <c r="E1431" s="18">
        <f>B1431*A1421</f>
        <v>0</v>
      </c>
      <c r="F1431" s="18">
        <f t="shared" si="374"/>
        <v>0</v>
      </c>
      <c r="G1431" s="142"/>
      <c r="H1431" s="18"/>
      <c r="I1431" s="89">
        <f t="shared" si="375"/>
        <v>0</v>
      </c>
      <c r="J1431" s="116"/>
      <c r="K1431" s="3">
        <f t="shared" si="376"/>
        <v>0</v>
      </c>
      <c r="L1431" s="3"/>
      <c r="M1431" s="77"/>
      <c r="N1431" s="77"/>
      <c r="O1431" s="77"/>
      <c r="P1431" s="77"/>
      <c r="Q1431" s="77"/>
      <c r="R1431" s="77"/>
      <c r="S1431" s="77"/>
      <c r="T1431" s="77"/>
      <c r="U1431" s="77"/>
      <c r="V1431" s="77"/>
      <c r="W1431" s="77"/>
      <c r="X1431" s="77"/>
      <c r="Y1431" s="77"/>
      <c r="Z1431" s="77"/>
    </row>
    <row r="1432" ht="15.75" customHeight="1">
      <c r="A1432" s="1"/>
      <c r="B1432" s="89"/>
      <c r="C1432" s="89"/>
      <c r="D1432" s="18">
        <f t="shared" si="373"/>
        <v>0</v>
      </c>
      <c r="E1432" s="18">
        <f>B1432*A1421</f>
        <v>0</v>
      </c>
      <c r="F1432" s="18">
        <f t="shared" si="374"/>
        <v>0</v>
      </c>
      <c r="G1432" s="142"/>
      <c r="H1432" s="18"/>
      <c r="I1432" s="89">
        <f t="shared" si="375"/>
        <v>0</v>
      </c>
      <c r="J1432" s="116"/>
      <c r="K1432" s="3">
        <f t="shared" si="376"/>
        <v>0</v>
      </c>
      <c r="L1432" s="3"/>
      <c r="M1432" s="77"/>
      <c r="N1432" s="77"/>
      <c r="O1432" s="77"/>
      <c r="P1432" s="77"/>
      <c r="Q1432" s="77"/>
      <c r="R1432" s="77"/>
      <c r="S1432" s="77"/>
      <c r="T1432" s="77"/>
      <c r="U1432" s="77"/>
      <c r="V1432" s="77"/>
      <c r="W1432" s="77"/>
      <c r="X1432" s="77"/>
      <c r="Y1432" s="77"/>
      <c r="Z1432" s="77"/>
    </row>
    <row r="1433" ht="15.75" customHeight="1">
      <c r="A1433" s="1"/>
      <c r="B1433" s="89"/>
      <c r="C1433" s="89"/>
      <c r="D1433" s="18">
        <f t="shared" si="373"/>
        <v>0</v>
      </c>
      <c r="E1433" s="18">
        <f>B1433*A1421</f>
        <v>0</v>
      </c>
      <c r="F1433" s="18">
        <f t="shared" si="374"/>
        <v>0</v>
      </c>
      <c r="G1433" s="142"/>
      <c r="H1433" s="18"/>
      <c r="I1433" s="89">
        <f t="shared" si="375"/>
        <v>0</v>
      </c>
      <c r="J1433" s="116"/>
      <c r="K1433" s="3">
        <f t="shared" si="376"/>
        <v>0</v>
      </c>
      <c r="L1433" s="3"/>
      <c r="M1433" s="77"/>
      <c r="N1433" s="77"/>
      <c r="O1433" s="77"/>
      <c r="P1433" s="77"/>
      <c r="Q1433" s="77"/>
      <c r="R1433" s="77"/>
      <c r="S1433" s="77"/>
      <c r="T1433" s="77"/>
      <c r="U1433" s="77"/>
      <c r="V1433" s="77"/>
      <c r="W1433" s="77"/>
      <c r="X1433" s="77"/>
      <c r="Y1433" s="77"/>
      <c r="Z1433" s="77"/>
    </row>
    <row r="1434" ht="15.75" customHeight="1">
      <c r="A1434" s="31"/>
      <c r="B1434" s="89"/>
      <c r="C1434" s="89"/>
      <c r="D1434" s="95">
        <f t="shared" si="373"/>
        <v>0</v>
      </c>
      <c r="E1434" s="95">
        <f>B1434*A1421</f>
        <v>0</v>
      </c>
      <c r="F1434" s="18">
        <f t="shared" si="374"/>
        <v>0</v>
      </c>
      <c r="G1434" s="87"/>
      <c r="H1434" s="18"/>
      <c r="I1434" s="89">
        <f t="shared" si="375"/>
        <v>0</v>
      </c>
      <c r="J1434" s="118"/>
      <c r="K1434" s="3">
        <f t="shared" si="376"/>
        <v>0</v>
      </c>
      <c r="L1434" s="3"/>
      <c r="M1434" s="77"/>
      <c r="N1434" s="77"/>
      <c r="O1434" s="77"/>
      <c r="P1434" s="77"/>
      <c r="Q1434" s="77"/>
      <c r="R1434" s="77"/>
      <c r="S1434" s="77"/>
      <c r="T1434" s="77"/>
      <c r="U1434" s="77"/>
      <c r="V1434" s="77"/>
      <c r="W1434" s="77"/>
      <c r="X1434" s="77"/>
      <c r="Y1434" s="77"/>
      <c r="Z1434" s="77"/>
    </row>
    <row r="1435" ht="15.75" customHeight="1">
      <c r="A1435" s="31"/>
      <c r="B1435" s="89"/>
      <c r="C1435" s="89"/>
      <c r="D1435" s="18">
        <f t="shared" si="373"/>
        <v>0</v>
      </c>
      <c r="E1435" s="18">
        <f>B1435*A1421</f>
        <v>0</v>
      </c>
      <c r="F1435" s="18">
        <f t="shared" si="374"/>
        <v>0</v>
      </c>
      <c r="G1435" s="143">
        <f>F1437/A1421</f>
        <v>0</v>
      </c>
      <c r="H1435" s="18"/>
      <c r="I1435" s="89">
        <f t="shared" si="375"/>
        <v>0</v>
      </c>
      <c r="J1435" s="3"/>
      <c r="K1435" s="3">
        <f t="shared" si="376"/>
        <v>0</v>
      </c>
      <c r="L1435" s="3"/>
      <c r="M1435" s="77"/>
      <c r="N1435" s="77"/>
      <c r="O1435" s="77"/>
      <c r="P1435" s="77"/>
      <c r="Q1435" s="77"/>
      <c r="R1435" s="77"/>
      <c r="S1435" s="77"/>
      <c r="T1435" s="77"/>
      <c r="U1435" s="77"/>
      <c r="V1435" s="77"/>
      <c r="W1435" s="77"/>
      <c r="X1435" s="77"/>
      <c r="Y1435" s="77"/>
      <c r="Z1435" s="77"/>
    </row>
    <row r="1436" ht="15.75" customHeight="1">
      <c r="A1436" s="31"/>
      <c r="B1436" s="89"/>
      <c r="C1436" s="89"/>
      <c r="D1436" s="18">
        <f t="shared" si="373"/>
        <v>0</v>
      </c>
      <c r="E1436" s="18">
        <f>B1436*A1421</f>
        <v>0</v>
      </c>
      <c r="F1436" s="18">
        <f t="shared" si="374"/>
        <v>0</v>
      </c>
      <c r="G1436" s="142"/>
      <c r="H1436" s="18"/>
      <c r="I1436" s="89">
        <f t="shared" si="375"/>
        <v>0</v>
      </c>
      <c r="J1436" s="3"/>
      <c r="K1436" s="3">
        <f t="shared" si="376"/>
        <v>0</v>
      </c>
      <c r="L1436" s="3"/>
      <c r="M1436" s="77"/>
      <c r="N1436" s="77"/>
      <c r="O1436" s="77"/>
      <c r="P1436" s="77"/>
      <c r="Q1436" s="77"/>
      <c r="R1436" s="77"/>
      <c r="S1436" s="77"/>
      <c r="T1436" s="77"/>
      <c r="U1436" s="77"/>
      <c r="V1436" s="77"/>
      <c r="W1436" s="77"/>
      <c r="X1436" s="77"/>
      <c r="Y1436" s="77"/>
      <c r="Z1436" s="77"/>
    </row>
    <row r="1437" ht="15.75" customHeight="1">
      <c r="A1437" s="4" t="s">
        <v>495</v>
      </c>
      <c r="B1437" s="97">
        <f>SUM(B1423:B1436)</f>
        <v>0</v>
      </c>
      <c r="C1437" s="96"/>
      <c r="D1437" s="97">
        <f t="shared" ref="D1437:F1437" si="377">SUM(D1423:D1436)</f>
        <v>0</v>
      </c>
      <c r="E1437" s="97">
        <f t="shared" si="377"/>
        <v>0</v>
      </c>
      <c r="F1437" s="97">
        <f t="shared" si="377"/>
        <v>0</v>
      </c>
      <c r="G1437" s="87"/>
      <c r="H1437" s="96"/>
      <c r="I1437" s="97">
        <f t="shared" ref="I1437:L1437" si="378">SUM(I1423:I1436)</f>
        <v>0</v>
      </c>
      <c r="J1437" s="98">
        <f t="shared" si="378"/>
        <v>0</v>
      </c>
      <c r="K1437" s="98">
        <f t="shared" si="378"/>
        <v>0</v>
      </c>
      <c r="L1437" s="98">
        <f t="shared" si="378"/>
        <v>0</v>
      </c>
      <c r="M1437" s="77"/>
      <c r="N1437" s="77"/>
      <c r="O1437" s="77"/>
      <c r="P1437" s="77"/>
      <c r="Q1437" s="77"/>
      <c r="R1437" s="77"/>
      <c r="S1437" s="77"/>
      <c r="T1437" s="77"/>
      <c r="U1437" s="77"/>
      <c r="V1437" s="77"/>
      <c r="W1437" s="77"/>
      <c r="X1437" s="77"/>
      <c r="Y1437" s="77"/>
      <c r="Z1437" s="77"/>
    </row>
    <row r="1438" ht="15.75" customHeight="1">
      <c r="A1438" s="8"/>
      <c r="B1438" s="100"/>
      <c r="C1438" s="100"/>
      <c r="D1438" s="100"/>
      <c r="E1438" s="100"/>
      <c r="F1438" s="100"/>
      <c r="G1438" s="100"/>
      <c r="H1438" s="100"/>
      <c r="I1438" s="101" t="s">
        <v>496</v>
      </c>
      <c r="J1438" s="33"/>
      <c r="K1438" s="100"/>
      <c r="L1438" s="101" t="s">
        <v>497</v>
      </c>
      <c r="M1438" s="77"/>
      <c r="N1438" s="77"/>
      <c r="O1438" s="77"/>
      <c r="P1438" s="77"/>
      <c r="Q1438" s="77"/>
      <c r="R1438" s="77"/>
      <c r="S1438" s="77"/>
      <c r="T1438" s="77"/>
      <c r="U1438" s="77"/>
      <c r="V1438" s="77"/>
      <c r="W1438" s="77"/>
      <c r="X1438" s="77"/>
      <c r="Y1438" s="77"/>
      <c r="Z1438" s="77"/>
    </row>
    <row r="1439" ht="15.75" customHeight="1">
      <c r="A1439" s="8"/>
      <c r="B1439" s="100"/>
      <c r="C1439" s="100"/>
      <c r="D1439" s="100"/>
      <c r="E1439" s="100"/>
      <c r="F1439" s="100"/>
      <c r="G1439" s="100"/>
      <c r="H1439" s="100"/>
      <c r="I1439" s="104">
        <f>G1435*A1421</f>
        <v>0</v>
      </c>
      <c r="J1439" s="33"/>
      <c r="K1439" s="100"/>
      <c r="L1439" s="104"/>
      <c r="M1439" s="77"/>
      <c r="N1439" s="77"/>
      <c r="O1439" s="77"/>
      <c r="P1439" s="77"/>
      <c r="Q1439" s="77"/>
      <c r="R1439" s="77"/>
      <c r="S1439" s="77"/>
      <c r="T1439" s="77"/>
      <c r="U1439" s="77"/>
      <c r="V1439" s="77"/>
      <c r="W1439" s="77"/>
      <c r="X1439" s="77"/>
      <c r="Y1439" s="77"/>
      <c r="Z1439" s="77"/>
    </row>
    <row r="1440" ht="15.75" customHeight="1">
      <c r="A1440" s="8"/>
      <c r="B1440" s="100"/>
      <c r="C1440" s="100"/>
      <c r="D1440" s="100"/>
      <c r="E1440" s="100"/>
      <c r="F1440" s="100"/>
      <c r="G1440" s="100"/>
      <c r="H1440" s="100"/>
      <c r="I1440" s="107"/>
      <c r="J1440" s="33"/>
      <c r="K1440" s="100"/>
      <c r="L1440" s="107"/>
      <c r="M1440" s="77"/>
      <c r="N1440" s="77"/>
      <c r="O1440" s="77"/>
      <c r="P1440" s="77"/>
      <c r="Q1440" s="77"/>
      <c r="R1440" s="77"/>
      <c r="S1440" s="77"/>
      <c r="T1440" s="77"/>
      <c r="U1440" s="77"/>
      <c r="V1440" s="77"/>
      <c r="W1440" s="77"/>
      <c r="X1440" s="77"/>
      <c r="Y1440" s="77"/>
      <c r="Z1440" s="77"/>
    </row>
    <row r="1441" ht="15.75" customHeight="1">
      <c r="A1441" s="8"/>
      <c r="B1441" s="8"/>
      <c r="C1441" s="8"/>
      <c r="D1441" s="8"/>
      <c r="E1441" s="8"/>
      <c r="F1441" s="8"/>
      <c r="G1441" s="8"/>
      <c r="H1441" s="8"/>
      <c r="I1441" s="8"/>
      <c r="J1441" s="33"/>
      <c r="K1441" s="8"/>
      <c r="L1441" s="8"/>
      <c r="M1441" s="77"/>
      <c r="N1441" s="77"/>
      <c r="O1441" s="77"/>
      <c r="P1441" s="77"/>
      <c r="Q1441" s="77"/>
      <c r="R1441" s="77"/>
      <c r="S1441" s="77"/>
      <c r="T1441" s="77"/>
      <c r="U1441" s="77"/>
      <c r="V1441" s="77"/>
      <c r="W1441" s="77"/>
      <c r="X1441" s="77"/>
      <c r="Y1441" s="77"/>
      <c r="Z1441" s="77"/>
    </row>
    <row r="1442" ht="15.75" customHeight="1">
      <c r="A1442" s="66"/>
      <c r="B1442" s="75"/>
      <c r="C1442" s="75"/>
      <c r="D1442" s="75"/>
      <c r="E1442" s="75"/>
      <c r="F1442" s="75"/>
      <c r="G1442" s="75"/>
      <c r="H1442" s="75"/>
      <c r="I1442" s="75"/>
      <c r="J1442" s="75"/>
      <c r="K1442" s="75"/>
      <c r="L1442" s="76"/>
      <c r="M1442" s="77"/>
      <c r="N1442" s="77"/>
      <c r="O1442" s="77"/>
      <c r="P1442" s="77"/>
      <c r="Q1442" s="77"/>
      <c r="R1442" s="77"/>
      <c r="S1442" s="77"/>
      <c r="T1442" s="77"/>
      <c r="U1442" s="77"/>
      <c r="V1442" s="77"/>
      <c r="W1442" s="77"/>
      <c r="X1442" s="77"/>
      <c r="Y1442" s="77"/>
      <c r="Z1442" s="77"/>
    </row>
    <row r="1443" ht="15.75" customHeight="1">
      <c r="A1443" s="78" t="s">
        <v>478</v>
      </c>
      <c r="B1443" s="79" t="s">
        <v>479</v>
      </c>
      <c r="C1443" s="75"/>
      <c r="D1443" s="76"/>
      <c r="E1443" s="80" t="s">
        <v>480</v>
      </c>
      <c r="F1443" s="75"/>
      <c r="G1443" s="76"/>
      <c r="H1443" s="79" t="s">
        <v>481</v>
      </c>
      <c r="I1443" s="75"/>
      <c r="J1443" s="75"/>
      <c r="K1443" s="75"/>
      <c r="L1443" s="76"/>
      <c r="M1443" s="77"/>
      <c r="N1443" s="77"/>
      <c r="O1443" s="77"/>
      <c r="P1443" s="77"/>
      <c r="Q1443" s="77"/>
      <c r="R1443" s="77"/>
      <c r="S1443" s="77"/>
      <c r="T1443" s="77"/>
      <c r="U1443" s="77"/>
      <c r="V1443" s="77"/>
      <c r="W1443" s="77"/>
      <c r="X1443" s="77"/>
      <c r="Y1443" s="77"/>
      <c r="Z1443" s="77"/>
    </row>
    <row r="1444" ht="15.75" customHeight="1">
      <c r="A1444" s="177">
        <v>4.0</v>
      </c>
      <c r="B1444" s="82" t="s">
        <v>482</v>
      </c>
      <c r="C1444" s="82" t="s">
        <v>483</v>
      </c>
      <c r="D1444" s="82" t="s">
        <v>484</v>
      </c>
      <c r="E1444" s="82" t="s">
        <v>485</v>
      </c>
      <c r="F1444" s="82" t="s">
        <v>484</v>
      </c>
      <c r="G1444" s="82" t="s">
        <v>524</v>
      </c>
      <c r="H1444" s="82" t="s">
        <v>486</v>
      </c>
      <c r="I1444" s="82" t="s">
        <v>487</v>
      </c>
      <c r="J1444" s="114" t="s">
        <v>488</v>
      </c>
      <c r="K1444" s="85" t="s">
        <v>489</v>
      </c>
      <c r="L1444" s="85" t="s">
        <v>490</v>
      </c>
      <c r="M1444" s="77"/>
      <c r="N1444" s="77"/>
      <c r="O1444" s="77"/>
      <c r="P1444" s="77"/>
      <c r="Q1444" s="77"/>
      <c r="R1444" s="77"/>
      <c r="S1444" s="77"/>
      <c r="T1444" s="77"/>
      <c r="U1444" s="77"/>
      <c r="V1444" s="77"/>
      <c r="W1444" s="77"/>
      <c r="X1444" s="77"/>
      <c r="Y1444" s="77"/>
      <c r="Z1444" s="77"/>
    </row>
    <row r="1445" ht="15.75" customHeight="1">
      <c r="A1445" s="86" t="s">
        <v>491</v>
      </c>
      <c r="B1445" s="87"/>
      <c r="C1445" s="87"/>
      <c r="D1445" s="87"/>
      <c r="E1445" s="87"/>
      <c r="F1445" s="87"/>
      <c r="G1445" s="87"/>
      <c r="H1445" s="87"/>
      <c r="I1445" s="87"/>
      <c r="J1445" s="115"/>
      <c r="K1445" s="87"/>
      <c r="L1445" s="87"/>
      <c r="M1445" s="77"/>
      <c r="N1445" s="77"/>
      <c r="O1445" s="77"/>
      <c r="P1445" s="77"/>
      <c r="Q1445" s="77"/>
      <c r="R1445" s="77"/>
      <c r="S1445" s="77"/>
      <c r="T1445" s="77"/>
      <c r="U1445" s="77"/>
      <c r="V1445" s="77"/>
      <c r="W1445" s="77"/>
      <c r="X1445" s="77"/>
      <c r="Y1445" s="77"/>
      <c r="Z1445" s="77"/>
    </row>
    <row r="1446" ht="15.75" customHeight="1">
      <c r="A1446" s="2"/>
      <c r="B1446" s="89"/>
      <c r="C1446" s="89"/>
      <c r="D1446" s="18">
        <f t="shared" ref="D1446:D1459" si="379">C1446*B1446</f>
        <v>0</v>
      </c>
      <c r="E1446" s="18">
        <f>B1446*A1444</f>
        <v>0</v>
      </c>
      <c r="F1446" s="18">
        <f t="shared" ref="F1446:F1459" si="380">E1446*C1446</f>
        <v>0</v>
      </c>
      <c r="G1446" s="140">
        <v>0.0</v>
      </c>
      <c r="H1446" s="18"/>
      <c r="I1446" s="89">
        <f t="shared" ref="I1446:I1459" si="381">H1446*E1446</f>
        <v>0</v>
      </c>
      <c r="J1446" s="116"/>
      <c r="K1446" s="3">
        <f t="shared" ref="K1446:K1459" si="382">J1446*I1446</f>
        <v>0</v>
      </c>
      <c r="L1446" s="3"/>
      <c r="M1446" s="77"/>
      <c r="N1446" s="77"/>
      <c r="O1446" s="77"/>
      <c r="P1446" s="77"/>
      <c r="Q1446" s="77"/>
      <c r="R1446" s="77"/>
      <c r="S1446" s="77"/>
      <c r="T1446" s="77"/>
      <c r="U1446" s="77"/>
      <c r="V1446" s="77"/>
      <c r="W1446" s="77"/>
      <c r="X1446" s="77"/>
      <c r="Y1446" s="77"/>
      <c r="Z1446" s="77"/>
    </row>
    <row r="1447" ht="15.75" customHeight="1">
      <c r="A1447" s="2"/>
      <c r="B1447" s="89"/>
      <c r="C1447" s="89"/>
      <c r="D1447" s="18">
        <f t="shared" si="379"/>
        <v>0</v>
      </c>
      <c r="E1447" s="18">
        <f>B1447*A1444</f>
        <v>0</v>
      </c>
      <c r="F1447" s="18">
        <f t="shared" si="380"/>
        <v>0</v>
      </c>
      <c r="G1447" s="87"/>
      <c r="H1447" s="18"/>
      <c r="I1447" s="89">
        <f t="shared" si="381"/>
        <v>0</v>
      </c>
      <c r="J1447" s="116"/>
      <c r="K1447" s="3">
        <f t="shared" si="382"/>
        <v>0</v>
      </c>
      <c r="L1447" s="3"/>
      <c r="M1447" s="77"/>
      <c r="N1447" s="77"/>
      <c r="O1447" s="77"/>
      <c r="P1447" s="77"/>
      <c r="Q1447" s="77"/>
      <c r="R1447" s="77"/>
      <c r="S1447" s="77"/>
      <c r="T1447" s="77"/>
      <c r="U1447" s="77"/>
      <c r="V1447" s="77"/>
      <c r="W1447" s="77"/>
      <c r="X1447" s="77"/>
      <c r="Y1447" s="77"/>
      <c r="Z1447" s="77"/>
    </row>
    <row r="1448" ht="15.75" customHeight="1">
      <c r="A1448" s="2"/>
      <c r="B1448" s="18"/>
      <c r="C1448" s="18"/>
      <c r="D1448" s="18">
        <f t="shared" si="379"/>
        <v>0</v>
      </c>
      <c r="E1448" s="18">
        <f>B1448*A1444</f>
        <v>0</v>
      </c>
      <c r="F1448" s="18">
        <f t="shared" si="380"/>
        <v>0</v>
      </c>
      <c r="G1448" s="148" t="s">
        <v>527</v>
      </c>
      <c r="H1448" s="18"/>
      <c r="I1448" s="89">
        <f t="shared" si="381"/>
        <v>0</v>
      </c>
      <c r="J1448" s="116"/>
      <c r="K1448" s="3">
        <f t="shared" si="382"/>
        <v>0</v>
      </c>
      <c r="L1448" s="3"/>
      <c r="M1448" s="77"/>
      <c r="N1448" s="77"/>
      <c r="O1448" s="77"/>
      <c r="P1448" s="77"/>
      <c r="Q1448" s="77"/>
      <c r="R1448" s="77"/>
      <c r="S1448" s="77"/>
      <c r="T1448" s="77"/>
      <c r="U1448" s="77"/>
      <c r="V1448" s="77"/>
      <c r="W1448" s="77"/>
      <c r="X1448" s="77"/>
      <c r="Y1448" s="77"/>
      <c r="Z1448" s="77"/>
    </row>
    <row r="1449" ht="15.75" customHeight="1">
      <c r="A1449" s="2"/>
      <c r="B1449" s="18"/>
      <c r="C1449" s="18"/>
      <c r="D1449" s="18">
        <f t="shared" si="379"/>
        <v>0</v>
      </c>
      <c r="E1449" s="18">
        <f>B1449*A1444</f>
        <v>0</v>
      </c>
      <c r="F1449" s="18">
        <f t="shared" si="380"/>
        <v>0</v>
      </c>
      <c r="G1449" s="142"/>
      <c r="H1449" s="18"/>
      <c r="I1449" s="89">
        <f t="shared" si="381"/>
        <v>0</v>
      </c>
      <c r="J1449" s="116"/>
      <c r="K1449" s="3">
        <f t="shared" si="382"/>
        <v>0</v>
      </c>
      <c r="L1449" s="3"/>
      <c r="M1449" s="77"/>
      <c r="N1449" s="77"/>
      <c r="O1449" s="77"/>
      <c r="P1449" s="77"/>
      <c r="Q1449" s="77"/>
      <c r="R1449" s="77"/>
      <c r="S1449" s="77"/>
      <c r="T1449" s="77"/>
      <c r="U1449" s="77"/>
      <c r="V1449" s="77"/>
      <c r="W1449" s="77"/>
      <c r="X1449" s="77"/>
      <c r="Y1449" s="77"/>
      <c r="Z1449" s="77"/>
    </row>
    <row r="1450" ht="15.75" customHeight="1">
      <c r="A1450" s="2"/>
      <c r="B1450" s="18"/>
      <c r="C1450" s="18"/>
      <c r="D1450" s="18">
        <f t="shared" si="379"/>
        <v>0</v>
      </c>
      <c r="E1450" s="18">
        <f>B1450*A1444</f>
        <v>0</v>
      </c>
      <c r="F1450" s="18">
        <f t="shared" si="380"/>
        <v>0</v>
      </c>
      <c r="G1450" s="142"/>
      <c r="H1450" s="18"/>
      <c r="I1450" s="89">
        <f t="shared" si="381"/>
        <v>0</v>
      </c>
      <c r="J1450" s="116"/>
      <c r="K1450" s="3">
        <f t="shared" si="382"/>
        <v>0</v>
      </c>
      <c r="L1450" s="3"/>
      <c r="M1450" s="77"/>
      <c r="N1450" s="77"/>
      <c r="O1450" s="77"/>
      <c r="P1450" s="77"/>
      <c r="Q1450" s="77"/>
      <c r="R1450" s="77"/>
      <c r="S1450" s="77"/>
      <c r="T1450" s="77"/>
      <c r="U1450" s="77"/>
      <c r="V1450" s="77"/>
      <c r="W1450" s="77"/>
      <c r="X1450" s="77"/>
      <c r="Y1450" s="77"/>
      <c r="Z1450" s="77"/>
    </row>
    <row r="1451" ht="15.75" customHeight="1">
      <c r="A1451" s="2"/>
      <c r="B1451" s="18"/>
      <c r="C1451" s="18"/>
      <c r="D1451" s="18">
        <f t="shared" si="379"/>
        <v>0</v>
      </c>
      <c r="E1451" s="18">
        <f>B1451*A1444</f>
        <v>0</v>
      </c>
      <c r="F1451" s="18">
        <f t="shared" si="380"/>
        <v>0</v>
      </c>
      <c r="G1451" s="87"/>
      <c r="H1451" s="18"/>
      <c r="I1451" s="89">
        <f t="shared" si="381"/>
        <v>0</v>
      </c>
      <c r="J1451" s="116"/>
      <c r="K1451" s="3">
        <f t="shared" si="382"/>
        <v>0</v>
      </c>
      <c r="L1451" s="3"/>
      <c r="M1451" s="77"/>
      <c r="N1451" s="77"/>
      <c r="O1451" s="77"/>
      <c r="P1451" s="77"/>
      <c r="Q1451" s="77"/>
      <c r="R1451" s="77"/>
      <c r="S1451" s="77"/>
      <c r="T1451" s="77"/>
      <c r="U1451" s="77"/>
      <c r="V1451" s="77"/>
      <c r="W1451" s="77"/>
      <c r="X1451" s="77"/>
      <c r="Y1451" s="77"/>
      <c r="Z1451" s="77"/>
    </row>
    <row r="1452" ht="15.75" customHeight="1">
      <c r="A1452" s="2"/>
      <c r="B1452" s="18"/>
      <c r="C1452" s="18"/>
      <c r="D1452" s="18">
        <f t="shared" si="379"/>
        <v>0</v>
      </c>
      <c r="E1452" s="18">
        <f>B1452*A1444</f>
        <v>0</v>
      </c>
      <c r="F1452" s="18">
        <f t="shared" si="380"/>
        <v>0</v>
      </c>
      <c r="G1452" s="59"/>
      <c r="H1452" s="18"/>
      <c r="I1452" s="89">
        <f t="shared" si="381"/>
        <v>0</v>
      </c>
      <c r="J1452" s="116"/>
      <c r="K1452" s="3">
        <f t="shared" si="382"/>
        <v>0</v>
      </c>
      <c r="L1452" s="3"/>
      <c r="M1452" s="77"/>
      <c r="N1452" s="77"/>
      <c r="O1452" s="77"/>
      <c r="P1452" s="77"/>
      <c r="Q1452" s="77"/>
      <c r="R1452" s="77"/>
      <c r="S1452" s="77"/>
      <c r="T1452" s="77"/>
      <c r="U1452" s="77"/>
      <c r="V1452" s="77"/>
      <c r="W1452" s="77"/>
      <c r="X1452" s="77"/>
      <c r="Y1452" s="77"/>
      <c r="Z1452" s="77"/>
    </row>
    <row r="1453" ht="15.75" customHeight="1">
      <c r="A1453" s="2"/>
      <c r="B1453" s="89"/>
      <c r="C1453" s="89"/>
      <c r="D1453" s="18">
        <f t="shared" si="379"/>
        <v>0</v>
      </c>
      <c r="E1453" s="18">
        <f>B1453*A1444</f>
        <v>0</v>
      </c>
      <c r="F1453" s="18">
        <f t="shared" si="380"/>
        <v>0</v>
      </c>
      <c r="G1453" s="148" t="s">
        <v>528</v>
      </c>
      <c r="H1453" s="18"/>
      <c r="I1453" s="89">
        <f t="shared" si="381"/>
        <v>0</v>
      </c>
      <c r="J1453" s="116"/>
      <c r="K1453" s="3">
        <f t="shared" si="382"/>
        <v>0</v>
      </c>
      <c r="L1453" s="3"/>
      <c r="M1453" s="77"/>
      <c r="N1453" s="77"/>
      <c r="O1453" s="77"/>
      <c r="P1453" s="77"/>
      <c r="Q1453" s="77"/>
      <c r="R1453" s="77"/>
      <c r="S1453" s="77"/>
      <c r="T1453" s="77"/>
      <c r="U1453" s="77"/>
      <c r="V1453" s="77"/>
      <c r="W1453" s="77"/>
      <c r="X1453" s="77"/>
      <c r="Y1453" s="77"/>
      <c r="Z1453" s="77"/>
    </row>
    <row r="1454" ht="15.75" customHeight="1">
      <c r="A1454" s="2"/>
      <c r="B1454" s="89"/>
      <c r="C1454" s="89"/>
      <c r="D1454" s="18">
        <f t="shared" si="379"/>
        <v>0</v>
      </c>
      <c r="E1454" s="18">
        <f>B1454*A1444</f>
        <v>0</v>
      </c>
      <c r="F1454" s="18">
        <f t="shared" si="380"/>
        <v>0</v>
      </c>
      <c r="G1454" s="142"/>
      <c r="H1454" s="18"/>
      <c r="I1454" s="89">
        <f t="shared" si="381"/>
        <v>0</v>
      </c>
      <c r="J1454" s="116"/>
      <c r="K1454" s="3">
        <f t="shared" si="382"/>
        <v>0</v>
      </c>
      <c r="L1454" s="3"/>
      <c r="M1454" s="77"/>
      <c r="N1454" s="77"/>
      <c r="O1454" s="77"/>
      <c r="P1454" s="77"/>
      <c r="Q1454" s="77"/>
      <c r="R1454" s="77"/>
      <c r="S1454" s="77"/>
      <c r="T1454" s="77"/>
      <c r="U1454" s="77"/>
      <c r="V1454" s="77"/>
      <c r="W1454" s="77"/>
      <c r="X1454" s="77"/>
      <c r="Y1454" s="77"/>
      <c r="Z1454" s="77"/>
    </row>
    <row r="1455" ht="15.75" customHeight="1">
      <c r="A1455" s="1"/>
      <c r="B1455" s="89"/>
      <c r="C1455" s="89"/>
      <c r="D1455" s="18">
        <f t="shared" si="379"/>
        <v>0</v>
      </c>
      <c r="E1455" s="18">
        <f>B1455*A1444</f>
        <v>0</v>
      </c>
      <c r="F1455" s="18">
        <f t="shared" si="380"/>
        <v>0</v>
      </c>
      <c r="G1455" s="142"/>
      <c r="H1455" s="18"/>
      <c r="I1455" s="89">
        <f t="shared" si="381"/>
        <v>0</v>
      </c>
      <c r="J1455" s="116"/>
      <c r="K1455" s="3">
        <f t="shared" si="382"/>
        <v>0</v>
      </c>
      <c r="L1455" s="3"/>
      <c r="M1455" s="77"/>
      <c r="N1455" s="77"/>
      <c r="O1455" s="77"/>
      <c r="P1455" s="77"/>
      <c r="Q1455" s="77"/>
      <c r="R1455" s="77"/>
      <c r="S1455" s="77"/>
      <c r="T1455" s="77"/>
      <c r="U1455" s="77"/>
      <c r="V1455" s="77"/>
      <c r="W1455" s="77"/>
      <c r="X1455" s="77"/>
      <c r="Y1455" s="77"/>
      <c r="Z1455" s="77"/>
    </row>
    <row r="1456" ht="15.75" customHeight="1">
      <c r="A1456" s="1"/>
      <c r="B1456" s="89"/>
      <c r="C1456" s="89"/>
      <c r="D1456" s="18">
        <f t="shared" si="379"/>
        <v>0</v>
      </c>
      <c r="E1456" s="18">
        <f>B1456*A1444</f>
        <v>0</v>
      </c>
      <c r="F1456" s="18">
        <f t="shared" si="380"/>
        <v>0</v>
      </c>
      <c r="G1456" s="142"/>
      <c r="H1456" s="18"/>
      <c r="I1456" s="89">
        <f t="shared" si="381"/>
        <v>0</v>
      </c>
      <c r="J1456" s="116"/>
      <c r="K1456" s="3">
        <f t="shared" si="382"/>
        <v>0</v>
      </c>
      <c r="L1456" s="3"/>
      <c r="M1456" s="77"/>
      <c r="N1456" s="77"/>
      <c r="O1456" s="77"/>
      <c r="P1456" s="77"/>
      <c r="Q1456" s="77"/>
      <c r="R1456" s="77"/>
      <c r="S1456" s="77"/>
      <c r="T1456" s="77"/>
      <c r="U1456" s="77"/>
      <c r="V1456" s="77"/>
      <c r="W1456" s="77"/>
      <c r="X1456" s="77"/>
      <c r="Y1456" s="77"/>
      <c r="Z1456" s="77"/>
    </row>
    <row r="1457" ht="15.75" customHeight="1">
      <c r="A1457" s="31"/>
      <c r="B1457" s="89"/>
      <c r="C1457" s="89"/>
      <c r="D1457" s="95">
        <f t="shared" si="379"/>
        <v>0</v>
      </c>
      <c r="E1457" s="95">
        <f>B1457*A1444</f>
        <v>0</v>
      </c>
      <c r="F1457" s="18">
        <f t="shared" si="380"/>
        <v>0</v>
      </c>
      <c r="G1457" s="87"/>
      <c r="H1457" s="18"/>
      <c r="I1457" s="89">
        <f t="shared" si="381"/>
        <v>0</v>
      </c>
      <c r="J1457" s="118"/>
      <c r="K1457" s="3">
        <f t="shared" si="382"/>
        <v>0</v>
      </c>
      <c r="L1457" s="3"/>
      <c r="M1457" s="77"/>
      <c r="N1457" s="77"/>
      <c r="O1457" s="77"/>
      <c r="P1457" s="77"/>
      <c r="Q1457" s="77"/>
      <c r="R1457" s="77"/>
      <c r="S1457" s="77"/>
      <c r="T1457" s="77"/>
      <c r="U1457" s="77"/>
      <c r="V1457" s="77"/>
      <c r="W1457" s="77"/>
      <c r="X1457" s="77"/>
      <c r="Y1457" s="77"/>
      <c r="Z1457" s="77"/>
    </row>
    <row r="1458" ht="15.75" customHeight="1">
      <c r="A1458" s="31"/>
      <c r="B1458" s="89"/>
      <c r="C1458" s="89"/>
      <c r="D1458" s="18">
        <f t="shared" si="379"/>
        <v>0</v>
      </c>
      <c r="E1458" s="18">
        <f>B1458*A1444</f>
        <v>0</v>
      </c>
      <c r="F1458" s="18">
        <f t="shared" si="380"/>
        <v>0</v>
      </c>
      <c r="G1458" s="143">
        <f>F1460/A1444</f>
        <v>0</v>
      </c>
      <c r="H1458" s="18"/>
      <c r="I1458" s="89">
        <f t="shared" si="381"/>
        <v>0</v>
      </c>
      <c r="J1458" s="3"/>
      <c r="K1458" s="3">
        <f t="shared" si="382"/>
        <v>0</v>
      </c>
      <c r="L1458" s="3"/>
      <c r="M1458" s="77"/>
      <c r="N1458" s="77"/>
      <c r="O1458" s="77"/>
      <c r="P1458" s="77"/>
      <c r="Q1458" s="77"/>
      <c r="R1458" s="77"/>
      <c r="S1458" s="77"/>
      <c r="T1458" s="77"/>
      <c r="U1458" s="77"/>
      <c r="V1458" s="77"/>
      <c r="W1458" s="77"/>
      <c r="X1458" s="77"/>
      <c r="Y1458" s="77"/>
      <c r="Z1458" s="77"/>
    </row>
    <row r="1459" ht="15.75" customHeight="1">
      <c r="A1459" s="31"/>
      <c r="B1459" s="89"/>
      <c r="C1459" s="89"/>
      <c r="D1459" s="18">
        <f t="shared" si="379"/>
        <v>0</v>
      </c>
      <c r="E1459" s="18">
        <f>B1459*A1444</f>
        <v>0</v>
      </c>
      <c r="F1459" s="18">
        <f t="shared" si="380"/>
        <v>0</v>
      </c>
      <c r="G1459" s="142"/>
      <c r="H1459" s="18"/>
      <c r="I1459" s="89">
        <f t="shared" si="381"/>
        <v>0</v>
      </c>
      <c r="J1459" s="3"/>
      <c r="K1459" s="3">
        <f t="shared" si="382"/>
        <v>0</v>
      </c>
      <c r="L1459" s="3"/>
      <c r="M1459" s="77"/>
      <c r="N1459" s="77"/>
      <c r="O1459" s="77"/>
      <c r="P1459" s="77"/>
      <c r="Q1459" s="77"/>
      <c r="R1459" s="77"/>
      <c r="S1459" s="77"/>
      <c r="T1459" s="77"/>
      <c r="U1459" s="77"/>
      <c r="V1459" s="77"/>
      <c r="W1459" s="77"/>
      <c r="X1459" s="77"/>
      <c r="Y1459" s="77"/>
      <c r="Z1459" s="77"/>
    </row>
    <row r="1460" ht="15.75" customHeight="1">
      <c r="A1460" s="4" t="s">
        <v>495</v>
      </c>
      <c r="B1460" s="97">
        <f>SUM(B1446:B1459)</f>
        <v>0</v>
      </c>
      <c r="C1460" s="96"/>
      <c r="D1460" s="97">
        <f t="shared" ref="D1460:F1460" si="383">SUM(D1446:D1459)</f>
        <v>0</v>
      </c>
      <c r="E1460" s="97">
        <f t="shared" si="383"/>
        <v>0</v>
      </c>
      <c r="F1460" s="97">
        <f t="shared" si="383"/>
        <v>0</v>
      </c>
      <c r="G1460" s="87"/>
      <c r="H1460" s="96"/>
      <c r="I1460" s="97">
        <f t="shared" ref="I1460:L1460" si="384">SUM(I1446:I1459)</f>
        <v>0</v>
      </c>
      <c r="J1460" s="98">
        <f t="shared" si="384"/>
        <v>0</v>
      </c>
      <c r="K1460" s="98">
        <f t="shared" si="384"/>
        <v>0</v>
      </c>
      <c r="L1460" s="98">
        <f t="shared" si="384"/>
        <v>0</v>
      </c>
      <c r="M1460" s="77"/>
      <c r="N1460" s="77"/>
      <c r="O1460" s="77"/>
      <c r="P1460" s="77"/>
      <c r="Q1460" s="77"/>
      <c r="R1460" s="77"/>
      <c r="S1460" s="77"/>
      <c r="T1460" s="77"/>
      <c r="U1460" s="77"/>
      <c r="V1460" s="77"/>
      <c r="W1460" s="77"/>
      <c r="X1460" s="77"/>
      <c r="Y1460" s="77"/>
      <c r="Z1460" s="77"/>
    </row>
    <row r="1461" ht="15.75" customHeight="1">
      <c r="A1461" s="8"/>
      <c r="B1461" s="100"/>
      <c r="C1461" s="100"/>
      <c r="D1461" s="100"/>
      <c r="E1461" s="100"/>
      <c r="F1461" s="100"/>
      <c r="G1461" s="100"/>
      <c r="H1461" s="100"/>
      <c r="I1461" s="101" t="s">
        <v>496</v>
      </c>
      <c r="J1461" s="33"/>
      <c r="K1461" s="100"/>
      <c r="L1461" s="101" t="s">
        <v>497</v>
      </c>
      <c r="M1461" s="77"/>
      <c r="N1461" s="77"/>
      <c r="O1461" s="77"/>
      <c r="P1461" s="77"/>
      <c r="Q1461" s="77"/>
      <c r="R1461" s="77"/>
      <c r="S1461" s="77"/>
      <c r="T1461" s="77"/>
      <c r="U1461" s="77"/>
      <c r="V1461" s="77"/>
      <c r="W1461" s="77"/>
      <c r="X1461" s="77"/>
      <c r="Y1461" s="77"/>
      <c r="Z1461" s="77"/>
    </row>
    <row r="1462" ht="15.75" customHeight="1">
      <c r="A1462" s="8"/>
      <c r="B1462" s="100"/>
      <c r="C1462" s="100"/>
      <c r="D1462" s="100"/>
      <c r="E1462" s="100"/>
      <c r="F1462" s="100"/>
      <c r="G1462" s="100"/>
      <c r="H1462" s="100"/>
      <c r="I1462" s="104">
        <f>G1458*A1444</f>
        <v>0</v>
      </c>
      <c r="J1462" s="33"/>
      <c r="K1462" s="100"/>
      <c r="L1462" s="104"/>
      <c r="M1462" s="77"/>
      <c r="N1462" s="77"/>
      <c r="O1462" s="77"/>
      <c r="P1462" s="77"/>
      <c r="Q1462" s="77"/>
      <c r="R1462" s="77"/>
      <c r="S1462" s="77"/>
      <c r="T1462" s="77"/>
      <c r="U1462" s="77"/>
      <c r="V1462" s="77"/>
      <c r="W1462" s="77"/>
      <c r="X1462" s="77"/>
      <c r="Y1462" s="77"/>
      <c r="Z1462" s="77"/>
    </row>
    <row r="1463" ht="15.75" customHeight="1">
      <c r="A1463" s="8"/>
      <c r="B1463" s="8"/>
      <c r="C1463" s="8"/>
      <c r="D1463" s="8"/>
      <c r="E1463" s="8"/>
      <c r="F1463" s="8"/>
      <c r="G1463" s="8"/>
      <c r="H1463" s="8"/>
      <c r="I1463" s="8"/>
      <c r="J1463" s="33"/>
      <c r="K1463" s="8"/>
      <c r="L1463" s="8"/>
      <c r="M1463" s="77"/>
      <c r="N1463" s="77"/>
      <c r="O1463" s="77"/>
      <c r="P1463" s="77"/>
      <c r="Q1463" s="77"/>
      <c r="R1463" s="77"/>
      <c r="S1463" s="77"/>
      <c r="T1463" s="77"/>
      <c r="U1463" s="77"/>
      <c r="V1463" s="77"/>
      <c r="W1463" s="77"/>
      <c r="X1463" s="77"/>
      <c r="Y1463" s="77"/>
      <c r="Z1463" s="77"/>
    </row>
    <row r="1464" ht="15.75" customHeight="1">
      <c r="A1464" s="8"/>
      <c r="B1464" s="8"/>
      <c r="C1464" s="8"/>
      <c r="D1464" s="8"/>
      <c r="E1464" s="8"/>
      <c r="F1464" s="8"/>
      <c r="G1464" s="8"/>
      <c r="H1464" s="8"/>
      <c r="I1464" s="8"/>
      <c r="J1464" s="33"/>
      <c r="K1464" s="8"/>
      <c r="L1464" s="8"/>
      <c r="M1464" s="77"/>
      <c r="N1464" s="77"/>
      <c r="O1464" s="77"/>
      <c r="P1464" s="77"/>
      <c r="Q1464" s="77"/>
      <c r="R1464" s="77"/>
      <c r="S1464" s="77"/>
      <c r="T1464" s="77"/>
      <c r="U1464" s="77"/>
      <c r="V1464" s="77"/>
      <c r="W1464" s="77"/>
      <c r="X1464" s="77"/>
      <c r="Y1464" s="77"/>
      <c r="Z1464" s="77"/>
    </row>
    <row r="1465" ht="15.75" customHeight="1">
      <c r="A1465" s="66"/>
      <c r="B1465" s="75"/>
      <c r="C1465" s="75"/>
      <c r="D1465" s="75"/>
      <c r="E1465" s="75"/>
      <c r="F1465" s="75"/>
      <c r="G1465" s="75"/>
      <c r="H1465" s="75"/>
      <c r="I1465" s="75"/>
      <c r="J1465" s="75"/>
      <c r="K1465" s="75"/>
      <c r="L1465" s="76"/>
      <c r="M1465" s="77"/>
      <c r="N1465" s="77"/>
      <c r="O1465" s="77"/>
      <c r="P1465" s="77"/>
      <c r="Q1465" s="77"/>
      <c r="R1465" s="77"/>
      <c r="S1465" s="77"/>
      <c r="T1465" s="77"/>
      <c r="U1465" s="77"/>
      <c r="V1465" s="77"/>
      <c r="W1465" s="77"/>
      <c r="X1465" s="77"/>
      <c r="Y1465" s="77"/>
      <c r="Z1465" s="77"/>
    </row>
    <row r="1466" ht="15.75" customHeight="1">
      <c r="A1466" s="78" t="s">
        <v>478</v>
      </c>
      <c r="B1466" s="79" t="s">
        <v>479</v>
      </c>
      <c r="C1466" s="75"/>
      <c r="D1466" s="76"/>
      <c r="E1466" s="80" t="s">
        <v>480</v>
      </c>
      <c r="F1466" s="75"/>
      <c r="G1466" s="76"/>
      <c r="H1466" s="79" t="s">
        <v>481</v>
      </c>
      <c r="I1466" s="75"/>
      <c r="J1466" s="75"/>
      <c r="K1466" s="75"/>
      <c r="L1466" s="76"/>
      <c r="M1466" s="77"/>
      <c r="N1466" s="77"/>
      <c r="O1466" s="77"/>
      <c r="P1466" s="77"/>
      <c r="Q1466" s="77"/>
      <c r="R1466" s="77"/>
      <c r="S1466" s="77"/>
      <c r="T1466" s="77"/>
      <c r="U1466" s="77"/>
      <c r="V1466" s="77"/>
      <c r="W1466" s="77"/>
      <c r="X1466" s="77"/>
      <c r="Y1466" s="77"/>
      <c r="Z1466" s="77"/>
    </row>
    <row r="1467" ht="15.75" customHeight="1">
      <c r="A1467" s="177">
        <v>4.0</v>
      </c>
      <c r="B1467" s="82" t="s">
        <v>482</v>
      </c>
      <c r="C1467" s="82" t="s">
        <v>483</v>
      </c>
      <c r="D1467" s="82" t="s">
        <v>484</v>
      </c>
      <c r="E1467" s="82" t="s">
        <v>485</v>
      </c>
      <c r="F1467" s="82" t="s">
        <v>484</v>
      </c>
      <c r="G1467" s="82" t="s">
        <v>524</v>
      </c>
      <c r="H1467" s="82" t="s">
        <v>486</v>
      </c>
      <c r="I1467" s="82" t="s">
        <v>487</v>
      </c>
      <c r="J1467" s="114" t="s">
        <v>488</v>
      </c>
      <c r="K1467" s="85" t="s">
        <v>489</v>
      </c>
      <c r="L1467" s="85" t="s">
        <v>490</v>
      </c>
      <c r="M1467" s="77"/>
      <c r="N1467" s="77"/>
      <c r="O1467" s="77"/>
      <c r="P1467" s="77"/>
      <c r="Q1467" s="77"/>
      <c r="R1467" s="77"/>
      <c r="S1467" s="77"/>
      <c r="T1467" s="77"/>
      <c r="U1467" s="77"/>
      <c r="V1467" s="77"/>
      <c r="W1467" s="77"/>
      <c r="X1467" s="77"/>
      <c r="Y1467" s="77"/>
      <c r="Z1467" s="77"/>
    </row>
    <row r="1468" ht="15.75" customHeight="1">
      <c r="A1468" s="86" t="s">
        <v>491</v>
      </c>
      <c r="B1468" s="87"/>
      <c r="C1468" s="87"/>
      <c r="D1468" s="87"/>
      <c r="E1468" s="87"/>
      <c r="F1468" s="87"/>
      <c r="G1468" s="87"/>
      <c r="H1468" s="87"/>
      <c r="I1468" s="87"/>
      <c r="J1468" s="115"/>
      <c r="K1468" s="87"/>
      <c r="L1468" s="87"/>
      <c r="M1468" s="77"/>
      <c r="N1468" s="77"/>
      <c r="O1468" s="77"/>
      <c r="P1468" s="77"/>
      <c r="Q1468" s="77"/>
      <c r="R1468" s="77"/>
      <c r="S1468" s="77"/>
      <c r="T1468" s="77"/>
      <c r="U1468" s="77"/>
      <c r="V1468" s="77"/>
      <c r="W1468" s="77"/>
      <c r="X1468" s="77"/>
      <c r="Y1468" s="77"/>
      <c r="Z1468" s="77"/>
    </row>
    <row r="1469" ht="15.75" customHeight="1">
      <c r="A1469" s="2"/>
      <c r="B1469" s="89"/>
      <c r="C1469" s="89"/>
      <c r="D1469" s="18">
        <f t="shared" ref="D1469:D1482" si="385">C1469*B1469</f>
        <v>0</v>
      </c>
      <c r="E1469" s="18">
        <f>B1469*A1467</f>
        <v>0</v>
      </c>
      <c r="F1469" s="18">
        <f t="shared" ref="F1469:F1482" si="386">E1469*C1469</f>
        <v>0</v>
      </c>
      <c r="G1469" s="140">
        <v>0.0</v>
      </c>
      <c r="H1469" s="18"/>
      <c r="I1469" s="89">
        <f t="shared" ref="I1469:I1482" si="387">H1469*E1469</f>
        <v>0</v>
      </c>
      <c r="J1469" s="116"/>
      <c r="K1469" s="3">
        <f t="shared" ref="K1469:K1482" si="388">J1469*I1469</f>
        <v>0</v>
      </c>
      <c r="L1469" s="3"/>
      <c r="M1469" s="77"/>
      <c r="N1469" s="77"/>
      <c r="O1469" s="77"/>
      <c r="P1469" s="77"/>
      <c r="Q1469" s="77"/>
      <c r="R1469" s="77"/>
      <c r="S1469" s="77"/>
      <c r="T1469" s="77"/>
      <c r="U1469" s="77"/>
      <c r="V1469" s="77"/>
      <c r="W1469" s="77"/>
      <c r="X1469" s="77"/>
      <c r="Y1469" s="77"/>
      <c r="Z1469" s="77"/>
    </row>
    <row r="1470" ht="15.75" customHeight="1">
      <c r="A1470" s="2"/>
      <c r="B1470" s="89"/>
      <c r="C1470" s="89"/>
      <c r="D1470" s="18">
        <f t="shared" si="385"/>
        <v>0</v>
      </c>
      <c r="E1470" s="18">
        <f>B1470*A1467</f>
        <v>0</v>
      </c>
      <c r="F1470" s="18">
        <f t="shared" si="386"/>
        <v>0</v>
      </c>
      <c r="G1470" s="87"/>
      <c r="H1470" s="18"/>
      <c r="I1470" s="89">
        <f t="shared" si="387"/>
        <v>0</v>
      </c>
      <c r="J1470" s="116"/>
      <c r="K1470" s="3">
        <f t="shared" si="388"/>
        <v>0</v>
      </c>
      <c r="L1470" s="3"/>
      <c r="M1470" s="77"/>
      <c r="N1470" s="77"/>
      <c r="O1470" s="77"/>
      <c r="P1470" s="77"/>
      <c r="Q1470" s="77"/>
      <c r="R1470" s="77"/>
      <c r="S1470" s="77"/>
      <c r="T1470" s="77"/>
      <c r="U1470" s="77"/>
      <c r="V1470" s="77"/>
      <c r="W1470" s="77"/>
      <c r="X1470" s="77"/>
      <c r="Y1470" s="77"/>
      <c r="Z1470" s="77"/>
    </row>
    <row r="1471" ht="15.75" customHeight="1">
      <c r="A1471" s="2"/>
      <c r="B1471" s="18"/>
      <c r="C1471" s="18"/>
      <c r="D1471" s="18">
        <f t="shared" si="385"/>
        <v>0</v>
      </c>
      <c r="E1471" s="18">
        <f>B1471*A1467</f>
        <v>0</v>
      </c>
      <c r="F1471" s="18">
        <f t="shared" si="386"/>
        <v>0</v>
      </c>
      <c r="G1471" s="148" t="s">
        <v>527</v>
      </c>
      <c r="H1471" s="18"/>
      <c r="I1471" s="89">
        <f t="shared" si="387"/>
        <v>0</v>
      </c>
      <c r="J1471" s="116"/>
      <c r="K1471" s="3">
        <f t="shared" si="388"/>
        <v>0</v>
      </c>
      <c r="L1471" s="3"/>
      <c r="M1471" s="77"/>
      <c r="N1471" s="77"/>
      <c r="O1471" s="77"/>
      <c r="P1471" s="77"/>
      <c r="Q1471" s="77"/>
      <c r="R1471" s="77"/>
      <c r="S1471" s="77"/>
      <c r="T1471" s="77"/>
      <c r="U1471" s="77"/>
      <c r="V1471" s="77"/>
      <c r="W1471" s="77"/>
      <c r="X1471" s="77"/>
      <c r="Y1471" s="77"/>
      <c r="Z1471" s="77"/>
    </row>
    <row r="1472" ht="15.75" customHeight="1">
      <c r="A1472" s="2"/>
      <c r="B1472" s="18"/>
      <c r="C1472" s="18"/>
      <c r="D1472" s="18">
        <f t="shared" si="385"/>
        <v>0</v>
      </c>
      <c r="E1472" s="18">
        <f>B1472*A1467</f>
        <v>0</v>
      </c>
      <c r="F1472" s="18">
        <f t="shared" si="386"/>
        <v>0</v>
      </c>
      <c r="G1472" s="142"/>
      <c r="H1472" s="18"/>
      <c r="I1472" s="89">
        <f t="shared" si="387"/>
        <v>0</v>
      </c>
      <c r="J1472" s="116"/>
      <c r="K1472" s="3">
        <f t="shared" si="388"/>
        <v>0</v>
      </c>
      <c r="L1472" s="3"/>
      <c r="M1472" s="77"/>
      <c r="N1472" s="77"/>
      <c r="O1472" s="77"/>
      <c r="P1472" s="77"/>
      <c r="Q1472" s="77"/>
      <c r="R1472" s="77"/>
      <c r="S1472" s="77"/>
      <c r="T1472" s="77"/>
      <c r="U1472" s="77"/>
      <c r="V1472" s="77"/>
      <c r="W1472" s="77"/>
      <c r="X1472" s="77"/>
      <c r="Y1472" s="77"/>
      <c r="Z1472" s="77"/>
    </row>
    <row r="1473" ht="15.75" customHeight="1">
      <c r="A1473" s="2"/>
      <c r="B1473" s="18"/>
      <c r="C1473" s="18"/>
      <c r="D1473" s="18">
        <f t="shared" si="385"/>
        <v>0</v>
      </c>
      <c r="E1473" s="18">
        <f>B1473*A1467</f>
        <v>0</v>
      </c>
      <c r="F1473" s="18">
        <f t="shared" si="386"/>
        <v>0</v>
      </c>
      <c r="G1473" s="142"/>
      <c r="H1473" s="18"/>
      <c r="I1473" s="89">
        <f t="shared" si="387"/>
        <v>0</v>
      </c>
      <c r="J1473" s="116"/>
      <c r="K1473" s="3">
        <f t="shared" si="388"/>
        <v>0</v>
      </c>
      <c r="L1473" s="3"/>
      <c r="M1473" s="77"/>
      <c r="N1473" s="77"/>
      <c r="O1473" s="77"/>
      <c r="P1473" s="77"/>
      <c r="Q1473" s="77"/>
      <c r="R1473" s="77"/>
      <c r="S1473" s="77"/>
      <c r="T1473" s="77"/>
      <c r="U1473" s="77"/>
      <c r="V1473" s="77"/>
      <c r="W1473" s="77"/>
      <c r="X1473" s="77"/>
      <c r="Y1473" s="77"/>
      <c r="Z1473" s="77"/>
    </row>
    <row r="1474" ht="15.75" customHeight="1">
      <c r="A1474" s="2"/>
      <c r="B1474" s="18"/>
      <c r="C1474" s="18"/>
      <c r="D1474" s="18">
        <f t="shared" si="385"/>
        <v>0</v>
      </c>
      <c r="E1474" s="18">
        <f>B1474*A1467</f>
        <v>0</v>
      </c>
      <c r="F1474" s="18">
        <f t="shared" si="386"/>
        <v>0</v>
      </c>
      <c r="G1474" s="87"/>
      <c r="H1474" s="18"/>
      <c r="I1474" s="89">
        <f t="shared" si="387"/>
        <v>0</v>
      </c>
      <c r="J1474" s="116"/>
      <c r="K1474" s="3">
        <f t="shared" si="388"/>
        <v>0</v>
      </c>
      <c r="L1474" s="3"/>
      <c r="M1474" s="77"/>
      <c r="N1474" s="77"/>
      <c r="O1474" s="77"/>
      <c r="P1474" s="77"/>
      <c r="Q1474" s="77"/>
      <c r="R1474" s="77"/>
      <c r="S1474" s="77"/>
      <c r="T1474" s="77"/>
      <c r="U1474" s="77"/>
      <c r="V1474" s="77"/>
      <c r="W1474" s="77"/>
      <c r="X1474" s="77"/>
      <c r="Y1474" s="77"/>
      <c r="Z1474" s="77"/>
    </row>
    <row r="1475" ht="15.75" customHeight="1">
      <c r="A1475" s="2"/>
      <c r="B1475" s="18"/>
      <c r="C1475" s="18"/>
      <c r="D1475" s="18">
        <f t="shared" si="385"/>
        <v>0</v>
      </c>
      <c r="E1475" s="18">
        <f>B1475*A1467</f>
        <v>0</v>
      </c>
      <c r="F1475" s="18">
        <f t="shared" si="386"/>
        <v>0</v>
      </c>
      <c r="G1475" s="59"/>
      <c r="H1475" s="18"/>
      <c r="I1475" s="89">
        <f t="shared" si="387"/>
        <v>0</v>
      </c>
      <c r="J1475" s="116"/>
      <c r="K1475" s="3">
        <f t="shared" si="388"/>
        <v>0</v>
      </c>
      <c r="L1475" s="3"/>
      <c r="M1475" s="77"/>
      <c r="N1475" s="77"/>
      <c r="O1475" s="77"/>
      <c r="P1475" s="77"/>
      <c r="Q1475" s="77"/>
      <c r="R1475" s="77"/>
      <c r="S1475" s="77"/>
      <c r="T1475" s="77"/>
      <c r="U1475" s="77"/>
      <c r="V1475" s="77"/>
      <c r="W1475" s="77"/>
      <c r="X1475" s="77"/>
      <c r="Y1475" s="77"/>
      <c r="Z1475" s="77"/>
    </row>
    <row r="1476" ht="15.75" customHeight="1">
      <c r="A1476" s="2"/>
      <c r="B1476" s="89"/>
      <c r="C1476" s="89"/>
      <c r="D1476" s="18">
        <f t="shared" si="385"/>
        <v>0</v>
      </c>
      <c r="E1476" s="18">
        <f>B1476*A1467</f>
        <v>0</v>
      </c>
      <c r="F1476" s="18">
        <f t="shared" si="386"/>
        <v>0</v>
      </c>
      <c r="G1476" s="148" t="s">
        <v>528</v>
      </c>
      <c r="H1476" s="18"/>
      <c r="I1476" s="89">
        <f t="shared" si="387"/>
        <v>0</v>
      </c>
      <c r="J1476" s="116"/>
      <c r="K1476" s="3">
        <f t="shared" si="388"/>
        <v>0</v>
      </c>
      <c r="L1476" s="3"/>
      <c r="M1476" s="77"/>
      <c r="N1476" s="77"/>
      <c r="O1476" s="77"/>
      <c r="P1476" s="77"/>
      <c r="Q1476" s="77"/>
      <c r="R1476" s="77"/>
      <c r="S1476" s="77"/>
      <c r="T1476" s="77"/>
      <c r="U1476" s="77"/>
      <c r="V1476" s="77"/>
      <c r="W1476" s="77"/>
      <c r="X1476" s="77"/>
      <c r="Y1476" s="77"/>
      <c r="Z1476" s="77"/>
    </row>
    <row r="1477" ht="15.75" customHeight="1">
      <c r="A1477" s="2"/>
      <c r="B1477" s="89"/>
      <c r="C1477" s="89"/>
      <c r="D1477" s="18">
        <f t="shared" si="385"/>
        <v>0</v>
      </c>
      <c r="E1477" s="18">
        <f>B1477*A1467</f>
        <v>0</v>
      </c>
      <c r="F1477" s="18">
        <f t="shared" si="386"/>
        <v>0</v>
      </c>
      <c r="G1477" s="142"/>
      <c r="H1477" s="18"/>
      <c r="I1477" s="89">
        <f t="shared" si="387"/>
        <v>0</v>
      </c>
      <c r="J1477" s="116"/>
      <c r="K1477" s="3">
        <f t="shared" si="388"/>
        <v>0</v>
      </c>
      <c r="L1477" s="3"/>
      <c r="M1477" s="77"/>
      <c r="N1477" s="77"/>
      <c r="O1477" s="77"/>
      <c r="P1477" s="77"/>
      <c r="Q1477" s="77"/>
      <c r="R1477" s="77"/>
      <c r="S1477" s="77"/>
      <c r="T1477" s="77"/>
      <c r="U1477" s="77"/>
      <c r="V1477" s="77"/>
      <c r="W1477" s="77"/>
      <c r="X1477" s="77"/>
      <c r="Y1477" s="77"/>
      <c r="Z1477" s="77"/>
    </row>
    <row r="1478" ht="15.75" customHeight="1">
      <c r="A1478" s="1"/>
      <c r="B1478" s="89"/>
      <c r="C1478" s="89"/>
      <c r="D1478" s="18">
        <f t="shared" si="385"/>
        <v>0</v>
      </c>
      <c r="E1478" s="18">
        <f>B1478*A1467</f>
        <v>0</v>
      </c>
      <c r="F1478" s="18">
        <f t="shared" si="386"/>
        <v>0</v>
      </c>
      <c r="G1478" s="142"/>
      <c r="H1478" s="18"/>
      <c r="I1478" s="89">
        <f t="shared" si="387"/>
        <v>0</v>
      </c>
      <c r="J1478" s="116"/>
      <c r="K1478" s="3">
        <f t="shared" si="388"/>
        <v>0</v>
      </c>
      <c r="L1478" s="3"/>
      <c r="M1478" s="77"/>
      <c r="N1478" s="77"/>
      <c r="O1478" s="77"/>
      <c r="P1478" s="77"/>
      <c r="Q1478" s="77"/>
      <c r="R1478" s="77"/>
      <c r="S1478" s="77"/>
      <c r="T1478" s="77"/>
      <c r="U1478" s="77"/>
      <c r="V1478" s="77"/>
      <c r="W1478" s="77"/>
      <c r="X1478" s="77"/>
      <c r="Y1478" s="77"/>
      <c r="Z1478" s="77"/>
    </row>
    <row r="1479" ht="15.75" customHeight="1">
      <c r="A1479" s="1"/>
      <c r="B1479" s="89"/>
      <c r="C1479" s="89"/>
      <c r="D1479" s="18">
        <f t="shared" si="385"/>
        <v>0</v>
      </c>
      <c r="E1479" s="18">
        <f>B1479*A1467</f>
        <v>0</v>
      </c>
      <c r="F1479" s="18">
        <f t="shared" si="386"/>
        <v>0</v>
      </c>
      <c r="G1479" s="142"/>
      <c r="H1479" s="18"/>
      <c r="I1479" s="89">
        <f t="shared" si="387"/>
        <v>0</v>
      </c>
      <c r="J1479" s="116"/>
      <c r="K1479" s="3">
        <f t="shared" si="388"/>
        <v>0</v>
      </c>
      <c r="L1479" s="3"/>
      <c r="M1479" s="77"/>
      <c r="N1479" s="77"/>
      <c r="O1479" s="77"/>
      <c r="P1479" s="77"/>
      <c r="Q1479" s="77"/>
      <c r="R1479" s="77"/>
      <c r="S1479" s="77"/>
      <c r="T1479" s="77"/>
      <c r="U1479" s="77"/>
      <c r="V1479" s="77"/>
      <c r="W1479" s="77"/>
      <c r="X1479" s="77"/>
      <c r="Y1479" s="77"/>
      <c r="Z1479" s="77"/>
    </row>
    <row r="1480" ht="15.75" customHeight="1">
      <c r="A1480" s="31"/>
      <c r="B1480" s="89"/>
      <c r="C1480" s="89"/>
      <c r="D1480" s="95">
        <f t="shared" si="385"/>
        <v>0</v>
      </c>
      <c r="E1480" s="95">
        <f>B1480*A1467</f>
        <v>0</v>
      </c>
      <c r="F1480" s="18">
        <f t="shared" si="386"/>
        <v>0</v>
      </c>
      <c r="G1480" s="87"/>
      <c r="H1480" s="18"/>
      <c r="I1480" s="89">
        <f t="shared" si="387"/>
        <v>0</v>
      </c>
      <c r="J1480" s="118"/>
      <c r="K1480" s="3">
        <f t="shared" si="388"/>
        <v>0</v>
      </c>
      <c r="L1480" s="3"/>
      <c r="M1480" s="77"/>
      <c r="N1480" s="77"/>
      <c r="O1480" s="77"/>
      <c r="P1480" s="77"/>
      <c r="Q1480" s="77"/>
      <c r="R1480" s="77"/>
      <c r="S1480" s="77"/>
      <c r="T1480" s="77"/>
      <c r="U1480" s="77"/>
      <c r="V1480" s="77"/>
      <c r="W1480" s="77"/>
      <c r="X1480" s="77"/>
      <c r="Y1480" s="77"/>
      <c r="Z1480" s="77"/>
    </row>
    <row r="1481" ht="15.75" customHeight="1">
      <c r="A1481" s="31"/>
      <c r="B1481" s="89"/>
      <c r="C1481" s="89"/>
      <c r="D1481" s="18">
        <f t="shared" si="385"/>
        <v>0</v>
      </c>
      <c r="E1481" s="18">
        <f>B1481*A1467</f>
        <v>0</v>
      </c>
      <c r="F1481" s="18">
        <f t="shared" si="386"/>
        <v>0</v>
      </c>
      <c r="G1481" s="143">
        <f>F1483/A1467</f>
        <v>0</v>
      </c>
      <c r="H1481" s="18"/>
      <c r="I1481" s="89">
        <f t="shared" si="387"/>
        <v>0</v>
      </c>
      <c r="J1481" s="3"/>
      <c r="K1481" s="3">
        <f t="shared" si="388"/>
        <v>0</v>
      </c>
      <c r="L1481" s="3"/>
      <c r="M1481" s="77"/>
      <c r="N1481" s="77"/>
      <c r="O1481" s="77"/>
      <c r="P1481" s="77"/>
      <c r="Q1481" s="77"/>
      <c r="R1481" s="77"/>
      <c r="S1481" s="77"/>
      <c r="T1481" s="77"/>
      <c r="U1481" s="77"/>
      <c r="V1481" s="77"/>
      <c r="W1481" s="77"/>
      <c r="X1481" s="77"/>
      <c r="Y1481" s="77"/>
      <c r="Z1481" s="77"/>
    </row>
    <row r="1482" ht="15.75" customHeight="1">
      <c r="A1482" s="31"/>
      <c r="B1482" s="89"/>
      <c r="C1482" s="89"/>
      <c r="D1482" s="18">
        <f t="shared" si="385"/>
        <v>0</v>
      </c>
      <c r="E1482" s="18">
        <f>B1482*A1467</f>
        <v>0</v>
      </c>
      <c r="F1482" s="18">
        <f t="shared" si="386"/>
        <v>0</v>
      </c>
      <c r="G1482" s="142"/>
      <c r="H1482" s="18"/>
      <c r="I1482" s="89">
        <f t="shared" si="387"/>
        <v>0</v>
      </c>
      <c r="J1482" s="3"/>
      <c r="K1482" s="3">
        <f t="shared" si="388"/>
        <v>0</v>
      </c>
      <c r="L1482" s="3"/>
      <c r="M1482" s="77"/>
      <c r="N1482" s="77"/>
      <c r="O1482" s="77"/>
      <c r="P1482" s="77"/>
      <c r="Q1482" s="77"/>
      <c r="R1482" s="77"/>
      <c r="S1482" s="77"/>
      <c r="T1482" s="77"/>
      <c r="U1482" s="77"/>
      <c r="V1482" s="77"/>
      <c r="W1482" s="77"/>
      <c r="X1482" s="77"/>
      <c r="Y1482" s="77"/>
      <c r="Z1482" s="77"/>
    </row>
    <row r="1483" ht="15.75" customHeight="1">
      <c r="A1483" s="4" t="s">
        <v>495</v>
      </c>
      <c r="B1483" s="97">
        <f>SUM(B1469:B1482)</f>
        <v>0</v>
      </c>
      <c r="C1483" s="96"/>
      <c r="D1483" s="97">
        <f t="shared" ref="D1483:F1483" si="389">SUM(D1469:D1482)</f>
        <v>0</v>
      </c>
      <c r="E1483" s="97">
        <f t="shared" si="389"/>
        <v>0</v>
      </c>
      <c r="F1483" s="97">
        <f t="shared" si="389"/>
        <v>0</v>
      </c>
      <c r="G1483" s="87"/>
      <c r="H1483" s="96"/>
      <c r="I1483" s="97">
        <f t="shared" ref="I1483:L1483" si="390">SUM(I1469:I1482)</f>
        <v>0</v>
      </c>
      <c r="J1483" s="98">
        <f t="shared" si="390"/>
        <v>0</v>
      </c>
      <c r="K1483" s="98">
        <f t="shared" si="390"/>
        <v>0</v>
      </c>
      <c r="L1483" s="98">
        <f t="shared" si="390"/>
        <v>0</v>
      </c>
      <c r="M1483" s="77"/>
      <c r="N1483" s="77"/>
      <c r="O1483" s="77"/>
      <c r="P1483" s="77"/>
      <c r="Q1483" s="77"/>
      <c r="R1483" s="77"/>
      <c r="S1483" s="77"/>
      <c r="T1483" s="77"/>
      <c r="U1483" s="77"/>
      <c r="V1483" s="77"/>
      <c r="W1483" s="77"/>
      <c r="X1483" s="77"/>
      <c r="Y1483" s="77"/>
      <c r="Z1483" s="77"/>
    </row>
    <row r="1484" ht="15.75" customHeight="1">
      <c r="A1484" s="8"/>
      <c r="B1484" s="100"/>
      <c r="C1484" s="100"/>
      <c r="D1484" s="100"/>
      <c r="E1484" s="100"/>
      <c r="F1484" s="100"/>
      <c r="G1484" s="100"/>
      <c r="H1484" s="100"/>
      <c r="I1484" s="101" t="s">
        <v>496</v>
      </c>
      <c r="J1484" s="33"/>
      <c r="K1484" s="100"/>
      <c r="L1484" s="101" t="s">
        <v>497</v>
      </c>
      <c r="M1484" s="77"/>
      <c r="N1484" s="77"/>
      <c r="O1484" s="77"/>
      <c r="P1484" s="77"/>
      <c r="Q1484" s="77"/>
      <c r="R1484" s="77"/>
      <c r="S1484" s="77"/>
      <c r="T1484" s="77"/>
      <c r="U1484" s="77"/>
      <c r="V1484" s="77"/>
      <c r="W1484" s="77"/>
      <c r="X1484" s="77"/>
      <c r="Y1484" s="77"/>
      <c r="Z1484" s="77"/>
    </row>
    <row r="1485" ht="15.75" customHeight="1">
      <c r="A1485" s="8"/>
      <c r="B1485" s="100"/>
      <c r="C1485" s="100"/>
      <c r="D1485" s="100"/>
      <c r="E1485" s="100"/>
      <c r="F1485" s="100"/>
      <c r="G1485" s="100"/>
      <c r="H1485" s="100"/>
      <c r="I1485" s="104">
        <f>G1481*A1467</f>
        <v>0</v>
      </c>
      <c r="J1485" s="33"/>
      <c r="K1485" s="100"/>
      <c r="L1485" s="104"/>
      <c r="M1485" s="77"/>
      <c r="N1485" s="77"/>
      <c r="O1485" s="77"/>
      <c r="P1485" s="77"/>
      <c r="Q1485" s="77"/>
      <c r="R1485" s="77"/>
      <c r="S1485" s="77"/>
      <c r="T1485" s="77"/>
      <c r="U1485" s="77"/>
      <c r="V1485" s="77"/>
      <c r="W1485" s="77"/>
      <c r="X1485" s="77"/>
      <c r="Y1485" s="77"/>
      <c r="Z1485" s="77"/>
    </row>
    <row r="1486" ht="15.75" customHeight="1">
      <c r="A1486" s="8"/>
      <c r="B1486" s="8"/>
      <c r="C1486" s="8"/>
      <c r="D1486" s="8"/>
      <c r="E1486" s="8"/>
      <c r="F1486" s="8"/>
      <c r="G1486" s="8"/>
      <c r="H1486" s="8"/>
      <c r="I1486" s="8"/>
      <c r="J1486" s="33"/>
      <c r="K1486" s="8"/>
      <c r="L1486" s="8"/>
      <c r="M1486" s="77"/>
      <c r="N1486" s="77"/>
      <c r="O1486" s="77"/>
      <c r="P1486" s="77"/>
      <c r="Q1486" s="77"/>
      <c r="R1486" s="77"/>
      <c r="S1486" s="77"/>
      <c r="T1486" s="77"/>
      <c r="U1486" s="77"/>
      <c r="V1486" s="77"/>
      <c r="W1486" s="77"/>
      <c r="X1486" s="77"/>
      <c r="Y1486" s="77"/>
      <c r="Z1486" s="77"/>
    </row>
    <row r="1487" ht="15.75" customHeight="1">
      <c r="A1487" s="8"/>
      <c r="B1487" s="8"/>
      <c r="C1487" s="8"/>
      <c r="D1487" s="8"/>
      <c r="E1487" s="8"/>
      <c r="F1487" s="8"/>
      <c r="G1487" s="8"/>
      <c r="H1487" s="8"/>
      <c r="I1487" s="8"/>
      <c r="J1487" s="33"/>
      <c r="K1487" s="8"/>
      <c r="L1487" s="8"/>
      <c r="M1487" s="77"/>
      <c r="N1487" s="77"/>
      <c r="O1487" s="77"/>
      <c r="P1487" s="77"/>
      <c r="Q1487" s="77"/>
      <c r="R1487" s="77"/>
      <c r="S1487" s="77"/>
      <c r="T1487" s="77"/>
      <c r="U1487" s="77"/>
      <c r="V1487" s="77"/>
      <c r="W1487" s="77"/>
      <c r="X1487" s="77"/>
      <c r="Y1487" s="77"/>
      <c r="Z1487" s="77"/>
    </row>
    <row r="1488" ht="15.75" customHeight="1">
      <c r="A1488" s="78" t="s">
        <v>478</v>
      </c>
      <c r="B1488" s="79" t="s">
        <v>479</v>
      </c>
      <c r="C1488" s="75"/>
      <c r="D1488" s="76"/>
      <c r="E1488" s="80" t="s">
        <v>480</v>
      </c>
      <c r="F1488" s="75"/>
      <c r="G1488" s="76"/>
      <c r="H1488" s="79" t="s">
        <v>481</v>
      </c>
      <c r="I1488" s="75"/>
      <c r="J1488" s="75"/>
      <c r="K1488" s="75"/>
      <c r="L1488" s="76"/>
      <c r="M1488" s="77"/>
      <c r="N1488" s="77"/>
      <c r="O1488" s="77"/>
      <c r="P1488" s="77"/>
      <c r="Q1488" s="77"/>
      <c r="R1488" s="77"/>
      <c r="S1488" s="77"/>
      <c r="T1488" s="77"/>
      <c r="U1488" s="77"/>
      <c r="V1488" s="77"/>
      <c r="W1488" s="77"/>
      <c r="X1488" s="77"/>
      <c r="Y1488" s="77"/>
      <c r="Z1488" s="77"/>
    </row>
    <row r="1489" ht="15.75" customHeight="1">
      <c r="A1489" s="177">
        <v>4.0</v>
      </c>
      <c r="B1489" s="82" t="s">
        <v>482</v>
      </c>
      <c r="C1489" s="82" t="s">
        <v>483</v>
      </c>
      <c r="D1489" s="82" t="s">
        <v>484</v>
      </c>
      <c r="E1489" s="82" t="s">
        <v>485</v>
      </c>
      <c r="F1489" s="82" t="s">
        <v>484</v>
      </c>
      <c r="G1489" s="82" t="s">
        <v>524</v>
      </c>
      <c r="H1489" s="82" t="s">
        <v>486</v>
      </c>
      <c r="I1489" s="82" t="s">
        <v>487</v>
      </c>
      <c r="J1489" s="114" t="s">
        <v>488</v>
      </c>
      <c r="K1489" s="85" t="s">
        <v>489</v>
      </c>
      <c r="L1489" s="85" t="s">
        <v>490</v>
      </c>
      <c r="M1489" s="77"/>
      <c r="N1489" s="77"/>
      <c r="O1489" s="77"/>
      <c r="P1489" s="77"/>
      <c r="Q1489" s="77"/>
      <c r="R1489" s="77"/>
      <c r="S1489" s="77"/>
      <c r="T1489" s="77"/>
      <c r="U1489" s="77"/>
      <c r="V1489" s="77"/>
      <c r="W1489" s="77"/>
      <c r="X1489" s="77"/>
      <c r="Y1489" s="77"/>
      <c r="Z1489" s="77"/>
    </row>
    <row r="1490" ht="15.75" customHeight="1">
      <c r="A1490" s="86" t="s">
        <v>491</v>
      </c>
      <c r="B1490" s="87"/>
      <c r="C1490" s="87"/>
      <c r="D1490" s="87"/>
      <c r="E1490" s="87"/>
      <c r="F1490" s="87"/>
      <c r="G1490" s="87"/>
      <c r="H1490" s="87"/>
      <c r="I1490" s="87"/>
      <c r="J1490" s="115"/>
      <c r="K1490" s="87"/>
      <c r="L1490" s="87"/>
      <c r="M1490" s="77"/>
      <c r="N1490" s="77"/>
      <c r="O1490" s="77"/>
      <c r="P1490" s="77"/>
      <c r="Q1490" s="77"/>
      <c r="R1490" s="77"/>
      <c r="S1490" s="77"/>
      <c r="T1490" s="77"/>
      <c r="U1490" s="77"/>
      <c r="V1490" s="77"/>
      <c r="W1490" s="77"/>
      <c r="X1490" s="77"/>
      <c r="Y1490" s="77"/>
      <c r="Z1490" s="77"/>
    </row>
    <row r="1491" ht="15.75" customHeight="1">
      <c r="A1491" s="2"/>
      <c r="B1491" s="89"/>
      <c r="C1491" s="89"/>
      <c r="D1491" s="18">
        <f t="shared" ref="D1491:D1504" si="391">C1491*B1491</f>
        <v>0</v>
      </c>
      <c r="E1491" s="18">
        <f>B1491*A1489</f>
        <v>0</v>
      </c>
      <c r="F1491" s="18">
        <f t="shared" ref="F1491:F1504" si="392">E1491*C1491</f>
        <v>0</v>
      </c>
      <c r="G1491" s="140">
        <v>0.0</v>
      </c>
      <c r="H1491" s="18"/>
      <c r="I1491" s="89">
        <f t="shared" ref="I1491:I1504" si="393">H1491*E1491</f>
        <v>0</v>
      </c>
      <c r="J1491" s="116"/>
      <c r="K1491" s="3">
        <f t="shared" ref="K1491:K1504" si="394">J1491*I1491</f>
        <v>0</v>
      </c>
      <c r="L1491" s="3"/>
      <c r="M1491" s="77"/>
      <c r="N1491" s="77"/>
      <c r="O1491" s="77"/>
      <c r="P1491" s="77"/>
      <c r="Q1491" s="77"/>
      <c r="R1491" s="77"/>
      <c r="S1491" s="77"/>
      <c r="T1491" s="77"/>
      <c r="U1491" s="77"/>
      <c r="V1491" s="77"/>
      <c r="W1491" s="77"/>
      <c r="X1491" s="77"/>
      <c r="Y1491" s="77"/>
      <c r="Z1491" s="77"/>
    </row>
    <row r="1492" ht="15.75" customHeight="1">
      <c r="A1492" s="2"/>
      <c r="B1492" s="89"/>
      <c r="C1492" s="89"/>
      <c r="D1492" s="18">
        <f t="shared" si="391"/>
        <v>0</v>
      </c>
      <c r="E1492" s="18">
        <f>B1492*A1489</f>
        <v>0</v>
      </c>
      <c r="F1492" s="18">
        <f t="shared" si="392"/>
        <v>0</v>
      </c>
      <c r="G1492" s="87"/>
      <c r="H1492" s="18"/>
      <c r="I1492" s="89">
        <f t="shared" si="393"/>
        <v>0</v>
      </c>
      <c r="J1492" s="116"/>
      <c r="K1492" s="3">
        <f t="shared" si="394"/>
        <v>0</v>
      </c>
      <c r="L1492" s="3"/>
      <c r="M1492" s="77"/>
      <c r="N1492" s="77"/>
      <c r="O1492" s="77"/>
      <c r="P1492" s="77"/>
      <c r="Q1492" s="77"/>
      <c r="R1492" s="77"/>
      <c r="S1492" s="77"/>
      <c r="T1492" s="77"/>
      <c r="U1492" s="77"/>
      <c r="V1492" s="77"/>
      <c r="W1492" s="77"/>
      <c r="X1492" s="77"/>
      <c r="Y1492" s="77"/>
      <c r="Z1492" s="77"/>
    </row>
    <row r="1493" ht="15.75" customHeight="1">
      <c r="A1493" s="2"/>
      <c r="B1493" s="18"/>
      <c r="C1493" s="18"/>
      <c r="D1493" s="18">
        <f t="shared" si="391"/>
        <v>0</v>
      </c>
      <c r="E1493" s="18">
        <f>B1493*A1489</f>
        <v>0</v>
      </c>
      <c r="F1493" s="18">
        <f t="shared" si="392"/>
        <v>0</v>
      </c>
      <c r="G1493" s="148" t="s">
        <v>527</v>
      </c>
      <c r="H1493" s="18"/>
      <c r="I1493" s="89">
        <f t="shared" si="393"/>
        <v>0</v>
      </c>
      <c r="J1493" s="116"/>
      <c r="K1493" s="3">
        <f t="shared" si="394"/>
        <v>0</v>
      </c>
      <c r="L1493" s="3"/>
      <c r="M1493" s="77"/>
      <c r="N1493" s="77"/>
      <c r="O1493" s="77"/>
      <c r="P1493" s="77"/>
      <c r="Q1493" s="77"/>
      <c r="R1493" s="77"/>
      <c r="S1493" s="77"/>
      <c r="T1493" s="77"/>
      <c r="U1493" s="77"/>
      <c r="V1493" s="77"/>
      <c r="W1493" s="77"/>
      <c r="X1493" s="77"/>
      <c r="Y1493" s="77"/>
      <c r="Z1493" s="77"/>
    </row>
    <row r="1494" ht="15.75" customHeight="1">
      <c r="A1494" s="2"/>
      <c r="B1494" s="18"/>
      <c r="C1494" s="18"/>
      <c r="D1494" s="18">
        <f t="shared" si="391"/>
        <v>0</v>
      </c>
      <c r="E1494" s="18">
        <f>B1494*A1489</f>
        <v>0</v>
      </c>
      <c r="F1494" s="18">
        <f t="shared" si="392"/>
        <v>0</v>
      </c>
      <c r="G1494" s="142"/>
      <c r="H1494" s="18"/>
      <c r="I1494" s="89">
        <f t="shared" si="393"/>
        <v>0</v>
      </c>
      <c r="J1494" s="116"/>
      <c r="K1494" s="3">
        <f t="shared" si="394"/>
        <v>0</v>
      </c>
      <c r="L1494" s="3"/>
      <c r="M1494" s="77"/>
      <c r="N1494" s="77"/>
      <c r="O1494" s="77"/>
      <c r="P1494" s="77"/>
      <c r="Q1494" s="77"/>
      <c r="R1494" s="77"/>
      <c r="S1494" s="77"/>
      <c r="T1494" s="77"/>
      <c r="U1494" s="77"/>
      <c r="V1494" s="77"/>
      <c r="W1494" s="77"/>
      <c r="X1494" s="77"/>
      <c r="Y1494" s="77"/>
      <c r="Z1494" s="77"/>
    </row>
    <row r="1495" ht="15.75" customHeight="1">
      <c r="A1495" s="2"/>
      <c r="B1495" s="18"/>
      <c r="C1495" s="18"/>
      <c r="D1495" s="18">
        <f t="shared" si="391"/>
        <v>0</v>
      </c>
      <c r="E1495" s="18">
        <f>B1495*A1489</f>
        <v>0</v>
      </c>
      <c r="F1495" s="18">
        <f t="shared" si="392"/>
        <v>0</v>
      </c>
      <c r="G1495" s="142"/>
      <c r="H1495" s="18"/>
      <c r="I1495" s="89">
        <f t="shared" si="393"/>
        <v>0</v>
      </c>
      <c r="J1495" s="116"/>
      <c r="K1495" s="3">
        <f t="shared" si="394"/>
        <v>0</v>
      </c>
      <c r="L1495" s="3"/>
      <c r="M1495" s="77"/>
      <c r="N1495" s="77"/>
      <c r="O1495" s="77"/>
      <c r="P1495" s="77"/>
      <c r="Q1495" s="77"/>
      <c r="R1495" s="77"/>
      <c r="S1495" s="77"/>
      <c r="T1495" s="77"/>
      <c r="U1495" s="77"/>
      <c r="V1495" s="77"/>
      <c r="W1495" s="77"/>
      <c r="X1495" s="77"/>
      <c r="Y1495" s="77"/>
      <c r="Z1495" s="77"/>
    </row>
    <row r="1496" ht="15.75" customHeight="1">
      <c r="A1496" s="2"/>
      <c r="B1496" s="18"/>
      <c r="C1496" s="18"/>
      <c r="D1496" s="18">
        <f t="shared" si="391"/>
        <v>0</v>
      </c>
      <c r="E1496" s="18">
        <f>B1496*A1489</f>
        <v>0</v>
      </c>
      <c r="F1496" s="18">
        <f t="shared" si="392"/>
        <v>0</v>
      </c>
      <c r="G1496" s="87"/>
      <c r="H1496" s="18"/>
      <c r="I1496" s="89">
        <f t="shared" si="393"/>
        <v>0</v>
      </c>
      <c r="J1496" s="116"/>
      <c r="K1496" s="3">
        <f t="shared" si="394"/>
        <v>0</v>
      </c>
      <c r="L1496" s="3"/>
      <c r="M1496" s="77"/>
      <c r="N1496" s="77"/>
      <c r="O1496" s="77"/>
      <c r="P1496" s="77"/>
      <c r="Q1496" s="77"/>
      <c r="R1496" s="77"/>
      <c r="S1496" s="77"/>
      <c r="T1496" s="77"/>
      <c r="U1496" s="77"/>
      <c r="V1496" s="77"/>
      <c r="W1496" s="77"/>
      <c r="X1496" s="77"/>
      <c r="Y1496" s="77"/>
      <c r="Z1496" s="77"/>
    </row>
    <row r="1497" ht="15.75" customHeight="1">
      <c r="A1497" s="2"/>
      <c r="B1497" s="18"/>
      <c r="C1497" s="18"/>
      <c r="D1497" s="18">
        <f t="shared" si="391"/>
        <v>0</v>
      </c>
      <c r="E1497" s="18">
        <f>B1497*A1489</f>
        <v>0</v>
      </c>
      <c r="F1497" s="18">
        <f t="shared" si="392"/>
        <v>0</v>
      </c>
      <c r="G1497" s="59"/>
      <c r="H1497" s="18"/>
      <c r="I1497" s="89">
        <f t="shared" si="393"/>
        <v>0</v>
      </c>
      <c r="J1497" s="116"/>
      <c r="K1497" s="3">
        <f t="shared" si="394"/>
        <v>0</v>
      </c>
      <c r="L1497" s="3"/>
      <c r="M1497" s="77"/>
      <c r="N1497" s="77"/>
      <c r="O1497" s="77"/>
      <c r="P1497" s="77"/>
      <c r="Q1497" s="77"/>
      <c r="R1497" s="77"/>
      <c r="S1497" s="77"/>
      <c r="T1497" s="77"/>
      <c r="U1497" s="77"/>
      <c r="V1497" s="77"/>
      <c r="W1497" s="77"/>
      <c r="X1497" s="77"/>
      <c r="Y1497" s="77"/>
      <c r="Z1497" s="77"/>
    </row>
    <row r="1498" ht="15.75" customHeight="1">
      <c r="A1498" s="2"/>
      <c r="B1498" s="89"/>
      <c r="C1498" s="89"/>
      <c r="D1498" s="18">
        <f t="shared" si="391"/>
        <v>0</v>
      </c>
      <c r="E1498" s="18">
        <f>B1498*A1489</f>
        <v>0</v>
      </c>
      <c r="F1498" s="18">
        <f t="shared" si="392"/>
        <v>0</v>
      </c>
      <c r="G1498" s="148" t="s">
        <v>528</v>
      </c>
      <c r="H1498" s="18"/>
      <c r="I1498" s="89">
        <f t="shared" si="393"/>
        <v>0</v>
      </c>
      <c r="J1498" s="116"/>
      <c r="K1498" s="3">
        <f t="shared" si="394"/>
        <v>0</v>
      </c>
      <c r="L1498" s="3"/>
      <c r="M1498" s="77"/>
      <c r="N1498" s="77"/>
      <c r="O1498" s="77"/>
      <c r="P1498" s="77"/>
      <c r="Q1498" s="77"/>
      <c r="R1498" s="77"/>
      <c r="S1498" s="77"/>
      <c r="T1498" s="77"/>
      <c r="U1498" s="77"/>
      <c r="V1498" s="77"/>
      <c r="W1498" s="77"/>
      <c r="X1498" s="77"/>
      <c r="Y1498" s="77"/>
      <c r="Z1498" s="77"/>
    </row>
    <row r="1499" ht="15.75" customHeight="1">
      <c r="A1499" s="2"/>
      <c r="B1499" s="89"/>
      <c r="C1499" s="89"/>
      <c r="D1499" s="18">
        <f t="shared" si="391"/>
        <v>0</v>
      </c>
      <c r="E1499" s="18">
        <f>B1499*A1489</f>
        <v>0</v>
      </c>
      <c r="F1499" s="18">
        <f t="shared" si="392"/>
        <v>0</v>
      </c>
      <c r="G1499" s="142"/>
      <c r="H1499" s="18"/>
      <c r="I1499" s="89">
        <f t="shared" si="393"/>
        <v>0</v>
      </c>
      <c r="J1499" s="116"/>
      <c r="K1499" s="3">
        <f t="shared" si="394"/>
        <v>0</v>
      </c>
      <c r="L1499" s="3"/>
      <c r="M1499" s="77"/>
      <c r="N1499" s="77"/>
      <c r="O1499" s="77"/>
      <c r="P1499" s="77"/>
      <c r="Q1499" s="77"/>
      <c r="R1499" s="77"/>
      <c r="S1499" s="77"/>
      <c r="T1499" s="77"/>
      <c r="U1499" s="77"/>
      <c r="V1499" s="77"/>
      <c r="W1499" s="77"/>
      <c r="X1499" s="77"/>
      <c r="Y1499" s="77"/>
      <c r="Z1499" s="77"/>
    </row>
    <row r="1500" ht="15.75" customHeight="1">
      <c r="A1500" s="1"/>
      <c r="B1500" s="89"/>
      <c r="C1500" s="89"/>
      <c r="D1500" s="18">
        <f t="shared" si="391"/>
        <v>0</v>
      </c>
      <c r="E1500" s="18">
        <f>B1500*A1489</f>
        <v>0</v>
      </c>
      <c r="F1500" s="18">
        <f t="shared" si="392"/>
        <v>0</v>
      </c>
      <c r="G1500" s="142"/>
      <c r="H1500" s="18"/>
      <c r="I1500" s="89">
        <f t="shared" si="393"/>
        <v>0</v>
      </c>
      <c r="J1500" s="116"/>
      <c r="K1500" s="3">
        <f t="shared" si="394"/>
        <v>0</v>
      </c>
      <c r="L1500" s="3"/>
      <c r="M1500" s="77"/>
      <c r="N1500" s="77"/>
      <c r="O1500" s="77"/>
      <c r="P1500" s="77"/>
      <c r="Q1500" s="77"/>
      <c r="R1500" s="77"/>
      <c r="S1500" s="77"/>
      <c r="T1500" s="77"/>
      <c r="U1500" s="77"/>
      <c r="V1500" s="77"/>
      <c r="W1500" s="77"/>
      <c r="X1500" s="77"/>
      <c r="Y1500" s="77"/>
      <c r="Z1500" s="77"/>
    </row>
    <row r="1501" ht="15.75" customHeight="1">
      <c r="A1501" s="1"/>
      <c r="B1501" s="89"/>
      <c r="C1501" s="89"/>
      <c r="D1501" s="18">
        <f t="shared" si="391"/>
        <v>0</v>
      </c>
      <c r="E1501" s="18">
        <f>B1501*A1489</f>
        <v>0</v>
      </c>
      <c r="F1501" s="18">
        <f t="shared" si="392"/>
        <v>0</v>
      </c>
      <c r="G1501" s="142"/>
      <c r="H1501" s="18"/>
      <c r="I1501" s="89">
        <f t="shared" si="393"/>
        <v>0</v>
      </c>
      <c r="J1501" s="116"/>
      <c r="K1501" s="3">
        <f t="shared" si="394"/>
        <v>0</v>
      </c>
      <c r="L1501" s="3"/>
      <c r="M1501" s="77"/>
      <c r="N1501" s="77"/>
      <c r="O1501" s="77"/>
      <c r="P1501" s="77"/>
      <c r="Q1501" s="77"/>
      <c r="R1501" s="77"/>
      <c r="S1501" s="77"/>
      <c r="T1501" s="77"/>
      <c r="U1501" s="77"/>
      <c r="V1501" s="77"/>
      <c r="W1501" s="77"/>
      <c r="X1501" s="77"/>
      <c r="Y1501" s="77"/>
      <c r="Z1501" s="77"/>
    </row>
    <row r="1502" ht="15.75" customHeight="1">
      <c r="A1502" s="31"/>
      <c r="B1502" s="89"/>
      <c r="C1502" s="89"/>
      <c r="D1502" s="95">
        <f t="shared" si="391"/>
        <v>0</v>
      </c>
      <c r="E1502" s="95">
        <f>B1502*A1489</f>
        <v>0</v>
      </c>
      <c r="F1502" s="18">
        <f t="shared" si="392"/>
        <v>0</v>
      </c>
      <c r="G1502" s="87"/>
      <c r="H1502" s="18"/>
      <c r="I1502" s="89">
        <f t="shared" si="393"/>
        <v>0</v>
      </c>
      <c r="J1502" s="118"/>
      <c r="K1502" s="3">
        <f t="shared" si="394"/>
        <v>0</v>
      </c>
      <c r="L1502" s="3"/>
      <c r="M1502" s="77"/>
      <c r="N1502" s="77"/>
      <c r="O1502" s="77"/>
      <c r="P1502" s="77"/>
      <c r="Q1502" s="77"/>
      <c r="R1502" s="77"/>
      <c r="S1502" s="77"/>
      <c r="T1502" s="77"/>
      <c r="U1502" s="77"/>
      <c r="V1502" s="77"/>
      <c r="W1502" s="77"/>
      <c r="X1502" s="77"/>
      <c r="Y1502" s="77"/>
      <c r="Z1502" s="77"/>
    </row>
    <row r="1503" ht="15.75" customHeight="1">
      <c r="A1503" s="31"/>
      <c r="B1503" s="89"/>
      <c r="C1503" s="89"/>
      <c r="D1503" s="18">
        <f t="shared" si="391"/>
        <v>0</v>
      </c>
      <c r="E1503" s="18">
        <f>B1503*A1489</f>
        <v>0</v>
      </c>
      <c r="F1503" s="18">
        <f t="shared" si="392"/>
        <v>0</v>
      </c>
      <c r="G1503" s="143">
        <f>F1505/A1489</f>
        <v>0</v>
      </c>
      <c r="H1503" s="18"/>
      <c r="I1503" s="89">
        <f t="shared" si="393"/>
        <v>0</v>
      </c>
      <c r="J1503" s="3"/>
      <c r="K1503" s="3">
        <f t="shared" si="394"/>
        <v>0</v>
      </c>
      <c r="L1503" s="3"/>
      <c r="M1503" s="77"/>
      <c r="N1503" s="77"/>
      <c r="O1503" s="77"/>
      <c r="P1503" s="77"/>
      <c r="Q1503" s="77"/>
      <c r="R1503" s="77"/>
      <c r="S1503" s="77"/>
      <c r="T1503" s="77"/>
      <c r="U1503" s="77"/>
      <c r="V1503" s="77"/>
      <c r="W1503" s="77"/>
      <c r="X1503" s="77"/>
      <c r="Y1503" s="77"/>
      <c r="Z1503" s="77"/>
    </row>
    <row r="1504" ht="15.75" customHeight="1">
      <c r="A1504" s="31"/>
      <c r="B1504" s="89"/>
      <c r="C1504" s="89"/>
      <c r="D1504" s="18">
        <f t="shared" si="391"/>
        <v>0</v>
      </c>
      <c r="E1504" s="18">
        <f>B1504*A1489</f>
        <v>0</v>
      </c>
      <c r="F1504" s="18">
        <f t="shared" si="392"/>
        <v>0</v>
      </c>
      <c r="G1504" s="142"/>
      <c r="H1504" s="18"/>
      <c r="I1504" s="89">
        <f t="shared" si="393"/>
        <v>0</v>
      </c>
      <c r="J1504" s="3"/>
      <c r="K1504" s="3">
        <f t="shared" si="394"/>
        <v>0</v>
      </c>
      <c r="L1504" s="3"/>
      <c r="M1504" s="77"/>
      <c r="N1504" s="77"/>
      <c r="O1504" s="77"/>
      <c r="P1504" s="77"/>
      <c r="Q1504" s="77"/>
      <c r="R1504" s="77"/>
      <c r="S1504" s="77"/>
      <c r="T1504" s="77"/>
      <c r="U1504" s="77"/>
      <c r="V1504" s="77"/>
      <c r="W1504" s="77"/>
      <c r="X1504" s="77"/>
      <c r="Y1504" s="77"/>
      <c r="Z1504" s="77"/>
    </row>
    <row r="1505" ht="15.75" customHeight="1">
      <c r="A1505" s="4" t="s">
        <v>495</v>
      </c>
      <c r="B1505" s="97">
        <f>SUM(B1491:B1504)</f>
        <v>0</v>
      </c>
      <c r="C1505" s="96"/>
      <c r="D1505" s="97">
        <f t="shared" ref="D1505:F1505" si="395">SUM(D1491:D1504)</f>
        <v>0</v>
      </c>
      <c r="E1505" s="97">
        <f t="shared" si="395"/>
        <v>0</v>
      </c>
      <c r="F1505" s="97">
        <f t="shared" si="395"/>
        <v>0</v>
      </c>
      <c r="G1505" s="87"/>
      <c r="H1505" s="96"/>
      <c r="I1505" s="97">
        <f t="shared" ref="I1505:L1505" si="396">SUM(I1491:I1504)</f>
        <v>0</v>
      </c>
      <c r="J1505" s="98">
        <f t="shared" si="396"/>
        <v>0</v>
      </c>
      <c r="K1505" s="98">
        <f t="shared" si="396"/>
        <v>0</v>
      </c>
      <c r="L1505" s="98">
        <f t="shared" si="396"/>
        <v>0</v>
      </c>
      <c r="M1505" s="77"/>
      <c r="N1505" s="77"/>
      <c r="O1505" s="77"/>
      <c r="P1505" s="77"/>
      <c r="Q1505" s="77"/>
      <c r="R1505" s="77"/>
      <c r="S1505" s="77"/>
      <c r="T1505" s="77"/>
      <c r="U1505" s="77"/>
      <c r="V1505" s="77"/>
      <c r="W1505" s="77"/>
      <c r="X1505" s="77"/>
      <c r="Y1505" s="77"/>
      <c r="Z1505" s="77"/>
    </row>
    <row r="1506" ht="15.75" customHeight="1">
      <c r="A1506" s="8"/>
      <c r="B1506" s="100"/>
      <c r="C1506" s="100"/>
      <c r="D1506" s="100"/>
      <c r="E1506" s="100"/>
      <c r="F1506" s="100"/>
      <c r="G1506" s="100"/>
      <c r="H1506" s="100"/>
      <c r="I1506" s="101" t="s">
        <v>496</v>
      </c>
      <c r="J1506" s="33"/>
      <c r="K1506" s="100"/>
      <c r="L1506" s="101" t="s">
        <v>497</v>
      </c>
      <c r="M1506" s="77"/>
      <c r="N1506" s="77"/>
      <c r="O1506" s="77"/>
      <c r="P1506" s="77"/>
      <c r="Q1506" s="77"/>
      <c r="R1506" s="77"/>
      <c r="S1506" s="77"/>
      <c r="T1506" s="77"/>
      <c r="U1506" s="77"/>
      <c r="V1506" s="77"/>
      <c r="W1506" s="77"/>
      <c r="X1506" s="77"/>
      <c r="Y1506" s="77"/>
      <c r="Z1506" s="77"/>
    </row>
    <row r="1507" ht="15.75" customHeight="1">
      <c r="A1507" s="8"/>
      <c r="B1507" s="100"/>
      <c r="C1507" s="100"/>
      <c r="D1507" s="100"/>
      <c r="E1507" s="100"/>
      <c r="F1507" s="100"/>
      <c r="G1507" s="100"/>
      <c r="H1507" s="100"/>
      <c r="I1507" s="104">
        <f>G1503*A1489</f>
        <v>0</v>
      </c>
      <c r="J1507" s="33"/>
      <c r="K1507" s="100"/>
      <c r="L1507" s="104"/>
      <c r="M1507" s="77"/>
      <c r="N1507" s="77"/>
      <c r="O1507" s="77"/>
      <c r="P1507" s="77"/>
      <c r="Q1507" s="77"/>
      <c r="R1507" s="77"/>
      <c r="S1507" s="77"/>
      <c r="T1507" s="77"/>
      <c r="U1507" s="77"/>
      <c r="V1507" s="77"/>
      <c r="W1507" s="77"/>
      <c r="X1507" s="77"/>
      <c r="Y1507" s="77"/>
      <c r="Z1507" s="77"/>
    </row>
    <row r="1508" ht="15.75" customHeight="1">
      <c r="A1508" s="8"/>
      <c r="B1508" s="8"/>
      <c r="C1508" s="8"/>
      <c r="D1508" s="8"/>
      <c r="E1508" s="8"/>
      <c r="F1508" s="8"/>
      <c r="G1508" s="8"/>
      <c r="H1508" s="8"/>
      <c r="I1508" s="8"/>
      <c r="J1508" s="33"/>
      <c r="K1508" s="8"/>
      <c r="L1508" s="8"/>
      <c r="M1508" s="77"/>
      <c r="N1508" s="77"/>
      <c r="O1508" s="77"/>
      <c r="P1508" s="77"/>
      <c r="Q1508" s="77"/>
      <c r="R1508" s="77"/>
      <c r="S1508" s="77"/>
      <c r="T1508" s="77"/>
      <c r="U1508" s="77"/>
      <c r="V1508" s="77"/>
      <c r="W1508" s="77"/>
      <c r="X1508" s="77"/>
      <c r="Y1508" s="77"/>
      <c r="Z1508" s="77"/>
    </row>
    <row r="1509" ht="15.75" customHeight="1">
      <c r="A1509" s="8"/>
      <c r="B1509" s="8"/>
      <c r="C1509" s="8"/>
      <c r="D1509" s="8"/>
      <c r="E1509" s="8"/>
      <c r="F1509" s="8"/>
      <c r="G1509" s="8"/>
      <c r="H1509" s="8"/>
      <c r="I1509" s="8"/>
      <c r="J1509" s="33"/>
      <c r="K1509" s="8"/>
      <c r="L1509" s="8"/>
      <c r="M1509" s="77"/>
      <c r="N1509" s="77"/>
      <c r="O1509" s="77"/>
      <c r="P1509" s="77"/>
      <c r="Q1509" s="77"/>
      <c r="R1509" s="77"/>
      <c r="S1509" s="77"/>
      <c r="T1509" s="77"/>
      <c r="U1509" s="77"/>
      <c r="V1509" s="77"/>
      <c r="W1509" s="77"/>
      <c r="X1509" s="77"/>
      <c r="Y1509" s="77"/>
      <c r="Z1509" s="77"/>
    </row>
    <row r="1510" ht="15.75" customHeight="1">
      <c r="A1510" s="66"/>
      <c r="B1510" s="75"/>
      <c r="C1510" s="75"/>
      <c r="D1510" s="75"/>
      <c r="E1510" s="75"/>
      <c r="F1510" s="75"/>
      <c r="G1510" s="75"/>
      <c r="H1510" s="75"/>
      <c r="I1510" s="75"/>
      <c r="J1510" s="75"/>
      <c r="K1510" s="75"/>
      <c r="L1510" s="76"/>
      <c r="M1510" s="77"/>
      <c r="N1510" s="77"/>
      <c r="O1510" s="77"/>
      <c r="P1510" s="77"/>
      <c r="Q1510" s="77"/>
      <c r="R1510" s="77"/>
      <c r="S1510" s="77"/>
      <c r="T1510" s="77"/>
      <c r="U1510" s="77"/>
      <c r="V1510" s="77"/>
      <c r="W1510" s="77"/>
      <c r="X1510" s="77"/>
      <c r="Y1510" s="77"/>
      <c r="Z1510" s="77"/>
    </row>
    <row r="1511" ht="15.75" customHeight="1">
      <c r="A1511" s="78" t="s">
        <v>478</v>
      </c>
      <c r="B1511" s="79" t="s">
        <v>479</v>
      </c>
      <c r="C1511" s="75"/>
      <c r="D1511" s="76"/>
      <c r="E1511" s="80" t="s">
        <v>480</v>
      </c>
      <c r="F1511" s="75"/>
      <c r="G1511" s="76"/>
      <c r="H1511" s="79" t="s">
        <v>481</v>
      </c>
      <c r="I1511" s="75"/>
      <c r="J1511" s="75"/>
      <c r="K1511" s="75"/>
      <c r="L1511" s="76"/>
      <c r="M1511" s="77"/>
      <c r="N1511" s="77"/>
      <c r="O1511" s="77"/>
      <c r="P1511" s="77"/>
      <c r="Q1511" s="77"/>
      <c r="R1511" s="77"/>
      <c r="S1511" s="77"/>
      <c r="T1511" s="77"/>
      <c r="U1511" s="77"/>
      <c r="V1511" s="77"/>
      <c r="W1511" s="77"/>
      <c r="X1511" s="77"/>
      <c r="Y1511" s="77"/>
      <c r="Z1511" s="77"/>
    </row>
    <row r="1512" ht="15.75" customHeight="1">
      <c r="A1512" s="177">
        <v>4.0</v>
      </c>
      <c r="B1512" s="82" t="s">
        <v>482</v>
      </c>
      <c r="C1512" s="82" t="s">
        <v>483</v>
      </c>
      <c r="D1512" s="82" t="s">
        <v>484</v>
      </c>
      <c r="E1512" s="82" t="s">
        <v>485</v>
      </c>
      <c r="F1512" s="82" t="s">
        <v>484</v>
      </c>
      <c r="G1512" s="82" t="s">
        <v>524</v>
      </c>
      <c r="H1512" s="82" t="s">
        <v>486</v>
      </c>
      <c r="I1512" s="82" t="s">
        <v>487</v>
      </c>
      <c r="J1512" s="114" t="s">
        <v>488</v>
      </c>
      <c r="K1512" s="85" t="s">
        <v>489</v>
      </c>
      <c r="L1512" s="85" t="s">
        <v>490</v>
      </c>
      <c r="M1512" s="77"/>
      <c r="N1512" s="77"/>
      <c r="O1512" s="77"/>
      <c r="P1512" s="77"/>
      <c r="Q1512" s="77"/>
      <c r="R1512" s="77"/>
      <c r="S1512" s="77"/>
      <c r="T1512" s="77"/>
      <c r="U1512" s="77"/>
      <c r="V1512" s="77"/>
      <c r="W1512" s="77"/>
      <c r="X1512" s="77"/>
      <c r="Y1512" s="77"/>
      <c r="Z1512" s="77"/>
    </row>
    <row r="1513" ht="15.75" customHeight="1">
      <c r="A1513" s="86" t="s">
        <v>491</v>
      </c>
      <c r="B1513" s="87"/>
      <c r="C1513" s="87"/>
      <c r="D1513" s="87"/>
      <c r="E1513" s="87"/>
      <c r="F1513" s="87"/>
      <c r="G1513" s="87"/>
      <c r="H1513" s="87"/>
      <c r="I1513" s="87"/>
      <c r="J1513" s="115"/>
      <c r="K1513" s="87"/>
      <c r="L1513" s="87"/>
      <c r="M1513" s="77"/>
      <c r="N1513" s="77"/>
      <c r="O1513" s="77"/>
      <c r="P1513" s="77"/>
      <c r="Q1513" s="77"/>
      <c r="R1513" s="77"/>
      <c r="S1513" s="77"/>
      <c r="T1513" s="77"/>
      <c r="U1513" s="77"/>
      <c r="V1513" s="77"/>
      <c r="W1513" s="77"/>
      <c r="X1513" s="77"/>
      <c r="Y1513" s="77"/>
      <c r="Z1513" s="77"/>
    </row>
    <row r="1514" ht="15.75" customHeight="1">
      <c r="A1514" s="2"/>
      <c r="B1514" s="89"/>
      <c r="C1514" s="89"/>
      <c r="D1514" s="18">
        <f t="shared" ref="D1514:D1527" si="397">C1514*B1514</f>
        <v>0</v>
      </c>
      <c r="E1514" s="18">
        <f>B1514*A1512</f>
        <v>0</v>
      </c>
      <c r="F1514" s="18">
        <f t="shared" ref="F1514:F1527" si="398">E1514*C1514</f>
        <v>0</v>
      </c>
      <c r="G1514" s="140">
        <v>0.0</v>
      </c>
      <c r="H1514" s="18"/>
      <c r="I1514" s="89">
        <f t="shared" ref="I1514:I1527" si="399">H1514*E1514</f>
        <v>0</v>
      </c>
      <c r="J1514" s="116"/>
      <c r="K1514" s="3">
        <f t="shared" ref="K1514:K1527" si="400">J1514*I1514</f>
        <v>0</v>
      </c>
      <c r="L1514" s="3"/>
      <c r="M1514" s="77"/>
      <c r="N1514" s="77"/>
      <c r="O1514" s="77"/>
      <c r="P1514" s="77"/>
      <c r="Q1514" s="77"/>
      <c r="R1514" s="77"/>
      <c r="S1514" s="77"/>
      <c r="T1514" s="77"/>
      <c r="U1514" s="77"/>
      <c r="V1514" s="77"/>
      <c r="W1514" s="77"/>
      <c r="X1514" s="77"/>
      <c r="Y1514" s="77"/>
      <c r="Z1514" s="77"/>
    </row>
    <row r="1515" ht="15.75" customHeight="1">
      <c r="A1515" s="2"/>
      <c r="B1515" s="89"/>
      <c r="C1515" s="89"/>
      <c r="D1515" s="18">
        <f t="shared" si="397"/>
        <v>0</v>
      </c>
      <c r="E1515" s="18">
        <f>B1515*A1512</f>
        <v>0</v>
      </c>
      <c r="F1515" s="18">
        <f t="shared" si="398"/>
        <v>0</v>
      </c>
      <c r="G1515" s="87"/>
      <c r="H1515" s="18"/>
      <c r="I1515" s="89">
        <f t="shared" si="399"/>
        <v>0</v>
      </c>
      <c r="J1515" s="116"/>
      <c r="K1515" s="3">
        <f t="shared" si="400"/>
        <v>0</v>
      </c>
      <c r="L1515" s="3"/>
      <c r="M1515" s="77"/>
      <c r="N1515" s="77"/>
      <c r="O1515" s="77"/>
      <c r="P1515" s="77"/>
      <c r="Q1515" s="77"/>
      <c r="R1515" s="77"/>
      <c r="S1515" s="77"/>
      <c r="T1515" s="77"/>
      <c r="U1515" s="77"/>
      <c r="V1515" s="77"/>
      <c r="W1515" s="77"/>
      <c r="X1515" s="77"/>
      <c r="Y1515" s="77"/>
      <c r="Z1515" s="77"/>
    </row>
    <row r="1516" ht="15.75" customHeight="1">
      <c r="A1516" s="2"/>
      <c r="B1516" s="18"/>
      <c r="C1516" s="18"/>
      <c r="D1516" s="18">
        <f t="shared" si="397"/>
        <v>0</v>
      </c>
      <c r="E1516" s="18">
        <f>B1516*A1512</f>
        <v>0</v>
      </c>
      <c r="F1516" s="18">
        <f t="shared" si="398"/>
        <v>0</v>
      </c>
      <c r="G1516" s="148" t="s">
        <v>527</v>
      </c>
      <c r="H1516" s="18"/>
      <c r="I1516" s="89">
        <f t="shared" si="399"/>
        <v>0</v>
      </c>
      <c r="J1516" s="116"/>
      <c r="K1516" s="3">
        <f t="shared" si="400"/>
        <v>0</v>
      </c>
      <c r="L1516" s="3"/>
      <c r="M1516" s="77"/>
      <c r="N1516" s="77"/>
      <c r="O1516" s="77"/>
      <c r="P1516" s="77"/>
      <c r="Q1516" s="77"/>
      <c r="R1516" s="77"/>
      <c r="S1516" s="77"/>
      <c r="T1516" s="77"/>
      <c r="U1516" s="77"/>
      <c r="V1516" s="77"/>
      <c r="W1516" s="77"/>
      <c r="X1516" s="77"/>
      <c r="Y1516" s="77"/>
      <c r="Z1516" s="77"/>
    </row>
    <row r="1517" ht="15.75" customHeight="1">
      <c r="A1517" s="2"/>
      <c r="B1517" s="18"/>
      <c r="C1517" s="18"/>
      <c r="D1517" s="18">
        <f t="shared" si="397"/>
        <v>0</v>
      </c>
      <c r="E1517" s="18">
        <f>B1517*A1512</f>
        <v>0</v>
      </c>
      <c r="F1517" s="18">
        <f t="shared" si="398"/>
        <v>0</v>
      </c>
      <c r="G1517" s="142"/>
      <c r="H1517" s="18"/>
      <c r="I1517" s="89">
        <f t="shared" si="399"/>
        <v>0</v>
      </c>
      <c r="J1517" s="116"/>
      <c r="K1517" s="3">
        <f t="shared" si="400"/>
        <v>0</v>
      </c>
      <c r="L1517" s="3"/>
      <c r="M1517" s="77"/>
      <c r="N1517" s="77"/>
      <c r="O1517" s="77"/>
      <c r="P1517" s="77"/>
      <c r="Q1517" s="77"/>
      <c r="R1517" s="77"/>
      <c r="S1517" s="77"/>
      <c r="T1517" s="77"/>
      <c r="U1517" s="77"/>
      <c r="V1517" s="77"/>
      <c r="W1517" s="77"/>
      <c r="X1517" s="77"/>
      <c r="Y1517" s="77"/>
      <c r="Z1517" s="77"/>
    </row>
    <row r="1518" ht="15.75" customHeight="1">
      <c r="A1518" s="2"/>
      <c r="B1518" s="18"/>
      <c r="C1518" s="18"/>
      <c r="D1518" s="18">
        <f t="shared" si="397"/>
        <v>0</v>
      </c>
      <c r="E1518" s="18">
        <f>B1518*A1512</f>
        <v>0</v>
      </c>
      <c r="F1518" s="18">
        <f t="shared" si="398"/>
        <v>0</v>
      </c>
      <c r="G1518" s="142"/>
      <c r="H1518" s="18"/>
      <c r="I1518" s="89">
        <f t="shared" si="399"/>
        <v>0</v>
      </c>
      <c r="J1518" s="116"/>
      <c r="K1518" s="3">
        <f t="shared" si="400"/>
        <v>0</v>
      </c>
      <c r="L1518" s="3"/>
      <c r="M1518" s="77"/>
      <c r="N1518" s="77"/>
      <c r="O1518" s="77"/>
      <c r="P1518" s="77"/>
      <c r="Q1518" s="77"/>
      <c r="R1518" s="77"/>
      <c r="S1518" s="77"/>
      <c r="T1518" s="77"/>
      <c r="U1518" s="77"/>
      <c r="V1518" s="77"/>
      <c r="W1518" s="77"/>
      <c r="X1518" s="77"/>
      <c r="Y1518" s="77"/>
      <c r="Z1518" s="77"/>
    </row>
    <row r="1519" ht="15.75" customHeight="1">
      <c r="A1519" s="2"/>
      <c r="B1519" s="18"/>
      <c r="C1519" s="18"/>
      <c r="D1519" s="18">
        <f t="shared" si="397"/>
        <v>0</v>
      </c>
      <c r="E1519" s="18">
        <f>B1519*A1512</f>
        <v>0</v>
      </c>
      <c r="F1519" s="18">
        <f t="shared" si="398"/>
        <v>0</v>
      </c>
      <c r="G1519" s="87"/>
      <c r="H1519" s="18"/>
      <c r="I1519" s="89">
        <f t="shared" si="399"/>
        <v>0</v>
      </c>
      <c r="J1519" s="116"/>
      <c r="K1519" s="3">
        <f t="shared" si="400"/>
        <v>0</v>
      </c>
      <c r="L1519" s="3"/>
      <c r="M1519" s="77"/>
      <c r="N1519" s="77"/>
      <c r="O1519" s="77"/>
      <c r="P1519" s="77"/>
      <c r="Q1519" s="77"/>
      <c r="R1519" s="77"/>
      <c r="S1519" s="77"/>
      <c r="T1519" s="77"/>
      <c r="U1519" s="77"/>
      <c r="V1519" s="77"/>
      <c r="W1519" s="77"/>
      <c r="X1519" s="77"/>
      <c r="Y1519" s="77"/>
      <c r="Z1519" s="77"/>
    </row>
    <row r="1520" ht="15.75" customHeight="1">
      <c r="A1520" s="2"/>
      <c r="B1520" s="18"/>
      <c r="C1520" s="18"/>
      <c r="D1520" s="18">
        <f t="shared" si="397"/>
        <v>0</v>
      </c>
      <c r="E1520" s="18">
        <f>B1520*A1512</f>
        <v>0</v>
      </c>
      <c r="F1520" s="18">
        <f t="shared" si="398"/>
        <v>0</v>
      </c>
      <c r="G1520" s="59"/>
      <c r="H1520" s="18"/>
      <c r="I1520" s="89">
        <f t="shared" si="399"/>
        <v>0</v>
      </c>
      <c r="J1520" s="116"/>
      <c r="K1520" s="3">
        <f t="shared" si="400"/>
        <v>0</v>
      </c>
      <c r="L1520" s="3"/>
      <c r="M1520" s="77"/>
      <c r="N1520" s="77"/>
      <c r="O1520" s="77"/>
      <c r="P1520" s="77"/>
      <c r="Q1520" s="77"/>
      <c r="R1520" s="77"/>
      <c r="S1520" s="77"/>
      <c r="T1520" s="77"/>
      <c r="U1520" s="77"/>
      <c r="V1520" s="77"/>
      <c r="W1520" s="77"/>
      <c r="X1520" s="77"/>
      <c r="Y1520" s="77"/>
      <c r="Z1520" s="77"/>
    </row>
    <row r="1521" ht="15.75" customHeight="1">
      <c r="A1521" s="2"/>
      <c r="B1521" s="89"/>
      <c r="C1521" s="89"/>
      <c r="D1521" s="18">
        <f t="shared" si="397"/>
        <v>0</v>
      </c>
      <c r="E1521" s="18">
        <f>B1521*A1512</f>
        <v>0</v>
      </c>
      <c r="F1521" s="18">
        <f t="shared" si="398"/>
        <v>0</v>
      </c>
      <c r="G1521" s="148" t="s">
        <v>528</v>
      </c>
      <c r="H1521" s="18"/>
      <c r="I1521" s="89">
        <f t="shared" si="399"/>
        <v>0</v>
      </c>
      <c r="J1521" s="116"/>
      <c r="K1521" s="3">
        <f t="shared" si="400"/>
        <v>0</v>
      </c>
      <c r="L1521" s="3"/>
      <c r="M1521" s="77"/>
      <c r="N1521" s="77"/>
      <c r="O1521" s="77"/>
      <c r="P1521" s="77"/>
      <c r="Q1521" s="77"/>
      <c r="R1521" s="77"/>
      <c r="S1521" s="77"/>
      <c r="T1521" s="77"/>
      <c r="U1521" s="77"/>
      <c r="V1521" s="77"/>
      <c r="W1521" s="77"/>
      <c r="X1521" s="77"/>
      <c r="Y1521" s="77"/>
      <c r="Z1521" s="77"/>
    </row>
    <row r="1522" ht="15.75" customHeight="1">
      <c r="A1522" s="2"/>
      <c r="B1522" s="89"/>
      <c r="C1522" s="89"/>
      <c r="D1522" s="18">
        <f t="shared" si="397"/>
        <v>0</v>
      </c>
      <c r="E1522" s="18">
        <f>B1522*A1512</f>
        <v>0</v>
      </c>
      <c r="F1522" s="18">
        <f t="shared" si="398"/>
        <v>0</v>
      </c>
      <c r="G1522" s="142"/>
      <c r="H1522" s="18"/>
      <c r="I1522" s="89">
        <f t="shared" si="399"/>
        <v>0</v>
      </c>
      <c r="J1522" s="116"/>
      <c r="K1522" s="3">
        <f t="shared" si="400"/>
        <v>0</v>
      </c>
      <c r="L1522" s="3"/>
      <c r="M1522" s="77"/>
      <c r="N1522" s="77"/>
      <c r="O1522" s="77"/>
      <c r="P1522" s="77"/>
      <c r="Q1522" s="77"/>
      <c r="R1522" s="77"/>
      <c r="S1522" s="77"/>
      <c r="T1522" s="77"/>
      <c r="U1522" s="77"/>
      <c r="V1522" s="77"/>
      <c r="W1522" s="77"/>
      <c r="X1522" s="77"/>
      <c r="Y1522" s="77"/>
      <c r="Z1522" s="77"/>
    </row>
    <row r="1523" ht="15.75" customHeight="1">
      <c r="A1523" s="1"/>
      <c r="B1523" s="89"/>
      <c r="C1523" s="89"/>
      <c r="D1523" s="18">
        <f t="shared" si="397"/>
        <v>0</v>
      </c>
      <c r="E1523" s="18">
        <f>B1523*A1512</f>
        <v>0</v>
      </c>
      <c r="F1523" s="18">
        <f t="shared" si="398"/>
        <v>0</v>
      </c>
      <c r="G1523" s="142"/>
      <c r="H1523" s="18"/>
      <c r="I1523" s="89">
        <f t="shared" si="399"/>
        <v>0</v>
      </c>
      <c r="J1523" s="116"/>
      <c r="K1523" s="3">
        <f t="shared" si="400"/>
        <v>0</v>
      </c>
      <c r="L1523" s="3"/>
      <c r="M1523" s="77"/>
      <c r="N1523" s="77"/>
      <c r="O1523" s="77"/>
      <c r="P1523" s="77"/>
      <c r="Q1523" s="77"/>
      <c r="R1523" s="77"/>
      <c r="S1523" s="77"/>
      <c r="T1523" s="77"/>
      <c r="U1523" s="77"/>
      <c r="V1523" s="77"/>
      <c r="W1523" s="77"/>
      <c r="X1523" s="77"/>
      <c r="Y1523" s="77"/>
      <c r="Z1523" s="77"/>
    </row>
    <row r="1524" ht="15.75" customHeight="1">
      <c r="A1524" s="1"/>
      <c r="B1524" s="89"/>
      <c r="C1524" s="89"/>
      <c r="D1524" s="18">
        <f t="shared" si="397"/>
        <v>0</v>
      </c>
      <c r="E1524" s="18">
        <f>B1524*A1512</f>
        <v>0</v>
      </c>
      <c r="F1524" s="18">
        <f t="shared" si="398"/>
        <v>0</v>
      </c>
      <c r="G1524" s="142"/>
      <c r="H1524" s="18"/>
      <c r="I1524" s="89">
        <f t="shared" si="399"/>
        <v>0</v>
      </c>
      <c r="J1524" s="116"/>
      <c r="K1524" s="3">
        <f t="shared" si="400"/>
        <v>0</v>
      </c>
      <c r="L1524" s="3"/>
      <c r="M1524" s="77"/>
      <c r="N1524" s="77"/>
      <c r="O1524" s="77"/>
      <c r="P1524" s="77"/>
      <c r="Q1524" s="77"/>
      <c r="R1524" s="77"/>
      <c r="S1524" s="77"/>
      <c r="T1524" s="77"/>
      <c r="U1524" s="77"/>
      <c r="V1524" s="77"/>
      <c r="W1524" s="77"/>
      <c r="X1524" s="77"/>
      <c r="Y1524" s="77"/>
      <c r="Z1524" s="77"/>
    </row>
    <row r="1525" ht="15.75" customHeight="1">
      <c r="A1525" s="31"/>
      <c r="B1525" s="89"/>
      <c r="C1525" s="89"/>
      <c r="D1525" s="95">
        <f t="shared" si="397"/>
        <v>0</v>
      </c>
      <c r="E1525" s="95">
        <f>B1525*A1512</f>
        <v>0</v>
      </c>
      <c r="F1525" s="18">
        <f t="shared" si="398"/>
        <v>0</v>
      </c>
      <c r="G1525" s="87"/>
      <c r="H1525" s="18"/>
      <c r="I1525" s="89">
        <f t="shared" si="399"/>
        <v>0</v>
      </c>
      <c r="J1525" s="118"/>
      <c r="K1525" s="3">
        <f t="shared" si="400"/>
        <v>0</v>
      </c>
      <c r="L1525" s="3"/>
      <c r="M1525" s="77"/>
      <c r="N1525" s="77"/>
      <c r="O1525" s="77"/>
      <c r="P1525" s="77"/>
      <c r="Q1525" s="77"/>
      <c r="R1525" s="77"/>
      <c r="S1525" s="77"/>
      <c r="T1525" s="77"/>
      <c r="U1525" s="77"/>
      <c r="V1525" s="77"/>
      <c r="W1525" s="77"/>
      <c r="X1525" s="77"/>
      <c r="Y1525" s="77"/>
      <c r="Z1525" s="77"/>
    </row>
    <row r="1526" ht="15.75" customHeight="1">
      <c r="A1526" s="31"/>
      <c r="B1526" s="89"/>
      <c r="C1526" s="89"/>
      <c r="D1526" s="18">
        <f t="shared" si="397"/>
        <v>0</v>
      </c>
      <c r="E1526" s="18">
        <f>B1526*A1512</f>
        <v>0</v>
      </c>
      <c r="F1526" s="18">
        <f t="shared" si="398"/>
        <v>0</v>
      </c>
      <c r="G1526" s="143">
        <f>F1528/A1512</f>
        <v>0</v>
      </c>
      <c r="H1526" s="18"/>
      <c r="I1526" s="89">
        <f t="shared" si="399"/>
        <v>0</v>
      </c>
      <c r="J1526" s="3"/>
      <c r="K1526" s="3">
        <f t="shared" si="400"/>
        <v>0</v>
      </c>
      <c r="L1526" s="3"/>
      <c r="M1526" s="77"/>
      <c r="N1526" s="77"/>
      <c r="O1526" s="77"/>
      <c r="P1526" s="77"/>
      <c r="Q1526" s="77"/>
      <c r="R1526" s="77"/>
      <c r="S1526" s="77"/>
      <c r="T1526" s="77"/>
      <c r="U1526" s="77"/>
      <c r="V1526" s="77"/>
      <c r="W1526" s="77"/>
      <c r="X1526" s="77"/>
      <c r="Y1526" s="77"/>
      <c r="Z1526" s="77"/>
    </row>
    <row r="1527" ht="15.75" customHeight="1">
      <c r="A1527" s="31"/>
      <c r="B1527" s="89"/>
      <c r="C1527" s="89"/>
      <c r="D1527" s="18">
        <f t="shared" si="397"/>
        <v>0</v>
      </c>
      <c r="E1527" s="18">
        <f>B1527*A1512</f>
        <v>0</v>
      </c>
      <c r="F1527" s="18">
        <f t="shared" si="398"/>
        <v>0</v>
      </c>
      <c r="G1527" s="142"/>
      <c r="H1527" s="18"/>
      <c r="I1527" s="89">
        <f t="shared" si="399"/>
        <v>0</v>
      </c>
      <c r="J1527" s="3"/>
      <c r="K1527" s="3">
        <f t="shared" si="400"/>
        <v>0</v>
      </c>
      <c r="L1527" s="3"/>
      <c r="M1527" s="77"/>
      <c r="N1527" s="77"/>
      <c r="O1527" s="77"/>
      <c r="P1527" s="77"/>
      <c r="Q1527" s="77"/>
      <c r="R1527" s="77"/>
      <c r="S1527" s="77"/>
      <c r="T1527" s="77"/>
      <c r="U1527" s="77"/>
      <c r="V1527" s="77"/>
      <c r="W1527" s="77"/>
      <c r="X1527" s="77"/>
      <c r="Y1527" s="77"/>
      <c r="Z1527" s="77"/>
    </row>
    <row r="1528" ht="15.75" customHeight="1">
      <c r="A1528" s="4" t="s">
        <v>495</v>
      </c>
      <c r="B1528" s="97">
        <f>SUM(B1514:B1527)</f>
        <v>0</v>
      </c>
      <c r="C1528" s="96"/>
      <c r="D1528" s="97">
        <f t="shared" ref="D1528:F1528" si="401">SUM(D1514:D1527)</f>
        <v>0</v>
      </c>
      <c r="E1528" s="97">
        <f t="shared" si="401"/>
        <v>0</v>
      </c>
      <c r="F1528" s="97">
        <f t="shared" si="401"/>
        <v>0</v>
      </c>
      <c r="G1528" s="87"/>
      <c r="H1528" s="96"/>
      <c r="I1528" s="97">
        <f t="shared" ref="I1528:L1528" si="402">SUM(I1514:I1527)</f>
        <v>0</v>
      </c>
      <c r="J1528" s="98">
        <f t="shared" si="402"/>
        <v>0</v>
      </c>
      <c r="K1528" s="98">
        <f t="shared" si="402"/>
        <v>0</v>
      </c>
      <c r="L1528" s="98">
        <f t="shared" si="402"/>
        <v>0</v>
      </c>
      <c r="M1528" s="77"/>
      <c r="N1528" s="77"/>
      <c r="O1528" s="77"/>
      <c r="P1528" s="77"/>
      <c r="Q1528" s="77"/>
      <c r="R1528" s="77"/>
      <c r="S1528" s="77"/>
      <c r="T1528" s="77"/>
      <c r="U1528" s="77"/>
      <c r="V1528" s="77"/>
      <c r="W1528" s="77"/>
      <c r="X1528" s="77"/>
      <c r="Y1528" s="77"/>
      <c r="Z1528" s="77"/>
    </row>
    <row r="1529" ht="15.75" customHeight="1">
      <c r="A1529" s="8"/>
      <c r="B1529" s="100"/>
      <c r="C1529" s="100"/>
      <c r="D1529" s="100"/>
      <c r="E1529" s="100"/>
      <c r="F1529" s="100"/>
      <c r="G1529" s="100"/>
      <c r="H1529" s="100"/>
      <c r="I1529" s="101" t="s">
        <v>496</v>
      </c>
      <c r="J1529" s="33"/>
      <c r="K1529" s="100"/>
      <c r="L1529" s="101" t="s">
        <v>497</v>
      </c>
      <c r="M1529" s="77"/>
      <c r="N1529" s="77"/>
      <c r="O1529" s="77"/>
      <c r="P1529" s="77"/>
      <c r="Q1529" s="77"/>
      <c r="R1529" s="77"/>
      <c r="S1529" s="77"/>
      <c r="T1529" s="77"/>
      <c r="U1529" s="77"/>
      <c r="V1529" s="77"/>
      <c r="W1529" s="77"/>
      <c r="X1529" s="77"/>
      <c r="Y1529" s="77"/>
      <c r="Z1529" s="77"/>
    </row>
    <row r="1530" ht="15.75" customHeight="1">
      <c r="A1530" s="8"/>
      <c r="B1530" s="100"/>
      <c r="C1530" s="100"/>
      <c r="D1530" s="100"/>
      <c r="E1530" s="100"/>
      <c r="F1530" s="100"/>
      <c r="G1530" s="100"/>
      <c r="H1530" s="100"/>
      <c r="I1530" s="104">
        <f>G1526*A1512</f>
        <v>0</v>
      </c>
      <c r="J1530" s="33"/>
      <c r="K1530" s="100"/>
      <c r="L1530" s="104"/>
      <c r="M1530" s="77"/>
      <c r="N1530" s="77"/>
      <c r="O1530" s="77"/>
      <c r="P1530" s="77"/>
      <c r="Q1530" s="77"/>
      <c r="R1530" s="77"/>
      <c r="S1530" s="77"/>
      <c r="T1530" s="77"/>
      <c r="U1530" s="77"/>
      <c r="V1530" s="77"/>
      <c r="W1530" s="77"/>
      <c r="X1530" s="77"/>
      <c r="Y1530" s="77"/>
      <c r="Z1530" s="77"/>
    </row>
    <row r="1531" ht="15.75" customHeight="1">
      <c r="A1531" s="8"/>
      <c r="B1531" s="100"/>
      <c r="C1531" s="100"/>
      <c r="D1531" s="100"/>
      <c r="E1531" s="100"/>
      <c r="F1531" s="100"/>
      <c r="G1531" s="100"/>
      <c r="H1531" s="100"/>
      <c r="I1531" s="107"/>
      <c r="J1531" s="33"/>
      <c r="K1531" s="100"/>
      <c r="L1531" s="107"/>
      <c r="M1531" s="77"/>
      <c r="N1531" s="77"/>
      <c r="O1531" s="77"/>
      <c r="P1531" s="77"/>
      <c r="Q1531" s="77"/>
      <c r="R1531" s="77"/>
      <c r="S1531" s="77"/>
      <c r="T1531" s="77"/>
      <c r="U1531" s="77"/>
      <c r="V1531" s="77"/>
      <c r="W1531" s="77"/>
      <c r="X1531" s="77"/>
      <c r="Y1531" s="77"/>
      <c r="Z1531" s="77"/>
    </row>
    <row r="1532" ht="15.75" customHeight="1">
      <c r="A1532" s="8"/>
      <c r="B1532" s="8"/>
      <c r="C1532" s="8"/>
      <c r="D1532" s="8"/>
      <c r="E1532" s="8"/>
      <c r="F1532" s="8"/>
      <c r="G1532" s="8"/>
      <c r="H1532" s="8"/>
      <c r="I1532" s="8"/>
      <c r="J1532" s="33"/>
      <c r="K1532" s="8"/>
      <c r="L1532" s="8"/>
      <c r="M1532" s="77"/>
      <c r="N1532" s="77"/>
      <c r="O1532" s="77"/>
      <c r="P1532" s="77"/>
      <c r="Q1532" s="77"/>
      <c r="R1532" s="77"/>
      <c r="S1532" s="77"/>
      <c r="T1532" s="77"/>
      <c r="U1532" s="77"/>
      <c r="V1532" s="77"/>
      <c r="W1532" s="77"/>
      <c r="X1532" s="77"/>
      <c r="Y1532" s="77"/>
      <c r="Z1532" s="77"/>
    </row>
    <row r="1533" ht="15.75" customHeight="1">
      <c r="A1533" s="66"/>
      <c r="B1533" s="75"/>
      <c r="C1533" s="75"/>
      <c r="D1533" s="75"/>
      <c r="E1533" s="75"/>
      <c r="F1533" s="75"/>
      <c r="G1533" s="75"/>
      <c r="H1533" s="75"/>
      <c r="I1533" s="75"/>
      <c r="J1533" s="75"/>
      <c r="K1533" s="75"/>
      <c r="L1533" s="76"/>
      <c r="M1533" s="77"/>
      <c r="N1533" s="77"/>
      <c r="O1533" s="77"/>
      <c r="P1533" s="77"/>
      <c r="Q1533" s="77"/>
      <c r="R1533" s="77"/>
      <c r="S1533" s="77"/>
      <c r="T1533" s="77"/>
      <c r="U1533" s="77"/>
      <c r="V1533" s="77"/>
      <c r="W1533" s="77"/>
      <c r="X1533" s="77"/>
      <c r="Y1533" s="77"/>
      <c r="Z1533" s="77"/>
    </row>
    <row r="1534" ht="15.75" customHeight="1">
      <c r="A1534" s="78" t="s">
        <v>478</v>
      </c>
      <c r="B1534" s="79" t="s">
        <v>479</v>
      </c>
      <c r="C1534" s="75"/>
      <c r="D1534" s="76"/>
      <c r="E1534" s="80" t="s">
        <v>480</v>
      </c>
      <c r="F1534" s="75"/>
      <c r="G1534" s="76"/>
      <c r="H1534" s="79" t="s">
        <v>481</v>
      </c>
      <c r="I1534" s="75"/>
      <c r="J1534" s="75"/>
      <c r="K1534" s="75"/>
      <c r="L1534" s="76"/>
      <c r="M1534" s="77"/>
      <c r="N1534" s="77"/>
      <c r="O1534" s="77"/>
      <c r="P1534" s="77"/>
      <c r="Q1534" s="77"/>
      <c r="R1534" s="77"/>
      <c r="S1534" s="77"/>
      <c r="T1534" s="77"/>
      <c r="U1534" s="77"/>
      <c r="V1534" s="77"/>
      <c r="W1534" s="77"/>
      <c r="X1534" s="77"/>
      <c r="Y1534" s="77"/>
      <c r="Z1534" s="77"/>
    </row>
    <row r="1535" ht="15.75" customHeight="1">
      <c r="A1535" s="177">
        <v>4.0</v>
      </c>
      <c r="B1535" s="82" t="s">
        <v>482</v>
      </c>
      <c r="C1535" s="82" t="s">
        <v>483</v>
      </c>
      <c r="D1535" s="82" t="s">
        <v>484</v>
      </c>
      <c r="E1535" s="82" t="s">
        <v>485</v>
      </c>
      <c r="F1535" s="82" t="s">
        <v>484</v>
      </c>
      <c r="G1535" s="82" t="s">
        <v>524</v>
      </c>
      <c r="H1535" s="82" t="s">
        <v>486</v>
      </c>
      <c r="I1535" s="82" t="s">
        <v>487</v>
      </c>
      <c r="J1535" s="114" t="s">
        <v>488</v>
      </c>
      <c r="K1535" s="85" t="s">
        <v>489</v>
      </c>
      <c r="L1535" s="85" t="s">
        <v>490</v>
      </c>
      <c r="M1535" s="77"/>
      <c r="N1535" s="77"/>
      <c r="O1535" s="77"/>
      <c r="P1535" s="77"/>
      <c r="Q1535" s="77"/>
      <c r="R1535" s="77"/>
      <c r="S1535" s="77"/>
      <c r="T1535" s="77"/>
      <c r="U1535" s="77"/>
      <c r="V1535" s="77"/>
      <c r="W1535" s="77"/>
      <c r="X1535" s="77"/>
      <c r="Y1535" s="77"/>
      <c r="Z1535" s="77"/>
    </row>
    <row r="1536" ht="15.75" customHeight="1">
      <c r="A1536" s="86" t="s">
        <v>491</v>
      </c>
      <c r="B1536" s="87"/>
      <c r="C1536" s="87"/>
      <c r="D1536" s="87"/>
      <c r="E1536" s="87"/>
      <c r="F1536" s="87"/>
      <c r="G1536" s="87"/>
      <c r="H1536" s="87"/>
      <c r="I1536" s="87"/>
      <c r="J1536" s="115"/>
      <c r="K1536" s="87"/>
      <c r="L1536" s="87"/>
      <c r="M1536" s="77"/>
      <c r="N1536" s="77"/>
      <c r="O1536" s="77"/>
      <c r="P1536" s="77"/>
      <c r="Q1536" s="77"/>
      <c r="R1536" s="77"/>
      <c r="S1536" s="77"/>
      <c r="T1536" s="77"/>
      <c r="U1536" s="77"/>
      <c r="V1536" s="77"/>
      <c r="W1536" s="77"/>
      <c r="X1536" s="77"/>
      <c r="Y1536" s="77"/>
      <c r="Z1536" s="77"/>
    </row>
    <row r="1537" ht="15.75" customHeight="1">
      <c r="A1537" s="2"/>
      <c r="B1537" s="89"/>
      <c r="C1537" s="89"/>
      <c r="D1537" s="18">
        <f t="shared" ref="D1537:D1550" si="403">C1537*B1537</f>
        <v>0</v>
      </c>
      <c r="E1537" s="18">
        <f>B1537*A1535</f>
        <v>0</v>
      </c>
      <c r="F1537" s="18">
        <f t="shared" ref="F1537:F1550" si="404">E1537*C1537</f>
        <v>0</v>
      </c>
      <c r="G1537" s="140">
        <v>0.0</v>
      </c>
      <c r="H1537" s="18"/>
      <c r="I1537" s="89">
        <f t="shared" ref="I1537:I1550" si="405">H1537*E1537</f>
        <v>0</v>
      </c>
      <c r="J1537" s="116"/>
      <c r="K1537" s="3">
        <f t="shared" ref="K1537:K1550" si="406">J1537*I1537</f>
        <v>0</v>
      </c>
      <c r="L1537" s="3"/>
      <c r="M1537" s="77"/>
      <c r="N1537" s="77"/>
      <c r="O1537" s="77"/>
      <c r="P1537" s="77"/>
      <c r="Q1537" s="77"/>
      <c r="R1537" s="77"/>
      <c r="S1537" s="77"/>
      <c r="T1537" s="77"/>
      <c r="U1537" s="77"/>
      <c r="V1537" s="77"/>
      <c r="W1537" s="77"/>
      <c r="X1537" s="77"/>
      <c r="Y1537" s="77"/>
      <c r="Z1537" s="77"/>
    </row>
    <row r="1538" ht="15.75" customHeight="1">
      <c r="A1538" s="2"/>
      <c r="B1538" s="89"/>
      <c r="C1538" s="89"/>
      <c r="D1538" s="18">
        <f t="shared" si="403"/>
        <v>0</v>
      </c>
      <c r="E1538" s="18">
        <f>B1538*A1535</f>
        <v>0</v>
      </c>
      <c r="F1538" s="18">
        <f t="shared" si="404"/>
        <v>0</v>
      </c>
      <c r="G1538" s="87"/>
      <c r="H1538" s="18"/>
      <c r="I1538" s="89">
        <f t="shared" si="405"/>
        <v>0</v>
      </c>
      <c r="J1538" s="116"/>
      <c r="K1538" s="3">
        <f t="shared" si="406"/>
        <v>0</v>
      </c>
      <c r="L1538" s="3"/>
      <c r="M1538" s="77"/>
      <c r="N1538" s="77"/>
      <c r="O1538" s="77"/>
      <c r="P1538" s="77"/>
      <c r="Q1538" s="77"/>
      <c r="R1538" s="77"/>
      <c r="S1538" s="77"/>
      <c r="T1538" s="77"/>
      <c r="U1538" s="77"/>
      <c r="V1538" s="77"/>
      <c r="W1538" s="77"/>
      <c r="X1538" s="77"/>
      <c r="Y1538" s="77"/>
      <c r="Z1538" s="77"/>
    </row>
    <row r="1539" ht="15.75" customHeight="1">
      <c r="A1539" s="2"/>
      <c r="B1539" s="18"/>
      <c r="C1539" s="18"/>
      <c r="D1539" s="18">
        <f t="shared" si="403"/>
        <v>0</v>
      </c>
      <c r="E1539" s="18">
        <f>B1539*A1535</f>
        <v>0</v>
      </c>
      <c r="F1539" s="18">
        <f t="shared" si="404"/>
        <v>0</v>
      </c>
      <c r="G1539" s="148" t="s">
        <v>527</v>
      </c>
      <c r="H1539" s="18"/>
      <c r="I1539" s="89">
        <f t="shared" si="405"/>
        <v>0</v>
      </c>
      <c r="J1539" s="116"/>
      <c r="K1539" s="3">
        <f t="shared" si="406"/>
        <v>0</v>
      </c>
      <c r="L1539" s="3"/>
      <c r="M1539" s="77"/>
      <c r="N1539" s="77"/>
      <c r="O1539" s="77"/>
      <c r="P1539" s="77"/>
      <c r="Q1539" s="77"/>
      <c r="R1539" s="77"/>
      <c r="S1539" s="77"/>
      <c r="T1539" s="77"/>
      <c r="U1539" s="77"/>
      <c r="V1539" s="77"/>
      <c r="W1539" s="77"/>
      <c r="X1539" s="77"/>
      <c r="Y1539" s="77"/>
      <c r="Z1539" s="77"/>
    </row>
    <row r="1540" ht="15.75" customHeight="1">
      <c r="A1540" s="2"/>
      <c r="B1540" s="18"/>
      <c r="C1540" s="18"/>
      <c r="D1540" s="18">
        <f t="shared" si="403"/>
        <v>0</v>
      </c>
      <c r="E1540" s="18">
        <f>B1540*A1535</f>
        <v>0</v>
      </c>
      <c r="F1540" s="18">
        <f t="shared" si="404"/>
        <v>0</v>
      </c>
      <c r="G1540" s="142"/>
      <c r="H1540" s="18"/>
      <c r="I1540" s="89">
        <f t="shared" si="405"/>
        <v>0</v>
      </c>
      <c r="J1540" s="116"/>
      <c r="K1540" s="3">
        <f t="shared" si="406"/>
        <v>0</v>
      </c>
      <c r="L1540" s="3"/>
      <c r="M1540" s="77"/>
      <c r="N1540" s="77"/>
      <c r="O1540" s="77"/>
      <c r="P1540" s="77"/>
      <c r="Q1540" s="77"/>
      <c r="R1540" s="77"/>
      <c r="S1540" s="77"/>
      <c r="T1540" s="77"/>
      <c r="U1540" s="77"/>
      <c r="V1540" s="77"/>
      <c r="W1540" s="77"/>
      <c r="X1540" s="77"/>
      <c r="Y1540" s="77"/>
      <c r="Z1540" s="77"/>
    </row>
    <row r="1541" ht="15.75" customHeight="1">
      <c r="A1541" s="2"/>
      <c r="B1541" s="18"/>
      <c r="C1541" s="18"/>
      <c r="D1541" s="18">
        <f t="shared" si="403"/>
        <v>0</v>
      </c>
      <c r="E1541" s="18">
        <f>B1541*A1535</f>
        <v>0</v>
      </c>
      <c r="F1541" s="18">
        <f t="shared" si="404"/>
        <v>0</v>
      </c>
      <c r="G1541" s="142"/>
      <c r="H1541" s="18"/>
      <c r="I1541" s="89">
        <f t="shared" si="405"/>
        <v>0</v>
      </c>
      <c r="J1541" s="116"/>
      <c r="K1541" s="3">
        <f t="shared" si="406"/>
        <v>0</v>
      </c>
      <c r="L1541" s="3"/>
      <c r="M1541" s="77"/>
      <c r="N1541" s="77"/>
      <c r="O1541" s="77"/>
      <c r="P1541" s="77"/>
      <c r="Q1541" s="77"/>
      <c r="R1541" s="77"/>
      <c r="S1541" s="77"/>
      <c r="T1541" s="77"/>
      <c r="U1541" s="77"/>
      <c r="V1541" s="77"/>
      <c r="W1541" s="77"/>
      <c r="X1541" s="77"/>
      <c r="Y1541" s="77"/>
      <c r="Z1541" s="77"/>
    </row>
    <row r="1542" ht="15.75" customHeight="1">
      <c r="A1542" s="2"/>
      <c r="B1542" s="18"/>
      <c r="C1542" s="18"/>
      <c r="D1542" s="18">
        <f t="shared" si="403"/>
        <v>0</v>
      </c>
      <c r="E1542" s="18">
        <f>B1542*A1535</f>
        <v>0</v>
      </c>
      <c r="F1542" s="18">
        <f t="shared" si="404"/>
        <v>0</v>
      </c>
      <c r="G1542" s="87"/>
      <c r="H1542" s="18"/>
      <c r="I1542" s="89">
        <f t="shared" si="405"/>
        <v>0</v>
      </c>
      <c r="J1542" s="116"/>
      <c r="K1542" s="3">
        <f t="shared" si="406"/>
        <v>0</v>
      </c>
      <c r="L1542" s="3"/>
      <c r="M1542" s="77"/>
      <c r="N1542" s="77"/>
      <c r="O1542" s="77"/>
      <c r="P1542" s="77"/>
      <c r="Q1542" s="77"/>
      <c r="R1542" s="77"/>
      <c r="S1542" s="77"/>
      <c r="T1542" s="77"/>
      <c r="U1542" s="77"/>
      <c r="V1542" s="77"/>
      <c r="W1542" s="77"/>
      <c r="X1542" s="77"/>
      <c r="Y1542" s="77"/>
      <c r="Z1542" s="77"/>
    </row>
    <row r="1543" ht="15.75" customHeight="1">
      <c r="A1543" s="2"/>
      <c r="B1543" s="18"/>
      <c r="C1543" s="18"/>
      <c r="D1543" s="18">
        <f t="shared" si="403"/>
        <v>0</v>
      </c>
      <c r="E1543" s="18">
        <f>B1543*A1535</f>
        <v>0</v>
      </c>
      <c r="F1543" s="18">
        <f t="shared" si="404"/>
        <v>0</v>
      </c>
      <c r="G1543" s="59"/>
      <c r="H1543" s="18"/>
      <c r="I1543" s="89">
        <f t="shared" si="405"/>
        <v>0</v>
      </c>
      <c r="J1543" s="116"/>
      <c r="K1543" s="3">
        <f t="shared" si="406"/>
        <v>0</v>
      </c>
      <c r="L1543" s="3"/>
      <c r="M1543" s="77"/>
      <c r="N1543" s="77"/>
      <c r="O1543" s="77"/>
      <c r="P1543" s="77"/>
      <c r="Q1543" s="77"/>
      <c r="R1543" s="77"/>
      <c r="S1543" s="77"/>
      <c r="T1543" s="77"/>
      <c r="U1543" s="77"/>
      <c r="V1543" s="77"/>
      <c r="W1543" s="77"/>
      <c r="X1543" s="77"/>
      <c r="Y1543" s="77"/>
      <c r="Z1543" s="77"/>
    </row>
    <row r="1544" ht="15.75" customHeight="1">
      <c r="A1544" s="2"/>
      <c r="B1544" s="89"/>
      <c r="C1544" s="89"/>
      <c r="D1544" s="18">
        <f t="shared" si="403"/>
        <v>0</v>
      </c>
      <c r="E1544" s="18">
        <f>B1544*A1535</f>
        <v>0</v>
      </c>
      <c r="F1544" s="18">
        <f t="shared" si="404"/>
        <v>0</v>
      </c>
      <c r="G1544" s="148" t="s">
        <v>528</v>
      </c>
      <c r="H1544" s="18"/>
      <c r="I1544" s="89">
        <f t="shared" si="405"/>
        <v>0</v>
      </c>
      <c r="J1544" s="116"/>
      <c r="K1544" s="3">
        <f t="shared" si="406"/>
        <v>0</v>
      </c>
      <c r="L1544" s="3"/>
      <c r="M1544" s="77"/>
      <c r="N1544" s="77"/>
      <c r="O1544" s="77"/>
      <c r="P1544" s="77"/>
      <c r="Q1544" s="77"/>
      <c r="R1544" s="77"/>
      <c r="S1544" s="77"/>
      <c r="T1544" s="77"/>
      <c r="U1544" s="77"/>
      <c r="V1544" s="77"/>
      <c r="W1544" s="77"/>
      <c r="X1544" s="77"/>
      <c r="Y1544" s="77"/>
      <c r="Z1544" s="77"/>
    </row>
    <row r="1545" ht="15.75" customHeight="1">
      <c r="A1545" s="2"/>
      <c r="B1545" s="89"/>
      <c r="C1545" s="89"/>
      <c r="D1545" s="18">
        <f t="shared" si="403"/>
        <v>0</v>
      </c>
      <c r="E1545" s="18">
        <f>B1545*A1535</f>
        <v>0</v>
      </c>
      <c r="F1545" s="18">
        <f t="shared" si="404"/>
        <v>0</v>
      </c>
      <c r="G1545" s="142"/>
      <c r="H1545" s="18"/>
      <c r="I1545" s="89">
        <f t="shared" si="405"/>
        <v>0</v>
      </c>
      <c r="J1545" s="116"/>
      <c r="K1545" s="3">
        <f t="shared" si="406"/>
        <v>0</v>
      </c>
      <c r="L1545" s="3"/>
      <c r="M1545" s="77"/>
      <c r="N1545" s="77"/>
      <c r="O1545" s="77"/>
      <c r="P1545" s="77"/>
      <c r="Q1545" s="77"/>
      <c r="R1545" s="77"/>
      <c r="S1545" s="77"/>
      <c r="T1545" s="77"/>
      <c r="U1545" s="77"/>
      <c r="V1545" s="77"/>
      <c r="W1545" s="77"/>
      <c r="X1545" s="77"/>
      <c r="Y1545" s="77"/>
      <c r="Z1545" s="77"/>
    </row>
    <row r="1546" ht="15.75" customHeight="1">
      <c r="A1546" s="1"/>
      <c r="B1546" s="89"/>
      <c r="C1546" s="89"/>
      <c r="D1546" s="18">
        <f t="shared" si="403"/>
        <v>0</v>
      </c>
      <c r="E1546" s="18">
        <f>B1546*A1535</f>
        <v>0</v>
      </c>
      <c r="F1546" s="18">
        <f t="shared" si="404"/>
        <v>0</v>
      </c>
      <c r="G1546" s="142"/>
      <c r="H1546" s="18"/>
      <c r="I1546" s="89">
        <f t="shared" si="405"/>
        <v>0</v>
      </c>
      <c r="J1546" s="116"/>
      <c r="K1546" s="3">
        <f t="shared" si="406"/>
        <v>0</v>
      </c>
      <c r="L1546" s="3"/>
      <c r="M1546" s="77"/>
      <c r="N1546" s="77"/>
      <c r="O1546" s="77"/>
      <c r="P1546" s="77"/>
      <c r="Q1546" s="77"/>
      <c r="R1546" s="77"/>
      <c r="S1546" s="77"/>
      <c r="T1546" s="77"/>
      <c r="U1546" s="77"/>
      <c r="V1546" s="77"/>
      <c r="W1546" s="77"/>
      <c r="X1546" s="77"/>
      <c r="Y1546" s="77"/>
      <c r="Z1546" s="77"/>
    </row>
    <row r="1547" ht="15.75" customHeight="1">
      <c r="A1547" s="1"/>
      <c r="B1547" s="89"/>
      <c r="C1547" s="89"/>
      <c r="D1547" s="18">
        <f t="shared" si="403"/>
        <v>0</v>
      </c>
      <c r="E1547" s="18">
        <f>B1547*A1535</f>
        <v>0</v>
      </c>
      <c r="F1547" s="18">
        <f t="shared" si="404"/>
        <v>0</v>
      </c>
      <c r="G1547" s="142"/>
      <c r="H1547" s="18"/>
      <c r="I1547" s="89">
        <f t="shared" si="405"/>
        <v>0</v>
      </c>
      <c r="J1547" s="116"/>
      <c r="K1547" s="3">
        <f t="shared" si="406"/>
        <v>0</v>
      </c>
      <c r="L1547" s="3"/>
      <c r="M1547" s="77"/>
      <c r="N1547" s="77"/>
      <c r="O1547" s="77"/>
      <c r="P1547" s="77"/>
      <c r="Q1547" s="77"/>
      <c r="R1547" s="77"/>
      <c r="S1547" s="77"/>
      <c r="T1547" s="77"/>
      <c r="U1547" s="77"/>
      <c r="V1547" s="77"/>
      <c r="W1547" s="77"/>
      <c r="X1547" s="77"/>
      <c r="Y1547" s="77"/>
      <c r="Z1547" s="77"/>
    </row>
    <row r="1548" ht="15.75" customHeight="1">
      <c r="A1548" s="31"/>
      <c r="B1548" s="89"/>
      <c r="C1548" s="89"/>
      <c r="D1548" s="95">
        <f t="shared" si="403"/>
        <v>0</v>
      </c>
      <c r="E1548" s="95">
        <f>B1548*A1535</f>
        <v>0</v>
      </c>
      <c r="F1548" s="18">
        <f t="shared" si="404"/>
        <v>0</v>
      </c>
      <c r="G1548" s="87"/>
      <c r="H1548" s="18"/>
      <c r="I1548" s="89">
        <f t="shared" si="405"/>
        <v>0</v>
      </c>
      <c r="J1548" s="118"/>
      <c r="K1548" s="3">
        <f t="shared" si="406"/>
        <v>0</v>
      </c>
      <c r="L1548" s="3"/>
      <c r="M1548" s="77"/>
      <c r="N1548" s="77"/>
      <c r="O1548" s="77"/>
      <c r="P1548" s="77"/>
      <c r="Q1548" s="77"/>
      <c r="R1548" s="77"/>
      <c r="S1548" s="77"/>
      <c r="T1548" s="77"/>
      <c r="U1548" s="77"/>
      <c r="V1548" s="77"/>
      <c r="W1548" s="77"/>
      <c r="X1548" s="77"/>
      <c r="Y1548" s="77"/>
      <c r="Z1548" s="77"/>
    </row>
    <row r="1549" ht="15.75" customHeight="1">
      <c r="A1549" s="31"/>
      <c r="B1549" s="89"/>
      <c r="C1549" s="89"/>
      <c r="D1549" s="18">
        <f t="shared" si="403"/>
        <v>0</v>
      </c>
      <c r="E1549" s="18">
        <f>B1549*A1535</f>
        <v>0</v>
      </c>
      <c r="F1549" s="18">
        <f t="shared" si="404"/>
        <v>0</v>
      </c>
      <c r="G1549" s="143">
        <f>F1551/A1535</f>
        <v>0</v>
      </c>
      <c r="H1549" s="18"/>
      <c r="I1549" s="89">
        <f t="shared" si="405"/>
        <v>0</v>
      </c>
      <c r="J1549" s="3"/>
      <c r="K1549" s="3">
        <f t="shared" si="406"/>
        <v>0</v>
      </c>
      <c r="L1549" s="3"/>
      <c r="M1549" s="77"/>
      <c r="N1549" s="77"/>
      <c r="O1549" s="77"/>
      <c r="P1549" s="77"/>
      <c r="Q1549" s="77"/>
      <c r="R1549" s="77"/>
      <c r="S1549" s="77"/>
      <c r="T1549" s="77"/>
      <c r="U1549" s="77"/>
      <c r="V1549" s="77"/>
      <c r="W1549" s="77"/>
      <c r="X1549" s="77"/>
      <c r="Y1549" s="77"/>
      <c r="Z1549" s="77"/>
    </row>
    <row r="1550" ht="15.75" customHeight="1">
      <c r="A1550" s="31"/>
      <c r="B1550" s="89"/>
      <c r="C1550" s="89"/>
      <c r="D1550" s="18">
        <f t="shared" si="403"/>
        <v>0</v>
      </c>
      <c r="E1550" s="18">
        <f>B1550*A1535</f>
        <v>0</v>
      </c>
      <c r="F1550" s="18">
        <f t="shared" si="404"/>
        <v>0</v>
      </c>
      <c r="G1550" s="142"/>
      <c r="H1550" s="18"/>
      <c r="I1550" s="89">
        <f t="shared" si="405"/>
        <v>0</v>
      </c>
      <c r="J1550" s="3"/>
      <c r="K1550" s="3">
        <f t="shared" si="406"/>
        <v>0</v>
      </c>
      <c r="L1550" s="3"/>
      <c r="M1550" s="77"/>
      <c r="N1550" s="77"/>
      <c r="O1550" s="77"/>
      <c r="P1550" s="77"/>
      <c r="Q1550" s="77"/>
      <c r="R1550" s="77"/>
      <c r="S1550" s="77"/>
      <c r="T1550" s="77"/>
      <c r="U1550" s="77"/>
      <c r="V1550" s="77"/>
      <c r="W1550" s="77"/>
      <c r="X1550" s="77"/>
      <c r="Y1550" s="77"/>
      <c r="Z1550" s="77"/>
    </row>
    <row r="1551" ht="15.75" customHeight="1">
      <c r="A1551" s="4" t="s">
        <v>495</v>
      </c>
      <c r="B1551" s="97">
        <f>SUM(B1537:B1550)</f>
        <v>0</v>
      </c>
      <c r="C1551" s="96"/>
      <c r="D1551" s="97">
        <f t="shared" ref="D1551:F1551" si="407">SUM(D1537:D1550)</f>
        <v>0</v>
      </c>
      <c r="E1551" s="97">
        <f t="shared" si="407"/>
        <v>0</v>
      </c>
      <c r="F1551" s="97">
        <f t="shared" si="407"/>
        <v>0</v>
      </c>
      <c r="G1551" s="87"/>
      <c r="H1551" s="96"/>
      <c r="I1551" s="97">
        <f t="shared" ref="I1551:L1551" si="408">SUM(I1537:I1550)</f>
        <v>0</v>
      </c>
      <c r="J1551" s="98">
        <f t="shared" si="408"/>
        <v>0</v>
      </c>
      <c r="K1551" s="98">
        <f t="shared" si="408"/>
        <v>0</v>
      </c>
      <c r="L1551" s="98">
        <f t="shared" si="408"/>
        <v>0</v>
      </c>
      <c r="M1551" s="77"/>
      <c r="N1551" s="77"/>
      <c r="O1551" s="77"/>
      <c r="P1551" s="77"/>
      <c r="Q1551" s="77"/>
      <c r="R1551" s="77"/>
      <c r="S1551" s="77"/>
      <c r="T1551" s="77"/>
      <c r="U1551" s="77"/>
      <c r="V1551" s="77"/>
      <c r="W1551" s="77"/>
      <c r="X1551" s="77"/>
      <c r="Y1551" s="77"/>
      <c r="Z1551" s="77"/>
    </row>
    <row r="1552" ht="15.75" customHeight="1">
      <c r="A1552" s="8"/>
      <c r="B1552" s="100"/>
      <c r="C1552" s="100"/>
      <c r="D1552" s="100"/>
      <c r="E1552" s="100"/>
      <c r="F1552" s="100"/>
      <c r="G1552" s="100"/>
      <c r="H1552" s="100"/>
      <c r="I1552" s="101" t="s">
        <v>496</v>
      </c>
      <c r="J1552" s="33"/>
      <c r="K1552" s="100"/>
      <c r="L1552" s="101" t="s">
        <v>497</v>
      </c>
      <c r="M1552" s="77"/>
      <c r="N1552" s="77"/>
      <c r="O1552" s="77"/>
      <c r="P1552" s="77"/>
      <c r="Q1552" s="77"/>
      <c r="R1552" s="77"/>
      <c r="S1552" s="77"/>
      <c r="T1552" s="77"/>
      <c r="U1552" s="77"/>
      <c r="V1552" s="77"/>
      <c r="W1552" s="77"/>
      <c r="X1552" s="77"/>
      <c r="Y1552" s="77"/>
      <c r="Z1552" s="77"/>
    </row>
    <row r="1553" ht="15.75" customHeight="1">
      <c r="A1553" s="8"/>
      <c r="B1553" s="100"/>
      <c r="C1553" s="100"/>
      <c r="D1553" s="100"/>
      <c r="E1553" s="100"/>
      <c r="F1553" s="100"/>
      <c r="G1553" s="100"/>
      <c r="H1553" s="100"/>
      <c r="I1553" s="104">
        <f>G1549*A1535</f>
        <v>0</v>
      </c>
      <c r="J1553" s="33"/>
      <c r="K1553" s="100"/>
      <c r="L1553" s="104"/>
      <c r="M1553" s="77"/>
      <c r="N1553" s="77"/>
      <c r="O1553" s="77"/>
      <c r="P1553" s="77"/>
      <c r="Q1553" s="77"/>
      <c r="R1553" s="77"/>
      <c r="S1553" s="77"/>
      <c r="T1553" s="77"/>
      <c r="U1553" s="77"/>
      <c r="V1553" s="77"/>
      <c r="W1553" s="77"/>
      <c r="X1553" s="77"/>
      <c r="Y1553" s="77"/>
      <c r="Z1553" s="77"/>
    </row>
    <row r="1554" ht="15.75" customHeight="1">
      <c r="A1554" s="8"/>
      <c r="B1554" s="8"/>
      <c r="C1554" s="8"/>
      <c r="D1554" s="8"/>
      <c r="E1554" s="8"/>
      <c r="F1554" s="8"/>
      <c r="G1554" s="8"/>
      <c r="H1554" s="8"/>
      <c r="I1554" s="8"/>
      <c r="J1554" s="33"/>
      <c r="K1554" s="8"/>
      <c r="L1554" s="8"/>
      <c r="M1554" s="77"/>
      <c r="N1554" s="77"/>
      <c r="O1554" s="77"/>
      <c r="P1554" s="77"/>
      <c r="Q1554" s="77"/>
      <c r="R1554" s="77"/>
      <c r="S1554" s="77"/>
      <c r="T1554" s="77"/>
      <c r="U1554" s="77"/>
      <c r="V1554" s="77"/>
      <c r="W1554" s="77"/>
      <c r="X1554" s="77"/>
      <c r="Y1554" s="77"/>
      <c r="Z1554" s="77"/>
    </row>
    <row r="1555" ht="15.75" customHeight="1">
      <c r="A1555" s="8"/>
      <c r="B1555" s="8"/>
      <c r="C1555" s="8"/>
      <c r="D1555" s="8"/>
      <c r="E1555" s="8"/>
      <c r="F1555" s="8"/>
      <c r="G1555" s="8"/>
      <c r="H1555" s="8"/>
      <c r="I1555" s="8"/>
      <c r="J1555" s="33"/>
      <c r="K1555" s="8"/>
      <c r="L1555" s="8"/>
      <c r="M1555" s="77"/>
      <c r="N1555" s="77"/>
      <c r="O1555" s="77"/>
      <c r="P1555" s="77"/>
      <c r="Q1555" s="77"/>
      <c r="R1555" s="77"/>
      <c r="S1555" s="77"/>
      <c r="T1555" s="77"/>
      <c r="U1555" s="77"/>
      <c r="V1555" s="77"/>
      <c r="W1555" s="77"/>
      <c r="X1555" s="77"/>
      <c r="Y1555" s="77"/>
      <c r="Z1555" s="77"/>
    </row>
    <row r="1556" ht="15.75" customHeight="1">
      <c r="A1556" s="66"/>
      <c r="B1556" s="75"/>
      <c r="C1556" s="75"/>
      <c r="D1556" s="75"/>
      <c r="E1556" s="75"/>
      <c r="F1556" s="75"/>
      <c r="G1556" s="75"/>
      <c r="H1556" s="75"/>
      <c r="I1556" s="75"/>
      <c r="J1556" s="75"/>
      <c r="K1556" s="75"/>
      <c r="L1556" s="76"/>
      <c r="M1556" s="77"/>
      <c r="N1556" s="77"/>
      <c r="O1556" s="77"/>
      <c r="P1556" s="77"/>
      <c r="Q1556" s="77"/>
      <c r="R1556" s="77"/>
      <c r="S1556" s="77"/>
      <c r="T1556" s="77"/>
      <c r="U1556" s="77"/>
      <c r="V1556" s="77"/>
      <c r="W1556" s="77"/>
      <c r="X1556" s="77"/>
      <c r="Y1556" s="77"/>
      <c r="Z1556" s="77"/>
    </row>
    <row r="1557" ht="15.75" customHeight="1">
      <c r="A1557" s="78" t="s">
        <v>478</v>
      </c>
      <c r="B1557" s="79" t="s">
        <v>479</v>
      </c>
      <c r="C1557" s="75"/>
      <c r="D1557" s="76"/>
      <c r="E1557" s="80" t="s">
        <v>480</v>
      </c>
      <c r="F1557" s="75"/>
      <c r="G1557" s="76"/>
      <c r="H1557" s="79" t="s">
        <v>481</v>
      </c>
      <c r="I1557" s="75"/>
      <c r="J1557" s="75"/>
      <c r="K1557" s="75"/>
      <c r="L1557" s="76"/>
      <c r="M1557" s="77"/>
      <c r="N1557" s="77"/>
      <c r="O1557" s="77"/>
      <c r="P1557" s="77"/>
      <c r="Q1557" s="77"/>
      <c r="R1557" s="77"/>
      <c r="S1557" s="77"/>
      <c r="T1557" s="77"/>
      <c r="U1557" s="77"/>
      <c r="V1557" s="77"/>
      <c r="W1557" s="77"/>
      <c r="X1557" s="77"/>
      <c r="Y1557" s="77"/>
      <c r="Z1557" s="77"/>
    </row>
    <row r="1558" ht="15.75" customHeight="1">
      <c r="A1558" s="177">
        <v>4.0</v>
      </c>
      <c r="B1558" s="82" t="s">
        <v>482</v>
      </c>
      <c r="C1558" s="82" t="s">
        <v>483</v>
      </c>
      <c r="D1558" s="82" t="s">
        <v>484</v>
      </c>
      <c r="E1558" s="82" t="s">
        <v>485</v>
      </c>
      <c r="F1558" s="82" t="s">
        <v>484</v>
      </c>
      <c r="G1558" s="82" t="s">
        <v>524</v>
      </c>
      <c r="H1558" s="82" t="s">
        <v>486</v>
      </c>
      <c r="I1558" s="82" t="s">
        <v>487</v>
      </c>
      <c r="J1558" s="114" t="s">
        <v>488</v>
      </c>
      <c r="K1558" s="85" t="s">
        <v>489</v>
      </c>
      <c r="L1558" s="85" t="s">
        <v>490</v>
      </c>
      <c r="M1558" s="77"/>
      <c r="N1558" s="77"/>
      <c r="O1558" s="77"/>
      <c r="P1558" s="77"/>
      <c r="Q1558" s="77"/>
      <c r="R1558" s="77"/>
      <c r="S1558" s="77"/>
      <c r="T1558" s="77"/>
      <c r="U1558" s="77"/>
      <c r="V1558" s="77"/>
      <c r="W1558" s="77"/>
      <c r="X1558" s="77"/>
      <c r="Y1558" s="77"/>
      <c r="Z1558" s="77"/>
    </row>
    <row r="1559" ht="15.75" customHeight="1">
      <c r="A1559" s="86" t="s">
        <v>491</v>
      </c>
      <c r="B1559" s="87"/>
      <c r="C1559" s="87"/>
      <c r="D1559" s="87"/>
      <c r="E1559" s="87"/>
      <c r="F1559" s="87"/>
      <c r="G1559" s="87"/>
      <c r="H1559" s="87"/>
      <c r="I1559" s="87"/>
      <c r="J1559" s="115"/>
      <c r="K1559" s="87"/>
      <c r="L1559" s="87"/>
      <c r="M1559" s="77"/>
      <c r="N1559" s="77"/>
      <c r="O1559" s="77"/>
      <c r="P1559" s="77"/>
      <c r="Q1559" s="77"/>
      <c r="R1559" s="77"/>
      <c r="S1559" s="77"/>
      <c r="T1559" s="77"/>
      <c r="U1559" s="77"/>
      <c r="V1559" s="77"/>
      <c r="W1559" s="77"/>
      <c r="X1559" s="77"/>
      <c r="Y1559" s="77"/>
      <c r="Z1559" s="77"/>
    </row>
    <row r="1560" ht="15.75" customHeight="1">
      <c r="A1560" s="2"/>
      <c r="B1560" s="89"/>
      <c r="C1560" s="89"/>
      <c r="D1560" s="18">
        <f t="shared" ref="D1560:D1573" si="409">C1560*B1560</f>
        <v>0</v>
      </c>
      <c r="E1560" s="18">
        <f>B1560*A1558</f>
        <v>0</v>
      </c>
      <c r="F1560" s="18">
        <f t="shared" ref="F1560:F1573" si="410">E1560*C1560</f>
        <v>0</v>
      </c>
      <c r="G1560" s="140">
        <v>0.0</v>
      </c>
      <c r="H1560" s="18"/>
      <c r="I1560" s="89">
        <f t="shared" ref="I1560:I1573" si="411">H1560*E1560</f>
        <v>0</v>
      </c>
      <c r="J1560" s="116"/>
      <c r="K1560" s="3">
        <f t="shared" ref="K1560:K1573" si="412">J1560*I1560</f>
        <v>0</v>
      </c>
      <c r="L1560" s="3"/>
      <c r="M1560" s="77"/>
      <c r="N1560" s="77"/>
      <c r="O1560" s="77"/>
      <c r="P1560" s="77"/>
      <c r="Q1560" s="77"/>
      <c r="R1560" s="77"/>
      <c r="S1560" s="77"/>
      <c r="T1560" s="77"/>
      <c r="U1560" s="77"/>
      <c r="V1560" s="77"/>
      <c r="W1560" s="77"/>
      <c r="X1560" s="77"/>
      <c r="Y1560" s="77"/>
      <c r="Z1560" s="77"/>
    </row>
    <row r="1561" ht="15.75" customHeight="1">
      <c r="A1561" s="2"/>
      <c r="B1561" s="89"/>
      <c r="C1561" s="89"/>
      <c r="D1561" s="18">
        <f t="shared" si="409"/>
        <v>0</v>
      </c>
      <c r="E1561" s="18">
        <f>B1561*A1558</f>
        <v>0</v>
      </c>
      <c r="F1561" s="18">
        <f t="shared" si="410"/>
        <v>0</v>
      </c>
      <c r="G1561" s="87"/>
      <c r="H1561" s="18"/>
      <c r="I1561" s="89">
        <f t="shared" si="411"/>
        <v>0</v>
      </c>
      <c r="J1561" s="116"/>
      <c r="K1561" s="3">
        <f t="shared" si="412"/>
        <v>0</v>
      </c>
      <c r="L1561" s="3"/>
      <c r="M1561" s="77"/>
      <c r="N1561" s="77"/>
      <c r="O1561" s="77"/>
      <c r="P1561" s="77"/>
      <c r="Q1561" s="77"/>
      <c r="R1561" s="77"/>
      <c r="S1561" s="77"/>
      <c r="T1561" s="77"/>
      <c r="U1561" s="77"/>
      <c r="V1561" s="77"/>
      <c r="W1561" s="77"/>
      <c r="X1561" s="77"/>
      <c r="Y1561" s="77"/>
      <c r="Z1561" s="77"/>
    </row>
    <row r="1562" ht="15.75" customHeight="1">
      <c r="A1562" s="2"/>
      <c r="B1562" s="18"/>
      <c r="C1562" s="18"/>
      <c r="D1562" s="18">
        <f t="shared" si="409"/>
        <v>0</v>
      </c>
      <c r="E1562" s="18">
        <f>B1562*A1558</f>
        <v>0</v>
      </c>
      <c r="F1562" s="18">
        <f t="shared" si="410"/>
        <v>0</v>
      </c>
      <c r="G1562" s="148" t="s">
        <v>527</v>
      </c>
      <c r="H1562" s="18"/>
      <c r="I1562" s="89">
        <f t="shared" si="411"/>
        <v>0</v>
      </c>
      <c r="J1562" s="116"/>
      <c r="K1562" s="3">
        <f t="shared" si="412"/>
        <v>0</v>
      </c>
      <c r="L1562" s="3"/>
      <c r="M1562" s="77"/>
      <c r="N1562" s="77"/>
      <c r="O1562" s="77"/>
      <c r="P1562" s="77"/>
      <c r="Q1562" s="77"/>
      <c r="R1562" s="77"/>
      <c r="S1562" s="77"/>
      <c r="T1562" s="77"/>
      <c r="U1562" s="77"/>
      <c r="V1562" s="77"/>
      <c r="W1562" s="77"/>
      <c r="X1562" s="77"/>
      <c r="Y1562" s="77"/>
      <c r="Z1562" s="77"/>
    </row>
    <row r="1563" ht="15.75" customHeight="1">
      <c r="A1563" s="2"/>
      <c r="B1563" s="18"/>
      <c r="C1563" s="18"/>
      <c r="D1563" s="18">
        <f t="shared" si="409"/>
        <v>0</v>
      </c>
      <c r="E1563" s="18">
        <f>B1563*A1558</f>
        <v>0</v>
      </c>
      <c r="F1563" s="18">
        <f t="shared" si="410"/>
        <v>0</v>
      </c>
      <c r="G1563" s="142"/>
      <c r="H1563" s="18"/>
      <c r="I1563" s="89">
        <f t="shared" si="411"/>
        <v>0</v>
      </c>
      <c r="J1563" s="116"/>
      <c r="K1563" s="3">
        <f t="shared" si="412"/>
        <v>0</v>
      </c>
      <c r="L1563" s="3"/>
      <c r="M1563" s="77"/>
      <c r="N1563" s="77"/>
      <c r="O1563" s="77"/>
      <c r="P1563" s="77"/>
      <c r="Q1563" s="77"/>
      <c r="R1563" s="77"/>
      <c r="S1563" s="77"/>
      <c r="T1563" s="77"/>
      <c r="U1563" s="77"/>
      <c r="V1563" s="77"/>
      <c r="W1563" s="77"/>
      <c r="X1563" s="77"/>
      <c r="Y1563" s="77"/>
      <c r="Z1563" s="77"/>
    </row>
    <row r="1564" ht="15.75" customHeight="1">
      <c r="A1564" s="2"/>
      <c r="B1564" s="18"/>
      <c r="C1564" s="18"/>
      <c r="D1564" s="18">
        <f t="shared" si="409"/>
        <v>0</v>
      </c>
      <c r="E1564" s="18">
        <f>B1564*A1558</f>
        <v>0</v>
      </c>
      <c r="F1564" s="18">
        <f t="shared" si="410"/>
        <v>0</v>
      </c>
      <c r="G1564" s="142"/>
      <c r="H1564" s="18"/>
      <c r="I1564" s="89">
        <f t="shared" si="411"/>
        <v>0</v>
      </c>
      <c r="J1564" s="116"/>
      <c r="K1564" s="3">
        <f t="shared" si="412"/>
        <v>0</v>
      </c>
      <c r="L1564" s="3"/>
      <c r="M1564" s="77"/>
      <c r="N1564" s="77"/>
      <c r="O1564" s="77"/>
      <c r="P1564" s="77"/>
      <c r="Q1564" s="77"/>
      <c r="R1564" s="77"/>
      <c r="S1564" s="77"/>
      <c r="T1564" s="77"/>
      <c r="U1564" s="77"/>
      <c r="V1564" s="77"/>
      <c r="W1564" s="77"/>
      <c r="X1564" s="77"/>
      <c r="Y1564" s="77"/>
      <c r="Z1564" s="77"/>
    </row>
    <row r="1565" ht="15.75" customHeight="1">
      <c r="A1565" s="2"/>
      <c r="B1565" s="18"/>
      <c r="C1565" s="18"/>
      <c r="D1565" s="18">
        <f t="shared" si="409"/>
        <v>0</v>
      </c>
      <c r="E1565" s="18">
        <f>B1565*A1558</f>
        <v>0</v>
      </c>
      <c r="F1565" s="18">
        <f t="shared" si="410"/>
        <v>0</v>
      </c>
      <c r="G1565" s="87"/>
      <c r="H1565" s="18"/>
      <c r="I1565" s="89">
        <f t="shared" si="411"/>
        <v>0</v>
      </c>
      <c r="J1565" s="116"/>
      <c r="K1565" s="3">
        <f t="shared" si="412"/>
        <v>0</v>
      </c>
      <c r="L1565" s="3"/>
      <c r="M1565" s="77"/>
      <c r="N1565" s="77"/>
      <c r="O1565" s="77"/>
      <c r="P1565" s="77"/>
      <c r="Q1565" s="77"/>
      <c r="R1565" s="77"/>
      <c r="S1565" s="77"/>
      <c r="T1565" s="77"/>
      <c r="U1565" s="77"/>
      <c r="V1565" s="77"/>
      <c r="W1565" s="77"/>
      <c r="X1565" s="77"/>
      <c r="Y1565" s="77"/>
      <c r="Z1565" s="77"/>
    </row>
    <row r="1566" ht="15.75" customHeight="1">
      <c r="A1566" s="2"/>
      <c r="B1566" s="18"/>
      <c r="C1566" s="18"/>
      <c r="D1566" s="18">
        <f t="shared" si="409"/>
        <v>0</v>
      </c>
      <c r="E1566" s="18">
        <f>B1566*A1558</f>
        <v>0</v>
      </c>
      <c r="F1566" s="18">
        <f t="shared" si="410"/>
        <v>0</v>
      </c>
      <c r="G1566" s="59"/>
      <c r="H1566" s="18"/>
      <c r="I1566" s="89">
        <f t="shared" si="411"/>
        <v>0</v>
      </c>
      <c r="J1566" s="116"/>
      <c r="K1566" s="3">
        <f t="shared" si="412"/>
        <v>0</v>
      </c>
      <c r="L1566" s="3"/>
      <c r="M1566" s="77"/>
      <c r="N1566" s="77"/>
      <c r="O1566" s="77"/>
      <c r="P1566" s="77"/>
      <c r="Q1566" s="77"/>
      <c r="R1566" s="77"/>
      <c r="S1566" s="77"/>
      <c r="T1566" s="77"/>
      <c r="U1566" s="77"/>
      <c r="V1566" s="77"/>
      <c r="W1566" s="77"/>
      <c r="X1566" s="77"/>
      <c r="Y1566" s="77"/>
      <c r="Z1566" s="77"/>
    </row>
    <row r="1567" ht="15.75" customHeight="1">
      <c r="A1567" s="2"/>
      <c r="B1567" s="89"/>
      <c r="C1567" s="89"/>
      <c r="D1567" s="18">
        <f t="shared" si="409"/>
        <v>0</v>
      </c>
      <c r="E1567" s="18">
        <f>B1567*A1558</f>
        <v>0</v>
      </c>
      <c r="F1567" s="18">
        <f t="shared" si="410"/>
        <v>0</v>
      </c>
      <c r="G1567" s="148" t="s">
        <v>528</v>
      </c>
      <c r="H1567" s="18"/>
      <c r="I1567" s="89">
        <f t="shared" si="411"/>
        <v>0</v>
      </c>
      <c r="J1567" s="116"/>
      <c r="K1567" s="3">
        <f t="shared" si="412"/>
        <v>0</v>
      </c>
      <c r="L1567" s="3"/>
      <c r="M1567" s="77"/>
      <c r="N1567" s="77"/>
      <c r="O1567" s="77"/>
      <c r="P1567" s="77"/>
      <c r="Q1567" s="77"/>
      <c r="R1567" s="77"/>
      <c r="S1567" s="77"/>
      <c r="T1567" s="77"/>
      <c r="U1567" s="77"/>
      <c r="V1567" s="77"/>
      <c r="W1567" s="77"/>
      <c r="X1567" s="77"/>
      <c r="Y1567" s="77"/>
      <c r="Z1567" s="77"/>
    </row>
    <row r="1568" ht="15.75" customHeight="1">
      <c r="A1568" s="2"/>
      <c r="B1568" s="89"/>
      <c r="C1568" s="89"/>
      <c r="D1568" s="18">
        <f t="shared" si="409"/>
        <v>0</v>
      </c>
      <c r="E1568" s="18">
        <f>B1568*A1558</f>
        <v>0</v>
      </c>
      <c r="F1568" s="18">
        <f t="shared" si="410"/>
        <v>0</v>
      </c>
      <c r="G1568" s="142"/>
      <c r="H1568" s="18"/>
      <c r="I1568" s="89">
        <f t="shared" si="411"/>
        <v>0</v>
      </c>
      <c r="J1568" s="116"/>
      <c r="K1568" s="3">
        <f t="shared" si="412"/>
        <v>0</v>
      </c>
      <c r="L1568" s="3"/>
      <c r="M1568" s="77"/>
      <c r="N1568" s="77"/>
      <c r="O1568" s="77"/>
      <c r="P1568" s="77"/>
      <c r="Q1568" s="77"/>
      <c r="R1568" s="77"/>
      <c r="S1568" s="77"/>
      <c r="T1568" s="77"/>
      <c r="U1568" s="77"/>
      <c r="V1568" s="77"/>
      <c r="W1568" s="77"/>
      <c r="X1568" s="77"/>
      <c r="Y1568" s="77"/>
      <c r="Z1568" s="77"/>
    </row>
    <row r="1569" ht="15.75" customHeight="1">
      <c r="A1569" s="1"/>
      <c r="B1569" s="89"/>
      <c r="C1569" s="89"/>
      <c r="D1569" s="18">
        <f t="shared" si="409"/>
        <v>0</v>
      </c>
      <c r="E1569" s="18">
        <f>B1569*A1558</f>
        <v>0</v>
      </c>
      <c r="F1569" s="18">
        <f t="shared" si="410"/>
        <v>0</v>
      </c>
      <c r="G1569" s="142"/>
      <c r="H1569" s="18"/>
      <c r="I1569" s="89">
        <f t="shared" si="411"/>
        <v>0</v>
      </c>
      <c r="J1569" s="116"/>
      <c r="K1569" s="3">
        <f t="shared" si="412"/>
        <v>0</v>
      </c>
      <c r="L1569" s="3"/>
      <c r="M1569" s="77"/>
      <c r="N1569" s="77"/>
      <c r="O1569" s="77"/>
      <c r="P1569" s="77"/>
      <c r="Q1569" s="77"/>
      <c r="R1569" s="77"/>
      <c r="S1569" s="77"/>
      <c r="T1569" s="77"/>
      <c r="U1569" s="77"/>
      <c r="V1569" s="77"/>
      <c r="W1569" s="77"/>
      <c r="X1569" s="77"/>
      <c r="Y1569" s="77"/>
      <c r="Z1569" s="77"/>
    </row>
    <row r="1570" ht="15.75" customHeight="1">
      <c r="A1570" s="1"/>
      <c r="B1570" s="89"/>
      <c r="C1570" s="89"/>
      <c r="D1570" s="18">
        <f t="shared" si="409"/>
        <v>0</v>
      </c>
      <c r="E1570" s="18">
        <f>B1570*A1558</f>
        <v>0</v>
      </c>
      <c r="F1570" s="18">
        <f t="shared" si="410"/>
        <v>0</v>
      </c>
      <c r="G1570" s="142"/>
      <c r="H1570" s="18"/>
      <c r="I1570" s="89">
        <f t="shared" si="411"/>
        <v>0</v>
      </c>
      <c r="J1570" s="116"/>
      <c r="K1570" s="3">
        <f t="shared" si="412"/>
        <v>0</v>
      </c>
      <c r="L1570" s="3"/>
      <c r="M1570" s="77"/>
      <c r="N1570" s="77"/>
      <c r="O1570" s="77"/>
      <c r="P1570" s="77"/>
      <c r="Q1570" s="77"/>
      <c r="R1570" s="77"/>
      <c r="S1570" s="77"/>
      <c r="T1570" s="77"/>
      <c r="U1570" s="77"/>
      <c r="V1570" s="77"/>
      <c r="W1570" s="77"/>
      <c r="X1570" s="77"/>
      <c r="Y1570" s="77"/>
      <c r="Z1570" s="77"/>
    </row>
    <row r="1571" ht="15.75" customHeight="1">
      <c r="A1571" s="31"/>
      <c r="B1571" s="89"/>
      <c r="C1571" s="89"/>
      <c r="D1571" s="95">
        <f t="shared" si="409"/>
        <v>0</v>
      </c>
      <c r="E1571" s="95">
        <f>B1571*A1558</f>
        <v>0</v>
      </c>
      <c r="F1571" s="18">
        <f t="shared" si="410"/>
        <v>0</v>
      </c>
      <c r="G1571" s="87"/>
      <c r="H1571" s="18"/>
      <c r="I1571" s="89">
        <f t="shared" si="411"/>
        <v>0</v>
      </c>
      <c r="J1571" s="118"/>
      <c r="K1571" s="3">
        <f t="shared" si="412"/>
        <v>0</v>
      </c>
      <c r="L1571" s="3"/>
      <c r="M1571" s="77"/>
      <c r="N1571" s="77"/>
      <c r="O1571" s="77"/>
      <c r="P1571" s="77"/>
      <c r="Q1571" s="77"/>
      <c r="R1571" s="77"/>
      <c r="S1571" s="77"/>
      <c r="T1571" s="77"/>
      <c r="U1571" s="77"/>
      <c r="V1571" s="77"/>
      <c r="W1571" s="77"/>
      <c r="X1571" s="77"/>
      <c r="Y1571" s="77"/>
      <c r="Z1571" s="77"/>
    </row>
    <row r="1572" ht="15.75" customHeight="1">
      <c r="A1572" s="31"/>
      <c r="B1572" s="89"/>
      <c r="C1572" s="89"/>
      <c r="D1572" s="18">
        <f t="shared" si="409"/>
        <v>0</v>
      </c>
      <c r="E1572" s="18">
        <f>B1572*A1558</f>
        <v>0</v>
      </c>
      <c r="F1572" s="18">
        <f t="shared" si="410"/>
        <v>0</v>
      </c>
      <c r="G1572" s="143">
        <f>F1574/A1558</f>
        <v>0</v>
      </c>
      <c r="H1572" s="18"/>
      <c r="I1572" s="89">
        <f t="shared" si="411"/>
        <v>0</v>
      </c>
      <c r="J1572" s="3"/>
      <c r="K1572" s="3">
        <f t="shared" si="412"/>
        <v>0</v>
      </c>
      <c r="L1572" s="3"/>
      <c r="M1572" s="77"/>
      <c r="N1572" s="77"/>
      <c r="O1572" s="77"/>
      <c r="P1572" s="77"/>
      <c r="Q1572" s="77"/>
      <c r="R1572" s="77"/>
      <c r="S1572" s="77"/>
      <c r="T1572" s="77"/>
      <c r="U1572" s="77"/>
      <c r="V1572" s="77"/>
      <c r="W1572" s="77"/>
      <c r="X1572" s="77"/>
      <c r="Y1572" s="77"/>
      <c r="Z1572" s="77"/>
    </row>
    <row r="1573" ht="15.75" customHeight="1">
      <c r="A1573" s="31"/>
      <c r="B1573" s="89"/>
      <c r="C1573" s="89"/>
      <c r="D1573" s="18">
        <f t="shared" si="409"/>
        <v>0</v>
      </c>
      <c r="E1573" s="18">
        <f>B1573*A1558</f>
        <v>0</v>
      </c>
      <c r="F1573" s="18">
        <f t="shared" si="410"/>
        <v>0</v>
      </c>
      <c r="G1573" s="142"/>
      <c r="H1573" s="18"/>
      <c r="I1573" s="89">
        <f t="shared" si="411"/>
        <v>0</v>
      </c>
      <c r="J1573" s="3"/>
      <c r="K1573" s="3">
        <f t="shared" si="412"/>
        <v>0</v>
      </c>
      <c r="L1573" s="3"/>
      <c r="M1573" s="77"/>
      <c r="N1573" s="77"/>
      <c r="O1573" s="77"/>
      <c r="P1573" s="77"/>
      <c r="Q1573" s="77"/>
      <c r="R1573" s="77"/>
      <c r="S1573" s="77"/>
      <c r="T1573" s="77"/>
      <c r="U1573" s="77"/>
      <c r="V1573" s="77"/>
      <c r="W1573" s="77"/>
      <c r="X1573" s="77"/>
      <c r="Y1573" s="77"/>
      <c r="Z1573" s="77"/>
    </row>
    <row r="1574" ht="15.75" customHeight="1">
      <c r="A1574" s="4" t="s">
        <v>495</v>
      </c>
      <c r="B1574" s="97">
        <f>SUM(B1560:B1573)</f>
        <v>0</v>
      </c>
      <c r="C1574" s="96"/>
      <c r="D1574" s="97">
        <f t="shared" ref="D1574:F1574" si="413">SUM(D1560:D1573)</f>
        <v>0</v>
      </c>
      <c r="E1574" s="97">
        <f t="shared" si="413"/>
        <v>0</v>
      </c>
      <c r="F1574" s="97">
        <f t="shared" si="413"/>
        <v>0</v>
      </c>
      <c r="G1574" s="87"/>
      <c r="H1574" s="96"/>
      <c r="I1574" s="97">
        <f t="shared" ref="I1574:L1574" si="414">SUM(I1560:I1573)</f>
        <v>0</v>
      </c>
      <c r="J1574" s="98">
        <f t="shared" si="414"/>
        <v>0</v>
      </c>
      <c r="K1574" s="98">
        <f t="shared" si="414"/>
        <v>0</v>
      </c>
      <c r="L1574" s="98">
        <f t="shared" si="414"/>
        <v>0</v>
      </c>
      <c r="M1574" s="77"/>
      <c r="N1574" s="77"/>
      <c r="O1574" s="77"/>
      <c r="P1574" s="77"/>
      <c r="Q1574" s="77"/>
      <c r="R1574" s="77"/>
      <c r="S1574" s="77"/>
      <c r="T1574" s="77"/>
      <c r="U1574" s="77"/>
      <c r="V1574" s="77"/>
      <c r="W1574" s="77"/>
      <c r="X1574" s="77"/>
      <c r="Y1574" s="77"/>
      <c r="Z1574" s="77"/>
    </row>
    <row r="1575" ht="15.75" customHeight="1">
      <c r="A1575" s="8"/>
      <c r="B1575" s="100"/>
      <c r="C1575" s="100"/>
      <c r="D1575" s="100"/>
      <c r="E1575" s="100"/>
      <c r="F1575" s="100"/>
      <c r="G1575" s="100"/>
      <c r="H1575" s="100"/>
      <c r="I1575" s="101" t="s">
        <v>496</v>
      </c>
      <c r="J1575" s="33"/>
      <c r="K1575" s="100"/>
      <c r="L1575" s="101" t="s">
        <v>497</v>
      </c>
      <c r="M1575" s="77"/>
      <c r="N1575" s="77"/>
      <c r="O1575" s="77"/>
      <c r="P1575" s="77"/>
      <c r="Q1575" s="77"/>
      <c r="R1575" s="77"/>
      <c r="S1575" s="77"/>
      <c r="T1575" s="77"/>
      <c r="U1575" s="77"/>
      <c r="V1575" s="77"/>
      <c r="W1575" s="77"/>
      <c r="X1575" s="77"/>
      <c r="Y1575" s="77"/>
      <c r="Z1575" s="77"/>
    </row>
    <row r="1576" ht="15.75" customHeight="1">
      <c r="A1576" s="8"/>
      <c r="B1576" s="100"/>
      <c r="C1576" s="100"/>
      <c r="D1576" s="100"/>
      <c r="E1576" s="100"/>
      <c r="F1576" s="100"/>
      <c r="G1576" s="100"/>
      <c r="H1576" s="100"/>
      <c r="I1576" s="104">
        <f>G1572*A1558</f>
        <v>0</v>
      </c>
      <c r="J1576" s="33"/>
      <c r="K1576" s="100"/>
      <c r="L1576" s="104"/>
      <c r="M1576" s="77"/>
      <c r="N1576" s="77"/>
      <c r="O1576" s="77"/>
      <c r="P1576" s="77"/>
      <c r="Q1576" s="77"/>
      <c r="R1576" s="77"/>
      <c r="S1576" s="77"/>
      <c r="T1576" s="77"/>
      <c r="U1576" s="77"/>
      <c r="V1576" s="77"/>
      <c r="W1576" s="77"/>
      <c r="X1576" s="77"/>
      <c r="Y1576" s="77"/>
      <c r="Z1576" s="77"/>
    </row>
    <row r="1577" ht="15.75" customHeight="1">
      <c r="A1577" s="8"/>
      <c r="B1577" s="8"/>
      <c r="C1577" s="8"/>
      <c r="D1577" s="8"/>
      <c r="E1577" s="8"/>
      <c r="F1577" s="8"/>
      <c r="G1577" s="8"/>
      <c r="H1577" s="8"/>
      <c r="I1577" s="8"/>
      <c r="J1577" s="33"/>
      <c r="K1577" s="8"/>
      <c r="L1577" s="8"/>
      <c r="M1577" s="77"/>
      <c r="N1577" s="77"/>
      <c r="O1577" s="77"/>
      <c r="P1577" s="77"/>
      <c r="Q1577" s="77"/>
      <c r="R1577" s="77"/>
      <c r="S1577" s="77"/>
      <c r="T1577" s="77"/>
      <c r="U1577" s="77"/>
      <c r="V1577" s="77"/>
      <c r="W1577" s="77"/>
      <c r="X1577" s="77"/>
      <c r="Y1577" s="77"/>
      <c r="Z1577" s="77"/>
    </row>
    <row r="1578" ht="15.75" customHeight="1">
      <c r="A1578" s="8"/>
      <c r="B1578" s="8"/>
      <c r="C1578" s="8"/>
      <c r="D1578" s="8"/>
      <c r="E1578" s="8"/>
      <c r="F1578" s="8"/>
      <c r="G1578" s="8"/>
      <c r="H1578" s="8"/>
      <c r="I1578" s="8"/>
      <c r="J1578" s="33"/>
      <c r="K1578" s="8"/>
      <c r="L1578" s="8"/>
      <c r="M1578" s="77"/>
      <c r="N1578" s="77"/>
      <c r="O1578" s="77"/>
      <c r="P1578" s="77"/>
      <c r="Q1578" s="77"/>
      <c r="R1578" s="77"/>
      <c r="S1578" s="77"/>
      <c r="T1578" s="77"/>
      <c r="U1578" s="77"/>
      <c r="V1578" s="77"/>
      <c r="W1578" s="77"/>
      <c r="X1578" s="77"/>
      <c r="Y1578" s="77"/>
      <c r="Z1578" s="77"/>
    </row>
    <row r="1579" ht="15.75" customHeight="1">
      <c r="A1579" s="78" t="s">
        <v>478</v>
      </c>
      <c r="B1579" s="79" t="s">
        <v>479</v>
      </c>
      <c r="C1579" s="75"/>
      <c r="D1579" s="76"/>
      <c r="E1579" s="80" t="s">
        <v>480</v>
      </c>
      <c r="F1579" s="75"/>
      <c r="G1579" s="76"/>
      <c r="H1579" s="79" t="s">
        <v>481</v>
      </c>
      <c r="I1579" s="75"/>
      <c r="J1579" s="75"/>
      <c r="K1579" s="75"/>
      <c r="L1579" s="76"/>
      <c r="M1579" s="77"/>
      <c r="N1579" s="77"/>
      <c r="O1579" s="77"/>
      <c r="P1579" s="77"/>
      <c r="Q1579" s="77"/>
      <c r="R1579" s="77"/>
      <c r="S1579" s="77"/>
      <c r="T1579" s="77"/>
      <c r="U1579" s="77"/>
      <c r="V1579" s="77"/>
      <c r="W1579" s="77"/>
      <c r="X1579" s="77"/>
      <c r="Y1579" s="77"/>
      <c r="Z1579" s="77"/>
    </row>
    <row r="1580" ht="15.75" customHeight="1">
      <c r="A1580" s="177">
        <v>4.0</v>
      </c>
      <c r="B1580" s="82" t="s">
        <v>482</v>
      </c>
      <c r="C1580" s="82" t="s">
        <v>483</v>
      </c>
      <c r="D1580" s="82" t="s">
        <v>484</v>
      </c>
      <c r="E1580" s="82" t="s">
        <v>485</v>
      </c>
      <c r="F1580" s="82" t="s">
        <v>484</v>
      </c>
      <c r="G1580" s="82" t="s">
        <v>524</v>
      </c>
      <c r="H1580" s="82" t="s">
        <v>486</v>
      </c>
      <c r="I1580" s="82" t="s">
        <v>487</v>
      </c>
      <c r="J1580" s="114" t="s">
        <v>488</v>
      </c>
      <c r="K1580" s="85" t="s">
        <v>489</v>
      </c>
      <c r="L1580" s="85" t="s">
        <v>490</v>
      </c>
      <c r="M1580" s="77"/>
      <c r="N1580" s="77"/>
      <c r="O1580" s="77"/>
      <c r="P1580" s="77"/>
      <c r="Q1580" s="77"/>
      <c r="R1580" s="77"/>
      <c r="S1580" s="77"/>
      <c r="T1580" s="77"/>
      <c r="U1580" s="77"/>
      <c r="V1580" s="77"/>
      <c r="W1580" s="77"/>
      <c r="X1580" s="77"/>
      <c r="Y1580" s="77"/>
      <c r="Z1580" s="77"/>
    </row>
    <row r="1581" ht="15.75" customHeight="1">
      <c r="A1581" s="86" t="s">
        <v>491</v>
      </c>
      <c r="B1581" s="87"/>
      <c r="C1581" s="87"/>
      <c r="D1581" s="87"/>
      <c r="E1581" s="87"/>
      <c r="F1581" s="87"/>
      <c r="G1581" s="87"/>
      <c r="H1581" s="87"/>
      <c r="I1581" s="87"/>
      <c r="J1581" s="115"/>
      <c r="K1581" s="87"/>
      <c r="L1581" s="87"/>
      <c r="M1581" s="77"/>
      <c r="N1581" s="77"/>
      <c r="O1581" s="77"/>
      <c r="P1581" s="77"/>
      <c r="Q1581" s="77"/>
      <c r="R1581" s="77"/>
      <c r="S1581" s="77"/>
      <c r="T1581" s="77"/>
      <c r="U1581" s="77"/>
      <c r="V1581" s="77"/>
      <c r="W1581" s="77"/>
      <c r="X1581" s="77"/>
      <c r="Y1581" s="77"/>
      <c r="Z1581" s="77"/>
    </row>
    <row r="1582" ht="15.75" customHeight="1">
      <c r="A1582" s="2"/>
      <c r="B1582" s="89"/>
      <c r="C1582" s="89"/>
      <c r="D1582" s="18">
        <f t="shared" ref="D1582:D1595" si="415">C1582*B1582</f>
        <v>0</v>
      </c>
      <c r="E1582" s="18">
        <f>B1582*A1580</f>
        <v>0</v>
      </c>
      <c r="F1582" s="18">
        <f t="shared" ref="F1582:F1595" si="416">E1582*C1582</f>
        <v>0</v>
      </c>
      <c r="G1582" s="140">
        <v>0.0</v>
      </c>
      <c r="H1582" s="18"/>
      <c r="I1582" s="89">
        <f t="shared" ref="I1582:I1595" si="417">H1582*E1582</f>
        <v>0</v>
      </c>
      <c r="J1582" s="116"/>
      <c r="K1582" s="3">
        <f t="shared" ref="K1582:K1595" si="418">J1582*I1582</f>
        <v>0</v>
      </c>
      <c r="L1582" s="3"/>
      <c r="M1582" s="77"/>
      <c r="N1582" s="77"/>
      <c r="O1582" s="77"/>
      <c r="P1582" s="77"/>
      <c r="Q1582" s="77"/>
      <c r="R1582" s="77"/>
      <c r="S1582" s="77"/>
      <c r="T1582" s="77"/>
      <c r="U1582" s="77"/>
      <c r="V1582" s="77"/>
      <c r="W1582" s="77"/>
      <c r="X1582" s="77"/>
      <c r="Y1582" s="77"/>
      <c r="Z1582" s="77"/>
    </row>
    <row r="1583" ht="15.75" customHeight="1">
      <c r="A1583" s="2"/>
      <c r="B1583" s="89"/>
      <c r="C1583" s="89"/>
      <c r="D1583" s="18">
        <f t="shared" si="415"/>
        <v>0</v>
      </c>
      <c r="E1583" s="18">
        <f>B1583*A1580</f>
        <v>0</v>
      </c>
      <c r="F1583" s="18">
        <f t="shared" si="416"/>
        <v>0</v>
      </c>
      <c r="G1583" s="87"/>
      <c r="H1583" s="18"/>
      <c r="I1583" s="89">
        <f t="shared" si="417"/>
        <v>0</v>
      </c>
      <c r="J1583" s="116"/>
      <c r="K1583" s="3">
        <f t="shared" si="418"/>
        <v>0</v>
      </c>
      <c r="L1583" s="3"/>
      <c r="M1583" s="77"/>
      <c r="N1583" s="77"/>
      <c r="O1583" s="77"/>
      <c r="P1583" s="77"/>
      <c r="Q1583" s="77"/>
      <c r="R1583" s="77"/>
      <c r="S1583" s="77"/>
      <c r="T1583" s="77"/>
      <c r="U1583" s="77"/>
      <c r="V1583" s="77"/>
      <c r="W1583" s="77"/>
      <c r="X1583" s="77"/>
      <c r="Y1583" s="77"/>
      <c r="Z1583" s="77"/>
    </row>
    <row r="1584" ht="15.75" customHeight="1">
      <c r="A1584" s="2"/>
      <c r="B1584" s="18"/>
      <c r="C1584" s="18"/>
      <c r="D1584" s="18">
        <f t="shared" si="415"/>
        <v>0</v>
      </c>
      <c r="E1584" s="18">
        <f>B1584*A1580</f>
        <v>0</v>
      </c>
      <c r="F1584" s="18">
        <f t="shared" si="416"/>
        <v>0</v>
      </c>
      <c r="G1584" s="148" t="s">
        <v>527</v>
      </c>
      <c r="H1584" s="18"/>
      <c r="I1584" s="89">
        <f t="shared" si="417"/>
        <v>0</v>
      </c>
      <c r="J1584" s="116"/>
      <c r="K1584" s="3">
        <f t="shared" si="418"/>
        <v>0</v>
      </c>
      <c r="L1584" s="3"/>
      <c r="M1584" s="77"/>
      <c r="N1584" s="77"/>
      <c r="O1584" s="77"/>
      <c r="P1584" s="77"/>
      <c r="Q1584" s="77"/>
      <c r="R1584" s="77"/>
      <c r="S1584" s="77"/>
      <c r="T1584" s="77"/>
      <c r="U1584" s="77"/>
      <c r="V1584" s="77"/>
      <c r="W1584" s="77"/>
      <c r="X1584" s="77"/>
      <c r="Y1584" s="77"/>
      <c r="Z1584" s="77"/>
    </row>
    <row r="1585" ht="15.75" customHeight="1">
      <c r="A1585" s="2"/>
      <c r="B1585" s="18"/>
      <c r="C1585" s="18"/>
      <c r="D1585" s="18">
        <f t="shared" si="415"/>
        <v>0</v>
      </c>
      <c r="E1585" s="18">
        <f>B1585*A1580</f>
        <v>0</v>
      </c>
      <c r="F1585" s="18">
        <f t="shared" si="416"/>
        <v>0</v>
      </c>
      <c r="G1585" s="142"/>
      <c r="H1585" s="18"/>
      <c r="I1585" s="89">
        <f t="shared" si="417"/>
        <v>0</v>
      </c>
      <c r="J1585" s="116"/>
      <c r="K1585" s="3">
        <f t="shared" si="418"/>
        <v>0</v>
      </c>
      <c r="L1585" s="3"/>
      <c r="M1585" s="77"/>
      <c r="N1585" s="77"/>
      <c r="O1585" s="77"/>
      <c r="P1585" s="77"/>
      <c r="Q1585" s="77"/>
      <c r="R1585" s="77"/>
      <c r="S1585" s="77"/>
      <c r="T1585" s="77"/>
      <c r="U1585" s="77"/>
      <c r="V1585" s="77"/>
      <c r="W1585" s="77"/>
      <c r="X1585" s="77"/>
      <c r="Y1585" s="77"/>
      <c r="Z1585" s="77"/>
    </row>
    <row r="1586" ht="15.75" customHeight="1">
      <c r="A1586" s="2"/>
      <c r="B1586" s="18"/>
      <c r="C1586" s="18"/>
      <c r="D1586" s="18">
        <f t="shared" si="415"/>
        <v>0</v>
      </c>
      <c r="E1586" s="18">
        <f>B1586*A1580</f>
        <v>0</v>
      </c>
      <c r="F1586" s="18">
        <f t="shared" si="416"/>
        <v>0</v>
      </c>
      <c r="G1586" s="142"/>
      <c r="H1586" s="18"/>
      <c r="I1586" s="89">
        <f t="shared" si="417"/>
        <v>0</v>
      </c>
      <c r="J1586" s="116"/>
      <c r="K1586" s="3">
        <f t="shared" si="418"/>
        <v>0</v>
      </c>
      <c r="L1586" s="3"/>
      <c r="M1586" s="77"/>
      <c r="N1586" s="77"/>
      <c r="O1586" s="77"/>
      <c r="P1586" s="77"/>
      <c r="Q1586" s="77"/>
      <c r="R1586" s="77"/>
      <c r="S1586" s="77"/>
      <c r="T1586" s="77"/>
      <c r="U1586" s="77"/>
      <c r="V1586" s="77"/>
      <c r="W1586" s="77"/>
      <c r="X1586" s="77"/>
      <c r="Y1586" s="77"/>
      <c r="Z1586" s="77"/>
    </row>
    <row r="1587" ht="15.75" customHeight="1">
      <c r="A1587" s="2"/>
      <c r="B1587" s="18"/>
      <c r="C1587" s="18"/>
      <c r="D1587" s="18">
        <f t="shared" si="415"/>
        <v>0</v>
      </c>
      <c r="E1587" s="18">
        <f>B1587*A1580</f>
        <v>0</v>
      </c>
      <c r="F1587" s="18">
        <f t="shared" si="416"/>
        <v>0</v>
      </c>
      <c r="G1587" s="87"/>
      <c r="H1587" s="18"/>
      <c r="I1587" s="89">
        <f t="shared" si="417"/>
        <v>0</v>
      </c>
      <c r="J1587" s="116"/>
      <c r="K1587" s="3">
        <f t="shared" si="418"/>
        <v>0</v>
      </c>
      <c r="L1587" s="3"/>
      <c r="M1587" s="77"/>
      <c r="N1587" s="77"/>
      <c r="O1587" s="77"/>
      <c r="P1587" s="77"/>
      <c r="Q1587" s="77"/>
      <c r="R1587" s="77"/>
      <c r="S1587" s="77"/>
      <c r="T1587" s="77"/>
      <c r="U1587" s="77"/>
      <c r="V1587" s="77"/>
      <c r="W1587" s="77"/>
      <c r="X1587" s="77"/>
      <c r="Y1587" s="77"/>
      <c r="Z1587" s="77"/>
    </row>
    <row r="1588" ht="15.75" customHeight="1">
      <c r="A1588" s="2"/>
      <c r="B1588" s="18"/>
      <c r="C1588" s="18"/>
      <c r="D1588" s="18">
        <f t="shared" si="415"/>
        <v>0</v>
      </c>
      <c r="E1588" s="18">
        <f>B1588*A1580</f>
        <v>0</v>
      </c>
      <c r="F1588" s="18">
        <f t="shared" si="416"/>
        <v>0</v>
      </c>
      <c r="G1588" s="59"/>
      <c r="H1588" s="18"/>
      <c r="I1588" s="89">
        <f t="shared" si="417"/>
        <v>0</v>
      </c>
      <c r="J1588" s="116"/>
      <c r="K1588" s="3">
        <f t="shared" si="418"/>
        <v>0</v>
      </c>
      <c r="L1588" s="3"/>
      <c r="M1588" s="77"/>
      <c r="N1588" s="77"/>
      <c r="O1588" s="77"/>
      <c r="P1588" s="77"/>
      <c r="Q1588" s="77"/>
      <c r="R1588" s="77"/>
      <c r="S1588" s="77"/>
      <c r="T1588" s="77"/>
      <c r="U1588" s="77"/>
      <c r="V1588" s="77"/>
      <c r="W1588" s="77"/>
      <c r="X1588" s="77"/>
      <c r="Y1588" s="77"/>
      <c r="Z1588" s="77"/>
    </row>
    <row r="1589" ht="15.75" customHeight="1">
      <c r="A1589" s="2"/>
      <c r="B1589" s="89"/>
      <c r="C1589" s="89"/>
      <c r="D1589" s="18">
        <f t="shared" si="415"/>
        <v>0</v>
      </c>
      <c r="E1589" s="18">
        <f>B1589*A1580</f>
        <v>0</v>
      </c>
      <c r="F1589" s="18">
        <f t="shared" si="416"/>
        <v>0</v>
      </c>
      <c r="G1589" s="148" t="s">
        <v>528</v>
      </c>
      <c r="H1589" s="18"/>
      <c r="I1589" s="89">
        <f t="shared" si="417"/>
        <v>0</v>
      </c>
      <c r="J1589" s="116"/>
      <c r="K1589" s="3">
        <f t="shared" si="418"/>
        <v>0</v>
      </c>
      <c r="L1589" s="3"/>
      <c r="M1589" s="77"/>
      <c r="N1589" s="77"/>
      <c r="O1589" s="77"/>
      <c r="P1589" s="77"/>
      <c r="Q1589" s="77"/>
      <c r="R1589" s="77"/>
      <c r="S1589" s="77"/>
      <c r="T1589" s="77"/>
      <c r="U1589" s="77"/>
      <c r="V1589" s="77"/>
      <c r="W1589" s="77"/>
      <c r="X1589" s="77"/>
      <c r="Y1589" s="77"/>
      <c r="Z1589" s="77"/>
    </row>
    <row r="1590" ht="15.75" customHeight="1">
      <c r="A1590" s="2"/>
      <c r="B1590" s="89"/>
      <c r="C1590" s="89"/>
      <c r="D1590" s="18">
        <f t="shared" si="415"/>
        <v>0</v>
      </c>
      <c r="E1590" s="18">
        <f>B1590*A1580</f>
        <v>0</v>
      </c>
      <c r="F1590" s="18">
        <f t="shared" si="416"/>
        <v>0</v>
      </c>
      <c r="G1590" s="142"/>
      <c r="H1590" s="18"/>
      <c r="I1590" s="89">
        <f t="shared" si="417"/>
        <v>0</v>
      </c>
      <c r="J1590" s="116"/>
      <c r="K1590" s="3">
        <f t="shared" si="418"/>
        <v>0</v>
      </c>
      <c r="L1590" s="3"/>
      <c r="M1590" s="77"/>
      <c r="N1590" s="77"/>
      <c r="O1590" s="77"/>
      <c r="P1590" s="77"/>
      <c r="Q1590" s="77"/>
      <c r="R1590" s="77"/>
      <c r="S1590" s="77"/>
      <c r="T1590" s="77"/>
      <c r="U1590" s="77"/>
      <c r="V1590" s="77"/>
      <c r="W1590" s="77"/>
      <c r="X1590" s="77"/>
      <c r="Y1590" s="77"/>
      <c r="Z1590" s="77"/>
    </row>
    <row r="1591" ht="15.75" customHeight="1">
      <c r="A1591" s="1"/>
      <c r="B1591" s="89"/>
      <c r="C1591" s="89"/>
      <c r="D1591" s="18">
        <f t="shared" si="415"/>
        <v>0</v>
      </c>
      <c r="E1591" s="18">
        <f>B1591*A1580</f>
        <v>0</v>
      </c>
      <c r="F1591" s="18">
        <f t="shared" si="416"/>
        <v>0</v>
      </c>
      <c r="G1591" s="142"/>
      <c r="H1591" s="18"/>
      <c r="I1591" s="89">
        <f t="shared" si="417"/>
        <v>0</v>
      </c>
      <c r="J1591" s="116"/>
      <c r="K1591" s="3">
        <f t="shared" si="418"/>
        <v>0</v>
      </c>
      <c r="L1591" s="3"/>
      <c r="M1591" s="77"/>
      <c r="N1591" s="77"/>
      <c r="O1591" s="77"/>
      <c r="P1591" s="77"/>
      <c r="Q1591" s="77"/>
      <c r="R1591" s="77"/>
      <c r="S1591" s="77"/>
      <c r="T1591" s="77"/>
      <c r="U1591" s="77"/>
      <c r="V1591" s="77"/>
      <c r="W1591" s="77"/>
      <c r="X1591" s="77"/>
      <c r="Y1591" s="77"/>
      <c r="Z1591" s="77"/>
    </row>
    <row r="1592" ht="15.75" customHeight="1">
      <c r="A1592" s="1"/>
      <c r="B1592" s="89"/>
      <c r="C1592" s="89"/>
      <c r="D1592" s="18">
        <f t="shared" si="415"/>
        <v>0</v>
      </c>
      <c r="E1592" s="18">
        <f>B1592*A1580</f>
        <v>0</v>
      </c>
      <c r="F1592" s="18">
        <f t="shared" si="416"/>
        <v>0</v>
      </c>
      <c r="G1592" s="142"/>
      <c r="H1592" s="18"/>
      <c r="I1592" s="89">
        <f t="shared" si="417"/>
        <v>0</v>
      </c>
      <c r="J1592" s="116"/>
      <c r="K1592" s="3">
        <f t="shared" si="418"/>
        <v>0</v>
      </c>
      <c r="L1592" s="3"/>
      <c r="M1592" s="77"/>
      <c r="N1592" s="77"/>
      <c r="O1592" s="77"/>
      <c r="P1592" s="77"/>
      <c r="Q1592" s="77"/>
      <c r="R1592" s="77"/>
      <c r="S1592" s="77"/>
      <c r="T1592" s="77"/>
      <c r="U1592" s="77"/>
      <c r="V1592" s="77"/>
      <c r="W1592" s="77"/>
      <c r="X1592" s="77"/>
      <c r="Y1592" s="77"/>
      <c r="Z1592" s="77"/>
    </row>
    <row r="1593" ht="15.75" customHeight="1">
      <c r="A1593" s="31"/>
      <c r="B1593" s="89"/>
      <c r="C1593" s="89"/>
      <c r="D1593" s="95">
        <f t="shared" si="415"/>
        <v>0</v>
      </c>
      <c r="E1593" s="95">
        <f>B1593*A1580</f>
        <v>0</v>
      </c>
      <c r="F1593" s="18">
        <f t="shared" si="416"/>
        <v>0</v>
      </c>
      <c r="G1593" s="87"/>
      <c r="H1593" s="18"/>
      <c r="I1593" s="89">
        <f t="shared" si="417"/>
        <v>0</v>
      </c>
      <c r="J1593" s="118"/>
      <c r="K1593" s="3">
        <f t="shared" si="418"/>
        <v>0</v>
      </c>
      <c r="L1593" s="3"/>
      <c r="M1593" s="77"/>
      <c r="N1593" s="77"/>
      <c r="O1593" s="77"/>
      <c r="P1593" s="77"/>
      <c r="Q1593" s="77"/>
      <c r="R1593" s="77"/>
      <c r="S1593" s="77"/>
      <c r="T1593" s="77"/>
      <c r="U1593" s="77"/>
      <c r="V1593" s="77"/>
      <c r="W1593" s="77"/>
      <c r="X1593" s="77"/>
      <c r="Y1593" s="77"/>
      <c r="Z1593" s="77"/>
    </row>
    <row r="1594" ht="15.75" customHeight="1">
      <c r="A1594" s="31"/>
      <c r="B1594" s="89"/>
      <c r="C1594" s="89"/>
      <c r="D1594" s="18">
        <f t="shared" si="415"/>
        <v>0</v>
      </c>
      <c r="E1594" s="18">
        <f>B1594*A1580</f>
        <v>0</v>
      </c>
      <c r="F1594" s="18">
        <f t="shared" si="416"/>
        <v>0</v>
      </c>
      <c r="G1594" s="143">
        <f>F1596/A1580</f>
        <v>0</v>
      </c>
      <c r="H1594" s="18"/>
      <c r="I1594" s="89">
        <f t="shared" si="417"/>
        <v>0</v>
      </c>
      <c r="J1594" s="3"/>
      <c r="K1594" s="3">
        <f t="shared" si="418"/>
        <v>0</v>
      </c>
      <c r="L1594" s="3"/>
      <c r="M1594" s="77"/>
      <c r="N1594" s="77"/>
      <c r="O1594" s="77"/>
      <c r="P1594" s="77"/>
      <c r="Q1594" s="77"/>
      <c r="R1594" s="77"/>
      <c r="S1594" s="77"/>
      <c r="T1594" s="77"/>
      <c r="U1594" s="77"/>
      <c r="V1594" s="77"/>
      <c r="W1594" s="77"/>
      <c r="X1594" s="77"/>
      <c r="Y1594" s="77"/>
      <c r="Z1594" s="77"/>
    </row>
    <row r="1595" ht="15.75" customHeight="1">
      <c r="A1595" s="31"/>
      <c r="B1595" s="89"/>
      <c r="C1595" s="89"/>
      <c r="D1595" s="18">
        <f t="shared" si="415"/>
        <v>0</v>
      </c>
      <c r="E1595" s="18">
        <f>B1595*A1580</f>
        <v>0</v>
      </c>
      <c r="F1595" s="18">
        <f t="shared" si="416"/>
        <v>0</v>
      </c>
      <c r="G1595" s="142"/>
      <c r="H1595" s="18"/>
      <c r="I1595" s="89">
        <f t="shared" si="417"/>
        <v>0</v>
      </c>
      <c r="J1595" s="3"/>
      <c r="K1595" s="3">
        <f t="shared" si="418"/>
        <v>0</v>
      </c>
      <c r="L1595" s="3"/>
      <c r="M1595" s="77"/>
      <c r="N1595" s="77"/>
      <c r="O1595" s="77"/>
      <c r="P1595" s="77"/>
      <c r="Q1595" s="77"/>
      <c r="R1595" s="77"/>
      <c r="S1595" s="77"/>
      <c r="T1595" s="77"/>
      <c r="U1595" s="77"/>
      <c r="V1595" s="77"/>
      <c r="W1595" s="77"/>
      <c r="X1595" s="77"/>
      <c r="Y1595" s="77"/>
      <c r="Z1595" s="77"/>
    </row>
    <row r="1596" ht="15.75" customHeight="1">
      <c r="A1596" s="4" t="s">
        <v>495</v>
      </c>
      <c r="B1596" s="97">
        <f>SUM(B1582:B1595)</f>
        <v>0</v>
      </c>
      <c r="C1596" s="96"/>
      <c r="D1596" s="97">
        <f t="shared" ref="D1596:F1596" si="419">SUM(D1582:D1595)</f>
        <v>0</v>
      </c>
      <c r="E1596" s="97">
        <f t="shared" si="419"/>
        <v>0</v>
      </c>
      <c r="F1596" s="97">
        <f t="shared" si="419"/>
        <v>0</v>
      </c>
      <c r="G1596" s="87"/>
      <c r="H1596" s="96"/>
      <c r="I1596" s="97">
        <f t="shared" ref="I1596:L1596" si="420">SUM(I1582:I1595)</f>
        <v>0</v>
      </c>
      <c r="J1596" s="98">
        <f t="shared" si="420"/>
        <v>0</v>
      </c>
      <c r="K1596" s="98">
        <f t="shared" si="420"/>
        <v>0</v>
      </c>
      <c r="L1596" s="98">
        <f t="shared" si="420"/>
        <v>0</v>
      </c>
      <c r="M1596" s="77"/>
      <c r="N1596" s="77"/>
      <c r="O1596" s="77"/>
      <c r="P1596" s="77"/>
      <c r="Q1596" s="77"/>
      <c r="R1596" s="77"/>
      <c r="S1596" s="77"/>
      <c r="T1596" s="77"/>
      <c r="U1596" s="77"/>
      <c r="V1596" s="77"/>
      <c r="W1596" s="77"/>
      <c r="X1596" s="77"/>
      <c r="Y1596" s="77"/>
      <c r="Z1596" s="77"/>
    </row>
    <row r="1597" ht="15.75" customHeight="1">
      <c r="A1597" s="8"/>
      <c r="B1597" s="100"/>
      <c r="C1597" s="100"/>
      <c r="D1597" s="100"/>
      <c r="E1597" s="100"/>
      <c r="F1597" s="100"/>
      <c r="G1597" s="100"/>
      <c r="H1597" s="100"/>
      <c r="I1597" s="101" t="s">
        <v>496</v>
      </c>
      <c r="J1597" s="33"/>
      <c r="K1597" s="100"/>
      <c r="L1597" s="101" t="s">
        <v>497</v>
      </c>
      <c r="M1597" s="77"/>
      <c r="N1597" s="77"/>
      <c r="O1597" s="77"/>
      <c r="P1597" s="77"/>
      <c r="Q1597" s="77"/>
      <c r="R1597" s="77"/>
      <c r="S1597" s="77"/>
      <c r="T1597" s="77"/>
      <c r="U1597" s="77"/>
      <c r="V1597" s="77"/>
      <c r="W1597" s="77"/>
      <c r="X1597" s="77"/>
      <c r="Y1597" s="77"/>
      <c r="Z1597" s="77"/>
    </row>
    <row r="1598" ht="15.75" customHeight="1">
      <c r="A1598" s="8"/>
      <c r="B1598" s="100"/>
      <c r="C1598" s="100"/>
      <c r="D1598" s="100"/>
      <c r="E1598" s="100"/>
      <c r="F1598" s="100"/>
      <c r="G1598" s="100"/>
      <c r="H1598" s="100"/>
      <c r="I1598" s="104">
        <f>G1594*A1580</f>
        <v>0</v>
      </c>
      <c r="J1598" s="33"/>
      <c r="K1598" s="100"/>
      <c r="L1598" s="104"/>
      <c r="M1598" s="77"/>
      <c r="N1598" s="77"/>
      <c r="O1598" s="77"/>
      <c r="P1598" s="77"/>
      <c r="Q1598" s="77"/>
      <c r="R1598" s="77"/>
      <c r="S1598" s="77"/>
      <c r="T1598" s="77"/>
      <c r="U1598" s="77"/>
      <c r="V1598" s="77"/>
      <c r="W1598" s="77"/>
      <c r="X1598" s="77"/>
      <c r="Y1598" s="77"/>
      <c r="Z1598" s="77"/>
    </row>
    <row r="1599" ht="15.75" customHeight="1">
      <c r="A1599" s="8"/>
      <c r="B1599" s="8"/>
      <c r="C1599" s="8"/>
      <c r="D1599" s="8"/>
      <c r="E1599" s="8"/>
      <c r="F1599" s="8"/>
      <c r="G1599" s="8"/>
      <c r="H1599" s="8"/>
      <c r="I1599" s="8"/>
      <c r="J1599" s="33"/>
      <c r="K1599" s="8"/>
      <c r="L1599" s="8"/>
      <c r="M1599" s="77"/>
      <c r="N1599" s="77"/>
      <c r="O1599" s="77"/>
      <c r="P1599" s="77"/>
      <c r="Q1599" s="77"/>
      <c r="R1599" s="77"/>
      <c r="S1599" s="77"/>
      <c r="T1599" s="77"/>
      <c r="U1599" s="77"/>
      <c r="V1599" s="77"/>
      <c r="W1599" s="77"/>
      <c r="X1599" s="77"/>
      <c r="Y1599" s="77"/>
      <c r="Z1599" s="77"/>
    </row>
    <row r="1600" ht="15.75" customHeight="1">
      <c r="A1600" s="8"/>
      <c r="B1600" s="8"/>
      <c r="C1600" s="8"/>
      <c r="D1600" s="8"/>
      <c r="E1600" s="8"/>
      <c r="F1600" s="8"/>
      <c r="G1600" s="8"/>
      <c r="H1600" s="8"/>
      <c r="I1600" s="8"/>
      <c r="J1600" s="33"/>
      <c r="K1600" s="8"/>
      <c r="L1600" s="8"/>
      <c r="M1600" s="77"/>
      <c r="N1600" s="77"/>
      <c r="O1600" s="77"/>
      <c r="P1600" s="77"/>
      <c r="Q1600" s="77"/>
      <c r="R1600" s="77"/>
      <c r="S1600" s="77"/>
      <c r="T1600" s="77"/>
      <c r="U1600" s="77"/>
      <c r="V1600" s="77"/>
      <c r="W1600" s="77"/>
      <c r="X1600" s="77"/>
      <c r="Y1600" s="77"/>
      <c r="Z1600" s="77"/>
    </row>
    <row r="1601" ht="15.75" customHeight="1">
      <c r="A1601" s="66"/>
      <c r="B1601" s="75"/>
      <c r="C1601" s="75"/>
      <c r="D1601" s="75"/>
      <c r="E1601" s="75"/>
      <c r="F1601" s="75"/>
      <c r="G1601" s="75"/>
      <c r="H1601" s="75"/>
      <c r="I1601" s="75"/>
      <c r="J1601" s="75"/>
      <c r="K1601" s="75"/>
      <c r="L1601" s="76"/>
      <c r="M1601" s="77"/>
      <c r="N1601" s="77"/>
      <c r="O1601" s="77"/>
      <c r="P1601" s="77"/>
      <c r="Q1601" s="77"/>
      <c r="R1601" s="77"/>
      <c r="S1601" s="77"/>
      <c r="T1601" s="77"/>
      <c r="U1601" s="77"/>
      <c r="V1601" s="77"/>
      <c r="W1601" s="77"/>
      <c r="X1601" s="77"/>
      <c r="Y1601" s="77"/>
      <c r="Z1601" s="77"/>
    </row>
    <row r="1602" ht="15.75" customHeight="1">
      <c r="A1602" s="78" t="s">
        <v>478</v>
      </c>
      <c r="B1602" s="79" t="s">
        <v>479</v>
      </c>
      <c r="C1602" s="75"/>
      <c r="D1602" s="76"/>
      <c r="E1602" s="80" t="s">
        <v>480</v>
      </c>
      <c r="F1602" s="75"/>
      <c r="G1602" s="76"/>
      <c r="H1602" s="79" t="s">
        <v>481</v>
      </c>
      <c r="I1602" s="75"/>
      <c r="J1602" s="75"/>
      <c r="K1602" s="75"/>
      <c r="L1602" s="76"/>
      <c r="M1602" s="77"/>
      <c r="N1602" s="77"/>
      <c r="O1602" s="77"/>
      <c r="P1602" s="77"/>
      <c r="Q1602" s="77"/>
      <c r="R1602" s="77"/>
      <c r="S1602" s="77"/>
      <c r="T1602" s="77"/>
      <c r="U1602" s="77"/>
      <c r="V1602" s="77"/>
      <c r="W1602" s="77"/>
      <c r="X1602" s="77"/>
      <c r="Y1602" s="77"/>
      <c r="Z1602" s="77"/>
    </row>
    <row r="1603" ht="15.75" customHeight="1">
      <c r="A1603" s="177">
        <v>4.0</v>
      </c>
      <c r="B1603" s="82" t="s">
        <v>482</v>
      </c>
      <c r="C1603" s="82" t="s">
        <v>483</v>
      </c>
      <c r="D1603" s="82" t="s">
        <v>484</v>
      </c>
      <c r="E1603" s="82" t="s">
        <v>485</v>
      </c>
      <c r="F1603" s="82" t="s">
        <v>484</v>
      </c>
      <c r="G1603" s="82" t="s">
        <v>524</v>
      </c>
      <c r="H1603" s="82" t="s">
        <v>486</v>
      </c>
      <c r="I1603" s="82" t="s">
        <v>487</v>
      </c>
      <c r="J1603" s="114" t="s">
        <v>488</v>
      </c>
      <c r="K1603" s="85" t="s">
        <v>489</v>
      </c>
      <c r="L1603" s="85" t="s">
        <v>490</v>
      </c>
      <c r="M1603" s="77"/>
      <c r="N1603" s="77"/>
      <c r="O1603" s="77"/>
      <c r="P1603" s="77"/>
      <c r="Q1603" s="77"/>
      <c r="R1603" s="77"/>
      <c r="S1603" s="77"/>
      <c r="T1603" s="77"/>
      <c r="U1603" s="77"/>
      <c r="V1603" s="77"/>
      <c r="W1603" s="77"/>
      <c r="X1603" s="77"/>
      <c r="Y1603" s="77"/>
      <c r="Z1603" s="77"/>
    </row>
    <row r="1604" ht="15.75" customHeight="1">
      <c r="A1604" s="86" t="s">
        <v>491</v>
      </c>
      <c r="B1604" s="87"/>
      <c r="C1604" s="87"/>
      <c r="D1604" s="87"/>
      <c r="E1604" s="87"/>
      <c r="F1604" s="87"/>
      <c r="G1604" s="87"/>
      <c r="H1604" s="87"/>
      <c r="I1604" s="87"/>
      <c r="J1604" s="115"/>
      <c r="K1604" s="87"/>
      <c r="L1604" s="87"/>
      <c r="M1604" s="77"/>
      <c r="N1604" s="77"/>
      <c r="O1604" s="77"/>
      <c r="P1604" s="77"/>
      <c r="Q1604" s="77"/>
      <c r="R1604" s="77"/>
      <c r="S1604" s="77"/>
      <c r="T1604" s="77"/>
      <c r="U1604" s="77"/>
      <c r="V1604" s="77"/>
      <c r="W1604" s="77"/>
      <c r="X1604" s="77"/>
      <c r="Y1604" s="77"/>
      <c r="Z1604" s="77"/>
    </row>
    <row r="1605" ht="15.75" customHeight="1">
      <c r="A1605" s="2"/>
      <c r="B1605" s="89"/>
      <c r="C1605" s="89"/>
      <c r="D1605" s="18">
        <f t="shared" ref="D1605:D1618" si="421">C1605*B1605</f>
        <v>0</v>
      </c>
      <c r="E1605" s="18">
        <f>B1605*A1603</f>
        <v>0</v>
      </c>
      <c r="F1605" s="18">
        <f t="shared" ref="F1605:F1618" si="422">E1605*C1605</f>
        <v>0</v>
      </c>
      <c r="G1605" s="140">
        <v>0.0</v>
      </c>
      <c r="H1605" s="18"/>
      <c r="I1605" s="89">
        <f t="shared" ref="I1605:I1618" si="423">H1605*E1605</f>
        <v>0</v>
      </c>
      <c r="J1605" s="116"/>
      <c r="K1605" s="3">
        <f t="shared" ref="K1605:K1618" si="424">J1605*I1605</f>
        <v>0</v>
      </c>
      <c r="L1605" s="3"/>
      <c r="M1605" s="77"/>
      <c r="N1605" s="77"/>
      <c r="O1605" s="77"/>
      <c r="P1605" s="77"/>
      <c r="Q1605" s="77"/>
      <c r="R1605" s="77"/>
      <c r="S1605" s="77"/>
      <c r="T1605" s="77"/>
      <c r="U1605" s="77"/>
      <c r="V1605" s="77"/>
      <c r="W1605" s="77"/>
      <c r="X1605" s="77"/>
      <c r="Y1605" s="77"/>
      <c r="Z1605" s="77"/>
    </row>
    <row r="1606" ht="15.75" customHeight="1">
      <c r="A1606" s="2"/>
      <c r="B1606" s="89"/>
      <c r="C1606" s="89"/>
      <c r="D1606" s="18">
        <f t="shared" si="421"/>
        <v>0</v>
      </c>
      <c r="E1606" s="18">
        <f>B1606*A1603</f>
        <v>0</v>
      </c>
      <c r="F1606" s="18">
        <f t="shared" si="422"/>
        <v>0</v>
      </c>
      <c r="G1606" s="87"/>
      <c r="H1606" s="18"/>
      <c r="I1606" s="89">
        <f t="shared" si="423"/>
        <v>0</v>
      </c>
      <c r="J1606" s="116"/>
      <c r="K1606" s="3">
        <f t="shared" si="424"/>
        <v>0</v>
      </c>
      <c r="L1606" s="3"/>
      <c r="M1606" s="77"/>
      <c r="N1606" s="77"/>
      <c r="O1606" s="77"/>
      <c r="P1606" s="77"/>
      <c r="Q1606" s="77"/>
      <c r="R1606" s="77"/>
      <c r="S1606" s="77"/>
      <c r="T1606" s="77"/>
      <c r="U1606" s="77"/>
      <c r="V1606" s="77"/>
      <c r="W1606" s="77"/>
      <c r="X1606" s="77"/>
      <c r="Y1606" s="77"/>
      <c r="Z1606" s="77"/>
    </row>
    <row r="1607" ht="15.75" customHeight="1">
      <c r="A1607" s="2"/>
      <c r="B1607" s="18"/>
      <c r="C1607" s="18"/>
      <c r="D1607" s="18">
        <f t="shared" si="421"/>
        <v>0</v>
      </c>
      <c r="E1607" s="18">
        <f>B1607*A1603</f>
        <v>0</v>
      </c>
      <c r="F1607" s="18">
        <f t="shared" si="422"/>
        <v>0</v>
      </c>
      <c r="G1607" s="148" t="s">
        <v>527</v>
      </c>
      <c r="H1607" s="18"/>
      <c r="I1607" s="89">
        <f t="shared" si="423"/>
        <v>0</v>
      </c>
      <c r="J1607" s="116"/>
      <c r="K1607" s="3">
        <f t="shared" si="424"/>
        <v>0</v>
      </c>
      <c r="L1607" s="3"/>
      <c r="M1607" s="77"/>
      <c r="N1607" s="77"/>
      <c r="O1607" s="77"/>
      <c r="P1607" s="77"/>
      <c r="Q1607" s="77"/>
      <c r="R1607" s="77"/>
      <c r="S1607" s="77"/>
      <c r="T1607" s="77"/>
      <c r="U1607" s="77"/>
      <c r="V1607" s="77"/>
      <c r="W1607" s="77"/>
      <c r="X1607" s="77"/>
      <c r="Y1607" s="77"/>
      <c r="Z1607" s="77"/>
    </row>
    <row r="1608" ht="15.75" customHeight="1">
      <c r="A1608" s="2"/>
      <c r="B1608" s="18"/>
      <c r="C1608" s="18"/>
      <c r="D1608" s="18">
        <f t="shared" si="421"/>
        <v>0</v>
      </c>
      <c r="E1608" s="18">
        <f>B1608*A1603</f>
        <v>0</v>
      </c>
      <c r="F1608" s="18">
        <f t="shared" si="422"/>
        <v>0</v>
      </c>
      <c r="G1608" s="142"/>
      <c r="H1608" s="18"/>
      <c r="I1608" s="89">
        <f t="shared" si="423"/>
        <v>0</v>
      </c>
      <c r="J1608" s="116"/>
      <c r="K1608" s="3">
        <f t="shared" si="424"/>
        <v>0</v>
      </c>
      <c r="L1608" s="3"/>
      <c r="M1608" s="77"/>
      <c r="N1608" s="77"/>
      <c r="O1608" s="77"/>
      <c r="P1608" s="77"/>
      <c r="Q1608" s="77"/>
      <c r="R1608" s="77"/>
      <c r="S1608" s="77"/>
      <c r="T1608" s="77"/>
      <c r="U1608" s="77"/>
      <c r="V1608" s="77"/>
      <c r="W1608" s="77"/>
      <c r="X1608" s="77"/>
      <c r="Y1608" s="77"/>
      <c r="Z1608" s="77"/>
    </row>
    <row r="1609" ht="15.75" customHeight="1">
      <c r="A1609" s="2"/>
      <c r="B1609" s="18"/>
      <c r="C1609" s="18"/>
      <c r="D1609" s="18">
        <f t="shared" si="421"/>
        <v>0</v>
      </c>
      <c r="E1609" s="18">
        <f>B1609*A1603</f>
        <v>0</v>
      </c>
      <c r="F1609" s="18">
        <f t="shared" si="422"/>
        <v>0</v>
      </c>
      <c r="G1609" s="142"/>
      <c r="H1609" s="18"/>
      <c r="I1609" s="89">
        <f t="shared" si="423"/>
        <v>0</v>
      </c>
      <c r="J1609" s="116"/>
      <c r="K1609" s="3">
        <f t="shared" si="424"/>
        <v>0</v>
      </c>
      <c r="L1609" s="3"/>
      <c r="M1609" s="77"/>
      <c r="N1609" s="77"/>
      <c r="O1609" s="77"/>
      <c r="P1609" s="77"/>
      <c r="Q1609" s="77"/>
      <c r="R1609" s="77"/>
      <c r="S1609" s="77"/>
      <c r="T1609" s="77"/>
      <c r="U1609" s="77"/>
      <c r="V1609" s="77"/>
      <c r="W1609" s="77"/>
      <c r="X1609" s="77"/>
      <c r="Y1609" s="77"/>
      <c r="Z1609" s="77"/>
    </row>
    <row r="1610" ht="15.75" customHeight="1">
      <c r="A1610" s="2"/>
      <c r="B1610" s="18"/>
      <c r="C1610" s="18"/>
      <c r="D1610" s="18">
        <f t="shared" si="421"/>
        <v>0</v>
      </c>
      <c r="E1610" s="18">
        <f>B1610*A1603</f>
        <v>0</v>
      </c>
      <c r="F1610" s="18">
        <f t="shared" si="422"/>
        <v>0</v>
      </c>
      <c r="G1610" s="87"/>
      <c r="H1610" s="18"/>
      <c r="I1610" s="89">
        <f t="shared" si="423"/>
        <v>0</v>
      </c>
      <c r="J1610" s="116"/>
      <c r="K1610" s="3">
        <f t="shared" si="424"/>
        <v>0</v>
      </c>
      <c r="L1610" s="3"/>
      <c r="M1610" s="77"/>
      <c r="N1610" s="77"/>
      <c r="O1610" s="77"/>
      <c r="P1610" s="77"/>
      <c r="Q1610" s="77"/>
      <c r="R1610" s="77"/>
      <c r="S1610" s="77"/>
      <c r="T1610" s="77"/>
      <c r="U1610" s="77"/>
      <c r="V1610" s="77"/>
      <c r="W1610" s="77"/>
      <c r="X1610" s="77"/>
      <c r="Y1610" s="77"/>
      <c r="Z1610" s="77"/>
    </row>
    <row r="1611" ht="15.75" customHeight="1">
      <c r="A1611" s="2"/>
      <c r="B1611" s="18"/>
      <c r="C1611" s="18"/>
      <c r="D1611" s="18">
        <f t="shared" si="421"/>
        <v>0</v>
      </c>
      <c r="E1611" s="18">
        <f>B1611*A1603</f>
        <v>0</v>
      </c>
      <c r="F1611" s="18">
        <f t="shared" si="422"/>
        <v>0</v>
      </c>
      <c r="G1611" s="59"/>
      <c r="H1611" s="18"/>
      <c r="I1611" s="89">
        <f t="shared" si="423"/>
        <v>0</v>
      </c>
      <c r="J1611" s="116"/>
      <c r="K1611" s="3">
        <f t="shared" si="424"/>
        <v>0</v>
      </c>
      <c r="L1611" s="3"/>
      <c r="M1611" s="77"/>
      <c r="N1611" s="77"/>
      <c r="O1611" s="77"/>
      <c r="P1611" s="77"/>
      <c r="Q1611" s="77"/>
      <c r="R1611" s="77"/>
      <c r="S1611" s="77"/>
      <c r="T1611" s="77"/>
      <c r="U1611" s="77"/>
      <c r="V1611" s="77"/>
      <c r="W1611" s="77"/>
      <c r="X1611" s="77"/>
      <c r="Y1611" s="77"/>
      <c r="Z1611" s="77"/>
    </row>
    <row r="1612" ht="15.75" customHeight="1">
      <c r="A1612" s="2"/>
      <c r="B1612" s="89"/>
      <c r="C1612" s="89"/>
      <c r="D1612" s="18">
        <f t="shared" si="421"/>
        <v>0</v>
      </c>
      <c r="E1612" s="18">
        <f>B1612*A1603</f>
        <v>0</v>
      </c>
      <c r="F1612" s="18">
        <f t="shared" si="422"/>
        <v>0</v>
      </c>
      <c r="G1612" s="148" t="s">
        <v>528</v>
      </c>
      <c r="H1612" s="18"/>
      <c r="I1612" s="89">
        <f t="shared" si="423"/>
        <v>0</v>
      </c>
      <c r="J1612" s="116"/>
      <c r="K1612" s="3">
        <f t="shared" si="424"/>
        <v>0</v>
      </c>
      <c r="L1612" s="3"/>
      <c r="M1612" s="77"/>
      <c r="N1612" s="77"/>
      <c r="O1612" s="77"/>
      <c r="P1612" s="77"/>
      <c r="Q1612" s="77"/>
      <c r="R1612" s="77"/>
      <c r="S1612" s="77"/>
      <c r="T1612" s="77"/>
      <c r="U1612" s="77"/>
      <c r="V1612" s="77"/>
      <c r="W1612" s="77"/>
      <c r="X1612" s="77"/>
      <c r="Y1612" s="77"/>
      <c r="Z1612" s="77"/>
    </row>
    <row r="1613" ht="15.75" customHeight="1">
      <c r="A1613" s="2"/>
      <c r="B1613" s="89"/>
      <c r="C1613" s="89"/>
      <c r="D1613" s="18">
        <f t="shared" si="421"/>
        <v>0</v>
      </c>
      <c r="E1613" s="18">
        <f>B1613*A1603</f>
        <v>0</v>
      </c>
      <c r="F1613" s="18">
        <f t="shared" si="422"/>
        <v>0</v>
      </c>
      <c r="G1613" s="142"/>
      <c r="H1613" s="18"/>
      <c r="I1613" s="89">
        <f t="shared" si="423"/>
        <v>0</v>
      </c>
      <c r="J1613" s="116"/>
      <c r="K1613" s="3">
        <f t="shared" si="424"/>
        <v>0</v>
      </c>
      <c r="L1613" s="3"/>
      <c r="M1613" s="77"/>
      <c r="N1613" s="77"/>
      <c r="O1613" s="77"/>
      <c r="P1613" s="77"/>
      <c r="Q1613" s="77"/>
      <c r="R1613" s="77"/>
      <c r="S1613" s="77"/>
      <c r="T1613" s="77"/>
      <c r="U1613" s="77"/>
      <c r="V1613" s="77"/>
      <c r="W1613" s="77"/>
      <c r="X1613" s="77"/>
      <c r="Y1613" s="77"/>
      <c r="Z1613" s="77"/>
    </row>
    <row r="1614" ht="15.75" customHeight="1">
      <c r="A1614" s="1"/>
      <c r="B1614" s="89"/>
      <c r="C1614" s="89"/>
      <c r="D1614" s="18">
        <f t="shared" si="421"/>
        <v>0</v>
      </c>
      <c r="E1614" s="18">
        <f>B1614*A1603</f>
        <v>0</v>
      </c>
      <c r="F1614" s="18">
        <f t="shared" si="422"/>
        <v>0</v>
      </c>
      <c r="G1614" s="142"/>
      <c r="H1614" s="18"/>
      <c r="I1614" s="89">
        <f t="shared" si="423"/>
        <v>0</v>
      </c>
      <c r="J1614" s="116"/>
      <c r="K1614" s="3">
        <f t="shared" si="424"/>
        <v>0</v>
      </c>
      <c r="L1614" s="3"/>
      <c r="M1614" s="77"/>
      <c r="N1614" s="77"/>
      <c r="O1614" s="77"/>
      <c r="P1614" s="77"/>
      <c r="Q1614" s="77"/>
      <c r="R1614" s="77"/>
      <c r="S1614" s="77"/>
      <c r="T1614" s="77"/>
      <c r="U1614" s="77"/>
      <c r="V1614" s="77"/>
      <c r="W1614" s="77"/>
      <c r="X1614" s="77"/>
      <c r="Y1614" s="77"/>
      <c r="Z1614" s="77"/>
    </row>
    <row r="1615" ht="15.75" customHeight="1">
      <c r="A1615" s="1"/>
      <c r="B1615" s="89"/>
      <c r="C1615" s="89"/>
      <c r="D1615" s="18">
        <f t="shared" si="421"/>
        <v>0</v>
      </c>
      <c r="E1615" s="18">
        <f>B1615*A1603</f>
        <v>0</v>
      </c>
      <c r="F1615" s="18">
        <f t="shared" si="422"/>
        <v>0</v>
      </c>
      <c r="G1615" s="142"/>
      <c r="H1615" s="18"/>
      <c r="I1615" s="89">
        <f t="shared" si="423"/>
        <v>0</v>
      </c>
      <c r="J1615" s="116"/>
      <c r="K1615" s="3">
        <f t="shared" si="424"/>
        <v>0</v>
      </c>
      <c r="L1615" s="3"/>
      <c r="M1615" s="77"/>
      <c r="N1615" s="77"/>
      <c r="O1615" s="77"/>
      <c r="P1615" s="77"/>
      <c r="Q1615" s="77"/>
      <c r="R1615" s="77"/>
      <c r="S1615" s="77"/>
      <c r="T1615" s="77"/>
      <c r="U1615" s="77"/>
      <c r="V1615" s="77"/>
      <c r="W1615" s="77"/>
      <c r="X1615" s="77"/>
      <c r="Y1615" s="77"/>
      <c r="Z1615" s="77"/>
    </row>
    <row r="1616" ht="15.75" customHeight="1">
      <c r="A1616" s="31"/>
      <c r="B1616" s="89"/>
      <c r="C1616" s="89"/>
      <c r="D1616" s="95">
        <f t="shared" si="421"/>
        <v>0</v>
      </c>
      <c r="E1616" s="95">
        <f>B1616*A1603</f>
        <v>0</v>
      </c>
      <c r="F1616" s="18">
        <f t="shared" si="422"/>
        <v>0</v>
      </c>
      <c r="G1616" s="87"/>
      <c r="H1616" s="18"/>
      <c r="I1616" s="89">
        <f t="shared" si="423"/>
        <v>0</v>
      </c>
      <c r="J1616" s="118"/>
      <c r="K1616" s="3">
        <f t="shared" si="424"/>
        <v>0</v>
      </c>
      <c r="L1616" s="3"/>
      <c r="M1616" s="77"/>
      <c r="N1616" s="77"/>
      <c r="O1616" s="77"/>
      <c r="P1616" s="77"/>
      <c r="Q1616" s="77"/>
      <c r="R1616" s="77"/>
      <c r="S1616" s="77"/>
      <c r="T1616" s="77"/>
      <c r="U1616" s="77"/>
      <c r="V1616" s="77"/>
      <c r="W1616" s="77"/>
      <c r="X1616" s="77"/>
      <c r="Y1616" s="77"/>
      <c r="Z1616" s="77"/>
    </row>
    <row r="1617" ht="15.75" customHeight="1">
      <c r="A1617" s="31"/>
      <c r="B1617" s="89"/>
      <c r="C1617" s="89"/>
      <c r="D1617" s="18">
        <f t="shared" si="421"/>
        <v>0</v>
      </c>
      <c r="E1617" s="18">
        <f>B1617*A1603</f>
        <v>0</v>
      </c>
      <c r="F1617" s="18">
        <f t="shared" si="422"/>
        <v>0</v>
      </c>
      <c r="G1617" s="143">
        <f>F1619/A1603</f>
        <v>0</v>
      </c>
      <c r="H1617" s="18"/>
      <c r="I1617" s="89">
        <f t="shared" si="423"/>
        <v>0</v>
      </c>
      <c r="J1617" s="3"/>
      <c r="K1617" s="3">
        <f t="shared" si="424"/>
        <v>0</v>
      </c>
      <c r="L1617" s="3"/>
      <c r="M1617" s="77"/>
      <c r="N1617" s="77"/>
      <c r="O1617" s="77"/>
      <c r="P1617" s="77"/>
      <c r="Q1617" s="77"/>
      <c r="R1617" s="77"/>
      <c r="S1617" s="77"/>
      <c r="T1617" s="77"/>
      <c r="U1617" s="77"/>
      <c r="V1617" s="77"/>
      <c r="W1617" s="77"/>
      <c r="X1617" s="77"/>
      <c r="Y1617" s="77"/>
      <c r="Z1617" s="77"/>
    </row>
    <row r="1618" ht="15.75" customHeight="1">
      <c r="A1618" s="31"/>
      <c r="B1618" s="89"/>
      <c r="C1618" s="89"/>
      <c r="D1618" s="18">
        <f t="shared" si="421"/>
        <v>0</v>
      </c>
      <c r="E1618" s="18">
        <f>B1618*A1603</f>
        <v>0</v>
      </c>
      <c r="F1618" s="18">
        <f t="shared" si="422"/>
        <v>0</v>
      </c>
      <c r="G1618" s="142"/>
      <c r="H1618" s="18"/>
      <c r="I1618" s="89">
        <f t="shared" si="423"/>
        <v>0</v>
      </c>
      <c r="J1618" s="3"/>
      <c r="K1618" s="3">
        <f t="shared" si="424"/>
        <v>0</v>
      </c>
      <c r="L1618" s="3"/>
      <c r="M1618" s="77"/>
      <c r="N1618" s="77"/>
      <c r="O1618" s="77"/>
      <c r="P1618" s="77"/>
      <c r="Q1618" s="77"/>
      <c r="R1618" s="77"/>
      <c r="S1618" s="77"/>
      <c r="T1618" s="77"/>
      <c r="U1618" s="77"/>
      <c r="V1618" s="77"/>
      <c r="W1618" s="77"/>
      <c r="X1618" s="77"/>
      <c r="Y1618" s="77"/>
      <c r="Z1618" s="77"/>
    </row>
    <row r="1619" ht="15.75" customHeight="1">
      <c r="A1619" s="4" t="s">
        <v>495</v>
      </c>
      <c r="B1619" s="97">
        <f>SUM(B1605:B1618)</f>
        <v>0</v>
      </c>
      <c r="C1619" s="96"/>
      <c r="D1619" s="97">
        <f t="shared" ref="D1619:F1619" si="425">SUM(D1605:D1618)</f>
        <v>0</v>
      </c>
      <c r="E1619" s="97">
        <f t="shared" si="425"/>
        <v>0</v>
      </c>
      <c r="F1619" s="97">
        <f t="shared" si="425"/>
        <v>0</v>
      </c>
      <c r="G1619" s="87"/>
      <c r="H1619" s="96"/>
      <c r="I1619" s="97">
        <f t="shared" ref="I1619:L1619" si="426">SUM(I1605:I1618)</f>
        <v>0</v>
      </c>
      <c r="J1619" s="98">
        <f t="shared" si="426"/>
        <v>0</v>
      </c>
      <c r="K1619" s="98">
        <f t="shared" si="426"/>
        <v>0</v>
      </c>
      <c r="L1619" s="98">
        <f t="shared" si="426"/>
        <v>0</v>
      </c>
      <c r="M1619" s="77"/>
      <c r="N1619" s="77"/>
      <c r="O1619" s="77"/>
      <c r="P1619" s="77"/>
      <c r="Q1619" s="77"/>
      <c r="R1619" s="77"/>
      <c r="S1619" s="77"/>
      <c r="T1619" s="77"/>
      <c r="U1619" s="77"/>
      <c r="V1619" s="77"/>
      <c r="W1619" s="77"/>
      <c r="X1619" s="77"/>
      <c r="Y1619" s="77"/>
      <c r="Z1619" s="77"/>
    </row>
    <row r="1620" ht="15.75" customHeight="1">
      <c r="A1620" s="8"/>
      <c r="B1620" s="100"/>
      <c r="C1620" s="100"/>
      <c r="D1620" s="100"/>
      <c r="E1620" s="100"/>
      <c r="F1620" s="100"/>
      <c r="G1620" s="100"/>
      <c r="H1620" s="100"/>
      <c r="I1620" s="101" t="s">
        <v>496</v>
      </c>
      <c r="J1620" s="33"/>
      <c r="K1620" s="100"/>
      <c r="L1620" s="101" t="s">
        <v>497</v>
      </c>
      <c r="M1620" s="77"/>
      <c r="N1620" s="77"/>
      <c r="O1620" s="77"/>
      <c r="P1620" s="77"/>
      <c r="Q1620" s="77"/>
      <c r="R1620" s="77"/>
      <c r="S1620" s="77"/>
      <c r="T1620" s="77"/>
      <c r="U1620" s="77"/>
      <c r="V1620" s="77"/>
      <c r="W1620" s="77"/>
      <c r="X1620" s="77"/>
      <c r="Y1620" s="77"/>
      <c r="Z1620" s="77"/>
    </row>
    <row r="1621" ht="15.75" customHeight="1">
      <c r="A1621" s="8"/>
      <c r="B1621" s="100"/>
      <c r="C1621" s="100"/>
      <c r="D1621" s="100"/>
      <c r="E1621" s="100"/>
      <c r="F1621" s="100"/>
      <c r="G1621" s="100"/>
      <c r="H1621" s="100"/>
      <c r="I1621" s="104">
        <f>G1617*A1603</f>
        <v>0</v>
      </c>
      <c r="J1621" s="33"/>
      <c r="K1621" s="100"/>
      <c r="L1621" s="104"/>
      <c r="M1621" s="77"/>
      <c r="N1621" s="77"/>
      <c r="O1621" s="77"/>
      <c r="P1621" s="77"/>
      <c r="Q1621" s="77"/>
      <c r="R1621" s="77"/>
      <c r="S1621" s="77"/>
      <c r="T1621" s="77"/>
      <c r="U1621" s="77"/>
      <c r="V1621" s="77"/>
      <c r="W1621" s="77"/>
      <c r="X1621" s="77"/>
      <c r="Y1621" s="77"/>
      <c r="Z1621" s="77"/>
    </row>
    <row r="1622" ht="15.75" customHeight="1">
      <c r="A1622" s="8"/>
      <c r="B1622" s="100"/>
      <c r="C1622" s="100"/>
      <c r="D1622" s="100"/>
      <c r="E1622" s="100"/>
      <c r="F1622" s="100"/>
      <c r="G1622" s="100"/>
      <c r="H1622" s="100"/>
      <c r="I1622" s="107"/>
      <c r="J1622" s="33"/>
      <c r="K1622" s="100"/>
      <c r="L1622" s="107"/>
      <c r="M1622" s="77"/>
      <c r="N1622" s="77"/>
      <c r="O1622" s="77"/>
      <c r="P1622" s="77"/>
      <c r="Q1622" s="77"/>
      <c r="R1622" s="77"/>
      <c r="S1622" s="77"/>
      <c r="T1622" s="77"/>
      <c r="U1622" s="77"/>
      <c r="V1622" s="77"/>
      <c r="W1622" s="77"/>
      <c r="X1622" s="77"/>
      <c r="Y1622" s="77"/>
      <c r="Z1622" s="77"/>
    </row>
    <row r="1623" ht="15.75" customHeight="1">
      <c r="A1623" s="8"/>
      <c r="B1623" s="8"/>
      <c r="C1623" s="8"/>
      <c r="D1623" s="8"/>
      <c r="E1623" s="8"/>
      <c r="F1623" s="8"/>
      <c r="G1623" s="8"/>
      <c r="H1623" s="8"/>
      <c r="I1623" s="8"/>
      <c r="J1623" s="33"/>
      <c r="K1623" s="8"/>
      <c r="L1623" s="8"/>
      <c r="M1623" s="77"/>
      <c r="N1623" s="77"/>
      <c r="O1623" s="77"/>
      <c r="P1623" s="77"/>
      <c r="Q1623" s="77"/>
      <c r="R1623" s="77"/>
      <c r="S1623" s="77"/>
      <c r="T1623" s="77"/>
      <c r="U1623" s="77"/>
      <c r="V1623" s="77"/>
      <c r="W1623" s="77"/>
      <c r="X1623" s="77"/>
      <c r="Y1623" s="77"/>
      <c r="Z1623" s="77"/>
    </row>
    <row r="1624" ht="15.75" customHeight="1">
      <c r="A1624" s="66"/>
      <c r="B1624" s="75"/>
      <c r="C1624" s="75"/>
      <c r="D1624" s="75"/>
      <c r="E1624" s="75"/>
      <c r="F1624" s="75"/>
      <c r="G1624" s="75"/>
      <c r="H1624" s="75"/>
      <c r="I1624" s="75"/>
      <c r="J1624" s="75"/>
      <c r="K1624" s="75"/>
      <c r="L1624" s="76"/>
      <c r="M1624" s="77"/>
      <c r="N1624" s="77"/>
      <c r="O1624" s="77"/>
      <c r="P1624" s="77"/>
      <c r="Q1624" s="77"/>
      <c r="R1624" s="77"/>
      <c r="S1624" s="77"/>
      <c r="T1624" s="77"/>
      <c r="U1624" s="77"/>
      <c r="V1624" s="77"/>
      <c r="W1624" s="77"/>
      <c r="X1624" s="77"/>
      <c r="Y1624" s="77"/>
      <c r="Z1624" s="77"/>
    </row>
    <row r="1625" ht="15.75" customHeight="1">
      <c r="A1625" s="78" t="s">
        <v>478</v>
      </c>
      <c r="B1625" s="79" t="s">
        <v>479</v>
      </c>
      <c r="C1625" s="75"/>
      <c r="D1625" s="76"/>
      <c r="E1625" s="80" t="s">
        <v>480</v>
      </c>
      <c r="F1625" s="75"/>
      <c r="G1625" s="76"/>
      <c r="H1625" s="79" t="s">
        <v>481</v>
      </c>
      <c r="I1625" s="75"/>
      <c r="J1625" s="75"/>
      <c r="K1625" s="75"/>
      <c r="L1625" s="76"/>
      <c r="M1625" s="77"/>
      <c r="N1625" s="77"/>
      <c r="O1625" s="77"/>
      <c r="P1625" s="77"/>
      <c r="Q1625" s="77"/>
      <c r="R1625" s="77"/>
      <c r="S1625" s="77"/>
      <c r="T1625" s="77"/>
      <c r="U1625" s="77"/>
      <c r="V1625" s="77"/>
      <c r="W1625" s="77"/>
      <c r="X1625" s="77"/>
      <c r="Y1625" s="77"/>
      <c r="Z1625" s="77"/>
    </row>
    <row r="1626" ht="15.75" customHeight="1">
      <c r="A1626" s="177">
        <v>4.0</v>
      </c>
      <c r="B1626" s="82" t="s">
        <v>482</v>
      </c>
      <c r="C1626" s="82" t="s">
        <v>483</v>
      </c>
      <c r="D1626" s="82" t="s">
        <v>484</v>
      </c>
      <c r="E1626" s="82" t="s">
        <v>485</v>
      </c>
      <c r="F1626" s="82" t="s">
        <v>484</v>
      </c>
      <c r="G1626" s="82" t="s">
        <v>524</v>
      </c>
      <c r="H1626" s="82" t="s">
        <v>486</v>
      </c>
      <c r="I1626" s="82" t="s">
        <v>487</v>
      </c>
      <c r="J1626" s="114" t="s">
        <v>488</v>
      </c>
      <c r="K1626" s="85" t="s">
        <v>489</v>
      </c>
      <c r="L1626" s="85" t="s">
        <v>490</v>
      </c>
      <c r="M1626" s="77"/>
      <c r="N1626" s="77"/>
      <c r="O1626" s="77"/>
      <c r="P1626" s="77"/>
      <c r="Q1626" s="77"/>
      <c r="R1626" s="77"/>
      <c r="S1626" s="77"/>
      <c r="T1626" s="77"/>
      <c r="U1626" s="77"/>
      <c r="V1626" s="77"/>
      <c r="W1626" s="77"/>
      <c r="X1626" s="77"/>
      <c r="Y1626" s="77"/>
      <c r="Z1626" s="77"/>
    </row>
    <row r="1627" ht="15.75" customHeight="1">
      <c r="A1627" s="86" t="s">
        <v>491</v>
      </c>
      <c r="B1627" s="87"/>
      <c r="C1627" s="87"/>
      <c r="D1627" s="87"/>
      <c r="E1627" s="87"/>
      <c r="F1627" s="87"/>
      <c r="G1627" s="87"/>
      <c r="H1627" s="87"/>
      <c r="I1627" s="87"/>
      <c r="J1627" s="115"/>
      <c r="K1627" s="87"/>
      <c r="L1627" s="87"/>
      <c r="M1627" s="77"/>
      <c r="N1627" s="77"/>
      <c r="O1627" s="77"/>
      <c r="P1627" s="77"/>
      <c r="Q1627" s="77"/>
      <c r="R1627" s="77"/>
      <c r="S1627" s="77"/>
      <c r="T1627" s="77"/>
      <c r="U1627" s="77"/>
      <c r="V1627" s="77"/>
      <c r="W1627" s="77"/>
      <c r="X1627" s="77"/>
      <c r="Y1627" s="77"/>
      <c r="Z1627" s="77"/>
    </row>
    <row r="1628" ht="15.75" customHeight="1">
      <c r="A1628" s="2"/>
      <c r="B1628" s="89"/>
      <c r="C1628" s="89"/>
      <c r="D1628" s="18">
        <f t="shared" ref="D1628:D1641" si="427">C1628*B1628</f>
        <v>0</v>
      </c>
      <c r="E1628" s="18">
        <f>B1628*A1626</f>
        <v>0</v>
      </c>
      <c r="F1628" s="18">
        <f t="shared" ref="F1628:F1641" si="428">E1628*C1628</f>
        <v>0</v>
      </c>
      <c r="G1628" s="140">
        <v>0.0</v>
      </c>
      <c r="H1628" s="18"/>
      <c r="I1628" s="89">
        <f t="shared" ref="I1628:I1641" si="429">H1628*E1628</f>
        <v>0</v>
      </c>
      <c r="J1628" s="116"/>
      <c r="K1628" s="3">
        <f t="shared" ref="K1628:K1641" si="430">J1628*I1628</f>
        <v>0</v>
      </c>
      <c r="L1628" s="3"/>
      <c r="M1628" s="77"/>
      <c r="N1628" s="77"/>
      <c r="O1628" s="77"/>
      <c r="P1628" s="77"/>
      <c r="Q1628" s="77"/>
      <c r="R1628" s="77"/>
      <c r="S1628" s="77"/>
      <c r="T1628" s="77"/>
      <c r="U1628" s="77"/>
      <c r="V1628" s="77"/>
      <c r="W1628" s="77"/>
      <c r="X1628" s="77"/>
      <c r="Y1628" s="77"/>
      <c r="Z1628" s="77"/>
    </row>
    <row r="1629" ht="15.75" customHeight="1">
      <c r="A1629" s="2"/>
      <c r="B1629" s="89"/>
      <c r="C1629" s="89"/>
      <c r="D1629" s="18">
        <f t="shared" si="427"/>
        <v>0</v>
      </c>
      <c r="E1629" s="18">
        <f>B1629*A1626</f>
        <v>0</v>
      </c>
      <c r="F1629" s="18">
        <f t="shared" si="428"/>
        <v>0</v>
      </c>
      <c r="G1629" s="87"/>
      <c r="H1629" s="18"/>
      <c r="I1629" s="89">
        <f t="shared" si="429"/>
        <v>0</v>
      </c>
      <c r="J1629" s="116"/>
      <c r="K1629" s="3">
        <f t="shared" si="430"/>
        <v>0</v>
      </c>
      <c r="L1629" s="3"/>
      <c r="M1629" s="77"/>
      <c r="N1629" s="77"/>
      <c r="O1629" s="77"/>
      <c r="P1629" s="77"/>
      <c r="Q1629" s="77"/>
      <c r="R1629" s="77"/>
      <c r="S1629" s="77"/>
      <c r="T1629" s="77"/>
      <c r="U1629" s="77"/>
      <c r="V1629" s="77"/>
      <c r="W1629" s="77"/>
      <c r="X1629" s="77"/>
      <c r="Y1629" s="77"/>
      <c r="Z1629" s="77"/>
    </row>
    <row r="1630" ht="15.75" customHeight="1">
      <c r="A1630" s="2"/>
      <c r="B1630" s="18"/>
      <c r="C1630" s="18"/>
      <c r="D1630" s="18">
        <f t="shared" si="427"/>
        <v>0</v>
      </c>
      <c r="E1630" s="18">
        <f>B1630*A1626</f>
        <v>0</v>
      </c>
      <c r="F1630" s="18">
        <f t="shared" si="428"/>
        <v>0</v>
      </c>
      <c r="G1630" s="148" t="s">
        <v>527</v>
      </c>
      <c r="H1630" s="18"/>
      <c r="I1630" s="89">
        <f t="shared" si="429"/>
        <v>0</v>
      </c>
      <c r="J1630" s="116"/>
      <c r="K1630" s="3">
        <f t="shared" si="430"/>
        <v>0</v>
      </c>
      <c r="L1630" s="3"/>
      <c r="M1630" s="77"/>
      <c r="N1630" s="77"/>
      <c r="O1630" s="77"/>
      <c r="P1630" s="77"/>
      <c r="Q1630" s="77"/>
      <c r="R1630" s="77"/>
      <c r="S1630" s="77"/>
      <c r="T1630" s="77"/>
      <c r="U1630" s="77"/>
      <c r="V1630" s="77"/>
      <c r="W1630" s="77"/>
      <c r="X1630" s="77"/>
      <c r="Y1630" s="77"/>
      <c r="Z1630" s="77"/>
    </row>
    <row r="1631" ht="15.75" customHeight="1">
      <c r="A1631" s="2"/>
      <c r="B1631" s="18"/>
      <c r="C1631" s="18"/>
      <c r="D1631" s="18">
        <f t="shared" si="427"/>
        <v>0</v>
      </c>
      <c r="E1631" s="18">
        <f>B1631*A1626</f>
        <v>0</v>
      </c>
      <c r="F1631" s="18">
        <f t="shared" si="428"/>
        <v>0</v>
      </c>
      <c r="G1631" s="142"/>
      <c r="H1631" s="18"/>
      <c r="I1631" s="89">
        <f t="shared" si="429"/>
        <v>0</v>
      </c>
      <c r="J1631" s="116"/>
      <c r="K1631" s="3">
        <f t="shared" si="430"/>
        <v>0</v>
      </c>
      <c r="L1631" s="3"/>
      <c r="M1631" s="77"/>
      <c r="N1631" s="77"/>
      <c r="O1631" s="77"/>
      <c r="P1631" s="77"/>
      <c r="Q1631" s="77"/>
      <c r="R1631" s="77"/>
      <c r="S1631" s="77"/>
      <c r="T1631" s="77"/>
      <c r="U1631" s="77"/>
      <c r="V1631" s="77"/>
      <c r="W1631" s="77"/>
      <c r="X1631" s="77"/>
      <c r="Y1631" s="77"/>
      <c r="Z1631" s="77"/>
    </row>
    <row r="1632" ht="15.75" customHeight="1">
      <c r="A1632" s="2"/>
      <c r="B1632" s="18"/>
      <c r="C1632" s="18"/>
      <c r="D1632" s="18">
        <f t="shared" si="427"/>
        <v>0</v>
      </c>
      <c r="E1632" s="18">
        <f>B1632*A1626</f>
        <v>0</v>
      </c>
      <c r="F1632" s="18">
        <f t="shared" si="428"/>
        <v>0</v>
      </c>
      <c r="G1632" s="142"/>
      <c r="H1632" s="18"/>
      <c r="I1632" s="89">
        <f t="shared" si="429"/>
        <v>0</v>
      </c>
      <c r="J1632" s="116"/>
      <c r="K1632" s="3">
        <f t="shared" si="430"/>
        <v>0</v>
      </c>
      <c r="L1632" s="3"/>
      <c r="M1632" s="77"/>
      <c r="N1632" s="77"/>
      <c r="O1632" s="77"/>
      <c r="P1632" s="77"/>
      <c r="Q1632" s="77"/>
      <c r="R1632" s="77"/>
      <c r="S1632" s="77"/>
      <c r="T1632" s="77"/>
      <c r="U1632" s="77"/>
      <c r="V1632" s="77"/>
      <c r="W1632" s="77"/>
      <c r="X1632" s="77"/>
      <c r="Y1632" s="77"/>
      <c r="Z1632" s="77"/>
    </row>
    <row r="1633" ht="15.75" customHeight="1">
      <c r="A1633" s="2"/>
      <c r="B1633" s="18"/>
      <c r="C1633" s="18"/>
      <c r="D1633" s="18">
        <f t="shared" si="427"/>
        <v>0</v>
      </c>
      <c r="E1633" s="18">
        <f>B1633*A1626</f>
        <v>0</v>
      </c>
      <c r="F1633" s="18">
        <f t="shared" si="428"/>
        <v>0</v>
      </c>
      <c r="G1633" s="87"/>
      <c r="H1633" s="18"/>
      <c r="I1633" s="89">
        <f t="shared" si="429"/>
        <v>0</v>
      </c>
      <c r="J1633" s="116"/>
      <c r="K1633" s="3">
        <f t="shared" si="430"/>
        <v>0</v>
      </c>
      <c r="L1633" s="3"/>
      <c r="M1633" s="77"/>
      <c r="N1633" s="77"/>
      <c r="O1633" s="77"/>
      <c r="P1633" s="77"/>
      <c r="Q1633" s="77"/>
      <c r="R1633" s="77"/>
      <c r="S1633" s="77"/>
      <c r="T1633" s="77"/>
      <c r="U1633" s="77"/>
      <c r="V1633" s="77"/>
      <c r="W1633" s="77"/>
      <c r="X1633" s="77"/>
      <c r="Y1633" s="77"/>
      <c r="Z1633" s="77"/>
    </row>
    <row r="1634" ht="15.75" customHeight="1">
      <c r="A1634" s="2"/>
      <c r="B1634" s="18"/>
      <c r="C1634" s="18"/>
      <c r="D1634" s="18">
        <f t="shared" si="427"/>
        <v>0</v>
      </c>
      <c r="E1634" s="18">
        <f>B1634*A1626</f>
        <v>0</v>
      </c>
      <c r="F1634" s="18">
        <f t="shared" si="428"/>
        <v>0</v>
      </c>
      <c r="G1634" s="59"/>
      <c r="H1634" s="18"/>
      <c r="I1634" s="89">
        <f t="shared" si="429"/>
        <v>0</v>
      </c>
      <c r="J1634" s="116"/>
      <c r="K1634" s="3">
        <f t="shared" si="430"/>
        <v>0</v>
      </c>
      <c r="L1634" s="3"/>
      <c r="M1634" s="77"/>
      <c r="N1634" s="77"/>
      <c r="O1634" s="77"/>
      <c r="P1634" s="77"/>
      <c r="Q1634" s="77"/>
      <c r="R1634" s="77"/>
      <c r="S1634" s="77"/>
      <c r="T1634" s="77"/>
      <c r="U1634" s="77"/>
      <c r="V1634" s="77"/>
      <c r="W1634" s="77"/>
      <c r="X1634" s="77"/>
      <c r="Y1634" s="77"/>
      <c r="Z1634" s="77"/>
    </row>
    <row r="1635" ht="15.75" customHeight="1">
      <c r="A1635" s="2"/>
      <c r="B1635" s="89"/>
      <c r="C1635" s="89"/>
      <c r="D1635" s="18">
        <f t="shared" si="427"/>
        <v>0</v>
      </c>
      <c r="E1635" s="18">
        <f>B1635*A1626</f>
        <v>0</v>
      </c>
      <c r="F1635" s="18">
        <f t="shared" si="428"/>
        <v>0</v>
      </c>
      <c r="G1635" s="148" t="s">
        <v>528</v>
      </c>
      <c r="H1635" s="18"/>
      <c r="I1635" s="89">
        <f t="shared" si="429"/>
        <v>0</v>
      </c>
      <c r="J1635" s="116"/>
      <c r="K1635" s="3">
        <f t="shared" si="430"/>
        <v>0</v>
      </c>
      <c r="L1635" s="3"/>
      <c r="M1635" s="77"/>
      <c r="N1635" s="77"/>
      <c r="O1635" s="77"/>
      <c r="P1635" s="77"/>
      <c r="Q1635" s="77"/>
      <c r="R1635" s="77"/>
      <c r="S1635" s="77"/>
      <c r="T1635" s="77"/>
      <c r="U1635" s="77"/>
      <c r="V1635" s="77"/>
      <c r="W1635" s="77"/>
      <c r="X1635" s="77"/>
      <c r="Y1635" s="77"/>
      <c r="Z1635" s="77"/>
    </row>
    <row r="1636" ht="15.75" customHeight="1">
      <c r="A1636" s="2"/>
      <c r="B1636" s="89"/>
      <c r="C1636" s="89"/>
      <c r="D1636" s="18">
        <f t="shared" si="427"/>
        <v>0</v>
      </c>
      <c r="E1636" s="18">
        <f>B1636*A1626</f>
        <v>0</v>
      </c>
      <c r="F1636" s="18">
        <f t="shared" si="428"/>
        <v>0</v>
      </c>
      <c r="G1636" s="142"/>
      <c r="H1636" s="18"/>
      <c r="I1636" s="89">
        <f t="shared" si="429"/>
        <v>0</v>
      </c>
      <c r="J1636" s="116"/>
      <c r="K1636" s="3">
        <f t="shared" si="430"/>
        <v>0</v>
      </c>
      <c r="L1636" s="3"/>
      <c r="M1636" s="77"/>
      <c r="N1636" s="77"/>
      <c r="O1636" s="77"/>
      <c r="P1636" s="77"/>
      <c r="Q1636" s="77"/>
      <c r="R1636" s="77"/>
      <c r="S1636" s="77"/>
      <c r="T1636" s="77"/>
      <c r="U1636" s="77"/>
      <c r="V1636" s="77"/>
      <c r="W1636" s="77"/>
      <c r="X1636" s="77"/>
      <c r="Y1636" s="77"/>
      <c r="Z1636" s="77"/>
    </row>
    <row r="1637" ht="15.75" customHeight="1">
      <c r="A1637" s="1"/>
      <c r="B1637" s="89"/>
      <c r="C1637" s="89"/>
      <c r="D1637" s="18">
        <f t="shared" si="427"/>
        <v>0</v>
      </c>
      <c r="E1637" s="18">
        <f>B1637*A1626</f>
        <v>0</v>
      </c>
      <c r="F1637" s="18">
        <f t="shared" si="428"/>
        <v>0</v>
      </c>
      <c r="G1637" s="142"/>
      <c r="H1637" s="18"/>
      <c r="I1637" s="89">
        <f t="shared" si="429"/>
        <v>0</v>
      </c>
      <c r="J1637" s="116"/>
      <c r="K1637" s="3">
        <f t="shared" si="430"/>
        <v>0</v>
      </c>
      <c r="L1637" s="3"/>
      <c r="M1637" s="77"/>
      <c r="N1637" s="77"/>
      <c r="O1637" s="77"/>
      <c r="P1637" s="77"/>
      <c r="Q1637" s="77"/>
      <c r="R1637" s="77"/>
      <c r="S1637" s="77"/>
      <c r="T1637" s="77"/>
      <c r="U1637" s="77"/>
      <c r="V1637" s="77"/>
      <c r="W1637" s="77"/>
      <c r="X1637" s="77"/>
      <c r="Y1637" s="77"/>
      <c r="Z1637" s="77"/>
    </row>
    <row r="1638" ht="15.75" customHeight="1">
      <c r="A1638" s="1"/>
      <c r="B1638" s="89"/>
      <c r="C1638" s="89"/>
      <c r="D1638" s="18">
        <f t="shared" si="427"/>
        <v>0</v>
      </c>
      <c r="E1638" s="18">
        <f>B1638*A1626</f>
        <v>0</v>
      </c>
      <c r="F1638" s="18">
        <f t="shared" si="428"/>
        <v>0</v>
      </c>
      <c r="G1638" s="142"/>
      <c r="H1638" s="18"/>
      <c r="I1638" s="89">
        <f t="shared" si="429"/>
        <v>0</v>
      </c>
      <c r="J1638" s="116"/>
      <c r="K1638" s="3">
        <f t="shared" si="430"/>
        <v>0</v>
      </c>
      <c r="L1638" s="3"/>
      <c r="M1638" s="77"/>
      <c r="N1638" s="77"/>
      <c r="O1638" s="77"/>
      <c r="P1638" s="77"/>
      <c r="Q1638" s="77"/>
      <c r="R1638" s="77"/>
      <c r="S1638" s="77"/>
      <c r="T1638" s="77"/>
      <c r="U1638" s="77"/>
      <c r="V1638" s="77"/>
      <c r="W1638" s="77"/>
      <c r="X1638" s="77"/>
      <c r="Y1638" s="77"/>
      <c r="Z1638" s="77"/>
    </row>
    <row r="1639" ht="15.75" customHeight="1">
      <c r="A1639" s="31"/>
      <c r="B1639" s="89"/>
      <c r="C1639" s="89"/>
      <c r="D1639" s="95">
        <f t="shared" si="427"/>
        <v>0</v>
      </c>
      <c r="E1639" s="95">
        <f>B1639*A1626</f>
        <v>0</v>
      </c>
      <c r="F1639" s="18">
        <f t="shared" si="428"/>
        <v>0</v>
      </c>
      <c r="G1639" s="87"/>
      <c r="H1639" s="18"/>
      <c r="I1639" s="89">
        <f t="shared" si="429"/>
        <v>0</v>
      </c>
      <c r="J1639" s="118"/>
      <c r="K1639" s="3">
        <f t="shared" si="430"/>
        <v>0</v>
      </c>
      <c r="L1639" s="3"/>
      <c r="M1639" s="77"/>
      <c r="N1639" s="77"/>
      <c r="O1639" s="77"/>
      <c r="P1639" s="77"/>
      <c r="Q1639" s="77"/>
      <c r="R1639" s="77"/>
      <c r="S1639" s="77"/>
      <c r="T1639" s="77"/>
      <c r="U1639" s="77"/>
      <c r="V1639" s="77"/>
      <c r="W1639" s="77"/>
      <c r="X1639" s="77"/>
      <c r="Y1639" s="77"/>
      <c r="Z1639" s="77"/>
    </row>
    <row r="1640" ht="15.75" customHeight="1">
      <c r="A1640" s="31"/>
      <c r="B1640" s="89"/>
      <c r="C1640" s="89"/>
      <c r="D1640" s="18">
        <f t="shared" si="427"/>
        <v>0</v>
      </c>
      <c r="E1640" s="18">
        <f>B1640*A1626</f>
        <v>0</v>
      </c>
      <c r="F1640" s="18">
        <f t="shared" si="428"/>
        <v>0</v>
      </c>
      <c r="G1640" s="143">
        <f>F1642/A1626</f>
        <v>0</v>
      </c>
      <c r="H1640" s="18"/>
      <c r="I1640" s="89">
        <f t="shared" si="429"/>
        <v>0</v>
      </c>
      <c r="J1640" s="3"/>
      <c r="K1640" s="3">
        <f t="shared" si="430"/>
        <v>0</v>
      </c>
      <c r="L1640" s="3"/>
      <c r="M1640" s="77"/>
      <c r="N1640" s="77"/>
      <c r="O1640" s="77"/>
      <c r="P1640" s="77"/>
      <c r="Q1640" s="77"/>
      <c r="R1640" s="77"/>
      <c r="S1640" s="77"/>
      <c r="T1640" s="77"/>
      <c r="U1640" s="77"/>
      <c r="V1640" s="77"/>
      <c r="W1640" s="77"/>
      <c r="X1640" s="77"/>
      <c r="Y1640" s="77"/>
      <c r="Z1640" s="77"/>
    </row>
    <row r="1641" ht="15.75" customHeight="1">
      <c r="A1641" s="31"/>
      <c r="B1641" s="89"/>
      <c r="C1641" s="89"/>
      <c r="D1641" s="18">
        <f t="shared" si="427"/>
        <v>0</v>
      </c>
      <c r="E1641" s="18">
        <f>B1641*A1626</f>
        <v>0</v>
      </c>
      <c r="F1641" s="18">
        <f t="shared" si="428"/>
        <v>0</v>
      </c>
      <c r="G1641" s="142"/>
      <c r="H1641" s="18"/>
      <c r="I1641" s="89">
        <f t="shared" si="429"/>
        <v>0</v>
      </c>
      <c r="J1641" s="3"/>
      <c r="K1641" s="3">
        <f t="shared" si="430"/>
        <v>0</v>
      </c>
      <c r="L1641" s="3"/>
      <c r="M1641" s="77"/>
      <c r="N1641" s="77"/>
      <c r="O1641" s="77"/>
      <c r="P1641" s="77"/>
      <c r="Q1641" s="77"/>
      <c r="R1641" s="77"/>
      <c r="S1641" s="77"/>
      <c r="T1641" s="77"/>
      <c r="U1641" s="77"/>
      <c r="V1641" s="77"/>
      <c r="W1641" s="77"/>
      <c r="X1641" s="77"/>
      <c r="Y1641" s="77"/>
      <c r="Z1641" s="77"/>
    </row>
    <row r="1642" ht="15.75" customHeight="1">
      <c r="A1642" s="4" t="s">
        <v>495</v>
      </c>
      <c r="B1642" s="97">
        <f>SUM(B1628:B1641)</f>
        <v>0</v>
      </c>
      <c r="C1642" s="96"/>
      <c r="D1642" s="97">
        <f t="shared" ref="D1642:F1642" si="431">SUM(D1628:D1641)</f>
        <v>0</v>
      </c>
      <c r="E1642" s="97">
        <f t="shared" si="431"/>
        <v>0</v>
      </c>
      <c r="F1642" s="97">
        <f t="shared" si="431"/>
        <v>0</v>
      </c>
      <c r="G1642" s="87"/>
      <c r="H1642" s="96"/>
      <c r="I1642" s="97">
        <f t="shared" ref="I1642:L1642" si="432">SUM(I1628:I1641)</f>
        <v>0</v>
      </c>
      <c r="J1642" s="98">
        <f t="shared" si="432"/>
        <v>0</v>
      </c>
      <c r="K1642" s="98">
        <f t="shared" si="432"/>
        <v>0</v>
      </c>
      <c r="L1642" s="98">
        <f t="shared" si="432"/>
        <v>0</v>
      </c>
      <c r="M1642" s="77"/>
      <c r="N1642" s="77"/>
      <c r="O1642" s="77"/>
      <c r="P1642" s="77"/>
      <c r="Q1642" s="77"/>
      <c r="R1642" s="77"/>
      <c r="S1642" s="77"/>
      <c r="T1642" s="77"/>
      <c r="U1642" s="77"/>
      <c r="V1642" s="77"/>
      <c r="W1642" s="77"/>
      <c r="X1642" s="77"/>
      <c r="Y1642" s="77"/>
      <c r="Z1642" s="77"/>
    </row>
    <row r="1643" ht="15.75" customHeight="1">
      <c r="A1643" s="8"/>
      <c r="B1643" s="100"/>
      <c r="C1643" s="100"/>
      <c r="D1643" s="100"/>
      <c r="E1643" s="100"/>
      <c r="F1643" s="100"/>
      <c r="G1643" s="100"/>
      <c r="H1643" s="100"/>
      <c r="I1643" s="101" t="s">
        <v>496</v>
      </c>
      <c r="J1643" s="33"/>
      <c r="K1643" s="100"/>
      <c r="L1643" s="101" t="s">
        <v>497</v>
      </c>
      <c r="M1643" s="77"/>
      <c r="N1643" s="77"/>
      <c r="O1643" s="77"/>
      <c r="P1643" s="77"/>
      <c r="Q1643" s="77"/>
      <c r="R1643" s="77"/>
      <c r="S1643" s="77"/>
      <c r="T1643" s="77"/>
      <c r="U1643" s="77"/>
      <c r="V1643" s="77"/>
      <c r="W1643" s="77"/>
      <c r="X1643" s="77"/>
      <c r="Y1643" s="77"/>
      <c r="Z1643" s="77"/>
    </row>
    <row r="1644" ht="15.75" customHeight="1">
      <c r="A1644" s="8"/>
      <c r="B1644" s="100"/>
      <c r="C1644" s="100"/>
      <c r="D1644" s="100"/>
      <c r="E1644" s="100"/>
      <c r="F1644" s="100"/>
      <c r="G1644" s="100"/>
      <c r="H1644" s="100"/>
      <c r="I1644" s="104">
        <f>G1640*A1626</f>
        <v>0</v>
      </c>
      <c r="J1644" s="33"/>
      <c r="K1644" s="100"/>
      <c r="L1644" s="104"/>
      <c r="M1644" s="77"/>
      <c r="N1644" s="77"/>
      <c r="O1644" s="77"/>
      <c r="P1644" s="77"/>
      <c r="Q1644" s="77"/>
      <c r="R1644" s="77"/>
      <c r="S1644" s="77"/>
      <c r="T1644" s="77"/>
      <c r="U1644" s="77"/>
      <c r="V1644" s="77"/>
      <c r="W1644" s="77"/>
      <c r="X1644" s="77"/>
      <c r="Y1644" s="77"/>
      <c r="Z1644" s="77"/>
    </row>
    <row r="1645" ht="15.75" customHeight="1">
      <c r="A1645" s="8"/>
      <c r="B1645" s="8"/>
      <c r="C1645" s="8"/>
      <c r="D1645" s="8"/>
      <c r="E1645" s="8"/>
      <c r="F1645" s="8"/>
      <c r="G1645" s="8"/>
      <c r="H1645" s="8"/>
      <c r="I1645" s="8"/>
      <c r="J1645" s="33"/>
      <c r="K1645" s="8"/>
      <c r="L1645" s="8"/>
      <c r="M1645" s="77"/>
      <c r="N1645" s="77"/>
      <c r="O1645" s="77"/>
      <c r="P1645" s="77"/>
      <c r="Q1645" s="77"/>
      <c r="R1645" s="77"/>
      <c r="S1645" s="77"/>
      <c r="T1645" s="77"/>
      <c r="U1645" s="77"/>
      <c r="V1645" s="77"/>
      <c r="W1645" s="77"/>
      <c r="X1645" s="77"/>
      <c r="Y1645" s="77"/>
      <c r="Z1645" s="77"/>
    </row>
    <row r="1646" ht="15.75" customHeight="1">
      <c r="A1646" s="8"/>
      <c r="B1646" s="8"/>
      <c r="C1646" s="8"/>
      <c r="D1646" s="8"/>
      <c r="E1646" s="8"/>
      <c r="F1646" s="8"/>
      <c r="G1646" s="8"/>
      <c r="H1646" s="8"/>
      <c r="I1646" s="8"/>
      <c r="J1646" s="33"/>
      <c r="K1646" s="8"/>
      <c r="L1646" s="8"/>
      <c r="M1646" s="77"/>
      <c r="N1646" s="77"/>
      <c r="O1646" s="77"/>
      <c r="P1646" s="77"/>
      <c r="Q1646" s="77"/>
      <c r="R1646" s="77"/>
      <c r="S1646" s="77"/>
      <c r="T1646" s="77"/>
      <c r="U1646" s="77"/>
      <c r="V1646" s="77"/>
      <c r="W1646" s="77"/>
      <c r="X1646" s="77"/>
      <c r="Y1646" s="77"/>
      <c r="Z1646" s="77"/>
    </row>
    <row r="1647" ht="15.75" customHeight="1">
      <c r="A1647" s="66"/>
      <c r="B1647" s="75"/>
      <c r="C1647" s="75"/>
      <c r="D1647" s="75"/>
      <c r="E1647" s="75"/>
      <c r="F1647" s="75"/>
      <c r="G1647" s="75"/>
      <c r="H1647" s="75"/>
      <c r="I1647" s="75"/>
      <c r="J1647" s="75"/>
      <c r="K1647" s="75"/>
      <c r="L1647" s="76"/>
      <c r="M1647" s="77"/>
      <c r="N1647" s="77"/>
      <c r="O1647" s="77"/>
      <c r="P1647" s="77"/>
      <c r="Q1647" s="77"/>
      <c r="R1647" s="77"/>
      <c r="S1647" s="77"/>
      <c r="T1647" s="77"/>
      <c r="U1647" s="77"/>
      <c r="V1647" s="77"/>
      <c r="W1647" s="77"/>
      <c r="X1647" s="77"/>
      <c r="Y1647" s="77"/>
      <c r="Z1647" s="77"/>
    </row>
    <row r="1648" ht="15.75" customHeight="1">
      <c r="A1648" s="78" t="s">
        <v>478</v>
      </c>
      <c r="B1648" s="79" t="s">
        <v>479</v>
      </c>
      <c r="C1648" s="75"/>
      <c r="D1648" s="76"/>
      <c r="E1648" s="80" t="s">
        <v>480</v>
      </c>
      <c r="F1648" s="75"/>
      <c r="G1648" s="76"/>
      <c r="H1648" s="79" t="s">
        <v>481</v>
      </c>
      <c r="I1648" s="75"/>
      <c r="J1648" s="75"/>
      <c r="K1648" s="75"/>
      <c r="L1648" s="76"/>
      <c r="M1648" s="77"/>
      <c r="N1648" s="77"/>
      <c r="O1648" s="77"/>
      <c r="P1648" s="77"/>
      <c r="Q1648" s="77"/>
      <c r="R1648" s="77"/>
      <c r="S1648" s="77"/>
      <c r="T1648" s="77"/>
      <c r="U1648" s="77"/>
      <c r="V1648" s="77"/>
      <c r="W1648" s="77"/>
      <c r="X1648" s="77"/>
      <c r="Y1648" s="77"/>
      <c r="Z1648" s="77"/>
    </row>
    <row r="1649" ht="15.75" customHeight="1">
      <c r="A1649" s="177">
        <v>4.0</v>
      </c>
      <c r="B1649" s="82" t="s">
        <v>482</v>
      </c>
      <c r="C1649" s="82" t="s">
        <v>483</v>
      </c>
      <c r="D1649" s="82" t="s">
        <v>484</v>
      </c>
      <c r="E1649" s="82" t="s">
        <v>485</v>
      </c>
      <c r="F1649" s="82" t="s">
        <v>484</v>
      </c>
      <c r="G1649" s="82" t="s">
        <v>524</v>
      </c>
      <c r="H1649" s="82" t="s">
        <v>486</v>
      </c>
      <c r="I1649" s="82" t="s">
        <v>487</v>
      </c>
      <c r="J1649" s="114" t="s">
        <v>488</v>
      </c>
      <c r="K1649" s="85" t="s">
        <v>489</v>
      </c>
      <c r="L1649" s="85" t="s">
        <v>490</v>
      </c>
      <c r="M1649" s="77"/>
      <c r="N1649" s="77"/>
      <c r="O1649" s="77"/>
      <c r="P1649" s="77"/>
      <c r="Q1649" s="77"/>
      <c r="R1649" s="77"/>
      <c r="S1649" s="77"/>
      <c r="T1649" s="77"/>
      <c r="U1649" s="77"/>
      <c r="V1649" s="77"/>
      <c r="W1649" s="77"/>
      <c r="X1649" s="77"/>
      <c r="Y1649" s="77"/>
      <c r="Z1649" s="77"/>
    </row>
    <row r="1650" ht="15.75" customHeight="1">
      <c r="A1650" s="86" t="s">
        <v>491</v>
      </c>
      <c r="B1650" s="87"/>
      <c r="C1650" s="87"/>
      <c r="D1650" s="87"/>
      <c r="E1650" s="87"/>
      <c r="F1650" s="87"/>
      <c r="G1650" s="87"/>
      <c r="H1650" s="87"/>
      <c r="I1650" s="87"/>
      <c r="J1650" s="115"/>
      <c r="K1650" s="87"/>
      <c r="L1650" s="87"/>
      <c r="M1650" s="77"/>
      <c r="N1650" s="77"/>
      <c r="O1650" s="77"/>
      <c r="P1650" s="77"/>
      <c r="Q1650" s="77"/>
      <c r="R1650" s="77"/>
      <c r="S1650" s="77"/>
      <c r="T1650" s="77"/>
      <c r="U1650" s="77"/>
      <c r="V1650" s="77"/>
      <c r="W1650" s="77"/>
      <c r="X1650" s="77"/>
      <c r="Y1650" s="77"/>
      <c r="Z1650" s="77"/>
    </row>
    <row r="1651" ht="15.75" customHeight="1">
      <c r="A1651" s="2"/>
      <c r="B1651" s="89"/>
      <c r="C1651" s="89"/>
      <c r="D1651" s="18">
        <f t="shared" ref="D1651:D1664" si="433">C1651*B1651</f>
        <v>0</v>
      </c>
      <c r="E1651" s="18">
        <f>B1651*A1649</f>
        <v>0</v>
      </c>
      <c r="F1651" s="18">
        <f t="shared" ref="F1651:F1664" si="434">E1651*C1651</f>
        <v>0</v>
      </c>
      <c r="G1651" s="140">
        <v>0.0</v>
      </c>
      <c r="H1651" s="18"/>
      <c r="I1651" s="89">
        <f t="shared" ref="I1651:I1664" si="435">H1651*E1651</f>
        <v>0</v>
      </c>
      <c r="J1651" s="116"/>
      <c r="K1651" s="3">
        <f t="shared" ref="K1651:K1664" si="436">J1651*I1651</f>
        <v>0</v>
      </c>
      <c r="L1651" s="3"/>
      <c r="M1651" s="77"/>
      <c r="N1651" s="77"/>
      <c r="O1651" s="77"/>
      <c r="P1651" s="77"/>
      <c r="Q1651" s="77"/>
      <c r="R1651" s="77"/>
      <c r="S1651" s="77"/>
      <c r="T1651" s="77"/>
      <c r="U1651" s="77"/>
      <c r="V1651" s="77"/>
      <c r="W1651" s="77"/>
      <c r="X1651" s="77"/>
      <c r="Y1651" s="77"/>
      <c r="Z1651" s="77"/>
    </row>
    <row r="1652" ht="15.75" customHeight="1">
      <c r="A1652" s="2"/>
      <c r="B1652" s="89"/>
      <c r="C1652" s="89"/>
      <c r="D1652" s="18">
        <f t="shared" si="433"/>
        <v>0</v>
      </c>
      <c r="E1652" s="18">
        <f>B1652*A1649</f>
        <v>0</v>
      </c>
      <c r="F1652" s="18">
        <f t="shared" si="434"/>
        <v>0</v>
      </c>
      <c r="G1652" s="87"/>
      <c r="H1652" s="18"/>
      <c r="I1652" s="89">
        <f t="shared" si="435"/>
        <v>0</v>
      </c>
      <c r="J1652" s="116"/>
      <c r="K1652" s="3">
        <f t="shared" si="436"/>
        <v>0</v>
      </c>
      <c r="L1652" s="3"/>
      <c r="M1652" s="77"/>
      <c r="N1652" s="77"/>
      <c r="O1652" s="77"/>
      <c r="P1652" s="77"/>
      <c r="Q1652" s="77"/>
      <c r="R1652" s="77"/>
      <c r="S1652" s="77"/>
      <c r="T1652" s="77"/>
      <c r="U1652" s="77"/>
      <c r="V1652" s="77"/>
      <c r="W1652" s="77"/>
      <c r="X1652" s="77"/>
      <c r="Y1652" s="77"/>
      <c r="Z1652" s="77"/>
    </row>
    <row r="1653" ht="15.75" customHeight="1">
      <c r="A1653" s="2"/>
      <c r="B1653" s="18"/>
      <c r="C1653" s="18"/>
      <c r="D1653" s="18">
        <f t="shared" si="433"/>
        <v>0</v>
      </c>
      <c r="E1653" s="18">
        <f>B1653*A1649</f>
        <v>0</v>
      </c>
      <c r="F1653" s="18">
        <f t="shared" si="434"/>
        <v>0</v>
      </c>
      <c r="G1653" s="148" t="s">
        <v>527</v>
      </c>
      <c r="H1653" s="18"/>
      <c r="I1653" s="89">
        <f t="shared" si="435"/>
        <v>0</v>
      </c>
      <c r="J1653" s="116"/>
      <c r="K1653" s="3">
        <f t="shared" si="436"/>
        <v>0</v>
      </c>
      <c r="L1653" s="3"/>
      <c r="M1653" s="77"/>
      <c r="N1653" s="77"/>
      <c r="O1653" s="77"/>
      <c r="P1653" s="77"/>
      <c r="Q1653" s="77"/>
      <c r="R1653" s="77"/>
      <c r="S1653" s="77"/>
      <c r="T1653" s="77"/>
      <c r="U1653" s="77"/>
      <c r="V1653" s="77"/>
      <c r="W1653" s="77"/>
      <c r="X1653" s="77"/>
      <c r="Y1653" s="77"/>
      <c r="Z1653" s="77"/>
    </row>
    <row r="1654" ht="15.75" customHeight="1">
      <c r="A1654" s="2"/>
      <c r="B1654" s="18"/>
      <c r="C1654" s="18"/>
      <c r="D1654" s="18">
        <f t="shared" si="433"/>
        <v>0</v>
      </c>
      <c r="E1654" s="18">
        <f>B1654*A1649</f>
        <v>0</v>
      </c>
      <c r="F1654" s="18">
        <f t="shared" si="434"/>
        <v>0</v>
      </c>
      <c r="G1654" s="142"/>
      <c r="H1654" s="18"/>
      <c r="I1654" s="89">
        <f t="shared" si="435"/>
        <v>0</v>
      </c>
      <c r="J1654" s="116"/>
      <c r="K1654" s="3">
        <f t="shared" si="436"/>
        <v>0</v>
      </c>
      <c r="L1654" s="3"/>
      <c r="M1654" s="77"/>
      <c r="N1654" s="77"/>
      <c r="O1654" s="77"/>
      <c r="P1654" s="77"/>
      <c r="Q1654" s="77"/>
      <c r="R1654" s="77"/>
      <c r="S1654" s="77"/>
      <c r="T1654" s="77"/>
      <c r="U1654" s="77"/>
      <c r="V1654" s="77"/>
      <c r="W1654" s="77"/>
      <c r="X1654" s="77"/>
      <c r="Y1654" s="77"/>
      <c r="Z1654" s="77"/>
    </row>
    <row r="1655" ht="15.75" customHeight="1">
      <c r="A1655" s="2"/>
      <c r="B1655" s="18"/>
      <c r="C1655" s="18"/>
      <c r="D1655" s="18">
        <f t="shared" si="433"/>
        <v>0</v>
      </c>
      <c r="E1655" s="18">
        <f>B1655*A1649</f>
        <v>0</v>
      </c>
      <c r="F1655" s="18">
        <f t="shared" si="434"/>
        <v>0</v>
      </c>
      <c r="G1655" s="142"/>
      <c r="H1655" s="18"/>
      <c r="I1655" s="89">
        <f t="shared" si="435"/>
        <v>0</v>
      </c>
      <c r="J1655" s="116"/>
      <c r="K1655" s="3">
        <f t="shared" si="436"/>
        <v>0</v>
      </c>
      <c r="L1655" s="3"/>
      <c r="M1655" s="77"/>
      <c r="N1655" s="77"/>
      <c r="O1655" s="77"/>
      <c r="P1655" s="77"/>
      <c r="Q1655" s="77"/>
      <c r="R1655" s="77"/>
      <c r="S1655" s="77"/>
      <c r="T1655" s="77"/>
      <c r="U1655" s="77"/>
      <c r="V1655" s="77"/>
      <c r="W1655" s="77"/>
      <c r="X1655" s="77"/>
      <c r="Y1655" s="77"/>
      <c r="Z1655" s="77"/>
    </row>
    <row r="1656" ht="15.75" customHeight="1">
      <c r="A1656" s="2"/>
      <c r="B1656" s="18"/>
      <c r="C1656" s="18"/>
      <c r="D1656" s="18">
        <f t="shared" si="433"/>
        <v>0</v>
      </c>
      <c r="E1656" s="18">
        <f>B1656*A1649</f>
        <v>0</v>
      </c>
      <c r="F1656" s="18">
        <f t="shared" si="434"/>
        <v>0</v>
      </c>
      <c r="G1656" s="87"/>
      <c r="H1656" s="18"/>
      <c r="I1656" s="89">
        <f t="shared" si="435"/>
        <v>0</v>
      </c>
      <c r="J1656" s="116"/>
      <c r="K1656" s="3">
        <f t="shared" si="436"/>
        <v>0</v>
      </c>
      <c r="L1656" s="3"/>
      <c r="M1656" s="77"/>
      <c r="N1656" s="77"/>
      <c r="O1656" s="77"/>
      <c r="P1656" s="77"/>
      <c r="Q1656" s="77"/>
      <c r="R1656" s="77"/>
      <c r="S1656" s="77"/>
      <c r="T1656" s="77"/>
      <c r="U1656" s="77"/>
      <c r="V1656" s="77"/>
      <c r="W1656" s="77"/>
      <c r="X1656" s="77"/>
      <c r="Y1656" s="77"/>
      <c r="Z1656" s="77"/>
    </row>
    <row r="1657" ht="15.75" customHeight="1">
      <c r="A1657" s="2"/>
      <c r="B1657" s="18"/>
      <c r="C1657" s="18"/>
      <c r="D1657" s="18">
        <f t="shared" si="433"/>
        <v>0</v>
      </c>
      <c r="E1657" s="18">
        <f>B1657*A1649</f>
        <v>0</v>
      </c>
      <c r="F1657" s="18">
        <f t="shared" si="434"/>
        <v>0</v>
      </c>
      <c r="G1657" s="59"/>
      <c r="H1657" s="18"/>
      <c r="I1657" s="89">
        <f t="shared" si="435"/>
        <v>0</v>
      </c>
      <c r="J1657" s="116"/>
      <c r="K1657" s="3">
        <f t="shared" si="436"/>
        <v>0</v>
      </c>
      <c r="L1657" s="3"/>
      <c r="M1657" s="77"/>
      <c r="N1657" s="77"/>
      <c r="O1657" s="77"/>
      <c r="P1657" s="77"/>
      <c r="Q1657" s="77"/>
      <c r="R1657" s="77"/>
      <c r="S1657" s="77"/>
      <c r="T1657" s="77"/>
      <c r="U1657" s="77"/>
      <c r="V1657" s="77"/>
      <c r="W1657" s="77"/>
      <c r="X1657" s="77"/>
      <c r="Y1657" s="77"/>
      <c r="Z1657" s="77"/>
    </row>
    <row r="1658" ht="15.75" customHeight="1">
      <c r="A1658" s="2"/>
      <c r="B1658" s="89"/>
      <c r="C1658" s="89"/>
      <c r="D1658" s="18">
        <f t="shared" si="433"/>
        <v>0</v>
      </c>
      <c r="E1658" s="18">
        <f>B1658*A1649</f>
        <v>0</v>
      </c>
      <c r="F1658" s="18">
        <f t="shared" si="434"/>
        <v>0</v>
      </c>
      <c r="G1658" s="148" t="s">
        <v>528</v>
      </c>
      <c r="H1658" s="18"/>
      <c r="I1658" s="89">
        <f t="shared" si="435"/>
        <v>0</v>
      </c>
      <c r="J1658" s="116"/>
      <c r="K1658" s="3">
        <f t="shared" si="436"/>
        <v>0</v>
      </c>
      <c r="L1658" s="3"/>
      <c r="M1658" s="77"/>
      <c r="N1658" s="77"/>
      <c r="O1658" s="77"/>
      <c r="P1658" s="77"/>
      <c r="Q1658" s="77"/>
      <c r="R1658" s="77"/>
      <c r="S1658" s="77"/>
      <c r="T1658" s="77"/>
      <c r="U1658" s="77"/>
      <c r="V1658" s="77"/>
      <c r="W1658" s="77"/>
      <c r="X1658" s="77"/>
      <c r="Y1658" s="77"/>
      <c r="Z1658" s="77"/>
    </row>
    <row r="1659" ht="15.75" customHeight="1">
      <c r="A1659" s="2"/>
      <c r="B1659" s="89"/>
      <c r="C1659" s="89"/>
      <c r="D1659" s="18">
        <f t="shared" si="433"/>
        <v>0</v>
      </c>
      <c r="E1659" s="18">
        <f>B1659*A1649</f>
        <v>0</v>
      </c>
      <c r="F1659" s="18">
        <f t="shared" si="434"/>
        <v>0</v>
      </c>
      <c r="G1659" s="142"/>
      <c r="H1659" s="18"/>
      <c r="I1659" s="89">
        <f t="shared" si="435"/>
        <v>0</v>
      </c>
      <c r="J1659" s="116"/>
      <c r="K1659" s="3">
        <f t="shared" si="436"/>
        <v>0</v>
      </c>
      <c r="L1659" s="3"/>
      <c r="M1659" s="77"/>
      <c r="N1659" s="77"/>
      <c r="O1659" s="77"/>
      <c r="P1659" s="77"/>
      <c r="Q1659" s="77"/>
      <c r="R1659" s="77"/>
      <c r="S1659" s="77"/>
      <c r="T1659" s="77"/>
      <c r="U1659" s="77"/>
      <c r="V1659" s="77"/>
      <c r="W1659" s="77"/>
      <c r="X1659" s="77"/>
      <c r="Y1659" s="77"/>
      <c r="Z1659" s="77"/>
    </row>
    <row r="1660" ht="15.75" customHeight="1">
      <c r="A1660" s="1"/>
      <c r="B1660" s="89"/>
      <c r="C1660" s="89"/>
      <c r="D1660" s="18">
        <f t="shared" si="433"/>
        <v>0</v>
      </c>
      <c r="E1660" s="18">
        <f>B1660*A1649</f>
        <v>0</v>
      </c>
      <c r="F1660" s="18">
        <f t="shared" si="434"/>
        <v>0</v>
      </c>
      <c r="G1660" s="142"/>
      <c r="H1660" s="18"/>
      <c r="I1660" s="89">
        <f t="shared" si="435"/>
        <v>0</v>
      </c>
      <c r="J1660" s="116"/>
      <c r="K1660" s="3">
        <f t="shared" si="436"/>
        <v>0</v>
      </c>
      <c r="L1660" s="3"/>
      <c r="M1660" s="77"/>
      <c r="N1660" s="77"/>
      <c r="O1660" s="77"/>
      <c r="P1660" s="77"/>
      <c r="Q1660" s="77"/>
      <c r="R1660" s="77"/>
      <c r="S1660" s="77"/>
      <c r="T1660" s="77"/>
      <c r="U1660" s="77"/>
      <c r="V1660" s="77"/>
      <c r="W1660" s="77"/>
      <c r="X1660" s="77"/>
      <c r="Y1660" s="77"/>
      <c r="Z1660" s="77"/>
    </row>
    <row r="1661" ht="15.75" customHeight="1">
      <c r="A1661" s="1"/>
      <c r="B1661" s="89"/>
      <c r="C1661" s="89"/>
      <c r="D1661" s="18">
        <f t="shared" si="433"/>
        <v>0</v>
      </c>
      <c r="E1661" s="18">
        <f>B1661*A1649</f>
        <v>0</v>
      </c>
      <c r="F1661" s="18">
        <f t="shared" si="434"/>
        <v>0</v>
      </c>
      <c r="G1661" s="142"/>
      <c r="H1661" s="18"/>
      <c r="I1661" s="89">
        <f t="shared" si="435"/>
        <v>0</v>
      </c>
      <c r="J1661" s="116"/>
      <c r="K1661" s="3">
        <f t="shared" si="436"/>
        <v>0</v>
      </c>
      <c r="L1661" s="3"/>
      <c r="M1661" s="77"/>
      <c r="N1661" s="77"/>
      <c r="O1661" s="77"/>
      <c r="P1661" s="77"/>
      <c r="Q1661" s="77"/>
      <c r="R1661" s="77"/>
      <c r="S1661" s="77"/>
      <c r="T1661" s="77"/>
      <c r="U1661" s="77"/>
      <c r="V1661" s="77"/>
      <c r="W1661" s="77"/>
      <c r="X1661" s="77"/>
      <c r="Y1661" s="77"/>
      <c r="Z1661" s="77"/>
    </row>
    <row r="1662" ht="15.75" customHeight="1">
      <c r="A1662" s="31"/>
      <c r="B1662" s="89"/>
      <c r="C1662" s="89"/>
      <c r="D1662" s="95">
        <f t="shared" si="433"/>
        <v>0</v>
      </c>
      <c r="E1662" s="95">
        <f>B1662*A1649</f>
        <v>0</v>
      </c>
      <c r="F1662" s="18">
        <f t="shared" si="434"/>
        <v>0</v>
      </c>
      <c r="G1662" s="87"/>
      <c r="H1662" s="18"/>
      <c r="I1662" s="89">
        <f t="shared" si="435"/>
        <v>0</v>
      </c>
      <c r="J1662" s="118"/>
      <c r="K1662" s="3">
        <f t="shared" si="436"/>
        <v>0</v>
      </c>
      <c r="L1662" s="3"/>
      <c r="M1662" s="77"/>
      <c r="N1662" s="77"/>
      <c r="O1662" s="77"/>
      <c r="P1662" s="77"/>
      <c r="Q1662" s="77"/>
      <c r="R1662" s="77"/>
      <c r="S1662" s="77"/>
      <c r="T1662" s="77"/>
      <c r="U1662" s="77"/>
      <c r="V1662" s="77"/>
      <c r="W1662" s="77"/>
      <c r="X1662" s="77"/>
      <c r="Y1662" s="77"/>
      <c r="Z1662" s="77"/>
    </row>
    <row r="1663" ht="15.75" customHeight="1">
      <c r="A1663" s="31"/>
      <c r="B1663" s="89"/>
      <c r="C1663" s="89"/>
      <c r="D1663" s="18">
        <f t="shared" si="433"/>
        <v>0</v>
      </c>
      <c r="E1663" s="18">
        <f>B1663*A1649</f>
        <v>0</v>
      </c>
      <c r="F1663" s="18">
        <f t="shared" si="434"/>
        <v>0</v>
      </c>
      <c r="G1663" s="143">
        <f>F1665/A1649</f>
        <v>0</v>
      </c>
      <c r="H1663" s="18"/>
      <c r="I1663" s="89">
        <f t="shared" si="435"/>
        <v>0</v>
      </c>
      <c r="J1663" s="3"/>
      <c r="K1663" s="3">
        <f t="shared" si="436"/>
        <v>0</v>
      </c>
      <c r="L1663" s="3"/>
      <c r="M1663" s="77"/>
      <c r="N1663" s="77"/>
      <c r="O1663" s="77"/>
      <c r="P1663" s="77"/>
      <c r="Q1663" s="77"/>
      <c r="R1663" s="77"/>
      <c r="S1663" s="77"/>
      <c r="T1663" s="77"/>
      <c r="U1663" s="77"/>
      <c r="V1663" s="77"/>
      <c r="W1663" s="77"/>
      <c r="X1663" s="77"/>
      <c r="Y1663" s="77"/>
      <c r="Z1663" s="77"/>
    </row>
    <row r="1664" ht="15.75" customHeight="1">
      <c r="A1664" s="31"/>
      <c r="B1664" s="89"/>
      <c r="C1664" s="89"/>
      <c r="D1664" s="18">
        <f t="shared" si="433"/>
        <v>0</v>
      </c>
      <c r="E1664" s="18">
        <f>B1664*A1649</f>
        <v>0</v>
      </c>
      <c r="F1664" s="18">
        <f t="shared" si="434"/>
        <v>0</v>
      </c>
      <c r="G1664" s="142"/>
      <c r="H1664" s="18"/>
      <c r="I1664" s="89">
        <f t="shared" si="435"/>
        <v>0</v>
      </c>
      <c r="J1664" s="3"/>
      <c r="K1664" s="3">
        <f t="shared" si="436"/>
        <v>0</v>
      </c>
      <c r="L1664" s="3"/>
      <c r="M1664" s="77"/>
      <c r="N1664" s="77"/>
      <c r="O1664" s="77"/>
      <c r="P1664" s="77"/>
      <c r="Q1664" s="77"/>
      <c r="R1664" s="77"/>
      <c r="S1664" s="77"/>
      <c r="T1664" s="77"/>
      <c r="U1664" s="77"/>
      <c r="V1664" s="77"/>
      <c r="W1664" s="77"/>
      <c r="X1664" s="77"/>
      <c r="Y1664" s="77"/>
      <c r="Z1664" s="77"/>
    </row>
    <row r="1665" ht="15.75" customHeight="1">
      <c r="A1665" s="4" t="s">
        <v>495</v>
      </c>
      <c r="B1665" s="97">
        <f>SUM(B1651:B1664)</f>
        <v>0</v>
      </c>
      <c r="C1665" s="96"/>
      <c r="D1665" s="97">
        <f t="shared" ref="D1665:F1665" si="437">SUM(D1651:D1664)</f>
        <v>0</v>
      </c>
      <c r="E1665" s="97">
        <f t="shared" si="437"/>
        <v>0</v>
      </c>
      <c r="F1665" s="97">
        <f t="shared" si="437"/>
        <v>0</v>
      </c>
      <c r="G1665" s="87"/>
      <c r="H1665" s="96"/>
      <c r="I1665" s="97">
        <f t="shared" ref="I1665:L1665" si="438">SUM(I1651:I1664)</f>
        <v>0</v>
      </c>
      <c r="J1665" s="98">
        <f t="shared" si="438"/>
        <v>0</v>
      </c>
      <c r="K1665" s="98">
        <f t="shared" si="438"/>
        <v>0</v>
      </c>
      <c r="L1665" s="98">
        <f t="shared" si="438"/>
        <v>0</v>
      </c>
      <c r="M1665" s="77"/>
      <c r="N1665" s="77"/>
      <c r="O1665" s="77"/>
      <c r="P1665" s="77"/>
      <c r="Q1665" s="77"/>
      <c r="R1665" s="77"/>
      <c r="S1665" s="77"/>
      <c r="T1665" s="77"/>
      <c r="U1665" s="77"/>
      <c r="V1665" s="77"/>
      <c r="W1665" s="77"/>
      <c r="X1665" s="77"/>
      <c r="Y1665" s="77"/>
      <c r="Z1665" s="77"/>
    </row>
    <row r="1666" ht="15.75" customHeight="1">
      <c r="A1666" s="8"/>
      <c r="B1666" s="100"/>
      <c r="C1666" s="100"/>
      <c r="D1666" s="100"/>
      <c r="E1666" s="100"/>
      <c r="F1666" s="100"/>
      <c r="G1666" s="100"/>
      <c r="H1666" s="100"/>
      <c r="I1666" s="101" t="s">
        <v>496</v>
      </c>
      <c r="J1666" s="33"/>
      <c r="K1666" s="100"/>
      <c r="L1666" s="101" t="s">
        <v>497</v>
      </c>
      <c r="M1666" s="77"/>
      <c r="N1666" s="77"/>
      <c r="O1666" s="77"/>
      <c r="P1666" s="77"/>
      <c r="Q1666" s="77"/>
      <c r="R1666" s="77"/>
      <c r="S1666" s="77"/>
      <c r="T1666" s="77"/>
      <c r="U1666" s="77"/>
      <c r="V1666" s="77"/>
      <c r="W1666" s="77"/>
      <c r="X1666" s="77"/>
      <c r="Y1666" s="77"/>
      <c r="Z1666" s="77"/>
    </row>
    <row r="1667" ht="15.75" customHeight="1">
      <c r="A1667" s="8"/>
      <c r="B1667" s="100"/>
      <c r="C1667" s="100"/>
      <c r="D1667" s="100"/>
      <c r="E1667" s="100"/>
      <c r="F1667" s="100"/>
      <c r="G1667" s="100"/>
      <c r="H1667" s="100"/>
      <c r="I1667" s="104">
        <f>G1663*A1649</f>
        <v>0</v>
      </c>
      <c r="J1667" s="33"/>
      <c r="K1667" s="100"/>
      <c r="L1667" s="104"/>
      <c r="M1667" s="77"/>
      <c r="N1667" s="77"/>
      <c r="O1667" s="77"/>
      <c r="P1667" s="77"/>
      <c r="Q1667" s="77"/>
      <c r="R1667" s="77"/>
      <c r="S1667" s="77"/>
      <c r="T1667" s="77"/>
      <c r="U1667" s="77"/>
      <c r="V1667" s="77"/>
      <c r="W1667" s="77"/>
      <c r="X1667" s="77"/>
      <c r="Y1667" s="77"/>
      <c r="Z1667" s="77"/>
    </row>
  </sheetData>
  <mergeCells count="1377">
    <mergeCell ref="G1198:G1201"/>
    <mergeCell ref="E1215:G1215"/>
    <mergeCell ref="G1208:G1210"/>
    <mergeCell ref="G1175:G1178"/>
    <mergeCell ref="G1180:G1184"/>
    <mergeCell ref="F1103:F1104"/>
    <mergeCell ref="G1103:G1104"/>
    <mergeCell ref="G1196:G1197"/>
    <mergeCell ref="E1194:E1195"/>
    <mergeCell ref="F1194:F1195"/>
    <mergeCell ref="E1193:G1193"/>
    <mergeCell ref="G1173:G1174"/>
    <mergeCell ref="G1355:G1356"/>
    <mergeCell ref="E1353:E1354"/>
    <mergeCell ref="F1353:F1354"/>
    <mergeCell ref="F1376:F1377"/>
    <mergeCell ref="E1376:E1377"/>
    <mergeCell ref="E1375:G1375"/>
    <mergeCell ref="K1398:K1399"/>
    <mergeCell ref="L1398:L1399"/>
    <mergeCell ref="G1398:G1399"/>
    <mergeCell ref="E1398:E1399"/>
    <mergeCell ref="J1398:J1399"/>
    <mergeCell ref="H1397:L1397"/>
    <mergeCell ref="H1376:H1377"/>
    <mergeCell ref="G1367:G1369"/>
    <mergeCell ref="G1362:G1366"/>
    <mergeCell ref="G1376:G1377"/>
    <mergeCell ref="G1357:G1360"/>
    <mergeCell ref="L1353:L1354"/>
    <mergeCell ref="H1375:L1375"/>
    <mergeCell ref="G1423:G1424"/>
    <mergeCell ref="G1407:G1411"/>
    <mergeCell ref="G1412:G1414"/>
    <mergeCell ref="G1425:G1428"/>
    <mergeCell ref="K1421:K1422"/>
    <mergeCell ref="L1421:L1422"/>
    <mergeCell ref="J1421:J1422"/>
    <mergeCell ref="H1420:L1420"/>
    <mergeCell ref="I1376:I1377"/>
    <mergeCell ref="L1376:L1377"/>
    <mergeCell ref="J1376:J1377"/>
    <mergeCell ref="K1376:K1377"/>
    <mergeCell ref="H1443:L1443"/>
    <mergeCell ref="I1444:I1445"/>
    <mergeCell ref="H1444:H1445"/>
    <mergeCell ref="H1466:L1466"/>
    <mergeCell ref="G1558:G1559"/>
    <mergeCell ref="G1562:G1565"/>
    <mergeCell ref="G1560:G1561"/>
    <mergeCell ref="E1444:E1445"/>
    <mergeCell ref="E1466:G1466"/>
    <mergeCell ref="E1467:E1468"/>
    <mergeCell ref="G1458:G1460"/>
    <mergeCell ref="G1469:G1470"/>
    <mergeCell ref="G1503:G1505"/>
    <mergeCell ref="G1498:G1502"/>
    <mergeCell ref="G1526:G1528"/>
    <mergeCell ref="G1521:G1525"/>
    <mergeCell ref="G1544:G1548"/>
    <mergeCell ref="G1549:G1551"/>
    <mergeCell ref="G1539:G1542"/>
    <mergeCell ref="G1016:G1019"/>
    <mergeCell ref="H1033:L1033"/>
    <mergeCell ref="E1033:G1033"/>
    <mergeCell ref="G1003:G1005"/>
    <mergeCell ref="H1012:H1013"/>
    <mergeCell ref="G1014:G1015"/>
    <mergeCell ref="E1012:E1013"/>
    <mergeCell ref="G1012:G1013"/>
    <mergeCell ref="F1012:F1013"/>
    <mergeCell ref="H988:L988"/>
    <mergeCell ref="L966:L967"/>
    <mergeCell ref="K966:K967"/>
    <mergeCell ref="L943:L944"/>
    <mergeCell ref="H965:L965"/>
    <mergeCell ref="H942:L942"/>
    <mergeCell ref="I966:I967"/>
    <mergeCell ref="I943:I944"/>
    <mergeCell ref="J943:J944"/>
    <mergeCell ref="K943:K944"/>
    <mergeCell ref="J966:J967"/>
    <mergeCell ref="G1082:G1083"/>
    <mergeCell ref="G1061:G1064"/>
    <mergeCell ref="G1071:G1073"/>
    <mergeCell ref="G1066:G1070"/>
    <mergeCell ref="G1080:G1081"/>
    <mergeCell ref="G1059:G1060"/>
    <mergeCell ref="G1057:G1058"/>
    <mergeCell ref="G1036:G1037"/>
    <mergeCell ref="G1038:G1041"/>
    <mergeCell ref="E1079:G1079"/>
    <mergeCell ref="E1080:E1081"/>
    <mergeCell ref="F1080:F1081"/>
    <mergeCell ref="E1103:E1104"/>
    <mergeCell ref="E1102:G1102"/>
    <mergeCell ref="G1089:G1093"/>
    <mergeCell ref="G1084:G1087"/>
    <mergeCell ref="G1034:G1035"/>
    <mergeCell ref="G1043:G1047"/>
    <mergeCell ref="G1048:G1050"/>
    <mergeCell ref="G1264:G1265"/>
    <mergeCell ref="G1266:G1269"/>
    <mergeCell ref="H1238:L1238"/>
    <mergeCell ref="J1239:J1240"/>
    <mergeCell ref="K1239:K1240"/>
    <mergeCell ref="L1239:L1240"/>
    <mergeCell ref="G1241:G1242"/>
    <mergeCell ref="G1239:G1240"/>
    <mergeCell ref="E1307:E1308"/>
    <mergeCell ref="I807:I808"/>
    <mergeCell ref="J830:J831"/>
    <mergeCell ref="I830:I831"/>
    <mergeCell ref="E830:E831"/>
    <mergeCell ref="F830:F831"/>
    <mergeCell ref="L807:L808"/>
    <mergeCell ref="K830:K831"/>
    <mergeCell ref="I784:I785"/>
    <mergeCell ref="H874:L874"/>
    <mergeCell ref="G816:G820"/>
    <mergeCell ref="G852:G853"/>
    <mergeCell ref="H851:L851"/>
    <mergeCell ref="G866:G868"/>
    <mergeCell ref="G821:G823"/>
    <mergeCell ref="G788:G791"/>
    <mergeCell ref="G786:G787"/>
    <mergeCell ref="G793:G797"/>
    <mergeCell ref="G811:G814"/>
    <mergeCell ref="G809:G810"/>
    <mergeCell ref="F807:F808"/>
    <mergeCell ref="E851:G851"/>
    <mergeCell ref="E874:G874"/>
    <mergeCell ref="E784:E785"/>
    <mergeCell ref="E829:G829"/>
    <mergeCell ref="H852:H853"/>
    <mergeCell ref="J852:J853"/>
    <mergeCell ref="I852:I853"/>
    <mergeCell ref="L852:L853"/>
    <mergeCell ref="K852:K853"/>
    <mergeCell ref="J784:J785"/>
    <mergeCell ref="K807:K808"/>
    <mergeCell ref="L875:L876"/>
    <mergeCell ref="J875:J876"/>
    <mergeCell ref="E875:E876"/>
    <mergeCell ref="K875:K876"/>
    <mergeCell ref="F875:F876"/>
    <mergeCell ref="G807:G808"/>
    <mergeCell ref="G798:G800"/>
    <mergeCell ref="E807:E808"/>
    <mergeCell ref="E806:G806"/>
    <mergeCell ref="G877:G878"/>
    <mergeCell ref="G875:G876"/>
    <mergeCell ref="G854:G855"/>
    <mergeCell ref="G861:G865"/>
    <mergeCell ref="G856:G859"/>
    <mergeCell ref="I898:I899"/>
    <mergeCell ref="I875:I876"/>
    <mergeCell ref="J898:J899"/>
    <mergeCell ref="H875:H876"/>
    <mergeCell ref="K601:K602"/>
    <mergeCell ref="L601:L602"/>
    <mergeCell ref="I555:I556"/>
    <mergeCell ref="G559:G562"/>
    <mergeCell ref="G557:G558"/>
    <mergeCell ref="H555:H556"/>
    <mergeCell ref="G555:G556"/>
    <mergeCell ref="H578:H579"/>
    <mergeCell ref="G580:G581"/>
    <mergeCell ref="G578:G579"/>
    <mergeCell ref="H601:H602"/>
    <mergeCell ref="G601:G602"/>
    <mergeCell ref="H577:L577"/>
    <mergeCell ref="I578:I579"/>
    <mergeCell ref="J578:J579"/>
    <mergeCell ref="K555:K556"/>
    <mergeCell ref="J555:J556"/>
    <mergeCell ref="G569:G571"/>
    <mergeCell ref="G564:G568"/>
    <mergeCell ref="G610:G614"/>
    <mergeCell ref="G615:G617"/>
    <mergeCell ref="H554:L554"/>
    <mergeCell ref="I601:I602"/>
    <mergeCell ref="G587:G591"/>
    <mergeCell ref="G582:G585"/>
    <mergeCell ref="G592:G594"/>
    <mergeCell ref="G661:G663"/>
    <mergeCell ref="G649:G650"/>
    <mergeCell ref="G628:G631"/>
    <mergeCell ref="G633:G637"/>
    <mergeCell ref="G626:G627"/>
    <mergeCell ref="G624:G625"/>
    <mergeCell ref="G536:G539"/>
    <mergeCell ref="G541:G545"/>
    <mergeCell ref="G534:G535"/>
    <mergeCell ref="G605:G608"/>
    <mergeCell ref="G603:G604"/>
    <mergeCell ref="G672:G673"/>
    <mergeCell ref="G670:G671"/>
    <mergeCell ref="G647:G648"/>
    <mergeCell ref="G638:G640"/>
    <mergeCell ref="G546:G548"/>
    <mergeCell ref="E601:E602"/>
    <mergeCell ref="F601:F602"/>
    <mergeCell ref="G518:G522"/>
    <mergeCell ref="G523:G525"/>
    <mergeCell ref="F532:F533"/>
    <mergeCell ref="E531:G531"/>
    <mergeCell ref="E577:G577"/>
    <mergeCell ref="E578:E579"/>
    <mergeCell ref="F578:F579"/>
    <mergeCell ref="E623:G623"/>
    <mergeCell ref="G532:G533"/>
    <mergeCell ref="E532:E533"/>
    <mergeCell ref="E600:G600"/>
    <mergeCell ref="E554:G554"/>
    <mergeCell ref="G467:G470"/>
    <mergeCell ref="G465:G466"/>
    <mergeCell ref="G495:G499"/>
    <mergeCell ref="G490:G493"/>
    <mergeCell ref="G509:G510"/>
    <mergeCell ref="G500:G502"/>
    <mergeCell ref="G472:G476"/>
    <mergeCell ref="G477:G479"/>
    <mergeCell ref="G488:G489"/>
    <mergeCell ref="G486:G487"/>
    <mergeCell ref="E508:G508"/>
    <mergeCell ref="E509:E510"/>
    <mergeCell ref="D509:D510"/>
    <mergeCell ref="D486:D487"/>
    <mergeCell ref="F486:F487"/>
    <mergeCell ref="E485:G485"/>
    <mergeCell ref="E486:E487"/>
    <mergeCell ref="F509:F510"/>
    <mergeCell ref="F624:F625"/>
    <mergeCell ref="E624:E625"/>
    <mergeCell ref="F555:F556"/>
    <mergeCell ref="E555:E556"/>
    <mergeCell ref="D578:D579"/>
    <mergeCell ref="D555:D556"/>
    <mergeCell ref="D624:D625"/>
    <mergeCell ref="D670:D671"/>
    <mergeCell ref="D647:D648"/>
    <mergeCell ref="I463:I464"/>
    <mergeCell ref="H463:H464"/>
    <mergeCell ref="L463:L464"/>
    <mergeCell ref="H485:L485"/>
    <mergeCell ref="K463:K464"/>
    <mergeCell ref="J463:J464"/>
    <mergeCell ref="D463:D464"/>
    <mergeCell ref="G463:G464"/>
    <mergeCell ref="F463:F464"/>
    <mergeCell ref="E463:E464"/>
    <mergeCell ref="J670:J671"/>
    <mergeCell ref="J647:J648"/>
    <mergeCell ref="I647:I648"/>
    <mergeCell ref="I624:I625"/>
    <mergeCell ref="H624:H625"/>
    <mergeCell ref="L532:L533"/>
    <mergeCell ref="K532:K533"/>
    <mergeCell ref="I532:I533"/>
    <mergeCell ref="H532:H533"/>
    <mergeCell ref="J532:J533"/>
    <mergeCell ref="D532:D533"/>
    <mergeCell ref="K693:K694"/>
    <mergeCell ref="K578:K579"/>
    <mergeCell ref="L578:L579"/>
    <mergeCell ref="L555:L556"/>
    <mergeCell ref="L509:L510"/>
    <mergeCell ref="L486:L487"/>
    <mergeCell ref="K486:K487"/>
    <mergeCell ref="I486:I487"/>
    <mergeCell ref="J486:J487"/>
    <mergeCell ref="G513:G516"/>
    <mergeCell ref="G511:G512"/>
    <mergeCell ref="H486:H487"/>
    <mergeCell ref="H508:L508"/>
    <mergeCell ref="H531:L531"/>
    <mergeCell ref="K509:K510"/>
    <mergeCell ref="H509:H510"/>
    <mergeCell ref="J509:J510"/>
    <mergeCell ref="I509:I510"/>
    <mergeCell ref="G1430:G1434"/>
    <mergeCell ref="G1435:G1437"/>
    <mergeCell ref="G1402:G1405"/>
    <mergeCell ref="H1421:H1422"/>
    <mergeCell ref="G1400:G1401"/>
    <mergeCell ref="G1421:G1422"/>
    <mergeCell ref="F1421:F1422"/>
    <mergeCell ref="I1421:I1422"/>
    <mergeCell ref="E1397:G1397"/>
    <mergeCell ref="F1398:F1399"/>
    <mergeCell ref="I1398:I1399"/>
    <mergeCell ref="H1398:H1399"/>
    <mergeCell ref="D1398:D1399"/>
    <mergeCell ref="G1491:G1492"/>
    <mergeCell ref="G1489:G1490"/>
    <mergeCell ref="G1448:G1451"/>
    <mergeCell ref="G1453:G1457"/>
    <mergeCell ref="E1420:G1420"/>
    <mergeCell ref="E1421:E1422"/>
    <mergeCell ref="E1443:G1443"/>
    <mergeCell ref="D1444:D1445"/>
    <mergeCell ref="J1057:J1058"/>
    <mergeCell ref="K1057:K1058"/>
    <mergeCell ref="I1034:I1035"/>
    <mergeCell ref="L1034:L1035"/>
    <mergeCell ref="J1034:J1035"/>
    <mergeCell ref="K1034:K1035"/>
    <mergeCell ref="I1057:I1058"/>
    <mergeCell ref="L1057:L1058"/>
    <mergeCell ref="J989:J990"/>
    <mergeCell ref="K989:K990"/>
    <mergeCell ref="H989:H990"/>
    <mergeCell ref="H1011:L1011"/>
    <mergeCell ref="L1103:L1104"/>
    <mergeCell ref="I1103:I1104"/>
    <mergeCell ref="L1012:L1013"/>
    <mergeCell ref="K1012:K1013"/>
    <mergeCell ref="J1012:J1013"/>
    <mergeCell ref="I1012:I1013"/>
    <mergeCell ref="I989:I990"/>
    <mergeCell ref="L989:L990"/>
    <mergeCell ref="K1103:K1104"/>
    <mergeCell ref="J1103:J1104"/>
    <mergeCell ref="H1079:L1079"/>
    <mergeCell ref="K1080:K1081"/>
    <mergeCell ref="L1080:L1081"/>
    <mergeCell ref="J1080:J1081"/>
    <mergeCell ref="I1080:I1081"/>
    <mergeCell ref="H1103:H1104"/>
    <mergeCell ref="H1102:L1102"/>
    <mergeCell ref="G998:G1002"/>
    <mergeCell ref="E1011:G1011"/>
    <mergeCell ref="F989:F990"/>
    <mergeCell ref="E989:E990"/>
    <mergeCell ref="E943:E944"/>
    <mergeCell ref="F943:F944"/>
    <mergeCell ref="E965:G965"/>
    <mergeCell ref="G989:G990"/>
    <mergeCell ref="G993:G996"/>
    <mergeCell ref="G991:G992"/>
    <mergeCell ref="E988:G988"/>
    <mergeCell ref="E1330:E1331"/>
    <mergeCell ref="E1285:E1286"/>
    <mergeCell ref="G1248:G1252"/>
    <mergeCell ref="G1262:G1263"/>
    <mergeCell ref="G1321:G1323"/>
    <mergeCell ref="E1329:G1329"/>
    <mergeCell ref="G1334:G1337"/>
    <mergeCell ref="E1306:G1306"/>
    <mergeCell ref="E1352:G1352"/>
    <mergeCell ref="E1262:E1263"/>
    <mergeCell ref="J1262:J1263"/>
    <mergeCell ref="I1262:I1263"/>
    <mergeCell ref="G1271:G1275"/>
    <mergeCell ref="H1262:H1263"/>
    <mergeCell ref="I1239:I1240"/>
    <mergeCell ref="H1239:H1240"/>
    <mergeCell ref="H1261:L1261"/>
    <mergeCell ref="K1262:K1263"/>
    <mergeCell ref="L1262:L1263"/>
    <mergeCell ref="K739:K740"/>
    <mergeCell ref="J739:J740"/>
    <mergeCell ref="H738:L738"/>
    <mergeCell ref="L739:L740"/>
    <mergeCell ref="I739:I740"/>
    <mergeCell ref="K670:K671"/>
    <mergeCell ref="I670:I671"/>
    <mergeCell ref="H669:L669"/>
    <mergeCell ref="H760:L760"/>
    <mergeCell ref="H715:L715"/>
    <mergeCell ref="L716:L717"/>
    <mergeCell ref="K716:K717"/>
    <mergeCell ref="F739:F740"/>
    <mergeCell ref="E738:G738"/>
    <mergeCell ref="E739:E740"/>
    <mergeCell ref="G784:G785"/>
    <mergeCell ref="E783:G783"/>
    <mergeCell ref="G839:G843"/>
    <mergeCell ref="E761:E762"/>
    <mergeCell ref="E760:G760"/>
    <mergeCell ref="G718:G719"/>
    <mergeCell ref="G748:G752"/>
    <mergeCell ref="G739:G740"/>
    <mergeCell ref="G730:G732"/>
    <mergeCell ref="G834:G837"/>
    <mergeCell ref="G830:G831"/>
    <mergeCell ref="G832:G833"/>
    <mergeCell ref="D807:D808"/>
    <mergeCell ref="D830:D831"/>
    <mergeCell ref="E646:G646"/>
    <mergeCell ref="E647:E648"/>
    <mergeCell ref="F647:F648"/>
    <mergeCell ref="G651:G654"/>
    <mergeCell ref="G656:G660"/>
    <mergeCell ref="H647:H648"/>
    <mergeCell ref="G720:G723"/>
    <mergeCell ref="G725:G729"/>
    <mergeCell ref="H739:H740"/>
    <mergeCell ref="H716:H717"/>
    <mergeCell ref="G716:G717"/>
    <mergeCell ref="G697:G700"/>
    <mergeCell ref="G695:G696"/>
    <mergeCell ref="H693:H694"/>
    <mergeCell ref="G693:G694"/>
    <mergeCell ref="H670:H671"/>
    <mergeCell ref="G743:G746"/>
    <mergeCell ref="G741:G742"/>
    <mergeCell ref="D739:D740"/>
    <mergeCell ref="E715:G715"/>
    <mergeCell ref="E716:E717"/>
    <mergeCell ref="F716:F717"/>
    <mergeCell ref="D716:D717"/>
    <mergeCell ref="E692:G692"/>
    <mergeCell ref="G679:G683"/>
    <mergeCell ref="G674:G677"/>
    <mergeCell ref="G684:G686"/>
    <mergeCell ref="G707:G709"/>
    <mergeCell ref="G702:G706"/>
    <mergeCell ref="E669:G669"/>
    <mergeCell ref="J807:J808"/>
    <mergeCell ref="H806:L806"/>
    <mergeCell ref="H807:H808"/>
    <mergeCell ref="A254:L254"/>
    <mergeCell ref="F256:F257"/>
    <mergeCell ref="G256:G257"/>
    <mergeCell ref="C256:C257"/>
    <mergeCell ref="B256:B257"/>
    <mergeCell ref="E256:E257"/>
    <mergeCell ref="D256:D257"/>
    <mergeCell ref="K256:K257"/>
    <mergeCell ref="B117:D117"/>
    <mergeCell ref="E117:G117"/>
    <mergeCell ref="B623:D623"/>
    <mergeCell ref="C624:C625"/>
    <mergeCell ref="B624:B625"/>
    <mergeCell ref="C555:C556"/>
    <mergeCell ref="B555:B556"/>
    <mergeCell ref="B646:D646"/>
    <mergeCell ref="B232:D232"/>
    <mergeCell ref="E232:G232"/>
    <mergeCell ref="D325:D326"/>
    <mergeCell ref="C325:C326"/>
    <mergeCell ref="B462:D462"/>
    <mergeCell ref="E324:G324"/>
    <mergeCell ref="C670:C671"/>
    <mergeCell ref="B670:B671"/>
    <mergeCell ref="J716:J717"/>
    <mergeCell ref="B716:B717"/>
    <mergeCell ref="C716:C717"/>
    <mergeCell ref="B715:D715"/>
    <mergeCell ref="C739:C740"/>
    <mergeCell ref="B739:B740"/>
    <mergeCell ref="B669:D669"/>
    <mergeCell ref="B738:D738"/>
    <mergeCell ref="B348:B349"/>
    <mergeCell ref="B347:D347"/>
    <mergeCell ref="D348:D349"/>
    <mergeCell ref="C348:C349"/>
    <mergeCell ref="B440:B441"/>
    <mergeCell ref="D440:D441"/>
    <mergeCell ref="C440:C441"/>
    <mergeCell ref="E347:G347"/>
    <mergeCell ref="F348:F349"/>
    <mergeCell ref="E348:E349"/>
    <mergeCell ref="E371:E372"/>
    <mergeCell ref="E370:G370"/>
    <mergeCell ref="G371:G372"/>
    <mergeCell ref="G398:G401"/>
    <mergeCell ref="G403:G407"/>
    <mergeCell ref="G362:G364"/>
    <mergeCell ref="G357:G361"/>
    <mergeCell ref="G375:G378"/>
    <mergeCell ref="G373:G374"/>
    <mergeCell ref="I141:I142"/>
    <mergeCell ref="I279:I280"/>
    <mergeCell ref="I256:I257"/>
    <mergeCell ref="I233:I234"/>
    <mergeCell ref="I348:I349"/>
    <mergeCell ref="I417:I418"/>
    <mergeCell ref="I394:I395"/>
    <mergeCell ref="H302:H303"/>
    <mergeCell ref="H279:H280"/>
    <mergeCell ref="H325:H326"/>
    <mergeCell ref="H417:H418"/>
    <mergeCell ref="H348:H349"/>
    <mergeCell ref="H371:H372"/>
    <mergeCell ref="I693:I694"/>
    <mergeCell ref="I716:I717"/>
    <mergeCell ref="I118:I119"/>
    <mergeCell ref="H118:H119"/>
    <mergeCell ref="H141:H142"/>
    <mergeCell ref="H164:H165"/>
    <mergeCell ref="H95:H96"/>
    <mergeCell ref="H140:L140"/>
    <mergeCell ref="H163:L163"/>
    <mergeCell ref="K141:K142"/>
    <mergeCell ref="J141:J142"/>
    <mergeCell ref="L141:L142"/>
    <mergeCell ref="J164:J165"/>
    <mergeCell ref="L164:L165"/>
    <mergeCell ref="K164:K165"/>
    <mergeCell ref="H186:L186"/>
    <mergeCell ref="I164:I165"/>
    <mergeCell ref="I187:I188"/>
    <mergeCell ref="L187:L188"/>
    <mergeCell ref="K187:K188"/>
    <mergeCell ref="H232:L232"/>
    <mergeCell ref="H187:H188"/>
    <mergeCell ref="H209:L209"/>
    <mergeCell ref="L210:L211"/>
    <mergeCell ref="L233:L234"/>
    <mergeCell ref="L325:L326"/>
    <mergeCell ref="L348:L349"/>
    <mergeCell ref="K279:K280"/>
    <mergeCell ref="J279:J280"/>
    <mergeCell ref="J302:J303"/>
    <mergeCell ref="K302:K303"/>
    <mergeCell ref="J256:J257"/>
    <mergeCell ref="L417:L418"/>
    <mergeCell ref="H439:L439"/>
    <mergeCell ref="J417:J418"/>
    <mergeCell ref="I302:I303"/>
    <mergeCell ref="I325:I326"/>
    <mergeCell ref="K233:K234"/>
    <mergeCell ref="J233:J234"/>
    <mergeCell ref="G258:G259"/>
    <mergeCell ref="G260:G263"/>
    <mergeCell ref="G288:G292"/>
    <mergeCell ref="G270:G272"/>
    <mergeCell ref="G279:G280"/>
    <mergeCell ref="G235:G236"/>
    <mergeCell ref="G233:G234"/>
    <mergeCell ref="G293:G295"/>
    <mergeCell ref="G316:G318"/>
    <mergeCell ref="G302:G303"/>
    <mergeCell ref="G311:G315"/>
    <mergeCell ref="G237:G240"/>
    <mergeCell ref="G247:G249"/>
    <mergeCell ref="G242:G246"/>
    <mergeCell ref="G168:G171"/>
    <mergeCell ref="G173:G177"/>
    <mergeCell ref="K325:K326"/>
    <mergeCell ref="J325:J326"/>
    <mergeCell ref="K348:K349"/>
    <mergeCell ref="G265:G269"/>
    <mergeCell ref="G178:G180"/>
    <mergeCell ref="G334:G338"/>
    <mergeCell ref="L784:L785"/>
    <mergeCell ref="K784:K785"/>
    <mergeCell ref="H784:H785"/>
    <mergeCell ref="H783:L783"/>
    <mergeCell ref="L830:L831"/>
    <mergeCell ref="H830:H831"/>
    <mergeCell ref="H829:L829"/>
    <mergeCell ref="L761:L762"/>
    <mergeCell ref="H600:L600"/>
    <mergeCell ref="J601:J602"/>
    <mergeCell ref="L624:L625"/>
    <mergeCell ref="K647:K648"/>
    <mergeCell ref="J693:J694"/>
    <mergeCell ref="H692:L692"/>
    <mergeCell ref="A576:L576"/>
    <mergeCell ref="B577:D577"/>
    <mergeCell ref="A553:L553"/>
    <mergeCell ref="B554:D554"/>
    <mergeCell ref="A507:L507"/>
    <mergeCell ref="A530:L530"/>
    <mergeCell ref="B509:B510"/>
    <mergeCell ref="B600:D600"/>
    <mergeCell ref="B601:B602"/>
    <mergeCell ref="B278:D278"/>
    <mergeCell ref="E278:G278"/>
    <mergeCell ref="B255:D255"/>
    <mergeCell ref="E255:G255"/>
    <mergeCell ref="E233:E234"/>
    <mergeCell ref="F233:F234"/>
    <mergeCell ref="B118:B119"/>
    <mergeCell ref="B279:B280"/>
    <mergeCell ref="B233:B234"/>
    <mergeCell ref="C279:C280"/>
    <mergeCell ref="J348:J349"/>
    <mergeCell ref="G352:G355"/>
    <mergeCell ref="J371:J372"/>
    <mergeCell ref="I371:I372"/>
    <mergeCell ref="K371:K372"/>
    <mergeCell ref="B325:B326"/>
    <mergeCell ref="B393:D393"/>
    <mergeCell ref="B439:D439"/>
    <mergeCell ref="G431:G433"/>
    <mergeCell ref="C302:C303"/>
    <mergeCell ref="D302:D303"/>
    <mergeCell ref="F325:F326"/>
    <mergeCell ref="G325:G326"/>
    <mergeCell ref="E325:E326"/>
    <mergeCell ref="B324:D324"/>
    <mergeCell ref="A392:L392"/>
    <mergeCell ref="E394:E395"/>
    <mergeCell ref="E393:G393"/>
    <mergeCell ref="G394:G395"/>
    <mergeCell ref="F394:F395"/>
    <mergeCell ref="D394:D395"/>
    <mergeCell ref="B394:B395"/>
    <mergeCell ref="C394:C395"/>
    <mergeCell ref="G348:G349"/>
    <mergeCell ref="G350:G351"/>
    <mergeCell ref="G385:G387"/>
    <mergeCell ref="G380:G384"/>
    <mergeCell ref="G396:G397"/>
    <mergeCell ref="F371:F372"/>
    <mergeCell ref="D371:D372"/>
    <mergeCell ref="B371:B372"/>
    <mergeCell ref="C371:C372"/>
    <mergeCell ref="B370:D370"/>
    <mergeCell ref="G327:G328"/>
    <mergeCell ref="G329:G332"/>
    <mergeCell ref="B416:D416"/>
    <mergeCell ref="E416:G416"/>
    <mergeCell ref="H440:H441"/>
    <mergeCell ref="G440:G441"/>
    <mergeCell ref="G419:G420"/>
    <mergeCell ref="G426:G430"/>
    <mergeCell ref="G421:G424"/>
    <mergeCell ref="G408:G410"/>
    <mergeCell ref="F417:F418"/>
    <mergeCell ref="G417:G418"/>
    <mergeCell ref="E439:G439"/>
    <mergeCell ref="E440:E441"/>
    <mergeCell ref="F440:F441"/>
    <mergeCell ref="G454:G456"/>
    <mergeCell ref="G449:G453"/>
    <mergeCell ref="D417:D418"/>
    <mergeCell ref="E417:E418"/>
    <mergeCell ref="L440:L441"/>
    <mergeCell ref="A484:L484"/>
    <mergeCell ref="B485:D485"/>
    <mergeCell ref="G442:G443"/>
    <mergeCell ref="G444:G447"/>
    <mergeCell ref="L394:L395"/>
    <mergeCell ref="K417:K418"/>
    <mergeCell ref="H393:L393"/>
    <mergeCell ref="K394:K395"/>
    <mergeCell ref="H394:H395"/>
    <mergeCell ref="J394:J395"/>
    <mergeCell ref="I440:I441"/>
    <mergeCell ref="H255:L255"/>
    <mergeCell ref="H256:H257"/>
    <mergeCell ref="H233:H234"/>
    <mergeCell ref="H210:H211"/>
    <mergeCell ref="I210:I211"/>
    <mergeCell ref="K210:K211"/>
    <mergeCell ref="J210:J211"/>
    <mergeCell ref="H347:L347"/>
    <mergeCell ref="L371:L372"/>
    <mergeCell ref="H370:L370"/>
    <mergeCell ref="H462:L462"/>
    <mergeCell ref="H416:L416"/>
    <mergeCell ref="K440:K441"/>
    <mergeCell ref="J440:J441"/>
    <mergeCell ref="K118:K119"/>
    <mergeCell ref="J118:J119"/>
    <mergeCell ref="L693:L694"/>
    <mergeCell ref="L118:L119"/>
    <mergeCell ref="J95:J96"/>
    <mergeCell ref="K95:K96"/>
    <mergeCell ref="I95:I96"/>
    <mergeCell ref="L95:L96"/>
    <mergeCell ref="J187:J188"/>
    <mergeCell ref="D141:D142"/>
    <mergeCell ref="B140:D140"/>
    <mergeCell ref="B141:B142"/>
    <mergeCell ref="G95:G96"/>
    <mergeCell ref="G120:G121"/>
    <mergeCell ref="G118:G119"/>
    <mergeCell ref="G99:G102"/>
    <mergeCell ref="G97:G98"/>
    <mergeCell ref="G109:G111"/>
    <mergeCell ref="G104:G108"/>
    <mergeCell ref="G122:G125"/>
    <mergeCell ref="G127:G131"/>
    <mergeCell ref="C141:C142"/>
    <mergeCell ref="F141:F142"/>
    <mergeCell ref="G141:G142"/>
    <mergeCell ref="E141:E142"/>
    <mergeCell ref="E140:G140"/>
    <mergeCell ref="C118:C119"/>
    <mergeCell ref="F118:F119"/>
    <mergeCell ref="D118:D119"/>
    <mergeCell ref="E118:E119"/>
    <mergeCell ref="G76:G79"/>
    <mergeCell ref="G74:G75"/>
    <mergeCell ref="G81:G85"/>
    <mergeCell ref="D95:D96"/>
    <mergeCell ref="B95:B96"/>
    <mergeCell ref="C95:C96"/>
    <mergeCell ref="G132:G134"/>
    <mergeCell ref="F187:F188"/>
    <mergeCell ref="B187:B188"/>
    <mergeCell ref="C187:C188"/>
    <mergeCell ref="E187:E188"/>
    <mergeCell ref="D187:D188"/>
    <mergeCell ref="A185:L185"/>
    <mergeCell ref="B164:B165"/>
    <mergeCell ref="A231:L231"/>
    <mergeCell ref="A208:L208"/>
    <mergeCell ref="E186:G186"/>
    <mergeCell ref="B186:D186"/>
    <mergeCell ref="B209:D209"/>
    <mergeCell ref="C233:C234"/>
    <mergeCell ref="D164:D165"/>
    <mergeCell ref="B163:D163"/>
    <mergeCell ref="D210:D211"/>
    <mergeCell ref="B210:B211"/>
    <mergeCell ref="C210:C211"/>
    <mergeCell ref="C164:C165"/>
    <mergeCell ref="F164:F165"/>
    <mergeCell ref="E164:E165"/>
    <mergeCell ref="E163:G163"/>
    <mergeCell ref="G224:G226"/>
    <mergeCell ref="G219:G223"/>
    <mergeCell ref="G214:G217"/>
    <mergeCell ref="G210:G211"/>
    <mergeCell ref="G212:G213"/>
    <mergeCell ref="E209:G209"/>
    <mergeCell ref="E210:E211"/>
    <mergeCell ref="F210:F211"/>
    <mergeCell ref="G187:G188"/>
    <mergeCell ref="G191:G194"/>
    <mergeCell ref="G155:G157"/>
    <mergeCell ref="G166:G167"/>
    <mergeCell ref="G164:G165"/>
    <mergeCell ref="E95:E96"/>
    <mergeCell ref="E279:E280"/>
    <mergeCell ref="D279:D280"/>
    <mergeCell ref="D233:D234"/>
    <mergeCell ref="F279:F280"/>
    <mergeCell ref="G283:G286"/>
    <mergeCell ref="G281:G282"/>
    <mergeCell ref="F95:F96"/>
    <mergeCell ref="G150:G154"/>
    <mergeCell ref="G145:G148"/>
    <mergeCell ref="G189:G190"/>
    <mergeCell ref="G201:G203"/>
    <mergeCell ref="G196:G200"/>
    <mergeCell ref="G143:G144"/>
    <mergeCell ref="F302:F303"/>
    <mergeCell ref="G306:G309"/>
    <mergeCell ref="G304:G305"/>
    <mergeCell ref="A346:L346"/>
    <mergeCell ref="A369:L369"/>
    <mergeCell ref="E302:E303"/>
    <mergeCell ref="B301:D301"/>
    <mergeCell ref="E301:G301"/>
    <mergeCell ref="B302:B303"/>
    <mergeCell ref="G339:G341"/>
    <mergeCell ref="C578:C579"/>
    <mergeCell ref="B578:B579"/>
    <mergeCell ref="B486:B487"/>
    <mergeCell ref="B508:D508"/>
    <mergeCell ref="C509:C510"/>
    <mergeCell ref="C601:C602"/>
    <mergeCell ref="C532:C533"/>
    <mergeCell ref="B531:D531"/>
    <mergeCell ref="B532:B533"/>
    <mergeCell ref="D1103:D1104"/>
    <mergeCell ref="A1078:L1078"/>
    <mergeCell ref="A1101:L1101"/>
    <mergeCell ref="C1103:C1104"/>
    <mergeCell ref="B1103:B1104"/>
    <mergeCell ref="B1102:D1102"/>
    <mergeCell ref="B1079:D1079"/>
    <mergeCell ref="B1033:D1033"/>
    <mergeCell ref="A1169:L1169"/>
    <mergeCell ref="B1171:B1172"/>
    <mergeCell ref="A1146:L1146"/>
    <mergeCell ref="H1147:L1147"/>
    <mergeCell ref="A1055:L1055"/>
    <mergeCell ref="L1125:L1126"/>
    <mergeCell ref="D1148:D1149"/>
    <mergeCell ref="L1148:L1149"/>
    <mergeCell ref="J1148:J1149"/>
    <mergeCell ref="H1148:H1149"/>
    <mergeCell ref="D1080:D1081"/>
    <mergeCell ref="C1080:C1081"/>
    <mergeCell ref="B1034:B1035"/>
    <mergeCell ref="B1080:B1081"/>
    <mergeCell ref="B1057:B1058"/>
    <mergeCell ref="J1125:J1126"/>
    <mergeCell ref="K1125:K1126"/>
    <mergeCell ref="I1125:I1126"/>
    <mergeCell ref="H1125:H1126"/>
    <mergeCell ref="C1171:C1172"/>
    <mergeCell ref="B1170:D1170"/>
    <mergeCell ref="H1056:L1056"/>
    <mergeCell ref="E1057:E1058"/>
    <mergeCell ref="C1148:C1149"/>
    <mergeCell ref="B1147:D1147"/>
    <mergeCell ref="D1171:D1172"/>
    <mergeCell ref="I1171:I1172"/>
    <mergeCell ref="B1148:B1149"/>
    <mergeCell ref="B1125:B1126"/>
    <mergeCell ref="B1124:D1124"/>
    <mergeCell ref="C1125:C1126"/>
    <mergeCell ref="D1125:D1126"/>
    <mergeCell ref="G966:G967"/>
    <mergeCell ref="G935:G937"/>
    <mergeCell ref="F921:F922"/>
    <mergeCell ref="E921:E922"/>
    <mergeCell ref="E920:G920"/>
    <mergeCell ref="H966:H967"/>
    <mergeCell ref="E942:G942"/>
    <mergeCell ref="D966:D967"/>
    <mergeCell ref="B966:B967"/>
    <mergeCell ref="C966:C967"/>
    <mergeCell ref="C943:C944"/>
    <mergeCell ref="B942:D942"/>
    <mergeCell ref="D943:D944"/>
    <mergeCell ref="B943:B944"/>
    <mergeCell ref="A1010:L1010"/>
    <mergeCell ref="C1012:C1013"/>
    <mergeCell ref="B1011:D1011"/>
    <mergeCell ref="F966:F967"/>
    <mergeCell ref="E966:E967"/>
    <mergeCell ref="A964:L964"/>
    <mergeCell ref="A987:L987"/>
    <mergeCell ref="B988:D988"/>
    <mergeCell ref="D989:D990"/>
    <mergeCell ref="B965:D965"/>
    <mergeCell ref="D1012:D1013"/>
    <mergeCell ref="B1012:B1013"/>
    <mergeCell ref="D1057:D1058"/>
    <mergeCell ref="F1057:F1058"/>
    <mergeCell ref="C989:C990"/>
    <mergeCell ref="B989:B990"/>
    <mergeCell ref="C1034:C1035"/>
    <mergeCell ref="D1034:D1035"/>
    <mergeCell ref="C1057:C1058"/>
    <mergeCell ref="B1056:D1056"/>
    <mergeCell ref="E1056:G1056"/>
    <mergeCell ref="D1603:D1604"/>
    <mergeCell ref="C1603:C1604"/>
    <mergeCell ref="J1603:J1604"/>
    <mergeCell ref="K1603:K1604"/>
    <mergeCell ref="H1603:H1604"/>
    <mergeCell ref="A1601:L1601"/>
    <mergeCell ref="B1602:D1602"/>
    <mergeCell ref="C1626:C1627"/>
    <mergeCell ref="B1625:D1625"/>
    <mergeCell ref="D1626:D1627"/>
    <mergeCell ref="B1626:B1627"/>
    <mergeCell ref="H1625:L1625"/>
    <mergeCell ref="J1626:J1627"/>
    <mergeCell ref="H1626:H1627"/>
    <mergeCell ref="I1626:I1627"/>
    <mergeCell ref="E1649:E1650"/>
    <mergeCell ref="D1649:D1650"/>
    <mergeCell ref="B1648:D1648"/>
    <mergeCell ref="E1648:G1648"/>
    <mergeCell ref="G1603:G1604"/>
    <mergeCell ref="A1624:L1624"/>
    <mergeCell ref="A1647:L1647"/>
    <mergeCell ref="C1649:C1650"/>
    <mergeCell ref="E1626:E1627"/>
    <mergeCell ref="G1635:G1639"/>
    <mergeCell ref="G1649:G1650"/>
    <mergeCell ref="B1649:B1650"/>
    <mergeCell ref="H1649:H1650"/>
    <mergeCell ref="G1640:G1642"/>
    <mergeCell ref="G1651:G1652"/>
    <mergeCell ref="G1653:G1656"/>
    <mergeCell ref="G1658:G1662"/>
    <mergeCell ref="G1663:G1665"/>
    <mergeCell ref="L1603:L1604"/>
    <mergeCell ref="I1603:I1604"/>
    <mergeCell ref="L1626:L1627"/>
    <mergeCell ref="K1626:K1627"/>
    <mergeCell ref="H1648:L1648"/>
    <mergeCell ref="I1649:I1650"/>
    <mergeCell ref="J1649:J1650"/>
    <mergeCell ref="K1580:K1581"/>
    <mergeCell ref="I1580:I1581"/>
    <mergeCell ref="J1580:J1581"/>
    <mergeCell ref="L1580:L1581"/>
    <mergeCell ref="H1579:L1579"/>
    <mergeCell ref="H1580:H1581"/>
    <mergeCell ref="G1580:G1581"/>
    <mergeCell ref="G1582:G1583"/>
    <mergeCell ref="G1572:G1574"/>
    <mergeCell ref="G1567:G1571"/>
    <mergeCell ref="F1580:F1581"/>
    <mergeCell ref="E1579:G1579"/>
    <mergeCell ref="E1580:E1581"/>
    <mergeCell ref="G1594:G1596"/>
    <mergeCell ref="G1589:G1593"/>
    <mergeCell ref="G1617:G1619"/>
    <mergeCell ref="G1612:G1616"/>
    <mergeCell ref="G1605:G1606"/>
    <mergeCell ref="E1625:G1625"/>
    <mergeCell ref="E1603:E1604"/>
    <mergeCell ref="G1607:G1610"/>
    <mergeCell ref="L1649:L1650"/>
    <mergeCell ref="K1649:K1650"/>
    <mergeCell ref="F1649:F1650"/>
    <mergeCell ref="A1283:L1283"/>
    <mergeCell ref="B1284:D1284"/>
    <mergeCell ref="D1330:D1331"/>
    <mergeCell ref="B1330:B1331"/>
    <mergeCell ref="C1330:C1331"/>
    <mergeCell ref="A1328:L1328"/>
    <mergeCell ref="B1329:D1329"/>
    <mergeCell ref="C1307:C1308"/>
    <mergeCell ref="C1285:C1286"/>
    <mergeCell ref="G1287:G1288"/>
    <mergeCell ref="G1289:G1292"/>
    <mergeCell ref="B1306:D1306"/>
    <mergeCell ref="H1306:L1306"/>
    <mergeCell ref="G1344:G1346"/>
    <mergeCell ref="G1339:G1343"/>
    <mergeCell ref="H1353:H1354"/>
    <mergeCell ref="I1353:I1354"/>
    <mergeCell ref="D1285:D1286"/>
    <mergeCell ref="B1285:B1286"/>
    <mergeCell ref="L1330:L1331"/>
    <mergeCell ref="H1329:L1329"/>
    <mergeCell ref="J1353:J1354"/>
    <mergeCell ref="J1330:J1331"/>
    <mergeCell ref="G1353:G1354"/>
    <mergeCell ref="B1467:B1468"/>
    <mergeCell ref="B1512:B1513"/>
    <mergeCell ref="B1603:B1604"/>
    <mergeCell ref="C1580:C1581"/>
    <mergeCell ref="B1488:D1488"/>
    <mergeCell ref="B1489:B1490"/>
    <mergeCell ref="I1512:I1513"/>
    <mergeCell ref="H1512:H1513"/>
    <mergeCell ref="E1557:G1557"/>
    <mergeCell ref="A1556:L1556"/>
    <mergeCell ref="G1626:G1627"/>
    <mergeCell ref="F1626:F1627"/>
    <mergeCell ref="G1628:G1629"/>
    <mergeCell ref="G1630:G1633"/>
    <mergeCell ref="F1330:F1331"/>
    <mergeCell ref="G1330:G1331"/>
    <mergeCell ref="A1442:L1442"/>
    <mergeCell ref="A1419:L1419"/>
    <mergeCell ref="I1467:I1468"/>
    <mergeCell ref="G1471:G1474"/>
    <mergeCell ref="J1444:J1445"/>
    <mergeCell ref="K1444:K1445"/>
    <mergeCell ref="L1444:L1445"/>
    <mergeCell ref="G1446:G1447"/>
    <mergeCell ref="B1443:D1443"/>
    <mergeCell ref="A1465:L1465"/>
    <mergeCell ref="I1307:I1308"/>
    <mergeCell ref="K1330:K1331"/>
    <mergeCell ref="G1444:G1445"/>
    <mergeCell ref="A1374:L1374"/>
    <mergeCell ref="A1260:L1260"/>
    <mergeCell ref="B1307:B1308"/>
    <mergeCell ref="D1307:D1308"/>
    <mergeCell ref="F1285:F1286"/>
    <mergeCell ref="B1262:B1263"/>
    <mergeCell ref="A1351:L1351"/>
    <mergeCell ref="C1353:C1354"/>
    <mergeCell ref="D1353:D1354"/>
    <mergeCell ref="B1352:D1352"/>
    <mergeCell ref="B1353:B1354"/>
    <mergeCell ref="H1352:L1352"/>
    <mergeCell ref="L1307:L1308"/>
    <mergeCell ref="K1307:K1308"/>
    <mergeCell ref="I1330:I1331"/>
    <mergeCell ref="G1332:G1333"/>
    <mergeCell ref="H1330:H1331"/>
    <mergeCell ref="F1262:F1263"/>
    <mergeCell ref="E1284:G1284"/>
    <mergeCell ref="E1261:G1261"/>
    <mergeCell ref="B1261:D1261"/>
    <mergeCell ref="D1262:D1263"/>
    <mergeCell ref="C1262:C1263"/>
    <mergeCell ref="F1444:F1445"/>
    <mergeCell ref="C1444:C1445"/>
    <mergeCell ref="H898:H899"/>
    <mergeCell ref="G898:G899"/>
    <mergeCell ref="G902:G905"/>
    <mergeCell ref="G900:G901"/>
    <mergeCell ref="G912:G914"/>
    <mergeCell ref="G907:G911"/>
    <mergeCell ref="I921:I922"/>
    <mergeCell ref="K921:K922"/>
    <mergeCell ref="J921:J922"/>
    <mergeCell ref="L898:L899"/>
    <mergeCell ref="K898:K899"/>
    <mergeCell ref="G1021:G1025"/>
    <mergeCell ref="G1026:G1028"/>
    <mergeCell ref="H897:L897"/>
    <mergeCell ref="H921:H922"/>
    <mergeCell ref="H943:H944"/>
    <mergeCell ref="H920:L920"/>
    <mergeCell ref="L921:L922"/>
    <mergeCell ref="F761:F762"/>
    <mergeCell ref="G753:G755"/>
    <mergeCell ref="J761:J762"/>
    <mergeCell ref="I761:I762"/>
    <mergeCell ref="K761:K762"/>
    <mergeCell ref="G761:G762"/>
    <mergeCell ref="H761:H762"/>
    <mergeCell ref="F1307:F1308"/>
    <mergeCell ref="G1309:G1310"/>
    <mergeCell ref="G1307:G1308"/>
    <mergeCell ref="G1316:G1320"/>
    <mergeCell ref="G1385:G1389"/>
    <mergeCell ref="G1380:G1383"/>
    <mergeCell ref="G1390:G1392"/>
    <mergeCell ref="G1378:G1379"/>
    <mergeCell ref="F784:F785"/>
    <mergeCell ref="G775:G777"/>
    <mergeCell ref="G770:G774"/>
    <mergeCell ref="G765:G768"/>
    <mergeCell ref="G763:G764"/>
    <mergeCell ref="F898:F899"/>
    <mergeCell ref="E898:E899"/>
    <mergeCell ref="E897:G897"/>
    <mergeCell ref="G1107:G1110"/>
    <mergeCell ref="G1105:G1106"/>
    <mergeCell ref="H1124:L1124"/>
    <mergeCell ref="E1124:G1124"/>
    <mergeCell ref="G1112:G1116"/>
    <mergeCell ref="G1117:G1119"/>
    <mergeCell ref="G1094:G1096"/>
    <mergeCell ref="H1080:H1081"/>
    <mergeCell ref="E1034:E1035"/>
    <mergeCell ref="F1034:F1035"/>
    <mergeCell ref="H1034:H1035"/>
    <mergeCell ref="H1057:H1058"/>
    <mergeCell ref="G1285:G1286"/>
    <mergeCell ref="H1285:H1286"/>
    <mergeCell ref="L1171:L1172"/>
    <mergeCell ref="K1171:K1172"/>
    <mergeCell ref="G1194:G1195"/>
    <mergeCell ref="G1185:G1187"/>
    <mergeCell ref="H1170:L1170"/>
    <mergeCell ref="I1148:I1149"/>
    <mergeCell ref="H1171:H1172"/>
    <mergeCell ref="J1171:J1172"/>
    <mergeCell ref="K1148:K1149"/>
    <mergeCell ref="H1215:L1215"/>
    <mergeCell ref="G1157:G1161"/>
    <mergeCell ref="E1147:G1147"/>
    <mergeCell ref="E1148:E1149"/>
    <mergeCell ref="F1148:F1149"/>
    <mergeCell ref="G1150:G1151"/>
    <mergeCell ref="G1148:G1149"/>
    <mergeCell ref="G1152:G1155"/>
    <mergeCell ref="F1125:F1126"/>
    <mergeCell ref="E1125:E1126"/>
    <mergeCell ref="G1125:G1126"/>
    <mergeCell ref="F1171:F1172"/>
    <mergeCell ref="E1171:E1172"/>
    <mergeCell ref="G1162:G1164"/>
    <mergeCell ref="E1170:G1170"/>
    <mergeCell ref="G1171:G1172"/>
    <mergeCell ref="G1216:G1217"/>
    <mergeCell ref="G1218:G1219"/>
    <mergeCell ref="G1230:G1232"/>
    <mergeCell ref="G1225:G1229"/>
    <mergeCell ref="G1127:G1128"/>
    <mergeCell ref="G1139:G1141"/>
    <mergeCell ref="G1134:G1138"/>
    <mergeCell ref="G1129:G1132"/>
    <mergeCell ref="G1276:G1278"/>
    <mergeCell ref="G1311:G1314"/>
    <mergeCell ref="H1307:H1308"/>
    <mergeCell ref="G1220:G1223"/>
    <mergeCell ref="J1285:J1286"/>
    <mergeCell ref="I1285:I1286"/>
    <mergeCell ref="G1299:G1301"/>
    <mergeCell ref="G1294:G1298"/>
    <mergeCell ref="K1353:K1354"/>
    <mergeCell ref="K1285:K1286"/>
    <mergeCell ref="J1307:J1308"/>
    <mergeCell ref="L1285:L1286"/>
    <mergeCell ref="H1284:L1284"/>
    <mergeCell ref="A622:L622"/>
    <mergeCell ref="H623:L623"/>
    <mergeCell ref="B761:B762"/>
    <mergeCell ref="B760:D760"/>
    <mergeCell ref="L670:L671"/>
    <mergeCell ref="A668:L668"/>
    <mergeCell ref="B693:B694"/>
    <mergeCell ref="B692:D692"/>
    <mergeCell ref="D693:D694"/>
    <mergeCell ref="C693:C694"/>
    <mergeCell ref="A714:L714"/>
    <mergeCell ref="A737:L737"/>
    <mergeCell ref="B647:B648"/>
    <mergeCell ref="C647:C648"/>
    <mergeCell ref="A782:L782"/>
    <mergeCell ref="A599:L599"/>
    <mergeCell ref="D601:D602"/>
    <mergeCell ref="E693:E694"/>
    <mergeCell ref="A691:L691"/>
    <mergeCell ref="F693:F694"/>
    <mergeCell ref="A645:L645"/>
    <mergeCell ref="D921:D922"/>
    <mergeCell ref="D898:D899"/>
    <mergeCell ref="B898:B899"/>
    <mergeCell ref="C898:C899"/>
    <mergeCell ref="A919:L919"/>
    <mergeCell ref="A896:L896"/>
    <mergeCell ref="B920:D920"/>
    <mergeCell ref="B921:B922"/>
    <mergeCell ref="C921:C922"/>
    <mergeCell ref="B874:D874"/>
    <mergeCell ref="B875:B876"/>
    <mergeCell ref="B897:D897"/>
    <mergeCell ref="B783:D783"/>
    <mergeCell ref="D784:D785"/>
    <mergeCell ref="B784:B785"/>
    <mergeCell ref="C784:C785"/>
    <mergeCell ref="C807:C808"/>
    <mergeCell ref="B807:B808"/>
    <mergeCell ref="B806:D806"/>
    <mergeCell ref="A805:L805"/>
    <mergeCell ref="E670:E671"/>
    <mergeCell ref="F670:F671"/>
    <mergeCell ref="K624:K625"/>
    <mergeCell ref="J624:J625"/>
    <mergeCell ref="H646:L646"/>
    <mergeCell ref="L647:L648"/>
    <mergeCell ref="D761:D762"/>
    <mergeCell ref="C761:C762"/>
    <mergeCell ref="C875:C876"/>
    <mergeCell ref="D875:D876"/>
    <mergeCell ref="A873:L873"/>
    <mergeCell ref="B829:D829"/>
    <mergeCell ref="A828:L828"/>
    <mergeCell ref="B830:B831"/>
    <mergeCell ref="C830:C831"/>
    <mergeCell ref="F852:F853"/>
    <mergeCell ref="D852:D853"/>
    <mergeCell ref="E852:E853"/>
    <mergeCell ref="C852:C853"/>
    <mergeCell ref="B852:B853"/>
    <mergeCell ref="B851:D851"/>
    <mergeCell ref="B1534:D1534"/>
    <mergeCell ref="B1511:D1511"/>
    <mergeCell ref="D1421:D1422"/>
    <mergeCell ref="D1376:D1377"/>
    <mergeCell ref="C1535:C1536"/>
    <mergeCell ref="B1421:B1422"/>
    <mergeCell ref="B1444:B1445"/>
    <mergeCell ref="B1466:D1466"/>
    <mergeCell ref="B1420:D1420"/>
    <mergeCell ref="B1397:D1397"/>
    <mergeCell ref="C1421:C1422"/>
    <mergeCell ref="B1398:B1399"/>
    <mergeCell ref="C1398:C1399"/>
    <mergeCell ref="B1376:B1377"/>
    <mergeCell ref="C1376:C1377"/>
    <mergeCell ref="B1375:D1375"/>
    <mergeCell ref="C1239:C1240"/>
    <mergeCell ref="D1239:D1240"/>
    <mergeCell ref="B1194:B1195"/>
    <mergeCell ref="C1194:C1195"/>
    <mergeCell ref="B1239:B1240"/>
    <mergeCell ref="B1216:B1217"/>
    <mergeCell ref="B1215:D1215"/>
    <mergeCell ref="B1193:D1193"/>
    <mergeCell ref="C1216:C1217"/>
    <mergeCell ref="D1216:D1217"/>
    <mergeCell ref="D1194:D1195"/>
    <mergeCell ref="B1558:B1559"/>
    <mergeCell ref="C1558:C1559"/>
    <mergeCell ref="B1535:B1536"/>
    <mergeCell ref="B1579:D1579"/>
    <mergeCell ref="B1557:D1557"/>
    <mergeCell ref="D1580:D1581"/>
    <mergeCell ref="B1580:B1581"/>
    <mergeCell ref="D1535:D1536"/>
    <mergeCell ref="D1558:D1559"/>
    <mergeCell ref="G889:G891"/>
    <mergeCell ref="G921:G922"/>
    <mergeCell ref="G957:G959"/>
    <mergeCell ref="G945:G946"/>
    <mergeCell ref="G947:G950"/>
    <mergeCell ref="G952:G956"/>
    <mergeCell ref="G923:G924"/>
    <mergeCell ref="G925:G928"/>
    <mergeCell ref="G930:G934"/>
    <mergeCell ref="G943:G944"/>
    <mergeCell ref="G844:G846"/>
    <mergeCell ref="G884:G888"/>
    <mergeCell ref="G879:G882"/>
    <mergeCell ref="G980:G982"/>
    <mergeCell ref="G975:G979"/>
    <mergeCell ref="G968:G969"/>
    <mergeCell ref="G970:G973"/>
    <mergeCell ref="F1535:F1536"/>
    <mergeCell ref="E1535:E1536"/>
    <mergeCell ref="H1534:L1534"/>
    <mergeCell ref="I1535:I1536"/>
    <mergeCell ref="J1535:J1536"/>
    <mergeCell ref="L1535:L1536"/>
    <mergeCell ref="K1535:K1536"/>
    <mergeCell ref="G1537:G1538"/>
    <mergeCell ref="G1535:G1536"/>
    <mergeCell ref="F1558:F1559"/>
    <mergeCell ref="E1558:E1559"/>
    <mergeCell ref="H1535:H1536"/>
    <mergeCell ref="E1534:G1534"/>
    <mergeCell ref="H1558:H1559"/>
    <mergeCell ref="F1603:F1604"/>
    <mergeCell ref="G1584:G1587"/>
    <mergeCell ref="L1558:L1559"/>
    <mergeCell ref="K1558:K1559"/>
    <mergeCell ref="H1557:L1557"/>
    <mergeCell ref="J1558:J1559"/>
    <mergeCell ref="I1558:I1559"/>
    <mergeCell ref="H1602:L1602"/>
    <mergeCell ref="E1602:G1602"/>
    <mergeCell ref="F1467:F1468"/>
    <mergeCell ref="G1476:G1480"/>
    <mergeCell ref="G1467:G1468"/>
    <mergeCell ref="J1467:J1468"/>
    <mergeCell ref="L1467:L1468"/>
    <mergeCell ref="K1467:K1468"/>
    <mergeCell ref="A1237:L1237"/>
    <mergeCell ref="G1253:G1255"/>
    <mergeCell ref="B1238:D1238"/>
    <mergeCell ref="G1243:G1246"/>
    <mergeCell ref="E1216:E1217"/>
    <mergeCell ref="E1239:E1240"/>
    <mergeCell ref="F1239:F1240"/>
    <mergeCell ref="E1238:G1238"/>
    <mergeCell ref="G1203:G1207"/>
    <mergeCell ref="F1216:F1217"/>
    <mergeCell ref="L1194:L1195"/>
    <mergeCell ref="J1194:J1195"/>
    <mergeCell ref="K1194:K1195"/>
    <mergeCell ref="I1194:I1195"/>
    <mergeCell ref="H1194:H1195"/>
    <mergeCell ref="L1216:L1217"/>
    <mergeCell ref="J1216:J1217"/>
    <mergeCell ref="K1216:K1217"/>
    <mergeCell ref="I1216:I1217"/>
    <mergeCell ref="H1216:H1217"/>
    <mergeCell ref="H1193:L1193"/>
    <mergeCell ref="A1192:L1192"/>
    <mergeCell ref="D1512:D1513"/>
    <mergeCell ref="C1512:C1513"/>
    <mergeCell ref="E1489:E1490"/>
    <mergeCell ref="D1489:D1490"/>
    <mergeCell ref="F1489:F1490"/>
    <mergeCell ref="C1489:C1490"/>
    <mergeCell ref="J1489:J1490"/>
    <mergeCell ref="H1488:L1488"/>
    <mergeCell ref="H1489:H1490"/>
    <mergeCell ref="L1489:L1490"/>
    <mergeCell ref="K1489:K1490"/>
    <mergeCell ref="J1512:J1513"/>
    <mergeCell ref="K1512:K1513"/>
    <mergeCell ref="F1512:F1513"/>
    <mergeCell ref="G1512:G1513"/>
    <mergeCell ref="A1533:L1533"/>
    <mergeCell ref="A1510:L1510"/>
    <mergeCell ref="L1512:L1513"/>
    <mergeCell ref="E1511:G1511"/>
    <mergeCell ref="H1511:L1511"/>
    <mergeCell ref="G1514:G1515"/>
    <mergeCell ref="G1481:G1483"/>
    <mergeCell ref="G1493:G1496"/>
    <mergeCell ref="D1467:D1468"/>
    <mergeCell ref="C1467:C1468"/>
    <mergeCell ref="E1512:E1513"/>
    <mergeCell ref="G1516:G1519"/>
    <mergeCell ref="I1489:I1490"/>
    <mergeCell ref="E1488:G1488"/>
    <mergeCell ref="H1467:H1468"/>
    <mergeCell ref="L256:L257"/>
    <mergeCell ref="H324:L324"/>
    <mergeCell ref="L279:L280"/>
    <mergeCell ref="L302:L303"/>
    <mergeCell ref="A300:L300"/>
    <mergeCell ref="H301:L301"/>
    <mergeCell ref="A277:L277"/>
    <mergeCell ref="H278:L278"/>
    <mergeCell ref="A323:L323"/>
    <mergeCell ref="H49:H50"/>
    <mergeCell ref="I49:I50"/>
    <mergeCell ref="G49:G50"/>
    <mergeCell ref="E48:G48"/>
    <mergeCell ref="C26:C27"/>
    <mergeCell ref="D26:D27"/>
    <mergeCell ref="G28:G29"/>
    <mergeCell ref="G26:G27"/>
    <mergeCell ref="I26:I27"/>
    <mergeCell ref="H26:H27"/>
    <mergeCell ref="G40:G42"/>
    <mergeCell ref="G30:G33"/>
    <mergeCell ref="G35:G39"/>
    <mergeCell ref="B48:D48"/>
    <mergeCell ref="C49:C50"/>
    <mergeCell ref="E26:E27"/>
    <mergeCell ref="F26:F27"/>
    <mergeCell ref="B26:B27"/>
    <mergeCell ref="B49:B50"/>
    <mergeCell ref="F49:F50"/>
    <mergeCell ref="J3:J4"/>
    <mergeCell ref="I3:I4"/>
    <mergeCell ref="G3:G4"/>
    <mergeCell ref="H3:H4"/>
    <mergeCell ref="E3:E4"/>
    <mergeCell ref="F3:F4"/>
    <mergeCell ref="B3:B4"/>
    <mergeCell ref="D3:D4"/>
    <mergeCell ref="C3:C4"/>
    <mergeCell ref="L3:L4"/>
    <mergeCell ref="K3:K4"/>
    <mergeCell ref="G86:G88"/>
    <mergeCell ref="G63:G65"/>
    <mergeCell ref="G53:G56"/>
    <mergeCell ref="F72:F73"/>
    <mergeCell ref="J72:J73"/>
    <mergeCell ref="H71:L71"/>
    <mergeCell ref="H117:L117"/>
    <mergeCell ref="A116:L116"/>
    <mergeCell ref="A139:L139"/>
    <mergeCell ref="A47:L47"/>
    <mergeCell ref="A162:L162"/>
    <mergeCell ref="A93:L93"/>
    <mergeCell ref="H48:L48"/>
    <mergeCell ref="E71:G71"/>
    <mergeCell ref="E25:G25"/>
    <mergeCell ref="H25:L25"/>
    <mergeCell ref="B2:D2"/>
    <mergeCell ref="A1:L1"/>
    <mergeCell ref="H2:L2"/>
    <mergeCell ref="E2:G2"/>
    <mergeCell ref="G5:G6"/>
    <mergeCell ref="B25:D25"/>
    <mergeCell ref="A24:L24"/>
    <mergeCell ref="K72:K73"/>
    <mergeCell ref="B72:B73"/>
    <mergeCell ref="E72:E73"/>
    <mergeCell ref="D72:D73"/>
    <mergeCell ref="I72:I73"/>
    <mergeCell ref="C72:C73"/>
    <mergeCell ref="H72:H73"/>
    <mergeCell ref="G72:G73"/>
    <mergeCell ref="B71:D71"/>
    <mergeCell ref="A70:L70"/>
    <mergeCell ref="D49:D50"/>
    <mergeCell ref="K49:K50"/>
    <mergeCell ref="J49:J50"/>
    <mergeCell ref="E49:E50"/>
    <mergeCell ref="L49:L50"/>
    <mergeCell ref="L72:L73"/>
    <mergeCell ref="L26:L27"/>
    <mergeCell ref="H94:L94"/>
    <mergeCell ref="B94:D94"/>
    <mergeCell ref="E94:G94"/>
    <mergeCell ref="G58:G62"/>
    <mergeCell ref="G51:G52"/>
    <mergeCell ref="G12:G16"/>
    <mergeCell ref="G7:G10"/>
    <mergeCell ref="G17:G19"/>
    <mergeCell ref="K26:K27"/>
    <mergeCell ref="J26:J27"/>
    <mergeCell ref="C417:C418"/>
    <mergeCell ref="B417:B418"/>
    <mergeCell ref="C463:C464"/>
    <mergeCell ref="B463:B464"/>
    <mergeCell ref="A438:L438"/>
    <mergeCell ref="A461:L461"/>
    <mergeCell ref="E462:G462"/>
    <mergeCell ref="C486:C487"/>
    <mergeCell ref="A415:L415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31.14"/>
    <col customWidth="1" min="2" max="2" width="7.43"/>
    <col customWidth="1" min="3" max="3" width="14.0"/>
    <col customWidth="1" min="4" max="4" width="7.43"/>
    <col customWidth="1" min="5" max="5" width="9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19.43"/>
    <col customWidth="1" min="11" max="11" width="7.86"/>
    <col customWidth="1" min="12" max="12" width="19.43"/>
    <col customWidth="1" min="13" max="26" width="10.71"/>
  </cols>
  <sheetData>
    <row r="1">
      <c r="A1" s="66" t="s">
        <v>225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81">
        <f>'Menu Cíclico'!AJ16</f>
        <v>4</v>
      </c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524</v>
      </c>
      <c r="H3" s="82" t="s">
        <v>486</v>
      </c>
      <c r="I3" s="82" t="s">
        <v>487</v>
      </c>
      <c r="J3" s="147" t="s">
        <v>488</v>
      </c>
      <c r="K3" s="85" t="s">
        <v>489</v>
      </c>
      <c r="L3" s="85" t="s">
        <v>490</v>
      </c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37" t="s">
        <v>381</v>
      </c>
      <c r="B5" s="89">
        <v>0.06</v>
      </c>
      <c r="C5" s="89">
        <v>1.0</v>
      </c>
      <c r="D5" s="18">
        <f t="shared" ref="D5:D12" si="1">C5*B5</f>
        <v>0.06</v>
      </c>
      <c r="E5" s="18">
        <f>A3*B5</f>
        <v>0.24</v>
      </c>
      <c r="F5" s="18">
        <f t="shared" ref="F5:F12" si="2">E5*C5</f>
        <v>0.24</v>
      </c>
      <c r="G5" s="140">
        <v>0.0</v>
      </c>
      <c r="H5" s="18">
        <v>1.1</v>
      </c>
      <c r="I5" s="89">
        <f t="shared" ref="I5:I12" si="3">H5*E5</f>
        <v>0.264</v>
      </c>
      <c r="J5" s="116">
        <f>'Insumos Buffet'!D26</f>
        <v>14000</v>
      </c>
      <c r="K5" s="3">
        <f t="shared" ref="K5:K18" si="4">J5*I5</f>
        <v>3696</v>
      </c>
      <c r="L5" s="3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31" t="s">
        <v>323</v>
      </c>
      <c r="B6" s="89">
        <v>0.06</v>
      </c>
      <c r="C6" s="89">
        <v>1.0</v>
      </c>
      <c r="D6" s="18">
        <f t="shared" si="1"/>
        <v>0.06</v>
      </c>
      <c r="E6" s="18">
        <f>B6*A3</f>
        <v>0.24</v>
      </c>
      <c r="F6" s="18">
        <f t="shared" si="2"/>
        <v>0.24</v>
      </c>
      <c r="G6" s="87"/>
      <c r="H6" s="18">
        <v>1.1</v>
      </c>
      <c r="I6" s="89">
        <f t="shared" si="3"/>
        <v>0.264</v>
      </c>
      <c r="J6" s="116">
        <f>'Insumos Buffet'!D16</f>
        <v>14000</v>
      </c>
      <c r="K6" s="3">
        <f t="shared" si="4"/>
        <v>3696</v>
      </c>
      <c r="L6" s="3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31" t="s">
        <v>459</v>
      </c>
      <c r="B7" s="89">
        <v>0.06</v>
      </c>
      <c r="C7" s="18">
        <v>1.0</v>
      </c>
      <c r="D7" s="18">
        <f t="shared" si="1"/>
        <v>0.06</v>
      </c>
      <c r="E7" s="18">
        <f>B7*A3</f>
        <v>0.24</v>
      </c>
      <c r="F7" s="18">
        <f t="shared" si="2"/>
        <v>0.24</v>
      </c>
      <c r="G7" s="148" t="s">
        <v>527</v>
      </c>
      <c r="H7" s="18">
        <v>1.125</v>
      </c>
      <c r="I7" s="89">
        <f t="shared" si="3"/>
        <v>0.27</v>
      </c>
      <c r="J7" s="116">
        <f>'Insumos Buffet'!D96</f>
        <v>2328</v>
      </c>
      <c r="K7" s="3">
        <f t="shared" si="4"/>
        <v>628.56</v>
      </c>
      <c r="L7" s="3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31" t="s">
        <v>260</v>
      </c>
      <c r="B8" s="18">
        <v>0.01</v>
      </c>
      <c r="C8" s="18">
        <v>1.0</v>
      </c>
      <c r="D8" s="18">
        <f t="shared" si="1"/>
        <v>0.01</v>
      </c>
      <c r="E8" s="18">
        <f>B8*A3</f>
        <v>0.04</v>
      </c>
      <c r="F8" s="18">
        <f t="shared" si="2"/>
        <v>0.04</v>
      </c>
      <c r="G8" s="142"/>
      <c r="H8" s="18">
        <v>1.0</v>
      </c>
      <c r="I8" s="89">
        <f t="shared" si="3"/>
        <v>0.04</v>
      </c>
      <c r="J8" s="116">
        <f>'Insumos Buffet'!D10</f>
        <v>9535</v>
      </c>
      <c r="K8" s="3">
        <f t="shared" si="4"/>
        <v>381.4</v>
      </c>
      <c r="L8" s="3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31" t="s">
        <v>378</v>
      </c>
      <c r="B9" s="18">
        <v>0.01</v>
      </c>
      <c r="C9" s="18">
        <v>1.0</v>
      </c>
      <c r="D9" s="18">
        <f t="shared" si="1"/>
        <v>0.01</v>
      </c>
      <c r="E9" s="18">
        <f>B9*A3</f>
        <v>0.04</v>
      </c>
      <c r="F9" s="18">
        <f t="shared" si="2"/>
        <v>0.04</v>
      </c>
      <c r="G9" s="142"/>
      <c r="H9" s="18">
        <v>1.0</v>
      </c>
      <c r="I9" s="89">
        <f t="shared" si="3"/>
        <v>0.04</v>
      </c>
      <c r="J9" s="116">
        <f>'Insumos Buffet'!D25</f>
        <v>12732</v>
      </c>
      <c r="K9" s="3">
        <f t="shared" si="4"/>
        <v>509.28</v>
      </c>
      <c r="L9" s="3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31" t="s">
        <v>505</v>
      </c>
      <c r="B10" s="18">
        <v>0.002</v>
      </c>
      <c r="C10" s="18">
        <v>1.0</v>
      </c>
      <c r="D10" s="18">
        <f t="shared" si="1"/>
        <v>0.002</v>
      </c>
      <c r="E10" s="18">
        <f>B10*A3</f>
        <v>0.008</v>
      </c>
      <c r="F10" s="18">
        <f t="shared" si="2"/>
        <v>0.008</v>
      </c>
      <c r="G10" s="87"/>
      <c r="H10" s="18">
        <v>1.0</v>
      </c>
      <c r="I10" s="89">
        <f t="shared" si="3"/>
        <v>0.008</v>
      </c>
      <c r="J10" s="116">
        <f>'Insumos Buffet'!D82</f>
        <v>3200</v>
      </c>
      <c r="K10" s="3">
        <f t="shared" si="4"/>
        <v>25.6</v>
      </c>
      <c r="L10" s="3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31" t="s">
        <v>530</v>
      </c>
      <c r="B11" s="18">
        <v>0.06</v>
      </c>
      <c r="C11" s="18">
        <v>1.0</v>
      </c>
      <c r="D11" s="18">
        <f t="shared" si="1"/>
        <v>0.06</v>
      </c>
      <c r="E11" s="18">
        <f>B11*A3</f>
        <v>0.24</v>
      </c>
      <c r="F11" s="18">
        <f t="shared" si="2"/>
        <v>0.24</v>
      </c>
      <c r="G11" s="59"/>
      <c r="H11" s="18">
        <v>1.2</v>
      </c>
      <c r="I11" s="89">
        <f t="shared" si="3"/>
        <v>0.288</v>
      </c>
      <c r="J11" s="116">
        <f>'Insumos Buffet'!D98</f>
        <v>1351</v>
      </c>
      <c r="K11" s="3">
        <f t="shared" si="4"/>
        <v>389.088</v>
      </c>
      <c r="L11" s="3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31" t="s">
        <v>373</v>
      </c>
      <c r="B12" s="89">
        <v>0.01</v>
      </c>
      <c r="C12" s="89">
        <v>1.0</v>
      </c>
      <c r="D12" s="18">
        <f t="shared" si="1"/>
        <v>0.01</v>
      </c>
      <c r="E12" s="18">
        <f>B12*A3</f>
        <v>0.04</v>
      </c>
      <c r="F12" s="18">
        <f t="shared" si="2"/>
        <v>0.04</v>
      </c>
      <c r="G12" s="148" t="s">
        <v>528</v>
      </c>
      <c r="H12" s="18">
        <v>1.0</v>
      </c>
      <c r="I12" s="89">
        <f t="shared" si="3"/>
        <v>0.04</v>
      </c>
      <c r="J12" s="116">
        <f>'Insumos Buffet'!D24</f>
        <v>11000</v>
      </c>
      <c r="K12" s="3">
        <f t="shared" si="4"/>
        <v>440</v>
      </c>
      <c r="L12" s="3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2"/>
      <c r="B13" s="89"/>
      <c r="C13" s="89"/>
      <c r="D13" s="18"/>
      <c r="E13" s="18"/>
      <c r="F13" s="18"/>
      <c r="G13" s="142"/>
      <c r="H13" s="18"/>
      <c r="I13" s="89"/>
      <c r="J13" s="116"/>
      <c r="K13" s="3">
        <f t="shared" si="4"/>
        <v>0</v>
      </c>
      <c r="L13" s="3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1"/>
      <c r="B14" s="89"/>
      <c r="C14" s="89"/>
      <c r="D14" s="18"/>
      <c r="E14" s="18"/>
      <c r="F14" s="18"/>
      <c r="G14" s="142"/>
      <c r="H14" s="18"/>
      <c r="I14" s="89"/>
      <c r="J14" s="116"/>
      <c r="K14" s="3">
        <f t="shared" si="4"/>
        <v>0</v>
      </c>
      <c r="L14" s="3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1"/>
      <c r="B15" s="89"/>
      <c r="C15" s="89"/>
      <c r="D15" s="18"/>
      <c r="E15" s="18"/>
      <c r="F15" s="18"/>
      <c r="G15" s="142"/>
      <c r="H15" s="18"/>
      <c r="I15" s="89"/>
      <c r="J15" s="116"/>
      <c r="K15" s="3">
        <f t="shared" si="4"/>
        <v>0</v>
      </c>
      <c r="L15" s="3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31"/>
      <c r="B16" s="89"/>
      <c r="C16" s="89"/>
      <c r="D16" s="95"/>
      <c r="E16" s="95"/>
      <c r="F16" s="95"/>
      <c r="G16" s="87"/>
      <c r="H16" s="18"/>
      <c r="I16" s="89"/>
      <c r="J16" s="118"/>
      <c r="K16" s="3">
        <f t="shared" si="4"/>
        <v>0</v>
      </c>
      <c r="L16" s="3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31"/>
      <c r="B17" s="89"/>
      <c r="C17" s="89"/>
      <c r="D17" s="18"/>
      <c r="E17" s="18"/>
      <c r="F17" s="18"/>
      <c r="G17" s="143">
        <f>F19/A3</f>
        <v>0.272</v>
      </c>
      <c r="H17" s="18"/>
      <c r="I17" s="89"/>
      <c r="J17" s="3"/>
      <c r="K17" s="3">
        <f t="shared" si="4"/>
        <v>0</v>
      </c>
      <c r="L17" s="3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31"/>
      <c r="B18" s="89"/>
      <c r="C18" s="89"/>
      <c r="D18" s="18"/>
      <c r="E18" s="18"/>
      <c r="F18" s="18"/>
      <c r="G18" s="142"/>
      <c r="H18" s="18"/>
      <c r="I18" s="89"/>
      <c r="J18" s="3"/>
      <c r="K18" s="3">
        <f t="shared" si="4"/>
        <v>0</v>
      </c>
      <c r="L18" s="3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4" t="s">
        <v>495</v>
      </c>
      <c r="B19" s="18">
        <f>SUM(B5:B18)</f>
        <v>0.272</v>
      </c>
      <c r="C19" s="96"/>
      <c r="D19" s="18">
        <f t="shared" ref="D19:F19" si="5">SUM(D5:D18)</f>
        <v>0.272</v>
      </c>
      <c r="E19" s="18">
        <f t="shared" si="5"/>
        <v>1.088</v>
      </c>
      <c r="F19" s="18">
        <f t="shared" si="5"/>
        <v>1.088</v>
      </c>
      <c r="G19" s="87"/>
      <c r="H19" s="96"/>
      <c r="I19" s="97">
        <f t="shared" ref="I19:L19" si="6">SUM(I5:I18)</f>
        <v>1.214</v>
      </c>
      <c r="J19" s="98">
        <f t="shared" si="6"/>
        <v>68146</v>
      </c>
      <c r="K19" s="98">
        <f t="shared" si="6"/>
        <v>9765.928</v>
      </c>
      <c r="L19" s="98">
        <f t="shared" si="6"/>
        <v>0</v>
      </c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77"/>
      <c r="B20" s="100"/>
      <c r="C20" s="100"/>
      <c r="D20" s="100"/>
      <c r="E20" s="100"/>
      <c r="F20" s="100"/>
      <c r="G20" s="100"/>
      <c r="H20" s="100"/>
      <c r="I20" s="101" t="s">
        <v>496</v>
      </c>
      <c r="J20" s="100"/>
      <c r="K20" s="100"/>
      <c r="L20" s="101" t="s">
        <v>497</v>
      </c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5.75" customHeight="1">
      <c r="A21" s="77"/>
      <c r="B21" s="100"/>
      <c r="C21" s="100"/>
      <c r="D21" s="100"/>
      <c r="E21" s="100"/>
      <c r="F21" s="100"/>
      <c r="G21" s="100"/>
      <c r="H21" s="100"/>
      <c r="I21" s="104">
        <f>G17*A3</f>
        <v>1.088</v>
      </c>
      <c r="J21" s="100"/>
      <c r="K21" s="100"/>
      <c r="L21" s="104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5.75" customHeight="1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5.75" customHeight="1">
      <c r="A24" s="66" t="s">
        <v>274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5.75" customHeight="1">
      <c r="A26" s="81">
        <f>'Menu Cíclico'!D16</f>
        <v>4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47" t="s">
        <v>488</v>
      </c>
      <c r="K26" s="85" t="s">
        <v>489</v>
      </c>
      <c r="L26" s="85" t="s">
        <v>490</v>
      </c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5.75" customHeight="1">
      <c r="A28" s="37" t="s">
        <v>505</v>
      </c>
      <c r="B28" s="89">
        <v>0.002</v>
      </c>
      <c r="C28" s="89">
        <v>1.0</v>
      </c>
      <c r="D28" s="18">
        <f t="shared" ref="D28:D41" si="7">C28*B28</f>
        <v>0.002</v>
      </c>
      <c r="E28" s="18">
        <f>B28*A26</f>
        <v>0.008</v>
      </c>
      <c r="F28" s="18">
        <f t="shared" ref="F28:F41" si="8">E28*C28</f>
        <v>0.008</v>
      </c>
      <c r="G28" s="140">
        <v>0.0</v>
      </c>
      <c r="H28" s="18">
        <v>1.0</v>
      </c>
      <c r="I28" s="89">
        <f t="shared" ref="I28:I41" si="9">H28*E28</f>
        <v>0.008</v>
      </c>
      <c r="J28" s="116">
        <f>'Insumos Buffet'!D82</f>
        <v>3200</v>
      </c>
      <c r="K28" s="3">
        <f t="shared" ref="K28:K41" si="10">J28*I28</f>
        <v>25.6</v>
      </c>
      <c r="L28" s="3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5.75" customHeight="1">
      <c r="A29" s="31" t="s">
        <v>494</v>
      </c>
      <c r="B29" s="89">
        <v>1.0E-4</v>
      </c>
      <c r="C29" s="89">
        <v>1.0</v>
      </c>
      <c r="D29" s="18">
        <f t="shared" si="7"/>
        <v>0.0001</v>
      </c>
      <c r="E29" s="18">
        <f>B29*A26</f>
        <v>0.0004</v>
      </c>
      <c r="F29" s="18">
        <f t="shared" si="8"/>
        <v>0.0004</v>
      </c>
      <c r="G29" s="87"/>
      <c r="H29" s="18">
        <v>1.0</v>
      </c>
      <c r="I29" s="89">
        <f t="shared" si="9"/>
        <v>0.0004</v>
      </c>
      <c r="J29" s="116">
        <f>'Insumos Buffet'!D70</f>
        <v>145000</v>
      </c>
      <c r="K29" s="3">
        <f t="shared" si="10"/>
        <v>58</v>
      </c>
      <c r="L29" s="3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5.75" customHeight="1">
      <c r="A30" s="31" t="s">
        <v>345</v>
      </c>
      <c r="B30" s="18">
        <v>0.05</v>
      </c>
      <c r="C30" s="18">
        <v>1.0</v>
      </c>
      <c r="D30" s="18">
        <f t="shared" si="7"/>
        <v>0.05</v>
      </c>
      <c r="E30" s="18">
        <f>B30*A26</f>
        <v>0.2</v>
      </c>
      <c r="F30" s="18">
        <f t="shared" si="8"/>
        <v>0.2</v>
      </c>
      <c r="G30" s="148" t="s">
        <v>527</v>
      </c>
      <c r="H30" s="18">
        <v>1.175</v>
      </c>
      <c r="I30" s="89">
        <f t="shared" si="9"/>
        <v>0.235</v>
      </c>
      <c r="J30" s="116">
        <f>'Insumos Buffet'!D21</f>
        <v>2990</v>
      </c>
      <c r="K30" s="3">
        <f t="shared" si="10"/>
        <v>702.65</v>
      </c>
      <c r="L30" s="3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5.75" customHeight="1">
      <c r="A31" s="31" t="s">
        <v>433</v>
      </c>
      <c r="B31" s="18">
        <v>0.04</v>
      </c>
      <c r="C31" s="18">
        <v>1.0</v>
      </c>
      <c r="D31" s="18">
        <f t="shared" si="7"/>
        <v>0.04</v>
      </c>
      <c r="E31" s="18">
        <f>B31*A26</f>
        <v>0.16</v>
      </c>
      <c r="F31" s="18">
        <f t="shared" si="8"/>
        <v>0.16</v>
      </c>
      <c r="G31" s="142"/>
      <c r="H31" s="18">
        <v>1.175</v>
      </c>
      <c r="I31" s="89">
        <f t="shared" si="9"/>
        <v>0.188</v>
      </c>
      <c r="J31" s="116">
        <f>'Insumos Buffet'!D49</f>
        <v>18397</v>
      </c>
      <c r="K31" s="3">
        <f t="shared" si="10"/>
        <v>3458.636</v>
      </c>
      <c r="L31" s="3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5.75" customHeight="1">
      <c r="A32" s="31" t="s">
        <v>434</v>
      </c>
      <c r="B32" s="18">
        <v>0.05</v>
      </c>
      <c r="C32" s="18">
        <v>1.0</v>
      </c>
      <c r="D32" s="18">
        <f t="shared" si="7"/>
        <v>0.05</v>
      </c>
      <c r="E32" s="18">
        <f>B32*A26</f>
        <v>0.2</v>
      </c>
      <c r="F32" s="18">
        <f t="shared" si="8"/>
        <v>0.2</v>
      </c>
      <c r="G32" s="142"/>
      <c r="H32" s="18">
        <v>1.125</v>
      </c>
      <c r="I32" s="89">
        <f t="shared" si="9"/>
        <v>0.225</v>
      </c>
      <c r="J32" s="116">
        <f>'Insumos Buffet'!D50</f>
        <v>5280</v>
      </c>
      <c r="K32" s="3">
        <f t="shared" si="10"/>
        <v>1188</v>
      </c>
      <c r="L32" s="3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5.75" customHeight="1">
      <c r="A33" s="31" t="s">
        <v>432</v>
      </c>
      <c r="B33" s="18">
        <v>0.02</v>
      </c>
      <c r="C33" s="18">
        <v>1.0</v>
      </c>
      <c r="D33" s="18">
        <f t="shared" si="7"/>
        <v>0.02</v>
      </c>
      <c r="E33" s="18">
        <f>B33*A26</f>
        <v>0.08</v>
      </c>
      <c r="F33" s="18">
        <f t="shared" si="8"/>
        <v>0.08</v>
      </c>
      <c r="G33" s="87"/>
      <c r="H33" s="18">
        <v>1.125</v>
      </c>
      <c r="I33" s="89">
        <f t="shared" si="9"/>
        <v>0.09</v>
      </c>
      <c r="J33" s="116">
        <f>'Insumos Buffet'!D48</f>
        <v>26919</v>
      </c>
      <c r="K33" s="3">
        <f t="shared" si="10"/>
        <v>2422.71</v>
      </c>
      <c r="L33" s="3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5.75" customHeight="1">
      <c r="A34" s="31" t="s">
        <v>459</v>
      </c>
      <c r="B34" s="18">
        <v>0.04</v>
      </c>
      <c r="C34" s="18">
        <v>1.0</v>
      </c>
      <c r="D34" s="18">
        <f t="shared" si="7"/>
        <v>0.04</v>
      </c>
      <c r="E34" s="18">
        <f>B34*A26</f>
        <v>0.16</v>
      </c>
      <c r="F34" s="18">
        <f t="shared" si="8"/>
        <v>0.16</v>
      </c>
      <c r="G34" s="59"/>
      <c r="H34" s="18">
        <v>1.125</v>
      </c>
      <c r="I34" s="89">
        <f t="shared" si="9"/>
        <v>0.18</v>
      </c>
      <c r="J34" s="116">
        <f>'Insumos Buffet'!D96</f>
        <v>2328</v>
      </c>
      <c r="K34" s="3">
        <f t="shared" si="10"/>
        <v>419.04</v>
      </c>
      <c r="L34" s="3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5.75" customHeight="1">
      <c r="A35" s="31" t="s">
        <v>457</v>
      </c>
      <c r="B35" s="89">
        <v>0.005</v>
      </c>
      <c r="C35" s="89">
        <v>1.0</v>
      </c>
      <c r="D35" s="18">
        <f t="shared" si="7"/>
        <v>0.005</v>
      </c>
      <c r="E35" s="18">
        <f>B35*A26</f>
        <v>0.02</v>
      </c>
      <c r="F35" s="18">
        <f t="shared" si="8"/>
        <v>0.02</v>
      </c>
      <c r="G35" s="148" t="s">
        <v>528</v>
      </c>
      <c r="H35" s="18">
        <v>1.125</v>
      </c>
      <c r="I35" s="89">
        <f t="shared" si="9"/>
        <v>0.0225</v>
      </c>
      <c r="J35" s="116">
        <f>'Insumos Buffet'!D85</f>
        <v>4367</v>
      </c>
      <c r="K35" s="3">
        <f t="shared" si="10"/>
        <v>98.2575</v>
      </c>
      <c r="L35" s="3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5.75" customHeight="1">
      <c r="A36" s="31" t="s">
        <v>518</v>
      </c>
      <c r="B36" s="89">
        <v>1.0E-4</v>
      </c>
      <c r="C36" s="89">
        <v>1.0</v>
      </c>
      <c r="D36" s="18">
        <f t="shared" si="7"/>
        <v>0.0001</v>
      </c>
      <c r="E36" s="18">
        <f>B36*A26</f>
        <v>0.0004</v>
      </c>
      <c r="F36" s="18">
        <f t="shared" si="8"/>
        <v>0.0004</v>
      </c>
      <c r="G36" s="142"/>
      <c r="H36" s="18">
        <v>1.0</v>
      </c>
      <c r="I36" s="89">
        <f t="shared" si="9"/>
        <v>0.0004</v>
      </c>
      <c r="J36" s="116">
        <f>'Insumos Buffet'!D89</f>
        <v>16000</v>
      </c>
      <c r="K36" s="3">
        <f t="shared" si="10"/>
        <v>6.4</v>
      </c>
      <c r="L36" s="3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5.75" customHeight="1">
      <c r="A37" s="31" t="s">
        <v>328</v>
      </c>
      <c r="B37" s="89">
        <v>0.05</v>
      </c>
      <c r="C37" s="89">
        <v>1.0</v>
      </c>
      <c r="D37" s="18">
        <f t="shared" si="7"/>
        <v>0.05</v>
      </c>
      <c r="E37" s="18">
        <f>B37*A26</f>
        <v>0.2</v>
      </c>
      <c r="F37" s="18">
        <f t="shared" si="8"/>
        <v>0.2</v>
      </c>
      <c r="G37" s="142"/>
      <c r="H37" s="18">
        <v>1.0</v>
      </c>
      <c r="I37" s="89">
        <f t="shared" si="9"/>
        <v>0.2</v>
      </c>
      <c r="J37" s="116" t="str">
        <f>'Insumos Buffet'!D17</f>
        <v/>
      </c>
      <c r="K37" s="3">
        <f t="shared" si="10"/>
        <v>0</v>
      </c>
      <c r="L37" s="3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5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/>
      <c r="I38" s="89">
        <f t="shared" si="9"/>
        <v>0</v>
      </c>
      <c r="J38" s="116"/>
      <c r="K38" s="3">
        <f t="shared" si="10"/>
        <v>0</v>
      </c>
      <c r="L38" s="3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5.75" customHeight="1">
      <c r="A39" s="31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/>
      <c r="I39" s="89">
        <f t="shared" si="9"/>
        <v>0</v>
      </c>
      <c r="J39" s="118"/>
      <c r="K39" s="3">
        <f t="shared" si="10"/>
        <v>0</v>
      </c>
      <c r="L39" s="3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5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43">
        <f>F42/A26</f>
        <v>0.2572</v>
      </c>
      <c r="H40" s="18"/>
      <c r="I40" s="89">
        <f t="shared" si="9"/>
        <v>0</v>
      </c>
      <c r="J40" s="3"/>
      <c r="K40" s="3">
        <f t="shared" si="10"/>
        <v>0</v>
      </c>
      <c r="L40" s="3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5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3">
        <f t="shared" si="10"/>
        <v>0</v>
      </c>
      <c r="L41" s="3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5.75" customHeight="1">
      <c r="A42" s="4" t="s">
        <v>495</v>
      </c>
      <c r="B42" s="97">
        <f>SUM(B28:B41)</f>
        <v>0.2572</v>
      </c>
      <c r="C42" s="96"/>
      <c r="D42" s="97">
        <f t="shared" ref="D42:F42" si="11">SUM(D28:D41)</f>
        <v>0.2572</v>
      </c>
      <c r="E42" s="97">
        <f t="shared" si="11"/>
        <v>1.0288</v>
      </c>
      <c r="F42" s="97">
        <f t="shared" si="11"/>
        <v>1.0288</v>
      </c>
      <c r="G42" s="87"/>
      <c r="H42" s="96"/>
      <c r="I42" s="97">
        <f t="shared" ref="I42:L42" si="12">SUM(I28:I41)</f>
        <v>1.1493</v>
      </c>
      <c r="J42" s="98">
        <f t="shared" si="12"/>
        <v>224481</v>
      </c>
      <c r="K42" s="98">
        <f t="shared" si="12"/>
        <v>8379.2935</v>
      </c>
      <c r="L42" s="98">
        <f t="shared" si="12"/>
        <v>0</v>
      </c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5.75" customHeight="1">
      <c r="A43" s="8"/>
      <c r="B43" s="100"/>
      <c r="C43" s="100"/>
      <c r="D43" s="100"/>
      <c r="E43" s="100"/>
      <c r="F43" s="100"/>
      <c r="G43" s="100"/>
      <c r="H43" s="100"/>
      <c r="I43" s="101" t="s">
        <v>496</v>
      </c>
      <c r="J43" s="100"/>
      <c r="K43" s="100"/>
      <c r="L43" s="101" t="s">
        <v>497</v>
      </c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5.75" customHeight="1">
      <c r="A44" s="8"/>
      <c r="B44" s="100"/>
      <c r="C44" s="100"/>
      <c r="D44" s="100"/>
      <c r="E44" s="100"/>
      <c r="F44" s="100"/>
      <c r="G44" s="100"/>
      <c r="H44" s="100"/>
      <c r="I44" s="104">
        <f>G40*A26</f>
        <v>1.0288</v>
      </c>
      <c r="J44" s="100"/>
      <c r="K44" s="100"/>
      <c r="L44" s="104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5.75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5.7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5.75" customHeight="1">
      <c r="A47" s="66" t="s">
        <v>350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5.75" customHeight="1">
      <c r="A49" s="81">
        <f>'Menu Cíclico'!H16</f>
        <v>4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5.75" customHeight="1">
      <c r="A51" s="37" t="s">
        <v>423</v>
      </c>
      <c r="B51" s="89">
        <v>0.15</v>
      </c>
      <c r="C51" s="89">
        <v>1.0</v>
      </c>
      <c r="D51" s="18">
        <f t="shared" ref="D51:D64" si="13">C51*B51</f>
        <v>0.15</v>
      </c>
      <c r="E51" s="18">
        <f>B51*A49</f>
        <v>0.6</v>
      </c>
      <c r="F51" s="18">
        <f t="shared" ref="F51:F64" si="14">E51*C51</f>
        <v>0.6</v>
      </c>
      <c r="G51" s="140">
        <v>0.0</v>
      </c>
      <c r="H51" s="18">
        <v>1.0</v>
      </c>
      <c r="I51" s="89">
        <f t="shared" ref="I51:I64" si="15">H51*E51</f>
        <v>0.6</v>
      </c>
      <c r="J51" s="116">
        <f>'Insumos Buffet'!D41</f>
        <v>432</v>
      </c>
      <c r="K51" s="3">
        <f t="shared" ref="K51:K64" si="16">J51*I51</f>
        <v>259.2</v>
      </c>
      <c r="L51" s="3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5.75" customHeight="1">
      <c r="A52" s="31" t="s">
        <v>260</v>
      </c>
      <c r="B52" s="89">
        <v>0.01</v>
      </c>
      <c r="C52" s="89">
        <v>1.0</v>
      </c>
      <c r="D52" s="18">
        <f t="shared" si="13"/>
        <v>0.01</v>
      </c>
      <c r="E52" s="18">
        <f>B52*A49</f>
        <v>0.04</v>
      </c>
      <c r="F52" s="18">
        <f t="shared" si="14"/>
        <v>0.04</v>
      </c>
      <c r="G52" s="87"/>
      <c r="H52" s="18">
        <v>1.0</v>
      </c>
      <c r="I52" s="89">
        <f t="shared" si="15"/>
        <v>0.04</v>
      </c>
      <c r="J52" s="116">
        <f>'Insumos Buffet'!D10</f>
        <v>9535</v>
      </c>
      <c r="K52" s="3">
        <f t="shared" si="16"/>
        <v>381.4</v>
      </c>
      <c r="L52" s="3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5.75" customHeight="1">
      <c r="A53" s="31" t="s">
        <v>459</v>
      </c>
      <c r="B53" s="18">
        <v>0.02</v>
      </c>
      <c r="C53" s="18">
        <v>1.0</v>
      </c>
      <c r="D53" s="18">
        <f t="shared" si="13"/>
        <v>0.02</v>
      </c>
      <c r="E53" s="18">
        <f>B53*A49</f>
        <v>0.08</v>
      </c>
      <c r="F53" s="18">
        <f t="shared" si="14"/>
        <v>0.08</v>
      </c>
      <c r="G53" s="148" t="s">
        <v>527</v>
      </c>
      <c r="H53" s="18">
        <v>1.175</v>
      </c>
      <c r="I53" s="89">
        <f t="shared" si="15"/>
        <v>0.094</v>
      </c>
      <c r="J53" s="116">
        <f>'Insumos Buffet'!D96</f>
        <v>2328</v>
      </c>
      <c r="K53" s="3">
        <f t="shared" si="16"/>
        <v>218.832</v>
      </c>
      <c r="L53" s="3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5.75" customHeight="1">
      <c r="A54" s="31" t="s">
        <v>373</v>
      </c>
      <c r="B54" s="18">
        <v>0.02</v>
      </c>
      <c r="C54" s="18">
        <v>1.0</v>
      </c>
      <c r="D54" s="18">
        <f t="shared" si="13"/>
        <v>0.02</v>
      </c>
      <c r="E54" s="18">
        <f>B54*A49</f>
        <v>0.08</v>
      </c>
      <c r="F54" s="18">
        <f t="shared" si="14"/>
        <v>0.08</v>
      </c>
      <c r="G54" s="142"/>
      <c r="H54" s="18">
        <v>1.175</v>
      </c>
      <c r="I54" s="89">
        <f t="shared" si="15"/>
        <v>0.094</v>
      </c>
      <c r="J54" s="116">
        <f>'Insumos Buffet'!D24</f>
        <v>11000</v>
      </c>
      <c r="K54" s="3">
        <f t="shared" si="16"/>
        <v>1034</v>
      </c>
      <c r="L54" s="3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5.75" customHeight="1">
      <c r="A55" s="31" t="s">
        <v>378</v>
      </c>
      <c r="B55" s="18">
        <v>0.05</v>
      </c>
      <c r="C55" s="18">
        <v>1.0</v>
      </c>
      <c r="D55" s="18">
        <f t="shared" si="13"/>
        <v>0.05</v>
      </c>
      <c r="E55" s="18">
        <f>B55*A49</f>
        <v>0.2</v>
      </c>
      <c r="F55" s="18">
        <f t="shared" si="14"/>
        <v>0.2</v>
      </c>
      <c r="G55" s="142"/>
      <c r="H55" s="18">
        <v>1.0</v>
      </c>
      <c r="I55" s="89">
        <f t="shared" si="15"/>
        <v>0.2</v>
      </c>
      <c r="J55" s="116">
        <f>'Insumos Buffet'!D25</f>
        <v>12732</v>
      </c>
      <c r="K55" s="3">
        <f t="shared" si="16"/>
        <v>2546.4</v>
      </c>
      <c r="L55" s="3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5.75" customHeight="1">
      <c r="A56" s="31" t="s">
        <v>502</v>
      </c>
      <c r="B56" s="18">
        <v>0.02</v>
      </c>
      <c r="C56" s="18">
        <v>1.0</v>
      </c>
      <c r="D56" s="18">
        <f t="shared" si="13"/>
        <v>0.02</v>
      </c>
      <c r="E56" s="18">
        <f>B56*A49</f>
        <v>0.08</v>
      </c>
      <c r="F56" s="18">
        <f t="shared" si="14"/>
        <v>0.08</v>
      </c>
      <c r="G56" s="87"/>
      <c r="H56" s="18">
        <v>1.0</v>
      </c>
      <c r="I56" s="89">
        <f t="shared" si="15"/>
        <v>0.08</v>
      </c>
      <c r="J56" s="116">
        <f>'Insumos Buffet'!D73</f>
        <v>20363</v>
      </c>
      <c r="K56" s="3">
        <f t="shared" si="16"/>
        <v>1629.04</v>
      </c>
      <c r="L56" s="3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5.75" customHeight="1">
      <c r="A57" s="31" t="s">
        <v>505</v>
      </c>
      <c r="B57" s="18">
        <v>0.002</v>
      </c>
      <c r="C57" s="18">
        <v>1.0</v>
      </c>
      <c r="D57" s="18">
        <f t="shared" si="13"/>
        <v>0.002</v>
      </c>
      <c r="E57" s="18">
        <f>B57*A49</f>
        <v>0.008</v>
      </c>
      <c r="F57" s="18">
        <f t="shared" si="14"/>
        <v>0.008</v>
      </c>
      <c r="G57" s="59"/>
      <c r="H57" s="18">
        <v>1.0</v>
      </c>
      <c r="I57" s="89">
        <f t="shared" si="15"/>
        <v>0.008</v>
      </c>
      <c r="J57" s="116">
        <f>'Insumos Buffet'!D82</f>
        <v>3200</v>
      </c>
      <c r="K57" s="3">
        <f t="shared" si="16"/>
        <v>25.6</v>
      </c>
      <c r="L57" s="3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31" t="s">
        <v>494</v>
      </c>
      <c r="B58" s="89">
        <v>1.0E-4</v>
      </c>
      <c r="C58" s="89">
        <v>1.0</v>
      </c>
      <c r="D58" s="18">
        <f t="shared" si="13"/>
        <v>0.0001</v>
      </c>
      <c r="E58" s="18">
        <f>B58*A49</f>
        <v>0.0004</v>
      </c>
      <c r="F58" s="18">
        <f t="shared" si="14"/>
        <v>0.0004</v>
      </c>
      <c r="G58" s="148" t="s">
        <v>528</v>
      </c>
      <c r="H58" s="18">
        <v>1.0</v>
      </c>
      <c r="I58" s="89">
        <f t="shared" si="15"/>
        <v>0.0004</v>
      </c>
      <c r="J58" s="116">
        <f>'Insumos Buffet'!D70</f>
        <v>145000</v>
      </c>
      <c r="K58" s="3">
        <f t="shared" si="16"/>
        <v>58</v>
      </c>
      <c r="L58" s="3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2"/>
      <c r="B59" s="89"/>
      <c r="C59" s="89"/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1"/>
      <c r="B60" s="89"/>
      <c r="C60" s="89"/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0.2721</v>
      </c>
      <c r="H63" s="18"/>
      <c r="I63" s="89">
        <f t="shared" si="15"/>
        <v>0</v>
      </c>
      <c r="J63" s="3"/>
      <c r="K63" s="3">
        <f t="shared" si="16"/>
        <v>0</v>
      </c>
      <c r="L63" s="3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5.75" customHeight="1">
      <c r="A65" s="4" t="s">
        <v>495</v>
      </c>
      <c r="B65" s="97">
        <f>SUM(B51:B64)</f>
        <v>0.2721</v>
      </c>
      <c r="C65" s="96"/>
      <c r="D65" s="97">
        <f t="shared" ref="D65:F65" si="17">SUM(D51:D64)</f>
        <v>0.2721</v>
      </c>
      <c r="E65" s="97">
        <f t="shared" si="17"/>
        <v>1.0884</v>
      </c>
      <c r="F65" s="97">
        <f t="shared" si="17"/>
        <v>1.0884</v>
      </c>
      <c r="G65" s="87"/>
      <c r="H65" s="96"/>
      <c r="I65" s="97">
        <f t="shared" ref="I65:L65" si="18">SUM(I51:I64)</f>
        <v>1.1164</v>
      </c>
      <c r="J65" s="98">
        <f t="shared" si="18"/>
        <v>204590</v>
      </c>
      <c r="K65" s="98">
        <f t="shared" si="18"/>
        <v>6152.472</v>
      </c>
      <c r="L65" s="98">
        <f t="shared" si="18"/>
        <v>0</v>
      </c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5.75" customHeight="1">
      <c r="A66" s="8"/>
      <c r="B66" s="100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8"/>
      <c r="B67" s="100"/>
      <c r="C67" s="100"/>
      <c r="D67" s="100"/>
      <c r="E67" s="100"/>
      <c r="F67" s="100"/>
      <c r="G67" s="100"/>
      <c r="H67" s="100"/>
      <c r="I67" s="104">
        <f>G63*A49</f>
        <v>1.0884</v>
      </c>
      <c r="J67" s="100"/>
      <c r="K67" s="100"/>
      <c r="L67" s="104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5.75" customHeight="1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5.7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5.75" customHeight="1">
      <c r="A70" s="66" t="s">
        <v>311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5.75" customHeight="1">
      <c r="A72" s="81">
        <f>'Menu Cíclico'!L16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5.75" customHeight="1">
      <c r="A74" s="37" t="s">
        <v>295</v>
      </c>
      <c r="B74" s="89">
        <v>0.12</v>
      </c>
      <c r="C74" s="89">
        <v>1.0</v>
      </c>
      <c r="D74" s="18">
        <f t="shared" ref="D74:D87" si="19">C74*B74</f>
        <v>0.12</v>
      </c>
      <c r="E74" s="18">
        <f>B74*A72</f>
        <v>0.48</v>
      </c>
      <c r="F74" s="18">
        <f t="shared" ref="F74:F87" si="20">E74*C74</f>
        <v>0.48</v>
      </c>
      <c r="G74" s="140">
        <v>0.0</v>
      </c>
      <c r="H74" s="18">
        <v>1.175</v>
      </c>
      <c r="I74" s="89">
        <f t="shared" ref="I74:I87" si="21">H74*E74</f>
        <v>0.564</v>
      </c>
      <c r="J74" s="116">
        <f>'Insumos Buffet'!D14</f>
        <v>3570</v>
      </c>
      <c r="K74" s="3">
        <f t="shared" ref="K74:K87" si="22">J74*I74</f>
        <v>2013.48</v>
      </c>
      <c r="L74" s="3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5.75" customHeight="1">
      <c r="A75" s="31" t="s">
        <v>423</v>
      </c>
      <c r="B75" s="89">
        <v>0.03</v>
      </c>
      <c r="C75" s="89">
        <v>1.0</v>
      </c>
      <c r="D75" s="18">
        <f t="shared" si="19"/>
        <v>0.03</v>
      </c>
      <c r="E75" s="18">
        <f>B75*A72</f>
        <v>0.12</v>
      </c>
      <c r="F75" s="18">
        <f t="shared" si="20"/>
        <v>0.12</v>
      </c>
      <c r="G75" s="87"/>
      <c r="H75" s="18">
        <v>1.0</v>
      </c>
      <c r="I75" s="89">
        <f t="shared" si="21"/>
        <v>0.12</v>
      </c>
      <c r="J75" s="116">
        <f>'Insumos Buffet'!D41</f>
        <v>432</v>
      </c>
      <c r="K75" s="3">
        <f t="shared" si="22"/>
        <v>51.84</v>
      </c>
      <c r="L75" s="3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5.75" customHeight="1">
      <c r="A76" s="31" t="s">
        <v>421</v>
      </c>
      <c r="B76" s="18">
        <v>0.01</v>
      </c>
      <c r="C76" s="18">
        <v>1.0</v>
      </c>
      <c r="D76" s="18">
        <f t="shared" si="19"/>
        <v>0.01</v>
      </c>
      <c r="E76" s="18">
        <f>B76*A72</f>
        <v>0.04</v>
      </c>
      <c r="F76" s="18">
        <f t="shared" si="20"/>
        <v>0.04</v>
      </c>
      <c r="G76" s="148" t="s">
        <v>527</v>
      </c>
      <c r="H76" s="18">
        <v>1.0</v>
      </c>
      <c r="I76" s="89">
        <f t="shared" si="21"/>
        <v>0.04</v>
      </c>
      <c r="J76" s="116">
        <f>'Insumos Buffet'!D39</f>
        <v>4555</v>
      </c>
      <c r="K76" s="3">
        <f t="shared" si="22"/>
        <v>182.2</v>
      </c>
      <c r="L76" s="3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5.75" customHeight="1">
      <c r="A77" s="31" t="s">
        <v>422</v>
      </c>
      <c r="B77" s="18">
        <v>0.01</v>
      </c>
      <c r="C77" s="18">
        <v>1.0</v>
      </c>
      <c r="D77" s="18">
        <f t="shared" si="19"/>
        <v>0.01</v>
      </c>
      <c r="E77" s="18">
        <f>B77*A72</f>
        <v>0.04</v>
      </c>
      <c r="F77" s="18">
        <f t="shared" si="20"/>
        <v>0.04</v>
      </c>
      <c r="G77" s="142"/>
      <c r="H77" s="18">
        <v>1.0</v>
      </c>
      <c r="I77" s="89">
        <f t="shared" si="21"/>
        <v>0.04</v>
      </c>
      <c r="J77" s="116">
        <f>'Insumos Buffet'!D40</f>
        <v>3890</v>
      </c>
      <c r="K77" s="3">
        <f t="shared" si="22"/>
        <v>155.6</v>
      </c>
      <c r="L77" s="3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5.75" customHeight="1">
      <c r="A78" s="31" t="s">
        <v>505</v>
      </c>
      <c r="B78" s="18">
        <v>0.002</v>
      </c>
      <c r="C78" s="18">
        <v>1.0</v>
      </c>
      <c r="D78" s="18">
        <f t="shared" si="19"/>
        <v>0.002</v>
      </c>
      <c r="E78" s="18">
        <f>B78*A72</f>
        <v>0.008</v>
      </c>
      <c r="F78" s="18">
        <f t="shared" si="20"/>
        <v>0.008</v>
      </c>
      <c r="G78" s="142"/>
      <c r="H78" s="18">
        <v>1.0</v>
      </c>
      <c r="I78" s="89">
        <f t="shared" si="21"/>
        <v>0.008</v>
      </c>
      <c r="J78" s="116">
        <f>'Insumos Buffet'!D82</f>
        <v>3200</v>
      </c>
      <c r="K78" s="3">
        <f t="shared" si="22"/>
        <v>25.6</v>
      </c>
      <c r="L78" s="3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5.75" customHeight="1">
      <c r="A79" s="31" t="s">
        <v>502</v>
      </c>
      <c r="B79" s="18">
        <v>0.03</v>
      </c>
      <c r="C79" s="18">
        <v>1.0</v>
      </c>
      <c r="D79" s="18">
        <f t="shared" si="19"/>
        <v>0.03</v>
      </c>
      <c r="E79" s="18">
        <f>B79*A72</f>
        <v>0.12</v>
      </c>
      <c r="F79" s="18">
        <f t="shared" si="20"/>
        <v>0.12</v>
      </c>
      <c r="G79" s="87"/>
      <c r="H79" s="18">
        <v>1.175</v>
      </c>
      <c r="I79" s="89">
        <f t="shared" si="21"/>
        <v>0.141</v>
      </c>
      <c r="J79" s="116">
        <f>'Insumos Buffet'!D73</f>
        <v>20363</v>
      </c>
      <c r="K79" s="3">
        <f t="shared" si="22"/>
        <v>2871.183</v>
      </c>
      <c r="L79" s="3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5.75" customHeight="1">
      <c r="A80" s="31" t="s">
        <v>458</v>
      </c>
      <c r="B80" s="18">
        <v>0.01</v>
      </c>
      <c r="C80" s="18">
        <v>1.0</v>
      </c>
      <c r="D80" s="18">
        <f t="shared" si="19"/>
        <v>0.01</v>
      </c>
      <c r="E80" s="18">
        <f>B80*A72</f>
        <v>0.04</v>
      </c>
      <c r="F80" s="18">
        <f t="shared" si="20"/>
        <v>0.04</v>
      </c>
      <c r="G80" s="59"/>
      <c r="H80" s="18">
        <v>1.0</v>
      </c>
      <c r="I80" s="89">
        <f t="shared" si="21"/>
        <v>0.04</v>
      </c>
      <c r="J80" s="116">
        <f>'Insumos Buffet'!D90</f>
        <v>4190</v>
      </c>
      <c r="K80" s="3">
        <f t="shared" si="22"/>
        <v>167.6</v>
      </c>
      <c r="L80" s="3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5.75" customHeight="1">
      <c r="A81" s="31" t="s">
        <v>425</v>
      </c>
      <c r="B81" s="89">
        <v>0.02</v>
      </c>
      <c r="C81" s="89">
        <v>1.0</v>
      </c>
      <c r="D81" s="18">
        <f t="shared" si="19"/>
        <v>0.02</v>
      </c>
      <c r="E81" s="18">
        <f>B81*A72</f>
        <v>0.08</v>
      </c>
      <c r="F81" s="18">
        <f t="shared" si="20"/>
        <v>0.08</v>
      </c>
      <c r="G81" s="148" t="s">
        <v>528</v>
      </c>
      <c r="H81" s="18">
        <v>1.0</v>
      </c>
      <c r="I81" s="89">
        <f t="shared" si="21"/>
        <v>0.08</v>
      </c>
      <c r="J81" s="116">
        <f>'Insumos Buffet'!D42</f>
        <v>23900</v>
      </c>
      <c r="K81" s="3">
        <f t="shared" si="22"/>
        <v>1912</v>
      </c>
      <c r="L81" s="3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5.75" customHeight="1">
      <c r="A82" s="31" t="s">
        <v>47</v>
      </c>
      <c r="B82" s="89">
        <v>0.01</v>
      </c>
      <c r="C82" s="89">
        <v>1.0</v>
      </c>
      <c r="D82" s="18">
        <f t="shared" si="19"/>
        <v>0.01</v>
      </c>
      <c r="E82" s="18">
        <f>B82*A72</f>
        <v>0.04</v>
      </c>
      <c r="F82" s="18">
        <f t="shared" si="20"/>
        <v>0.04</v>
      </c>
      <c r="G82" s="142"/>
      <c r="H82" s="18">
        <v>1.0</v>
      </c>
      <c r="I82" s="89">
        <f t="shared" si="21"/>
        <v>0.04</v>
      </c>
      <c r="J82" s="116">
        <f>'Insumos Buffet'!D2</f>
        <v>6820</v>
      </c>
      <c r="K82" s="3">
        <f t="shared" si="22"/>
        <v>272.8</v>
      </c>
      <c r="L82" s="3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5.75" customHeight="1">
      <c r="A83" s="31" t="s">
        <v>663</v>
      </c>
      <c r="B83" s="89">
        <v>0.01</v>
      </c>
      <c r="C83" s="89">
        <v>1.0</v>
      </c>
      <c r="D83" s="18">
        <f t="shared" si="19"/>
        <v>0.01</v>
      </c>
      <c r="E83" s="18">
        <f>B83*A72</f>
        <v>0.04</v>
      </c>
      <c r="F83" s="18">
        <f t="shared" si="20"/>
        <v>0.04</v>
      </c>
      <c r="G83" s="142"/>
      <c r="H83" s="18">
        <v>1.0</v>
      </c>
      <c r="I83" s="89">
        <f t="shared" si="21"/>
        <v>0.04</v>
      </c>
      <c r="J83" s="116">
        <f>'Insumos Buffet'!D70</f>
        <v>145000</v>
      </c>
      <c r="K83" s="3">
        <f t="shared" si="22"/>
        <v>5800</v>
      </c>
      <c r="L83" s="3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5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5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5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0.252</v>
      </c>
      <c r="H86" s="18"/>
      <c r="I86" s="89">
        <f t="shared" si="21"/>
        <v>0</v>
      </c>
      <c r="J86" s="3"/>
      <c r="K86" s="3">
        <f t="shared" si="22"/>
        <v>0</v>
      </c>
      <c r="L86" s="3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5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5.75" customHeight="1">
      <c r="A88" s="4" t="s">
        <v>495</v>
      </c>
      <c r="B88" s="97">
        <f>SUM(B74:B87)</f>
        <v>0.252</v>
      </c>
      <c r="C88" s="96"/>
      <c r="D88" s="97">
        <f t="shared" ref="D88:F88" si="23">SUM(D74:D87)</f>
        <v>0.252</v>
      </c>
      <c r="E88" s="97">
        <f t="shared" si="23"/>
        <v>1.008</v>
      </c>
      <c r="F88" s="97">
        <f t="shared" si="23"/>
        <v>1.008</v>
      </c>
      <c r="G88" s="87"/>
      <c r="H88" s="96"/>
      <c r="I88" s="97">
        <f t="shared" ref="I88:L88" si="24">SUM(I74:I87)</f>
        <v>1.113</v>
      </c>
      <c r="J88" s="98">
        <f t="shared" si="24"/>
        <v>215920</v>
      </c>
      <c r="K88" s="98">
        <f t="shared" si="24"/>
        <v>13452.303</v>
      </c>
      <c r="L88" s="98">
        <f t="shared" si="24"/>
        <v>0</v>
      </c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5.75" customHeight="1">
      <c r="A89" s="8"/>
      <c r="B89" s="100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5.75" customHeight="1">
      <c r="A90" s="8"/>
      <c r="B90" s="100"/>
      <c r="C90" s="100"/>
      <c r="D90" s="100"/>
      <c r="E90" s="100"/>
      <c r="F90" s="100"/>
      <c r="G90" s="100"/>
      <c r="H90" s="100"/>
      <c r="I90" s="104">
        <f>G86*A72</f>
        <v>1.008</v>
      </c>
      <c r="J90" s="100"/>
      <c r="K90" s="100"/>
      <c r="L90" s="104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5.75" customHeight="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5.75" customHeight="1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5.75" customHeight="1">
      <c r="A93" s="66" t="s">
        <v>347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5.75" customHeight="1">
      <c r="A95" s="81">
        <f>'Menu Cíclico'!P16</f>
        <v>4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5.75" customHeight="1">
      <c r="A97" s="31" t="s">
        <v>229</v>
      </c>
      <c r="B97" s="89">
        <v>0.03</v>
      </c>
      <c r="C97" s="89">
        <v>3.0</v>
      </c>
      <c r="D97" s="18">
        <f t="shared" ref="D97:D110" si="25">C97*B97</f>
        <v>0.09</v>
      </c>
      <c r="E97" s="18">
        <f>B97*A95</f>
        <v>0.12</v>
      </c>
      <c r="F97" s="18">
        <f t="shared" ref="F97:F110" si="26">E97*C97</f>
        <v>0.36</v>
      </c>
      <c r="G97" s="140">
        <v>0.0</v>
      </c>
      <c r="H97" s="18">
        <v>1.0</v>
      </c>
      <c r="I97" s="89">
        <f t="shared" ref="I97:I110" si="27">H97*E97</f>
        <v>0.12</v>
      </c>
      <c r="J97" s="116">
        <f>'Insumos Buffet'!D9</f>
        <v>4311</v>
      </c>
      <c r="K97" s="3">
        <f t="shared" ref="K97:K110" si="28">J97*I97</f>
        <v>517.32</v>
      </c>
      <c r="L97" s="3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5.75" customHeight="1">
      <c r="A98" s="2" t="s">
        <v>433</v>
      </c>
      <c r="B98" s="18">
        <v>0.02</v>
      </c>
      <c r="C98" s="18">
        <v>1.0</v>
      </c>
      <c r="D98" s="18">
        <f t="shared" si="25"/>
        <v>0.02</v>
      </c>
      <c r="E98" s="18">
        <f>B98*A95</f>
        <v>0.08</v>
      </c>
      <c r="F98" s="18">
        <f t="shared" si="26"/>
        <v>0.08</v>
      </c>
      <c r="G98" s="87"/>
      <c r="H98" s="18">
        <v>1.125</v>
      </c>
      <c r="I98" s="89">
        <f t="shared" si="27"/>
        <v>0.09</v>
      </c>
      <c r="J98" s="116">
        <f>'Insumos Buffet'!D49</f>
        <v>18397</v>
      </c>
      <c r="K98" s="3">
        <f t="shared" si="28"/>
        <v>1655.73</v>
      </c>
      <c r="L98" s="3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5.75" customHeight="1">
      <c r="A99" s="2" t="s">
        <v>434</v>
      </c>
      <c r="B99" s="18">
        <v>0.02</v>
      </c>
      <c r="C99" s="18">
        <v>1.0</v>
      </c>
      <c r="D99" s="18">
        <f t="shared" si="25"/>
        <v>0.02</v>
      </c>
      <c r="E99" s="18">
        <f>B99*A95</f>
        <v>0.08</v>
      </c>
      <c r="F99" s="18">
        <f t="shared" si="26"/>
        <v>0.08</v>
      </c>
      <c r="G99" s="148" t="s">
        <v>527</v>
      </c>
      <c r="H99" s="18">
        <v>1.125</v>
      </c>
      <c r="I99" s="89">
        <f t="shared" si="27"/>
        <v>0.09</v>
      </c>
      <c r="J99" s="116">
        <f>'Insumos Buffet'!D50</f>
        <v>5280</v>
      </c>
      <c r="K99" s="3">
        <f t="shared" si="28"/>
        <v>475.2</v>
      </c>
      <c r="L99" s="3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5.75" customHeight="1">
      <c r="A100" s="2" t="s">
        <v>345</v>
      </c>
      <c r="B100" s="18">
        <v>0.02</v>
      </c>
      <c r="C100" s="18">
        <v>1.0</v>
      </c>
      <c r="D100" s="18">
        <f t="shared" si="25"/>
        <v>0.02</v>
      </c>
      <c r="E100" s="18">
        <f>B100*A95</f>
        <v>0.08</v>
      </c>
      <c r="F100" s="18">
        <f t="shared" si="26"/>
        <v>0.08</v>
      </c>
      <c r="G100" s="142"/>
      <c r="H100" s="18">
        <v>1.175</v>
      </c>
      <c r="I100" s="89">
        <f t="shared" si="27"/>
        <v>0.094</v>
      </c>
      <c r="J100" s="116">
        <f>'Insumos Buffet'!D21</f>
        <v>2990</v>
      </c>
      <c r="K100" s="3">
        <f t="shared" si="28"/>
        <v>281.06</v>
      </c>
      <c r="L100" s="3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5.75" customHeight="1">
      <c r="A101" s="2" t="s">
        <v>260</v>
      </c>
      <c r="B101" s="18">
        <v>0.01</v>
      </c>
      <c r="C101" s="18">
        <v>1.0</v>
      </c>
      <c r="D101" s="18">
        <f t="shared" si="25"/>
        <v>0.01</v>
      </c>
      <c r="E101" s="18">
        <f>B101*A95</f>
        <v>0.04</v>
      </c>
      <c r="F101" s="18">
        <f t="shared" si="26"/>
        <v>0.04</v>
      </c>
      <c r="G101" s="142"/>
      <c r="H101" s="18">
        <v>1.0</v>
      </c>
      <c r="I101" s="89">
        <f t="shared" si="27"/>
        <v>0.04</v>
      </c>
      <c r="J101" s="116">
        <f>'Insumos Buffet'!D10</f>
        <v>9535</v>
      </c>
      <c r="K101" s="3">
        <f t="shared" si="28"/>
        <v>381.4</v>
      </c>
      <c r="L101" s="3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5.75" customHeight="1">
      <c r="A102" s="2" t="s">
        <v>47</v>
      </c>
      <c r="B102" s="18">
        <v>0.01</v>
      </c>
      <c r="C102" s="18">
        <v>1.0</v>
      </c>
      <c r="D102" s="18">
        <f t="shared" si="25"/>
        <v>0.01</v>
      </c>
      <c r="E102" s="18">
        <f>B102*A95</f>
        <v>0.04</v>
      </c>
      <c r="F102" s="18">
        <f t="shared" si="26"/>
        <v>0.04</v>
      </c>
      <c r="G102" s="87"/>
      <c r="H102" s="18">
        <v>1.0</v>
      </c>
      <c r="I102" s="89">
        <f t="shared" si="27"/>
        <v>0.04</v>
      </c>
      <c r="J102" s="116">
        <f>'Insumos Buffet'!D2</f>
        <v>6820</v>
      </c>
      <c r="K102" s="3">
        <f t="shared" si="28"/>
        <v>272.8</v>
      </c>
      <c r="L102" s="3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5.75" customHeight="1">
      <c r="A103" s="2" t="s">
        <v>505</v>
      </c>
      <c r="B103" s="89">
        <v>0.001</v>
      </c>
      <c r="C103" s="89">
        <v>1.0</v>
      </c>
      <c r="D103" s="18">
        <f t="shared" si="25"/>
        <v>0.001</v>
      </c>
      <c r="E103" s="18">
        <f>B103*A95</f>
        <v>0.004</v>
      </c>
      <c r="F103" s="18">
        <f t="shared" si="26"/>
        <v>0.004</v>
      </c>
      <c r="G103" s="59"/>
      <c r="H103" s="18">
        <v>1.0</v>
      </c>
      <c r="I103" s="89">
        <f t="shared" si="27"/>
        <v>0.004</v>
      </c>
      <c r="J103" s="116">
        <f>'Insumos Buffet'!D82</f>
        <v>3200</v>
      </c>
      <c r="K103" s="3">
        <f t="shared" si="28"/>
        <v>12.8</v>
      </c>
      <c r="L103" s="3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5.75" customHeight="1">
      <c r="A104" s="2" t="s">
        <v>494</v>
      </c>
      <c r="B104" s="89">
        <v>1.0E-4</v>
      </c>
      <c r="C104" s="89">
        <v>1.0</v>
      </c>
      <c r="D104" s="18">
        <f t="shared" si="25"/>
        <v>0.0001</v>
      </c>
      <c r="E104" s="18">
        <f>B104*A95</f>
        <v>0.0004</v>
      </c>
      <c r="F104" s="18">
        <f t="shared" si="26"/>
        <v>0.0004</v>
      </c>
      <c r="G104" s="148" t="s">
        <v>528</v>
      </c>
      <c r="H104" s="18">
        <v>1.0</v>
      </c>
      <c r="I104" s="89">
        <f t="shared" si="27"/>
        <v>0.0004</v>
      </c>
      <c r="J104" s="116">
        <f>'Insumos Buffet'!D70</f>
        <v>145000</v>
      </c>
      <c r="K104" s="3">
        <f t="shared" si="28"/>
        <v>58</v>
      </c>
      <c r="L104" s="3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5.75" customHeight="1">
      <c r="A105" s="183" t="s">
        <v>542</v>
      </c>
      <c r="B105" s="89">
        <v>1.0E-4</v>
      </c>
      <c r="C105" s="89">
        <v>1.0</v>
      </c>
      <c r="D105" s="18">
        <f t="shared" si="25"/>
        <v>0.0001</v>
      </c>
      <c r="E105" s="18">
        <f>B105*A95</f>
        <v>0.0004</v>
      </c>
      <c r="F105" s="18">
        <f t="shared" si="26"/>
        <v>0.0004</v>
      </c>
      <c r="G105" s="142"/>
      <c r="H105" s="18">
        <v>1.0</v>
      </c>
      <c r="I105" s="89">
        <f t="shared" si="27"/>
        <v>0.0004</v>
      </c>
      <c r="J105" s="116">
        <f>'Insumos Buffet'!D108</f>
        <v>40000</v>
      </c>
      <c r="K105" s="3">
        <f t="shared" si="28"/>
        <v>16</v>
      </c>
      <c r="L105" s="3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5.75" customHeight="1">
      <c r="A106" s="2" t="s">
        <v>517</v>
      </c>
      <c r="B106" s="89">
        <v>0.09</v>
      </c>
      <c r="C106" s="89">
        <v>1.0</v>
      </c>
      <c r="D106" s="18">
        <f t="shared" si="25"/>
        <v>0.09</v>
      </c>
      <c r="E106" s="18">
        <f>B106*A95</f>
        <v>0.36</v>
      </c>
      <c r="F106" s="18">
        <f t="shared" si="26"/>
        <v>0.36</v>
      </c>
      <c r="G106" s="142"/>
      <c r="H106" s="18">
        <v>1.0</v>
      </c>
      <c r="I106" s="89">
        <f t="shared" si="27"/>
        <v>0.36</v>
      </c>
      <c r="J106" s="116"/>
      <c r="K106" s="3">
        <f t="shared" si="28"/>
        <v>0</v>
      </c>
      <c r="L106" s="3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5.75" customHeight="1">
      <c r="A107" s="31" t="s">
        <v>543</v>
      </c>
      <c r="B107" s="89">
        <v>1.0E-4</v>
      </c>
      <c r="C107" s="89">
        <v>1.0</v>
      </c>
      <c r="D107" s="18">
        <f t="shared" si="25"/>
        <v>0.0001</v>
      </c>
      <c r="E107" s="18">
        <f>B107*A95</f>
        <v>0.0004</v>
      </c>
      <c r="F107" s="18">
        <f t="shared" si="26"/>
        <v>0.0004</v>
      </c>
      <c r="G107" s="142"/>
      <c r="H107" s="18">
        <v>1.0</v>
      </c>
      <c r="I107" s="89">
        <f t="shared" si="27"/>
        <v>0.0004</v>
      </c>
      <c r="J107" s="116">
        <f>'Insumos Buffet'!D109</f>
        <v>6950000</v>
      </c>
      <c r="K107" s="3">
        <f t="shared" si="28"/>
        <v>2780</v>
      </c>
      <c r="L107" s="3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5.75" customHeight="1">
      <c r="A108" s="31"/>
      <c r="B108" s="89"/>
      <c r="C108" s="89"/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/>
      <c r="I108" s="89">
        <f t="shared" si="27"/>
        <v>0</v>
      </c>
      <c r="J108" s="118"/>
      <c r="K108" s="3">
        <f t="shared" si="28"/>
        <v>0</v>
      </c>
      <c r="L108" s="3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5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0.2613</v>
      </c>
      <c r="H109" s="18"/>
      <c r="I109" s="89">
        <f t="shared" si="27"/>
        <v>0</v>
      </c>
      <c r="J109" s="3"/>
      <c r="K109" s="3">
        <f t="shared" si="28"/>
        <v>0</v>
      </c>
      <c r="L109" s="3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5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5.75" customHeight="1">
      <c r="A111" s="4" t="s">
        <v>495</v>
      </c>
      <c r="B111" s="97">
        <f>SUM(B97:B110)</f>
        <v>0.2013</v>
      </c>
      <c r="C111" s="96"/>
      <c r="D111" s="97">
        <f t="shared" ref="D111:F111" si="29">SUM(D97:D110)</f>
        <v>0.2613</v>
      </c>
      <c r="E111" s="97">
        <f t="shared" si="29"/>
        <v>0.8052</v>
      </c>
      <c r="F111" s="97">
        <f t="shared" si="29"/>
        <v>1.0452</v>
      </c>
      <c r="G111" s="87"/>
      <c r="H111" s="96"/>
      <c r="I111" s="97">
        <f t="shared" ref="I111:L111" si="30">SUM(I97:I110)</f>
        <v>0.8392</v>
      </c>
      <c r="J111" s="98">
        <f t="shared" si="30"/>
        <v>7185533</v>
      </c>
      <c r="K111" s="98">
        <f t="shared" si="30"/>
        <v>6450.31</v>
      </c>
      <c r="L111" s="98">
        <f t="shared" si="30"/>
        <v>0</v>
      </c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5.75" customHeight="1">
      <c r="A112" s="8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5.75" customHeight="1">
      <c r="A113" s="8"/>
      <c r="B113" s="100"/>
      <c r="C113" s="100"/>
      <c r="D113" s="100"/>
      <c r="E113" s="100"/>
      <c r="F113" s="100"/>
      <c r="G113" s="100"/>
      <c r="H113" s="100"/>
      <c r="I113" s="104">
        <f>G109*A95</f>
        <v>1.0452</v>
      </c>
      <c r="J113" s="100"/>
      <c r="K113" s="100"/>
      <c r="L113" s="104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5.75" customHeight="1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5.75" customHeight="1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5.75" customHeight="1">
      <c r="A116" s="66" t="s">
        <v>121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5.75" customHeight="1">
      <c r="A118" s="81">
        <f>'Menu Cíclico'!T16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5.75" customHeight="1">
      <c r="A120" s="37" t="s">
        <v>545</v>
      </c>
      <c r="B120" s="89">
        <v>0.15</v>
      </c>
      <c r="C120" s="89">
        <v>1.0</v>
      </c>
      <c r="D120" s="18">
        <f t="shared" ref="D120:D133" si="31">C120*B120</f>
        <v>0.15</v>
      </c>
      <c r="E120" s="18">
        <f>B120*A118</f>
        <v>0.6</v>
      </c>
      <c r="F120" s="18">
        <f t="shared" ref="F120:F133" si="32">E120*C120</f>
        <v>0.6</v>
      </c>
      <c r="G120" s="140">
        <v>0.0</v>
      </c>
      <c r="H120" s="18">
        <v>1.2</v>
      </c>
      <c r="I120" s="89">
        <f t="shared" ref="I120:I133" si="33">H120*E120</f>
        <v>0.72</v>
      </c>
      <c r="J120" s="116">
        <f>'Insumos Buffet'!D111</f>
        <v>8390</v>
      </c>
      <c r="K120" s="3">
        <f t="shared" ref="K120:K133" si="34">J120*I120</f>
        <v>6040.8</v>
      </c>
      <c r="L120" s="3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5.75" customHeight="1">
      <c r="A121" s="31" t="s">
        <v>378</v>
      </c>
      <c r="B121" s="89">
        <v>0.02</v>
      </c>
      <c r="C121" s="89">
        <v>1.0</v>
      </c>
      <c r="D121" s="18">
        <f t="shared" si="31"/>
        <v>0.02</v>
      </c>
      <c r="E121" s="18">
        <f>B121*A118</f>
        <v>0.08</v>
      </c>
      <c r="F121" s="18">
        <f t="shared" si="32"/>
        <v>0.08</v>
      </c>
      <c r="G121" s="87"/>
      <c r="H121" s="18">
        <v>1.0</v>
      </c>
      <c r="I121" s="89">
        <f t="shared" si="33"/>
        <v>0.08</v>
      </c>
      <c r="J121" s="116">
        <f>'Insumos Buffet'!D25</f>
        <v>12732</v>
      </c>
      <c r="K121" s="3">
        <f t="shared" si="34"/>
        <v>1018.56</v>
      </c>
      <c r="L121" s="3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5.75" customHeight="1">
      <c r="A122" s="31" t="s">
        <v>441</v>
      </c>
      <c r="B122" s="18">
        <v>0.04</v>
      </c>
      <c r="C122" s="18">
        <v>1.0</v>
      </c>
      <c r="D122" s="18">
        <f t="shared" si="31"/>
        <v>0.04</v>
      </c>
      <c r="E122" s="18">
        <f>B122*A118</f>
        <v>0.16</v>
      </c>
      <c r="F122" s="18">
        <f t="shared" si="32"/>
        <v>0.16</v>
      </c>
      <c r="G122" s="148" t="s">
        <v>527</v>
      </c>
      <c r="H122" s="18">
        <v>1.0</v>
      </c>
      <c r="I122" s="89">
        <f t="shared" si="33"/>
        <v>0.16</v>
      </c>
      <c r="J122" s="116">
        <f>'Insumos Buffet'!D88</f>
        <v>49781.722</v>
      </c>
      <c r="K122" s="3">
        <f t="shared" si="34"/>
        <v>7965.07552</v>
      </c>
      <c r="L122" s="3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5.75" customHeight="1">
      <c r="A123" s="31" t="s">
        <v>502</v>
      </c>
      <c r="B123" s="18">
        <v>0.02</v>
      </c>
      <c r="C123" s="18">
        <v>1.0</v>
      </c>
      <c r="D123" s="18">
        <f t="shared" si="31"/>
        <v>0.02</v>
      </c>
      <c r="E123" s="18">
        <f>B123*A118</f>
        <v>0.08</v>
      </c>
      <c r="F123" s="18">
        <f t="shared" si="32"/>
        <v>0.08</v>
      </c>
      <c r="G123" s="142"/>
      <c r="H123" s="18">
        <v>1.0</v>
      </c>
      <c r="I123" s="89">
        <f t="shared" si="33"/>
        <v>0.08</v>
      </c>
      <c r="J123" s="116">
        <f>'Insumos Buffet'!D73</f>
        <v>20363</v>
      </c>
      <c r="K123" s="3">
        <f t="shared" si="34"/>
        <v>1629.04</v>
      </c>
      <c r="L123" s="3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5.75" customHeight="1">
      <c r="A124" s="31" t="s">
        <v>505</v>
      </c>
      <c r="B124" s="18">
        <v>0.002</v>
      </c>
      <c r="C124" s="18">
        <v>1.0</v>
      </c>
      <c r="D124" s="18">
        <f t="shared" si="31"/>
        <v>0.002</v>
      </c>
      <c r="E124" s="18">
        <f>B124*A118</f>
        <v>0.008</v>
      </c>
      <c r="F124" s="18">
        <f t="shared" si="32"/>
        <v>0.008</v>
      </c>
      <c r="G124" s="142"/>
      <c r="H124" s="18">
        <v>1.0</v>
      </c>
      <c r="I124" s="89">
        <f t="shared" si="33"/>
        <v>0.008</v>
      </c>
      <c r="J124" s="116">
        <f>'Insumos Buffet'!D82</f>
        <v>3200</v>
      </c>
      <c r="K124" s="3">
        <f t="shared" si="34"/>
        <v>25.6</v>
      </c>
      <c r="L124" s="3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5.75" customHeight="1">
      <c r="A125" s="31" t="s">
        <v>494</v>
      </c>
      <c r="B125" s="18">
        <v>1.0E-4</v>
      </c>
      <c r="C125" s="18">
        <v>1.0</v>
      </c>
      <c r="D125" s="18">
        <f t="shared" si="31"/>
        <v>0.0001</v>
      </c>
      <c r="E125" s="18">
        <f>B125*A118</f>
        <v>0.0004</v>
      </c>
      <c r="F125" s="18">
        <f t="shared" si="32"/>
        <v>0.0004</v>
      </c>
      <c r="G125" s="87"/>
      <c r="H125" s="18">
        <v>1.0</v>
      </c>
      <c r="I125" s="89">
        <f t="shared" si="33"/>
        <v>0.0004</v>
      </c>
      <c r="J125" s="116">
        <f>'Insumos Buffet'!D70</f>
        <v>145000</v>
      </c>
      <c r="K125" s="3">
        <f t="shared" si="34"/>
        <v>58</v>
      </c>
      <c r="L125" s="3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5.75" customHeight="1">
      <c r="A126" s="31" t="s">
        <v>47</v>
      </c>
      <c r="B126" s="18">
        <v>0.01</v>
      </c>
      <c r="C126" s="18">
        <v>1.0</v>
      </c>
      <c r="D126" s="18">
        <f t="shared" si="31"/>
        <v>0.01</v>
      </c>
      <c r="E126" s="18">
        <f>B126*A118</f>
        <v>0.04</v>
      </c>
      <c r="F126" s="18">
        <f t="shared" si="32"/>
        <v>0.04</v>
      </c>
      <c r="G126" s="59"/>
      <c r="H126" s="18">
        <v>1.0</v>
      </c>
      <c r="I126" s="89">
        <f t="shared" si="33"/>
        <v>0.04</v>
      </c>
      <c r="J126" s="116">
        <f>'Insumos Buffet'!D2</f>
        <v>6820</v>
      </c>
      <c r="K126" s="3">
        <f t="shared" si="34"/>
        <v>272.8</v>
      </c>
      <c r="L126" s="3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5.75" customHeight="1">
      <c r="A127" s="2"/>
      <c r="B127" s="89"/>
      <c r="C127" s="89"/>
      <c r="D127" s="18">
        <f t="shared" si="31"/>
        <v>0</v>
      </c>
      <c r="E127" s="18">
        <f>B127*A118</f>
        <v>0</v>
      </c>
      <c r="F127" s="18">
        <f t="shared" si="32"/>
        <v>0</v>
      </c>
      <c r="G127" s="148" t="s">
        <v>528</v>
      </c>
      <c r="H127" s="18"/>
      <c r="I127" s="89">
        <f t="shared" si="33"/>
        <v>0</v>
      </c>
      <c r="J127" s="116"/>
      <c r="K127" s="3">
        <f t="shared" si="34"/>
        <v>0</v>
      </c>
      <c r="L127" s="3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5.75" customHeight="1">
      <c r="A128" s="2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5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5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5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5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0.2421</v>
      </c>
      <c r="H132" s="18"/>
      <c r="I132" s="89">
        <f t="shared" si="33"/>
        <v>0</v>
      </c>
      <c r="J132" s="3"/>
      <c r="K132" s="3">
        <f t="shared" si="34"/>
        <v>0</v>
      </c>
      <c r="L132" s="3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5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5.75" customHeight="1">
      <c r="A134" s="4" t="s">
        <v>495</v>
      </c>
      <c r="B134" s="97">
        <f>SUM(B120:B133)</f>
        <v>0.2421</v>
      </c>
      <c r="C134" s="96"/>
      <c r="D134" s="97">
        <f t="shared" ref="D134:F134" si="35">SUM(D120:D133)</f>
        <v>0.2421</v>
      </c>
      <c r="E134" s="97">
        <f t="shared" si="35"/>
        <v>0.9684</v>
      </c>
      <c r="F134" s="97">
        <f t="shared" si="35"/>
        <v>0.9684</v>
      </c>
      <c r="G134" s="87"/>
      <c r="H134" s="96"/>
      <c r="I134" s="97">
        <f t="shared" ref="I134:L134" si="36">SUM(I120:I133)</f>
        <v>1.0884</v>
      </c>
      <c r="J134" s="98">
        <f t="shared" si="36"/>
        <v>246286.722</v>
      </c>
      <c r="K134" s="98">
        <f t="shared" si="36"/>
        <v>17009.87552</v>
      </c>
      <c r="L134" s="98">
        <f t="shared" si="36"/>
        <v>0</v>
      </c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5.75" customHeight="1">
      <c r="A135" s="8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5.75" customHeight="1">
      <c r="A136" s="8"/>
      <c r="B136" s="100"/>
      <c r="C136" s="100"/>
      <c r="D136" s="100"/>
      <c r="E136" s="100"/>
      <c r="F136" s="100"/>
      <c r="G136" s="100"/>
      <c r="H136" s="100"/>
      <c r="I136" s="104">
        <f>G132*A118</f>
        <v>0.9684</v>
      </c>
      <c r="J136" s="100"/>
      <c r="K136" s="100"/>
      <c r="L136" s="104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5.75" customHeight="1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5.75" customHeight="1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5.75" customHeight="1">
      <c r="A139" s="66" t="s">
        <v>326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5.75" customHeight="1">
      <c r="A141" s="81">
        <f>'Menu Cíclico'!X16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5.75" customHeight="1">
      <c r="A143" s="37" t="s">
        <v>530</v>
      </c>
      <c r="B143" s="89">
        <v>0.05</v>
      </c>
      <c r="C143" s="89">
        <v>1.0</v>
      </c>
      <c r="D143" s="18">
        <f t="shared" ref="D143:D156" si="37">C143*B143</f>
        <v>0.05</v>
      </c>
      <c r="E143" s="18">
        <f>B143*A141</f>
        <v>0.2</v>
      </c>
      <c r="F143" s="18">
        <f t="shared" ref="F143:F156" si="38">E143*C143</f>
        <v>0.2</v>
      </c>
      <c r="G143" s="140">
        <v>0.0</v>
      </c>
      <c r="H143" s="18">
        <v>1.125</v>
      </c>
      <c r="I143" s="89">
        <f t="shared" ref="I143:I156" si="39">H143*E143</f>
        <v>0.225</v>
      </c>
      <c r="J143" s="116">
        <f>'Insumos Buffet'!D98</f>
        <v>1351</v>
      </c>
      <c r="K143" s="3">
        <f t="shared" ref="K143:K156" si="40">J143*I143</f>
        <v>303.975</v>
      </c>
      <c r="L143" s="3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5.75" customHeight="1">
      <c r="A144" s="31" t="s">
        <v>459</v>
      </c>
      <c r="B144" s="89">
        <v>0.05</v>
      </c>
      <c r="C144" s="89">
        <v>1.0</v>
      </c>
      <c r="D144" s="18">
        <f t="shared" si="37"/>
        <v>0.05</v>
      </c>
      <c r="E144" s="18">
        <f>B144*A141</f>
        <v>0.2</v>
      </c>
      <c r="F144" s="18">
        <f t="shared" si="38"/>
        <v>0.2</v>
      </c>
      <c r="G144" s="87"/>
      <c r="H144" s="18">
        <v>1.125</v>
      </c>
      <c r="I144" s="89">
        <f t="shared" si="39"/>
        <v>0.225</v>
      </c>
      <c r="J144" s="116">
        <f>'Insumos Buffet'!D96</f>
        <v>2328</v>
      </c>
      <c r="K144" s="3">
        <f t="shared" si="40"/>
        <v>523.8</v>
      </c>
      <c r="L144" s="3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5.75" customHeight="1">
      <c r="A145" s="31" t="s">
        <v>373</v>
      </c>
      <c r="B145" s="18">
        <v>0.05</v>
      </c>
      <c r="C145" s="18">
        <v>1.0</v>
      </c>
      <c r="D145" s="18">
        <f t="shared" si="37"/>
        <v>0.05</v>
      </c>
      <c r="E145" s="18">
        <f>B145*A141</f>
        <v>0.2</v>
      </c>
      <c r="F145" s="18">
        <f t="shared" si="38"/>
        <v>0.2</v>
      </c>
      <c r="G145" s="148" t="s">
        <v>527</v>
      </c>
      <c r="H145" s="18">
        <v>1.0</v>
      </c>
      <c r="I145" s="89">
        <f t="shared" si="39"/>
        <v>0.2</v>
      </c>
      <c r="J145" s="116">
        <f>'Insumos Buffet'!D24</f>
        <v>11000</v>
      </c>
      <c r="K145" s="3">
        <f t="shared" si="40"/>
        <v>2200</v>
      </c>
      <c r="L145" s="3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5.75" customHeight="1">
      <c r="A146" s="31" t="s">
        <v>511</v>
      </c>
      <c r="B146" s="18">
        <v>0.05</v>
      </c>
      <c r="C146" s="18">
        <v>1.0</v>
      </c>
      <c r="D146" s="18">
        <f t="shared" si="37"/>
        <v>0.05</v>
      </c>
      <c r="E146" s="18">
        <f>B146*A141</f>
        <v>0.2</v>
      </c>
      <c r="F146" s="18">
        <f t="shared" si="38"/>
        <v>0.2</v>
      </c>
      <c r="G146" s="142"/>
      <c r="H146" s="18">
        <v>1.125</v>
      </c>
      <c r="I146" s="89">
        <f t="shared" si="39"/>
        <v>0.225</v>
      </c>
      <c r="J146" s="116">
        <f>'Insumos Buffet'!D80</f>
        <v>4437</v>
      </c>
      <c r="K146" s="3">
        <f t="shared" si="40"/>
        <v>998.325</v>
      </c>
      <c r="L146" s="3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5.75" customHeight="1">
      <c r="A147" s="31" t="s">
        <v>381</v>
      </c>
      <c r="B147" s="18">
        <v>0.05</v>
      </c>
      <c r="C147" s="18">
        <v>1.0</v>
      </c>
      <c r="D147" s="18">
        <f t="shared" si="37"/>
        <v>0.05</v>
      </c>
      <c r="E147" s="18">
        <f>B147*A141</f>
        <v>0.2</v>
      </c>
      <c r="F147" s="18">
        <f t="shared" si="38"/>
        <v>0.2</v>
      </c>
      <c r="G147" s="142"/>
      <c r="H147" s="18">
        <v>1.0</v>
      </c>
      <c r="I147" s="89">
        <f t="shared" si="39"/>
        <v>0.2</v>
      </c>
      <c r="J147" s="116">
        <f>'Insumos Buffet'!D26</f>
        <v>14000</v>
      </c>
      <c r="K147" s="3">
        <f t="shared" si="40"/>
        <v>2800</v>
      </c>
      <c r="L147" s="3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5.75" customHeight="1">
      <c r="A148" s="31" t="s">
        <v>505</v>
      </c>
      <c r="B148" s="18">
        <v>0.002</v>
      </c>
      <c r="C148" s="18">
        <v>1.0</v>
      </c>
      <c r="D148" s="18">
        <f t="shared" si="37"/>
        <v>0.002</v>
      </c>
      <c r="E148" s="18">
        <f>B148*A141</f>
        <v>0.008</v>
      </c>
      <c r="F148" s="18">
        <f t="shared" si="38"/>
        <v>0.008</v>
      </c>
      <c r="G148" s="87"/>
      <c r="H148" s="18">
        <v>1.0</v>
      </c>
      <c r="I148" s="89">
        <f t="shared" si="39"/>
        <v>0.008</v>
      </c>
      <c r="J148" s="116">
        <f>'Insumos Buffet'!D82</f>
        <v>3200</v>
      </c>
      <c r="K148" s="3">
        <f t="shared" si="40"/>
        <v>25.6</v>
      </c>
      <c r="L148" s="3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5.75" customHeight="1">
      <c r="A149" s="31" t="s">
        <v>494</v>
      </c>
      <c r="B149" s="18">
        <v>1.0E-4</v>
      </c>
      <c r="C149" s="18">
        <v>1.0</v>
      </c>
      <c r="D149" s="18">
        <f t="shared" si="37"/>
        <v>0.0001</v>
      </c>
      <c r="E149" s="18">
        <f>B149*A141</f>
        <v>0.0004</v>
      </c>
      <c r="F149" s="18">
        <f t="shared" si="38"/>
        <v>0.0004</v>
      </c>
      <c r="G149" s="59"/>
      <c r="H149" s="18">
        <v>1.0</v>
      </c>
      <c r="I149" s="89">
        <f t="shared" si="39"/>
        <v>0.0004</v>
      </c>
      <c r="J149" s="116">
        <f>'Insumos Buffet'!D70</f>
        <v>145000</v>
      </c>
      <c r="K149" s="3">
        <f t="shared" si="40"/>
        <v>58</v>
      </c>
      <c r="L149" s="3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5.75" customHeight="1">
      <c r="A150" s="2"/>
      <c r="B150" s="89"/>
      <c r="C150" s="89"/>
      <c r="D150" s="18">
        <f t="shared" si="37"/>
        <v>0</v>
      </c>
      <c r="E150" s="18">
        <f>B150*A141</f>
        <v>0</v>
      </c>
      <c r="F150" s="18">
        <f t="shared" si="38"/>
        <v>0</v>
      </c>
      <c r="G150" s="148" t="s">
        <v>528</v>
      </c>
      <c r="H150" s="18"/>
      <c r="I150" s="89">
        <f t="shared" si="39"/>
        <v>0</v>
      </c>
      <c r="J150" s="116"/>
      <c r="K150" s="3">
        <f t="shared" si="40"/>
        <v>0</v>
      </c>
      <c r="L150" s="3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5.75" customHeight="1">
      <c r="A151" s="2"/>
      <c r="B151" s="89"/>
      <c r="C151" s="89"/>
      <c r="D151" s="18">
        <f t="shared" si="37"/>
        <v>0</v>
      </c>
      <c r="E151" s="18">
        <f>B151*A141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5.75" customHeight="1">
      <c r="A152" s="1"/>
      <c r="B152" s="89"/>
      <c r="C152" s="89"/>
      <c r="D152" s="18">
        <f t="shared" si="37"/>
        <v>0</v>
      </c>
      <c r="E152" s="18">
        <f>B152*A141</f>
        <v>0</v>
      </c>
      <c r="F152" s="18">
        <f t="shared" si="38"/>
        <v>0</v>
      </c>
      <c r="G152" s="142"/>
      <c r="H152" s="18"/>
      <c r="I152" s="89">
        <f t="shared" si="39"/>
        <v>0</v>
      </c>
      <c r="J152" s="116"/>
      <c r="K152" s="3">
        <f t="shared" si="40"/>
        <v>0</v>
      </c>
      <c r="L152" s="3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5.75" customHeight="1">
      <c r="A153" s="1"/>
      <c r="B153" s="89"/>
      <c r="C153" s="89"/>
      <c r="D153" s="18">
        <f t="shared" si="37"/>
        <v>0</v>
      </c>
      <c r="E153" s="18">
        <f>B153*A141</f>
        <v>0</v>
      </c>
      <c r="F153" s="18">
        <f t="shared" si="38"/>
        <v>0</v>
      </c>
      <c r="G153" s="142"/>
      <c r="H153" s="18"/>
      <c r="I153" s="89">
        <f t="shared" si="39"/>
        <v>0</v>
      </c>
      <c r="J153" s="116"/>
      <c r="K153" s="3">
        <f t="shared" si="40"/>
        <v>0</v>
      </c>
      <c r="L153" s="3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5.75" customHeight="1">
      <c r="A154" s="31"/>
      <c r="B154" s="89"/>
      <c r="C154" s="89"/>
      <c r="D154" s="95">
        <f t="shared" si="37"/>
        <v>0</v>
      </c>
      <c r="E154" s="95">
        <f>B154*A141</f>
        <v>0</v>
      </c>
      <c r="F154" s="18">
        <f t="shared" si="38"/>
        <v>0</v>
      </c>
      <c r="G154" s="87"/>
      <c r="H154" s="18"/>
      <c r="I154" s="89">
        <f t="shared" si="39"/>
        <v>0</v>
      </c>
      <c r="J154" s="118"/>
      <c r="K154" s="3">
        <f t="shared" si="40"/>
        <v>0</v>
      </c>
      <c r="L154" s="3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5.75" customHeight="1">
      <c r="A155" s="31"/>
      <c r="B155" s="89"/>
      <c r="C155" s="89"/>
      <c r="D155" s="18">
        <f t="shared" si="37"/>
        <v>0</v>
      </c>
      <c r="E155" s="18">
        <f>B155*A141</f>
        <v>0</v>
      </c>
      <c r="F155" s="18">
        <f t="shared" si="38"/>
        <v>0</v>
      </c>
      <c r="G155" s="143">
        <f>F157/A141</f>
        <v>0.2521</v>
      </c>
      <c r="H155" s="18"/>
      <c r="I155" s="89">
        <f t="shared" si="39"/>
        <v>0</v>
      </c>
      <c r="J155" s="3"/>
      <c r="K155" s="3">
        <f t="shared" si="40"/>
        <v>0</v>
      </c>
      <c r="L155" s="3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5.75" customHeight="1">
      <c r="A156" s="31"/>
      <c r="B156" s="89"/>
      <c r="C156" s="89"/>
      <c r="D156" s="18">
        <f t="shared" si="37"/>
        <v>0</v>
      </c>
      <c r="E156" s="18">
        <f>B156*A141</f>
        <v>0</v>
      </c>
      <c r="F156" s="18">
        <f t="shared" si="38"/>
        <v>0</v>
      </c>
      <c r="G156" s="142"/>
      <c r="H156" s="18"/>
      <c r="I156" s="89">
        <f t="shared" si="39"/>
        <v>0</v>
      </c>
      <c r="J156" s="3"/>
      <c r="K156" s="3">
        <f t="shared" si="40"/>
        <v>0</v>
      </c>
      <c r="L156" s="3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5.75" customHeight="1">
      <c r="A157" s="4" t="s">
        <v>495</v>
      </c>
      <c r="B157" s="97">
        <f>SUM(B143:B156)</f>
        <v>0.2521</v>
      </c>
      <c r="C157" s="96"/>
      <c r="D157" s="97">
        <f t="shared" ref="D157:F157" si="41">SUM(D143:D156)</f>
        <v>0.2521</v>
      </c>
      <c r="E157" s="97">
        <f t="shared" si="41"/>
        <v>1.0084</v>
      </c>
      <c r="F157" s="97">
        <f t="shared" si="41"/>
        <v>1.0084</v>
      </c>
      <c r="G157" s="87"/>
      <c r="H157" s="96"/>
      <c r="I157" s="97">
        <f t="shared" ref="I157:L157" si="42">SUM(I143:I156)</f>
        <v>1.0834</v>
      </c>
      <c r="J157" s="98">
        <f t="shared" si="42"/>
        <v>181316</v>
      </c>
      <c r="K157" s="98">
        <f t="shared" si="42"/>
        <v>6909.7</v>
      </c>
      <c r="L157" s="98">
        <f t="shared" si="42"/>
        <v>0</v>
      </c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5.75" customHeight="1">
      <c r="A158" s="8"/>
      <c r="B158" s="100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5.75" customHeight="1">
      <c r="A159" s="8"/>
      <c r="B159" s="100"/>
      <c r="C159" s="100"/>
      <c r="D159" s="100"/>
      <c r="E159" s="100"/>
      <c r="F159" s="100"/>
      <c r="G159" s="100"/>
      <c r="H159" s="100"/>
      <c r="I159" s="104">
        <f>G155*A141</f>
        <v>1.0084</v>
      </c>
      <c r="J159" s="100"/>
      <c r="K159" s="100"/>
      <c r="L159" s="104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5.75" customHeight="1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5.75" customHeight="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5.75" customHeight="1">
      <c r="A162" s="66" t="s">
        <v>237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5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5.75" customHeight="1">
      <c r="A164" s="81">
        <f>'Menu Cíclico'!AB16</f>
        <v>4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5.75" customHeight="1">
      <c r="A166" s="37" t="s">
        <v>529</v>
      </c>
      <c r="B166" s="89">
        <v>0.15</v>
      </c>
      <c r="C166" s="89">
        <v>0.9</v>
      </c>
      <c r="D166" s="18">
        <f t="shared" ref="D166:D179" si="43">C166*B166</f>
        <v>0.135</v>
      </c>
      <c r="E166" s="18">
        <f>B166*A164</f>
        <v>0.6</v>
      </c>
      <c r="F166" s="18">
        <f t="shared" ref="F166:F179" si="44">E166*C166</f>
        <v>0.54</v>
      </c>
      <c r="G166" s="140">
        <v>0.0</v>
      </c>
      <c r="H166" s="18">
        <v>1.2</v>
      </c>
      <c r="I166" s="89">
        <f t="shared" ref="I166:I179" si="45">H166*E166</f>
        <v>0.72</v>
      </c>
      <c r="J166" s="116">
        <f>'Insumos Buffet'!D97</f>
        <v>5002</v>
      </c>
      <c r="K166" s="3">
        <f t="shared" ref="K166:K179" si="46">J166*I166</f>
        <v>3601.44</v>
      </c>
      <c r="L166" s="3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5.75" customHeight="1">
      <c r="A167" s="31" t="s">
        <v>275</v>
      </c>
      <c r="B167" s="89">
        <v>0.03</v>
      </c>
      <c r="C167" s="89">
        <v>1.0</v>
      </c>
      <c r="D167" s="18">
        <f t="shared" si="43"/>
        <v>0.03</v>
      </c>
      <c r="E167" s="18">
        <f>B167*A164</f>
        <v>0.12</v>
      </c>
      <c r="F167" s="18">
        <f t="shared" si="44"/>
        <v>0.12</v>
      </c>
      <c r="G167" s="87"/>
      <c r="H167" s="18">
        <v>1.0</v>
      </c>
      <c r="I167" s="89">
        <f t="shared" si="45"/>
        <v>0.12</v>
      </c>
      <c r="J167" s="116">
        <f>'Insumos Buffet'!D11</f>
        <v>34216</v>
      </c>
      <c r="K167" s="3">
        <f t="shared" si="46"/>
        <v>4105.92</v>
      </c>
      <c r="L167" s="3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5.75" customHeight="1">
      <c r="A168" s="31" t="s">
        <v>458</v>
      </c>
      <c r="B168" s="18">
        <v>0.06</v>
      </c>
      <c r="C168" s="18">
        <v>1.0</v>
      </c>
      <c r="D168" s="18">
        <f t="shared" si="43"/>
        <v>0.06</v>
      </c>
      <c r="E168" s="18">
        <f>B168*A164</f>
        <v>0.24</v>
      </c>
      <c r="F168" s="18">
        <f t="shared" si="44"/>
        <v>0.24</v>
      </c>
      <c r="G168" s="148" t="s">
        <v>527</v>
      </c>
      <c r="H168" s="18">
        <v>1.175</v>
      </c>
      <c r="I168" s="89">
        <f t="shared" si="45"/>
        <v>0.282</v>
      </c>
      <c r="J168" s="116">
        <f>'Insumos Buffet'!D90</f>
        <v>4190</v>
      </c>
      <c r="K168" s="3">
        <f t="shared" si="46"/>
        <v>1181.58</v>
      </c>
      <c r="L168" s="3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5.75" customHeight="1">
      <c r="A169" s="31" t="s">
        <v>505</v>
      </c>
      <c r="B169" s="18">
        <v>0.002</v>
      </c>
      <c r="C169" s="18">
        <v>1.0</v>
      </c>
      <c r="D169" s="18">
        <f t="shared" si="43"/>
        <v>0.002</v>
      </c>
      <c r="E169" s="18">
        <f>B169*A164</f>
        <v>0.008</v>
      </c>
      <c r="F169" s="18">
        <f t="shared" si="44"/>
        <v>0.008</v>
      </c>
      <c r="G169" s="142"/>
      <c r="H169" s="18">
        <v>1.0</v>
      </c>
      <c r="I169" s="89">
        <f t="shared" si="45"/>
        <v>0.008</v>
      </c>
      <c r="J169" s="116">
        <f>'Insumos Buffet'!D82</f>
        <v>3200</v>
      </c>
      <c r="K169" s="3">
        <f t="shared" si="46"/>
        <v>25.6</v>
      </c>
      <c r="L169" s="3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5.75" customHeight="1">
      <c r="A170" s="31" t="s">
        <v>494</v>
      </c>
      <c r="B170" s="18">
        <v>5.0E-4</v>
      </c>
      <c r="C170" s="18">
        <v>1.0</v>
      </c>
      <c r="D170" s="18">
        <f t="shared" si="43"/>
        <v>0.0005</v>
      </c>
      <c r="E170" s="18">
        <f>B170*A164</f>
        <v>0.002</v>
      </c>
      <c r="F170" s="18">
        <f t="shared" si="44"/>
        <v>0.002</v>
      </c>
      <c r="G170" s="142"/>
      <c r="H170" s="18">
        <v>1.0</v>
      </c>
      <c r="I170" s="89">
        <f t="shared" si="45"/>
        <v>0.002</v>
      </c>
      <c r="J170" s="116">
        <f>'Insumos Buffet'!D70</f>
        <v>145000</v>
      </c>
      <c r="K170" s="3">
        <f t="shared" si="46"/>
        <v>290</v>
      </c>
      <c r="L170" s="3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5.75" customHeight="1">
      <c r="A171" s="183" t="s">
        <v>542</v>
      </c>
      <c r="B171" s="18">
        <v>5.0E-4</v>
      </c>
      <c r="C171" s="18">
        <v>1.0</v>
      </c>
      <c r="D171" s="18">
        <f t="shared" si="43"/>
        <v>0.0005</v>
      </c>
      <c r="E171" s="18">
        <f>B171*A164</f>
        <v>0.002</v>
      </c>
      <c r="F171" s="18">
        <f t="shared" si="44"/>
        <v>0.002</v>
      </c>
      <c r="G171" s="87"/>
      <c r="H171" s="18">
        <v>1.0</v>
      </c>
      <c r="I171" s="89">
        <f t="shared" si="45"/>
        <v>0.002</v>
      </c>
      <c r="J171" s="116">
        <f>'Insumos Buffet'!D108</f>
        <v>40000</v>
      </c>
      <c r="K171" s="3">
        <f t="shared" si="46"/>
        <v>80</v>
      </c>
      <c r="L171" s="3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5.75" customHeight="1">
      <c r="A172" s="2"/>
      <c r="B172" s="18"/>
      <c r="C172" s="18"/>
      <c r="D172" s="18">
        <f t="shared" si="43"/>
        <v>0</v>
      </c>
      <c r="E172" s="18">
        <f>B172*A164</f>
        <v>0</v>
      </c>
      <c r="F172" s="18">
        <f t="shared" si="44"/>
        <v>0</v>
      </c>
      <c r="G172" s="59"/>
      <c r="H172" s="18"/>
      <c r="I172" s="89">
        <f t="shared" si="45"/>
        <v>0</v>
      </c>
      <c r="J172" s="116"/>
      <c r="K172" s="3">
        <f t="shared" si="46"/>
        <v>0</v>
      </c>
      <c r="L172" s="3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5.75" customHeight="1">
      <c r="A173" s="2"/>
      <c r="B173" s="89"/>
      <c r="C173" s="89"/>
      <c r="D173" s="18">
        <f t="shared" si="43"/>
        <v>0</v>
      </c>
      <c r="E173" s="18">
        <f>B173*A164</f>
        <v>0</v>
      </c>
      <c r="F173" s="18">
        <f t="shared" si="44"/>
        <v>0</v>
      </c>
      <c r="G173" s="148" t="s">
        <v>528</v>
      </c>
      <c r="H173" s="18"/>
      <c r="I173" s="89">
        <f t="shared" si="45"/>
        <v>0</v>
      </c>
      <c r="J173" s="116"/>
      <c r="K173" s="3">
        <f t="shared" si="46"/>
        <v>0</v>
      </c>
      <c r="L173" s="3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5.75" customHeight="1">
      <c r="A174" s="2"/>
      <c r="B174" s="89"/>
      <c r="C174" s="89"/>
      <c r="D174" s="18">
        <f t="shared" si="43"/>
        <v>0</v>
      </c>
      <c r="E174" s="18">
        <f>B174*A164</f>
        <v>0</v>
      </c>
      <c r="F174" s="18">
        <f t="shared" si="44"/>
        <v>0</v>
      </c>
      <c r="G174" s="142"/>
      <c r="H174" s="18"/>
      <c r="I174" s="89">
        <f t="shared" si="45"/>
        <v>0</v>
      </c>
      <c r="J174" s="116"/>
      <c r="K174" s="3">
        <f t="shared" si="46"/>
        <v>0</v>
      </c>
      <c r="L174" s="3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5.75" customHeight="1">
      <c r="A175" s="1"/>
      <c r="B175" s="89"/>
      <c r="C175" s="89"/>
      <c r="D175" s="18">
        <f t="shared" si="43"/>
        <v>0</v>
      </c>
      <c r="E175" s="18">
        <f>B175*A164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5.75" customHeight="1">
      <c r="A176" s="1"/>
      <c r="B176" s="89"/>
      <c r="C176" s="89"/>
      <c r="D176" s="18">
        <f t="shared" si="43"/>
        <v>0</v>
      </c>
      <c r="E176" s="18">
        <f>B176*A164</f>
        <v>0</v>
      </c>
      <c r="F176" s="18">
        <f t="shared" si="44"/>
        <v>0</v>
      </c>
      <c r="G176" s="142"/>
      <c r="H176" s="18"/>
      <c r="I176" s="89">
        <f t="shared" si="45"/>
        <v>0</v>
      </c>
      <c r="J176" s="116"/>
      <c r="K176" s="3">
        <f t="shared" si="46"/>
        <v>0</v>
      </c>
      <c r="L176" s="3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5.75" customHeight="1">
      <c r="A177" s="31"/>
      <c r="B177" s="89"/>
      <c r="C177" s="89"/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/>
      <c r="I177" s="89">
        <f t="shared" si="45"/>
        <v>0</v>
      </c>
      <c r="J177" s="118"/>
      <c r="K177" s="3">
        <f t="shared" si="46"/>
        <v>0</v>
      </c>
      <c r="L177" s="3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5.75" customHeight="1">
      <c r="A178" s="31"/>
      <c r="B178" s="89"/>
      <c r="C178" s="89"/>
      <c r="D178" s="18">
        <f t="shared" si="43"/>
        <v>0</v>
      </c>
      <c r="E178" s="18">
        <f>B178*A164</f>
        <v>0</v>
      </c>
      <c r="F178" s="18">
        <f t="shared" si="44"/>
        <v>0</v>
      </c>
      <c r="G178" s="143">
        <f>F180/A164</f>
        <v>0.228</v>
      </c>
      <c r="H178" s="18"/>
      <c r="I178" s="89">
        <f t="shared" si="45"/>
        <v>0</v>
      </c>
      <c r="J178" s="3"/>
      <c r="K178" s="3">
        <f t="shared" si="46"/>
        <v>0</v>
      </c>
      <c r="L178" s="3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5.75" customHeight="1">
      <c r="A179" s="31"/>
      <c r="B179" s="89"/>
      <c r="C179" s="89"/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/>
      <c r="I179" s="89">
        <f t="shared" si="45"/>
        <v>0</v>
      </c>
      <c r="J179" s="3"/>
      <c r="K179" s="3">
        <f t="shared" si="46"/>
        <v>0</v>
      </c>
      <c r="L179" s="3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5.75" customHeight="1">
      <c r="A180" s="4" t="s">
        <v>495</v>
      </c>
      <c r="B180" s="97">
        <f>SUM(B166:B179)</f>
        <v>0.243</v>
      </c>
      <c r="C180" s="96"/>
      <c r="D180" s="97">
        <f t="shared" ref="D180:F180" si="47">SUM(D166:D179)</f>
        <v>0.228</v>
      </c>
      <c r="E180" s="97">
        <f t="shared" si="47"/>
        <v>0.972</v>
      </c>
      <c r="F180" s="97">
        <f t="shared" si="47"/>
        <v>0.912</v>
      </c>
      <c r="G180" s="87"/>
      <c r="H180" s="96"/>
      <c r="I180" s="97">
        <f t="shared" ref="I180:L180" si="48">SUM(I166:I179)</f>
        <v>1.134</v>
      </c>
      <c r="J180" s="98">
        <f t="shared" si="48"/>
        <v>231608</v>
      </c>
      <c r="K180" s="98">
        <f t="shared" si="48"/>
        <v>9284.54</v>
      </c>
      <c r="L180" s="98">
        <f t="shared" si="48"/>
        <v>0</v>
      </c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5.75" customHeight="1">
      <c r="A181" s="8"/>
      <c r="B181" s="100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5.75" customHeight="1">
      <c r="A182" s="8"/>
      <c r="B182" s="100"/>
      <c r="C182" s="100"/>
      <c r="D182" s="100"/>
      <c r="E182" s="100"/>
      <c r="F182" s="100"/>
      <c r="G182" s="100"/>
      <c r="H182" s="100"/>
      <c r="I182" s="104">
        <f>G178*A164</f>
        <v>0.912</v>
      </c>
      <c r="J182" s="100"/>
      <c r="K182" s="100"/>
      <c r="L182" s="104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5.75" customHeight="1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5.75" customHeight="1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5.75" customHeight="1">
      <c r="A185" s="66" t="s">
        <v>354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5.75" customHeight="1">
      <c r="A187" s="81">
        <f>'Menu Cíclico'!AF16</f>
        <v>4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5.75" customHeight="1">
      <c r="A189" s="134" t="s">
        <v>345</v>
      </c>
      <c r="B189" s="89">
        <v>0.01</v>
      </c>
      <c r="C189" s="89">
        <v>1.0</v>
      </c>
      <c r="D189" s="18">
        <f t="shared" ref="D189:D202" si="49">C189*B189</f>
        <v>0.01</v>
      </c>
      <c r="E189" s="18">
        <f>B189*A187</f>
        <v>0.04</v>
      </c>
      <c r="F189" s="18">
        <f t="shared" ref="F189:F202" si="50">E189*C189</f>
        <v>0.04</v>
      </c>
      <c r="G189" s="140">
        <v>0.0</v>
      </c>
      <c r="H189" s="18">
        <v>1.125</v>
      </c>
      <c r="I189" s="89">
        <f t="shared" ref="I189:I202" si="51">H189*E189</f>
        <v>0.045</v>
      </c>
      <c r="J189" s="116">
        <f>'Insumos Buffet'!D21</f>
        <v>2990</v>
      </c>
      <c r="K189" s="3">
        <f t="shared" ref="K189:K202" si="52">J189*I189</f>
        <v>134.55</v>
      </c>
      <c r="L189" s="3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5.75" customHeight="1">
      <c r="A190" s="2" t="s">
        <v>447</v>
      </c>
      <c r="B190" s="89">
        <v>0.01</v>
      </c>
      <c r="C190" s="89">
        <v>1.0</v>
      </c>
      <c r="D190" s="18">
        <f t="shared" si="49"/>
        <v>0.01</v>
      </c>
      <c r="E190" s="18">
        <f>B190*A187</f>
        <v>0.04</v>
      </c>
      <c r="F190" s="18">
        <f t="shared" si="50"/>
        <v>0.04</v>
      </c>
      <c r="G190" s="87"/>
      <c r="H190" s="18">
        <v>1.0</v>
      </c>
      <c r="I190" s="89">
        <f t="shared" si="51"/>
        <v>0.04</v>
      </c>
      <c r="J190" s="116">
        <f>'Insumos Buffet'!D52</f>
        <v>10000</v>
      </c>
      <c r="K190" s="3">
        <f t="shared" si="52"/>
        <v>400</v>
      </c>
      <c r="L190" s="3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5.75" customHeight="1">
      <c r="A191" s="2" t="s">
        <v>422</v>
      </c>
      <c r="B191" s="18">
        <v>0.01</v>
      </c>
      <c r="C191" s="18">
        <v>1.0</v>
      </c>
      <c r="D191" s="18">
        <f t="shared" si="49"/>
        <v>0.01</v>
      </c>
      <c r="E191" s="18">
        <f>B191*A187</f>
        <v>0.04</v>
      </c>
      <c r="F191" s="18">
        <f t="shared" si="50"/>
        <v>0.04</v>
      </c>
      <c r="G191" s="148" t="s">
        <v>527</v>
      </c>
      <c r="H191" s="18">
        <v>1.0</v>
      </c>
      <c r="I191" s="89">
        <f t="shared" si="51"/>
        <v>0.04</v>
      </c>
      <c r="J191" s="116">
        <f>'Insumos Buffet'!D40</f>
        <v>3890</v>
      </c>
      <c r="K191" s="3">
        <f t="shared" si="52"/>
        <v>155.6</v>
      </c>
      <c r="L191" s="3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5.75" customHeight="1">
      <c r="A192" s="2" t="s">
        <v>428</v>
      </c>
      <c r="B192" s="18">
        <v>0.1</v>
      </c>
      <c r="C192" s="18">
        <v>1.0</v>
      </c>
      <c r="D192" s="18">
        <f t="shared" si="49"/>
        <v>0.1</v>
      </c>
      <c r="E192" s="18">
        <f>B192*A187</f>
        <v>0.4</v>
      </c>
      <c r="F192" s="18">
        <f t="shared" si="50"/>
        <v>0.4</v>
      </c>
      <c r="G192" s="142"/>
      <c r="H192" s="18">
        <v>1.0</v>
      </c>
      <c r="I192" s="89">
        <f t="shared" si="51"/>
        <v>0.4</v>
      </c>
      <c r="J192" s="116">
        <f>'Insumos Buffet'!D45</f>
        <v>2600</v>
      </c>
      <c r="K192" s="3">
        <f t="shared" si="52"/>
        <v>1040</v>
      </c>
      <c r="L192" s="3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5.75" customHeight="1">
      <c r="A193" s="2" t="s">
        <v>9</v>
      </c>
      <c r="B193" s="18">
        <v>0.05</v>
      </c>
      <c r="C193" s="18">
        <v>1.0</v>
      </c>
      <c r="D193" s="18">
        <f t="shared" si="49"/>
        <v>0.05</v>
      </c>
      <c r="E193" s="18">
        <f>B193*A187</f>
        <v>0.2</v>
      </c>
      <c r="F193" s="18">
        <f t="shared" si="50"/>
        <v>0.2</v>
      </c>
      <c r="G193" s="142"/>
      <c r="H193" s="18">
        <v>1.0</v>
      </c>
      <c r="I193" s="89">
        <f t="shared" si="51"/>
        <v>0.2</v>
      </c>
      <c r="J193" s="116">
        <f>'Insumos Buffet'!D41</f>
        <v>432</v>
      </c>
      <c r="K193" s="3">
        <f t="shared" si="52"/>
        <v>86.4</v>
      </c>
      <c r="L193" s="3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5.75" customHeight="1">
      <c r="A194" s="2" t="s">
        <v>453</v>
      </c>
      <c r="B194" s="18">
        <v>0.005</v>
      </c>
      <c r="C194" s="18">
        <v>1.0</v>
      </c>
      <c r="D194" s="18">
        <f t="shared" si="49"/>
        <v>0.005</v>
      </c>
      <c r="E194" s="18">
        <f>B194*A187</f>
        <v>0.02</v>
      </c>
      <c r="F194" s="18">
        <f t="shared" si="50"/>
        <v>0.02</v>
      </c>
      <c r="G194" s="87"/>
      <c r="H194" s="18">
        <v>1.0</v>
      </c>
      <c r="I194" s="89">
        <f t="shared" si="51"/>
        <v>0.02</v>
      </c>
      <c r="J194" s="116">
        <f>'Insumos Buffet'!D75</f>
        <v>76300</v>
      </c>
      <c r="K194" s="3">
        <f t="shared" si="52"/>
        <v>1526</v>
      </c>
      <c r="L194" s="3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5.75" customHeight="1">
      <c r="A195" s="2" t="s">
        <v>282</v>
      </c>
      <c r="B195" s="18">
        <v>0.002</v>
      </c>
      <c r="C195" s="18">
        <v>1.0</v>
      </c>
      <c r="D195" s="18">
        <f t="shared" si="49"/>
        <v>0.002</v>
      </c>
      <c r="E195" s="18">
        <f>B195*A187</f>
        <v>0.008</v>
      </c>
      <c r="F195" s="18">
        <f t="shared" si="50"/>
        <v>0.008</v>
      </c>
      <c r="G195" s="59"/>
      <c r="H195" s="18">
        <v>1.0</v>
      </c>
      <c r="I195" s="89">
        <f t="shared" si="51"/>
        <v>0.008</v>
      </c>
      <c r="J195" s="116">
        <f>'Insumos Buffet'!D12</f>
        <v>7400</v>
      </c>
      <c r="K195" s="3">
        <f t="shared" si="52"/>
        <v>59.2</v>
      </c>
      <c r="L195" s="3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5.75" customHeight="1">
      <c r="A196" s="2" t="s">
        <v>505</v>
      </c>
      <c r="B196" s="89">
        <v>0.002</v>
      </c>
      <c r="C196" s="89">
        <v>1.0</v>
      </c>
      <c r="D196" s="18">
        <f t="shared" si="49"/>
        <v>0.002</v>
      </c>
      <c r="E196" s="18">
        <f>B196*A187</f>
        <v>0.008</v>
      </c>
      <c r="F196" s="18">
        <f t="shared" si="50"/>
        <v>0.008</v>
      </c>
      <c r="G196" s="148" t="s">
        <v>528</v>
      </c>
      <c r="H196" s="18">
        <v>1.0</v>
      </c>
      <c r="I196" s="89">
        <f t="shared" si="51"/>
        <v>0.008</v>
      </c>
      <c r="J196" s="116">
        <f>'Insumos Buffet'!D82</f>
        <v>3200</v>
      </c>
      <c r="K196" s="3">
        <f t="shared" si="52"/>
        <v>25.6</v>
      </c>
      <c r="L196" s="3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5.75" customHeight="1">
      <c r="A197" s="2" t="s">
        <v>494</v>
      </c>
      <c r="B197" s="89">
        <v>1.0E-4</v>
      </c>
      <c r="C197" s="89">
        <v>1.0</v>
      </c>
      <c r="D197" s="18">
        <f t="shared" si="49"/>
        <v>0.0001</v>
      </c>
      <c r="E197" s="18">
        <f>B197*A187</f>
        <v>0.0004</v>
      </c>
      <c r="F197" s="18">
        <f t="shared" si="50"/>
        <v>0.0004</v>
      </c>
      <c r="G197" s="142"/>
      <c r="H197" s="18">
        <v>1.0</v>
      </c>
      <c r="I197" s="89">
        <f t="shared" si="51"/>
        <v>0.0004</v>
      </c>
      <c r="J197" s="116">
        <f>'Insumos Buffet'!D70</f>
        <v>145000</v>
      </c>
      <c r="K197" s="3">
        <f t="shared" si="52"/>
        <v>58</v>
      </c>
      <c r="L197" s="3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5.75" customHeight="1">
      <c r="A198" s="2" t="s">
        <v>448</v>
      </c>
      <c r="B198" s="89">
        <v>1.0E-4</v>
      </c>
      <c r="C198" s="89">
        <v>1.0</v>
      </c>
      <c r="D198" s="18">
        <f t="shared" si="49"/>
        <v>0.0001</v>
      </c>
      <c r="E198" s="18">
        <f>B198*A187</f>
        <v>0.0004</v>
      </c>
      <c r="F198" s="18">
        <f t="shared" si="50"/>
        <v>0.0004</v>
      </c>
      <c r="G198" s="142"/>
      <c r="H198" s="18">
        <v>1.0</v>
      </c>
      <c r="I198" s="89">
        <f t="shared" si="51"/>
        <v>0.0004</v>
      </c>
      <c r="J198" s="116">
        <f>'Insumos Buffet'!D57</f>
        <v>190000</v>
      </c>
      <c r="K198" s="3">
        <f t="shared" si="52"/>
        <v>76</v>
      </c>
      <c r="L198" s="3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5.75" customHeight="1">
      <c r="A199" s="2" t="s">
        <v>378</v>
      </c>
      <c r="B199" s="89">
        <v>0.05</v>
      </c>
      <c r="C199" s="89">
        <v>1.0</v>
      </c>
      <c r="D199" s="18">
        <f t="shared" si="49"/>
        <v>0.05</v>
      </c>
      <c r="E199" s="18">
        <f>B199*A187</f>
        <v>0.2</v>
      </c>
      <c r="F199" s="18">
        <f t="shared" si="50"/>
        <v>0.2</v>
      </c>
      <c r="G199" s="142"/>
      <c r="H199" s="18">
        <v>1.0</v>
      </c>
      <c r="I199" s="89">
        <f t="shared" si="51"/>
        <v>0.2</v>
      </c>
      <c r="J199" s="116">
        <f>'Insumos Buffet'!D25</f>
        <v>12732</v>
      </c>
      <c r="K199" s="3">
        <f t="shared" si="52"/>
        <v>2546.4</v>
      </c>
      <c r="L199" s="3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5.75" customHeight="1">
      <c r="A200" s="31"/>
      <c r="B200" s="89"/>
      <c r="C200" s="89"/>
      <c r="D200" s="95">
        <f t="shared" si="49"/>
        <v>0</v>
      </c>
      <c r="E200" s="95">
        <f>B200*A187</f>
        <v>0</v>
      </c>
      <c r="F200" s="18">
        <f t="shared" si="50"/>
        <v>0</v>
      </c>
      <c r="G200" s="87"/>
      <c r="H200" s="18"/>
      <c r="I200" s="89">
        <f t="shared" si="51"/>
        <v>0</v>
      </c>
      <c r="J200" s="118"/>
      <c r="K200" s="3">
        <f t="shared" si="52"/>
        <v>0</v>
      </c>
      <c r="L200" s="3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5.75" customHeight="1">
      <c r="A201" s="31"/>
      <c r="B201" s="89"/>
      <c r="C201" s="89"/>
      <c r="D201" s="18">
        <f t="shared" si="49"/>
        <v>0</v>
      </c>
      <c r="E201" s="18">
        <f>B201*A187</f>
        <v>0</v>
      </c>
      <c r="F201" s="18">
        <f t="shared" si="50"/>
        <v>0</v>
      </c>
      <c r="G201" s="143">
        <f>F203/A187</f>
        <v>0.2392</v>
      </c>
      <c r="H201" s="18"/>
      <c r="I201" s="89">
        <f t="shared" si="51"/>
        <v>0</v>
      </c>
      <c r="J201" s="3"/>
      <c r="K201" s="3">
        <f t="shared" si="52"/>
        <v>0</v>
      </c>
      <c r="L201" s="3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5.75" customHeight="1">
      <c r="A202" s="31"/>
      <c r="B202" s="89"/>
      <c r="C202" s="89"/>
      <c r="D202" s="18">
        <f t="shared" si="49"/>
        <v>0</v>
      </c>
      <c r="E202" s="18">
        <f>B202*A187</f>
        <v>0</v>
      </c>
      <c r="F202" s="18">
        <f t="shared" si="50"/>
        <v>0</v>
      </c>
      <c r="G202" s="142"/>
      <c r="H202" s="18"/>
      <c r="I202" s="89">
        <f t="shared" si="51"/>
        <v>0</v>
      </c>
      <c r="J202" s="3"/>
      <c r="K202" s="3">
        <f t="shared" si="52"/>
        <v>0</v>
      </c>
      <c r="L202" s="3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5.75" customHeight="1">
      <c r="A203" s="4" t="s">
        <v>495</v>
      </c>
      <c r="B203" s="97">
        <f>SUM(B189:B202)</f>
        <v>0.2392</v>
      </c>
      <c r="C203" s="96"/>
      <c r="D203" s="97">
        <f t="shared" ref="D203:F203" si="53">SUM(D189:D202)</f>
        <v>0.2392</v>
      </c>
      <c r="E203" s="97">
        <f t="shared" si="53"/>
        <v>0.9568</v>
      </c>
      <c r="F203" s="97">
        <f t="shared" si="53"/>
        <v>0.9568</v>
      </c>
      <c r="G203" s="87"/>
      <c r="H203" s="96"/>
      <c r="I203" s="97">
        <f t="shared" ref="I203:L203" si="54">SUM(I189:I202)</f>
        <v>0.9618</v>
      </c>
      <c r="J203" s="98">
        <f t="shared" si="54"/>
        <v>454544</v>
      </c>
      <c r="K203" s="98">
        <f t="shared" si="54"/>
        <v>6107.75</v>
      </c>
      <c r="L203" s="98">
        <f t="shared" si="54"/>
        <v>0</v>
      </c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5.75" customHeight="1">
      <c r="A204" s="8"/>
      <c r="B204" s="100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100"/>
      <c r="L204" s="101" t="s">
        <v>497</v>
      </c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5.75" customHeight="1">
      <c r="A205" s="8"/>
      <c r="B205" s="100"/>
      <c r="C205" s="100"/>
      <c r="D205" s="100"/>
      <c r="E205" s="100"/>
      <c r="F205" s="100"/>
      <c r="G205" s="100"/>
      <c r="H205" s="100"/>
      <c r="I205" s="104">
        <f>G201*A187</f>
        <v>0.9568</v>
      </c>
      <c r="J205" s="100"/>
      <c r="K205" s="100"/>
      <c r="L205" s="104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5.75" customHeight="1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5.75" customHeight="1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5.75" customHeight="1">
      <c r="A208" s="66" t="s">
        <v>209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5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5.75" customHeight="1">
      <c r="A210" s="81">
        <f>'Menu Cíclico'!AN16</f>
        <v>4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5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5.75" customHeight="1">
      <c r="A212" s="37" t="s">
        <v>295</v>
      </c>
      <c r="B212" s="89">
        <v>0.15</v>
      </c>
      <c r="C212" s="89">
        <v>0.9</v>
      </c>
      <c r="D212" s="18">
        <f t="shared" ref="D212:D225" si="55">C212*B212</f>
        <v>0.135</v>
      </c>
      <c r="E212" s="18">
        <f>B212*A210</f>
        <v>0.6</v>
      </c>
      <c r="F212" s="18">
        <f t="shared" ref="F212:F225" si="56">E212*C212</f>
        <v>0.54</v>
      </c>
      <c r="G212" s="140">
        <v>0.0</v>
      </c>
      <c r="H212" s="18">
        <v>1.2</v>
      </c>
      <c r="I212" s="89">
        <f t="shared" ref="I212:I225" si="57">H212*E212</f>
        <v>0.72</v>
      </c>
      <c r="J212" s="116">
        <f>'Insumos Buffet'!D14</f>
        <v>3570</v>
      </c>
      <c r="K212" s="3">
        <f t="shared" ref="K212:K225" si="58">J212*I212</f>
        <v>2570.4</v>
      </c>
      <c r="L212" s="3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5.75" customHeight="1">
      <c r="A213" s="31" t="s">
        <v>502</v>
      </c>
      <c r="B213" s="89">
        <v>0.025</v>
      </c>
      <c r="C213" s="89">
        <v>1.0</v>
      </c>
      <c r="D213" s="18">
        <f t="shared" si="55"/>
        <v>0.025</v>
      </c>
      <c r="E213" s="18">
        <f>B213*A210</f>
        <v>0.1</v>
      </c>
      <c r="F213" s="18">
        <f t="shared" si="56"/>
        <v>0.1</v>
      </c>
      <c r="G213" s="87"/>
      <c r="H213" s="18">
        <v>1.0</v>
      </c>
      <c r="I213" s="89">
        <f t="shared" si="57"/>
        <v>0.1</v>
      </c>
      <c r="J213" s="116">
        <f>'Insumos Buffet'!D73</f>
        <v>20363</v>
      </c>
      <c r="K213" s="3">
        <f t="shared" si="58"/>
        <v>2036.3</v>
      </c>
      <c r="L213" s="3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5.75" customHeight="1">
      <c r="A214" s="31" t="s">
        <v>425</v>
      </c>
      <c r="B214" s="18">
        <v>0.025</v>
      </c>
      <c r="C214" s="18">
        <v>1.0</v>
      </c>
      <c r="D214" s="18">
        <f t="shared" si="55"/>
        <v>0.025</v>
      </c>
      <c r="E214" s="18">
        <f>B214*A210</f>
        <v>0.1</v>
      </c>
      <c r="F214" s="18">
        <f t="shared" si="56"/>
        <v>0.1</v>
      </c>
      <c r="G214" s="148" t="s">
        <v>527</v>
      </c>
      <c r="H214" s="18">
        <v>1.0</v>
      </c>
      <c r="I214" s="89">
        <f t="shared" si="57"/>
        <v>0.1</v>
      </c>
      <c r="J214" s="116">
        <f>'Insumos Buffet'!D42</f>
        <v>23900</v>
      </c>
      <c r="K214" s="3">
        <f t="shared" si="58"/>
        <v>2390</v>
      </c>
      <c r="L214" s="3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5.75" customHeight="1">
      <c r="A215" s="31" t="s">
        <v>458</v>
      </c>
      <c r="B215" s="18">
        <v>0.02</v>
      </c>
      <c r="C215" s="18">
        <v>1.0</v>
      </c>
      <c r="D215" s="18">
        <f t="shared" si="55"/>
        <v>0.02</v>
      </c>
      <c r="E215" s="18">
        <f>B215*A210</f>
        <v>0.08</v>
      </c>
      <c r="F215" s="18">
        <f t="shared" si="56"/>
        <v>0.08</v>
      </c>
      <c r="G215" s="142"/>
      <c r="H215" s="18">
        <v>1.175</v>
      </c>
      <c r="I215" s="89">
        <f t="shared" si="57"/>
        <v>0.094</v>
      </c>
      <c r="J215" s="116">
        <f>'Insumos Buffet'!D90</f>
        <v>4190</v>
      </c>
      <c r="K215" s="3">
        <f t="shared" si="58"/>
        <v>393.86</v>
      </c>
      <c r="L215" s="3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5.75" customHeight="1">
      <c r="A216" s="31" t="s">
        <v>193</v>
      </c>
      <c r="B216" s="18">
        <v>1.0E-4</v>
      </c>
      <c r="C216" s="18">
        <v>1.0</v>
      </c>
      <c r="D216" s="18">
        <f t="shared" si="55"/>
        <v>0.0001</v>
      </c>
      <c r="E216" s="18">
        <f>B216*A210</f>
        <v>0.0004</v>
      </c>
      <c r="F216" s="18">
        <f t="shared" si="56"/>
        <v>0.0004</v>
      </c>
      <c r="G216" s="142"/>
      <c r="H216" s="18">
        <v>1.2</v>
      </c>
      <c r="I216" s="89">
        <f t="shared" si="57"/>
        <v>0.00048</v>
      </c>
      <c r="J216" s="116">
        <f>'Insumos Buffet'!D7</f>
        <v>46231</v>
      </c>
      <c r="K216" s="3">
        <f t="shared" si="58"/>
        <v>22.19088</v>
      </c>
      <c r="L216" s="3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5.75" customHeight="1">
      <c r="A217" s="31" t="s">
        <v>439</v>
      </c>
      <c r="B217" s="18">
        <v>0.05</v>
      </c>
      <c r="C217" s="18">
        <v>1.0</v>
      </c>
      <c r="D217" s="18">
        <f t="shared" si="55"/>
        <v>0.05</v>
      </c>
      <c r="E217" s="18">
        <f>B217*A210</f>
        <v>0.2</v>
      </c>
      <c r="F217" s="18">
        <f t="shared" si="56"/>
        <v>0.2</v>
      </c>
      <c r="G217" s="87"/>
      <c r="H217" s="18">
        <v>1.0</v>
      </c>
      <c r="I217" s="89">
        <f t="shared" si="57"/>
        <v>0.2</v>
      </c>
      <c r="J217" s="116">
        <f>'Insumos Buffet'!D86</f>
        <v>21862.4994</v>
      </c>
      <c r="K217" s="3">
        <f t="shared" si="58"/>
        <v>4372.49988</v>
      </c>
      <c r="L217" s="3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5.75" customHeight="1">
      <c r="A218" s="31" t="s">
        <v>505</v>
      </c>
      <c r="B218" s="18">
        <v>0.002</v>
      </c>
      <c r="C218" s="18">
        <v>1.0</v>
      </c>
      <c r="D218" s="18">
        <f t="shared" si="55"/>
        <v>0.002</v>
      </c>
      <c r="E218" s="18">
        <f>B218*A210</f>
        <v>0.008</v>
      </c>
      <c r="F218" s="18">
        <f t="shared" si="56"/>
        <v>0.008</v>
      </c>
      <c r="G218" s="59"/>
      <c r="H218" s="18">
        <v>1.0</v>
      </c>
      <c r="I218" s="89">
        <f t="shared" si="57"/>
        <v>0.008</v>
      </c>
      <c r="J218" s="116">
        <f>'Insumos Buffet'!D82</f>
        <v>3200</v>
      </c>
      <c r="K218" s="3">
        <f t="shared" si="58"/>
        <v>25.6</v>
      </c>
      <c r="L218" s="3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5.75" customHeight="1">
      <c r="A219" s="31" t="s">
        <v>494</v>
      </c>
      <c r="B219" s="89">
        <v>1.0E-4</v>
      </c>
      <c r="C219" s="89">
        <v>1.0</v>
      </c>
      <c r="D219" s="18">
        <f t="shared" si="55"/>
        <v>0.0001</v>
      </c>
      <c r="E219" s="18">
        <f>B219*A210</f>
        <v>0.0004</v>
      </c>
      <c r="F219" s="18">
        <f t="shared" si="56"/>
        <v>0.0004</v>
      </c>
      <c r="G219" s="148" t="s">
        <v>528</v>
      </c>
      <c r="H219" s="18">
        <v>1.0</v>
      </c>
      <c r="I219" s="89">
        <f t="shared" si="57"/>
        <v>0.0004</v>
      </c>
      <c r="J219" s="116">
        <f>'Insumos Buffet'!D70</f>
        <v>145000</v>
      </c>
      <c r="K219" s="3">
        <f t="shared" si="58"/>
        <v>58</v>
      </c>
      <c r="L219" s="3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5.75" customHeight="1">
      <c r="A220" s="2"/>
      <c r="B220" s="89"/>
      <c r="C220" s="89"/>
      <c r="D220" s="18">
        <f t="shared" si="55"/>
        <v>0</v>
      </c>
      <c r="E220" s="18">
        <f>B220*A210</f>
        <v>0</v>
      </c>
      <c r="F220" s="18">
        <f t="shared" si="56"/>
        <v>0</v>
      </c>
      <c r="G220" s="142"/>
      <c r="H220" s="18"/>
      <c r="I220" s="89">
        <f t="shared" si="57"/>
        <v>0</v>
      </c>
      <c r="J220" s="116"/>
      <c r="K220" s="3">
        <f t="shared" si="58"/>
        <v>0</v>
      </c>
      <c r="L220" s="3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5.75" customHeight="1">
      <c r="A221" s="1"/>
      <c r="B221" s="89"/>
      <c r="C221" s="89"/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5.75" customHeight="1">
      <c r="A222" s="1"/>
      <c r="B222" s="89"/>
      <c r="C222" s="89"/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5.75" customHeight="1">
      <c r="A223" s="31"/>
      <c r="B223" s="89"/>
      <c r="C223" s="89"/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/>
      <c r="I223" s="89">
        <f t="shared" si="57"/>
        <v>0</v>
      </c>
      <c r="J223" s="118"/>
      <c r="K223" s="3">
        <f t="shared" si="58"/>
        <v>0</v>
      </c>
      <c r="L223" s="3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5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43">
        <f>F226/A210</f>
        <v>0.2572</v>
      </c>
      <c r="H224" s="18"/>
      <c r="I224" s="89">
        <f t="shared" si="57"/>
        <v>0</v>
      </c>
      <c r="J224" s="3"/>
      <c r="K224" s="3">
        <f t="shared" si="58"/>
        <v>0</v>
      </c>
      <c r="L224" s="3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5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/>
      <c r="I225" s="89">
        <f t="shared" si="57"/>
        <v>0</v>
      </c>
      <c r="J225" s="3"/>
      <c r="K225" s="3">
        <f t="shared" si="58"/>
        <v>0</v>
      </c>
      <c r="L225" s="3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5.75" customHeight="1">
      <c r="A226" s="4" t="s">
        <v>495</v>
      </c>
      <c r="B226" s="97">
        <f>SUM(B212:B225)</f>
        <v>0.2722</v>
      </c>
      <c r="C226" s="96"/>
      <c r="D226" s="97">
        <f t="shared" ref="D226:F226" si="59">SUM(D212:D225)</f>
        <v>0.2572</v>
      </c>
      <c r="E226" s="97">
        <f t="shared" si="59"/>
        <v>1.0888</v>
      </c>
      <c r="F226" s="97">
        <f t="shared" si="59"/>
        <v>1.0288</v>
      </c>
      <c r="G226" s="87"/>
      <c r="H226" s="96"/>
      <c r="I226" s="97">
        <f t="shared" ref="I226:L226" si="60">SUM(I212:I225)</f>
        <v>1.22288</v>
      </c>
      <c r="J226" s="98">
        <f t="shared" si="60"/>
        <v>268316.4994</v>
      </c>
      <c r="K226" s="98">
        <f t="shared" si="60"/>
        <v>11868.85076</v>
      </c>
      <c r="L226" s="98">
        <f t="shared" si="60"/>
        <v>0</v>
      </c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5.75" customHeight="1">
      <c r="A227" s="8"/>
      <c r="B227" s="100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5.75" customHeight="1">
      <c r="A228" s="8"/>
      <c r="B228" s="100"/>
      <c r="C228" s="100"/>
      <c r="D228" s="100"/>
      <c r="E228" s="100"/>
      <c r="F228" s="100"/>
      <c r="G228" s="100"/>
      <c r="H228" s="100"/>
      <c r="I228" s="104">
        <f>G224*A210</f>
        <v>1.0288</v>
      </c>
      <c r="J228" s="100"/>
      <c r="K228" s="100"/>
      <c r="L228" s="104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5.75" customHeight="1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5.75" customHeight="1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5.75" customHeight="1">
      <c r="A231" s="66" t="s">
        <v>391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5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5.75" customHeight="1">
      <c r="A233" s="81">
        <f>'Menu Cíclico'!AV16</f>
        <v>4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5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5.75" customHeight="1">
      <c r="A235" s="37" t="s">
        <v>459</v>
      </c>
      <c r="B235" s="89">
        <v>0.05</v>
      </c>
      <c r="C235" s="89">
        <v>1.0</v>
      </c>
      <c r="D235" s="18">
        <f t="shared" ref="D235:D248" si="61">C235*B235</f>
        <v>0.05</v>
      </c>
      <c r="E235" s="18">
        <f>B235*A233</f>
        <v>0.2</v>
      </c>
      <c r="F235" s="18">
        <f t="shared" ref="F235:F248" si="62">E235*C235</f>
        <v>0.2</v>
      </c>
      <c r="G235" s="140">
        <v>0.0</v>
      </c>
      <c r="H235" s="18">
        <v>1.125</v>
      </c>
      <c r="I235" s="89">
        <f t="shared" ref="I235:I248" si="63">H235*E235</f>
        <v>0.225</v>
      </c>
      <c r="J235" s="116">
        <f>'Insumos Buffet'!D96</f>
        <v>2328</v>
      </c>
      <c r="K235" s="3">
        <f t="shared" ref="K235:K248" si="64">J235*I235</f>
        <v>523.8</v>
      </c>
      <c r="L235" s="3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5.75" customHeight="1">
      <c r="A236" s="31" t="s">
        <v>530</v>
      </c>
      <c r="B236" s="89">
        <v>0.05</v>
      </c>
      <c r="C236" s="89">
        <v>1.0</v>
      </c>
      <c r="D236" s="18">
        <f t="shared" si="61"/>
        <v>0.05</v>
      </c>
      <c r="E236" s="18">
        <f>B236*A233</f>
        <v>0.2</v>
      </c>
      <c r="F236" s="18">
        <f t="shared" si="62"/>
        <v>0.2</v>
      </c>
      <c r="G236" s="87"/>
      <c r="H236" s="18">
        <v>1.125</v>
      </c>
      <c r="I236" s="89">
        <f t="shared" si="63"/>
        <v>0.225</v>
      </c>
      <c r="J236" s="116">
        <f>'Insumos Buffet'!D98</f>
        <v>1351</v>
      </c>
      <c r="K236" s="3">
        <f t="shared" si="64"/>
        <v>303.975</v>
      </c>
      <c r="L236" s="3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5.75" customHeight="1">
      <c r="A237" s="31" t="s">
        <v>450</v>
      </c>
      <c r="B237" s="18">
        <v>0.05</v>
      </c>
      <c r="C237" s="18">
        <v>1.0</v>
      </c>
      <c r="D237" s="18">
        <f t="shared" si="61"/>
        <v>0.05</v>
      </c>
      <c r="E237" s="18">
        <f>B237*A233</f>
        <v>0.2</v>
      </c>
      <c r="F237" s="18">
        <f t="shared" si="62"/>
        <v>0.2</v>
      </c>
      <c r="G237" s="148" t="s">
        <v>527</v>
      </c>
      <c r="H237" s="18">
        <v>1.125</v>
      </c>
      <c r="I237" s="89">
        <f t="shared" si="63"/>
        <v>0.225</v>
      </c>
      <c r="J237" s="116">
        <f>'Insumos Buffet'!D62</f>
        <v>3756</v>
      </c>
      <c r="K237" s="3">
        <f t="shared" si="64"/>
        <v>845.1</v>
      </c>
      <c r="L237" s="3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5.75" customHeight="1">
      <c r="A238" s="31" t="s">
        <v>345</v>
      </c>
      <c r="B238" s="18">
        <v>0.05</v>
      </c>
      <c r="C238" s="18">
        <v>1.0</v>
      </c>
      <c r="D238" s="18">
        <f t="shared" si="61"/>
        <v>0.05</v>
      </c>
      <c r="E238" s="18">
        <f>B238*A233</f>
        <v>0.2</v>
      </c>
      <c r="F238" s="18">
        <f t="shared" si="62"/>
        <v>0.2</v>
      </c>
      <c r="G238" s="142"/>
      <c r="H238" s="18">
        <v>1.125</v>
      </c>
      <c r="I238" s="89">
        <f t="shared" si="63"/>
        <v>0.225</v>
      </c>
      <c r="J238" s="116">
        <f>'Insumos Buffet'!D21</f>
        <v>2990</v>
      </c>
      <c r="K238" s="3">
        <f t="shared" si="64"/>
        <v>672.75</v>
      </c>
      <c r="L238" s="3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5.75" customHeight="1">
      <c r="A239" s="31" t="s">
        <v>423</v>
      </c>
      <c r="B239" s="18">
        <v>0.05</v>
      </c>
      <c r="C239" s="18">
        <v>1.0</v>
      </c>
      <c r="D239" s="18">
        <f t="shared" si="61"/>
        <v>0.05</v>
      </c>
      <c r="E239" s="18">
        <f>B239*A233</f>
        <v>0.2</v>
      </c>
      <c r="F239" s="18">
        <f t="shared" si="62"/>
        <v>0.2</v>
      </c>
      <c r="G239" s="142"/>
      <c r="H239" s="18">
        <v>1.0</v>
      </c>
      <c r="I239" s="89">
        <f t="shared" si="63"/>
        <v>0.2</v>
      </c>
      <c r="J239" s="116">
        <f>'Insumos Buffet'!D41</f>
        <v>432</v>
      </c>
      <c r="K239" s="3">
        <f t="shared" si="64"/>
        <v>86.4</v>
      </c>
      <c r="L239" s="3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5.75" customHeight="1">
      <c r="A240" s="165" t="s">
        <v>505</v>
      </c>
      <c r="B240" s="18">
        <v>0.002</v>
      </c>
      <c r="C240" s="18">
        <v>1.0</v>
      </c>
      <c r="D240" s="18">
        <f t="shared" si="61"/>
        <v>0.002</v>
      </c>
      <c r="E240" s="18">
        <f>B240*A233</f>
        <v>0.008</v>
      </c>
      <c r="F240" s="18">
        <f t="shared" si="62"/>
        <v>0.008</v>
      </c>
      <c r="G240" s="87"/>
      <c r="H240" s="18">
        <v>1.0</v>
      </c>
      <c r="I240" s="89">
        <f t="shared" si="63"/>
        <v>0.008</v>
      </c>
      <c r="J240" s="116">
        <f>'Insumos Buffet'!D82</f>
        <v>3200</v>
      </c>
      <c r="K240" s="3">
        <f t="shared" si="64"/>
        <v>25.6</v>
      </c>
      <c r="L240" s="3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5.75" customHeight="1">
      <c r="A241" s="165" t="s">
        <v>494</v>
      </c>
      <c r="B241" s="18">
        <v>1.0E-4</v>
      </c>
      <c r="C241" s="18">
        <v>1.0</v>
      </c>
      <c r="D241" s="18">
        <f t="shared" si="61"/>
        <v>0.0001</v>
      </c>
      <c r="E241" s="18">
        <f>B241*A233</f>
        <v>0.0004</v>
      </c>
      <c r="F241" s="18">
        <f t="shared" si="62"/>
        <v>0.0004</v>
      </c>
      <c r="G241" s="59"/>
      <c r="H241" s="18">
        <v>1.0</v>
      </c>
      <c r="I241" s="89">
        <f t="shared" si="63"/>
        <v>0.0004</v>
      </c>
      <c r="J241" s="116">
        <f>'Insumos Buffet'!D70</f>
        <v>145000</v>
      </c>
      <c r="K241" s="3">
        <f t="shared" si="64"/>
        <v>58</v>
      </c>
      <c r="L241" s="3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5.75" customHeight="1">
      <c r="A242" s="165" t="s">
        <v>448</v>
      </c>
      <c r="B242" s="89">
        <v>1.0E-4</v>
      </c>
      <c r="C242" s="18">
        <v>1.0</v>
      </c>
      <c r="D242" s="18">
        <f t="shared" si="61"/>
        <v>0.0001</v>
      </c>
      <c r="E242" s="18">
        <f>B242*A233</f>
        <v>0.0004</v>
      </c>
      <c r="F242" s="18">
        <f t="shared" si="62"/>
        <v>0.0004</v>
      </c>
      <c r="G242" s="148" t="s">
        <v>528</v>
      </c>
      <c r="H242" s="18">
        <v>1.0</v>
      </c>
      <c r="I242" s="89">
        <f t="shared" si="63"/>
        <v>0.0004</v>
      </c>
      <c r="J242" s="116">
        <f>'Insumos Buffet'!D57</f>
        <v>190000</v>
      </c>
      <c r="K242" s="3">
        <f t="shared" si="64"/>
        <v>76</v>
      </c>
      <c r="L242" s="3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5.75" customHeight="1">
      <c r="A243" s="2"/>
      <c r="B243" s="89"/>
      <c r="C243" s="89"/>
      <c r="D243" s="18">
        <f t="shared" si="61"/>
        <v>0</v>
      </c>
      <c r="E243" s="18">
        <f>B243*A233</f>
        <v>0</v>
      </c>
      <c r="F243" s="18">
        <f t="shared" si="62"/>
        <v>0</v>
      </c>
      <c r="G243" s="142"/>
      <c r="H243" s="18"/>
      <c r="I243" s="89">
        <f t="shared" si="63"/>
        <v>0</v>
      </c>
      <c r="J243" s="116"/>
      <c r="K243" s="3">
        <f t="shared" si="64"/>
        <v>0</v>
      </c>
      <c r="L243" s="3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5.75" customHeight="1">
      <c r="A244" s="1"/>
      <c r="B244" s="89"/>
      <c r="C244" s="89"/>
      <c r="D244" s="18">
        <f t="shared" si="61"/>
        <v>0</v>
      </c>
      <c r="E244" s="18">
        <f>B244*A233</f>
        <v>0</v>
      </c>
      <c r="F244" s="18">
        <f t="shared" si="62"/>
        <v>0</v>
      </c>
      <c r="G244" s="142"/>
      <c r="H244" s="18"/>
      <c r="I244" s="89">
        <f t="shared" si="63"/>
        <v>0</v>
      </c>
      <c r="J244" s="116"/>
      <c r="K244" s="3">
        <f t="shared" si="64"/>
        <v>0</v>
      </c>
      <c r="L244" s="3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5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/>
      <c r="I245" s="89">
        <f t="shared" si="63"/>
        <v>0</v>
      </c>
      <c r="J245" s="116"/>
      <c r="K245" s="3">
        <f t="shared" si="64"/>
        <v>0</v>
      </c>
      <c r="L245" s="3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5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/>
      <c r="I246" s="89">
        <f t="shared" si="63"/>
        <v>0</v>
      </c>
      <c r="J246" s="118"/>
      <c r="K246" s="3">
        <f t="shared" si="64"/>
        <v>0</v>
      </c>
      <c r="L246" s="3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5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43">
        <f>F249/A233</f>
        <v>0.2522</v>
      </c>
      <c r="H247" s="18"/>
      <c r="I247" s="89">
        <f t="shared" si="63"/>
        <v>0</v>
      </c>
      <c r="J247" s="3"/>
      <c r="K247" s="3">
        <f t="shared" si="64"/>
        <v>0</v>
      </c>
      <c r="L247" s="3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5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/>
      <c r="I248" s="89">
        <f t="shared" si="63"/>
        <v>0</v>
      </c>
      <c r="J248" s="3"/>
      <c r="K248" s="3">
        <f t="shared" si="64"/>
        <v>0</v>
      </c>
      <c r="L248" s="3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5.75" customHeight="1">
      <c r="A249" s="4" t="s">
        <v>495</v>
      </c>
      <c r="B249" s="97">
        <f>SUM(B235:B248)</f>
        <v>0.2522</v>
      </c>
      <c r="C249" s="96"/>
      <c r="D249" s="97">
        <f t="shared" ref="D249:F249" si="65">SUM(D235:D248)</f>
        <v>0.2522</v>
      </c>
      <c r="E249" s="97">
        <f t="shared" si="65"/>
        <v>1.0088</v>
      </c>
      <c r="F249" s="97">
        <f t="shared" si="65"/>
        <v>1.0088</v>
      </c>
      <c r="G249" s="87"/>
      <c r="H249" s="96"/>
      <c r="I249" s="97">
        <f t="shared" ref="I249:L249" si="66">SUM(I235:I248)</f>
        <v>1.1088</v>
      </c>
      <c r="J249" s="98">
        <f t="shared" si="66"/>
        <v>349057</v>
      </c>
      <c r="K249" s="98">
        <f t="shared" si="66"/>
        <v>2591.625</v>
      </c>
      <c r="L249" s="98">
        <f t="shared" si="66"/>
        <v>0</v>
      </c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5.75" customHeight="1">
      <c r="A250" s="8"/>
      <c r="B250" s="100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5.75" customHeight="1">
      <c r="A251" s="8"/>
      <c r="B251" s="100"/>
      <c r="C251" s="100"/>
      <c r="D251" s="100"/>
      <c r="E251" s="100"/>
      <c r="F251" s="100"/>
      <c r="G251" s="100"/>
      <c r="H251" s="100"/>
      <c r="I251" s="104">
        <f>G247*A233</f>
        <v>1.0088</v>
      </c>
      <c r="J251" s="100"/>
      <c r="K251" s="100"/>
      <c r="L251" s="104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5.75" customHeight="1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5.75" customHeight="1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5.75" customHeight="1">
      <c r="A254" s="66" t="s">
        <v>384</v>
      </c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5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5.75" customHeight="1">
      <c r="A256" s="81">
        <f>'Menu Cíclico'!BH16</f>
        <v>4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5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5.75" customHeight="1">
      <c r="A258" s="37" t="s">
        <v>459</v>
      </c>
      <c r="B258" s="89">
        <v>0.12</v>
      </c>
      <c r="C258" s="89">
        <v>1.0</v>
      </c>
      <c r="D258" s="18">
        <f t="shared" ref="D258:D271" si="67">C258*B258</f>
        <v>0.12</v>
      </c>
      <c r="E258" s="18">
        <f>B258*A256</f>
        <v>0.48</v>
      </c>
      <c r="F258" s="18">
        <f t="shared" ref="F258:F271" si="68">E258*C258</f>
        <v>0.48</v>
      </c>
      <c r="G258" s="140">
        <v>0.0</v>
      </c>
      <c r="H258" s="18">
        <v>1.25</v>
      </c>
      <c r="I258" s="89">
        <f t="shared" ref="I258:I271" si="69">H258*E258</f>
        <v>0.6</v>
      </c>
      <c r="J258" s="116">
        <f>'Insumos Buffet'!D96</f>
        <v>2328</v>
      </c>
      <c r="K258" s="3">
        <f t="shared" ref="K258:K271" si="70">J258*I258</f>
        <v>1396.8</v>
      </c>
      <c r="L258" s="3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5.75" customHeight="1">
      <c r="A259" s="31" t="s">
        <v>530</v>
      </c>
      <c r="B259" s="89">
        <v>0.12</v>
      </c>
      <c r="C259" s="89">
        <v>1.0</v>
      </c>
      <c r="D259" s="18">
        <f t="shared" si="67"/>
        <v>0.12</v>
      </c>
      <c r="E259" s="18">
        <f>B259*A256</f>
        <v>0.48</v>
      </c>
      <c r="F259" s="18">
        <f t="shared" si="68"/>
        <v>0.48</v>
      </c>
      <c r="G259" s="87"/>
      <c r="H259" s="18">
        <v>1.25</v>
      </c>
      <c r="I259" s="89">
        <f t="shared" si="69"/>
        <v>0.6</v>
      </c>
      <c r="J259" s="116">
        <f>'Insumos Buffet'!D98</f>
        <v>1351</v>
      </c>
      <c r="K259" s="3">
        <f t="shared" si="70"/>
        <v>810.6</v>
      </c>
      <c r="L259" s="3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5.75" customHeight="1">
      <c r="A260" s="31" t="s">
        <v>502</v>
      </c>
      <c r="B260" s="18">
        <v>0.02</v>
      </c>
      <c r="C260" s="18">
        <v>1.0</v>
      </c>
      <c r="D260" s="18">
        <f t="shared" si="67"/>
        <v>0.02</v>
      </c>
      <c r="E260" s="18">
        <f>B260*A256</f>
        <v>0.08</v>
      </c>
      <c r="F260" s="18">
        <f t="shared" si="68"/>
        <v>0.08</v>
      </c>
      <c r="G260" s="148" t="s">
        <v>527</v>
      </c>
      <c r="H260" s="18">
        <v>1.0</v>
      </c>
      <c r="I260" s="89">
        <f t="shared" si="69"/>
        <v>0.08</v>
      </c>
      <c r="J260" s="116">
        <f>'Insumos Buffet'!D73</f>
        <v>20363</v>
      </c>
      <c r="K260" s="3">
        <f t="shared" si="70"/>
        <v>1629.04</v>
      </c>
      <c r="L260" s="3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5.75" customHeight="1">
      <c r="A261" s="31" t="s">
        <v>476</v>
      </c>
      <c r="B261" s="18">
        <v>0.001</v>
      </c>
      <c r="C261" s="18">
        <v>1.0</v>
      </c>
      <c r="D261" s="18">
        <f t="shared" si="67"/>
        <v>0.001</v>
      </c>
      <c r="E261" s="18">
        <f>B261*A256</f>
        <v>0.004</v>
      </c>
      <c r="F261" s="18">
        <f t="shared" si="68"/>
        <v>0.004</v>
      </c>
      <c r="G261" s="142"/>
      <c r="H261" s="18">
        <v>1.25</v>
      </c>
      <c r="I261" s="89">
        <f t="shared" si="69"/>
        <v>0.005</v>
      </c>
      <c r="J261" s="116">
        <f>'Insumos Buffet'!D68</f>
        <v>48684</v>
      </c>
      <c r="K261" s="3">
        <f t="shared" si="70"/>
        <v>243.42</v>
      </c>
      <c r="L261" s="3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5.75" customHeight="1">
      <c r="A262" s="31" t="s">
        <v>147</v>
      </c>
      <c r="B262" s="18">
        <v>0.001</v>
      </c>
      <c r="C262" s="18">
        <v>1.0</v>
      </c>
      <c r="D262" s="18">
        <f t="shared" si="67"/>
        <v>0.001</v>
      </c>
      <c r="E262" s="18">
        <f>B262*A256</f>
        <v>0.004</v>
      </c>
      <c r="F262" s="18">
        <f t="shared" si="68"/>
        <v>0.004</v>
      </c>
      <c r="G262" s="142"/>
      <c r="H262" s="18">
        <v>1.0</v>
      </c>
      <c r="I262" s="89">
        <f t="shared" si="69"/>
        <v>0.004</v>
      </c>
      <c r="J262" s="116">
        <f>'Insumos Buffet'!D6</f>
        <v>16490</v>
      </c>
      <c r="K262" s="3">
        <f t="shared" si="70"/>
        <v>65.96</v>
      </c>
      <c r="L262" s="3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5.75" customHeight="1">
      <c r="A263" s="31" t="s">
        <v>505</v>
      </c>
      <c r="B263" s="18">
        <v>0.002</v>
      </c>
      <c r="C263" s="18">
        <v>1.0</v>
      </c>
      <c r="D263" s="18">
        <f t="shared" si="67"/>
        <v>0.002</v>
      </c>
      <c r="E263" s="18">
        <f>B263*A256</f>
        <v>0.008</v>
      </c>
      <c r="F263" s="18">
        <f t="shared" si="68"/>
        <v>0.008</v>
      </c>
      <c r="G263" s="87"/>
      <c r="H263" s="18">
        <v>1.0</v>
      </c>
      <c r="I263" s="89">
        <f t="shared" si="69"/>
        <v>0.008</v>
      </c>
      <c r="J263" s="116">
        <f>'Insumos Buffet'!D82</f>
        <v>3200</v>
      </c>
      <c r="K263" s="3">
        <f t="shared" si="70"/>
        <v>25.6</v>
      </c>
      <c r="L263" s="3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5.75" customHeight="1">
      <c r="A264" s="31" t="s">
        <v>494</v>
      </c>
      <c r="B264" s="18">
        <v>0.001</v>
      </c>
      <c r="C264" s="18">
        <v>1.0</v>
      </c>
      <c r="D264" s="18">
        <f t="shared" si="67"/>
        <v>0.001</v>
      </c>
      <c r="E264" s="18">
        <f>B264*A256</f>
        <v>0.004</v>
      </c>
      <c r="F264" s="18">
        <f t="shared" si="68"/>
        <v>0.004</v>
      </c>
      <c r="G264" s="59"/>
      <c r="H264" s="18">
        <v>1.0</v>
      </c>
      <c r="I264" s="89">
        <f t="shared" si="69"/>
        <v>0.004</v>
      </c>
      <c r="J264" s="116">
        <f>'Insumos Buffet'!D70</f>
        <v>145000</v>
      </c>
      <c r="K264" s="3">
        <f t="shared" si="70"/>
        <v>580</v>
      </c>
      <c r="L264" s="3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5.75" customHeight="1">
      <c r="A265" s="2"/>
      <c r="B265" s="89"/>
      <c r="C265" s="89"/>
      <c r="D265" s="18">
        <f t="shared" si="67"/>
        <v>0</v>
      </c>
      <c r="E265" s="18">
        <f>B265*A256</f>
        <v>0</v>
      </c>
      <c r="F265" s="18">
        <f t="shared" si="68"/>
        <v>0</v>
      </c>
      <c r="G265" s="148" t="s">
        <v>528</v>
      </c>
      <c r="H265" s="18"/>
      <c r="I265" s="89">
        <f t="shared" si="69"/>
        <v>0</v>
      </c>
      <c r="J265" s="116"/>
      <c r="K265" s="3">
        <f t="shared" si="70"/>
        <v>0</v>
      </c>
      <c r="L265" s="3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5.75" customHeight="1">
      <c r="A266" s="2"/>
      <c r="B266" s="89"/>
      <c r="C266" s="89"/>
      <c r="D266" s="18">
        <f t="shared" si="67"/>
        <v>0</v>
      </c>
      <c r="E266" s="18">
        <f>B266*A256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5.75" customHeight="1">
      <c r="A267" s="1"/>
      <c r="B267" s="89"/>
      <c r="C267" s="89"/>
      <c r="D267" s="18">
        <f t="shared" si="67"/>
        <v>0</v>
      </c>
      <c r="E267" s="18">
        <f>B267*A256</f>
        <v>0</v>
      </c>
      <c r="F267" s="18">
        <f t="shared" si="68"/>
        <v>0</v>
      </c>
      <c r="G267" s="142"/>
      <c r="H267" s="18"/>
      <c r="I267" s="89">
        <f t="shared" si="69"/>
        <v>0</v>
      </c>
      <c r="J267" s="116"/>
      <c r="K267" s="3">
        <f t="shared" si="70"/>
        <v>0</v>
      </c>
      <c r="L267" s="3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5.75" customHeight="1">
      <c r="A268" s="1"/>
      <c r="B268" s="89"/>
      <c r="C268" s="89"/>
      <c r="D268" s="18">
        <f t="shared" si="67"/>
        <v>0</v>
      </c>
      <c r="E268" s="18">
        <f>B268*A256</f>
        <v>0</v>
      </c>
      <c r="F268" s="18">
        <f t="shared" si="68"/>
        <v>0</v>
      </c>
      <c r="G268" s="142"/>
      <c r="H268" s="18"/>
      <c r="I268" s="89">
        <f t="shared" si="69"/>
        <v>0</v>
      </c>
      <c r="J268" s="116"/>
      <c r="K268" s="3">
        <f t="shared" si="70"/>
        <v>0</v>
      </c>
      <c r="L268" s="3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5.75" customHeight="1">
      <c r="A269" s="31"/>
      <c r="B269" s="89"/>
      <c r="C269" s="89"/>
      <c r="D269" s="95">
        <f t="shared" si="67"/>
        <v>0</v>
      </c>
      <c r="E269" s="95">
        <f>B269*A256</f>
        <v>0</v>
      </c>
      <c r="F269" s="18">
        <f t="shared" si="68"/>
        <v>0</v>
      </c>
      <c r="G269" s="87"/>
      <c r="H269" s="18"/>
      <c r="I269" s="89">
        <f t="shared" si="69"/>
        <v>0</v>
      </c>
      <c r="J269" s="118"/>
      <c r="K269" s="3">
        <f t="shared" si="70"/>
        <v>0</v>
      </c>
      <c r="L269" s="3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5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43">
        <f>F272/A256</f>
        <v>0.265</v>
      </c>
      <c r="H270" s="18"/>
      <c r="I270" s="89">
        <f t="shared" si="69"/>
        <v>0</v>
      </c>
      <c r="J270" s="3"/>
      <c r="K270" s="3">
        <f t="shared" si="70"/>
        <v>0</v>
      </c>
      <c r="L270" s="3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5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/>
      <c r="I271" s="89">
        <f t="shared" si="69"/>
        <v>0</v>
      </c>
      <c r="J271" s="3"/>
      <c r="K271" s="3">
        <f t="shared" si="70"/>
        <v>0</v>
      </c>
      <c r="L271" s="3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5.75" customHeight="1">
      <c r="A272" s="4" t="s">
        <v>495</v>
      </c>
      <c r="B272" s="97">
        <f>SUM(B258:B271)</f>
        <v>0.265</v>
      </c>
      <c r="C272" s="96"/>
      <c r="D272" s="97">
        <f t="shared" ref="D272:F272" si="71">SUM(D258:D271)</f>
        <v>0.265</v>
      </c>
      <c r="E272" s="97">
        <f t="shared" si="71"/>
        <v>1.06</v>
      </c>
      <c r="F272" s="97">
        <f t="shared" si="71"/>
        <v>1.06</v>
      </c>
      <c r="G272" s="87"/>
      <c r="H272" s="96"/>
      <c r="I272" s="97">
        <f t="shared" ref="I272:L272" si="72">SUM(I258:I271)</f>
        <v>1.301</v>
      </c>
      <c r="J272" s="98">
        <f t="shared" si="72"/>
        <v>237416</v>
      </c>
      <c r="K272" s="98">
        <f t="shared" si="72"/>
        <v>4751.42</v>
      </c>
      <c r="L272" s="98">
        <f t="shared" si="72"/>
        <v>0</v>
      </c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5.75" customHeight="1">
      <c r="A273" s="8"/>
      <c r="B273" s="100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5.75" customHeight="1">
      <c r="A274" s="8"/>
      <c r="B274" s="100"/>
      <c r="C274" s="100"/>
      <c r="D274" s="100"/>
      <c r="E274" s="100"/>
      <c r="F274" s="100"/>
      <c r="G274" s="100"/>
      <c r="H274" s="100"/>
      <c r="I274" s="104">
        <f>G270*A256</f>
        <v>1.06</v>
      </c>
      <c r="J274" s="100"/>
      <c r="K274" s="100"/>
      <c r="L274" s="104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5.75" customHeight="1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5.75" customHeight="1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5.75" customHeight="1">
      <c r="A277" s="66" t="s">
        <v>370</v>
      </c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5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5.75" customHeight="1">
      <c r="A279" s="81">
        <f>'Menu Cíclico'!AR16</f>
        <v>4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5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5.75" customHeight="1">
      <c r="A281" s="37" t="s">
        <v>381</v>
      </c>
      <c r="B281" s="89">
        <v>0.03</v>
      </c>
      <c r="C281" s="89">
        <v>1.0</v>
      </c>
      <c r="D281" s="18">
        <f t="shared" ref="D281:D294" si="73">C281*B281</f>
        <v>0.03</v>
      </c>
      <c r="E281" s="18">
        <f>B281*A279</f>
        <v>0.12</v>
      </c>
      <c r="F281" s="18">
        <f t="shared" ref="F281:F294" si="74">E281*C281</f>
        <v>0.12</v>
      </c>
      <c r="G281" s="140">
        <v>0.0</v>
      </c>
      <c r="H281" s="18">
        <v>1.1</v>
      </c>
      <c r="I281" s="89">
        <f t="shared" ref="I281:I294" si="75">H281*E281</f>
        <v>0.132</v>
      </c>
      <c r="J281" s="116">
        <f>'Insumos Buffet'!D26</f>
        <v>14000</v>
      </c>
      <c r="K281" s="3">
        <f t="shared" ref="K281:K294" si="76">J281*I281</f>
        <v>1848</v>
      </c>
      <c r="L281" s="3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5.75" customHeight="1">
      <c r="A282" s="31" t="s">
        <v>323</v>
      </c>
      <c r="B282" s="89">
        <v>0.03</v>
      </c>
      <c r="C282" s="89">
        <v>1.0</v>
      </c>
      <c r="D282" s="18">
        <f t="shared" si="73"/>
        <v>0.03</v>
      </c>
      <c r="E282" s="18">
        <f>B282*A279</f>
        <v>0.12</v>
      </c>
      <c r="F282" s="18">
        <f t="shared" si="74"/>
        <v>0.12</v>
      </c>
      <c r="G282" s="87"/>
      <c r="H282" s="18">
        <v>1.1</v>
      </c>
      <c r="I282" s="89">
        <f t="shared" si="75"/>
        <v>0.132</v>
      </c>
      <c r="J282" s="116">
        <f>'Insumos Buffet'!D16</f>
        <v>14000</v>
      </c>
      <c r="K282" s="3">
        <f t="shared" si="76"/>
        <v>1848</v>
      </c>
      <c r="L282" s="3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5.75" customHeight="1">
      <c r="A283" s="31" t="s">
        <v>459</v>
      </c>
      <c r="B283" s="18">
        <v>0.03</v>
      </c>
      <c r="C283" s="18">
        <v>1.0</v>
      </c>
      <c r="D283" s="18">
        <f t="shared" si="73"/>
        <v>0.03</v>
      </c>
      <c r="E283" s="18">
        <f>B283*A279</f>
        <v>0.12</v>
      </c>
      <c r="F283" s="18">
        <f t="shared" si="74"/>
        <v>0.12</v>
      </c>
      <c r="G283" s="148" t="s">
        <v>527</v>
      </c>
      <c r="H283" s="18">
        <v>1.175</v>
      </c>
      <c r="I283" s="89">
        <f t="shared" si="75"/>
        <v>0.141</v>
      </c>
      <c r="J283" s="116">
        <f>'Insumos Buffet'!D96</f>
        <v>2328</v>
      </c>
      <c r="K283" s="3">
        <f t="shared" si="76"/>
        <v>328.248</v>
      </c>
      <c r="L283" s="3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5.75" customHeight="1">
      <c r="A284" s="31" t="s">
        <v>530</v>
      </c>
      <c r="B284" s="18">
        <v>0.03</v>
      </c>
      <c r="C284" s="18">
        <v>1.0</v>
      </c>
      <c r="D284" s="18">
        <f t="shared" si="73"/>
        <v>0.03</v>
      </c>
      <c r="E284" s="18">
        <f>B284*A279</f>
        <v>0.12</v>
      </c>
      <c r="F284" s="18">
        <f t="shared" si="74"/>
        <v>0.12</v>
      </c>
      <c r="G284" s="142"/>
      <c r="H284" s="18">
        <v>1.175</v>
      </c>
      <c r="I284" s="89">
        <f t="shared" si="75"/>
        <v>0.141</v>
      </c>
      <c r="J284" s="116">
        <f>'Insumos Buffet'!D98</f>
        <v>1351</v>
      </c>
      <c r="K284" s="3">
        <f t="shared" si="76"/>
        <v>190.491</v>
      </c>
      <c r="L284" s="3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5.75" customHeight="1">
      <c r="A285" s="31" t="s">
        <v>423</v>
      </c>
      <c r="B285" s="18">
        <v>0.1</v>
      </c>
      <c r="C285" s="18">
        <v>1.0</v>
      </c>
      <c r="D285" s="18">
        <f t="shared" si="73"/>
        <v>0.1</v>
      </c>
      <c r="E285" s="18">
        <f>B285*A279</f>
        <v>0.4</v>
      </c>
      <c r="F285" s="18">
        <f t="shared" si="74"/>
        <v>0.4</v>
      </c>
      <c r="G285" s="142"/>
      <c r="H285" s="18">
        <v>1.0</v>
      </c>
      <c r="I285" s="89">
        <f t="shared" si="75"/>
        <v>0.4</v>
      </c>
      <c r="J285" s="116">
        <f>'Insumos Buffet'!D41</f>
        <v>432</v>
      </c>
      <c r="K285" s="3">
        <f t="shared" si="76"/>
        <v>172.8</v>
      </c>
      <c r="L285" s="3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5.75" customHeight="1">
      <c r="A286" s="31" t="s">
        <v>502</v>
      </c>
      <c r="B286" s="18">
        <v>0.01</v>
      </c>
      <c r="C286" s="18">
        <v>1.0</v>
      </c>
      <c r="D286" s="18">
        <f t="shared" si="73"/>
        <v>0.01</v>
      </c>
      <c r="E286" s="18">
        <f>B286*A279</f>
        <v>0.04</v>
      </c>
      <c r="F286" s="18">
        <f t="shared" si="74"/>
        <v>0.04</v>
      </c>
      <c r="G286" s="87"/>
      <c r="H286" s="18">
        <v>1.0</v>
      </c>
      <c r="I286" s="89">
        <f t="shared" si="75"/>
        <v>0.04</v>
      </c>
      <c r="J286" s="116">
        <f>'Insumos Buffet'!D73</f>
        <v>20363</v>
      </c>
      <c r="K286" s="3">
        <f t="shared" si="76"/>
        <v>814.52</v>
      </c>
      <c r="L286" s="3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5.75" customHeight="1">
      <c r="A287" s="31" t="s">
        <v>505</v>
      </c>
      <c r="B287" s="18">
        <v>0.002</v>
      </c>
      <c r="C287" s="18">
        <v>1.0</v>
      </c>
      <c r="D287" s="18">
        <f t="shared" si="73"/>
        <v>0.002</v>
      </c>
      <c r="E287" s="18">
        <f>B287*A279</f>
        <v>0.008</v>
      </c>
      <c r="F287" s="18">
        <f t="shared" si="74"/>
        <v>0.008</v>
      </c>
      <c r="G287" s="59"/>
      <c r="H287" s="18">
        <v>1.0</v>
      </c>
      <c r="I287" s="89">
        <f t="shared" si="75"/>
        <v>0.008</v>
      </c>
      <c r="J287" s="116">
        <f>'Insumos Buffet'!D82</f>
        <v>3200</v>
      </c>
      <c r="K287" s="3">
        <f t="shared" si="76"/>
        <v>25.6</v>
      </c>
      <c r="L287" s="3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5.75" customHeight="1">
      <c r="A288" s="31" t="s">
        <v>494</v>
      </c>
      <c r="B288" s="89">
        <v>1.0E-4</v>
      </c>
      <c r="C288" s="89">
        <v>1.0</v>
      </c>
      <c r="D288" s="18">
        <f t="shared" si="73"/>
        <v>0.0001</v>
      </c>
      <c r="E288" s="18">
        <f>B288*A279</f>
        <v>0.0004</v>
      </c>
      <c r="F288" s="18">
        <f t="shared" si="74"/>
        <v>0.0004</v>
      </c>
      <c r="G288" s="148" t="s">
        <v>528</v>
      </c>
      <c r="H288" s="18">
        <v>1.0</v>
      </c>
      <c r="I288" s="89">
        <f t="shared" si="75"/>
        <v>0.0004</v>
      </c>
      <c r="J288" s="116">
        <f>'Insumos Buffet'!D70</f>
        <v>145000</v>
      </c>
      <c r="K288" s="3">
        <f t="shared" si="76"/>
        <v>58</v>
      </c>
      <c r="L288" s="3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5.75" customHeight="1">
      <c r="A289" s="31" t="s">
        <v>448</v>
      </c>
      <c r="B289" s="89">
        <v>1.0E-4</v>
      </c>
      <c r="C289" s="89">
        <v>1.0</v>
      </c>
      <c r="D289" s="18">
        <f t="shared" si="73"/>
        <v>0.0001</v>
      </c>
      <c r="E289" s="18">
        <f>B289*A279</f>
        <v>0.0004</v>
      </c>
      <c r="F289" s="18">
        <f t="shared" si="74"/>
        <v>0.0004</v>
      </c>
      <c r="G289" s="142"/>
      <c r="H289" s="18">
        <v>1.0</v>
      </c>
      <c r="I289" s="89">
        <f t="shared" si="75"/>
        <v>0.0004</v>
      </c>
      <c r="J289" s="116">
        <f>'Insumos Buffet'!D57</f>
        <v>190000</v>
      </c>
      <c r="K289" s="3">
        <f t="shared" si="76"/>
        <v>76</v>
      </c>
      <c r="L289" s="3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5.75" customHeight="1">
      <c r="A290" s="31" t="s">
        <v>447</v>
      </c>
      <c r="B290" s="89">
        <v>0.01</v>
      </c>
      <c r="C290" s="89">
        <v>1.0</v>
      </c>
      <c r="D290" s="18">
        <f t="shared" si="73"/>
        <v>0.01</v>
      </c>
      <c r="E290" s="18">
        <f>B290*A279</f>
        <v>0.04</v>
      </c>
      <c r="F290" s="18">
        <f t="shared" si="74"/>
        <v>0.04</v>
      </c>
      <c r="G290" s="142"/>
      <c r="H290" s="18">
        <v>1.0</v>
      </c>
      <c r="I290" s="89">
        <f t="shared" si="75"/>
        <v>0.04</v>
      </c>
      <c r="J290" s="116">
        <f>'Insumos Buffet'!D52</f>
        <v>10000</v>
      </c>
      <c r="K290" s="3">
        <f t="shared" si="76"/>
        <v>400</v>
      </c>
      <c r="L290" s="3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5.75" customHeight="1">
      <c r="A291" s="31"/>
      <c r="B291" s="89"/>
      <c r="C291" s="89"/>
      <c r="D291" s="18">
        <f t="shared" si="73"/>
        <v>0</v>
      </c>
      <c r="E291" s="18">
        <f>B291*A279</f>
        <v>0</v>
      </c>
      <c r="F291" s="18">
        <f t="shared" si="74"/>
        <v>0</v>
      </c>
      <c r="G291" s="142"/>
      <c r="H291" s="18"/>
      <c r="I291" s="89">
        <f t="shared" si="75"/>
        <v>0</v>
      </c>
      <c r="J291" s="116"/>
      <c r="K291" s="3">
        <f t="shared" si="76"/>
        <v>0</v>
      </c>
      <c r="L291" s="3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5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/>
      <c r="I292" s="89">
        <f t="shared" si="75"/>
        <v>0</v>
      </c>
      <c r="J292" s="118"/>
      <c r="K292" s="3">
        <f t="shared" si="76"/>
        <v>0</v>
      </c>
      <c r="L292" s="3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5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43">
        <f>F295/A279</f>
        <v>0.2422</v>
      </c>
      <c r="H293" s="18"/>
      <c r="I293" s="89">
        <f t="shared" si="75"/>
        <v>0</v>
      </c>
      <c r="J293" s="3"/>
      <c r="K293" s="3">
        <f t="shared" si="76"/>
        <v>0</v>
      </c>
      <c r="L293" s="3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5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/>
      <c r="I294" s="89">
        <f t="shared" si="75"/>
        <v>0</v>
      </c>
      <c r="J294" s="3"/>
      <c r="K294" s="3">
        <f t="shared" si="76"/>
        <v>0</v>
      </c>
      <c r="L294" s="3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5.75" customHeight="1">
      <c r="A295" s="4" t="s">
        <v>495</v>
      </c>
      <c r="B295" s="97">
        <f>SUM(B281:B294)</f>
        <v>0.2422</v>
      </c>
      <c r="C295" s="96"/>
      <c r="D295" s="97">
        <f t="shared" ref="D295:F295" si="77">SUM(D281:D294)</f>
        <v>0.2422</v>
      </c>
      <c r="E295" s="97">
        <f t="shared" si="77"/>
        <v>0.9688</v>
      </c>
      <c r="F295" s="97">
        <f t="shared" si="77"/>
        <v>0.9688</v>
      </c>
      <c r="G295" s="87"/>
      <c r="H295" s="96"/>
      <c r="I295" s="97">
        <f t="shared" ref="I295:L295" si="78">SUM(I281:I294)</f>
        <v>1.0348</v>
      </c>
      <c r="J295" s="98">
        <f t="shared" si="78"/>
        <v>400674</v>
      </c>
      <c r="K295" s="98">
        <f t="shared" si="78"/>
        <v>5761.659</v>
      </c>
      <c r="L295" s="98">
        <f t="shared" si="78"/>
        <v>0</v>
      </c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5.75" customHeight="1">
      <c r="A296" s="8"/>
      <c r="B296" s="100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5.75" customHeight="1">
      <c r="A297" s="8"/>
      <c r="B297" s="100"/>
      <c r="C297" s="100"/>
      <c r="D297" s="100"/>
      <c r="E297" s="100"/>
      <c r="F297" s="100"/>
      <c r="G297" s="100"/>
      <c r="H297" s="100"/>
      <c r="I297" s="104">
        <f>G293*A279</f>
        <v>0.9688</v>
      </c>
      <c r="J297" s="100"/>
      <c r="K297" s="100"/>
      <c r="L297" s="104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5.75" customHeight="1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5.75" customHeight="1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66" t="s">
        <v>332</v>
      </c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5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5.75" customHeight="1">
      <c r="A302" s="81">
        <f>'Menu Cíclico'!AZ16</f>
        <v>4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5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5.75" customHeight="1">
      <c r="A304" s="37" t="s">
        <v>295</v>
      </c>
      <c r="B304" s="89">
        <v>0.25</v>
      </c>
      <c r="C304" s="89">
        <v>0.8</v>
      </c>
      <c r="D304" s="18">
        <f t="shared" ref="D304:D317" si="79">C304*B304</f>
        <v>0.2</v>
      </c>
      <c r="E304" s="18">
        <f>B304*A302</f>
        <v>1</v>
      </c>
      <c r="F304" s="18">
        <f t="shared" ref="F304:F317" si="80">E304*C304</f>
        <v>0.8</v>
      </c>
      <c r="G304" s="140">
        <v>0.0</v>
      </c>
      <c r="H304" s="18">
        <v>1.175</v>
      </c>
      <c r="I304" s="89">
        <f t="shared" ref="I304:I317" si="81">H304*E304</f>
        <v>1.175</v>
      </c>
      <c r="J304" s="116">
        <f>'Insumos Buffet'!D14</f>
        <v>3570</v>
      </c>
      <c r="K304" s="3">
        <f t="shared" ref="K304:K317" si="82">J304*I304</f>
        <v>4194.75</v>
      </c>
      <c r="L304" s="3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5.75" customHeight="1">
      <c r="A305" s="31" t="s">
        <v>505</v>
      </c>
      <c r="B305" s="89">
        <v>0.005</v>
      </c>
      <c r="C305" s="89">
        <v>1.0</v>
      </c>
      <c r="D305" s="18">
        <f t="shared" si="79"/>
        <v>0.005</v>
      </c>
      <c r="E305" s="18">
        <f>B305*A302</f>
        <v>0.02</v>
      </c>
      <c r="F305" s="18">
        <f t="shared" si="80"/>
        <v>0.02</v>
      </c>
      <c r="G305" s="87"/>
      <c r="H305" s="18">
        <v>1.0</v>
      </c>
      <c r="I305" s="89">
        <f t="shared" si="81"/>
        <v>0.02</v>
      </c>
      <c r="J305" s="116">
        <f>'Insumos Buffet'!D82</f>
        <v>3200</v>
      </c>
      <c r="K305" s="3">
        <f t="shared" si="82"/>
        <v>64</v>
      </c>
      <c r="L305" s="3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5.75" customHeight="1">
      <c r="A306" s="31" t="s">
        <v>494</v>
      </c>
      <c r="B306" s="18">
        <v>5.0E-4</v>
      </c>
      <c r="C306" s="18">
        <v>1.0</v>
      </c>
      <c r="D306" s="18">
        <f t="shared" si="79"/>
        <v>0.0005</v>
      </c>
      <c r="E306" s="18">
        <f>B306*A302</f>
        <v>0.002</v>
      </c>
      <c r="F306" s="18">
        <f t="shared" si="80"/>
        <v>0.002</v>
      </c>
      <c r="G306" s="148" t="s">
        <v>527</v>
      </c>
      <c r="H306" s="18">
        <v>1.0</v>
      </c>
      <c r="I306" s="89">
        <f t="shared" si="81"/>
        <v>0.002</v>
      </c>
      <c r="J306" s="116">
        <f>'Insumos Buffet'!D70</f>
        <v>145000</v>
      </c>
      <c r="K306" s="3">
        <f t="shared" si="82"/>
        <v>290</v>
      </c>
      <c r="L306" s="3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5.75" customHeight="1">
      <c r="A307" s="31" t="s">
        <v>502</v>
      </c>
      <c r="B307" s="18">
        <v>0.03</v>
      </c>
      <c r="C307" s="18">
        <v>1.0</v>
      </c>
      <c r="D307" s="18">
        <f t="shared" si="79"/>
        <v>0.03</v>
      </c>
      <c r="E307" s="18">
        <f>B307*A302</f>
        <v>0.12</v>
      </c>
      <c r="F307" s="18">
        <f t="shared" si="80"/>
        <v>0.12</v>
      </c>
      <c r="G307" s="142"/>
      <c r="H307" s="18">
        <v>1.0</v>
      </c>
      <c r="I307" s="89">
        <f t="shared" si="81"/>
        <v>0.12</v>
      </c>
      <c r="J307" s="116">
        <f>'Insumos Buffet'!D73</f>
        <v>20363</v>
      </c>
      <c r="K307" s="3">
        <f t="shared" si="82"/>
        <v>2443.56</v>
      </c>
      <c r="L307" s="3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5.75" customHeight="1">
      <c r="A308" s="2"/>
      <c r="B308" s="18"/>
      <c r="C308" s="18"/>
      <c r="D308" s="18">
        <f t="shared" si="79"/>
        <v>0</v>
      </c>
      <c r="E308" s="18">
        <f>B308*A302</f>
        <v>0</v>
      </c>
      <c r="F308" s="18">
        <f t="shared" si="80"/>
        <v>0</v>
      </c>
      <c r="G308" s="142"/>
      <c r="H308" s="18"/>
      <c r="I308" s="89">
        <f t="shared" si="81"/>
        <v>0</v>
      </c>
      <c r="J308" s="116"/>
      <c r="K308" s="3">
        <f t="shared" si="82"/>
        <v>0</v>
      </c>
      <c r="L308" s="3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5.75" customHeight="1">
      <c r="A309" s="2"/>
      <c r="B309" s="18"/>
      <c r="C309" s="18"/>
      <c r="D309" s="18">
        <f t="shared" si="79"/>
        <v>0</v>
      </c>
      <c r="E309" s="18">
        <f>B309*A302</f>
        <v>0</v>
      </c>
      <c r="F309" s="18">
        <f t="shared" si="80"/>
        <v>0</v>
      </c>
      <c r="G309" s="87"/>
      <c r="H309" s="18"/>
      <c r="I309" s="89">
        <f t="shared" si="81"/>
        <v>0</v>
      </c>
      <c r="J309" s="116"/>
      <c r="K309" s="3">
        <f t="shared" si="82"/>
        <v>0</v>
      </c>
      <c r="L309" s="3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5.75" customHeight="1">
      <c r="A310" s="2"/>
      <c r="B310" s="18"/>
      <c r="C310" s="18"/>
      <c r="D310" s="18">
        <f t="shared" si="79"/>
        <v>0</v>
      </c>
      <c r="E310" s="18">
        <f>B310*A302</f>
        <v>0</v>
      </c>
      <c r="F310" s="18">
        <f t="shared" si="80"/>
        <v>0</v>
      </c>
      <c r="G310" s="59"/>
      <c r="H310" s="18"/>
      <c r="I310" s="89">
        <f t="shared" si="81"/>
        <v>0</v>
      </c>
      <c r="J310" s="116"/>
      <c r="K310" s="3">
        <f t="shared" si="82"/>
        <v>0</v>
      </c>
      <c r="L310" s="3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5.75" customHeight="1">
      <c r="A311" s="2"/>
      <c r="B311" s="89"/>
      <c r="C311" s="89"/>
      <c r="D311" s="18">
        <f t="shared" si="79"/>
        <v>0</v>
      </c>
      <c r="E311" s="18">
        <f>B311*A302</f>
        <v>0</v>
      </c>
      <c r="F311" s="18">
        <f t="shared" si="80"/>
        <v>0</v>
      </c>
      <c r="G311" s="148" t="s">
        <v>528</v>
      </c>
      <c r="H311" s="18"/>
      <c r="I311" s="89">
        <f t="shared" si="81"/>
        <v>0</v>
      </c>
      <c r="J311" s="116"/>
      <c r="K311" s="3">
        <f t="shared" si="82"/>
        <v>0</v>
      </c>
      <c r="L311" s="3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5.75" customHeight="1">
      <c r="A312" s="2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5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5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/>
      <c r="I314" s="89">
        <f t="shared" si="81"/>
        <v>0</v>
      </c>
      <c r="J314" s="116"/>
      <c r="K314" s="3">
        <f t="shared" si="82"/>
        <v>0</v>
      </c>
      <c r="L314" s="3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5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/>
      <c r="I315" s="89">
        <f t="shared" si="81"/>
        <v>0</v>
      </c>
      <c r="J315" s="118"/>
      <c r="K315" s="3">
        <f t="shared" si="82"/>
        <v>0</v>
      </c>
      <c r="L315" s="3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5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43">
        <f>F318/A302</f>
        <v>0.2355</v>
      </c>
      <c r="H316" s="18"/>
      <c r="I316" s="89">
        <f t="shared" si="81"/>
        <v>0</v>
      </c>
      <c r="J316" s="3"/>
      <c r="K316" s="3">
        <f t="shared" si="82"/>
        <v>0</v>
      </c>
      <c r="L316" s="3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5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/>
      <c r="I317" s="89">
        <f t="shared" si="81"/>
        <v>0</v>
      </c>
      <c r="J317" s="3"/>
      <c r="K317" s="3">
        <f t="shared" si="82"/>
        <v>0</v>
      </c>
      <c r="L317" s="3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5.75" customHeight="1">
      <c r="A318" s="4" t="s">
        <v>495</v>
      </c>
      <c r="B318" s="97">
        <f>SUM(B304:B317)</f>
        <v>0.2855</v>
      </c>
      <c r="C318" s="96"/>
      <c r="D318" s="97">
        <f t="shared" ref="D318:F318" si="83">SUM(D304:D317)</f>
        <v>0.2355</v>
      </c>
      <c r="E318" s="97">
        <f t="shared" si="83"/>
        <v>1.142</v>
      </c>
      <c r="F318" s="97">
        <f t="shared" si="83"/>
        <v>0.942</v>
      </c>
      <c r="G318" s="87"/>
      <c r="H318" s="96"/>
      <c r="I318" s="97">
        <f t="shared" ref="I318:L318" si="84">SUM(I304:I317)</f>
        <v>1.317</v>
      </c>
      <c r="J318" s="98">
        <f t="shared" si="84"/>
        <v>172133</v>
      </c>
      <c r="K318" s="98">
        <f t="shared" si="84"/>
        <v>6992.31</v>
      </c>
      <c r="L318" s="98">
        <f t="shared" si="84"/>
        <v>0</v>
      </c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5.75" customHeight="1">
      <c r="A319" s="8"/>
      <c r="B319" s="100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5.75" customHeight="1">
      <c r="A320" s="8"/>
      <c r="B320" s="100"/>
      <c r="C320" s="100"/>
      <c r="D320" s="100"/>
      <c r="E320" s="100"/>
      <c r="F320" s="100"/>
      <c r="G320" s="100"/>
      <c r="H320" s="100"/>
      <c r="I320" s="104">
        <f>G316*A302</f>
        <v>0.942</v>
      </c>
      <c r="J320" s="100"/>
      <c r="K320" s="100"/>
      <c r="L320" s="104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5.75" customHeight="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5.75" customHeight="1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5.75" customHeight="1">
      <c r="A323" s="66" t="s">
        <v>89</v>
      </c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5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5.75" customHeight="1">
      <c r="A325" s="81">
        <f>'Menu Cíclico'!BD16</f>
        <v>4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5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5.75" customHeight="1">
      <c r="A327" s="37" t="s">
        <v>445</v>
      </c>
      <c r="B327" s="89">
        <v>0.1</v>
      </c>
      <c r="C327" s="89">
        <v>1.0</v>
      </c>
      <c r="D327" s="18">
        <f t="shared" ref="D327:D340" si="85">C327*B327</f>
        <v>0.1</v>
      </c>
      <c r="E327" s="18">
        <f>B327*A325</f>
        <v>0.4</v>
      </c>
      <c r="F327" s="18">
        <f t="shared" ref="F327:F340" si="86">E327*C327</f>
        <v>0.4</v>
      </c>
      <c r="G327" s="140">
        <v>0.0</v>
      </c>
      <c r="H327" s="18">
        <v>1.0</v>
      </c>
      <c r="I327" s="89">
        <f t="shared" ref="I327:I340" si="87">H327*E327</f>
        <v>0.4</v>
      </c>
      <c r="J327" s="116">
        <f>'Insumos Buffet'!D112</f>
        <v>5250</v>
      </c>
      <c r="K327" s="3">
        <f t="shared" ref="K327:K340" si="88">J327*I327</f>
        <v>2100</v>
      </c>
      <c r="L327" s="3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5.75" customHeight="1">
      <c r="A328" s="31" t="s">
        <v>405</v>
      </c>
      <c r="B328" s="89">
        <v>0.05</v>
      </c>
      <c r="C328" s="89">
        <v>1.0</v>
      </c>
      <c r="D328" s="18">
        <f t="shared" si="85"/>
        <v>0.05</v>
      </c>
      <c r="E328" s="18">
        <f>B328*A325</f>
        <v>0.2</v>
      </c>
      <c r="F328" s="18">
        <f t="shared" si="86"/>
        <v>0.2</v>
      </c>
      <c r="G328" s="87"/>
      <c r="H328" s="18">
        <v>1.0</v>
      </c>
      <c r="I328" s="89">
        <f t="shared" si="87"/>
        <v>0.2</v>
      </c>
      <c r="J328" s="116">
        <f>'Insumos Buffet'!D33</f>
        <v>17864</v>
      </c>
      <c r="K328" s="3">
        <f t="shared" si="88"/>
        <v>3572.8</v>
      </c>
      <c r="L328" s="3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5.75" customHeight="1">
      <c r="A329" s="31" t="s">
        <v>507</v>
      </c>
      <c r="B329" s="18">
        <v>0.05</v>
      </c>
      <c r="C329" s="18">
        <v>1.0</v>
      </c>
      <c r="D329" s="18">
        <f t="shared" si="85"/>
        <v>0.05</v>
      </c>
      <c r="E329" s="18">
        <f>B329*A325</f>
        <v>0.2</v>
      </c>
      <c r="F329" s="18">
        <f t="shared" si="86"/>
        <v>0.2</v>
      </c>
      <c r="G329" s="148" t="s">
        <v>527</v>
      </c>
      <c r="H329" s="18">
        <v>1.0</v>
      </c>
      <c r="I329" s="89">
        <f t="shared" si="87"/>
        <v>0.2</v>
      </c>
      <c r="J329" s="116">
        <f>'Insumos Buffet'!D76</f>
        <v>5000</v>
      </c>
      <c r="K329" s="3">
        <f t="shared" si="88"/>
        <v>1000</v>
      </c>
      <c r="L329" s="3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5.75" customHeight="1">
      <c r="A330" s="31" t="s">
        <v>665</v>
      </c>
      <c r="B330" s="18">
        <v>0.05</v>
      </c>
      <c r="C330" s="18">
        <v>1.0</v>
      </c>
      <c r="D330" s="18">
        <f t="shared" si="85"/>
        <v>0.05</v>
      </c>
      <c r="E330" s="18">
        <f>B330*A325</f>
        <v>0.2</v>
      </c>
      <c r="F330" s="18">
        <f t="shared" si="86"/>
        <v>0.2</v>
      </c>
      <c r="G330" s="142"/>
      <c r="H330" s="18">
        <v>1.0</v>
      </c>
      <c r="I330" s="89">
        <f t="shared" si="87"/>
        <v>0.2</v>
      </c>
      <c r="J330" s="116">
        <f>'Insumos Buffet'!D88</f>
        <v>49781.722</v>
      </c>
      <c r="K330" s="3">
        <f t="shared" si="88"/>
        <v>9956.3444</v>
      </c>
      <c r="L330" s="3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5.75" customHeight="1">
      <c r="A331" s="31" t="s">
        <v>601</v>
      </c>
      <c r="B331" s="18">
        <v>0.002</v>
      </c>
      <c r="C331" s="18">
        <v>1.0</v>
      </c>
      <c r="D331" s="18">
        <f t="shared" si="85"/>
        <v>0.002</v>
      </c>
      <c r="E331" s="18">
        <f>B331*A325</f>
        <v>0.008</v>
      </c>
      <c r="F331" s="18">
        <f t="shared" si="86"/>
        <v>0.008</v>
      </c>
      <c r="G331" s="142"/>
      <c r="H331" s="18">
        <v>1.0</v>
      </c>
      <c r="I331" s="89">
        <f t="shared" si="87"/>
        <v>0.008</v>
      </c>
      <c r="J331" s="116">
        <f>'Insumos Buffet'!D82</f>
        <v>3200</v>
      </c>
      <c r="K331" s="3">
        <f t="shared" si="88"/>
        <v>25.6</v>
      </c>
      <c r="L331" s="3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5.75" customHeight="1">
      <c r="A332" s="31" t="s">
        <v>494</v>
      </c>
      <c r="B332" s="18">
        <v>0.001</v>
      </c>
      <c r="C332" s="18">
        <v>1.0</v>
      </c>
      <c r="D332" s="18">
        <f t="shared" si="85"/>
        <v>0.001</v>
      </c>
      <c r="E332" s="18">
        <f>B332*A325</f>
        <v>0.004</v>
      </c>
      <c r="F332" s="18">
        <f t="shared" si="86"/>
        <v>0.004</v>
      </c>
      <c r="G332" s="87"/>
      <c r="H332" s="18">
        <v>1.0</v>
      </c>
      <c r="I332" s="89">
        <f t="shared" si="87"/>
        <v>0.004</v>
      </c>
      <c r="J332" s="116">
        <f>'Insumos Buffet'!D70</f>
        <v>145000</v>
      </c>
      <c r="K332" s="3">
        <f t="shared" si="88"/>
        <v>580</v>
      </c>
      <c r="L332" s="3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5.75" customHeight="1">
      <c r="A333" s="31" t="s">
        <v>448</v>
      </c>
      <c r="B333" s="18">
        <v>0.001</v>
      </c>
      <c r="C333" s="18">
        <v>1.0</v>
      </c>
      <c r="D333" s="18">
        <f t="shared" si="85"/>
        <v>0.001</v>
      </c>
      <c r="E333" s="18">
        <f>B333*A325</f>
        <v>0.004</v>
      </c>
      <c r="F333" s="18">
        <f t="shared" si="86"/>
        <v>0.004</v>
      </c>
      <c r="G333" s="59"/>
      <c r="H333" s="18">
        <v>1.0</v>
      </c>
      <c r="I333" s="89">
        <f t="shared" si="87"/>
        <v>0.004</v>
      </c>
      <c r="J333" s="116">
        <f>'Insumos Buffet'!D57</f>
        <v>190000</v>
      </c>
      <c r="K333" s="3">
        <f t="shared" si="88"/>
        <v>760</v>
      </c>
      <c r="L333" s="3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5.75" customHeight="1">
      <c r="A334" s="2"/>
      <c r="B334" s="89"/>
      <c r="C334" s="89"/>
      <c r="D334" s="18">
        <f t="shared" si="85"/>
        <v>0</v>
      </c>
      <c r="E334" s="18">
        <f>B334*A325</f>
        <v>0</v>
      </c>
      <c r="F334" s="18">
        <f t="shared" si="86"/>
        <v>0</v>
      </c>
      <c r="G334" s="148" t="s">
        <v>528</v>
      </c>
      <c r="H334" s="18"/>
      <c r="I334" s="89">
        <f t="shared" si="87"/>
        <v>0</v>
      </c>
      <c r="J334" s="116"/>
      <c r="K334" s="3">
        <f t="shared" si="88"/>
        <v>0</v>
      </c>
      <c r="L334" s="3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5.75" customHeight="1">
      <c r="A335" s="2"/>
      <c r="B335" s="89"/>
      <c r="C335" s="89"/>
      <c r="D335" s="18">
        <f t="shared" si="85"/>
        <v>0</v>
      </c>
      <c r="E335" s="18">
        <f>B335*A325</f>
        <v>0</v>
      </c>
      <c r="F335" s="18">
        <f t="shared" si="86"/>
        <v>0</v>
      </c>
      <c r="G335" s="142"/>
      <c r="H335" s="18"/>
      <c r="I335" s="89">
        <f t="shared" si="87"/>
        <v>0</v>
      </c>
      <c r="J335" s="116"/>
      <c r="K335" s="3">
        <f t="shared" si="88"/>
        <v>0</v>
      </c>
      <c r="L335" s="3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5.75" customHeight="1">
      <c r="A336" s="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/>
      <c r="I336" s="89">
        <f t="shared" si="87"/>
        <v>0</v>
      </c>
      <c r="J336" s="116"/>
      <c r="K336" s="3">
        <f t="shared" si="88"/>
        <v>0</v>
      </c>
      <c r="L336" s="3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5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116"/>
      <c r="K337" s="3">
        <f t="shared" si="88"/>
        <v>0</v>
      </c>
      <c r="L337" s="3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5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/>
      <c r="I338" s="89">
        <f t="shared" si="87"/>
        <v>0</v>
      </c>
      <c r="J338" s="118"/>
      <c r="K338" s="3">
        <f t="shared" si="88"/>
        <v>0</v>
      </c>
      <c r="L338" s="3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5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43">
        <f>F341/A325</f>
        <v>0.254</v>
      </c>
      <c r="H339" s="18"/>
      <c r="I339" s="89">
        <f t="shared" si="87"/>
        <v>0</v>
      </c>
      <c r="J339" s="3"/>
      <c r="K339" s="3">
        <f t="shared" si="88"/>
        <v>0</v>
      </c>
      <c r="L339" s="3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5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/>
      <c r="I340" s="89">
        <f t="shared" si="87"/>
        <v>0</v>
      </c>
      <c r="J340" s="3"/>
      <c r="K340" s="3">
        <f t="shared" si="88"/>
        <v>0</v>
      </c>
      <c r="L340" s="3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5.75" customHeight="1">
      <c r="A341" s="4" t="s">
        <v>495</v>
      </c>
      <c r="B341" s="97">
        <f>SUM(B327:B340)</f>
        <v>0.254</v>
      </c>
      <c r="C341" s="96"/>
      <c r="D341" s="97">
        <f t="shared" ref="D341:F341" si="89">SUM(D327:D340)</f>
        <v>0.254</v>
      </c>
      <c r="E341" s="97">
        <f t="shared" si="89"/>
        <v>1.016</v>
      </c>
      <c r="F341" s="97">
        <f t="shared" si="89"/>
        <v>1.016</v>
      </c>
      <c r="G341" s="87"/>
      <c r="H341" s="96"/>
      <c r="I341" s="97">
        <f t="shared" ref="I341:L341" si="90">SUM(I327:I340)</f>
        <v>1.016</v>
      </c>
      <c r="J341" s="98">
        <f t="shared" si="90"/>
        <v>416095.722</v>
      </c>
      <c r="K341" s="98">
        <f t="shared" si="90"/>
        <v>17994.7444</v>
      </c>
      <c r="L341" s="98">
        <f t="shared" si="90"/>
        <v>0</v>
      </c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5.75" customHeight="1">
      <c r="A342" s="8"/>
      <c r="B342" s="100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5.75" customHeight="1">
      <c r="A343" s="8"/>
      <c r="B343" s="100"/>
      <c r="C343" s="100"/>
      <c r="D343" s="100"/>
      <c r="E343" s="100"/>
      <c r="F343" s="100"/>
      <c r="G343" s="100"/>
      <c r="H343" s="100"/>
      <c r="I343" s="104">
        <f>G339*A325</f>
        <v>1.016</v>
      </c>
      <c r="J343" s="100"/>
      <c r="K343" s="100"/>
      <c r="L343" s="104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5.75" customHeight="1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5.75" customHeight="1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5.75" customHeight="1">
      <c r="A346" s="66" t="s">
        <v>197</v>
      </c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5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5.75" customHeight="1">
      <c r="A348" s="81">
        <f>'Menu Cíclico'!D17</f>
        <v>4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47" t="s">
        <v>488</v>
      </c>
      <c r="K348" s="85" t="s">
        <v>489</v>
      </c>
      <c r="L348" s="85" t="s">
        <v>490</v>
      </c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5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5.75" customHeight="1">
      <c r="A350" s="37" t="s">
        <v>565</v>
      </c>
      <c r="B350" s="89">
        <v>0.1</v>
      </c>
      <c r="C350" s="89">
        <v>1.0</v>
      </c>
      <c r="D350" s="18">
        <f t="shared" ref="D350:D363" si="91">C350*B350</f>
        <v>0.1</v>
      </c>
      <c r="E350" s="18">
        <f>B350*A348</f>
        <v>0.4</v>
      </c>
      <c r="F350" s="18">
        <f t="shared" ref="F350:F363" si="92">E350*C350</f>
        <v>0.4</v>
      </c>
      <c r="G350" s="140">
        <v>0.0</v>
      </c>
      <c r="H350" s="18">
        <v>1.0</v>
      </c>
      <c r="I350" s="89">
        <f t="shared" ref="I350:I363" si="93">H350*E350</f>
        <v>0.4</v>
      </c>
      <c r="J350" s="116">
        <f>'Insumos Buffet'!D138</f>
        <v>25250</v>
      </c>
      <c r="K350" s="3">
        <f t="shared" ref="K350:K363" si="94">J350*I350</f>
        <v>10100</v>
      </c>
      <c r="L350" s="3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5.75" customHeight="1">
      <c r="A351" s="31" t="s">
        <v>507</v>
      </c>
      <c r="B351" s="89">
        <v>0.06</v>
      </c>
      <c r="C351" s="89">
        <v>1.0</v>
      </c>
      <c r="D351" s="18">
        <f t="shared" si="91"/>
        <v>0.06</v>
      </c>
      <c r="E351" s="18">
        <f>B351*A348</f>
        <v>0.24</v>
      </c>
      <c r="F351" s="18">
        <f t="shared" si="92"/>
        <v>0.24</v>
      </c>
      <c r="G351" s="87"/>
      <c r="H351" s="18">
        <v>1.0</v>
      </c>
      <c r="I351" s="89">
        <f t="shared" si="93"/>
        <v>0.24</v>
      </c>
      <c r="J351" s="116">
        <f>'Insumos Buffet'!D76</f>
        <v>5000</v>
      </c>
      <c r="K351" s="3">
        <f t="shared" si="94"/>
        <v>1200</v>
      </c>
      <c r="L351" s="3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5.75" customHeight="1">
      <c r="A352" s="31" t="s">
        <v>405</v>
      </c>
      <c r="B352" s="18">
        <v>0.06</v>
      </c>
      <c r="C352" s="18">
        <v>1.0</v>
      </c>
      <c r="D352" s="18">
        <f t="shared" si="91"/>
        <v>0.06</v>
      </c>
      <c r="E352" s="18">
        <f>B352*A348</f>
        <v>0.24</v>
      </c>
      <c r="F352" s="18">
        <f t="shared" si="92"/>
        <v>0.24</v>
      </c>
      <c r="G352" s="148" t="s">
        <v>527</v>
      </c>
      <c r="H352" s="18">
        <v>1.0</v>
      </c>
      <c r="I352" s="89">
        <f t="shared" si="93"/>
        <v>0.24</v>
      </c>
      <c r="J352" s="116">
        <f>'Insumos Buffet'!D33</f>
        <v>17864</v>
      </c>
      <c r="K352" s="3">
        <f t="shared" si="94"/>
        <v>4287.36</v>
      </c>
      <c r="L352" s="3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5.75" customHeight="1">
      <c r="A353" s="31" t="s">
        <v>441</v>
      </c>
      <c r="B353" s="18">
        <v>0.03</v>
      </c>
      <c r="C353" s="18">
        <v>1.0</v>
      </c>
      <c r="D353" s="18">
        <f t="shared" si="91"/>
        <v>0.03</v>
      </c>
      <c r="E353" s="18">
        <f>B353*A348</f>
        <v>0.12</v>
      </c>
      <c r="F353" s="18">
        <f t="shared" si="92"/>
        <v>0.12</v>
      </c>
      <c r="G353" s="142"/>
      <c r="H353" s="18">
        <v>1.0</v>
      </c>
      <c r="I353" s="89">
        <f t="shared" si="93"/>
        <v>0.12</v>
      </c>
      <c r="J353" s="116">
        <f>'Insumos Buffet'!D88</f>
        <v>49781.722</v>
      </c>
      <c r="K353" s="3">
        <f t="shared" si="94"/>
        <v>5973.80664</v>
      </c>
      <c r="L353" s="3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5.75" customHeight="1">
      <c r="A354" s="31" t="s">
        <v>505</v>
      </c>
      <c r="B354" s="18">
        <v>0.002</v>
      </c>
      <c r="C354" s="18">
        <v>1.0</v>
      </c>
      <c r="D354" s="18">
        <f t="shared" si="91"/>
        <v>0.002</v>
      </c>
      <c r="E354" s="18">
        <f>B354*A348</f>
        <v>0.008</v>
      </c>
      <c r="F354" s="18">
        <f t="shared" si="92"/>
        <v>0.008</v>
      </c>
      <c r="G354" s="142"/>
      <c r="H354" s="18">
        <v>1.0</v>
      </c>
      <c r="I354" s="89">
        <f t="shared" si="93"/>
        <v>0.008</v>
      </c>
      <c r="J354" s="116">
        <f>'Insumos Buffet'!D82</f>
        <v>3200</v>
      </c>
      <c r="K354" s="3">
        <f t="shared" si="94"/>
        <v>25.6</v>
      </c>
      <c r="L354" s="3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5.75" customHeight="1">
      <c r="A355" s="31" t="s">
        <v>494</v>
      </c>
      <c r="B355" s="18">
        <v>0.001</v>
      </c>
      <c r="C355" s="18">
        <v>1.0</v>
      </c>
      <c r="D355" s="18">
        <f t="shared" si="91"/>
        <v>0.001</v>
      </c>
      <c r="E355" s="18">
        <f>B355*A348</f>
        <v>0.004</v>
      </c>
      <c r="F355" s="18">
        <f t="shared" si="92"/>
        <v>0.004</v>
      </c>
      <c r="G355" s="87"/>
      <c r="H355" s="18">
        <v>1.0</v>
      </c>
      <c r="I355" s="89">
        <f t="shared" si="93"/>
        <v>0.004</v>
      </c>
      <c r="J355" s="116">
        <f>'Insumos Buffet'!D70</f>
        <v>145000</v>
      </c>
      <c r="K355" s="3">
        <f t="shared" si="94"/>
        <v>580</v>
      </c>
      <c r="L355" s="3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5.75" customHeight="1">
      <c r="A356" s="31" t="s">
        <v>345</v>
      </c>
      <c r="B356" s="18">
        <v>0.01</v>
      </c>
      <c r="C356" s="18">
        <v>1.0</v>
      </c>
      <c r="D356" s="18">
        <f t="shared" si="91"/>
        <v>0.01</v>
      </c>
      <c r="E356" s="18">
        <f>B356*A348</f>
        <v>0.04</v>
      </c>
      <c r="F356" s="18">
        <f t="shared" si="92"/>
        <v>0.04</v>
      </c>
      <c r="G356" s="59"/>
      <c r="H356" s="18">
        <v>1.175</v>
      </c>
      <c r="I356" s="89">
        <f t="shared" si="93"/>
        <v>0.047</v>
      </c>
      <c r="J356" s="116">
        <f>'Insumos Buffet'!D21</f>
        <v>2990</v>
      </c>
      <c r="K356" s="3">
        <f t="shared" si="94"/>
        <v>140.53</v>
      </c>
      <c r="L356" s="3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5.75" customHeight="1">
      <c r="A357" s="31" t="s">
        <v>47</v>
      </c>
      <c r="B357" s="89">
        <v>0.01</v>
      </c>
      <c r="C357" s="89">
        <v>1.0</v>
      </c>
      <c r="D357" s="18">
        <f t="shared" si="91"/>
        <v>0.01</v>
      </c>
      <c r="E357" s="18">
        <f>B357*A348</f>
        <v>0.04</v>
      </c>
      <c r="F357" s="18">
        <f t="shared" si="92"/>
        <v>0.04</v>
      </c>
      <c r="G357" s="148" t="s">
        <v>528</v>
      </c>
      <c r="H357" s="18">
        <v>1.0</v>
      </c>
      <c r="I357" s="89">
        <f t="shared" si="93"/>
        <v>0.04</v>
      </c>
      <c r="J357" s="116">
        <f>'Insumos Buffet'!D2</f>
        <v>6820</v>
      </c>
      <c r="K357" s="3">
        <f t="shared" si="94"/>
        <v>272.8</v>
      </c>
      <c r="L357" s="3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5.75" customHeight="1">
      <c r="A358" s="2"/>
      <c r="B358" s="89"/>
      <c r="C358" s="89"/>
      <c r="D358" s="18">
        <f t="shared" si="91"/>
        <v>0</v>
      </c>
      <c r="E358" s="18">
        <f>B358*A348</f>
        <v>0</v>
      </c>
      <c r="F358" s="18">
        <f t="shared" si="92"/>
        <v>0</v>
      </c>
      <c r="G358" s="142"/>
      <c r="H358" s="18"/>
      <c r="I358" s="89">
        <f t="shared" si="93"/>
        <v>0</v>
      </c>
      <c r="J358" s="116"/>
      <c r="K358" s="3">
        <f t="shared" si="94"/>
        <v>0</v>
      </c>
      <c r="L358" s="3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5.75" customHeight="1">
      <c r="A359" s="1"/>
      <c r="B359" s="89"/>
      <c r="C359" s="89"/>
      <c r="D359" s="18">
        <f t="shared" si="91"/>
        <v>0</v>
      </c>
      <c r="E359" s="18">
        <f>B359*A348</f>
        <v>0</v>
      </c>
      <c r="F359" s="18">
        <f t="shared" si="92"/>
        <v>0</v>
      </c>
      <c r="G359" s="142"/>
      <c r="H359" s="18"/>
      <c r="I359" s="89">
        <f t="shared" si="93"/>
        <v>0</v>
      </c>
      <c r="J359" s="116"/>
      <c r="K359" s="3">
        <f t="shared" si="94"/>
        <v>0</v>
      </c>
      <c r="L359" s="3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5.75" customHeight="1">
      <c r="A360" s="1"/>
      <c r="B360" s="89"/>
      <c r="C360" s="89"/>
      <c r="D360" s="18">
        <f t="shared" si="91"/>
        <v>0</v>
      </c>
      <c r="E360" s="18">
        <f>B360*A348</f>
        <v>0</v>
      </c>
      <c r="F360" s="18">
        <f t="shared" si="92"/>
        <v>0</v>
      </c>
      <c r="G360" s="142"/>
      <c r="H360" s="18"/>
      <c r="I360" s="89">
        <f t="shared" si="93"/>
        <v>0</v>
      </c>
      <c r="J360" s="116"/>
      <c r="K360" s="3">
        <f t="shared" si="94"/>
        <v>0</v>
      </c>
      <c r="L360" s="3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5.75" customHeight="1">
      <c r="A361" s="31"/>
      <c r="B361" s="89"/>
      <c r="C361" s="89"/>
      <c r="D361" s="95">
        <f t="shared" si="91"/>
        <v>0</v>
      </c>
      <c r="E361" s="95">
        <f>B361*A348</f>
        <v>0</v>
      </c>
      <c r="F361" s="18">
        <f t="shared" si="92"/>
        <v>0</v>
      </c>
      <c r="G361" s="87"/>
      <c r="H361" s="18"/>
      <c r="I361" s="89">
        <f t="shared" si="93"/>
        <v>0</v>
      </c>
      <c r="J361" s="118"/>
      <c r="K361" s="3">
        <f t="shared" si="94"/>
        <v>0</v>
      </c>
      <c r="L361" s="3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5.75" customHeight="1">
      <c r="A362" s="31"/>
      <c r="B362" s="89"/>
      <c r="C362" s="89"/>
      <c r="D362" s="18">
        <f t="shared" si="91"/>
        <v>0</v>
      </c>
      <c r="E362" s="18">
        <f>B362*A348</f>
        <v>0</v>
      </c>
      <c r="F362" s="18">
        <f t="shared" si="92"/>
        <v>0</v>
      </c>
      <c r="G362" s="143">
        <f>F364/A348</f>
        <v>0.273</v>
      </c>
      <c r="H362" s="18"/>
      <c r="I362" s="89">
        <f t="shared" si="93"/>
        <v>0</v>
      </c>
      <c r="J362" s="3"/>
      <c r="K362" s="3">
        <f t="shared" si="94"/>
        <v>0</v>
      </c>
      <c r="L362" s="3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5.75" customHeight="1">
      <c r="A363" s="31"/>
      <c r="B363" s="89"/>
      <c r="C363" s="89"/>
      <c r="D363" s="18">
        <f t="shared" si="91"/>
        <v>0</v>
      </c>
      <c r="E363" s="18">
        <f>B363*A348</f>
        <v>0</v>
      </c>
      <c r="F363" s="18">
        <f t="shared" si="92"/>
        <v>0</v>
      </c>
      <c r="G363" s="142"/>
      <c r="H363" s="18"/>
      <c r="I363" s="89">
        <f t="shared" si="93"/>
        <v>0</v>
      </c>
      <c r="J363" s="3"/>
      <c r="K363" s="3">
        <f t="shared" si="94"/>
        <v>0</v>
      </c>
      <c r="L363" s="3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5.75" customHeight="1">
      <c r="A364" s="4" t="s">
        <v>495</v>
      </c>
      <c r="B364" s="97">
        <f>SUM(B350:B363)</f>
        <v>0.273</v>
      </c>
      <c r="C364" s="96"/>
      <c r="D364" s="97">
        <f t="shared" ref="D364:F364" si="95">SUM(D350:D363)</f>
        <v>0.273</v>
      </c>
      <c r="E364" s="97">
        <f t="shared" si="95"/>
        <v>1.092</v>
      </c>
      <c r="F364" s="97">
        <f t="shared" si="95"/>
        <v>1.092</v>
      </c>
      <c r="G364" s="87"/>
      <c r="H364" s="96"/>
      <c r="I364" s="97">
        <f t="shared" ref="I364:L364" si="96">SUM(I350:I363)</f>
        <v>1.099</v>
      </c>
      <c r="J364" s="98">
        <f t="shared" si="96"/>
        <v>255905.722</v>
      </c>
      <c r="K364" s="98">
        <f t="shared" si="96"/>
        <v>22580.09664</v>
      </c>
      <c r="L364" s="98">
        <f t="shared" si="96"/>
        <v>0</v>
      </c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5.75" customHeight="1">
      <c r="A365" s="8"/>
      <c r="B365" s="100"/>
      <c r="C365" s="100"/>
      <c r="D365" s="100"/>
      <c r="E365" s="100"/>
      <c r="F365" s="100"/>
      <c r="G365" s="100"/>
      <c r="H365" s="100"/>
      <c r="I365" s="101" t="s">
        <v>496</v>
      </c>
      <c r="J365" s="100"/>
      <c r="K365" s="100"/>
      <c r="L365" s="101" t="s">
        <v>497</v>
      </c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5.75" customHeight="1">
      <c r="A366" s="8"/>
      <c r="B366" s="100"/>
      <c r="C366" s="100"/>
      <c r="D366" s="100"/>
      <c r="E366" s="100"/>
      <c r="F366" s="100"/>
      <c r="G366" s="100"/>
      <c r="H366" s="100"/>
      <c r="I366" s="104">
        <f>G362*A348</f>
        <v>1.092</v>
      </c>
      <c r="J366" s="100"/>
      <c r="K366" s="100"/>
      <c r="L366" s="104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5.75" customHeight="1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5.75" customHeight="1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5.75" customHeight="1">
      <c r="A369" s="66" t="s">
        <v>382</v>
      </c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6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5.75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5"/>
      <c r="G370" s="76"/>
      <c r="H370" s="79" t="s">
        <v>481</v>
      </c>
      <c r="I370" s="75"/>
      <c r="J370" s="75"/>
      <c r="K370" s="75"/>
      <c r="L370" s="76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5.75" customHeight="1">
      <c r="A371" s="81">
        <f>'Menu Cíclico'!D18</f>
        <v>4</v>
      </c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524</v>
      </c>
      <c r="H371" s="82" t="s">
        <v>486</v>
      </c>
      <c r="I371" s="82" t="s">
        <v>487</v>
      </c>
      <c r="J371" s="147" t="s">
        <v>488</v>
      </c>
      <c r="K371" s="85" t="s">
        <v>489</v>
      </c>
      <c r="L371" s="85" t="s">
        <v>490</v>
      </c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5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87"/>
      <c r="J372" s="115"/>
      <c r="K372" s="87"/>
      <c r="L372" s="8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5.75" customHeight="1">
      <c r="A373" s="37" t="s">
        <v>345</v>
      </c>
      <c r="B373" s="89">
        <v>0.13</v>
      </c>
      <c r="C373" s="89">
        <v>1.0</v>
      </c>
      <c r="D373" s="18">
        <f t="shared" ref="D373:D386" si="97">C373*B373</f>
        <v>0.13</v>
      </c>
      <c r="E373" s="18">
        <f>B373*A371</f>
        <v>0.52</v>
      </c>
      <c r="F373" s="18">
        <f t="shared" ref="F373:F386" si="98">E373*C373</f>
        <v>0.52</v>
      </c>
      <c r="G373" s="140">
        <v>0.0</v>
      </c>
      <c r="H373" s="18">
        <v>1.175</v>
      </c>
      <c r="I373" s="89">
        <f t="shared" ref="I373:I386" si="99">H373*E373</f>
        <v>0.611</v>
      </c>
      <c r="J373" s="116">
        <f>'Insumos Buffet'!D21</f>
        <v>2990</v>
      </c>
      <c r="K373" s="3">
        <f t="shared" ref="K373:K386" si="100">J373*I373</f>
        <v>1826.89</v>
      </c>
      <c r="L373" s="3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5.75" customHeight="1">
      <c r="A374" s="31" t="s">
        <v>282</v>
      </c>
      <c r="B374" s="89">
        <v>0.05</v>
      </c>
      <c r="C374" s="89">
        <v>1.0</v>
      </c>
      <c r="D374" s="18">
        <f t="shared" si="97"/>
        <v>0.05</v>
      </c>
      <c r="E374" s="18">
        <f>B374*A371</f>
        <v>0.2</v>
      </c>
      <c r="F374" s="18">
        <f t="shared" si="98"/>
        <v>0.2</v>
      </c>
      <c r="G374" s="87"/>
      <c r="H374" s="18">
        <v>1.0</v>
      </c>
      <c r="I374" s="89">
        <f t="shared" si="99"/>
        <v>0.2</v>
      </c>
      <c r="J374" s="116">
        <f>'Insumos Buffet'!D12</f>
        <v>7400</v>
      </c>
      <c r="K374" s="3">
        <f t="shared" si="100"/>
        <v>1480</v>
      </c>
      <c r="L374" s="3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5.75" customHeight="1">
      <c r="A375" s="31" t="s">
        <v>505</v>
      </c>
      <c r="B375" s="18">
        <v>0.002</v>
      </c>
      <c r="C375" s="18">
        <v>1.0</v>
      </c>
      <c r="D375" s="18">
        <f t="shared" si="97"/>
        <v>0.002</v>
      </c>
      <c r="E375" s="18">
        <f>B375*A371</f>
        <v>0.008</v>
      </c>
      <c r="F375" s="18">
        <f t="shared" si="98"/>
        <v>0.008</v>
      </c>
      <c r="G375" s="148" t="s">
        <v>527</v>
      </c>
      <c r="H375" s="18">
        <v>1.0</v>
      </c>
      <c r="I375" s="89">
        <f t="shared" si="99"/>
        <v>0.008</v>
      </c>
      <c r="J375" s="116">
        <f>'Insumos Buffet'!D82</f>
        <v>3200</v>
      </c>
      <c r="K375" s="3">
        <f t="shared" si="100"/>
        <v>25.6</v>
      </c>
      <c r="L375" s="3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5.75" customHeight="1">
      <c r="A376" s="31" t="s">
        <v>517</v>
      </c>
      <c r="B376" s="18">
        <v>0.05</v>
      </c>
      <c r="C376" s="18">
        <v>1.0</v>
      </c>
      <c r="D376" s="18">
        <f t="shared" si="97"/>
        <v>0.05</v>
      </c>
      <c r="E376" s="18">
        <f>B376*A371</f>
        <v>0.2</v>
      </c>
      <c r="F376" s="18">
        <f t="shared" si="98"/>
        <v>0.2</v>
      </c>
      <c r="G376" s="142"/>
      <c r="H376" s="18">
        <v>1.0</v>
      </c>
      <c r="I376" s="89">
        <f t="shared" si="99"/>
        <v>0.2</v>
      </c>
      <c r="J376" s="116"/>
      <c r="K376" s="3">
        <f t="shared" si="100"/>
        <v>0</v>
      </c>
      <c r="L376" s="3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5.75" customHeight="1">
      <c r="A377" s="31" t="s">
        <v>523</v>
      </c>
      <c r="B377" s="18">
        <v>0.025</v>
      </c>
      <c r="C377" s="18">
        <v>1.0</v>
      </c>
      <c r="D377" s="18">
        <f t="shared" si="97"/>
        <v>0.025</v>
      </c>
      <c r="E377" s="18">
        <f>B377*A371</f>
        <v>0.1</v>
      </c>
      <c r="F377" s="18">
        <f t="shared" si="98"/>
        <v>0.1</v>
      </c>
      <c r="G377" s="142"/>
      <c r="H377" s="18">
        <v>1.0</v>
      </c>
      <c r="I377" s="89">
        <f t="shared" si="99"/>
        <v>0.1</v>
      </c>
      <c r="J377" s="116">
        <f>'Insumos Buffet'!D93</f>
        <v>12600</v>
      </c>
      <c r="K377" s="3">
        <f t="shared" si="100"/>
        <v>1260</v>
      </c>
      <c r="L377" s="3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5.75" customHeight="1">
      <c r="A378" s="2"/>
      <c r="B378" s="18"/>
      <c r="C378" s="18"/>
      <c r="D378" s="18">
        <f t="shared" si="97"/>
        <v>0</v>
      </c>
      <c r="E378" s="18">
        <f>B378*A371</f>
        <v>0</v>
      </c>
      <c r="F378" s="18">
        <f t="shared" si="98"/>
        <v>0</v>
      </c>
      <c r="G378" s="87"/>
      <c r="H378" s="18"/>
      <c r="I378" s="89">
        <f t="shared" si="99"/>
        <v>0</v>
      </c>
      <c r="J378" s="116"/>
      <c r="K378" s="3">
        <f t="shared" si="100"/>
        <v>0</v>
      </c>
      <c r="L378" s="3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5.75" customHeight="1">
      <c r="A379" s="2"/>
      <c r="B379" s="18"/>
      <c r="C379" s="18"/>
      <c r="D379" s="18">
        <f t="shared" si="97"/>
        <v>0</v>
      </c>
      <c r="E379" s="18">
        <f>B379*A371</f>
        <v>0</v>
      </c>
      <c r="F379" s="18">
        <f t="shared" si="98"/>
        <v>0</v>
      </c>
      <c r="G379" s="59"/>
      <c r="H379" s="18"/>
      <c r="I379" s="89">
        <f t="shared" si="99"/>
        <v>0</v>
      </c>
      <c r="J379" s="116"/>
      <c r="K379" s="3">
        <f t="shared" si="100"/>
        <v>0</v>
      </c>
      <c r="L379" s="3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5.75" customHeight="1">
      <c r="A380" s="2"/>
      <c r="B380" s="89"/>
      <c r="C380" s="89"/>
      <c r="D380" s="18">
        <f t="shared" si="97"/>
        <v>0</v>
      </c>
      <c r="E380" s="18">
        <f>B380*A371</f>
        <v>0</v>
      </c>
      <c r="F380" s="18">
        <f t="shared" si="98"/>
        <v>0</v>
      </c>
      <c r="G380" s="148" t="s">
        <v>528</v>
      </c>
      <c r="H380" s="18"/>
      <c r="I380" s="89">
        <f t="shared" si="99"/>
        <v>0</v>
      </c>
      <c r="J380" s="116"/>
      <c r="K380" s="3">
        <f t="shared" si="100"/>
        <v>0</v>
      </c>
      <c r="L380" s="3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5.75" customHeight="1">
      <c r="A381" s="2"/>
      <c r="B381" s="89"/>
      <c r="C381" s="89"/>
      <c r="D381" s="18">
        <f t="shared" si="97"/>
        <v>0</v>
      </c>
      <c r="E381" s="18">
        <f>B381*A371</f>
        <v>0</v>
      </c>
      <c r="F381" s="18">
        <f t="shared" si="98"/>
        <v>0</v>
      </c>
      <c r="G381" s="142"/>
      <c r="H381" s="18"/>
      <c r="I381" s="89">
        <f t="shared" si="99"/>
        <v>0</v>
      </c>
      <c r="J381" s="116"/>
      <c r="K381" s="3">
        <f t="shared" si="100"/>
        <v>0</v>
      </c>
      <c r="L381" s="3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5.75" customHeight="1">
      <c r="A382" s="1"/>
      <c r="B382" s="89"/>
      <c r="C382" s="89"/>
      <c r="D382" s="18">
        <f t="shared" si="97"/>
        <v>0</v>
      </c>
      <c r="E382" s="18">
        <f>B382*A371</f>
        <v>0</v>
      </c>
      <c r="F382" s="18">
        <f t="shared" si="98"/>
        <v>0</v>
      </c>
      <c r="G382" s="142"/>
      <c r="H382" s="18"/>
      <c r="I382" s="89">
        <f t="shared" si="99"/>
        <v>0</v>
      </c>
      <c r="J382" s="116"/>
      <c r="K382" s="3">
        <f t="shared" si="100"/>
        <v>0</v>
      </c>
      <c r="L382" s="3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5.75" customHeight="1">
      <c r="A383" s="1"/>
      <c r="B383" s="89"/>
      <c r="C383" s="89"/>
      <c r="D383" s="18">
        <f t="shared" si="97"/>
        <v>0</v>
      </c>
      <c r="E383" s="18">
        <f>B383*A371</f>
        <v>0</v>
      </c>
      <c r="F383" s="18">
        <f t="shared" si="98"/>
        <v>0</v>
      </c>
      <c r="G383" s="142"/>
      <c r="H383" s="18"/>
      <c r="I383" s="89">
        <f t="shared" si="99"/>
        <v>0</v>
      </c>
      <c r="J383" s="116"/>
      <c r="K383" s="3">
        <f t="shared" si="100"/>
        <v>0</v>
      </c>
      <c r="L383" s="3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5.75" customHeight="1">
      <c r="A384" s="31"/>
      <c r="B384" s="89"/>
      <c r="C384" s="89"/>
      <c r="D384" s="95">
        <f t="shared" si="97"/>
        <v>0</v>
      </c>
      <c r="E384" s="95">
        <f>B384*A371</f>
        <v>0</v>
      </c>
      <c r="F384" s="18">
        <f t="shared" si="98"/>
        <v>0</v>
      </c>
      <c r="G384" s="87"/>
      <c r="H384" s="18"/>
      <c r="I384" s="89">
        <f t="shared" si="99"/>
        <v>0</v>
      </c>
      <c r="J384" s="118"/>
      <c r="K384" s="3">
        <f t="shared" si="100"/>
        <v>0</v>
      </c>
      <c r="L384" s="3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5.75" customHeight="1">
      <c r="A385" s="31"/>
      <c r="B385" s="89"/>
      <c r="C385" s="89"/>
      <c r="D385" s="18">
        <f t="shared" si="97"/>
        <v>0</v>
      </c>
      <c r="E385" s="18">
        <f>B385*A371</f>
        <v>0</v>
      </c>
      <c r="F385" s="18">
        <f t="shared" si="98"/>
        <v>0</v>
      </c>
      <c r="G385" s="143">
        <f>F387/A371</f>
        <v>0.257</v>
      </c>
      <c r="H385" s="18"/>
      <c r="I385" s="89">
        <f t="shared" si="99"/>
        <v>0</v>
      </c>
      <c r="J385" s="3"/>
      <c r="K385" s="3">
        <f t="shared" si="100"/>
        <v>0</v>
      </c>
      <c r="L385" s="3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5.75" customHeight="1">
      <c r="A386" s="31"/>
      <c r="B386" s="89"/>
      <c r="C386" s="89"/>
      <c r="D386" s="18">
        <f t="shared" si="97"/>
        <v>0</v>
      </c>
      <c r="E386" s="18">
        <f>B386*A371</f>
        <v>0</v>
      </c>
      <c r="F386" s="18">
        <f t="shared" si="98"/>
        <v>0</v>
      </c>
      <c r="G386" s="142"/>
      <c r="H386" s="18"/>
      <c r="I386" s="89">
        <f t="shared" si="99"/>
        <v>0</v>
      </c>
      <c r="J386" s="3"/>
      <c r="K386" s="3">
        <f t="shared" si="100"/>
        <v>0</v>
      </c>
      <c r="L386" s="3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5.75" customHeight="1">
      <c r="A387" s="4" t="s">
        <v>495</v>
      </c>
      <c r="B387" s="97">
        <f>SUM(B373:B386)</f>
        <v>0.257</v>
      </c>
      <c r="C387" s="96"/>
      <c r="D387" s="97">
        <f t="shared" ref="D387:F387" si="101">SUM(D373:D386)</f>
        <v>0.257</v>
      </c>
      <c r="E387" s="97">
        <f t="shared" si="101"/>
        <v>1.028</v>
      </c>
      <c r="F387" s="97">
        <f t="shared" si="101"/>
        <v>1.028</v>
      </c>
      <c r="G387" s="87"/>
      <c r="H387" s="96"/>
      <c r="I387" s="97">
        <f t="shared" ref="I387:L387" si="102">SUM(I373:I386)</f>
        <v>1.119</v>
      </c>
      <c r="J387" s="98">
        <f t="shared" si="102"/>
        <v>26190</v>
      </c>
      <c r="K387" s="98">
        <f t="shared" si="102"/>
        <v>4592.49</v>
      </c>
      <c r="L387" s="98">
        <f t="shared" si="102"/>
        <v>0</v>
      </c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5.75" customHeight="1">
      <c r="A388" s="8"/>
      <c r="B388" s="100"/>
      <c r="C388" s="100"/>
      <c r="D388" s="100"/>
      <c r="E388" s="100"/>
      <c r="F388" s="100"/>
      <c r="G388" s="100"/>
      <c r="H388" s="100"/>
      <c r="I388" s="101" t="s">
        <v>496</v>
      </c>
      <c r="J388" s="100"/>
      <c r="K388" s="100"/>
      <c r="L388" s="101" t="s">
        <v>497</v>
      </c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5.75" customHeight="1">
      <c r="A389" s="8"/>
      <c r="B389" s="100"/>
      <c r="C389" s="100"/>
      <c r="D389" s="100"/>
      <c r="E389" s="100"/>
      <c r="F389" s="100"/>
      <c r="G389" s="100"/>
      <c r="H389" s="100"/>
      <c r="I389" s="104">
        <f>G385*A371</f>
        <v>1.028</v>
      </c>
      <c r="J389" s="100"/>
      <c r="K389" s="100"/>
      <c r="L389" s="104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5.75" customHeight="1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5.75" customHeight="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5.75" customHeight="1">
      <c r="A392" s="66" t="s">
        <v>359</v>
      </c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6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5.75" customHeight="1">
      <c r="A393" s="78" t="s">
        <v>478</v>
      </c>
      <c r="B393" s="79" t="s">
        <v>479</v>
      </c>
      <c r="C393" s="75"/>
      <c r="D393" s="76"/>
      <c r="E393" s="80" t="s">
        <v>480</v>
      </c>
      <c r="F393" s="75"/>
      <c r="G393" s="76"/>
      <c r="H393" s="79" t="s">
        <v>481</v>
      </c>
      <c r="I393" s="75"/>
      <c r="J393" s="75"/>
      <c r="K393" s="75"/>
      <c r="L393" s="76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5.75" customHeight="1">
      <c r="A394" s="81">
        <f>'Menu Cíclico'!H17</f>
        <v>4</v>
      </c>
      <c r="B394" s="82" t="s">
        <v>482</v>
      </c>
      <c r="C394" s="82" t="s">
        <v>483</v>
      </c>
      <c r="D394" s="82" t="s">
        <v>484</v>
      </c>
      <c r="E394" s="82" t="s">
        <v>485</v>
      </c>
      <c r="F394" s="82" t="s">
        <v>484</v>
      </c>
      <c r="G394" s="82" t="s">
        <v>524</v>
      </c>
      <c r="H394" s="82" t="s">
        <v>486</v>
      </c>
      <c r="I394" s="82" t="s">
        <v>487</v>
      </c>
      <c r="J394" s="147" t="s">
        <v>488</v>
      </c>
      <c r="K394" s="85" t="s">
        <v>489</v>
      </c>
      <c r="L394" s="85" t="s">
        <v>490</v>
      </c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5.75" customHeight="1">
      <c r="A395" s="86" t="s">
        <v>491</v>
      </c>
      <c r="B395" s="87"/>
      <c r="C395" s="87"/>
      <c r="D395" s="87"/>
      <c r="E395" s="87"/>
      <c r="F395" s="87"/>
      <c r="G395" s="87"/>
      <c r="H395" s="87"/>
      <c r="I395" s="87"/>
      <c r="J395" s="115"/>
      <c r="K395" s="87"/>
      <c r="L395" s="8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5.75" customHeight="1">
      <c r="A396" s="37" t="s">
        <v>458</v>
      </c>
      <c r="B396" s="89">
        <v>0.16</v>
      </c>
      <c r="C396" s="89">
        <v>1.0</v>
      </c>
      <c r="D396" s="18">
        <f t="shared" ref="D396:D409" si="103">C396*B396</f>
        <v>0.16</v>
      </c>
      <c r="E396" s="18">
        <f>B396*A394</f>
        <v>0.64</v>
      </c>
      <c r="F396" s="18">
        <f t="shared" ref="F396:F409" si="104">E396*C396</f>
        <v>0.64</v>
      </c>
      <c r="G396" s="140">
        <v>0.0</v>
      </c>
      <c r="H396" s="18">
        <v>1.5</v>
      </c>
      <c r="I396" s="89">
        <f t="shared" ref="I396:I409" si="105">H396*E396</f>
        <v>0.96</v>
      </c>
      <c r="J396" s="116">
        <f>'Insumos Buffet'!D90</f>
        <v>4190</v>
      </c>
      <c r="K396" s="3">
        <f t="shared" ref="K396:K409" si="106">J396*I396</f>
        <v>4022.4</v>
      </c>
      <c r="L396" s="3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5.75" customHeight="1">
      <c r="A397" s="31" t="s">
        <v>450</v>
      </c>
      <c r="B397" s="89">
        <v>0.03</v>
      </c>
      <c r="C397" s="89">
        <v>1.0</v>
      </c>
      <c r="D397" s="18">
        <f t="shared" si="103"/>
        <v>0.03</v>
      </c>
      <c r="E397" s="18">
        <f>B397*A394</f>
        <v>0.12</v>
      </c>
      <c r="F397" s="18">
        <f t="shared" si="104"/>
        <v>0.12</v>
      </c>
      <c r="G397" s="87"/>
      <c r="H397" s="18">
        <v>1.175</v>
      </c>
      <c r="I397" s="89">
        <f t="shared" si="105"/>
        <v>0.141</v>
      </c>
      <c r="J397" s="116">
        <f>'Insumos Buffet'!D62</f>
        <v>3756</v>
      </c>
      <c r="K397" s="3">
        <f t="shared" si="106"/>
        <v>529.596</v>
      </c>
      <c r="L397" s="3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5.75" customHeight="1">
      <c r="A398" s="31" t="s">
        <v>459</v>
      </c>
      <c r="B398" s="18">
        <v>0.03</v>
      </c>
      <c r="C398" s="18">
        <v>1.0</v>
      </c>
      <c r="D398" s="18">
        <f t="shared" si="103"/>
        <v>0.03</v>
      </c>
      <c r="E398" s="18">
        <f>B398*A394</f>
        <v>0.12</v>
      </c>
      <c r="F398" s="18">
        <f t="shared" si="104"/>
        <v>0.12</v>
      </c>
      <c r="G398" s="148" t="s">
        <v>527</v>
      </c>
      <c r="H398" s="18">
        <v>1.175</v>
      </c>
      <c r="I398" s="89">
        <f t="shared" si="105"/>
        <v>0.141</v>
      </c>
      <c r="J398" s="116">
        <f>'Insumos Buffet'!D96</f>
        <v>2328</v>
      </c>
      <c r="K398" s="3">
        <f t="shared" si="106"/>
        <v>328.248</v>
      </c>
      <c r="L398" s="3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5.75" customHeight="1">
      <c r="A399" s="31" t="s">
        <v>260</v>
      </c>
      <c r="B399" s="18">
        <v>0.02</v>
      </c>
      <c r="C399" s="18">
        <v>1.0</v>
      </c>
      <c r="D399" s="18">
        <f t="shared" si="103"/>
        <v>0.02</v>
      </c>
      <c r="E399" s="18">
        <f>B399*A394</f>
        <v>0.08</v>
      </c>
      <c r="F399" s="18">
        <f t="shared" si="104"/>
        <v>0.08</v>
      </c>
      <c r="G399" s="142"/>
      <c r="H399" s="18">
        <v>1.0</v>
      </c>
      <c r="I399" s="89">
        <f t="shared" si="105"/>
        <v>0.08</v>
      </c>
      <c r="J399" s="116">
        <f>'Insumos Buffet'!D10</f>
        <v>9535</v>
      </c>
      <c r="K399" s="3">
        <f t="shared" si="106"/>
        <v>762.8</v>
      </c>
      <c r="L399" s="3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5.75" customHeight="1">
      <c r="A400" s="31" t="s">
        <v>452</v>
      </c>
      <c r="B400" s="18">
        <v>0.005</v>
      </c>
      <c r="C400" s="18">
        <v>1.0</v>
      </c>
      <c r="D400" s="18">
        <f t="shared" si="103"/>
        <v>0.005</v>
      </c>
      <c r="E400" s="18">
        <f>B400*A394</f>
        <v>0.02</v>
      </c>
      <c r="F400" s="18">
        <f t="shared" si="104"/>
        <v>0.02</v>
      </c>
      <c r="G400" s="142"/>
      <c r="H400" s="18">
        <v>1.0</v>
      </c>
      <c r="I400" s="89">
        <f t="shared" si="105"/>
        <v>0.02</v>
      </c>
      <c r="J400" s="116">
        <f>'Insumos Buffet'!D54</f>
        <v>11402</v>
      </c>
      <c r="K400" s="3">
        <f t="shared" si="106"/>
        <v>228.04</v>
      </c>
      <c r="L400" s="3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5.75" customHeight="1">
      <c r="A401" s="31" t="s">
        <v>505</v>
      </c>
      <c r="B401" s="18">
        <v>0.002</v>
      </c>
      <c r="C401" s="18">
        <v>1.0</v>
      </c>
      <c r="D401" s="18">
        <f t="shared" si="103"/>
        <v>0.002</v>
      </c>
      <c r="E401" s="18">
        <f>B401*A394</f>
        <v>0.008</v>
      </c>
      <c r="F401" s="18">
        <f t="shared" si="104"/>
        <v>0.008</v>
      </c>
      <c r="G401" s="87"/>
      <c r="H401" s="18">
        <v>1.0</v>
      </c>
      <c r="I401" s="89">
        <f t="shared" si="105"/>
        <v>0.008</v>
      </c>
      <c r="J401" s="116">
        <f>'Insumos Buffet'!D82</f>
        <v>3200</v>
      </c>
      <c r="K401" s="3">
        <f t="shared" si="106"/>
        <v>25.6</v>
      </c>
      <c r="L401" s="3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5.75" customHeight="1">
      <c r="A402" s="31" t="s">
        <v>494</v>
      </c>
      <c r="B402" s="18">
        <v>1.0E-4</v>
      </c>
      <c r="C402" s="18">
        <v>1.0</v>
      </c>
      <c r="D402" s="18">
        <f t="shared" si="103"/>
        <v>0.0001</v>
      </c>
      <c r="E402" s="18">
        <f>B402*A394</f>
        <v>0.0004</v>
      </c>
      <c r="F402" s="18">
        <f t="shared" si="104"/>
        <v>0.0004</v>
      </c>
      <c r="G402" s="59"/>
      <c r="H402" s="18">
        <v>1.0</v>
      </c>
      <c r="I402" s="89">
        <f t="shared" si="105"/>
        <v>0.0004</v>
      </c>
      <c r="J402" s="116">
        <f>'Insumos Buffet'!D70</f>
        <v>145000</v>
      </c>
      <c r="K402" s="3">
        <f t="shared" si="106"/>
        <v>58</v>
      </c>
      <c r="L402" s="3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5.75" customHeight="1">
      <c r="A403" s="2"/>
      <c r="B403" s="89"/>
      <c r="C403" s="89"/>
      <c r="D403" s="18">
        <f t="shared" si="103"/>
        <v>0</v>
      </c>
      <c r="E403" s="18">
        <f>B403*A394</f>
        <v>0</v>
      </c>
      <c r="F403" s="18">
        <f t="shared" si="104"/>
        <v>0</v>
      </c>
      <c r="G403" s="148" t="s">
        <v>528</v>
      </c>
      <c r="H403" s="18"/>
      <c r="I403" s="89">
        <f t="shared" si="105"/>
        <v>0</v>
      </c>
      <c r="J403" s="116"/>
      <c r="K403" s="3">
        <f t="shared" si="106"/>
        <v>0</v>
      </c>
      <c r="L403" s="3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5.75" customHeight="1">
      <c r="A404" s="2"/>
      <c r="B404" s="89"/>
      <c r="C404" s="89"/>
      <c r="D404" s="18">
        <f t="shared" si="103"/>
        <v>0</v>
      </c>
      <c r="E404" s="18">
        <f>B404*A394</f>
        <v>0</v>
      </c>
      <c r="F404" s="18">
        <f t="shared" si="104"/>
        <v>0</v>
      </c>
      <c r="G404" s="142"/>
      <c r="H404" s="18"/>
      <c r="I404" s="89">
        <f t="shared" si="105"/>
        <v>0</v>
      </c>
      <c r="J404" s="116"/>
      <c r="K404" s="3">
        <f t="shared" si="106"/>
        <v>0</v>
      </c>
      <c r="L404" s="3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5.75" customHeight="1">
      <c r="A405" s="1"/>
      <c r="B405" s="89"/>
      <c r="C405" s="89"/>
      <c r="D405" s="18">
        <f t="shared" si="103"/>
        <v>0</v>
      </c>
      <c r="E405" s="18">
        <f>B405*A394</f>
        <v>0</v>
      </c>
      <c r="F405" s="18">
        <f t="shared" si="104"/>
        <v>0</v>
      </c>
      <c r="G405" s="142"/>
      <c r="H405" s="18"/>
      <c r="I405" s="89">
        <f t="shared" si="105"/>
        <v>0</v>
      </c>
      <c r="J405" s="116"/>
      <c r="K405" s="3">
        <f t="shared" si="106"/>
        <v>0</v>
      </c>
      <c r="L405" s="3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5.75" customHeight="1">
      <c r="A406" s="1"/>
      <c r="B406" s="89"/>
      <c r="C406" s="89"/>
      <c r="D406" s="18">
        <f t="shared" si="103"/>
        <v>0</v>
      </c>
      <c r="E406" s="18">
        <f>B406*A394</f>
        <v>0</v>
      </c>
      <c r="F406" s="18">
        <f t="shared" si="104"/>
        <v>0</v>
      </c>
      <c r="G406" s="142"/>
      <c r="H406" s="18"/>
      <c r="I406" s="89">
        <f t="shared" si="105"/>
        <v>0</v>
      </c>
      <c r="J406" s="116"/>
      <c r="K406" s="3">
        <f t="shared" si="106"/>
        <v>0</v>
      </c>
      <c r="L406" s="3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5.75" customHeight="1">
      <c r="A407" s="31"/>
      <c r="B407" s="89"/>
      <c r="C407" s="89"/>
      <c r="D407" s="95">
        <f t="shared" si="103"/>
        <v>0</v>
      </c>
      <c r="E407" s="95">
        <f>B407*A394</f>
        <v>0</v>
      </c>
      <c r="F407" s="18">
        <f t="shared" si="104"/>
        <v>0</v>
      </c>
      <c r="G407" s="87"/>
      <c r="H407" s="18"/>
      <c r="I407" s="89">
        <f t="shared" si="105"/>
        <v>0</v>
      </c>
      <c r="J407" s="118"/>
      <c r="K407" s="3">
        <f t="shared" si="106"/>
        <v>0</v>
      </c>
      <c r="L407" s="3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5.75" customHeight="1">
      <c r="A408" s="31"/>
      <c r="B408" s="89"/>
      <c r="C408" s="89"/>
      <c r="D408" s="18">
        <f t="shared" si="103"/>
        <v>0</v>
      </c>
      <c r="E408" s="18">
        <f>B408*A394</f>
        <v>0</v>
      </c>
      <c r="F408" s="18">
        <f t="shared" si="104"/>
        <v>0</v>
      </c>
      <c r="G408" s="143">
        <f>F410/A394</f>
        <v>0.2471</v>
      </c>
      <c r="H408" s="18"/>
      <c r="I408" s="89">
        <f t="shared" si="105"/>
        <v>0</v>
      </c>
      <c r="J408" s="3"/>
      <c r="K408" s="3">
        <f t="shared" si="106"/>
        <v>0</v>
      </c>
      <c r="L408" s="3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5.75" customHeight="1">
      <c r="A409" s="31"/>
      <c r="B409" s="89"/>
      <c r="C409" s="89"/>
      <c r="D409" s="18">
        <f t="shared" si="103"/>
        <v>0</v>
      </c>
      <c r="E409" s="18">
        <f>B409*A394</f>
        <v>0</v>
      </c>
      <c r="F409" s="18">
        <f t="shared" si="104"/>
        <v>0</v>
      </c>
      <c r="G409" s="142"/>
      <c r="H409" s="18"/>
      <c r="I409" s="89">
        <f t="shared" si="105"/>
        <v>0</v>
      </c>
      <c r="J409" s="3"/>
      <c r="K409" s="3">
        <f t="shared" si="106"/>
        <v>0</v>
      </c>
      <c r="L409" s="3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5.75" customHeight="1">
      <c r="A410" s="4" t="s">
        <v>495</v>
      </c>
      <c r="B410" s="97">
        <f>SUM(B396:B409)</f>
        <v>0.2471</v>
      </c>
      <c r="C410" s="96"/>
      <c r="D410" s="97">
        <f t="shared" ref="D410:F410" si="107">SUM(D396:D409)</f>
        <v>0.2471</v>
      </c>
      <c r="E410" s="97">
        <f t="shared" si="107"/>
        <v>0.9884</v>
      </c>
      <c r="F410" s="97">
        <f t="shared" si="107"/>
        <v>0.9884</v>
      </c>
      <c r="G410" s="87"/>
      <c r="H410" s="96"/>
      <c r="I410" s="97">
        <f t="shared" ref="I410:L410" si="108">SUM(I396:I409)</f>
        <v>1.3504</v>
      </c>
      <c r="J410" s="98">
        <f t="shared" si="108"/>
        <v>179411</v>
      </c>
      <c r="K410" s="98">
        <f t="shared" si="108"/>
        <v>5954.684</v>
      </c>
      <c r="L410" s="98">
        <f t="shared" si="108"/>
        <v>0</v>
      </c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5.75" customHeight="1">
      <c r="A411" s="8"/>
      <c r="B411" s="100"/>
      <c r="C411" s="100"/>
      <c r="D411" s="100"/>
      <c r="E411" s="100"/>
      <c r="F411" s="100"/>
      <c r="G411" s="100"/>
      <c r="H411" s="100"/>
      <c r="I411" s="101" t="s">
        <v>496</v>
      </c>
      <c r="J411" s="100"/>
      <c r="K411" s="100"/>
      <c r="L411" s="101" t="s">
        <v>497</v>
      </c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5.75" customHeight="1">
      <c r="A412" s="8"/>
      <c r="B412" s="100"/>
      <c r="C412" s="100"/>
      <c r="D412" s="100"/>
      <c r="E412" s="100"/>
      <c r="F412" s="100"/>
      <c r="G412" s="100"/>
      <c r="H412" s="100"/>
      <c r="I412" s="104">
        <f>G408*A394</f>
        <v>0.9884</v>
      </c>
      <c r="J412" s="100"/>
      <c r="K412" s="100"/>
      <c r="L412" s="104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5.75" customHeight="1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5.75" customHeight="1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5.75" customHeight="1">
      <c r="A415" s="66" t="s">
        <v>377</v>
      </c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6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5.75" customHeight="1">
      <c r="A416" s="78" t="s">
        <v>478</v>
      </c>
      <c r="B416" s="79" t="s">
        <v>479</v>
      </c>
      <c r="C416" s="75"/>
      <c r="D416" s="76"/>
      <c r="E416" s="80" t="s">
        <v>480</v>
      </c>
      <c r="F416" s="75"/>
      <c r="G416" s="76"/>
      <c r="H416" s="79" t="s">
        <v>481</v>
      </c>
      <c r="I416" s="75"/>
      <c r="J416" s="75"/>
      <c r="K416" s="75"/>
      <c r="L416" s="76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5.75" customHeight="1">
      <c r="A417" s="81">
        <f>'Menu Cíclico'!H18</f>
        <v>4</v>
      </c>
      <c r="B417" s="82" t="s">
        <v>482</v>
      </c>
      <c r="C417" s="82" t="s">
        <v>483</v>
      </c>
      <c r="D417" s="82" t="s">
        <v>484</v>
      </c>
      <c r="E417" s="82" t="s">
        <v>485</v>
      </c>
      <c r="F417" s="82" t="s">
        <v>484</v>
      </c>
      <c r="G417" s="82" t="s">
        <v>524</v>
      </c>
      <c r="H417" s="82" t="s">
        <v>486</v>
      </c>
      <c r="I417" s="82" t="s">
        <v>487</v>
      </c>
      <c r="J417" s="147" t="s">
        <v>488</v>
      </c>
      <c r="K417" s="85" t="s">
        <v>489</v>
      </c>
      <c r="L417" s="85" t="s">
        <v>490</v>
      </c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5.75" customHeight="1">
      <c r="A418" s="86" t="s">
        <v>491</v>
      </c>
      <c r="B418" s="87"/>
      <c r="C418" s="87"/>
      <c r="D418" s="87"/>
      <c r="E418" s="87"/>
      <c r="F418" s="87"/>
      <c r="G418" s="87"/>
      <c r="H418" s="87"/>
      <c r="I418" s="87"/>
      <c r="J418" s="115"/>
      <c r="K418" s="87"/>
      <c r="L418" s="8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5.75" customHeight="1">
      <c r="A419" s="37" t="s">
        <v>531</v>
      </c>
      <c r="B419" s="89">
        <v>0.075</v>
      </c>
      <c r="C419" s="89">
        <v>1.0</v>
      </c>
      <c r="D419" s="18">
        <f t="shared" ref="D419:D432" si="109">C419*B419</f>
        <v>0.075</v>
      </c>
      <c r="E419" s="18">
        <f>B419*A417</f>
        <v>0.3</v>
      </c>
      <c r="F419" s="18">
        <f t="shared" ref="F419:F432" si="110">E419*C419</f>
        <v>0.3</v>
      </c>
      <c r="G419" s="140">
        <v>0.0</v>
      </c>
      <c r="H419" s="18">
        <v>1.2</v>
      </c>
      <c r="I419" s="89">
        <f t="shared" ref="I419:I432" si="111">H419*E419</f>
        <v>0.36</v>
      </c>
      <c r="J419" s="116">
        <f>'Insumos Buffet'!D99</f>
        <v>6507</v>
      </c>
      <c r="K419" s="3">
        <f t="shared" ref="K419:K432" si="112">J419*I419</f>
        <v>2342.52</v>
      </c>
      <c r="L419" s="3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5.75" customHeight="1">
      <c r="A420" s="31" t="s">
        <v>345</v>
      </c>
      <c r="B420" s="89">
        <v>0.1</v>
      </c>
      <c r="C420" s="89">
        <v>1.0</v>
      </c>
      <c r="D420" s="18">
        <f t="shared" si="109"/>
        <v>0.1</v>
      </c>
      <c r="E420" s="18">
        <f>B420*A417</f>
        <v>0.4</v>
      </c>
      <c r="F420" s="18">
        <f t="shared" si="110"/>
        <v>0.4</v>
      </c>
      <c r="G420" s="87"/>
      <c r="H420" s="18">
        <v>1.125</v>
      </c>
      <c r="I420" s="89">
        <f t="shared" si="111"/>
        <v>0.45</v>
      </c>
      <c r="J420" s="116">
        <f>'Insumos Buffet'!D21</f>
        <v>2990</v>
      </c>
      <c r="K420" s="3">
        <f t="shared" si="112"/>
        <v>1345.5</v>
      </c>
      <c r="L420" s="3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5.75" customHeight="1">
      <c r="A421" s="31" t="s">
        <v>459</v>
      </c>
      <c r="B421" s="18">
        <v>0.075</v>
      </c>
      <c r="C421" s="18">
        <v>1.0</v>
      </c>
      <c r="D421" s="18">
        <f t="shared" si="109"/>
        <v>0.075</v>
      </c>
      <c r="E421" s="18">
        <f>B421*A417</f>
        <v>0.3</v>
      </c>
      <c r="F421" s="18">
        <f t="shared" si="110"/>
        <v>0.3</v>
      </c>
      <c r="G421" s="148" t="s">
        <v>527</v>
      </c>
      <c r="H421" s="18">
        <v>1.125</v>
      </c>
      <c r="I421" s="89">
        <f t="shared" si="111"/>
        <v>0.3375</v>
      </c>
      <c r="J421" s="116">
        <f>'Insumos Buffet'!D96</f>
        <v>2328</v>
      </c>
      <c r="K421" s="3">
        <f t="shared" si="112"/>
        <v>785.7</v>
      </c>
      <c r="L421" s="3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5.75" customHeight="1">
      <c r="A422" s="31" t="s">
        <v>447</v>
      </c>
      <c r="B422" s="18">
        <v>0.01</v>
      </c>
      <c r="C422" s="18">
        <v>1.0</v>
      </c>
      <c r="D422" s="18">
        <f t="shared" si="109"/>
        <v>0.01</v>
      </c>
      <c r="E422" s="18">
        <f>B422*A417</f>
        <v>0.04</v>
      </c>
      <c r="F422" s="18">
        <f t="shared" si="110"/>
        <v>0.04</v>
      </c>
      <c r="G422" s="142"/>
      <c r="H422" s="18">
        <v>1.0</v>
      </c>
      <c r="I422" s="89">
        <f t="shared" si="111"/>
        <v>0.04</v>
      </c>
      <c r="J422" s="116">
        <f>'Insumos Buffet'!D52</f>
        <v>10000</v>
      </c>
      <c r="K422" s="3">
        <f t="shared" si="112"/>
        <v>400</v>
      </c>
      <c r="L422" s="3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5.75" customHeight="1">
      <c r="A423" s="31" t="s">
        <v>505</v>
      </c>
      <c r="B423" s="18">
        <v>0.002</v>
      </c>
      <c r="C423" s="18">
        <v>1.0</v>
      </c>
      <c r="D423" s="18">
        <f t="shared" si="109"/>
        <v>0.002</v>
      </c>
      <c r="E423" s="18">
        <f>B423*A417</f>
        <v>0.008</v>
      </c>
      <c r="F423" s="18">
        <f t="shared" si="110"/>
        <v>0.008</v>
      </c>
      <c r="G423" s="142"/>
      <c r="H423" s="18">
        <v>1.0</v>
      </c>
      <c r="I423" s="89">
        <f t="shared" si="111"/>
        <v>0.008</v>
      </c>
      <c r="J423" s="116">
        <f>'Insumos Buffet'!D82</f>
        <v>3200</v>
      </c>
      <c r="K423" s="3">
        <f t="shared" si="112"/>
        <v>25.6</v>
      </c>
      <c r="L423" s="3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5.75" customHeight="1">
      <c r="A424" s="31" t="s">
        <v>430</v>
      </c>
      <c r="B424" s="18">
        <v>0.005</v>
      </c>
      <c r="C424" s="18">
        <v>1.0</v>
      </c>
      <c r="D424" s="18">
        <f t="shared" si="109"/>
        <v>0.005</v>
      </c>
      <c r="E424" s="18">
        <f>B424*A417</f>
        <v>0.02</v>
      </c>
      <c r="F424" s="18">
        <f t="shared" si="110"/>
        <v>0.02</v>
      </c>
      <c r="G424" s="87"/>
      <c r="H424" s="18">
        <v>1.0</v>
      </c>
      <c r="I424" s="89">
        <f t="shared" si="111"/>
        <v>0.02</v>
      </c>
      <c r="J424" s="116">
        <f>'Insumos Buffet'!D47</f>
        <v>3007</v>
      </c>
      <c r="K424" s="3">
        <f t="shared" si="112"/>
        <v>60.14</v>
      </c>
      <c r="L424" s="3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5.75" customHeight="1">
      <c r="A425" s="2"/>
      <c r="B425" s="18"/>
      <c r="C425" s="18"/>
      <c r="D425" s="18">
        <f t="shared" si="109"/>
        <v>0</v>
      </c>
      <c r="E425" s="18">
        <f>B425*A417</f>
        <v>0</v>
      </c>
      <c r="F425" s="18">
        <f t="shared" si="110"/>
        <v>0</v>
      </c>
      <c r="G425" s="59"/>
      <c r="H425" s="18"/>
      <c r="I425" s="89">
        <f t="shared" si="111"/>
        <v>0</v>
      </c>
      <c r="J425" s="116"/>
      <c r="K425" s="3">
        <f t="shared" si="112"/>
        <v>0</v>
      </c>
      <c r="L425" s="3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5.75" customHeight="1">
      <c r="A426" s="2"/>
      <c r="B426" s="89"/>
      <c r="C426" s="89"/>
      <c r="D426" s="18">
        <f t="shared" si="109"/>
        <v>0</v>
      </c>
      <c r="E426" s="18">
        <f>B426*A417</f>
        <v>0</v>
      </c>
      <c r="F426" s="18">
        <f t="shared" si="110"/>
        <v>0</v>
      </c>
      <c r="G426" s="148" t="s">
        <v>528</v>
      </c>
      <c r="H426" s="18"/>
      <c r="I426" s="89">
        <f t="shared" si="111"/>
        <v>0</v>
      </c>
      <c r="J426" s="116"/>
      <c r="K426" s="3">
        <f t="shared" si="112"/>
        <v>0</v>
      </c>
      <c r="L426" s="3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5.75" customHeight="1">
      <c r="A427" s="2"/>
      <c r="B427" s="89"/>
      <c r="C427" s="89"/>
      <c r="D427" s="18">
        <f t="shared" si="109"/>
        <v>0</v>
      </c>
      <c r="E427" s="18">
        <f>B427*A417</f>
        <v>0</v>
      </c>
      <c r="F427" s="18">
        <f t="shared" si="110"/>
        <v>0</v>
      </c>
      <c r="G427" s="142"/>
      <c r="H427" s="18"/>
      <c r="I427" s="89">
        <f t="shared" si="111"/>
        <v>0</v>
      </c>
      <c r="J427" s="116"/>
      <c r="K427" s="3">
        <f t="shared" si="112"/>
        <v>0</v>
      </c>
      <c r="L427" s="3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5.75" customHeight="1">
      <c r="A428" s="1"/>
      <c r="B428" s="89"/>
      <c r="C428" s="89"/>
      <c r="D428" s="18">
        <f t="shared" si="109"/>
        <v>0</v>
      </c>
      <c r="E428" s="18">
        <f>B428*A417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116"/>
      <c r="K428" s="3">
        <f t="shared" si="112"/>
        <v>0</v>
      </c>
      <c r="L428" s="3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5.75" customHeight="1">
      <c r="A429" s="1"/>
      <c r="B429" s="89"/>
      <c r="C429" s="89"/>
      <c r="D429" s="18">
        <f t="shared" si="109"/>
        <v>0</v>
      </c>
      <c r="E429" s="18">
        <f>B429*A417</f>
        <v>0</v>
      </c>
      <c r="F429" s="18">
        <f t="shared" si="110"/>
        <v>0</v>
      </c>
      <c r="G429" s="142"/>
      <c r="H429" s="18"/>
      <c r="I429" s="89">
        <f t="shared" si="111"/>
        <v>0</v>
      </c>
      <c r="J429" s="116"/>
      <c r="K429" s="3">
        <f t="shared" si="112"/>
        <v>0</v>
      </c>
      <c r="L429" s="3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5.75" customHeight="1">
      <c r="A430" s="31"/>
      <c r="B430" s="89"/>
      <c r="C430" s="89"/>
      <c r="D430" s="95">
        <f t="shared" si="109"/>
        <v>0</v>
      </c>
      <c r="E430" s="95">
        <f>B430*A417</f>
        <v>0</v>
      </c>
      <c r="F430" s="18">
        <f t="shared" si="110"/>
        <v>0</v>
      </c>
      <c r="G430" s="87"/>
      <c r="H430" s="18"/>
      <c r="I430" s="89">
        <f t="shared" si="111"/>
        <v>0</v>
      </c>
      <c r="J430" s="118"/>
      <c r="K430" s="3">
        <f t="shared" si="112"/>
        <v>0</v>
      </c>
      <c r="L430" s="3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5.75" customHeight="1">
      <c r="A431" s="31"/>
      <c r="B431" s="89"/>
      <c r="C431" s="89"/>
      <c r="D431" s="18">
        <f t="shared" si="109"/>
        <v>0</v>
      </c>
      <c r="E431" s="18">
        <f>B431*A417</f>
        <v>0</v>
      </c>
      <c r="F431" s="18">
        <f t="shared" si="110"/>
        <v>0</v>
      </c>
      <c r="G431" s="143">
        <f>F433/A417</f>
        <v>0.267</v>
      </c>
      <c r="H431" s="18"/>
      <c r="I431" s="89">
        <f t="shared" si="111"/>
        <v>0</v>
      </c>
      <c r="J431" s="3"/>
      <c r="K431" s="3">
        <f t="shared" si="112"/>
        <v>0</v>
      </c>
      <c r="L431" s="3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5.75" customHeight="1">
      <c r="A432" s="31"/>
      <c r="B432" s="89"/>
      <c r="C432" s="89"/>
      <c r="D432" s="18">
        <f t="shared" si="109"/>
        <v>0</v>
      </c>
      <c r="E432" s="18">
        <f>B432*A417</f>
        <v>0</v>
      </c>
      <c r="F432" s="18">
        <f t="shared" si="110"/>
        <v>0</v>
      </c>
      <c r="G432" s="142"/>
      <c r="H432" s="18"/>
      <c r="I432" s="89">
        <f t="shared" si="111"/>
        <v>0</v>
      </c>
      <c r="J432" s="3"/>
      <c r="K432" s="3">
        <f t="shared" si="112"/>
        <v>0</v>
      </c>
      <c r="L432" s="3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5.75" customHeight="1">
      <c r="A433" s="4" t="s">
        <v>495</v>
      </c>
      <c r="B433" s="97">
        <f>SUM(B419:B432)</f>
        <v>0.267</v>
      </c>
      <c r="C433" s="96"/>
      <c r="D433" s="97">
        <f t="shared" ref="D433:F433" si="113">SUM(D419:D432)</f>
        <v>0.267</v>
      </c>
      <c r="E433" s="97">
        <f t="shared" si="113"/>
        <v>1.068</v>
      </c>
      <c r="F433" s="97">
        <f t="shared" si="113"/>
        <v>1.068</v>
      </c>
      <c r="G433" s="87"/>
      <c r="H433" s="96"/>
      <c r="I433" s="97">
        <f t="shared" ref="I433:L433" si="114">SUM(I419:I432)</f>
        <v>1.2155</v>
      </c>
      <c r="J433" s="98">
        <f t="shared" si="114"/>
        <v>28032</v>
      </c>
      <c r="K433" s="98">
        <f t="shared" si="114"/>
        <v>4959.46</v>
      </c>
      <c r="L433" s="98">
        <f t="shared" si="114"/>
        <v>0</v>
      </c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5.75" customHeight="1">
      <c r="A434" s="8"/>
      <c r="B434" s="100"/>
      <c r="C434" s="100"/>
      <c r="D434" s="100"/>
      <c r="E434" s="100"/>
      <c r="F434" s="100"/>
      <c r="G434" s="100"/>
      <c r="H434" s="100"/>
      <c r="I434" s="101" t="s">
        <v>496</v>
      </c>
      <c r="J434" s="100"/>
      <c r="K434" s="100"/>
      <c r="L434" s="101" t="s">
        <v>497</v>
      </c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5.75" customHeight="1">
      <c r="A435" s="8"/>
      <c r="B435" s="100"/>
      <c r="C435" s="100"/>
      <c r="D435" s="100"/>
      <c r="E435" s="100"/>
      <c r="F435" s="100"/>
      <c r="G435" s="100"/>
      <c r="H435" s="100"/>
      <c r="I435" s="104">
        <f>G431*A417</f>
        <v>1.068</v>
      </c>
      <c r="J435" s="100"/>
      <c r="K435" s="100"/>
      <c r="L435" s="104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5.75" customHeight="1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5.75" customHeight="1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5.75" customHeight="1">
      <c r="A438" s="66" t="s">
        <v>339</v>
      </c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6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5.75" customHeight="1">
      <c r="A439" s="78" t="s">
        <v>478</v>
      </c>
      <c r="B439" s="79" t="s">
        <v>479</v>
      </c>
      <c r="C439" s="75"/>
      <c r="D439" s="76"/>
      <c r="E439" s="80" t="s">
        <v>480</v>
      </c>
      <c r="F439" s="75"/>
      <c r="G439" s="76"/>
      <c r="H439" s="79" t="s">
        <v>481</v>
      </c>
      <c r="I439" s="75"/>
      <c r="J439" s="75"/>
      <c r="K439" s="75"/>
      <c r="L439" s="76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5.75" customHeight="1">
      <c r="A440" s="81">
        <f>'Menu Cíclico'!L17</f>
        <v>4</v>
      </c>
      <c r="B440" s="82" t="s">
        <v>482</v>
      </c>
      <c r="C440" s="82" t="s">
        <v>483</v>
      </c>
      <c r="D440" s="82" t="s">
        <v>484</v>
      </c>
      <c r="E440" s="82" t="s">
        <v>485</v>
      </c>
      <c r="F440" s="82" t="s">
        <v>484</v>
      </c>
      <c r="G440" s="82" t="s">
        <v>524</v>
      </c>
      <c r="H440" s="82" t="s">
        <v>486</v>
      </c>
      <c r="I440" s="82" t="s">
        <v>487</v>
      </c>
      <c r="J440" s="147" t="s">
        <v>488</v>
      </c>
      <c r="K440" s="85" t="s">
        <v>489</v>
      </c>
      <c r="L440" s="85" t="s">
        <v>490</v>
      </c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5.75" customHeight="1">
      <c r="A441" s="86" t="s">
        <v>491</v>
      </c>
      <c r="B441" s="87"/>
      <c r="C441" s="87"/>
      <c r="D441" s="87"/>
      <c r="E441" s="87"/>
      <c r="F441" s="87"/>
      <c r="G441" s="87"/>
      <c r="H441" s="87"/>
      <c r="I441" s="87"/>
      <c r="J441" s="115"/>
      <c r="K441" s="87"/>
      <c r="L441" s="8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5.75" customHeight="1">
      <c r="A442" s="37" t="s">
        <v>531</v>
      </c>
      <c r="B442" s="89">
        <v>0.06</v>
      </c>
      <c r="C442" s="89">
        <v>0.9</v>
      </c>
      <c r="D442" s="18">
        <f t="shared" ref="D442:D455" si="115">C442*B442</f>
        <v>0.054</v>
      </c>
      <c r="E442" s="18">
        <f>B442*A440</f>
        <v>0.24</v>
      </c>
      <c r="F442" s="18">
        <f t="shared" ref="F442:F455" si="116">E442*C442</f>
        <v>0.216</v>
      </c>
      <c r="G442" s="140">
        <v>0.0</v>
      </c>
      <c r="H442" s="18">
        <v>1.2</v>
      </c>
      <c r="I442" s="89">
        <f t="shared" ref="I442:I455" si="117">H442*E442</f>
        <v>0.288</v>
      </c>
      <c r="J442" s="116">
        <f>'Insumos Buffet'!D99</f>
        <v>6507</v>
      </c>
      <c r="K442" s="3">
        <f t="shared" ref="K442:K455" si="118">J442*I442</f>
        <v>1874.016</v>
      </c>
      <c r="L442" s="3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5.75" customHeight="1">
      <c r="A443" s="31" t="s">
        <v>331</v>
      </c>
      <c r="B443" s="89">
        <v>0.06</v>
      </c>
      <c r="C443" s="89">
        <v>0.9</v>
      </c>
      <c r="D443" s="18">
        <f t="shared" si="115"/>
        <v>0.054</v>
      </c>
      <c r="E443" s="18">
        <f>B443*A440</f>
        <v>0.24</v>
      </c>
      <c r="F443" s="18">
        <f t="shared" si="116"/>
        <v>0.216</v>
      </c>
      <c r="G443" s="87"/>
      <c r="H443" s="18">
        <v>1.175</v>
      </c>
      <c r="I443" s="89">
        <f t="shared" si="117"/>
        <v>0.282</v>
      </c>
      <c r="J443" s="116">
        <f>'Insumos Buffet'!D18</f>
        <v>3210</v>
      </c>
      <c r="K443" s="3">
        <f t="shared" si="118"/>
        <v>905.22</v>
      </c>
      <c r="L443" s="3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5.75" customHeight="1">
      <c r="A444" s="31" t="s">
        <v>450</v>
      </c>
      <c r="B444" s="18">
        <v>0.06</v>
      </c>
      <c r="C444" s="18">
        <v>0.9</v>
      </c>
      <c r="D444" s="18">
        <f t="shared" si="115"/>
        <v>0.054</v>
      </c>
      <c r="E444" s="18">
        <f>B444*A440</f>
        <v>0.24</v>
      </c>
      <c r="F444" s="18">
        <f t="shared" si="116"/>
        <v>0.216</v>
      </c>
      <c r="G444" s="148" t="s">
        <v>527</v>
      </c>
      <c r="H444" s="18">
        <v>1.2</v>
      </c>
      <c r="I444" s="89">
        <f t="shared" si="117"/>
        <v>0.288</v>
      </c>
      <c r="J444" s="116">
        <f>'Insumos Buffet'!D62</f>
        <v>3756</v>
      </c>
      <c r="K444" s="3">
        <f t="shared" si="118"/>
        <v>1081.728</v>
      </c>
      <c r="L444" s="3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5.75" customHeight="1">
      <c r="A445" s="31" t="s">
        <v>530</v>
      </c>
      <c r="B445" s="18">
        <v>0.05</v>
      </c>
      <c r="C445" s="18">
        <v>0.9</v>
      </c>
      <c r="D445" s="18">
        <f t="shared" si="115"/>
        <v>0.045</v>
      </c>
      <c r="E445" s="18">
        <f>B445*A440</f>
        <v>0.2</v>
      </c>
      <c r="F445" s="18">
        <f t="shared" si="116"/>
        <v>0.18</v>
      </c>
      <c r="G445" s="142"/>
      <c r="H445" s="18">
        <v>1.0</v>
      </c>
      <c r="I445" s="89">
        <f t="shared" si="117"/>
        <v>0.2</v>
      </c>
      <c r="J445" s="116">
        <f>'Insumos Buffet'!D98</f>
        <v>1351</v>
      </c>
      <c r="K445" s="3">
        <f t="shared" si="118"/>
        <v>270.2</v>
      </c>
      <c r="L445" s="3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5.75" customHeight="1">
      <c r="A446" s="31" t="s">
        <v>447</v>
      </c>
      <c r="B446" s="18">
        <v>0.01</v>
      </c>
      <c r="C446" s="18">
        <v>1.0</v>
      </c>
      <c r="D446" s="18">
        <f t="shared" si="115"/>
        <v>0.01</v>
      </c>
      <c r="E446" s="18">
        <f>B446*A440</f>
        <v>0.04</v>
      </c>
      <c r="F446" s="18">
        <f t="shared" si="116"/>
        <v>0.04</v>
      </c>
      <c r="G446" s="142"/>
      <c r="H446" s="18">
        <v>1.0</v>
      </c>
      <c r="I446" s="89">
        <f t="shared" si="117"/>
        <v>0.04</v>
      </c>
      <c r="J446" s="116">
        <f>'Insumos Buffet'!D52</f>
        <v>10000</v>
      </c>
      <c r="K446" s="3">
        <f t="shared" si="118"/>
        <v>400</v>
      </c>
      <c r="L446" s="3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5.75" customHeight="1">
      <c r="A447" s="31" t="s">
        <v>505</v>
      </c>
      <c r="B447" s="18">
        <v>0.002</v>
      </c>
      <c r="C447" s="18">
        <v>1.0</v>
      </c>
      <c r="D447" s="18">
        <f t="shared" si="115"/>
        <v>0.002</v>
      </c>
      <c r="E447" s="18">
        <f>B447*A440</f>
        <v>0.008</v>
      </c>
      <c r="F447" s="18">
        <f t="shared" si="116"/>
        <v>0.008</v>
      </c>
      <c r="G447" s="87"/>
      <c r="H447" s="18">
        <v>1.0</v>
      </c>
      <c r="I447" s="89">
        <f t="shared" si="117"/>
        <v>0.008</v>
      </c>
      <c r="J447" s="116">
        <f>'Insumos Buffet'!D82</f>
        <v>3200</v>
      </c>
      <c r="K447" s="3">
        <f t="shared" si="118"/>
        <v>25.6</v>
      </c>
      <c r="L447" s="3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5.75" customHeight="1">
      <c r="A448" s="31" t="s">
        <v>494</v>
      </c>
      <c r="B448" s="18">
        <v>1.0E-4</v>
      </c>
      <c r="C448" s="18">
        <v>1.0</v>
      </c>
      <c r="D448" s="18">
        <f t="shared" si="115"/>
        <v>0.0001</v>
      </c>
      <c r="E448" s="18">
        <f>B448*A440</f>
        <v>0.0004</v>
      </c>
      <c r="F448" s="18">
        <f t="shared" si="116"/>
        <v>0.0004</v>
      </c>
      <c r="G448" s="59"/>
      <c r="H448" s="18">
        <v>1.0</v>
      </c>
      <c r="I448" s="89">
        <f t="shared" si="117"/>
        <v>0.0004</v>
      </c>
      <c r="J448" s="116">
        <f>'Insumos Buffet'!D70</f>
        <v>145000</v>
      </c>
      <c r="K448" s="3">
        <f t="shared" si="118"/>
        <v>58</v>
      </c>
      <c r="L448" s="3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5.75" customHeight="1">
      <c r="A449" s="183" t="s">
        <v>542</v>
      </c>
      <c r="B449" s="18">
        <v>1.0E-4</v>
      </c>
      <c r="C449" s="89">
        <v>1.0</v>
      </c>
      <c r="D449" s="18">
        <f t="shared" si="115"/>
        <v>0.0001</v>
      </c>
      <c r="E449" s="18">
        <f>B449*A440</f>
        <v>0.0004</v>
      </c>
      <c r="F449" s="18">
        <f t="shared" si="116"/>
        <v>0.0004</v>
      </c>
      <c r="G449" s="148" t="s">
        <v>528</v>
      </c>
      <c r="H449" s="18">
        <v>1.0</v>
      </c>
      <c r="I449" s="89">
        <f t="shared" si="117"/>
        <v>0.0004</v>
      </c>
      <c r="J449" s="116">
        <f>'Insumos Buffet'!D108</f>
        <v>40000</v>
      </c>
      <c r="K449" s="3">
        <f t="shared" si="118"/>
        <v>16</v>
      </c>
      <c r="L449" s="3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5.75" customHeight="1">
      <c r="A450" s="31" t="s">
        <v>433</v>
      </c>
      <c r="B450" s="89">
        <v>0.02</v>
      </c>
      <c r="C450" s="89">
        <v>0.9</v>
      </c>
      <c r="D450" s="18">
        <f t="shared" si="115"/>
        <v>0.018</v>
      </c>
      <c r="E450" s="18">
        <f>B450*A440</f>
        <v>0.08</v>
      </c>
      <c r="F450" s="18">
        <f t="shared" si="116"/>
        <v>0.072</v>
      </c>
      <c r="G450" s="142"/>
      <c r="H450" s="18">
        <v>1.125</v>
      </c>
      <c r="I450" s="89">
        <f t="shared" si="117"/>
        <v>0.09</v>
      </c>
      <c r="J450" s="116">
        <f>'Insumos Buffet'!D49</f>
        <v>18397</v>
      </c>
      <c r="K450" s="3">
        <f t="shared" si="118"/>
        <v>1655.73</v>
      </c>
      <c r="L450" s="3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5.75" customHeight="1">
      <c r="A451" s="31" t="s">
        <v>345</v>
      </c>
      <c r="B451" s="89">
        <v>0.02</v>
      </c>
      <c r="C451" s="89">
        <v>0.9</v>
      </c>
      <c r="D451" s="18">
        <f t="shared" si="115"/>
        <v>0.018</v>
      </c>
      <c r="E451" s="18">
        <f>B451*A440</f>
        <v>0.08</v>
      </c>
      <c r="F451" s="18">
        <f t="shared" si="116"/>
        <v>0.072</v>
      </c>
      <c r="G451" s="142"/>
      <c r="H451" s="18">
        <v>1.175</v>
      </c>
      <c r="I451" s="89">
        <f t="shared" si="117"/>
        <v>0.094</v>
      </c>
      <c r="J451" s="116">
        <f>'Insumos Buffet'!D21</f>
        <v>2990</v>
      </c>
      <c r="K451" s="3">
        <f t="shared" si="118"/>
        <v>281.06</v>
      </c>
      <c r="L451" s="3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5.75" customHeight="1">
      <c r="A452" s="1"/>
      <c r="B452" s="89"/>
      <c r="C452" s="89"/>
      <c r="D452" s="18">
        <f t="shared" si="115"/>
        <v>0</v>
      </c>
      <c r="E452" s="18">
        <f>B452*A440</f>
        <v>0</v>
      </c>
      <c r="F452" s="18">
        <f t="shared" si="116"/>
        <v>0</v>
      </c>
      <c r="G452" s="142"/>
      <c r="H452" s="18"/>
      <c r="I452" s="89">
        <f t="shared" si="117"/>
        <v>0</v>
      </c>
      <c r="J452" s="116"/>
      <c r="K452" s="3">
        <f t="shared" si="118"/>
        <v>0</v>
      </c>
      <c r="L452" s="3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5.75" customHeight="1">
      <c r="A453" s="31"/>
      <c r="B453" s="89"/>
      <c r="C453" s="89"/>
      <c r="D453" s="95">
        <f t="shared" si="115"/>
        <v>0</v>
      </c>
      <c r="E453" s="95">
        <f>B453*A440</f>
        <v>0</v>
      </c>
      <c r="F453" s="18">
        <f t="shared" si="116"/>
        <v>0</v>
      </c>
      <c r="G453" s="87"/>
      <c r="H453" s="18"/>
      <c r="I453" s="89">
        <f t="shared" si="117"/>
        <v>0</v>
      </c>
      <c r="J453" s="118"/>
      <c r="K453" s="3">
        <f t="shared" si="118"/>
        <v>0</v>
      </c>
      <c r="L453" s="3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5.75" customHeight="1">
      <c r="A454" s="31"/>
      <c r="B454" s="89"/>
      <c r="C454" s="89"/>
      <c r="D454" s="18">
        <f t="shared" si="115"/>
        <v>0</v>
      </c>
      <c r="E454" s="18">
        <f>B454*A440</f>
        <v>0</v>
      </c>
      <c r="F454" s="18">
        <f t="shared" si="116"/>
        <v>0</v>
      </c>
      <c r="G454" s="143">
        <f>F456/A440</f>
        <v>0.2552</v>
      </c>
      <c r="H454" s="18"/>
      <c r="I454" s="89">
        <f t="shared" si="117"/>
        <v>0</v>
      </c>
      <c r="J454" s="3"/>
      <c r="K454" s="3">
        <f t="shared" si="118"/>
        <v>0</v>
      </c>
      <c r="L454" s="3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5.75" customHeight="1">
      <c r="A455" s="31"/>
      <c r="B455" s="89"/>
      <c r="C455" s="89"/>
      <c r="D455" s="18">
        <f t="shared" si="115"/>
        <v>0</v>
      </c>
      <c r="E455" s="18">
        <f>B455*A440</f>
        <v>0</v>
      </c>
      <c r="F455" s="18">
        <f t="shared" si="116"/>
        <v>0</v>
      </c>
      <c r="G455" s="142"/>
      <c r="H455" s="18"/>
      <c r="I455" s="89">
        <f t="shared" si="117"/>
        <v>0</v>
      </c>
      <c r="J455" s="3"/>
      <c r="K455" s="3">
        <f t="shared" si="118"/>
        <v>0</v>
      </c>
      <c r="L455" s="3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5.75" customHeight="1">
      <c r="A456" s="4" t="s">
        <v>495</v>
      </c>
      <c r="B456" s="97">
        <f>SUM(B442:B455)</f>
        <v>0.2822</v>
      </c>
      <c r="C456" s="96"/>
      <c r="D456" s="97">
        <f t="shared" ref="D456:F456" si="119">SUM(D442:D455)</f>
        <v>0.2552</v>
      </c>
      <c r="E456" s="97">
        <f t="shared" si="119"/>
        <v>1.1288</v>
      </c>
      <c r="F456" s="97">
        <f t="shared" si="119"/>
        <v>1.0208</v>
      </c>
      <c r="G456" s="87"/>
      <c r="H456" s="96"/>
      <c r="I456" s="97">
        <f t="shared" ref="I456:L456" si="120">SUM(I442:I455)</f>
        <v>1.2908</v>
      </c>
      <c r="J456" s="98">
        <f t="shared" si="120"/>
        <v>234411</v>
      </c>
      <c r="K456" s="98">
        <f t="shared" si="120"/>
        <v>6567.554</v>
      </c>
      <c r="L456" s="98">
        <f t="shared" si="120"/>
        <v>0</v>
      </c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5.75" customHeight="1">
      <c r="A457" s="8"/>
      <c r="B457" s="100"/>
      <c r="C457" s="100"/>
      <c r="D457" s="100"/>
      <c r="E457" s="100"/>
      <c r="F457" s="100"/>
      <c r="G457" s="100"/>
      <c r="H457" s="100"/>
      <c r="I457" s="101" t="s">
        <v>496</v>
      </c>
      <c r="J457" s="100"/>
      <c r="K457" s="100"/>
      <c r="L457" s="101" t="s">
        <v>497</v>
      </c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5.75" customHeight="1">
      <c r="A458" s="8"/>
      <c r="B458" s="100"/>
      <c r="C458" s="100"/>
      <c r="D458" s="100"/>
      <c r="E458" s="100"/>
      <c r="F458" s="100"/>
      <c r="G458" s="100"/>
      <c r="H458" s="100"/>
      <c r="I458" s="104">
        <f>G454*A440</f>
        <v>1.0208</v>
      </c>
      <c r="J458" s="100"/>
      <c r="K458" s="100"/>
      <c r="L458" s="104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5.75" customHeight="1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5.75" customHeight="1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5.75" customHeight="1">
      <c r="A461" s="66" t="s">
        <v>388</v>
      </c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6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5.75" customHeight="1">
      <c r="A462" s="78" t="s">
        <v>478</v>
      </c>
      <c r="B462" s="79" t="s">
        <v>479</v>
      </c>
      <c r="C462" s="75"/>
      <c r="D462" s="76"/>
      <c r="E462" s="80" t="s">
        <v>480</v>
      </c>
      <c r="F462" s="75"/>
      <c r="G462" s="76"/>
      <c r="H462" s="79" t="s">
        <v>481</v>
      </c>
      <c r="I462" s="75"/>
      <c r="J462" s="75"/>
      <c r="K462" s="75"/>
      <c r="L462" s="76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5.75" customHeight="1">
      <c r="A463" s="81">
        <f>'Menu Cíclico'!L18</f>
        <v>4</v>
      </c>
      <c r="B463" s="82" t="s">
        <v>482</v>
      </c>
      <c r="C463" s="82" t="s">
        <v>483</v>
      </c>
      <c r="D463" s="82" t="s">
        <v>484</v>
      </c>
      <c r="E463" s="82" t="s">
        <v>485</v>
      </c>
      <c r="F463" s="82" t="s">
        <v>484</v>
      </c>
      <c r="G463" s="82" t="s">
        <v>524</v>
      </c>
      <c r="H463" s="82" t="s">
        <v>486</v>
      </c>
      <c r="I463" s="82" t="s">
        <v>487</v>
      </c>
      <c r="J463" s="147" t="s">
        <v>488</v>
      </c>
      <c r="K463" s="85" t="s">
        <v>489</v>
      </c>
      <c r="L463" s="85" t="s">
        <v>490</v>
      </c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5.75" customHeight="1">
      <c r="A464" s="86" t="s">
        <v>491</v>
      </c>
      <c r="B464" s="87"/>
      <c r="C464" s="87"/>
      <c r="D464" s="87"/>
      <c r="E464" s="87"/>
      <c r="F464" s="87"/>
      <c r="G464" s="87"/>
      <c r="H464" s="87"/>
      <c r="I464" s="87"/>
      <c r="J464" s="115"/>
      <c r="K464" s="87"/>
      <c r="L464" s="8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5.75" customHeight="1">
      <c r="A465" s="37" t="s">
        <v>450</v>
      </c>
      <c r="B465" s="89">
        <v>0.09</v>
      </c>
      <c r="C465" s="89">
        <v>1.1</v>
      </c>
      <c r="D465" s="18">
        <f t="shared" ref="D465:D478" si="121">C465*B465</f>
        <v>0.099</v>
      </c>
      <c r="E465" s="18">
        <f>B465*A463</f>
        <v>0.36</v>
      </c>
      <c r="F465" s="18">
        <f t="shared" ref="F465:F478" si="122">E465*C465</f>
        <v>0.396</v>
      </c>
      <c r="G465" s="140">
        <v>0.0</v>
      </c>
      <c r="H465" s="18">
        <v>1.175</v>
      </c>
      <c r="I465" s="89">
        <f t="shared" ref="I465:I478" si="123">H465*E465</f>
        <v>0.423</v>
      </c>
      <c r="J465" s="116">
        <f>'Insumos Buffet'!D62</f>
        <v>3756</v>
      </c>
      <c r="K465" s="3">
        <f t="shared" ref="K465:K478" si="124">J465*I465</f>
        <v>1588.788</v>
      </c>
      <c r="L465" s="3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5.75" customHeight="1">
      <c r="A466" s="31" t="s">
        <v>459</v>
      </c>
      <c r="B466" s="89">
        <v>0.09</v>
      </c>
      <c r="C466" s="89">
        <v>1.0</v>
      </c>
      <c r="D466" s="18">
        <f t="shared" si="121"/>
        <v>0.09</v>
      </c>
      <c r="E466" s="18">
        <f>B466*A463</f>
        <v>0.36</v>
      </c>
      <c r="F466" s="18">
        <f t="shared" si="122"/>
        <v>0.36</v>
      </c>
      <c r="G466" s="87"/>
      <c r="H466" s="18">
        <v>1.125</v>
      </c>
      <c r="I466" s="89">
        <f t="shared" si="123"/>
        <v>0.405</v>
      </c>
      <c r="J466" s="116">
        <f>'Insumos Buffet'!D96</f>
        <v>2328</v>
      </c>
      <c r="K466" s="3">
        <f t="shared" si="124"/>
        <v>942.84</v>
      </c>
      <c r="L466" s="3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5.75" customHeight="1">
      <c r="A467" s="31" t="s">
        <v>423</v>
      </c>
      <c r="B467" s="18">
        <v>0.05</v>
      </c>
      <c r="C467" s="18">
        <v>1.0</v>
      </c>
      <c r="D467" s="18">
        <f t="shared" si="121"/>
        <v>0.05</v>
      </c>
      <c r="E467" s="18">
        <f>B467*A463</f>
        <v>0.2</v>
      </c>
      <c r="F467" s="18">
        <f t="shared" si="122"/>
        <v>0.2</v>
      </c>
      <c r="G467" s="148" t="s">
        <v>527</v>
      </c>
      <c r="H467" s="18">
        <v>1.0</v>
      </c>
      <c r="I467" s="89">
        <f t="shared" si="123"/>
        <v>0.2</v>
      </c>
      <c r="J467" s="116">
        <f>'Insumos Buffet'!D41</f>
        <v>432</v>
      </c>
      <c r="K467" s="3">
        <f t="shared" si="124"/>
        <v>86.4</v>
      </c>
      <c r="L467" s="3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5.75" customHeight="1">
      <c r="A468" s="31" t="s">
        <v>502</v>
      </c>
      <c r="B468" s="18">
        <v>0.01</v>
      </c>
      <c r="C468" s="18">
        <v>1.0</v>
      </c>
      <c r="D468" s="18">
        <f t="shared" si="121"/>
        <v>0.01</v>
      </c>
      <c r="E468" s="18">
        <f>B468*A463</f>
        <v>0.04</v>
      </c>
      <c r="F468" s="18">
        <f t="shared" si="122"/>
        <v>0.04</v>
      </c>
      <c r="G468" s="142"/>
      <c r="H468" s="18">
        <v>1.0</v>
      </c>
      <c r="I468" s="89">
        <f t="shared" si="123"/>
        <v>0.04</v>
      </c>
      <c r="J468" s="116">
        <f>'Insumos Buffet'!D73</f>
        <v>20363</v>
      </c>
      <c r="K468" s="3">
        <f t="shared" si="124"/>
        <v>814.52</v>
      </c>
      <c r="L468" s="3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5.75" customHeight="1">
      <c r="A469" s="31" t="s">
        <v>505</v>
      </c>
      <c r="B469" s="18">
        <v>0.002</v>
      </c>
      <c r="C469" s="18">
        <v>1.0</v>
      </c>
      <c r="D469" s="18">
        <f t="shared" si="121"/>
        <v>0.002</v>
      </c>
      <c r="E469" s="18">
        <f>B469*A463</f>
        <v>0.008</v>
      </c>
      <c r="F469" s="18">
        <f t="shared" si="122"/>
        <v>0.008</v>
      </c>
      <c r="G469" s="142"/>
      <c r="H469" s="18">
        <v>1.0</v>
      </c>
      <c r="I469" s="89">
        <f t="shared" si="123"/>
        <v>0.008</v>
      </c>
      <c r="J469" s="116">
        <f>'Insumos Buffet'!D82</f>
        <v>3200</v>
      </c>
      <c r="K469" s="3">
        <f t="shared" si="124"/>
        <v>25.6</v>
      </c>
      <c r="L469" s="3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5.75" customHeight="1">
      <c r="A470" s="31" t="s">
        <v>494</v>
      </c>
      <c r="B470" s="18">
        <v>1.0E-4</v>
      </c>
      <c r="C470" s="18">
        <v>1.0</v>
      </c>
      <c r="D470" s="18">
        <f t="shared" si="121"/>
        <v>0.0001</v>
      </c>
      <c r="E470" s="18">
        <f>B470*A463</f>
        <v>0.0004</v>
      </c>
      <c r="F470" s="18">
        <f t="shared" si="122"/>
        <v>0.0004</v>
      </c>
      <c r="G470" s="87"/>
      <c r="H470" s="18">
        <v>1.0</v>
      </c>
      <c r="I470" s="89">
        <f t="shared" si="123"/>
        <v>0.0004</v>
      </c>
      <c r="J470" s="116">
        <f>'Insumos Buffet'!D70</f>
        <v>145000</v>
      </c>
      <c r="K470" s="3">
        <f t="shared" si="124"/>
        <v>58</v>
      </c>
      <c r="L470" s="3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5.75" customHeight="1">
      <c r="A471" s="2"/>
      <c r="B471" s="18"/>
      <c r="C471" s="18"/>
      <c r="D471" s="18">
        <f t="shared" si="121"/>
        <v>0</v>
      </c>
      <c r="E471" s="18">
        <f>B471*A463</f>
        <v>0</v>
      </c>
      <c r="F471" s="18">
        <f t="shared" si="122"/>
        <v>0</v>
      </c>
      <c r="G471" s="59"/>
      <c r="H471" s="18"/>
      <c r="I471" s="89">
        <f t="shared" si="123"/>
        <v>0</v>
      </c>
      <c r="J471" s="116"/>
      <c r="K471" s="3">
        <f t="shared" si="124"/>
        <v>0</v>
      </c>
      <c r="L471" s="3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5.75" customHeight="1">
      <c r="A472" s="2"/>
      <c r="B472" s="89"/>
      <c r="C472" s="89"/>
      <c r="D472" s="18">
        <f t="shared" si="121"/>
        <v>0</v>
      </c>
      <c r="E472" s="18">
        <f>B472*A463</f>
        <v>0</v>
      </c>
      <c r="F472" s="18">
        <f t="shared" si="122"/>
        <v>0</v>
      </c>
      <c r="G472" s="148" t="s">
        <v>528</v>
      </c>
      <c r="H472" s="18"/>
      <c r="I472" s="89">
        <f t="shared" si="123"/>
        <v>0</v>
      </c>
      <c r="J472" s="116"/>
      <c r="K472" s="3">
        <f t="shared" si="124"/>
        <v>0</v>
      </c>
      <c r="L472" s="3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5.75" customHeight="1">
      <c r="A473" s="2"/>
      <c r="B473" s="89"/>
      <c r="C473" s="89"/>
      <c r="D473" s="18">
        <f t="shared" si="121"/>
        <v>0</v>
      </c>
      <c r="E473" s="18">
        <f>B473*A463</f>
        <v>0</v>
      </c>
      <c r="F473" s="18">
        <f t="shared" si="122"/>
        <v>0</v>
      </c>
      <c r="G473" s="142"/>
      <c r="H473" s="18"/>
      <c r="I473" s="89">
        <f t="shared" si="123"/>
        <v>0</v>
      </c>
      <c r="J473" s="116"/>
      <c r="K473" s="3">
        <f t="shared" si="124"/>
        <v>0</v>
      </c>
      <c r="L473" s="3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5.75" customHeight="1">
      <c r="A474" s="1"/>
      <c r="B474" s="89"/>
      <c r="C474" s="89"/>
      <c r="D474" s="18">
        <f t="shared" si="121"/>
        <v>0</v>
      </c>
      <c r="E474" s="18">
        <f>B474*A463</f>
        <v>0</v>
      </c>
      <c r="F474" s="18">
        <f t="shared" si="122"/>
        <v>0</v>
      </c>
      <c r="G474" s="142"/>
      <c r="H474" s="18"/>
      <c r="I474" s="89">
        <f t="shared" si="123"/>
        <v>0</v>
      </c>
      <c r="J474" s="116"/>
      <c r="K474" s="3">
        <f t="shared" si="124"/>
        <v>0</v>
      </c>
      <c r="L474" s="3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5.75" customHeight="1">
      <c r="A475" s="1"/>
      <c r="B475" s="89"/>
      <c r="C475" s="89"/>
      <c r="D475" s="18">
        <f t="shared" si="121"/>
        <v>0</v>
      </c>
      <c r="E475" s="18">
        <f>B475*A463</f>
        <v>0</v>
      </c>
      <c r="F475" s="18">
        <f t="shared" si="122"/>
        <v>0</v>
      </c>
      <c r="G475" s="142"/>
      <c r="H475" s="18"/>
      <c r="I475" s="89">
        <f t="shared" si="123"/>
        <v>0</v>
      </c>
      <c r="J475" s="116"/>
      <c r="K475" s="3">
        <f t="shared" si="124"/>
        <v>0</v>
      </c>
      <c r="L475" s="3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5.75" customHeight="1">
      <c r="A476" s="31"/>
      <c r="B476" s="89"/>
      <c r="C476" s="89"/>
      <c r="D476" s="95">
        <f t="shared" si="121"/>
        <v>0</v>
      </c>
      <c r="E476" s="95">
        <f>B476*A463</f>
        <v>0</v>
      </c>
      <c r="F476" s="18">
        <f t="shared" si="122"/>
        <v>0</v>
      </c>
      <c r="G476" s="87"/>
      <c r="H476" s="18"/>
      <c r="I476" s="89">
        <f t="shared" si="123"/>
        <v>0</v>
      </c>
      <c r="J476" s="118"/>
      <c r="K476" s="3">
        <f t="shared" si="124"/>
        <v>0</v>
      </c>
      <c r="L476" s="3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5.75" customHeight="1">
      <c r="A477" s="31"/>
      <c r="B477" s="89"/>
      <c r="C477" s="89"/>
      <c r="D477" s="18">
        <f t="shared" si="121"/>
        <v>0</v>
      </c>
      <c r="E477" s="18">
        <f>B477*A463</f>
        <v>0</v>
      </c>
      <c r="F477" s="18">
        <f t="shared" si="122"/>
        <v>0</v>
      </c>
      <c r="G477" s="143">
        <f>F479/A463</f>
        <v>0.2511</v>
      </c>
      <c r="H477" s="18"/>
      <c r="I477" s="89">
        <f t="shared" si="123"/>
        <v>0</v>
      </c>
      <c r="J477" s="3"/>
      <c r="K477" s="3">
        <f t="shared" si="124"/>
        <v>0</v>
      </c>
      <c r="L477" s="3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5.75" customHeight="1">
      <c r="A478" s="31"/>
      <c r="B478" s="89"/>
      <c r="C478" s="89"/>
      <c r="D478" s="18">
        <f t="shared" si="121"/>
        <v>0</v>
      </c>
      <c r="E478" s="18">
        <f>B478*A463</f>
        <v>0</v>
      </c>
      <c r="F478" s="18">
        <f t="shared" si="122"/>
        <v>0</v>
      </c>
      <c r="G478" s="142"/>
      <c r="H478" s="18"/>
      <c r="I478" s="89">
        <f t="shared" si="123"/>
        <v>0</v>
      </c>
      <c r="J478" s="3"/>
      <c r="K478" s="3">
        <f t="shared" si="124"/>
        <v>0</v>
      </c>
      <c r="L478" s="3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5.75" customHeight="1">
      <c r="A479" s="4" t="s">
        <v>495</v>
      </c>
      <c r="B479" s="97">
        <f>SUM(B465:B478)</f>
        <v>0.2421</v>
      </c>
      <c r="C479" s="96"/>
      <c r="D479" s="97">
        <f t="shared" ref="D479:F479" si="125">SUM(D465:D478)</f>
        <v>0.2511</v>
      </c>
      <c r="E479" s="97">
        <f t="shared" si="125"/>
        <v>0.9684</v>
      </c>
      <c r="F479" s="97">
        <f t="shared" si="125"/>
        <v>1.0044</v>
      </c>
      <c r="G479" s="87"/>
      <c r="H479" s="96"/>
      <c r="I479" s="97">
        <f t="shared" ref="I479:L479" si="126">SUM(I465:I478)</f>
        <v>1.0764</v>
      </c>
      <c r="J479" s="98">
        <f t="shared" si="126"/>
        <v>175079</v>
      </c>
      <c r="K479" s="98">
        <f t="shared" si="126"/>
        <v>3516.148</v>
      </c>
      <c r="L479" s="98">
        <f t="shared" si="126"/>
        <v>0</v>
      </c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5.75" customHeight="1">
      <c r="A480" s="8"/>
      <c r="B480" s="100"/>
      <c r="C480" s="100"/>
      <c r="D480" s="100"/>
      <c r="E480" s="100"/>
      <c r="F480" s="100"/>
      <c r="G480" s="100"/>
      <c r="H480" s="100"/>
      <c r="I480" s="101" t="s">
        <v>496</v>
      </c>
      <c r="J480" s="100"/>
      <c r="K480" s="100"/>
      <c r="L480" s="101" t="s">
        <v>497</v>
      </c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5.75" customHeight="1">
      <c r="A481" s="8"/>
      <c r="B481" s="100"/>
      <c r="C481" s="100"/>
      <c r="D481" s="100"/>
      <c r="E481" s="100"/>
      <c r="F481" s="100"/>
      <c r="G481" s="100"/>
      <c r="H481" s="100"/>
      <c r="I481" s="104">
        <f>G477*A463</f>
        <v>1.0044</v>
      </c>
      <c r="J481" s="100"/>
      <c r="K481" s="100"/>
      <c r="L481" s="104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5.75" customHeight="1">
      <c r="A484" s="66" t="s">
        <v>105</v>
      </c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6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5.75" customHeight="1">
      <c r="A485" s="78" t="s">
        <v>478</v>
      </c>
      <c r="B485" s="79" t="s">
        <v>479</v>
      </c>
      <c r="C485" s="75"/>
      <c r="D485" s="76"/>
      <c r="E485" s="80" t="s">
        <v>480</v>
      </c>
      <c r="F485" s="75"/>
      <c r="G485" s="76"/>
      <c r="H485" s="79" t="s">
        <v>481</v>
      </c>
      <c r="I485" s="75"/>
      <c r="J485" s="75"/>
      <c r="K485" s="75"/>
      <c r="L485" s="76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5.75" customHeight="1">
      <c r="A486" s="81">
        <f>'Menu Cíclico'!P17</f>
        <v>4</v>
      </c>
      <c r="B486" s="82" t="s">
        <v>482</v>
      </c>
      <c r="C486" s="82" t="s">
        <v>483</v>
      </c>
      <c r="D486" s="82" t="s">
        <v>484</v>
      </c>
      <c r="E486" s="82" t="s">
        <v>485</v>
      </c>
      <c r="F486" s="82" t="s">
        <v>484</v>
      </c>
      <c r="G486" s="82" t="s">
        <v>524</v>
      </c>
      <c r="H486" s="82" t="s">
        <v>486</v>
      </c>
      <c r="I486" s="82" t="s">
        <v>487</v>
      </c>
      <c r="J486" s="147" t="s">
        <v>488</v>
      </c>
      <c r="K486" s="85" t="s">
        <v>489</v>
      </c>
      <c r="L486" s="85" t="s">
        <v>490</v>
      </c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5.75" customHeight="1">
      <c r="A487" s="86" t="s">
        <v>491</v>
      </c>
      <c r="B487" s="87"/>
      <c r="C487" s="87"/>
      <c r="D487" s="87"/>
      <c r="E487" s="87"/>
      <c r="F487" s="87"/>
      <c r="G487" s="87"/>
      <c r="H487" s="87"/>
      <c r="I487" s="87"/>
      <c r="J487" s="115"/>
      <c r="K487" s="87"/>
      <c r="L487" s="8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5.75" customHeight="1">
      <c r="A488" s="37" t="s">
        <v>529</v>
      </c>
      <c r="B488" s="89">
        <v>0.15</v>
      </c>
      <c r="C488" s="89">
        <v>1.0</v>
      </c>
      <c r="D488" s="18">
        <f t="shared" ref="D488:D501" si="127">C488*B488</f>
        <v>0.15</v>
      </c>
      <c r="E488" s="18">
        <f>B488*A486</f>
        <v>0.6</v>
      </c>
      <c r="F488" s="18">
        <f t="shared" ref="F488:F501" si="128">E488*C488</f>
        <v>0.6</v>
      </c>
      <c r="G488" s="140">
        <v>0.0</v>
      </c>
      <c r="H488" s="18">
        <v>1.3</v>
      </c>
      <c r="I488" s="89">
        <f t="shared" ref="I488:I501" si="129">H488*E488</f>
        <v>0.78</v>
      </c>
      <c r="J488" s="116">
        <f>'Insumos Buffet'!D97</f>
        <v>5002</v>
      </c>
      <c r="K488" s="3">
        <f t="shared" ref="K488:K501" si="130">J488*I488</f>
        <v>3901.56</v>
      </c>
      <c r="L488" s="3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5.75" customHeight="1">
      <c r="A489" s="31" t="s">
        <v>502</v>
      </c>
      <c r="B489" s="89">
        <v>0.02</v>
      </c>
      <c r="C489" s="89">
        <v>1.0</v>
      </c>
      <c r="D489" s="18">
        <f t="shared" si="127"/>
        <v>0.02</v>
      </c>
      <c r="E489" s="18">
        <f>B489*A486</f>
        <v>0.08</v>
      </c>
      <c r="F489" s="18">
        <f t="shared" si="128"/>
        <v>0.08</v>
      </c>
      <c r="G489" s="87"/>
      <c r="H489" s="18">
        <v>1.0</v>
      </c>
      <c r="I489" s="89">
        <f t="shared" si="129"/>
        <v>0.08</v>
      </c>
      <c r="J489" s="116">
        <f>'Insumos Buffet'!D73</f>
        <v>20363</v>
      </c>
      <c r="K489" s="3">
        <f t="shared" si="130"/>
        <v>1629.04</v>
      </c>
      <c r="L489" s="3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5.75" customHeight="1">
      <c r="A490" s="31" t="s">
        <v>425</v>
      </c>
      <c r="B490" s="18">
        <v>0.02</v>
      </c>
      <c r="C490" s="18">
        <v>1.0</v>
      </c>
      <c r="D490" s="18">
        <f t="shared" si="127"/>
        <v>0.02</v>
      </c>
      <c r="E490" s="18">
        <f>B490*A486</f>
        <v>0.08</v>
      </c>
      <c r="F490" s="18">
        <f t="shared" si="128"/>
        <v>0.08</v>
      </c>
      <c r="G490" s="148" t="s">
        <v>527</v>
      </c>
      <c r="H490" s="18">
        <v>1.0</v>
      </c>
      <c r="I490" s="89">
        <f t="shared" si="129"/>
        <v>0.08</v>
      </c>
      <c r="J490" s="116">
        <f>'Insumos Buffet'!D42</f>
        <v>23900</v>
      </c>
      <c r="K490" s="3">
        <f t="shared" si="130"/>
        <v>1912</v>
      </c>
      <c r="L490" s="3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5.75" customHeight="1">
      <c r="A491" s="31" t="s">
        <v>441</v>
      </c>
      <c r="B491" s="18">
        <v>0.04</v>
      </c>
      <c r="C491" s="18">
        <v>1.0</v>
      </c>
      <c r="D491" s="18">
        <f t="shared" si="127"/>
        <v>0.04</v>
      </c>
      <c r="E491" s="18">
        <f>B491*A486</f>
        <v>0.16</v>
      </c>
      <c r="F491" s="18">
        <f t="shared" si="128"/>
        <v>0.16</v>
      </c>
      <c r="G491" s="142"/>
      <c r="H491" s="18">
        <v>1.0</v>
      </c>
      <c r="I491" s="89">
        <f t="shared" si="129"/>
        <v>0.16</v>
      </c>
      <c r="J491" s="116">
        <f>'Insumos Buffet'!D88</f>
        <v>49781.722</v>
      </c>
      <c r="K491" s="3">
        <f t="shared" si="130"/>
        <v>7965.07552</v>
      </c>
      <c r="L491" s="3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5.75" customHeight="1">
      <c r="A492" s="31" t="s">
        <v>505</v>
      </c>
      <c r="B492" s="18">
        <v>0.002</v>
      </c>
      <c r="C492" s="18">
        <v>1.0</v>
      </c>
      <c r="D492" s="18">
        <f t="shared" si="127"/>
        <v>0.002</v>
      </c>
      <c r="E492" s="18">
        <f>B492*A486</f>
        <v>0.008</v>
      </c>
      <c r="F492" s="18">
        <f t="shared" si="128"/>
        <v>0.008</v>
      </c>
      <c r="G492" s="142"/>
      <c r="H492" s="18">
        <v>1.0</v>
      </c>
      <c r="I492" s="89">
        <f t="shared" si="129"/>
        <v>0.008</v>
      </c>
      <c r="J492" s="116">
        <f>'Insumos Buffet'!D82</f>
        <v>3200</v>
      </c>
      <c r="K492" s="3">
        <f t="shared" si="130"/>
        <v>25.6</v>
      </c>
      <c r="L492" s="3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5.75" customHeight="1">
      <c r="A493" s="31" t="s">
        <v>494</v>
      </c>
      <c r="B493" s="18">
        <v>1.0E-4</v>
      </c>
      <c r="C493" s="18">
        <v>1.0</v>
      </c>
      <c r="D493" s="18">
        <f t="shared" si="127"/>
        <v>0.0001</v>
      </c>
      <c r="E493" s="18">
        <f>B493*A486</f>
        <v>0.0004</v>
      </c>
      <c r="F493" s="18">
        <f t="shared" si="128"/>
        <v>0.0004</v>
      </c>
      <c r="G493" s="87"/>
      <c r="H493" s="18">
        <v>1.0</v>
      </c>
      <c r="I493" s="89">
        <f t="shared" si="129"/>
        <v>0.0004</v>
      </c>
      <c r="J493" s="116">
        <f>'Insumos Buffet'!D70</f>
        <v>145000</v>
      </c>
      <c r="K493" s="3">
        <f t="shared" si="130"/>
        <v>58</v>
      </c>
      <c r="L493" s="3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5.75" customHeight="1">
      <c r="A494" s="31" t="s">
        <v>453</v>
      </c>
      <c r="B494" s="18">
        <v>0.005</v>
      </c>
      <c r="C494" s="18">
        <v>1.0</v>
      </c>
      <c r="D494" s="18">
        <f t="shared" si="127"/>
        <v>0.005</v>
      </c>
      <c r="E494" s="18">
        <f>B494*A486</f>
        <v>0.02</v>
      </c>
      <c r="F494" s="18">
        <f t="shared" si="128"/>
        <v>0.02</v>
      </c>
      <c r="G494" s="59"/>
      <c r="H494" s="18">
        <v>1.0</v>
      </c>
      <c r="I494" s="89">
        <f t="shared" si="129"/>
        <v>0.02</v>
      </c>
      <c r="J494" s="116">
        <f>'Insumos Buffet'!D75</f>
        <v>76300</v>
      </c>
      <c r="K494" s="3">
        <f t="shared" si="130"/>
        <v>1526</v>
      </c>
      <c r="L494" s="3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5.75" customHeight="1">
      <c r="A495" s="2"/>
      <c r="B495" s="89"/>
      <c r="C495" s="89"/>
      <c r="D495" s="18">
        <f t="shared" si="127"/>
        <v>0</v>
      </c>
      <c r="E495" s="18">
        <f>B495*A486</f>
        <v>0</v>
      </c>
      <c r="F495" s="18">
        <f t="shared" si="128"/>
        <v>0</v>
      </c>
      <c r="G495" s="148" t="s">
        <v>528</v>
      </c>
      <c r="H495" s="18"/>
      <c r="I495" s="89">
        <f t="shared" si="129"/>
        <v>0</v>
      </c>
      <c r="J495" s="116"/>
      <c r="K495" s="3">
        <f t="shared" si="130"/>
        <v>0</v>
      </c>
      <c r="L495" s="3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5.75" customHeight="1">
      <c r="A496" s="2"/>
      <c r="B496" s="89"/>
      <c r="C496" s="89"/>
      <c r="D496" s="18">
        <f t="shared" si="127"/>
        <v>0</v>
      </c>
      <c r="E496" s="18">
        <f>B496*A486</f>
        <v>0</v>
      </c>
      <c r="F496" s="18">
        <f t="shared" si="128"/>
        <v>0</v>
      </c>
      <c r="G496" s="142"/>
      <c r="H496" s="18"/>
      <c r="I496" s="89">
        <f t="shared" si="129"/>
        <v>0</v>
      </c>
      <c r="J496" s="116"/>
      <c r="K496" s="3">
        <f t="shared" si="130"/>
        <v>0</v>
      </c>
      <c r="L496" s="3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5.75" customHeight="1">
      <c r="A497" s="1"/>
      <c r="B497" s="89"/>
      <c r="C497" s="89"/>
      <c r="D497" s="18">
        <f t="shared" si="127"/>
        <v>0</v>
      </c>
      <c r="E497" s="18">
        <f>B497*A486</f>
        <v>0</v>
      </c>
      <c r="F497" s="18">
        <f t="shared" si="128"/>
        <v>0</v>
      </c>
      <c r="G497" s="142"/>
      <c r="H497" s="18"/>
      <c r="I497" s="89">
        <f t="shared" si="129"/>
        <v>0</v>
      </c>
      <c r="J497" s="116"/>
      <c r="K497" s="3">
        <f t="shared" si="130"/>
        <v>0</v>
      </c>
      <c r="L497" s="3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5.75" customHeight="1">
      <c r="A498" s="1"/>
      <c r="B498" s="89"/>
      <c r="C498" s="89"/>
      <c r="D498" s="18">
        <f t="shared" si="127"/>
        <v>0</v>
      </c>
      <c r="E498" s="18">
        <f>B498*A486</f>
        <v>0</v>
      </c>
      <c r="F498" s="18">
        <f t="shared" si="128"/>
        <v>0</v>
      </c>
      <c r="G498" s="142"/>
      <c r="H498" s="18"/>
      <c r="I498" s="89">
        <f t="shared" si="129"/>
        <v>0</v>
      </c>
      <c r="J498" s="116"/>
      <c r="K498" s="3">
        <f t="shared" si="130"/>
        <v>0</v>
      </c>
      <c r="L498" s="3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5.75" customHeight="1">
      <c r="A499" s="31"/>
      <c r="B499" s="89"/>
      <c r="C499" s="89"/>
      <c r="D499" s="95">
        <f t="shared" si="127"/>
        <v>0</v>
      </c>
      <c r="E499" s="95">
        <f>B499*A486</f>
        <v>0</v>
      </c>
      <c r="F499" s="18">
        <f t="shared" si="128"/>
        <v>0</v>
      </c>
      <c r="G499" s="87"/>
      <c r="H499" s="18"/>
      <c r="I499" s="89">
        <f t="shared" si="129"/>
        <v>0</v>
      </c>
      <c r="J499" s="118"/>
      <c r="K499" s="3">
        <f t="shared" si="130"/>
        <v>0</v>
      </c>
      <c r="L499" s="3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5.75" customHeight="1">
      <c r="A500" s="31"/>
      <c r="B500" s="89"/>
      <c r="C500" s="89"/>
      <c r="D500" s="18">
        <f t="shared" si="127"/>
        <v>0</v>
      </c>
      <c r="E500" s="18">
        <f>B500*A486</f>
        <v>0</v>
      </c>
      <c r="F500" s="18">
        <f t="shared" si="128"/>
        <v>0</v>
      </c>
      <c r="G500" s="143">
        <f>F502/A486</f>
        <v>0.2371</v>
      </c>
      <c r="H500" s="18"/>
      <c r="I500" s="89">
        <f t="shared" si="129"/>
        <v>0</v>
      </c>
      <c r="J500" s="3"/>
      <c r="K500" s="3">
        <f t="shared" si="130"/>
        <v>0</v>
      </c>
      <c r="L500" s="3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5.75" customHeight="1">
      <c r="A501" s="31"/>
      <c r="B501" s="89"/>
      <c r="C501" s="89"/>
      <c r="D501" s="18">
        <f t="shared" si="127"/>
        <v>0</v>
      </c>
      <c r="E501" s="18">
        <f>B501*A486</f>
        <v>0</v>
      </c>
      <c r="F501" s="18">
        <f t="shared" si="128"/>
        <v>0</v>
      </c>
      <c r="G501" s="142"/>
      <c r="H501" s="18"/>
      <c r="I501" s="89">
        <f t="shared" si="129"/>
        <v>0</v>
      </c>
      <c r="J501" s="3"/>
      <c r="K501" s="3">
        <f t="shared" si="130"/>
        <v>0</v>
      </c>
      <c r="L501" s="3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5.75" customHeight="1">
      <c r="A502" s="4" t="s">
        <v>495</v>
      </c>
      <c r="B502" s="97">
        <f>SUM(B488:B501)</f>
        <v>0.2371</v>
      </c>
      <c r="C502" s="96"/>
      <c r="D502" s="97">
        <f t="shared" ref="D502:F502" si="131">SUM(D488:D501)</f>
        <v>0.2371</v>
      </c>
      <c r="E502" s="97">
        <f t="shared" si="131"/>
        <v>0.9484</v>
      </c>
      <c r="F502" s="97">
        <f t="shared" si="131"/>
        <v>0.9484</v>
      </c>
      <c r="G502" s="87"/>
      <c r="H502" s="96"/>
      <c r="I502" s="97">
        <f t="shared" ref="I502:L502" si="132">SUM(I488:I501)</f>
        <v>1.1284</v>
      </c>
      <c r="J502" s="98">
        <f t="shared" si="132"/>
        <v>323546.722</v>
      </c>
      <c r="K502" s="98">
        <f t="shared" si="132"/>
        <v>17017.27552</v>
      </c>
      <c r="L502" s="98">
        <f t="shared" si="132"/>
        <v>0</v>
      </c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5.75" customHeight="1">
      <c r="A503" s="8"/>
      <c r="B503" s="100"/>
      <c r="C503" s="100"/>
      <c r="D503" s="100"/>
      <c r="E503" s="100"/>
      <c r="F503" s="100"/>
      <c r="G503" s="100"/>
      <c r="H503" s="100"/>
      <c r="I503" s="101" t="s">
        <v>496</v>
      </c>
      <c r="J503" s="100"/>
      <c r="K503" s="100"/>
      <c r="L503" s="101" t="s">
        <v>497</v>
      </c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5.75" customHeight="1">
      <c r="A504" s="8"/>
      <c r="B504" s="100"/>
      <c r="C504" s="100"/>
      <c r="D504" s="100"/>
      <c r="E504" s="100"/>
      <c r="F504" s="100"/>
      <c r="G504" s="100"/>
      <c r="H504" s="100"/>
      <c r="I504" s="104">
        <f>G500*A486</f>
        <v>0.9484</v>
      </c>
      <c r="J504" s="100"/>
      <c r="K504" s="100"/>
      <c r="L504" s="104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5.75" customHeight="1">
      <c r="A505" s="8"/>
      <c r="B505" s="100"/>
      <c r="C505" s="100"/>
      <c r="D505" s="100"/>
      <c r="E505" s="100"/>
      <c r="F505" s="100"/>
      <c r="G505" s="100"/>
      <c r="H505" s="100"/>
      <c r="I505" s="107"/>
      <c r="J505" s="100"/>
      <c r="K505" s="100"/>
      <c r="L505" s="10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5.75" customHeight="1">
      <c r="A507" s="66" t="s">
        <v>279</v>
      </c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6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5.75" customHeight="1">
      <c r="A508" s="78" t="s">
        <v>478</v>
      </c>
      <c r="B508" s="79" t="s">
        <v>479</v>
      </c>
      <c r="C508" s="75"/>
      <c r="D508" s="76"/>
      <c r="E508" s="80" t="s">
        <v>480</v>
      </c>
      <c r="F508" s="75"/>
      <c r="G508" s="76"/>
      <c r="H508" s="79" t="s">
        <v>481</v>
      </c>
      <c r="I508" s="75"/>
      <c r="J508" s="75"/>
      <c r="K508" s="75"/>
      <c r="L508" s="76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5.75" customHeight="1">
      <c r="A509" s="81">
        <f>'Menu Cíclico'!P18</f>
        <v>4</v>
      </c>
      <c r="B509" s="82" t="s">
        <v>482</v>
      </c>
      <c r="C509" s="82" t="s">
        <v>483</v>
      </c>
      <c r="D509" s="82" t="s">
        <v>484</v>
      </c>
      <c r="E509" s="82" t="s">
        <v>485</v>
      </c>
      <c r="F509" s="82" t="s">
        <v>484</v>
      </c>
      <c r="G509" s="82" t="s">
        <v>524</v>
      </c>
      <c r="H509" s="82" t="s">
        <v>486</v>
      </c>
      <c r="I509" s="82" t="s">
        <v>487</v>
      </c>
      <c r="J509" s="147" t="s">
        <v>488</v>
      </c>
      <c r="K509" s="85" t="s">
        <v>489</v>
      </c>
      <c r="L509" s="85" t="s">
        <v>490</v>
      </c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5.75" customHeight="1">
      <c r="A510" s="86" t="s">
        <v>491</v>
      </c>
      <c r="B510" s="87"/>
      <c r="C510" s="87"/>
      <c r="D510" s="87"/>
      <c r="E510" s="87"/>
      <c r="F510" s="87"/>
      <c r="G510" s="87"/>
      <c r="H510" s="87"/>
      <c r="I510" s="87"/>
      <c r="J510" s="115"/>
      <c r="K510" s="87"/>
      <c r="L510" s="8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5.75" customHeight="1">
      <c r="A511" s="37" t="s">
        <v>657</v>
      </c>
      <c r="B511" s="89">
        <v>0.12</v>
      </c>
      <c r="C511" s="89">
        <v>1.1</v>
      </c>
      <c r="D511" s="18">
        <f t="shared" ref="D511:D524" si="133">C511*B511</f>
        <v>0.132</v>
      </c>
      <c r="E511" s="18">
        <f>B511*A509</f>
        <v>0.48</v>
      </c>
      <c r="F511" s="18">
        <f t="shared" ref="F511:F524" si="134">E511*C511</f>
        <v>0.528</v>
      </c>
      <c r="G511" s="140">
        <v>0.0</v>
      </c>
      <c r="H511" s="18">
        <v>1.175</v>
      </c>
      <c r="I511" s="89">
        <f t="shared" ref="I511:I524" si="135">H511*E511</f>
        <v>0.564</v>
      </c>
      <c r="J511" s="116">
        <f>'Insumos Buffet'!D62</f>
        <v>3756</v>
      </c>
      <c r="K511" s="3">
        <f t="shared" ref="K511:K524" si="136">J511*I511</f>
        <v>2118.384</v>
      </c>
      <c r="L511" s="3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5.75" customHeight="1">
      <c r="A512" s="31" t="s">
        <v>405</v>
      </c>
      <c r="B512" s="89">
        <v>0.03</v>
      </c>
      <c r="C512" s="89">
        <v>1.0</v>
      </c>
      <c r="D512" s="18">
        <f t="shared" si="133"/>
        <v>0.03</v>
      </c>
      <c r="E512" s="18">
        <f>B512*A509</f>
        <v>0.12</v>
      </c>
      <c r="F512" s="18">
        <f t="shared" si="134"/>
        <v>0.12</v>
      </c>
      <c r="G512" s="87"/>
      <c r="H512" s="18">
        <v>1.25</v>
      </c>
      <c r="I512" s="89">
        <f t="shared" si="135"/>
        <v>0.15</v>
      </c>
      <c r="J512" s="116">
        <f>'Insumos Buffet'!D33</f>
        <v>17864</v>
      </c>
      <c r="K512" s="3">
        <f t="shared" si="136"/>
        <v>2679.6</v>
      </c>
      <c r="L512" s="3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5.75" customHeight="1">
      <c r="A513" s="31" t="s">
        <v>132</v>
      </c>
      <c r="B513" s="18">
        <v>0.03</v>
      </c>
      <c r="C513" s="18">
        <v>1.0</v>
      </c>
      <c r="D513" s="18">
        <f t="shared" si="133"/>
        <v>0.03</v>
      </c>
      <c r="E513" s="18">
        <f>B513*A509</f>
        <v>0.12</v>
      </c>
      <c r="F513" s="18">
        <f t="shared" si="134"/>
        <v>0.12</v>
      </c>
      <c r="G513" s="148" t="s">
        <v>527</v>
      </c>
      <c r="H513" s="18">
        <v>1.25</v>
      </c>
      <c r="I513" s="89">
        <f t="shared" si="135"/>
        <v>0.15</v>
      </c>
      <c r="J513" s="116">
        <f>'Insumos Buffet'!D4</f>
        <v>11000</v>
      </c>
      <c r="K513" s="3">
        <f t="shared" si="136"/>
        <v>1650</v>
      </c>
      <c r="L513" s="3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5.75" customHeight="1">
      <c r="A514" s="31" t="s">
        <v>193</v>
      </c>
      <c r="B514" s="18">
        <v>1.0E-4</v>
      </c>
      <c r="C514" s="18">
        <v>1.0</v>
      </c>
      <c r="D514" s="18">
        <f t="shared" si="133"/>
        <v>0.0001</v>
      </c>
      <c r="E514" s="18">
        <f>B514*A509</f>
        <v>0.0004</v>
      </c>
      <c r="F514" s="18">
        <f t="shared" si="134"/>
        <v>0.0004</v>
      </c>
      <c r="G514" s="142"/>
      <c r="H514" s="18">
        <v>1.25</v>
      </c>
      <c r="I514" s="89">
        <f t="shared" si="135"/>
        <v>0.0005</v>
      </c>
      <c r="J514" s="116">
        <f>'Insumos Buffet'!D7</f>
        <v>46231</v>
      </c>
      <c r="K514" s="3">
        <f t="shared" si="136"/>
        <v>23.1155</v>
      </c>
      <c r="L514" s="3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5.75" customHeight="1">
      <c r="A515" s="31" t="s">
        <v>476</v>
      </c>
      <c r="B515" s="18">
        <v>1.0E-4</v>
      </c>
      <c r="C515" s="18">
        <v>1.0</v>
      </c>
      <c r="D515" s="18">
        <f t="shared" si="133"/>
        <v>0.0001</v>
      </c>
      <c r="E515" s="18">
        <f>B515*A509</f>
        <v>0.0004</v>
      </c>
      <c r="F515" s="18">
        <f t="shared" si="134"/>
        <v>0.0004</v>
      </c>
      <c r="G515" s="142"/>
      <c r="H515" s="18">
        <v>1.25</v>
      </c>
      <c r="I515" s="89">
        <f t="shared" si="135"/>
        <v>0.0005</v>
      </c>
      <c r="J515" s="116">
        <f>'Insumos Buffet'!D68</f>
        <v>48684</v>
      </c>
      <c r="K515" s="3">
        <f t="shared" si="136"/>
        <v>24.342</v>
      </c>
      <c r="L515" s="3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5.75" customHeight="1">
      <c r="A516" s="31" t="s">
        <v>423</v>
      </c>
      <c r="B516" s="18">
        <v>0.02</v>
      </c>
      <c r="C516" s="18">
        <v>1.0</v>
      </c>
      <c r="D516" s="18">
        <f t="shared" si="133"/>
        <v>0.02</v>
      </c>
      <c r="E516" s="18">
        <f>B516*A509</f>
        <v>0.08</v>
      </c>
      <c r="F516" s="18">
        <f t="shared" si="134"/>
        <v>0.08</v>
      </c>
      <c r="G516" s="87"/>
      <c r="H516" s="18">
        <v>1.0</v>
      </c>
      <c r="I516" s="89">
        <f t="shared" si="135"/>
        <v>0.08</v>
      </c>
      <c r="J516" s="116">
        <f>'Insumos Buffet'!D41</f>
        <v>432</v>
      </c>
      <c r="K516" s="3">
        <f t="shared" si="136"/>
        <v>34.56</v>
      </c>
      <c r="L516" s="3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5.75" customHeight="1">
      <c r="A517" s="31" t="s">
        <v>502</v>
      </c>
      <c r="B517" s="18">
        <v>0.02</v>
      </c>
      <c r="C517" s="18">
        <v>1.0</v>
      </c>
      <c r="D517" s="18">
        <f t="shared" si="133"/>
        <v>0.02</v>
      </c>
      <c r="E517" s="18">
        <f>B517*A509</f>
        <v>0.08</v>
      </c>
      <c r="F517" s="18">
        <f t="shared" si="134"/>
        <v>0.08</v>
      </c>
      <c r="G517" s="59"/>
      <c r="H517" s="18">
        <v>1.0</v>
      </c>
      <c r="I517" s="89">
        <f t="shared" si="135"/>
        <v>0.08</v>
      </c>
      <c r="J517" s="116">
        <f>'Insumos Buffet'!D73</f>
        <v>20363</v>
      </c>
      <c r="K517" s="3">
        <f t="shared" si="136"/>
        <v>1629.04</v>
      </c>
      <c r="L517" s="3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5.75" customHeight="1">
      <c r="A518" s="31" t="s">
        <v>505</v>
      </c>
      <c r="B518" s="89">
        <v>0.002</v>
      </c>
      <c r="C518" s="18">
        <v>1.0</v>
      </c>
      <c r="D518" s="18">
        <f t="shared" si="133"/>
        <v>0.002</v>
      </c>
      <c r="E518" s="18">
        <f>B518*A509</f>
        <v>0.008</v>
      </c>
      <c r="F518" s="18">
        <f t="shared" si="134"/>
        <v>0.008</v>
      </c>
      <c r="G518" s="148" t="s">
        <v>528</v>
      </c>
      <c r="H518" s="18">
        <v>1.0</v>
      </c>
      <c r="I518" s="89">
        <f t="shared" si="135"/>
        <v>0.008</v>
      </c>
      <c r="J518" s="116">
        <f>'Insumos Buffet'!D82</f>
        <v>3200</v>
      </c>
      <c r="K518" s="3">
        <f t="shared" si="136"/>
        <v>25.6</v>
      </c>
      <c r="L518" s="3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5.75" customHeight="1">
      <c r="A519" s="31" t="s">
        <v>494</v>
      </c>
      <c r="B519" s="89">
        <v>1.0E-4</v>
      </c>
      <c r="C519" s="18">
        <v>1.0</v>
      </c>
      <c r="D519" s="18">
        <f t="shared" si="133"/>
        <v>0.0001</v>
      </c>
      <c r="E519" s="18">
        <f>B519*A509</f>
        <v>0.0004</v>
      </c>
      <c r="F519" s="18">
        <f t="shared" si="134"/>
        <v>0.0004</v>
      </c>
      <c r="G519" s="142"/>
      <c r="H519" s="18">
        <v>1.0</v>
      </c>
      <c r="I519" s="89">
        <f t="shared" si="135"/>
        <v>0.0004</v>
      </c>
      <c r="J519" s="116">
        <f>'Insumos Buffet'!D70</f>
        <v>145000</v>
      </c>
      <c r="K519" s="3">
        <f t="shared" si="136"/>
        <v>58</v>
      </c>
      <c r="L519" s="3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5.75" customHeight="1">
      <c r="A520" s="1"/>
      <c r="B520" s="89"/>
      <c r="C520" s="89"/>
      <c r="D520" s="18">
        <f t="shared" si="133"/>
        <v>0</v>
      </c>
      <c r="E520" s="18">
        <f>B520*A509</f>
        <v>0</v>
      </c>
      <c r="F520" s="18">
        <f t="shared" si="134"/>
        <v>0</v>
      </c>
      <c r="G520" s="142"/>
      <c r="H520" s="18"/>
      <c r="I520" s="89">
        <f t="shared" si="135"/>
        <v>0</v>
      </c>
      <c r="J520" s="116"/>
      <c r="K520" s="3">
        <f t="shared" si="136"/>
        <v>0</v>
      </c>
      <c r="L520" s="3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5.75" customHeight="1">
      <c r="A521" s="1"/>
      <c r="B521" s="89"/>
      <c r="C521" s="89"/>
      <c r="D521" s="18">
        <f t="shared" si="133"/>
        <v>0</v>
      </c>
      <c r="E521" s="18">
        <f>B521*A509</f>
        <v>0</v>
      </c>
      <c r="F521" s="18">
        <f t="shared" si="134"/>
        <v>0</v>
      </c>
      <c r="G521" s="142"/>
      <c r="H521" s="18"/>
      <c r="I521" s="89">
        <f t="shared" si="135"/>
        <v>0</v>
      </c>
      <c r="J521" s="116"/>
      <c r="K521" s="3">
        <f t="shared" si="136"/>
        <v>0</v>
      </c>
      <c r="L521" s="3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5.75" customHeight="1">
      <c r="A522" s="31"/>
      <c r="B522" s="89"/>
      <c r="C522" s="89"/>
      <c r="D522" s="95">
        <f t="shared" si="133"/>
        <v>0</v>
      </c>
      <c r="E522" s="95">
        <f>B522*A509</f>
        <v>0</v>
      </c>
      <c r="F522" s="18">
        <f t="shared" si="134"/>
        <v>0</v>
      </c>
      <c r="G522" s="87"/>
      <c r="H522" s="18"/>
      <c r="I522" s="89">
        <f t="shared" si="135"/>
        <v>0</v>
      </c>
      <c r="J522" s="118"/>
      <c r="K522" s="3">
        <f t="shared" si="136"/>
        <v>0</v>
      </c>
      <c r="L522" s="3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5.75" customHeight="1">
      <c r="A523" s="31"/>
      <c r="B523" s="89"/>
      <c r="C523" s="89"/>
      <c r="D523" s="18">
        <f t="shared" si="133"/>
        <v>0</v>
      </c>
      <c r="E523" s="18">
        <f>B523*A509</f>
        <v>0</v>
      </c>
      <c r="F523" s="18">
        <f t="shared" si="134"/>
        <v>0</v>
      </c>
      <c r="G523" s="143">
        <f>F525/A509</f>
        <v>0.2343</v>
      </c>
      <c r="H523" s="18"/>
      <c r="I523" s="89">
        <f t="shared" si="135"/>
        <v>0</v>
      </c>
      <c r="J523" s="3"/>
      <c r="K523" s="3">
        <f t="shared" si="136"/>
        <v>0</v>
      </c>
      <c r="L523" s="3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5.75" customHeight="1">
      <c r="A524" s="31"/>
      <c r="B524" s="89"/>
      <c r="C524" s="89"/>
      <c r="D524" s="18">
        <f t="shared" si="133"/>
        <v>0</v>
      </c>
      <c r="E524" s="18">
        <f>B524*A509</f>
        <v>0</v>
      </c>
      <c r="F524" s="18">
        <f t="shared" si="134"/>
        <v>0</v>
      </c>
      <c r="G524" s="142"/>
      <c r="H524" s="18"/>
      <c r="I524" s="89">
        <f t="shared" si="135"/>
        <v>0</v>
      </c>
      <c r="J524" s="3"/>
      <c r="K524" s="3">
        <f t="shared" si="136"/>
        <v>0</v>
      </c>
      <c r="L524" s="3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5.75" customHeight="1">
      <c r="A525" s="4" t="s">
        <v>495</v>
      </c>
      <c r="B525" s="97">
        <f>SUM(B511:B524)</f>
        <v>0.2223</v>
      </c>
      <c r="C525" s="96"/>
      <c r="D525" s="97">
        <f t="shared" ref="D525:F525" si="137">SUM(D511:D524)</f>
        <v>0.2343</v>
      </c>
      <c r="E525" s="97">
        <f t="shared" si="137"/>
        <v>0.8892</v>
      </c>
      <c r="F525" s="97">
        <f t="shared" si="137"/>
        <v>0.9372</v>
      </c>
      <c r="G525" s="87"/>
      <c r="H525" s="96"/>
      <c r="I525" s="97">
        <f t="shared" ref="I525:L525" si="138">SUM(I511:I524)</f>
        <v>1.0334</v>
      </c>
      <c r="J525" s="98">
        <f t="shared" si="138"/>
        <v>296530</v>
      </c>
      <c r="K525" s="98">
        <f t="shared" si="138"/>
        <v>8242.6415</v>
      </c>
      <c r="L525" s="98">
        <f t="shared" si="138"/>
        <v>0</v>
      </c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5.75" customHeight="1">
      <c r="A526" s="8"/>
      <c r="B526" s="100"/>
      <c r="C526" s="100"/>
      <c r="D526" s="100"/>
      <c r="E526" s="100"/>
      <c r="F526" s="100"/>
      <c r="G526" s="100"/>
      <c r="H526" s="100"/>
      <c r="I526" s="101" t="s">
        <v>496</v>
      </c>
      <c r="J526" s="100"/>
      <c r="K526" s="100"/>
      <c r="L526" s="101" t="s">
        <v>497</v>
      </c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5.75" customHeight="1">
      <c r="A527" s="8"/>
      <c r="B527" s="100"/>
      <c r="C527" s="100"/>
      <c r="D527" s="100"/>
      <c r="E527" s="100"/>
      <c r="F527" s="100"/>
      <c r="G527" s="100"/>
      <c r="H527" s="100"/>
      <c r="I527" s="104">
        <f>G523*A509</f>
        <v>0.9372</v>
      </c>
      <c r="J527" s="100"/>
      <c r="K527" s="100"/>
      <c r="L527" s="104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5.75" customHeight="1">
      <c r="A530" s="66" t="s">
        <v>317</v>
      </c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6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5.75" customHeight="1">
      <c r="A531" s="78" t="s">
        <v>478</v>
      </c>
      <c r="B531" s="79" t="s">
        <v>479</v>
      </c>
      <c r="C531" s="75"/>
      <c r="D531" s="76"/>
      <c r="E531" s="80" t="s">
        <v>480</v>
      </c>
      <c r="F531" s="75"/>
      <c r="G531" s="76"/>
      <c r="H531" s="79" t="s">
        <v>481</v>
      </c>
      <c r="I531" s="75"/>
      <c r="J531" s="75"/>
      <c r="K531" s="75"/>
      <c r="L531" s="76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5.75" customHeight="1">
      <c r="A532" s="81">
        <f>'Menu Cíclico'!T17</f>
        <v>4</v>
      </c>
      <c r="B532" s="82" t="s">
        <v>482</v>
      </c>
      <c r="C532" s="82" t="s">
        <v>483</v>
      </c>
      <c r="D532" s="82" t="s">
        <v>484</v>
      </c>
      <c r="E532" s="82" t="s">
        <v>485</v>
      </c>
      <c r="F532" s="82" t="s">
        <v>484</v>
      </c>
      <c r="G532" s="82" t="s">
        <v>524</v>
      </c>
      <c r="H532" s="82" t="s">
        <v>486</v>
      </c>
      <c r="I532" s="82" t="s">
        <v>487</v>
      </c>
      <c r="J532" s="147" t="s">
        <v>488</v>
      </c>
      <c r="K532" s="85" t="s">
        <v>489</v>
      </c>
      <c r="L532" s="85" t="s">
        <v>490</v>
      </c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5.75" customHeight="1">
      <c r="A533" s="86" t="s">
        <v>491</v>
      </c>
      <c r="B533" s="87"/>
      <c r="C533" s="87"/>
      <c r="D533" s="87"/>
      <c r="E533" s="87"/>
      <c r="F533" s="87"/>
      <c r="G533" s="87"/>
      <c r="H533" s="87"/>
      <c r="I533" s="87"/>
      <c r="J533" s="115"/>
      <c r="K533" s="87"/>
      <c r="L533" s="8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5.75" customHeight="1">
      <c r="A534" s="37" t="s">
        <v>529</v>
      </c>
      <c r="B534" s="89">
        <v>0.2</v>
      </c>
      <c r="C534" s="89">
        <v>1.0</v>
      </c>
      <c r="D534" s="18">
        <f t="shared" ref="D534:D547" si="139">C534*B534</f>
        <v>0.2</v>
      </c>
      <c r="E534" s="18">
        <f>B534*A532</f>
        <v>0.8</v>
      </c>
      <c r="F534" s="18">
        <f t="shared" ref="F534:F547" si="140">E534*C534</f>
        <v>0.8</v>
      </c>
      <c r="G534" s="140">
        <v>0.0</v>
      </c>
      <c r="H534" s="18">
        <v>1.1</v>
      </c>
      <c r="I534" s="89">
        <f t="shared" ref="I534:I547" si="141">H534*E534</f>
        <v>0.88</v>
      </c>
      <c r="J534" s="116">
        <f>'Insumos Buffet'!D97</f>
        <v>5002</v>
      </c>
      <c r="K534" s="3">
        <f t="shared" ref="K534:K547" si="142">J534*I534</f>
        <v>4401.76</v>
      </c>
      <c r="L534" s="3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5.75" customHeight="1">
      <c r="A535" s="31" t="s">
        <v>502</v>
      </c>
      <c r="B535" s="89">
        <v>0.02</v>
      </c>
      <c r="C535" s="89">
        <v>1.0</v>
      </c>
      <c r="D535" s="18">
        <f t="shared" si="139"/>
        <v>0.02</v>
      </c>
      <c r="E535" s="18">
        <f>B535*A532</f>
        <v>0.08</v>
      </c>
      <c r="F535" s="18">
        <f t="shared" si="140"/>
        <v>0.08</v>
      </c>
      <c r="G535" s="87"/>
      <c r="H535" s="18">
        <v>1.0</v>
      </c>
      <c r="I535" s="89">
        <f t="shared" si="141"/>
        <v>0.08</v>
      </c>
      <c r="J535" s="116">
        <f>'Insumos Buffet'!D73</f>
        <v>20363</v>
      </c>
      <c r="K535" s="3">
        <f t="shared" si="142"/>
        <v>1629.04</v>
      </c>
      <c r="L535" s="3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5.75" customHeight="1">
      <c r="A536" s="31" t="s">
        <v>469</v>
      </c>
      <c r="B536" s="18">
        <v>0.01</v>
      </c>
      <c r="C536" s="18">
        <v>1.0</v>
      </c>
      <c r="D536" s="18">
        <f t="shared" si="139"/>
        <v>0.01</v>
      </c>
      <c r="E536" s="18">
        <f>B536*A532</f>
        <v>0.04</v>
      </c>
      <c r="F536" s="18">
        <f t="shared" si="140"/>
        <v>0.04</v>
      </c>
      <c r="G536" s="148" t="s">
        <v>527</v>
      </c>
      <c r="H536" s="18">
        <v>1.0</v>
      </c>
      <c r="I536" s="89">
        <f t="shared" si="141"/>
        <v>0.04</v>
      </c>
      <c r="J536" s="116">
        <f>'Insumos Buffet'!D60</f>
        <v>32018</v>
      </c>
      <c r="K536" s="3">
        <f t="shared" si="142"/>
        <v>1280.72</v>
      </c>
      <c r="L536" s="3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5.75" customHeight="1">
      <c r="A537" s="31" t="s">
        <v>345</v>
      </c>
      <c r="B537" s="18">
        <v>0.01</v>
      </c>
      <c r="C537" s="18">
        <v>1.0</v>
      </c>
      <c r="D537" s="18">
        <f t="shared" si="139"/>
        <v>0.01</v>
      </c>
      <c r="E537" s="18">
        <f>B537*A532</f>
        <v>0.04</v>
      </c>
      <c r="F537" s="18">
        <f t="shared" si="140"/>
        <v>0.04</v>
      </c>
      <c r="G537" s="142"/>
      <c r="H537" s="18">
        <v>1.0</v>
      </c>
      <c r="I537" s="89">
        <f t="shared" si="141"/>
        <v>0.04</v>
      </c>
      <c r="J537" s="116">
        <f>'Insumos Buffet'!D21</f>
        <v>2990</v>
      </c>
      <c r="K537" s="3">
        <f t="shared" si="142"/>
        <v>119.6</v>
      </c>
      <c r="L537" s="3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5.75" customHeight="1">
      <c r="A538" s="31" t="s">
        <v>505</v>
      </c>
      <c r="B538" s="18">
        <v>0.002</v>
      </c>
      <c r="C538" s="18">
        <v>1.0</v>
      </c>
      <c r="D538" s="18">
        <f t="shared" si="139"/>
        <v>0.002</v>
      </c>
      <c r="E538" s="18">
        <f>B538*A532</f>
        <v>0.008</v>
      </c>
      <c r="F538" s="18">
        <f t="shared" si="140"/>
        <v>0.008</v>
      </c>
      <c r="G538" s="142"/>
      <c r="H538" s="18">
        <v>1.0</v>
      </c>
      <c r="I538" s="89">
        <f t="shared" si="141"/>
        <v>0.008</v>
      </c>
      <c r="J538" s="116">
        <f>'Insumos Buffet'!D82</f>
        <v>3200</v>
      </c>
      <c r="K538" s="3">
        <f t="shared" si="142"/>
        <v>25.6</v>
      </c>
      <c r="L538" s="3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5.75" customHeight="1">
      <c r="A539" s="31" t="s">
        <v>494</v>
      </c>
      <c r="B539" s="18">
        <v>1.0E-4</v>
      </c>
      <c r="C539" s="18">
        <v>1.0</v>
      </c>
      <c r="D539" s="18">
        <f t="shared" si="139"/>
        <v>0.0001</v>
      </c>
      <c r="E539" s="18">
        <f>B539*A532</f>
        <v>0.0004</v>
      </c>
      <c r="F539" s="18">
        <f t="shared" si="140"/>
        <v>0.0004</v>
      </c>
      <c r="G539" s="87"/>
      <c r="H539" s="18">
        <v>1.0</v>
      </c>
      <c r="I539" s="89">
        <f t="shared" si="141"/>
        <v>0.0004</v>
      </c>
      <c r="J539" s="116">
        <f>'Insumos Buffet'!D70</f>
        <v>145000</v>
      </c>
      <c r="K539" s="3">
        <f t="shared" si="142"/>
        <v>58</v>
      </c>
      <c r="L539" s="3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5.75" customHeight="1">
      <c r="A540" s="2"/>
      <c r="B540" s="18"/>
      <c r="C540" s="18"/>
      <c r="D540" s="18">
        <f t="shared" si="139"/>
        <v>0</v>
      </c>
      <c r="E540" s="18">
        <f>B540*A532</f>
        <v>0</v>
      </c>
      <c r="F540" s="18">
        <f t="shared" si="140"/>
        <v>0</v>
      </c>
      <c r="G540" s="59"/>
      <c r="H540" s="18"/>
      <c r="I540" s="89">
        <f t="shared" si="141"/>
        <v>0</v>
      </c>
      <c r="J540" s="116"/>
      <c r="K540" s="3">
        <f t="shared" si="142"/>
        <v>0</v>
      </c>
      <c r="L540" s="3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5.75" customHeight="1">
      <c r="A541" s="2"/>
      <c r="B541" s="89"/>
      <c r="C541" s="89"/>
      <c r="D541" s="18">
        <f t="shared" si="139"/>
        <v>0</v>
      </c>
      <c r="E541" s="18">
        <f>B541*A532</f>
        <v>0</v>
      </c>
      <c r="F541" s="18">
        <f t="shared" si="140"/>
        <v>0</v>
      </c>
      <c r="G541" s="148" t="s">
        <v>528</v>
      </c>
      <c r="H541" s="18"/>
      <c r="I541" s="89">
        <f t="shared" si="141"/>
        <v>0</v>
      </c>
      <c r="J541" s="116"/>
      <c r="K541" s="3">
        <f t="shared" si="142"/>
        <v>0</v>
      </c>
      <c r="L541" s="3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5.75" customHeight="1">
      <c r="A542" s="2"/>
      <c r="B542" s="89"/>
      <c r="C542" s="89"/>
      <c r="D542" s="18">
        <f t="shared" si="139"/>
        <v>0</v>
      </c>
      <c r="E542" s="18">
        <f>B542*A532</f>
        <v>0</v>
      </c>
      <c r="F542" s="18">
        <f t="shared" si="140"/>
        <v>0</v>
      </c>
      <c r="G542" s="142"/>
      <c r="H542" s="18"/>
      <c r="I542" s="89">
        <f t="shared" si="141"/>
        <v>0</v>
      </c>
      <c r="J542" s="116"/>
      <c r="K542" s="3">
        <f t="shared" si="142"/>
        <v>0</v>
      </c>
      <c r="L542" s="3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5.75" customHeight="1">
      <c r="A543" s="1"/>
      <c r="B543" s="89"/>
      <c r="C543" s="89"/>
      <c r="D543" s="18">
        <f t="shared" si="139"/>
        <v>0</v>
      </c>
      <c r="E543" s="18">
        <f>B543*A532</f>
        <v>0</v>
      </c>
      <c r="F543" s="18">
        <f t="shared" si="140"/>
        <v>0</v>
      </c>
      <c r="G543" s="142"/>
      <c r="H543" s="18"/>
      <c r="I543" s="89">
        <f t="shared" si="141"/>
        <v>0</v>
      </c>
      <c r="J543" s="116"/>
      <c r="K543" s="3">
        <f t="shared" si="142"/>
        <v>0</v>
      </c>
      <c r="L543" s="3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5.75" customHeight="1">
      <c r="A544" s="1"/>
      <c r="B544" s="89"/>
      <c r="C544" s="89"/>
      <c r="D544" s="18">
        <f t="shared" si="139"/>
        <v>0</v>
      </c>
      <c r="E544" s="18">
        <f>B544*A532</f>
        <v>0</v>
      </c>
      <c r="F544" s="18">
        <f t="shared" si="140"/>
        <v>0</v>
      </c>
      <c r="G544" s="142"/>
      <c r="H544" s="18"/>
      <c r="I544" s="89">
        <f t="shared" si="141"/>
        <v>0</v>
      </c>
      <c r="J544" s="116"/>
      <c r="K544" s="3">
        <f t="shared" si="142"/>
        <v>0</v>
      </c>
      <c r="L544" s="3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5.75" customHeight="1">
      <c r="A545" s="31"/>
      <c r="B545" s="89"/>
      <c r="C545" s="89"/>
      <c r="D545" s="95">
        <f t="shared" si="139"/>
        <v>0</v>
      </c>
      <c r="E545" s="95">
        <f>B545*A532</f>
        <v>0</v>
      </c>
      <c r="F545" s="18">
        <f t="shared" si="140"/>
        <v>0</v>
      </c>
      <c r="G545" s="87"/>
      <c r="H545" s="18"/>
      <c r="I545" s="89">
        <f t="shared" si="141"/>
        <v>0</v>
      </c>
      <c r="J545" s="118"/>
      <c r="K545" s="3">
        <f t="shared" si="142"/>
        <v>0</v>
      </c>
      <c r="L545" s="3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5.75" customHeight="1">
      <c r="A546" s="31"/>
      <c r="B546" s="89"/>
      <c r="C546" s="89"/>
      <c r="D546" s="18">
        <f t="shared" si="139"/>
        <v>0</v>
      </c>
      <c r="E546" s="18">
        <f>B546*A532</f>
        <v>0</v>
      </c>
      <c r="F546" s="18">
        <f t="shared" si="140"/>
        <v>0</v>
      </c>
      <c r="G546" s="143">
        <f>F548/A532</f>
        <v>0.2421</v>
      </c>
      <c r="H546" s="18"/>
      <c r="I546" s="89">
        <f t="shared" si="141"/>
        <v>0</v>
      </c>
      <c r="J546" s="3"/>
      <c r="K546" s="3">
        <f t="shared" si="142"/>
        <v>0</v>
      </c>
      <c r="L546" s="3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5.75" customHeight="1">
      <c r="A547" s="31"/>
      <c r="B547" s="89"/>
      <c r="C547" s="89"/>
      <c r="D547" s="18">
        <f t="shared" si="139"/>
        <v>0</v>
      </c>
      <c r="E547" s="18">
        <f>B547*A532</f>
        <v>0</v>
      </c>
      <c r="F547" s="18">
        <f t="shared" si="140"/>
        <v>0</v>
      </c>
      <c r="G547" s="142"/>
      <c r="H547" s="18"/>
      <c r="I547" s="89">
        <f t="shared" si="141"/>
        <v>0</v>
      </c>
      <c r="J547" s="3"/>
      <c r="K547" s="3">
        <f t="shared" si="142"/>
        <v>0</v>
      </c>
      <c r="L547" s="3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5.75" customHeight="1">
      <c r="A548" s="4" t="s">
        <v>495</v>
      </c>
      <c r="B548" s="97">
        <f>SUM(B534:B547)</f>
        <v>0.2421</v>
      </c>
      <c r="C548" s="96"/>
      <c r="D548" s="97">
        <f t="shared" ref="D548:F548" si="143">SUM(D534:D547)</f>
        <v>0.2421</v>
      </c>
      <c r="E548" s="97">
        <f t="shared" si="143"/>
        <v>0.9684</v>
      </c>
      <c r="F548" s="97">
        <f t="shared" si="143"/>
        <v>0.9684</v>
      </c>
      <c r="G548" s="87"/>
      <c r="H548" s="96"/>
      <c r="I548" s="97">
        <f t="shared" ref="I548:L548" si="144">SUM(I534:I547)</f>
        <v>1.0484</v>
      </c>
      <c r="J548" s="98">
        <f t="shared" si="144"/>
        <v>208573</v>
      </c>
      <c r="K548" s="98">
        <f t="shared" si="144"/>
        <v>7514.72</v>
      </c>
      <c r="L548" s="98">
        <f t="shared" si="144"/>
        <v>0</v>
      </c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5.75" customHeight="1">
      <c r="A549" s="8"/>
      <c r="B549" s="100"/>
      <c r="C549" s="100"/>
      <c r="D549" s="100"/>
      <c r="E549" s="100"/>
      <c r="F549" s="100"/>
      <c r="G549" s="100"/>
      <c r="H549" s="100"/>
      <c r="I549" s="101" t="s">
        <v>496</v>
      </c>
      <c r="J549" s="100"/>
      <c r="K549" s="100"/>
      <c r="L549" s="101" t="s">
        <v>497</v>
      </c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5.75" customHeight="1">
      <c r="A550" s="8"/>
      <c r="B550" s="100"/>
      <c r="C550" s="100"/>
      <c r="D550" s="100"/>
      <c r="E550" s="100"/>
      <c r="F550" s="100"/>
      <c r="G550" s="100"/>
      <c r="H550" s="100"/>
      <c r="I550" s="104">
        <f>G546*A532</f>
        <v>0.9684</v>
      </c>
      <c r="J550" s="100"/>
      <c r="K550" s="100"/>
      <c r="L550" s="104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5.75" customHeight="1">
      <c r="A553" s="66" t="s">
        <v>369</v>
      </c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6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5.75" customHeight="1">
      <c r="A554" s="78" t="s">
        <v>478</v>
      </c>
      <c r="B554" s="79" t="s">
        <v>479</v>
      </c>
      <c r="C554" s="75"/>
      <c r="D554" s="76"/>
      <c r="E554" s="80" t="s">
        <v>480</v>
      </c>
      <c r="F554" s="75"/>
      <c r="G554" s="76"/>
      <c r="H554" s="79" t="s">
        <v>481</v>
      </c>
      <c r="I554" s="75"/>
      <c r="J554" s="75"/>
      <c r="K554" s="75"/>
      <c r="L554" s="76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5.75" customHeight="1">
      <c r="A555" s="81">
        <f>'Menu Cíclico'!T18</f>
        <v>4</v>
      </c>
      <c r="B555" s="82" t="s">
        <v>482</v>
      </c>
      <c r="C555" s="82" t="s">
        <v>483</v>
      </c>
      <c r="D555" s="82" t="s">
        <v>484</v>
      </c>
      <c r="E555" s="82" t="s">
        <v>485</v>
      </c>
      <c r="F555" s="82" t="s">
        <v>484</v>
      </c>
      <c r="G555" s="82" t="s">
        <v>524</v>
      </c>
      <c r="H555" s="82" t="s">
        <v>486</v>
      </c>
      <c r="I555" s="82" t="s">
        <v>487</v>
      </c>
      <c r="J555" s="147" t="s">
        <v>488</v>
      </c>
      <c r="K555" s="85" t="s">
        <v>489</v>
      </c>
      <c r="L555" s="85" t="s">
        <v>490</v>
      </c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5.75" customHeight="1">
      <c r="A556" s="86" t="s">
        <v>491</v>
      </c>
      <c r="B556" s="87"/>
      <c r="C556" s="87"/>
      <c r="D556" s="87"/>
      <c r="E556" s="87"/>
      <c r="F556" s="87"/>
      <c r="G556" s="87"/>
      <c r="H556" s="87"/>
      <c r="I556" s="87"/>
      <c r="J556" s="115"/>
      <c r="K556" s="87"/>
      <c r="L556" s="8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5.75" customHeight="1">
      <c r="A557" s="37" t="s">
        <v>445</v>
      </c>
      <c r="B557" s="89">
        <v>0.1</v>
      </c>
      <c r="C557" s="89">
        <v>1.0</v>
      </c>
      <c r="D557" s="18">
        <f t="shared" ref="D557:D570" si="145">C557*B557</f>
        <v>0.1</v>
      </c>
      <c r="E557" s="18">
        <f>B557*A555</f>
        <v>0.4</v>
      </c>
      <c r="F557" s="18">
        <f t="shared" ref="F557:F570" si="146">E557*C557</f>
        <v>0.4</v>
      </c>
      <c r="G557" s="140">
        <v>0.0</v>
      </c>
      <c r="H557" s="18">
        <v>1.0</v>
      </c>
      <c r="I557" s="89">
        <f t="shared" ref="I557:I570" si="147">H557*E557</f>
        <v>0.4</v>
      </c>
      <c r="J557" s="116">
        <f>'Insumos Buffet'!D112</f>
        <v>5250</v>
      </c>
      <c r="K557" s="3">
        <f t="shared" ref="K557:K570" si="148">J557*I557</f>
        <v>2100</v>
      </c>
      <c r="L557" s="3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5.75" customHeight="1">
      <c r="A558" s="31" t="s">
        <v>666</v>
      </c>
      <c r="B558" s="89">
        <v>0.01</v>
      </c>
      <c r="C558" s="89">
        <v>1.0</v>
      </c>
      <c r="D558" s="18">
        <f t="shared" si="145"/>
        <v>0.01</v>
      </c>
      <c r="E558" s="18">
        <f>B558*A555</f>
        <v>0.04</v>
      </c>
      <c r="F558" s="18">
        <f t="shared" si="146"/>
        <v>0.04</v>
      </c>
      <c r="G558" s="87"/>
      <c r="H558" s="18">
        <v>1.125</v>
      </c>
      <c r="I558" s="89">
        <f t="shared" si="147"/>
        <v>0.045</v>
      </c>
      <c r="J558" s="116">
        <f>'Insumos Buffet'!D96</f>
        <v>2328</v>
      </c>
      <c r="K558" s="3">
        <f t="shared" si="148"/>
        <v>104.76</v>
      </c>
      <c r="L558" s="3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5.75" customHeight="1">
      <c r="A559" s="31" t="s">
        <v>667</v>
      </c>
      <c r="B559" s="18">
        <v>0.01</v>
      </c>
      <c r="C559" s="18">
        <v>1.0</v>
      </c>
      <c r="D559" s="18">
        <f t="shared" si="145"/>
        <v>0.01</v>
      </c>
      <c r="E559" s="18">
        <f>B559*A555</f>
        <v>0.04</v>
      </c>
      <c r="F559" s="18">
        <f t="shared" si="146"/>
        <v>0.04</v>
      </c>
      <c r="G559" s="148" t="s">
        <v>527</v>
      </c>
      <c r="H559" s="18">
        <v>1.125</v>
      </c>
      <c r="I559" s="89">
        <f t="shared" si="147"/>
        <v>0.045</v>
      </c>
      <c r="J559" s="116">
        <f>'Insumos Buffet'!D21</f>
        <v>2990</v>
      </c>
      <c r="K559" s="3">
        <f t="shared" si="148"/>
        <v>134.55</v>
      </c>
      <c r="L559" s="3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5.75" customHeight="1">
      <c r="A560" s="31" t="s">
        <v>668</v>
      </c>
      <c r="B560" s="18">
        <v>0.01</v>
      </c>
      <c r="C560" s="18">
        <v>1.0</v>
      </c>
      <c r="D560" s="18">
        <f t="shared" si="145"/>
        <v>0.01</v>
      </c>
      <c r="E560" s="18">
        <f>B560*A555</f>
        <v>0.04</v>
      </c>
      <c r="F560" s="18">
        <f t="shared" si="146"/>
        <v>0.04</v>
      </c>
      <c r="G560" s="142"/>
      <c r="H560" s="18">
        <v>1.125</v>
      </c>
      <c r="I560" s="89">
        <f t="shared" si="147"/>
        <v>0.045</v>
      </c>
      <c r="J560" s="116">
        <f>'Insumos Buffet'!D97</f>
        <v>5002</v>
      </c>
      <c r="K560" s="3">
        <f t="shared" si="148"/>
        <v>225.09</v>
      </c>
      <c r="L560" s="3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5.75" customHeight="1">
      <c r="A561" s="31" t="s">
        <v>670</v>
      </c>
      <c r="B561" s="18">
        <v>0.12</v>
      </c>
      <c r="C561" s="18">
        <v>1.0</v>
      </c>
      <c r="D561" s="18">
        <f t="shared" si="145"/>
        <v>0.12</v>
      </c>
      <c r="E561" s="18">
        <f>B561*A555</f>
        <v>0.48</v>
      </c>
      <c r="F561" s="18">
        <f t="shared" si="146"/>
        <v>0.48</v>
      </c>
      <c r="G561" s="142"/>
      <c r="H561" s="18">
        <v>1.0</v>
      </c>
      <c r="I561" s="89">
        <f t="shared" si="147"/>
        <v>0.48</v>
      </c>
      <c r="J561" s="116">
        <f>'Insumos Buffet'!D83</f>
        <v>6638.746981</v>
      </c>
      <c r="K561" s="3">
        <f t="shared" si="148"/>
        <v>3186.598551</v>
      </c>
      <c r="L561" s="3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5.75" customHeight="1">
      <c r="A562" s="31" t="s">
        <v>505</v>
      </c>
      <c r="B562" s="18">
        <v>0.002</v>
      </c>
      <c r="C562" s="18">
        <v>1.0</v>
      </c>
      <c r="D562" s="18">
        <f t="shared" si="145"/>
        <v>0.002</v>
      </c>
      <c r="E562" s="18">
        <f>B562*A555</f>
        <v>0.008</v>
      </c>
      <c r="F562" s="18">
        <f t="shared" si="146"/>
        <v>0.008</v>
      </c>
      <c r="G562" s="87"/>
      <c r="H562" s="18">
        <v>1.0</v>
      </c>
      <c r="I562" s="89">
        <f t="shared" si="147"/>
        <v>0.008</v>
      </c>
      <c r="J562" s="116">
        <f>'Insumos Buffet'!D82</f>
        <v>3200</v>
      </c>
      <c r="K562" s="3">
        <f t="shared" si="148"/>
        <v>25.6</v>
      </c>
      <c r="L562" s="3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5.75" customHeight="1">
      <c r="A563" s="31" t="s">
        <v>494</v>
      </c>
      <c r="B563" s="74">
        <v>1.0E-4</v>
      </c>
      <c r="C563" s="18">
        <v>1.0</v>
      </c>
      <c r="D563" s="18">
        <f t="shared" si="145"/>
        <v>0.0001</v>
      </c>
      <c r="E563" s="18">
        <f>B563*A555</f>
        <v>0.0004</v>
      </c>
      <c r="F563" s="18">
        <f t="shared" si="146"/>
        <v>0.0004</v>
      </c>
      <c r="G563" s="59"/>
      <c r="H563" s="18">
        <v>1.0</v>
      </c>
      <c r="I563" s="89">
        <f t="shared" si="147"/>
        <v>0.0004</v>
      </c>
      <c r="J563" s="116">
        <f>'Insumos Buffet'!D70</f>
        <v>145000</v>
      </c>
      <c r="K563" s="3">
        <f t="shared" si="148"/>
        <v>58</v>
      </c>
      <c r="L563" s="3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5.75" customHeight="1">
      <c r="A564" s="2"/>
      <c r="B564" s="89"/>
      <c r="C564" s="89"/>
      <c r="D564" s="18">
        <f t="shared" si="145"/>
        <v>0</v>
      </c>
      <c r="E564" s="18">
        <f>B564*A555</f>
        <v>0</v>
      </c>
      <c r="F564" s="18">
        <f t="shared" si="146"/>
        <v>0</v>
      </c>
      <c r="G564" s="148" t="s">
        <v>528</v>
      </c>
      <c r="H564" s="18"/>
      <c r="I564" s="89">
        <f t="shared" si="147"/>
        <v>0</v>
      </c>
      <c r="J564" s="116"/>
      <c r="K564" s="3">
        <f t="shared" si="148"/>
        <v>0</v>
      </c>
      <c r="L564" s="3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5.75" customHeight="1">
      <c r="A565" s="2"/>
      <c r="B565" s="89"/>
      <c r="C565" s="89"/>
      <c r="D565" s="18">
        <f t="shared" si="145"/>
        <v>0</v>
      </c>
      <c r="E565" s="18">
        <f>B565*A555</f>
        <v>0</v>
      </c>
      <c r="F565" s="18">
        <f t="shared" si="146"/>
        <v>0</v>
      </c>
      <c r="G565" s="142"/>
      <c r="H565" s="18"/>
      <c r="I565" s="89">
        <f t="shared" si="147"/>
        <v>0</v>
      </c>
      <c r="J565" s="116"/>
      <c r="K565" s="3">
        <f t="shared" si="148"/>
        <v>0</v>
      </c>
      <c r="L565" s="3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5.75" customHeight="1">
      <c r="A566" s="1"/>
      <c r="B566" s="89"/>
      <c r="C566" s="89"/>
      <c r="D566" s="18">
        <f t="shared" si="145"/>
        <v>0</v>
      </c>
      <c r="E566" s="18">
        <f>B566*A555</f>
        <v>0</v>
      </c>
      <c r="F566" s="18">
        <f t="shared" si="146"/>
        <v>0</v>
      </c>
      <c r="G566" s="142"/>
      <c r="H566" s="18"/>
      <c r="I566" s="89">
        <f t="shared" si="147"/>
        <v>0</v>
      </c>
      <c r="J566" s="116"/>
      <c r="K566" s="3">
        <f t="shared" si="148"/>
        <v>0</v>
      </c>
      <c r="L566" s="3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5.75" customHeight="1">
      <c r="A567" s="1"/>
      <c r="B567" s="89"/>
      <c r="C567" s="89"/>
      <c r="D567" s="18">
        <f t="shared" si="145"/>
        <v>0</v>
      </c>
      <c r="E567" s="18">
        <f>B567*A555</f>
        <v>0</v>
      </c>
      <c r="F567" s="18">
        <f t="shared" si="146"/>
        <v>0</v>
      </c>
      <c r="G567" s="142"/>
      <c r="H567" s="18"/>
      <c r="I567" s="89">
        <f t="shared" si="147"/>
        <v>0</v>
      </c>
      <c r="J567" s="116"/>
      <c r="K567" s="3">
        <f t="shared" si="148"/>
        <v>0</v>
      </c>
      <c r="L567" s="3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5.75" customHeight="1">
      <c r="A568" s="31"/>
      <c r="B568" s="89"/>
      <c r="C568" s="89"/>
      <c r="D568" s="95">
        <f t="shared" si="145"/>
        <v>0</v>
      </c>
      <c r="E568" s="95">
        <f>B568*A555</f>
        <v>0</v>
      </c>
      <c r="F568" s="18">
        <f t="shared" si="146"/>
        <v>0</v>
      </c>
      <c r="G568" s="87"/>
      <c r="H568" s="18"/>
      <c r="I568" s="89">
        <f t="shared" si="147"/>
        <v>0</v>
      </c>
      <c r="J568" s="118"/>
      <c r="K568" s="3">
        <f t="shared" si="148"/>
        <v>0</v>
      </c>
      <c r="L568" s="3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5.75" customHeight="1">
      <c r="A569" s="31"/>
      <c r="B569" s="89"/>
      <c r="C569" s="89"/>
      <c r="D569" s="18">
        <f t="shared" si="145"/>
        <v>0</v>
      </c>
      <c r="E569" s="18">
        <f>B569*A555</f>
        <v>0</v>
      </c>
      <c r="F569" s="18">
        <f t="shared" si="146"/>
        <v>0</v>
      </c>
      <c r="G569" s="143">
        <f>F571/A555</f>
        <v>0.2521</v>
      </c>
      <c r="H569" s="18"/>
      <c r="I569" s="89">
        <f t="shared" si="147"/>
        <v>0</v>
      </c>
      <c r="J569" s="3"/>
      <c r="K569" s="3">
        <f t="shared" si="148"/>
        <v>0</v>
      </c>
      <c r="L569" s="3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5.75" customHeight="1">
      <c r="A570" s="31"/>
      <c r="B570" s="89"/>
      <c r="C570" s="89"/>
      <c r="D570" s="18">
        <f t="shared" si="145"/>
        <v>0</v>
      </c>
      <c r="E570" s="18">
        <f>B570*A555</f>
        <v>0</v>
      </c>
      <c r="F570" s="18">
        <f t="shared" si="146"/>
        <v>0</v>
      </c>
      <c r="G570" s="142"/>
      <c r="H570" s="18"/>
      <c r="I570" s="89">
        <f t="shared" si="147"/>
        <v>0</v>
      </c>
      <c r="J570" s="3"/>
      <c r="K570" s="3">
        <f t="shared" si="148"/>
        <v>0</v>
      </c>
      <c r="L570" s="3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5.75" customHeight="1">
      <c r="A571" s="4" t="s">
        <v>495</v>
      </c>
      <c r="B571" s="97">
        <f>SUM(B557:B570)</f>
        <v>0.2521</v>
      </c>
      <c r="C571" s="96"/>
      <c r="D571" s="97">
        <f t="shared" ref="D571:F571" si="149">SUM(D557:D570)</f>
        <v>0.2521</v>
      </c>
      <c r="E571" s="97">
        <f t="shared" si="149"/>
        <v>1.0084</v>
      </c>
      <c r="F571" s="97">
        <f t="shared" si="149"/>
        <v>1.0084</v>
      </c>
      <c r="G571" s="87"/>
      <c r="H571" s="96"/>
      <c r="I571" s="97">
        <f t="shared" ref="I571:L571" si="150">SUM(I557:I570)</f>
        <v>1.0234</v>
      </c>
      <c r="J571" s="98">
        <f t="shared" si="150"/>
        <v>170408.747</v>
      </c>
      <c r="K571" s="98">
        <f t="shared" si="150"/>
        <v>5834.598551</v>
      </c>
      <c r="L571" s="98">
        <f t="shared" si="150"/>
        <v>0</v>
      </c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5.75" customHeight="1">
      <c r="A572" s="8"/>
      <c r="B572" s="100"/>
      <c r="C572" s="100"/>
      <c r="D572" s="100"/>
      <c r="E572" s="100"/>
      <c r="F572" s="100"/>
      <c r="G572" s="100"/>
      <c r="H572" s="100"/>
      <c r="I572" s="101" t="s">
        <v>496</v>
      </c>
      <c r="J572" s="100"/>
      <c r="K572" s="100"/>
      <c r="L572" s="101" t="s">
        <v>497</v>
      </c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5.75" customHeight="1">
      <c r="A573" s="8"/>
      <c r="B573" s="100"/>
      <c r="C573" s="100"/>
      <c r="D573" s="100"/>
      <c r="E573" s="100"/>
      <c r="F573" s="100"/>
      <c r="G573" s="100"/>
      <c r="H573" s="100"/>
      <c r="I573" s="104">
        <f>G569*A555</f>
        <v>1.0084</v>
      </c>
      <c r="J573" s="100"/>
      <c r="K573" s="100"/>
      <c r="L573" s="104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5.75" customHeight="1">
      <c r="A576" s="66" t="s">
        <v>55</v>
      </c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6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5.75" customHeight="1">
      <c r="A577" s="78" t="s">
        <v>478</v>
      </c>
      <c r="B577" s="79" t="s">
        <v>479</v>
      </c>
      <c r="C577" s="75"/>
      <c r="D577" s="76"/>
      <c r="E577" s="80" t="s">
        <v>480</v>
      </c>
      <c r="F577" s="75"/>
      <c r="G577" s="76"/>
      <c r="H577" s="79" t="s">
        <v>481</v>
      </c>
      <c r="I577" s="75"/>
      <c r="J577" s="75"/>
      <c r="K577" s="75"/>
      <c r="L577" s="76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5.75" customHeight="1">
      <c r="A578" s="81">
        <f>'Menu Cíclico'!X17</f>
        <v>4</v>
      </c>
      <c r="B578" s="82" t="s">
        <v>482</v>
      </c>
      <c r="C578" s="82" t="s">
        <v>483</v>
      </c>
      <c r="D578" s="82" t="s">
        <v>484</v>
      </c>
      <c r="E578" s="82" t="s">
        <v>485</v>
      </c>
      <c r="F578" s="82" t="s">
        <v>484</v>
      </c>
      <c r="G578" s="82" t="s">
        <v>524</v>
      </c>
      <c r="H578" s="82" t="s">
        <v>486</v>
      </c>
      <c r="I578" s="82" t="s">
        <v>487</v>
      </c>
      <c r="J578" s="147" t="s">
        <v>488</v>
      </c>
      <c r="K578" s="85" t="s">
        <v>489</v>
      </c>
      <c r="L578" s="85" t="s">
        <v>490</v>
      </c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5.75" customHeight="1">
      <c r="A579" s="86" t="s">
        <v>491</v>
      </c>
      <c r="B579" s="87"/>
      <c r="C579" s="87"/>
      <c r="D579" s="87"/>
      <c r="E579" s="87"/>
      <c r="F579" s="87"/>
      <c r="G579" s="87"/>
      <c r="H579" s="87"/>
      <c r="I579" s="87"/>
      <c r="J579" s="115"/>
      <c r="K579" s="87"/>
      <c r="L579" s="8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5.75" customHeight="1">
      <c r="A580" s="37" t="s">
        <v>433</v>
      </c>
      <c r="B580" s="89">
        <v>0.15</v>
      </c>
      <c r="C580" s="89">
        <v>1.0</v>
      </c>
      <c r="D580" s="18">
        <f t="shared" ref="D580:D593" si="151">C580*B580</f>
        <v>0.15</v>
      </c>
      <c r="E580" s="18">
        <f>B580*A578</f>
        <v>0.6</v>
      </c>
      <c r="F580" s="18">
        <f t="shared" ref="F580:F593" si="152">E580*C580</f>
        <v>0.6</v>
      </c>
      <c r="G580" s="140">
        <v>0.0</v>
      </c>
      <c r="H580" s="18">
        <v>1.125</v>
      </c>
      <c r="I580" s="89">
        <f t="shared" ref="I580:I593" si="153">H580*E580</f>
        <v>0.675</v>
      </c>
      <c r="J580" s="116">
        <f>'Insumos Buffet'!D49</f>
        <v>18397</v>
      </c>
      <c r="K580" s="3">
        <f t="shared" ref="K580:K593" si="154">J580*I580</f>
        <v>12417.975</v>
      </c>
      <c r="L580" s="3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5.75" customHeight="1">
      <c r="A581" s="31" t="s">
        <v>453</v>
      </c>
      <c r="B581" s="89">
        <v>0.03</v>
      </c>
      <c r="C581" s="89">
        <v>1.0</v>
      </c>
      <c r="D581" s="18">
        <f t="shared" si="151"/>
        <v>0.03</v>
      </c>
      <c r="E581" s="18">
        <f>B581*A578</f>
        <v>0.12</v>
      </c>
      <c r="F581" s="18">
        <f t="shared" si="152"/>
        <v>0.12</v>
      </c>
      <c r="G581" s="87"/>
      <c r="H581" s="18">
        <v>1.0</v>
      </c>
      <c r="I581" s="89">
        <f t="shared" si="153"/>
        <v>0.12</v>
      </c>
      <c r="J581" s="116">
        <f>'Insumos Buffet'!D75</f>
        <v>76300</v>
      </c>
      <c r="K581" s="3">
        <f t="shared" si="154"/>
        <v>9156</v>
      </c>
      <c r="L581" s="3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5.75" customHeight="1">
      <c r="A582" s="31" t="s">
        <v>425</v>
      </c>
      <c r="B582" s="18">
        <v>0.03</v>
      </c>
      <c r="C582" s="18">
        <v>1.0</v>
      </c>
      <c r="D582" s="18">
        <f t="shared" si="151"/>
        <v>0.03</v>
      </c>
      <c r="E582" s="18">
        <f>B582*A578</f>
        <v>0.12</v>
      </c>
      <c r="F582" s="18">
        <f t="shared" si="152"/>
        <v>0.12</v>
      </c>
      <c r="G582" s="148" t="s">
        <v>527</v>
      </c>
      <c r="H582" s="18">
        <v>1.0</v>
      </c>
      <c r="I582" s="89">
        <f t="shared" si="153"/>
        <v>0.12</v>
      </c>
      <c r="J582" s="116">
        <f>'Insumos Buffet'!D42</f>
        <v>23900</v>
      </c>
      <c r="K582" s="3">
        <f t="shared" si="154"/>
        <v>2868</v>
      </c>
      <c r="L582" s="3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5.75" customHeight="1">
      <c r="A583" s="31" t="s">
        <v>423</v>
      </c>
      <c r="B583" s="18">
        <v>0.05</v>
      </c>
      <c r="C583" s="18">
        <v>1.0</v>
      </c>
      <c r="D583" s="18">
        <f t="shared" si="151"/>
        <v>0.05</v>
      </c>
      <c r="E583" s="18">
        <f>B583*A578</f>
        <v>0.2</v>
      </c>
      <c r="F583" s="18">
        <f t="shared" si="152"/>
        <v>0.2</v>
      </c>
      <c r="G583" s="142"/>
      <c r="H583" s="18">
        <v>1.0</v>
      </c>
      <c r="I583" s="89">
        <f t="shared" si="153"/>
        <v>0.2</v>
      </c>
      <c r="J583" s="116">
        <f>'Insumos Buffet'!D41</f>
        <v>432</v>
      </c>
      <c r="K583" s="3">
        <f t="shared" si="154"/>
        <v>86.4</v>
      </c>
      <c r="L583" s="3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5.75" customHeight="1">
      <c r="A584" s="31" t="s">
        <v>47</v>
      </c>
      <c r="B584" s="18">
        <v>0.01</v>
      </c>
      <c r="C584" s="18">
        <v>1.0</v>
      </c>
      <c r="D584" s="18">
        <f t="shared" si="151"/>
        <v>0.01</v>
      </c>
      <c r="E584" s="18">
        <f>B584*A578</f>
        <v>0.04</v>
      </c>
      <c r="F584" s="18">
        <f t="shared" si="152"/>
        <v>0.04</v>
      </c>
      <c r="G584" s="142"/>
      <c r="H584" s="18">
        <v>1.0</v>
      </c>
      <c r="I584" s="89">
        <f t="shared" si="153"/>
        <v>0.04</v>
      </c>
      <c r="J584" s="116">
        <f>'Insumos Buffet'!D2</f>
        <v>6820</v>
      </c>
      <c r="K584" s="3">
        <f t="shared" si="154"/>
        <v>272.8</v>
      </c>
      <c r="L584" s="3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5.75" customHeight="1">
      <c r="A585" s="31" t="s">
        <v>505</v>
      </c>
      <c r="B585" s="18">
        <v>0.002</v>
      </c>
      <c r="C585" s="18">
        <v>1.0</v>
      </c>
      <c r="D585" s="18">
        <f t="shared" si="151"/>
        <v>0.002</v>
      </c>
      <c r="E585" s="18">
        <f>B585*A578</f>
        <v>0.008</v>
      </c>
      <c r="F585" s="18">
        <f t="shared" si="152"/>
        <v>0.008</v>
      </c>
      <c r="G585" s="87"/>
      <c r="H585" s="18">
        <v>1.0</v>
      </c>
      <c r="I585" s="89">
        <f t="shared" si="153"/>
        <v>0.008</v>
      </c>
      <c r="J585" s="116">
        <f>'Insumos Buffet'!D82</f>
        <v>3200</v>
      </c>
      <c r="K585" s="3">
        <f t="shared" si="154"/>
        <v>25.6</v>
      </c>
      <c r="L585" s="3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5.75" customHeight="1">
      <c r="A586" s="183" t="s">
        <v>542</v>
      </c>
      <c r="B586" s="18">
        <v>0.002</v>
      </c>
      <c r="C586" s="18">
        <v>1.0</v>
      </c>
      <c r="D586" s="18">
        <f t="shared" si="151"/>
        <v>0.002</v>
      </c>
      <c r="E586" s="18">
        <f>B586*A578</f>
        <v>0.008</v>
      </c>
      <c r="F586" s="18">
        <f t="shared" si="152"/>
        <v>0.008</v>
      </c>
      <c r="G586" s="59"/>
      <c r="H586" s="18">
        <v>1.0</v>
      </c>
      <c r="I586" s="89">
        <f t="shared" si="153"/>
        <v>0.008</v>
      </c>
      <c r="J586" s="116">
        <f>'Insumos Buffet'!D108</f>
        <v>40000</v>
      </c>
      <c r="K586" s="3">
        <f t="shared" si="154"/>
        <v>320</v>
      </c>
      <c r="L586" s="3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5.75" customHeight="1">
      <c r="A587" s="2"/>
      <c r="B587" s="89"/>
      <c r="C587" s="89"/>
      <c r="D587" s="18">
        <f t="shared" si="151"/>
        <v>0</v>
      </c>
      <c r="E587" s="18">
        <f>B587*A578</f>
        <v>0</v>
      </c>
      <c r="F587" s="18">
        <f t="shared" si="152"/>
        <v>0</v>
      </c>
      <c r="G587" s="148" t="s">
        <v>528</v>
      </c>
      <c r="H587" s="18"/>
      <c r="I587" s="89">
        <f t="shared" si="153"/>
        <v>0</v>
      </c>
      <c r="J587" s="116"/>
      <c r="K587" s="3">
        <f t="shared" si="154"/>
        <v>0</v>
      </c>
      <c r="L587" s="3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5.75" customHeight="1">
      <c r="A588" s="2"/>
      <c r="B588" s="89"/>
      <c r="C588" s="89"/>
      <c r="D588" s="18">
        <f t="shared" si="151"/>
        <v>0</v>
      </c>
      <c r="E588" s="18">
        <f>B588*A578</f>
        <v>0</v>
      </c>
      <c r="F588" s="18">
        <f t="shared" si="152"/>
        <v>0</v>
      </c>
      <c r="G588" s="142"/>
      <c r="H588" s="18"/>
      <c r="I588" s="89">
        <f t="shared" si="153"/>
        <v>0</v>
      </c>
      <c r="J588" s="116"/>
      <c r="K588" s="3">
        <f t="shared" si="154"/>
        <v>0</v>
      </c>
      <c r="L588" s="3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5.75" customHeight="1">
      <c r="A589" s="1"/>
      <c r="B589" s="89"/>
      <c r="C589" s="89"/>
      <c r="D589" s="18">
        <f t="shared" si="151"/>
        <v>0</v>
      </c>
      <c r="E589" s="18">
        <f>B589*A578</f>
        <v>0</v>
      </c>
      <c r="F589" s="18">
        <f t="shared" si="152"/>
        <v>0</v>
      </c>
      <c r="G589" s="142"/>
      <c r="H589" s="18"/>
      <c r="I589" s="89">
        <f t="shared" si="153"/>
        <v>0</v>
      </c>
      <c r="J589" s="116"/>
      <c r="K589" s="3">
        <f t="shared" si="154"/>
        <v>0</v>
      </c>
      <c r="L589" s="3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5.75" customHeight="1">
      <c r="A590" s="1"/>
      <c r="B590" s="89"/>
      <c r="C590" s="89"/>
      <c r="D590" s="18">
        <f t="shared" si="151"/>
        <v>0</v>
      </c>
      <c r="E590" s="18">
        <f>B590*A578</f>
        <v>0</v>
      </c>
      <c r="F590" s="18">
        <f t="shared" si="152"/>
        <v>0</v>
      </c>
      <c r="G590" s="142"/>
      <c r="H590" s="18"/>
      <c r="I590" s="89">
        <f t="shared" si="153"/>
        <v>0</v>
      </c>
      <c r="J590" s="116"/>
      <c r="K590" s="3">
        <f t="shared" si="154"/>
        <v>0</v>
      </c>
      <c r="L590" s="3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5.75" customHeight="1">
      <c r="A591" s="31"/>
      <c r="B591" s="89"/>
      <c r="C591" s="89"/>
      <c r="D591" s="95">
        <f t="shared" si="151"/>
        <v>0</v>
      </c>
      <c r="E591" s="95">
        <f>B591*A578</f>
        <v>0</v>
      </c>
      <c r="F591" s="18">
        <f t="shared" si="152"/>
        <v>0</v>
      </c>
      <c r="G591" s="87"/>
      <c r="H591" s="18"/>
      <c r="I591" s="89">
        <f t="shared" si="153"/>
        <v>0</v>
      </c>
      <c r="J591" s="118"/>
      <c r="K591" s="3">
        <f t="shared" si="154"/>
        <v>0</v>
      </c>
      <c r="L591" s="3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5.75" customHeight="1">
      <c r="A592" s="31"/>
      <c r="B592" s="89"/>
      <c r="C592" s="89"/>
      <c r="D592" s="18">
        <f t="shared" si="151"/>
        <v>0</v>
      </c>
      <c r="E592" s="18">
        <f>B592*A578</f>
        <v>0</v>
      </c>
      <c r="F592" s="18">
        <f t="shared" si="152"/>
        <v>0</v>
      </c>
      <c r="G592" s="143">
        <f>F594/A578</f>
        <v>0.274</v>
      </c>
      <c r="H592" s="18"/>
      <c r="I592" s="89">
        <f t="shared" si="153"/>
        <v>0</v>
      </c>
      <c r="J592" s="3"/>
      <c r="K592" s="3">
        <f t="shared" si="154"/>
        <v>0</v>
      </c>
      <c r="L592" s="3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5.75" customHeight="1">
      <c r="A593" s="31"/>
      <c r="B593" s="89"/>
      <c r="C593" s="89"/>
      <c r="D593" s="18">
        <f t="shared" si="151"/>
        <v>0</v>
      </c>
      <c r="E593" s="18">
        <f>B593*A578</f>
        <v>0</v>
      </c>
      <c r="F593" s="18">
        <f t="shared" si="152"/>
        <v>0</v>
      </c>
      <c r="G593" s="142"/>
      <c r="H593" s="18"/>
      <c r="I593" s="89">
        <f t="shared" si="153"/>
        <v>0</v>
      </c>
      <c r="J593" s="3"/>
      <c r="K593" s="3">
        <f t="shared" si="154"/>
        <v>0</v>
      </c>
      <c r="L593" s="3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5.75" customHeight="1">
      <c r="A594" s="4" t="s">
        <v>495</v>
      </c>
      <c r="B594" s="97">
        <f>SUM(B580:B593)</f>
        <v>0.274</v>
      </c>
      <c r="C594" s="96"/>
      <c r="D594" s="97">
        <f t="shared" ref="D594:F594" si="155">SUM(D580:D593)</f>
        <v>0.274</v>
      </c>
      <c r="E594" s="97">
        <f t="shared" si="155"/>
        <v>1.096</v>
      </c>
      <c r="F594" s="97">
        <f t="shared" si="155"/>
        <v>1.096</v>
      </c>
      <c r="G594" s="87"/>
      <c r="H594" s="96"/>
      <c r="I594" s="97">
        <f t="shared" ref="I594:L594" si="156">SUM(I580:I593)</f>
        <v>1.171</v>
      </c>
      <c r="J594" s="98">
        <f t="shared" si="156"/>
        <v>169049</v>
      </c>
      <c r="K594" s="98">
        <f t="shared" si="156"/>
        <v>25146.775</v>
      </c>
      <c r="L594" s="98">
        <f t="shared" si="156"/>
        <v>0</v>
      </c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5.75" customHeight="1">
      <c r="A595" s="8"/>
      <c r="B595" s="100"/>
      <c r="C595" s="100"/>
      <c r="D595" s="100"/>
      <c r="E595" s="100"/>
      <c r="F595" s="100"/>
      <c r="G595" s="100"/>
      <c r="H595" s="100"/>
      <c r="I595" s="101" t="s">
        <v>496</v>
      </c>
      <c r="J595" s="100"/>
      <c r="K595" s="100"/>
      <c r="L595" s="101" t="s">
        <v>497</v>
      </c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5.75" customHeight="1">
      <c r="A596" s="8"/>
      <c r="B596" s="100"/>
      <c r="C596" s="100"/>
      <c r="D596" s="100"/>
      <c r="E596" s="100"/>
      <c r="F596" s="100"/>
      <c r="G596" s="100"/>
      <c r="H596" s="100"/>
      <c r="I596" s="104">
        <f>G592*A578</f>
        <v>1.096</v>
      </c>
      <c r="J596" s="100"/>
      <c r="K596" s="100"/>
      <c r="L596" s="104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5.75" customHeight="1">
      <c r="A597" s="8"/>
      <c r="B597" s="100"/>
      <c r="C597" s="100"/>
      <c r="D597" s="100"/>
      <c r="E597" s="100"/>
      <c r="F597" s="100"/>
      <c r="G597" s="100"/>
      <c r="H597" s="100"/>
      <c r="I597" s="107"/>
      <c r="J597" s="100"/>
      <c r="K597" s="100"/>
      <c r="L597" s="10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5.75" customHeight="1">
      <c r="A599" s="66" t="s">
        <v>286</v>
      </c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6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5.75" customHeight="1">
      <c r="A600" s="78" t="s">
        <v>478</v>
      </c>
      <c r="B600" s="79" t="s">
        <v>479</v>
      </c>
      <c r="C600" s="75"/>
      <c r="D600" s="76"/>
      <c r="E600" s="80" t="s">
        <v>480</v>
      </c>
      <c r="F600" s="75"/>
      <c r="G600" s="76"/>
      <c r="H600" s="79" t="s">
        <v>481</v>
      </c>
      <c r="I600" s="75"/>
      <c r="J600" s="75"/>
      <c r="K600" s="75"/>
      <c r="L600" s="76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5.75" customHeight="1">
      <c r="A601" s="81">
        <f>'Menu Cíclico'!X18</f>
        <v>4</v>
      </c>
      <c r="B601" s="82" t="s">
        <v>482</v>
      </c>
      <c r="C601" s="82" t="s">
        <v>483</v>
      </c>
      <c r="D601" s="82" t="s">
        <v>484</v>
      </c>
      <c r="E601" s="82" t="s">
        <v>485</v>
      </c>
      <c r="F601" s="82" t="s">
        <v>484</v>
      </c>
      <c r="G601" s="82" t="s">
        <v>524</v>
      </c>
      <c r="H601" s="82" t="s">
        <v>486</v>
      </c>
      <c r="I601" s="82" t="s">
        <v>487</v>
      </c>
      <c r="J601" s="147" t="s">
        <v>488</v>
      </c>
      <c r="K601" s="85" t="s">
        <v>489</v>
      </c>
      <c r="L601" s="85" t="s">
        <v>490</v>
      </c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5.75" customHeight="1">
      <c r="A602" s="86" t="s">
        <v>491</v>
      </c>
      <c r="B602" s="87"/>
      <c r="C602" s="87"/>
      <c r="D602" s="87"/>
      <c r="E602" s="87"/>
      <c r="F602" s="87"/>
      <c r="G602" s="87"/>
      <c r="H602" s="87"/>
      <c r="I602" s="87"/>
      <c r="J602" s="115"/>
      <c r="K602" s="87"/>
      <c r="L602" s="8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5.75" customHeight="1">
      <c r="A603" s="37" t="s">
        <v>534</v>
      </c>
      <c r="B603" s="89">
        <v>0.22</v>
      </c>
      <c r="C603" s="89">
        <v>1.0</v>
      </c>
      <c r="D603" s="18">
        <f t="shared" ref="D603:D616" si="157">C603*B603</f>
        <v>0.22</v>
      </c>
      <c r="E603" s="18">
        <f>B603*A601</f>
        <v>0.88</v>
      </c>
      <c r="F603" s="18">
        <f t="shared" ref="F603:F616" si="158">E603*C603</f>
        <v>0.88</v>
      </c>
      <c r="G603" s="140">
        <v>0.0</v>
      </c>
      <c r="H603" s="18">
        <v>1.2</v>
      </c>
      <c r="I603" s="89">
        <f t="shared" ref="I603:I616" si="159">H603*E603</f>
        <v>1.056</v>
      </c>
      <c r="J603" s="116">
        <f>'Insumos Buffet'!D102</f>
        <v>3500</v>
      </c>
      <c r="K603" s="3">
        <f t="shared" ref="K603:K616" si="160">J603*I603</f>
        <v>3696</v>
      </c>
      <c r="L603" s="3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5.75" customHeight="1">
      <c r="A604" s="31" t="s">
        <v>523</v>
      </c>
      <c r="B604" s="89">
        <v>0.01</v>
      </c>
      <c r="C604" s="89">
        <v>1.0</v>
      </c>
      <c r="D604" s="18">
        <f t="shared" si="157"/>
        <v>0.01</v>
      </c>
      <c r="E604" s="18">
        <f>B604*A601</f>
        <v>0.04</v>
      </c>
      <c r="F604" s="18">
        <f t="shared" si="158"/>
        <v>0.04</v>
      </c>
      <c r="G604" s="87"/>
      <c r="H604" s="18">
        <v>1.0</v>
      </c>
      <c r="I604" s="89">
        <f t="shared" si="159"/>
        <v>0.04</v>
      </c>
      <c r="J604" s="116">
        <f>'Insumos Buffet'!D93</f>
        <v>12600</v>
      </c>
      <c r="K604" s="3">
        <f t="shared" si="160"/>
        <v>504</v>
      </c>
      <c r="L604" s="3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5.75" customHeight="1">
      <c r="A605" s="31" t="s">
        <v>505</v>
      </c>
      <c r="B605" s="18">
        <v>0.002</v>
      </c>
      <c r="C605" s="18">
        <v>1.0</v>
      </c>
      <c r="D605" s="18">
        <f t="shared" si="157"/>
        <v>0.002</v>
      </c>
      <c r="E605" s="18">
        <f>B605*A601</f>
        <v>0.008</v>
      </c>
      <c r="F605" s="18">
        <f t="shared" si="158"/>
        <v>0.008</v>
      </c>
      <c r="G605" s="148" t="s">
        <v>527</v>
      </c>
      <c r="H605" s="18">
        <v>1.0</v>
      </c>
      <c r="I605" s="89">
        <f t="shared" si="159"/>
        <v>0.008</v>
      </c>
      <c r="J605" s="116">
        <f>'Insumos Buffet'!D82</f>
        <v>3200</v>
      </c>
      <c r="K605" s="3">
        <f t="shared" si="160"/>
        <v>25.6</v>
      </c>
      <c r="L605" s="3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5.75" customHeight="1">
      <c r="A606" s="31" t="s">
        <v>469</v>
      </c>
      <c r="B606" s="18">
        <v>0.02</v>
      </c>
      <c r="C606" s="18">
        <v>0.5</v>
      </c>
      <c r="D606" s="18">
        <f t="shared" si="157"/>
        <v>0.01</v>
      </c>
      <c r="E606" s="18">
        <f>B606*A601</f>
        <v>0.08</v>
      </c>
      <c r="F606" s="18">
        <f t="shared" si="158"/>
        <v>0.04</v>
      </c>
      <c r="G606" s="142"/>
      <c r="H606" s="18">
        <v>1.4</v>
      </c>
      <c r="I606" s="89">
        <f t="shared" si="159"/>
        <v>0.112</v>
      </c>
      <c r="J606" s="116">
        <f>'Insumos Buffet'!D60</f>
        <v>32018</v>
      </c>
      <c r="K606" s="3">
        <f t="shared" si="160"/>
        <v>3586.016</v>
      </c>
      <c r="L606" s="3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5.75" customHeight="1">
      <c r="A607" s="31" t="s">
        <v>47</v>
      </c>
      <c r="B607" s="18">
        <v>0.01</v>
      </c>
      <c r="C607" s="18">
        <v>1.0</v>
      </c>
      <c r="D607" s="18">
        <f t="shared" si="157"/>
        <v>0.01</v>
      </c>
      <c r="E607" s="18">
        <f>B607*A601</f>
        <v>0.04</v>
      </c>
      <c r="F607" s="18">
        <f t="shared" si="158"/>
        <v>0.04</v>
      </c>
      <c r="G607" s="142"/>
      <c r="H607" s="18">
        <v>1.0</v>
      </c>
      <c r="I607" s="89">
        <f t="shared" si="159"/>
        <v>0.04</v>
      </c>
      <c r="J607" s="116">
        <f>'Insumos Buffet'!D2</f>
        <v>6820</v>
      </c>
      <c r="K607" s="3">
        <f t="shared" si="160"/>
        <v>272.8</v>
      </c>
      <c r="L607" s="3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5.75" customHeight="1">
      <c r="A608" s="2"/>
      <c r="B608" s="18"/>
      <c r="C608" s="18"/>
      <c r="D608" s="18">
        <f t="shared" si="157"/>
        <v>0</v>
      </c>
      <c r="E608" s="18">
        <f>B608*A601</f>
        <v>0</v>
      </c>
      <c r="F608" s="18">
        <f t="shared" si="158"/>
        <v>0</v>
      </c>
      <c r="G608" s="87"/>
      <c r="H608" s="18"/>
      <c r="I608" s="89">
        <f t="shared" si="159"/>
        <v>0</v>
      </c>
      <c r="J608" s="116"/>
      <c r="K608" s="3">
        <f t="shared" si="160"/>
        <v>0</v>
      </c>
      <c r="L608" s="3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5.75" customHeight="1">
      <c r="A609" s="2"/>
      <c r="B609" s="18"/>
      <c r="C609" s="18"/>
      <c r="D609" s="18">
        <f t="shared" si="157"/>
        <v>0</v>
      </c>
      <c r="E609" s="18">
        <f>B609*A601</f>
        <v>0</v>
      </c>
      <c r="F609" s="18">
        <f t="shared" si="158"/>
        <v>0</v>
      </c>
      <c r="G609" s="59"/>
      <c r="H609" s="18"/>
      <c r="I609" s="89">
        <f t="shared" si="159"/>
        <v>0</v>
      </c>
      <c r="J609" s="116"/>
      <c r="K609" s="3">
        <f t="shared" si="160"/>
        <v>0</v>
      </c>
      <c r="L609" s="3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5.75" customHeight="1">
      <c r="A610" s="2"/>
      <c r="B610" s="89"/>
      <c r="C610" s="89"/>
      <c r="D610" s="18">
        <f t="shared" si="157"/>
        <v>0</v>
      </c>
      <c r="E610" s="18">
        <f>B610*A601</f>
        <v>0</v>
      </c>
      <c r="F610" s="18">
        <f t="shared" si="158"/>
        <v>0</v>
      </c>
      <c r="G610" s="148" t="s">
        <v>528</v>
      </c>
      <c r="H610" s="18"/>
      <c r="I610" s="89">
        <f t="shared" si="159"/>
        <v>0</v>
      </c>
      <c r="J610" s="116"/>
      <c r="K610" s="3">
        <f t="shared" si="160"/>
        <v>0</v>
      </c>
      <c r="L610" s="3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5.75" customHeight="1">
      <c r="A611" s="2"/>
      <c r="B611" s="89"/>
      <c r="C611" s="89"/>
      <c r="D611" s="18">
        <f t="shared" si="157"/>
        <v>0</v>
      </c>
      <c r="E611" s="18">
        <f>B611*A601</f>
        <v>0</v>
      </c>
      <c r="F611" s="18">
        <f t="shared" si="158"/>
        <v>0</v>
      </c>
      <c r="G611" s="142"/>
      <c r="H611" s="18"/>
      <c r="I611" s="89">
        <f t="shared" si="159"/>
        <v>0</v>
      </c>
      <c r="J611" s="116"/>
      <c r="K611" s="3">
        <f t="shared" si="160"/>
        <v>0</v>
      </c>
      <c r="L611" s="3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5.75" customHeight="1">
      <c r="A612" s="1"/>
      <c r="B612" s="89"/>
      <c r="C612" s="89"/>
      <c r="D612" s="18">
        <f t="shared" si="157"/>
        <v>0</v>
      </c>
      <c r="E612" s="18">
        <f>B612*A601</f>
        <v>0</v>
      </c>
      <c r="F612" s="18">
        <f t="shared" si="158"/>
        <v>0</v>
      </c>
      <c r="G612" s="142"/>
      <c r="H612" s="18"/>
      <c r="I612" s="89">
        <f t="shared" si="159"/>
        <v>0</v>
      </c>
      <c r="J612" s="116"/>
      <c r="K612" s="3">
        <f t="shared" si="160"/>
        <v>0</v>
      </c>
      <c r="L612" s="3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5.75" customHeight="1">
      <c r="A613" s="1"/>
      <c r="B613" s="89"/>
      <c r="C613" s="89"/>
      <c r="D613" s="18">
        <f t="shared" si="157"/>
        <v>0</v>
      </c>
      <c r="E613" s="18">
        <f>B613*A601</f>
        <v>0</v>
      </c>
      <c r="F613" s="18">
        <f t="shared" si="158"/>
        <v>0</v>
      </c>
      <c r="G613" s="142"/>
      <c r="H613" s="18"/>
      <c r="I613" s="89">
        <f t="shared" si="159"/>
        <v>0</v>
      </c>
      <c r="J613" s="116"/>
      <c r="K613" s="3">
        <f t="shared" si="160"/>
        <v>0</v>
      </c>
      <c r="L613" s="3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5.75" customHeight="1">
      <c r="A614" s="31"/>
      <c r="B614" s="89"/>
      <c r="C614" s="89"/>
      <c r="D614" s="95">
        <f t="shared" si="157"/>
        <v>0</v>
      </c>
      <c r="E614" s="95">
        <f>B614*A601</f>
        <v>0</v>
      </c>
      <c r="F614" s="18">
        <f t="shared" si="158"/>
        <v>0</v>
      </c>
      <c r="G614" s="87"/>
      <c r="H614" s="18"/>
      <c r="I614" s="89">
        <f t="shared" si="159"/>
        <v>0</v>
      </c>
      <c r="J614" s="118"/>
      <c r="K614" s="3">
        <f t="shared" si="160"/>
        <v>0</v>
      </c>
      <c r="L614" s="3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5.75" customHeight="1">
      <c r="A615" s="31"/>
      <c r="B615" s="89"/>
      <c r="C615" s="89"/>
      <c r="D615" s="18">
        <f t="shared" si="157"/>
        <v>0</v>
      </c>
      <c r="E615" s="18">
        <f>B615*A601</f>
        <v>0</v>
      </c>
      <c r="F615" s="18">
        <f t="shared" si="158"/>
        <v>0</v>
      </c>
      <c r="G615" s="143">
        <f>F617/A601</f>
        <v>0.252</v>
      </c>
      <c r="H615" s="18"/>
      <c r="I615" s="89">
        <f t="shared" si="159"/>
        <v>0</v>
      </c>
      <c r="J615" s="3"/>
      <c r="K615" s="3">
        <f t="shared" si="160"/>
        <v>0</v>
      </c>
      <c r="L615" s="3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5.75" customHeight="1">
      <c r="A616" s="31"/>
      <c r="B616" s="89"/>
      <c r="C616" s="89"/>
      <c r="D616" s="18">
        <f t="shared" si="157"/>
        <v>0</v>
      </c>
      <c r="E616" s="18">
        <f>B616*A601</f>
        <v>0</v>
      </c>
      <c r="F616" s="18">
        <f t="shared" si="158"/>
        <v>0</v>
      </c>
      <c r="G616" s="142"/>
      <c r="H616" s="18"/>
      <c r="I616" s="89">
        <f t="shared" si="159"/>
        <v>0</v>
      </c>
      <c r="J616" s="3"/>
      <c r="K616" s="3">
        <f t="shared" si="160"/>
        <v>0</v>
      </c>
      <c r="L616" s="3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5.75" customHeight="1">
      <c r="A617" s="4" t="s">
        <v>495</v>
      </c>
      <c r="B617" s="97">
        <f>SUM(B603:B616)</f>
        <v>0.262</v>
      </c>
      <c r="C617" s="96"/>
      <c r="D617" s="97">
        <f t="shared" ref="D617:F617" si="161">SUM(D603:D616)</f>
        <v>0.252</v>
      </c>
      <c r="E617" s="97">
        <f t="shared" si="161"/>
        <v>1.048</v>
      </c>
      <c r="F617" s="97">
        <f t="shared" si="161"/>
        <v>1.008</v>
      </c>
      <c r="G617" s="87"/>
      <c r="H617" s="96"/>
      <c r="I617" s="97">
        <f t="shared" ref="I617:L617" si="162">SUM(I603:I616)</f>
        <v>1.256</v>
      </c>
      <c r="J617" s="98">
        <f t="shared" si="162"/>
        <v>58138</v>
      </c>
      <c r="K617" s="98">
        <f t="shared" si="162"/>
        <v>8084.416</v>
      </c>
      <c r="L617" s="98">
        <f t="shared" si="162"/>
        <v>0</v>
      </c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5.75" customHeight="1">
      <c r="A618" s="8"/>
      <c r="B618" s="100"/>
      <c r="C618" s="100"/>
      <c r="D618" s="100"/>
      <c r="E618" s="100"/>
      <c r="F618" s="100"/>
      <c r="G618" s="100"/>
      <c r="H618" s="100"/>
      <c r="I618" s="101" t="s">
        <v>496</v>
      </c>
      <c r="J618" s="100"/>
      <c r="K618" s="100"/>
      <c r="L618" s="101" t="s">
        <v>497</v>
      </c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5.75" customHeight="1">
      <c r="A619" s="8"/>
      <c r="B619" s="100"/>
      <c r="C619" s="100"/>
      <c r="D619" s="100"/>
      <c r="E619" s="100"/>
      <c r="F619" s="100"/>
      <c r="G619" s="100"/>
      <c r="H619" s="100"/>
      <c r="I619" s="104">
        <f>G615*A601</f>
        <v>1.008</v>
      </c>
      <c r="J619" s="100"/>
      <c r="K619" s="100"/>
      <c r="L619" s="104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5.75" customHeight="1">
      <c r="A622" s="66" t="s">
        <v>672</v>
      </c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6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5.75" customHeight="1">
      <c r="A623" s="78" t="s">
        <v>478</v>
      </c>
      <c r="B623" s="79" t="s">
        <v>479</v>
      </c>
      <c r="C623" s="75"/>
      <c r="D623" s="76"/>
      <c r="E623" s="80" t="s">
        <v>480</v>
      </c>
      <c r="F623" s="75"/>
      <c r="G623" s="76"/>
      <c r="H623" s="79" t="s">
        <v>481</v>
      </c>
      <c r="I623" s="75"/>
      <c r="J623" s="75"/>
      <c r="K623" s="75"/>
      <c r="L623" s="76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5.75" customHeight="1">
      <c r="A624" s="81">
        <f>'Menu Cíclico'!AB17</f>
        <v>4</v>
      </c>
      <c r="B624" s="82" t="s">
        <v>482</v>
      </c>
      <c r="C624" s="82" t="s">
        <v>483</v>
      </c>
      <c r="D624" s="82" t="s">
        <v>484</v>
      </c>
      <c r="E624" s="82" t="s">
        <v>485</v>
      </c>
      <c r="F624" s="82" t="s">
        <v>484</v>
      </c>
      <c r="G624" s="82" t="s">
        <v>524</v>
      </c>
      <c r="H624" s="82" t="s">
        <v>486</v>
      </c>
      <c r="I624" s="82" t="s">
        <v>487</v>
      </c>
      <c r="J624" s="147" t="s">
        <v>488</v>
      </c>
      <c r="K624" s="85" t="s">
        <v>489</v>
      </c>
      <c r="L624" s="85" t="s">
        <v>490</v>
      </c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5.75" customHeight="1">
      <c r="A625" s="86" t="s">
        <v>491</v>
      </c>
      <c r="B625" s="87"/>
      <c r="C625" s="87"/>
      <c r="D625" s="87"/>
      <c r="E625" s="87"/>
      <c r="F625" s="87"/>
      <c r="G625" s="87"/>
      <c r="H625" s="87"/>
      <c r="I625" s="87"/>
      <c r="J625" s="115"/>
      <c r="K625" s="87"/>
      <c r="L625" s="8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5.75" customHeight="1">
      <c r="A626" s="37" t="s">
        <v>673</v>
      </c>
      <c r="B626" s="89">
        <v>0.1</v>
      </c>
      <c r="C626" s="89">
        <v>1.0</v>
      </c>
      <c r="D626" s="18">
        <f t="shared" ref="D626:D639" si="163">C626*B626</f>
        <v>0.1</v>
      </c>
      <c r="E626" s="18">
        <f>B626*A624</f>
        <v>0.4</v>
      </c>
      <c r="F626" s="18">
        <f t="shared" ref="F626:F639" si="164">E626*C626</f>
        <v>0.4</v>
      </c>
      <c r="G626" s="140">
        <v>0.0</v>
      </c>
      <c r="H626" s="18">
        <v>1.1</v>
      </c>
      <c r="I626" s="89">
        <f t="shared" ref="I626:I639" si="165">H626*E626</f>
        <v>0.44</v>
      </c>
      <c r="J626" s="116">
        <f>'Insumos Buffet'!D33</f>
        <v>17864</v>
      </c>
      <c r="K626" s="3">
        <f t="shared" ref="K626:K639" si="166">J626*I626</f>
        <v>7860.16</v>
      </c>
      <c r="L626" s="3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5.75" customHeight="1">
      <c r="A627" s="31" t="s">
        <v>502</v>
      </c>
      <c r="B627" s="89">
        <v>0.04</v>
      </c>
      <c r="C627" s="89">
        <v>1.0</v>
      </c>
      <c r="D627" s="18">
        <f t="shared" si="163"/>
        <v>0.04</v>
      </c>
      <c r="E627" s="18">
        <f>B627*A624</f>
        <v>0.16</v>
      </c>
      <c r="F627" s="18">
        <f t="shared" si="164"/>
        <v>0.16</v>
      </c>
      <c r="G627" s="87"/>
      <c r="H627" s="18">
        <v>1.0</v>
      </c>
      <c r="I627" s="89">
        <f t="shared" si="165"/>
        <v>0.16</v>
      </c>
      <c r="J627" s="116">
        <f>'Insumos Buffet'!D73</f>
        <v>20363</v>
      </c>
      <c r="K627" s="3">
        <f t="shared" si="166"/>
        <v>3258.08</v>
      </c>
      <c r="L627" s="3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5.75" customHeight="1">
      <c r="A628" s="31" t="s">
        <v>425</v>
      </c>
      <c r="B628" s="18">
        <v>0.04</v>
      </c>
      <c r="C628" s="18">
        <v>1.0</v>
      </c>
      <c r="D628" s="18">
        <f t="shared" si="163"/>
        <v>0.04</v>
      </c>
      <c r="E628" s="18">
        <f>B628*A624</f>
        <v>0.16</v>
      </c>
      <c r="F628" s="18">
        <f t="shared" si="164"/>
        <v>0.16</v>
      </c>
      <c r="G628" s="148" t="s">
        <v>527</v>
      </c>
      <c r="H628" s="18">
        <v>1.0</v>
      </c>
      <c r="I628" s="89">
        <f t="shared" si="165"/>
        <v>0.16</v>
      </c>
      <c r="J628" s="116">
        <f>'Insumos Buffet'!D42</f>
        <v>23900</v>
      </c>
      <c r="K628" s="3">
        <f t="shared" si="166"/>
        <v>3824</v>
      </c>
      <c r="L628" s="3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5.75" customHeight="1">
      <c r="A629" s="31" t="s">
        <v>439</v>
      </c>
      <c r="B629" s="18">
        <v>0.07</v>
      </c>
      <c r="C629" s="18">
        <v>1.0</v>
      </c>
      <c r="D629" s="18">
        <f t="shared" si="163"/>
        <v>0.07</v>
      </c>
      <c r="E629" s="18">
        <f>B629*A624</f>
        <v>0.28</v>
      </c>
      <c r="F629" s="18">
        <f t="shared" si="164"/>
        <v>0.28</v>
      </c>
      <c r="G629" s="142"/>
      <c r="H629" s="18">
        <v>1.0</v>
      </c>
      <c r="I629" s="89">
        <f t="shared" si="165"/>
        <v>0.28</v>
      </c>
      <c r="J629" s="116">
        <f>'Insumos Buffet'!D86</f>
        <v>21862.4994</v>
      </c>
      <c r="K629" s="3">
        <f t="shared" si="166"/>
        <v>6121.499832</v>
      </c>
      <c r="L629" s="3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5.75" customHeight="1">
      <c r="A630" s="31" t="s">
        <v>505</v>
      </c>
      <c r="B630" s="18">
        <v>0.002</v>
      </c>
      <c r="C630" s="18">
        <v>1.0</v>
      </c>
      <c r="D630" s="18">
        <f t="shared" si="163"/>
        <v>0.002</v>
      </c>
      <c r="E630" s="18">
        <f>B630*A624</f>
        <v>0.008</v>
      </c>
      <c r="F630" s="18">
        <f t="shared" si="164"/>
        <v>0.008</v>
      </c>
      <c r="G630" s="142"/>
      <c r="H630" s="18">
        <v>1.0</v>
      </c>
      <c r="I630" s="89">
        <f t="shared" si="165"/>
        <v>0.008</v>
      </c>
      <c r="J630" s="116">
        <f>'Insumos Buffet'!D82</f>
        <v>3200</v>
      </c>
      <c r="K630" s="3">
        <f t="shared" si="166"/>
        <v>25.6</v>
      </c>
      <c r="L630" s="3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5.75" customHeight="1">
      <c r="A631" s="31" t="s">
        <v>494</v>
      </c>
      <c r="B631" s="18">
        <v>1.0E-4</v>
      </c>
      <c r="C631" s="18">
        <v>1.0</v>
      </c>
      <c r="D631" s="18">
        <f t="shared" si="163"/>
        <v>0.0001</v>
      </c>
      <c r="E631" s="18">
        <f>B631*A624</f>
        <v>0.0004</v>
      </c>
      <c r="F631" s="18">
        <f t="shared" si="164"/>
        <v>0.0004</v>
      </c>
      <c r="G631" s="87"/>
      <c r="H631" s="18">
        <v>1.0</v>
      </c>
      <c r="I631" s="89">
        <f t="shared" si="165"/>
        <v>0.0004</v>
      </c>
      <c r="J631" s="116">
        <f>'Insumos Buffet'!D70</f>
        <v>145000</v>
      </c>
      <c r="K631" s="3">
        <f t="shared" si="166"/>
        <v>58</v>
      </c>
      <c r="L631" s="3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5.75" customHeight="1">
      <c r="A632" s="119"/>
      <c r="B632" s="18"/>
      <c r="C632" s="18"/>
      <c r="D632" s="18">
        <f t="shared" si="163"/>
        <v>0</v>
      </c>
      <c r="E632" s="18">
        <f>B632*A624</f>
        <v>0</v>
      </c>
      <c r="F632" s="18">
        <f t="shared" si="164"/>
        <v>0</v>
      </c>
      <c r="G632" s="59"/>
      <c r="H632" s="18"/>
      <c r="I632" s="89">
        <f t="shared" si="165"/>
        <v>0</v>
      </c>
      <c r="J632" s="116"/>
      <c r="K632" s="3">
        <f t="shared" si="166"/>
        <v>0</v>
      </c>
      <c r="L632" s="3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5.75" customHeight="1">
      <c r="A633" s="2"/>
      <c r="B633" s="89"/>
      <c r="C633" s="89"/>
      <c r="D633" s="18">
        <f t="shared" si="163"/>
        <v>0</v>
      </c>
      <c r="E633" s="18">
        <f>B633*A624</f>
        <v>0</v>
      </c>
      <c r="F633" s="18">
        <f t="shared" si="164"/>
        <v>0</v>
      </c>
      <c r="G633" s="148" t="s">
        <v>528</v>
      </c>
      <c r="H633" s="18"/>
      <c r="I633" s="89">
        <f t="shared" si="165"/>
        <v>0</v>
      </c>
      <c r="J633" s="116"/>
      <c r="K633" s="3">
        <f t="shared" si="166"/>
        <v>0</v>
      </c>
      <c r="L633" s="3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5.75" customHeight="1">
      <c r="A634" s="2"/>
      <c r="B634" s="89"/>
      <c r="C634" s="89"/>
      <c r="D634" s="18">
        <f t="shared" si="163"/>
        <v>0</v>
      </c>
      <c r="E634" s="18">
        <f>B634*A624</f>
        <v>0</v>
      </c>
      <c r="F634" s="18">
        <f t="shared" si="164"/>
        <v>0</v>
      </c>
      <c r="G634" s="142"/>
      <c r="H634" s="18"/>
      <c r="I634" s="89">
        <f t="shared" si="165"/>
        <v>0</v>
      </c>
      <c r="J634" s="116"/>
      <c r="K634" s="3">
        <f t="shared" si="166"/>
        <v>0</v>
      </c>
      <c r="L634" s="3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5.75" customHeight="1">
      <c r="A635" s="1"/>
      <c r="B635" s="89"/>
      <c r="C635" s="89"/>
      <c r="D635" s="18">
        <f t="shared" si="163"/>
        <v>0</v>
      </c>
      <c r="E635" s="18">
        <f>B635*A624</f>
        <v>0</v>
      </c>
      <c r="F635" s="18">
        <f t="shared" si="164"/>
        <v>0</v>
      </c>
      <c r="G635" s="142"/>
      <c r="H635" s="18"/>
      <c r="I635" s="89">
        <f t="shared" si="165"/>
        <v>0</v>
      </c>
      <c r="J635" s="116"/>
      <c r="K635" s="3">
        <f t="shared" si="166"/>
        <v>0</v>
      </c>
      <c r="L635" s="3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5.75" customHeight="1">
      <c r="A636" s="1"/>
      <c r="B636" s="89"/>
      <c r="C636" s="89"/>
      <c r="D636" s="18">
        <f t="shared" si="163"/>
        <v>0</v>
      </c>
      <c r="E636" s="18">
        <f>B636*A624</f>
        <v>0</v>
      </c>
      <c r="F636" s="18">
        <f t="shared" si="164"/>
        <v>0</v>
      </c>
      <c r="G636" s="142"/>
      <c r="H636" s="18"/>
      <c r="I636" s="89">
        <f t="shared" si="165"/>
        <v>0</v>
      </c>
      <c r="J636" s="116"/>
      <c r="K636" s="3">
        <f t="shared" si="166"/>
        <v>0</v>
      </c>
      <c r="L636" s="3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5.75" customHeight="1">
      <c r="A637" s="31"/>
      <c r="B637" s="89"/>
      <c r="C637" s="89"/>
      <c r="D637" s="95">
        <f t="shared" si="163"/>
        <v>0</v>
      </c>
      <c r="E637" s="95">
        <f>B637*A624</f>
        <v>0</v>
      </c>
      <c r="F637" s="18">
        <f t="shared" si="164"/>
        <v>0</v>
      </c>
      <c r="G637" s="87"/>
      <c r="H637" s="18"/>
      <c r="I637" s="89">
        <f t="shared" si="165"/>
        <v>0</v>
      </c>
      <c r="J637" s="118"/>
      <c r="K637" s="3">
        <f t="shared" si="166"/>
        <v>0</v>
      </c>
      <c r="L637" s="3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5.75" customHeight="1">
      <c r="A638" s="31"/>
      <c r="B638" s="89"/>
      <c r="C638" s="89"/>
      <c r="D638" s="18">
        <f t="shared" si="163"/>
        <v>0</v>
      </c>
      <c r="E638" s="18">
        <f>B638*A624</f>
        <v>0</v>
      </c>
      <c r="F638" s="18">
        <f t="shared" si="164"/>
        <v>0</v>
      </c>
      <c r="G638" s="143">
        <f>F640/A624</f>
        <v>0.2521</v>
      </c>
      <c r="H638" s="18"/>
      <c r="I638" s="89">
        <f t="shared" si="165"/>
        <v>0</v>
      </c>
      <c r="J638" s="3"/>
      <c r="K638" s="3">
        <f t="shared" si="166"/>
        <v>0</v>
      </c>
      <c r="L638" s="3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5.75" customHeight="1">
      <c r="A639" s="31"/>
      <c r="B639" s="89"/>
      <c r="C639" s="89"/>
      <c r="D639" s="18">
        <f t="shared" si="163"/>
        <v>0</v>
      </c>
      <c r="E639" s="18">
        <f>B639*A624</f>
        <v>0</v>
      </c>
      <c r="F639" s="18">
        <f t="shared" si="164"/>
        <v>0</v>
      </c>
      <c r="G639" s="142"/>
      <c r="H639" s="18"/>
      <c r="I639" s="89">
        <f t="shared" si="165"/>
        <v>0</v>
      </c>
      <c r="J639" s="3"/>
      <c r="K639" s="3">
        <f t="shared" si="166"/>
        <v>0</v>
      </c>
      <c r="L639" s="3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5.75" customHeight="1">
      <c r="A640" s="4" t="s">
        <v>495</v>
      </c>
      <c r="B640" s="97">
        <f>SUM(B626:B639)</f>
        <v>0.2521</v>
      </c>
      <c r="C640" s="96"/>
      <c r="D640" s="97">
        <f t="shared" ref="D640:F640" si="167">SUM(D626:D639)</f>
        <v>0.2521</v>
      </c>
      <c r="E640" s="97">
        <f t="shared" si="167"/>
        <v>1.0084</v>
      </c>
      <c r="F640" s="97">
        <f t="shared" si="167"/>
        <v>1.0084</v>
      </c>
      <c r="G640" s="87"/>
      <c r="H640" s="96"/>
      <c r="I640" s="97">
        <f t="shared" ref="I640:L640" si="168">SUM(I626:I639)</f>
        <v>1.0484</v>
      </c>
      <c r="J640" s="98">
        <f t="shared" si="168"/>
        <v>232189.4994</v>
      </c>
      <c r="K640" s="98">
        <f t="shared" si="168"/>
        <v>21147.33983</v>
      </c>
      <c r="L640" s="98">
        <f t="shared" si="168"/>
        <v>0</v>
      </c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5.75" customHeight="1">
      <c r="A641" s="8"/>
      <c r="B641" s="100"/>
      <c r="C641" s="100"/>
      <c r="D641" s="100"/>
      <c r="E641" s="100"/>
      <c r="F641" s="100"/>
      <c r="G641" s="100"/>
      <c r="H641" s="100"/>
      <c r="I641" s="101" t="s">
        <v>496</v>
      </c>
      <c r="J641" s="100"/>
      <c r="K641" s="100"/>
      <c r="L641" s="101" t="s">
        <v>497</v>
      </c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5.75" customHeight="1">
      <c r="A642" s="8"/>
      <c r="B642" s="100"/>
      <c r="C642" s="100"/>
      <c r="D642" s="100"/>
      <c r="E642" s="100"/>
      <c r="F642" s="100"/>
      <c r="G642" s="100"/>
      <c r="H642" s="100"/>
      <c r="I642" s="104">
        <f>G638*A624</f>
        <v>1.0084</v>
      </c>
      <c r="J642" s="100"/>
      <c r="K642" s="100"/>
      <c r="L642" s="104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5.75" customHeight="1">
      <c r="A645" s="66" t="s">
        <v>134</v>
      </c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6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5.75" customHeight="1">
      <c r="A646" s="78" t="s">
        <v>478</v>
      </c>
      <c r="B646" s="79" t="s">
        <v>479</v>
      </c>
      <c r="C646" s="75"/>
      <c r="D646" s="76"/>
      <c r="E646" s="80" t="s">
        <v>480</v>
      </c>
      <c r="F646" s="75"/>
      <c r="G646" s="76"/>
      <c r="H646" s="79" t="s">
        <v>481</v>
      </c>
      <c r="I646" s="75"/>
      <c r="J646" s="75"/>
      <c r="K646" s="75"/>
      <c r="L646" s="76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5.75" customHeight="1">
      <c r="A647" s="81">
        <f>'Menu Cíclico'!AB18</f>
        <v>4</v>
      </c>
      <c r="B647" s="82" t="s">
        <v>482</v>
      </c>
      <c r="C647" s="82" t="s">
        <v>483</v>
      </c>
      <c r="D647" s="82" t="s">
        <v>484</v>
      </c>
      <c r="E647" s="82" t="s">
        <v>485</v>
      </c>
      <c r="F647" s="82" t="s">
        <v>484</v>
      </c>
      <c r="G647" s="82" t="s">
        <v>524</v>
      </c>
      <c r="H647" s="82" t="s">
        <v>486</v>
      </c>
      <c r="I647" s="82" t="s">
        <v>487</v>
      </c>
      <c r="J647" s="147" t="s">
        <v>488</v>
      </c>
      <c r="K647" s="85" t="s">
        <v>489</v>
      </c>
      <c r="L647" s="85" t="s">
        <v>490</v>
      </c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5.75" customHeight="1">
      <c r="A648" s="86" t="s">
        <v>491</v>
      </c>
      <c r="B648" s="87"/>
      <c r="C648" s="87"/>
      <c r="D648" s="87"/>
      <c r="E648" s="87"/>
      <c r="F648" s="87"/>
      <c r="G648" s="87"/>
      <c r="H648" s="87"/>
      <c r="I648" s="87"/>
      <c r="J648" s="115"/>
      <c r="K648" s="87"/>
      <c r="L648" s="8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5.75" customHeight="1">
      <c r="A649" s="37" t="s">
        <v>511</v>
      </c>
      <c r="B649" s="89">
        <v>0.05</v>
      </c>
      <c r="C649" s="89">
        <v>1.0</v>
      </c>
      <c r="D649" s="18">
        <f t="shared" ref="D649:D662" si="169">C649*B649</f>
        <v>0.05</v>
      </c>
      <c r="E649" s="18">
        <f>B649*A647</f>
        <v>0.2</v>
      </c>
      <c r="F649" s="18">
        <f t="shared" ref="F649:F662" si="170">E649*C649</f>
        <v>0.2</v>
      </c>
      <c r="G649" s="140">
        <v>0.0</v>
      </c>
      <c r="H649" s="18">
        <v>1.125</v>
      </c>
      <c r="I649" s="89">
        <f t="shared" ref="I649:I662" si="171">H649*E649</f>
        <v>0.225</v>
      </c>
      <c r="J649" s="116">
        <f>'Insumos Buffet'!D80</f>
        <v>4437</v>
      </c>
      <c r="K649" s="3">
        <f t="shared" ref="K649:K662" si="172">J649*I649</f>
        <v>998.325</v>
      </c>
      <c r="L649" s="3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5.75" customHeight="1">
      <c r="A650" s="31" t="s">
        <v>459</v>
      </c>
      <c r="B650" s="89">
        <v>0.05</v>
      </c>
      <c r="C650" s="89">
        <v>1.0</v>
      </c>
      <c r="D650" s="18">
        <f t="shared" si="169"/>
        <v>0.05</v>
      </c>
      <c r="E650" s="18">
        <f>B650*A647</f>
        <v>0.2</v>
      </c>
      <c r="F650" s="18">
        <f t="shared" si="170"/>
        <v>0.2</v>
      </c>
      <c r="G650" s="87"/>
      <c r="H650" s="18">
        <v>1.125</v>
      </c>
      <c r="I650" s="89">
        <f t="shared" si="171"/>
        <v>0.225</v>
      </c>
      <c r="J650" s="116">
        <f>'Insumos Buffet'!D96</f>
        <v>2328</v>
      </c>
      <c r="K650" s="3">
        <f t="shared" si="172"/>
        <v>523.8</v>
      </c>
      <c r="L650" s="3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5.75" customHeight="1">
      <c r="A651" s="31" t="s">
        <v>674</v>
      </c>
      <c r="B651" s="89">
        <v>0.05</v>
      </c>
      <c r="C651" s="18">
        <v>1.0</v>
      </c>
      <c r="D651" s="18">
        <f t="shared" si="169"/>
        <v>0.05</v>
      </c>
      <c r="E651" s="18">
        <f>B651*A647</f>
        <v>0.2</v>
      </c>
      <c r="F651" s="18">
        <f t="shared" si="170"/>
        <v>0.2</v>
      </c>
      <c r="G651" s="148" t="s">
        <v>527</v>
      </c>
      <c r="H651" s="18">
        <v>1.125</v>
      </c>
      <c r="I651" s="89">
        <f t="shared" si="171"/>
        <v>0.225</v>
      </c>
      <c r="J651" s="116">
        <f>'Insumos Buffet'!D33</f>
        <v>17864</v>
      </c>
      <c r="K651" s="3">
        <f t="shared" si="172"/>
        <v>4019.4</v>
      </c>
      <c r="L651" s="3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5.75" customHeight="1">
      <c r="A652" s="31" t="s">
        <v>441</v>
      </c>
      <c r="B652" s="89">
        <v>0.05</v>
      </c>
      <c r="C652" s="18">
        <v>1.0</v>
      </c>
      <c r="D652" s="18">
        <f t="shared" si="169"/>
        <v>0.05</v>
      </c>
      <c r="E652" s="18">
        <f>B652*A647</f>
        <v>0.2</v>
      </c>
      <c r="F652" s="18">
        <f t="shared" si="170"/>
        <v>0.2</v>
      </c>
      <c r="G652" s="142"/>
      <c r="H652" s="18">
        <v>1.0</v>
      </c>
      <c r="I652" s="89">
        <f t="shared" si="171"/>
        <v>0.2</v>
      </c>
      <c r="J652" s="116">
        <f>'Insumos Buffet'!D88</f>
        <v>49781.722</v>
      </c>
      <c r="K652" s="3">
        <f t="shared" si="172"/>
        <v>9956.3444</v>
      </c>
      <c r="L652" s="3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5.75" customHeight="1">
      <c r="A653" s="31" t="s">
        <v>492</v>
      </c>
      <c r="B653" s="18">
        <v>0.002</v>
      </c>
      <c r="C653" s="18">
        <v>1.0</v>
      </c>
      <c r="D653" s="18">
        <f t="shared" si="169"/>
        <v>0.002</v>
      </c>
      <c r="E653" s="18">
        <f>B653*A647</f>
        <v>0.008</v>
      </c>
      <c r="F653" s="18">
        <f t="shared" si="170"/>
        <v>0.008</v>
      </c>
      <c r="G653" s="142"/>
      <c r="H653" s="18">
        <v>1.0</v>
      </c>
      <c r="I653" s="89">
        <f t="shared" si="171"/>
        <v>0.008</v>
      </c>
      <c r="J653" s="116">
        <f>'Insumos Buffet'!D82</f>
        <v>3200</v>
      </c>
      <c r="K653" s="3">
        <f t="shared" si="172"/>
        <v>25.6</v>
      </c>
      <c r="L653" s="3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5.75" customHeight="1">
      <c r="A654" s="31" t="s">
        <v>494</v>
      </c>
      <c r="B654" s="18">
        <v>1.0E-4</v>
      </c>
      <c r="C654" s="18">
        <v>1.0</v>
      </c>
      <c r="D654" s="18">
        <f t="shared" si="169"/>
        <v>0.0001</v>
      </c>
      <c r="E654" s="18">
        <f>B654*A647</f>
        <v>0.0004</v>
      </c>
      <c r="F654" s="18">
        <f t="shared" si="170"/>
        <v>0.0004</v>
      </c>
      <c r="G654" s="87"/>
      <c r="H654" s="18">
        <v>1.0</v>
      </c>
      <c r="I654" s="89">
        <f t="shared" si="171"/>
        <v>0.0004</v>
      </c>
      <c r="J654" s="116">
        <f>'Insumos Buffet'!D70</f>
        <v>145000</v>
      </c>
      <c r="K654" s="3">
        <f t="shared" si="172"/>
        <v>58</v>
      </c>
      <c r="L654" s="3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5.75" customHeight="1">
      <c r="A655" s="31" t="s">
        <v>423</v>
      </c>
      <c r="B655" s="18">
        <v>0.05</v>
      </c>
      <c r="C655" s="18">
        <v>1.0</v>
      </c>
      <c r="D655" s="18">
        <f t="shared" si="169"/>
        <v>0.05</v>
      </c>
      <c r="E655" s="18">
        <f>B655*A647</f>
        <v>0.2</v>
      </c>
      <c r="F655" s="18">
        <f t="shared" si="170"/>
        <v>0.2</v>
      </c>
      <c r="G655" s="59"/>
      <c r="H655" s="18">
        <v>1.0</v>
      </c>
      <c r="I655" s="89">
        <f t="shared" si="171"/>
        <v>0.2</v>
      </c>
      <c r="J655" s="116">
        <f>'Insumos Buffet'!D41</f>
        <v>432</v>
      </c>
      <c r="K655" s="3">
        <f t="shared" si="172"/>
        <v>86.4</v>
      </c>
      <c r="L655" s="3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5.75" customHeight="1">
      <c r="A656" s="31" t="s">
        <v>502</v>
      </c>
      <c r="B656" s="89">
        <v>0.01</v>
      </c>
      <c r="C656" s="89">
        <v>1.0</v>
      </c>
      <c r="D656" s="18">
        <f t="shared" si="169"/>
        <v>0.01</v>
      </c>
      <c r="E656" s="18">
        <f>B656*A647</f>
        <v>0.04</v>
      </c>
      <c r="F656" s="18">
        <f t="shared" si="170"/>
        <v>0.04</v>
      </c>
      <c r="G656" s="148" t="s">
        <v>528</v>
      </c>
      <c r="H656" s="18">
        <v>1.0</v>
      </c>
      <c r="I656" s="89">
        <f t="shared" si="171"/>
        <v>0.04</v>
      </c>
      <c r="J656" s="116">
        <f>'Insumos Buffet'!D73</f>
        <v>20363</v>
      </c>
      <c r="K656" s="3">
        <f t="shared" si="172"/>
        <v>814.52</v>
      </c>
      <c r="L656" s="3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5.75" customHeight="1">
      <c r="A657" s="2"/>
      <c r="B657" s="89"/>
      <c r="C657" s="89"/>
      <c r="D657" s="18">
        <f t="shared" si="169"/>
        <v>0</v>
      </c>
      <c r="E657" s="18">
        <f>B657*A647</f>
        <v>0</v>
      </c>
      <c r="F657" s="18">
        <f t="shared" si="170"/>
        <v>0</v>
      </c>
      <c r="G657" s="142"/>
      <c r="H657" s="18"/>
      <c r="I657" s="89">
        <f t="shared" si="171"/>
        <v>0</v>
      </c>
      <c r="J657" s="116"/>
      <c r="K657" s="3">
        <f t="shared" si="172"/>
        <v>0</v>
      </c>
      <c r="L657" s="3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5.75" customHeight="1">
      <c r="A658" s="1"/>
      <c r="B658" s="89"/>
      <c r="C658" s="89"/>
      <c r="D658" s="18">
        <f t="shared" si="169"/>
        <v>0</v>
      </c>
      <c r="E658" s="18">
        <f>B658*A647</f>
        <v>0</v>
      </c>
      <c r="F658" s="18">
        <f t="shared" si="170"/>
        <v>0</v>
      </c>
      <c r="G658" s="142"/>
      <c r="H658" s="18"/>
      <c r="I658" s="89">
        <f t="shared" si="171"/>
        <v>0</v>
      </c>
      <c r="J658" s="116"/>
      <c r="K658" s="3">
        <f t="shared" si="172"/>
        <v>0</v>
      </c>
      <c r="L658" s="3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5.75" customHeight="1">
      <c r="A659" s="1"/>
      <c r="B659" s="89"/>
      <c r="C659" s="89"/>
      <c r="D659" s="18">
        <f t="shared" si="169"/>
        <v>0</v>
      </c>
      <c r="E659" s="18">
        <f>B659*A647</f>
        <v>0</v>
      </c>
      <c r="F659" s="18">
        <f t="shared" si="170"/>
        <v>0</v>
      </c>
      <c r="G659" s="142"/>
      <c r="H659" s="18"/>
      <c r="I659" s="89">
        <f t="shared" si="171"/>
        <v>0</v>
      </c>
      <c r="J659" s="116"/>
      <c r="K659" s="3">
        <f t="shared" si="172"/>
        <v>0</v>
      </c>
      <c r="L659" s="3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5.75" customHeight="1">
      <c r="A660" s="31"/>
      <c r="B660" s="89"/>
      <c r="C660" s="89"/>
      <c r="D660" s="95">
        <f t="shared" si="169"/>
        <v>0</v>
      </c>
      <c r="E660" s="95">
        <f>B660*A647</f>
        <v>0</v>
      </c>
      <c r="F660" s="18">
        <f t="shared" si="170"/>
        <v>0</v>
      </c>
      <c r="G660" s="87"/>
      <c r="H660" s="18"/>
      <c r="I660" s="89">
        <f t="shared" si="171"/>
        <v>0</v>
      </c>
      <c r="J660" s="118"/>
      <c r="K660" s="3">
        <f t="shared" si="172"/>
        <v>0</v>
      </c>
      <c r="L660" s="3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5.75" customHeight="1">
      <c r="A661" s="31"/>
      <c r="B661" s="89"/>
      <c r="C661" s="89"/>
      <c r="D661" s="18">
        <f t="shared" si="169"/>
        <v>0</v>
      </c>
      <c r="E661" s="18">
        <f>B661*A647</f>
        <v>0</v>
      </c>
      <c r="F661" s="18">
        <f t="shared" si="170"/>
        <v>0</v>
      </c>
      <c r="G661" s="143">
        <f>F663/A647</f>
        <v>0.2621</v>
      </c>
      <c r="H661" s="18"/>
      <c r="I661" s="89">
        <f t="shared" si="171"/>
        <v>0</v>
      </c>
      <c r="J661" s="3"/>
      <c r="K661" s="3">
        <f t="shared" si="172"/>
        <v>0</v>
      </c>
      <c r="L661" s="3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5.75" customHeight="1">
      <c r="A662" s="31"/>
      <c r="B662" s="89"/>
      <c r="C662" s="89"/>
      <c r="D662" s="18">
        <f t="shared" si="169"/>
        <v>0</v>
      </c>
      <c r="E662" s="18">
        <f>B662*A647</f>
        <v>0</v>
      </c>
      <c r="F662" s="18">
        <f t="shared" si="170"/>
        <v>0</v>
      </c>
      <c r="G662" s="142"/>
      <c r="H662" s="18"/>
      <c r="I662" s="89">
        <f t="shared" si="171"/>
        <v>0</v>
      </c>
      <c r="J662" s="3"/>
      <c r="K662" s="3">
        <f t="shared" si="172"/>
        <v>0</v>
      </c>
      <c r="L662" s="3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5.75" customHeight="1">
      <c r="A663" s="4" t="s">
        <v>495</v>
      </c>
      <c r="B663" s="97">
        <f>SUM(B649:B662)</f>
        <v>0.2621</v>
      </c>
      <c r="C663" s="96"/>
      <c r="D663" s="97">
        <f t="shared" ref="D663:F663" si="173">SUM(D649:D662)</f>
        <v>0.2621</v>
      </c>
      <c r="E663" s="97">
        <f t="shared" si="173"/>
        <v>1.0484</v>
      </c>
      <c r="F663" s="97">
        <f t="shared" si="173"/>
        <v>1.0484</v>
      </c>
      <c r="G663" s="87"/>
      <c r="H663" s="96"/>
      <c r="I663" s="97">
        <f t="shared" ref="I663:L663" si="174">SUM(I649:I662)</f>
        <v>1.1234</v>
      </c>
      <c r="J663" s="98">
        <f t="shared" si="174"/>
        <v>243405.722</v>
      </c>
      <c r="K663" s="98">
        <f t="shared" si="174"/>
        <v>16482.3894</v>
      </c>
      <c r="L663" s="98">
        <f t="shared" si="174"/>
        <v>0</v>
      </c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5.75" customHeight="1">
      <c r="A664" s="8"/>
      <c r="B664" s="100"/>
      <c r="C664" s="100"/>
      <c r="D664" s="100"/>
      <c r="E664" s="100"/>
      <c r="F664" s="100"/>
      <c r="G664" s="100"/>
      <c r="H664" s="100"/>
      <c r="I664" s="101" t="s">
        <v>496</v>
      </c>
      <c r="J664" s="100"/>
      <c r="K664" s="100"/>
      <c r="L664" s="101" t="s">
        <v>497</v>
      </c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5.75" customHeight="1">
      <c r="A665" s="8"/>
      <c r="B665" s="100"/>
      <c r="C665" s="100"/>
      <c r="D665" s="100"/>
      <c r="E665" s="100"/>
      <c r="F665" s="100"/>
      <c r="G665" s="100"/>
      <c r="H665" s="100"/>
      <c r="I665" s="104">
        <f>G661*A647</f>
        <v>1.0484</v>
      </c>
      <c r="J665" s="100"/>
      <c r="K665" s="100"/>
      <c r="L665" s="104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5.75" customHeight="1">
      <c r="A668" s="66" t="s">
        <v>379</v>
      </c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6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5.75" customHeight="1">
      <c r="A669" s="78" t="s">
        <v>478</v>
      </c>
      <c r="B669" s="79" t="s">
        <v>479</v>
      </c>
      <c r="C669" s="75"/>
      <c r="D669" s="76"/>
      <c r="E669" s="80" t="s">
        <v>480</v>
      </c>
      <c r="F669" s="75"/>
      <c r="G669" s="76"/>
      <c r="H669" s="79" t="s">
        <v>481</v>
      </c>
      <c r="I669" s="75"/>
      <c r="J669" s="75"/>
      <c r="K669" s="75"/>
      <c r="L669" s="76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5.75" customHeight="1">
      <c r="A670" s="81">
        <f>'Menu Cíclico'!AF17</f>
        <v>4</v>
      </c>
      <c r="B670" s="82" t="s">
        <v>482</v>
      </c>
      <c r="C670" s="82" t="s">
        <v>483</v>
      </c>
      <c r="D670" s="82" t="s">
        <v>484</v>
      </c>
      <c r="E670" s="82" t="s">
        <v>485</v>
      </c>
      <c r="F670" s="82" t="s">
        <v>484</v>
      </c>
      <c r="G670" s="82" t="s">
        <v>524</v>
      </c>
      <c r="H670" s="82" t="s">
        <v>486</v>
      </c>
      <c r="I670" s="82" t="s">
        <v>487</v>
      </c>
      <c r="J670" s="147" t="s">
        <v>488</v>
      </c>
      <c r="K670" s="85" t="s">
        <v>489</v>
      </c>
      <c r="L670" s="85" t="s">
        <v>490</v>
      </c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5.75" customHeight="1">
      <c r="A671" s="86" t="s">
        <v>491</v>
      </c>
      <c r="B671" s="87"/>
      <c r="C671" s="87"/>
      <c r="D671" s="87"/>
      <c r="E671" s="87"/>
      <c r="F671" s="87"/>
      <c r="G671" s="87"/>
      <c r="H671" s="87"/>
      <c r="I671" s="87"/>
      <c r="J671" s="115"/>
      <c r="K671" s="87"/>
      <c r="L671" s="8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5.75" customHeight="1">
      <c r="A672" s="37" t="s">
        <v>675</v>
      </c>
      <c r="B672" s="89">
        <v>0.07</v>
      </c>
      <c r="C672" s="89">
        <v>1.0</v>
      </c>
      <c r="D672" s="18">
        <f t="shared" ref="D672:D685" si="175">C672*B672</f>
        <v>0.07</v>
      </c>
      <c r="E672" s="18">
        <f>B672*A670</f>
        <v>0.28</v>
      </c>
      <c r="F672" s="18">
        <f t="shared" ref="F672:F685" si="176">E672*C672</f>
        <v>0.28</v>
      </c>
      <c r="G672" s="140">
        <v>0.0</v>
      </c>
      <c r="H672" s="18">
        <v>1.2</v>
      </c>
      <c r="I672" s="89">
        <f t="shared" ref="I672:I685" si="177">H672*E672</f>
        <v>0.336</v>
      </c>
      <c r="J672" s="116">
        <f>'Insumos Buffet'!D97</f>
        <v>5002</v>
      </c>
      <c r="K672" s="3">
        <f t="shared" ref="K672:K685" si="178">J672*I672</f>
        <v>1680.672</v>
      </c>
      <c r="L672" s="3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5.75" customHeight="1">
      <c r="A673" s="31" t="s">
        <v>469</v>
      </c>
      <c r="B673" s="89">
        <v>0.005</v>
      </c>
      <c r="C673" s="89">
        <v>1.0</v>
      </c>
      <c r="D673" s="18">
        <f t="shared" si="175"/>
        <v>0.005</v>
      </c>
      <c r="E673" s="18">
        <f>B673*A670</f>
        <v>0.02</v>
      </c>
      <c r="F673" s="18">
        <f t="shared" si="176"/>
        <v>0.02</v>
      </c>
      <c r="G673" s="87"/>
      <c r="H673" s="18">
        <v>1.5</v>
      </c>
      <c r="I673" s="89">
        <f t="shared" si="177"/>
        <v>0.03</v>
      </c>
      <c r="J673" s="116">
        <f>'Insumos Buffet'!D60</f>
        <v>32018</v>
      </c>
      <c r="K673" s="3">
        <f t="shared" si="178"/>
        <v>960.54</v>
      </c>
      <c r="L673" s="3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5.75" customHeight="1">
      <c r="A674" s="31" t="s">
        <v>502</v>
      </c>
      <c r="B674" s="18">
        <v>0.02</v>
      </c>
      <c r="C674" s="18">
        <v>1.0</v>
      </c>
      <c r="D674" s="18">
        <f t="shared" si="175"/>
        <v>0.02</v>
      </c>
      <c r="E674" s="18">
        <f>B674*A670</f>
        <v>0.08</v>
      </c>
      <c r="F674" s="18">
        <f t="shared" si="176"/>
        <v>0.08</v>
      </c>
      <c r="G674" s="148" t="s">
        <v>527</v>
      </c>
      <c r="H674" s="18">
        <v>1.0</v>
      </c>
      <c r="I674" s="89">
        <f t="shared" si="177"/>
        <v>0.08</v>
      </c>
      <c r="J674" s="116">
        <f>'Insumos Buffet'!D73</f>
        <v>20363</v>
      </c>
      <c r="K674" s="3">
        <f t="shared" si="178"/>
        <v>1629.04</v>
      </c>
      <c r="L674" s="3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5.75" customHeight="1">
      <c r="A675" s="31" t="s">
        <v>423</v>
      </c>
      <c r="B675" s="18">
        <v>0.15</v>
      </c>
      <c r="C675" s="18">
        <v>1.0</v>
      </c>
      <c r="D675" s="18">
        <f t="shared" si="175"/>
        <v>0.15</v>
      </c>
      <c r="E675" s="18">
        <f>B675*A670</f>
        <v>0.6</v>
      </c>
      <c r="F675" s="18">
        <f t="shared" si="176"/>
        <v>0.6</v>
      </c>
      <c r="G675" s="142"/>
      <c r="H675" s="18">
        <v>1.0</v>
      </c>
      <c r="I675" s="89">
        <f t="shared" si="177"/>
        <v>0.6</v>
      </c>
      <c r="J675" s="116">
        <f>'Insumos Buffet'!D41</f>
        <v>432</v>
      </c>
      <c r="K675" s="3">
        <f t="shared" si="178"/>
        <v>259.2</v>
      </c>
      <c r="L675" s="3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5.75" customHeight="1">
      <c r="A676" s="31" t="s">
        <v>505</v>
      </c>
      <c r="B676" s="18">
        <v>0.002</v>
      </c>
      <c r="C676" s="18">
        <v>1.0</v>
      </c>
      <c r="D676" s="18">
        <f t="shared" si="175"/>
        <v>0.002</v>
      </c>
      <c r="E676" s="18">
        <f>B676*A670</f>
        <v>0.008</v>
      </c>
      <c r="F676" s="18">
        <f t="shared" si="176"/>
        <v>0.008</v>
      </c>
      <c r="G676" s="142"/>
      <c r="H676" s="18">
        <v>1.0</v>
      </c>
      <c r="I676" s="89">
        <f t="shared" si="177"/>
        <v>0.008</v>
      </c>
      <c r="J676" s="116">
        <f>'Insumos Buffet'!D82</f>
        <v>3200</v>
      </c>
      <c r="K676" s="3">
        <f t="shared" si="178"/>
        <v>25.6</v>
      </c>
      <c r="L676" s="3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5.75" customHeight="1">
      <c r="A677" s="31" t="s">
        <v>494</v>
      </c>
      <c r="B677" s="18">
        <v>0.001</v>
      </c>
      <c r="C677" s="18">
        <v>1.0</v>
      </c>
      <c r="D677" s="18">
        <f t="shared" si="175"/>
        <v>0.001</v>
      </c>
      <c r="E677" s="18">
        <f>B677*A670</f>
        <v>0.004</v>
      </c>
      <c r="F677" s="18">
        <f t="shared" si="176"/>
        <v>0.004</v>
      </c>
      <c r="G677" s="87"/>
      <c r="H677" s="18">
        <v>1.0</v>
      </c>
      <c r="I677" s="89">
        <f t="shared" si="177"/>
        <v>0.004</v>
      </c>
      <c r="J677" s="116">
        <f>'Insumos Buffet'!D70</f>
        <v>145000</v>
      </c>
      <c r="K677" s="3">
        <f t="shared" si="178"/>
        <v>580</v>
      </c>
      <c r="L677" s="3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5.75" customHeight="1">
      <c r="A678" s="31" t="s">
        <v>47</v>
      </c>
      <c r="B678" s="18">
        <v>0.01</v>
      </c>
      <c r="C678" s="18">
        <v>1.0</v>
      </c>
      <c r="D678" s="18">
        <f t="shared" si="175"/>
        <v>0.01</v>
      </c>
      <c r="E678" s="18">
        <f>B678*A670</f>
        <v>0.04</v>
      </c>
      <c r="F678" s="18">
        <f t="shared" si="176"/>
        <v>0.04</v>
      </c>
      <c r="G678" s="59"/>
      <c r="H678" s="18">
        <v>1.0</v>
      </c>
      <c r="I678" s="89">
        <f t="shared" si="177"/>
        <v>0.04</v>
      </c>
      <c r="J678" s="116">
        <f>'Insumos Buffet'!D2</f>
        <v>6820</v>
      </c>
      <c r="K678" s="3">
        <f t="shared" si="178"/>
        <v>272.8</v>
      </c>
      <c r="L678" s="3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5.75" customHeight="1">
      <c r="A679" s="2"/>
      <c r="B679" s="89"/>
      <c r="C679" s="89"/>
      <c r="D679" s="18">
        <f t="shared" si="175"/>
        <v>0</v>
      </c>
      <c r="E679" s="18">
        <f>B679*A670</f>
        <v>0</v>
      </c>
      <c r="F679" s="18">
        <f t="shared" si="176"/>
        <v>0</v>
      </c>
      <c r="G679" s="148" t="s">
        <v>528</v>
      </c>
      <c r="H679" s="18"/>
      <c r="I679" s="89">
        <f t="shared" si="177"/>
        <v>0</v>
      </c>
      <c r="J679" s="116"/>
      <c r="K679" s="3">
        <f t="shared" si="178"/>
        <v>0</v>
      </c>
      <c r="L679" s="3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5.75" customHeight="1">
      <c r="A680" s="2"/>
      <c r="B680" s="89"/>
      <c r="C680" s="89"/>
      <c r="D680" s="18">
        <f t="shared" si="175"/>
        <v>0</v>
      </c>
      <c r="E680" s="18">
        <f>B680*A670</f>
        <v>0</v>
      </c>
      <c r="F680" s="18">
        <f t="shared" si="176"/>
        <v>0</v>
      </c>
      <c r="G680" s="142"/>
      <c r="H680" s="18"/>
      <c r="I680" s="89">
        <f t="shared" si="177"/>
        <v>0</v>
      </c>
      <c r="J680" s="116"/>
      <c r="K680" s="3">
        <f t="shared" si="178"/>
        <v>0</v>
      </c>
      <c r="L680" s="3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5.75" customHeight="1">
      <c r="A681" s="1"/>
      <c r="B681" s="89"/>
      <c r="C681" s="89"/>
      <c r="D681" s="18">
        <f t="shared" si="175"/>
        <v>0</v>
      </c>
      <c r="E681" s="18">
        <f>B681*A670</f>
        <v>0</v>
      </c>
      <c r="F681" s="18">
        <f t="shared" si="176"/>
        <v>0</v>
      </c>
      <c r="G681" s="142"/>
      <c r="H681" s="18"/>
      <c r="I681" s="89">
        <f t="shared" si="177"/>
        <v>0</v>
      </c>
      <c r="J681" s="116"/>
      <c r="K681" s="3">
        <f t="shared" si="178"/>
        <v>0</v>
      </c>
      <c r="L681" s="3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5.75" customHeight="1">
      <c r="A682" s="1"/>
      <c r="B682" s="89"/>
      <c r="C682" s="89"/>
      <c r="D682" s="18">
        <f t="shared" si="175"/>
        <v>0</v>
      </c>
      <c r="E682" s="18">
        <f>B682*A670</f>
        <v>0</v>
      </c>
      <c r="F682" s="18">
        <f t="shared" si="176"/>
        <v>0</v>
      </c>
      <c r="G682" s="142"/>
      <c r="H682" s="18"/>
      <c r="I682" s="89">
        <f t="shared" si="177"/>
        <v>0</v>
      </c>
      <c r="J682" s="116"/>
      <c r="K682" s="3">
        <f t="shared" si="178"/>
        <v>0</v>
      </c>
      <c r="L682" s="3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5.75" customHeight="1">
      <c r="A683" s="31"/>
      <c r="B683" s="89"/>
      <c r="C683" s="89"/>
      <c r="D683" s="95">
        <f t="shared" si="175"/>
        <v>0</v>
      </c>
      <c r="E683" s="95">
        <f>B683*A670</f>
        <v>0</v>
      </c>
      <c r="F683" s="18">
        <f t="shared" si="176"/>
        <v>0</v>
      </c>
      <c r="G683" s="87"/>
      <c r="H683" s="18"/>
      <c r="I683" s="89">
        <f t="shared" si="177"/>
        <v>0</v>
      </c>
      <c r="J683" s="118"/>
      <c r="K683" s="3">
        <f t="shared" si="178"/>
        <v>0</v>
      </c>
      <c r="L683" s="3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5.75" customHeight="1">
      <c r="A684" s="31"/>
      <c r="B684" s="89"/>
      <c r="C684" s="89"/>
      <c r="D684" s="18">
        <f t="shared" si="175"/>
        <v>0</v>
      </c>
      <c r="E684" s="18">
        <f>B684*A670</f>
        <v>0</v>
      </c>
      <c r="F684" s="18">
        <f t="shared" si="176"/>
        <v>0</v>
      </c>
      <c r="G684" s="143">
        <f>F686/A670</f>
        <v>0.258</v>
      </c>
      <c r="H684" s="18"/>
      <c r="I684" s="89">
        <f t="shared" si="177"/>
        <v>0</v>
      </c>
      <c r="J684" s="3"/>
      <c r="K684" s="3">
        <f t="shared" si="178"/>
        <v>0</v>
      </c>
      <c r="L684" s="3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5.75" customHeight="1">
      <c r="A685" s="31"/>
      <c r="B685" s="89"/>
      <c r="C685" s="89"/>
      <c r="D685" s="18">
        <f t="shared" si="175"/>
        <v>0</v>
      </c>
      <c r="E685" s="18">
        <f>B685*A670</f>
        <v>0</v>
      </c>
      <c r="F685" s="18">
        <f t="shared" si="176"/>
        <v>0</v>
      </c>
      <c r="G685" s="142"/>
      <c r="H685" s="18"/>
      <c r="I685" s="89">
        <f t="shared" si="177"/>
        <v>0</v>
      </c>
      <c r="J685" s="3"/>
      <c r="K685" s="3">
        <f t="shared" si="178"/>
        <v>0</v>
      </c>
      <c r="L685" s="3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5.75" customHeight="1">
      <c r="A686" s="4" t="s">
        <v>495</v>
      </c>
      <c r="B686" s="97">
        <f>SUM(B672:B685)</f>
        <v>0.258</v>
      </c>
      <c r="C686" s="96"/>
      <c r="D686" s="97">
        <f t="shared" ref="D686:F686" si="179">SUM(D672:D685)</f>
        <v>0.258</v>
      </c>
      <c r="E686" s="97">
        <f t="shared" si="179"/>
        <v>1.032</v>
      </c>
      <c r="F686" s="97">
        <f t="shared" si="179"/>
        <v>1.032</v>
      </c>
      <c r="G686" s="87"/>
      <c r="H686" s="96"/>
      <c r="I686" s="97">
        <f t="shared" ref="I686:L686" si="180">SUM(I672:I685)</f>
        <v>1.098</v>
      </c>
      <c r="J686" s="98">
        <f t="shared" si="180"/>
        <v>212835</v>
      </c>
      <c r="K686" s="98">
        <f t="shared" si="180"/>
        <v>5407.852</v>
      </c>
      <c r="L686" s="98">
        <f t="shared" si="180"/>
        <v>0</v>
      </c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5.75" customHeight="1">
      <c r="A687" s="8"/>
      <c r="B687" s="100"/>
      <c r="C687" s="100"/>
      <c r="D687" s="100"/>
      <c r="E687" s="100"/>
      <c r="F687" s="100"/>
      <c r="G687" s="100"/>
      <c r="H687" s="100"/>
      <c r="I687" s="101" t="s">
        <v>496</v>
      </c>
      <c r="J687" s="100"/>
      <c r="K687" s="100"/>
      <c r="L687" s="101" t="s">
        <v>497</v>
      </c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5.75" customHeight="1">
      <c r="A688" s="8"/>
      <c r="B688" s="100"/>
      <c r="C688" s="100"/>
      <c r="D688" s="100"/>
      <c r="E688" s="100"/>
      <c r="F688" s="100"/>
      <c r="G688" s="100"/>
      <c r="H688" s="100"/>
      <c r="I688" s="104">
        <f>G684*A670</f>
        <v>1.032</v>
      </c>
      <c r="J688" s="100"/>
      <c r="K688" s="100"/>
      <c r="L688" s="104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5.75" customHeight="1">
      <c r="A689" s="8"/>
      <c r="B689" s="100"/>
      <c r="C689" s="100"/>
      <c r="D689" s="100"/>
      <c r="E689" s="100"/>
      <c r="F689" s="100"/>
      <c r="G689" s="100"/>
      <c r="H689" s="100"/>
      <c r="I689" s="107"/>
      <c r="J689" s="100"/>
      <c r="K689" s="100"/>
      <c r="L689" s="10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5.75" customHeight="1">
      <c r="A691" s="66" t="s">
        <v>374</v>
      </c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6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5.75" customHeight="1">
      <c r="A692" s="78" t="s">
        <v>478</v>
      </c>
      <c r="B692" s="79" t="s">
        <v>479</v>
      </c>
      <c r="C692" s="75"/>
      <c r="D692" s="76"/>
      <c r="E692" s="80" t="s">
        <v>480</v>
      </c>
      <c r="F692" s="75"/>
      <c r="G692" s="76"/>
      <c r="H692" s="79" t="s">
        <v>481</v>
      </c>
      <c r="I692" s="75"/>
      <c r="J692" s="75"/>
      <c r="K692" s="75"/>
      <c r="L692" s="76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5.75" customHeight="1">
      <c r="A693" s="81">
        <f>'Menu Cíclico'!AF18</f>
        <v>4</v>
      </c>
      <c r="B693" s="82" t="s">
        <v>482</v>
      </c>
      <c r="C693" s="82" t="s">
        <v>483</v>
      </c>
      <c r="D693" s="82" t="s">
        <v>484</v>
      </c>
      <c r="E693" s="82" t="s">
        <v>485</v>
      </c>
      <c r="F693" s="82" t="s">
        <v>484</v>
      </c>
      <c r="G693" s="82" t="s">
        <v>524</v>
      </c>
      <c r="H693" s="82" t="s">
        <v>486</v>
      </c>
      <c r="I693" s="82" t="s">
        <v>487</v>
      </c>
      <c r="J693" s="147" t="s">
        <v>488</v>
      </c>
      <c r="K693" s="85" t="s">
        <v>489</v>
      </c>
      <c r="L693" s="85" t="s">
        <v>490</v>
      </c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5.75" customHeight="1">
      <c r="A694" s="86" t="s">
        <v>491</v>
      </c>
      <c r="B694" s="87"/>
      <c r="C694" s="87"/>
      <c r="D694" s="87"/>
      <c r="E694" s="87"/>
      <c r="F694" s="87"/>
      <c r="G694" s="87"/>
      <c r="H694" s="87"/>
      <c r="I694" s="87"/>
      <c r="J694" s="115"/>
      <c r="K694" s="87"/>
      <c r="L694" s="8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5.75" customHeight="1">
      <c r="A695" s="37" t="s">
        <v>607</v>
      </c>
      <c r="B695" s="89">
        <v>0.04</v>
      </c>
      <c r="C695" s="89">
        <v>1.0</v>
      </c>
      <c r="D695" s="18">
        <f t="shared" ref="D695:D708" si="181">C695*B695</f>
        <v>0.04</v>
      </c>
      <c r="E695" s="18">
        <f>B695*A693</f>
        <v>0.16</v>
      </c>
      <c r="F695" s="18">
        <f t="shared" ref="F695:F708" si="182">E695*C695</f>
        <v>0.16</v>
      </c>
      <c r="G695" s="140">
        <v>0.0</v>
      </c>
      <c r="H695" s="18">
        <v>1.175</v>
      </c>
      <c r="I695" s="89">
        <f t="shared" ref="I695:I708" si="183">H695*E695</f>
        <v>0.188</v>
      </c>
      <c r="J695" s="116">
        <f>'Insumos Buffet'!D96</f>
        <v>2328</v>
      </c>
      <c r="K695" s="3">
        <f t="shared" ref="K695:K708" si="184">J695*I695</f>
        <v>437.664</v>
      </c>
      <c r="L695" s="3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5.75" customHeight="1">
      <c r="A696" s="31" t="s">
        <v>450</v>
      </c>
      <c r="B696" s="89">
        <v>0.04</v>
      </c>
      <c r="C696" s="89">
        <v>1.0</v>
      </c>
      <c r="D696" s="18">
        <f t="shared" si="181"/>
        <v>0.04</v>
      </c>
      <c r="E696" s="18">
        <f>B696*A693</f>
        <v>0.16</v>
      </c>
      <c r="F696" s="18">
        <f t="shared" si="182"/>
        <v>0.16</v>
      </c>
      <c r="G696" s="87"/>
      <c r="H696" s="18">
        <v>1.175</v>
      </c>
      <c r="I696" s="89">
        <f t="shared" si="183"/>
        <v>0.188</v>
      </c>
      <c r="J696" s="116">
        <f>'Insumos Buffet'!D62</f>
        <v>3756</v>
      </c>
      <c r="K696" s="3">
        <f t="shared" si="184"/>
        <v>706.128</v>
      </c>
      <c r="L696" s="3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5.75" customHeight="1">
      <c r="A697" s="31" t="s">
        <v>530</v>
      </c>
      <c r="B697" s="18">
        <v>0.04</v>
      </c>
      <c r="C697" s="18">
        <v>1.0</v>
      </c>
      <c r="D697" s="18">
        <f t="shared" si="181"/>
        <v>0.04</v>
      </c>
      <c r="E697" s="18">
        <f>B697*A693</f>
        <v>0.16</v>
      </c>
      <c r="F697" s="18">
        <f t="shared" si="182"/>
        <v>0.16</v>
      </c>
      <c r="G697" s="148" t="s">
        <v>527</v>
      </c>
      <c r="H697" s="18">
        <v>1.125</v>
      </c>
      <c r="I697" s="89">
        <f t="shared" si="183"/>
        <v>0.18</v>
      </c>
      <c r="J697" s="116">
        <f>'Insumos Buffet'!D98</f>
        <v>1351</v>
      </c>
      <c r="K697" s="3">
        <f t="shared" si="184"/>
        <v>243.18</v>
      </c>
      <c r="L697" s="3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5.75" customHeight="1">
      <c r="A698" s="31" t="s">
        <v>529</v>
      </c>
      <c r="B698" s="18">
        <v>0.04</v>
      </c>
      <c r="C698" s="18">
        <v>1.0</v>
      </c>
      <c r="D698" s="18">
        <f t="shared" si="181"/>
        <v>0.04</v>
      </c>
      <c r="E698" s="18">
        <f>B698*A693</f>
        <v>0.16</v>
      </c>
      <c r="F698" s="18">
        <f t="shared" si="182"/>
        <v>0.16</v>
      </c>
      <c r="G698" s="142"/>
      <c r="H698" s="18">
        <v>1.125</v>
      </c>
      <c r="I698" s="89">
        <f t="shared" si="183"/>
        <v>0.18</v>
      </c>
      <c r="J698" s="116">
        <f>'Insumos Buffet'!D97</f>
        <v>5002</v>
      </c>
      <c r="K698" s="3">
        <f t="shared" si="184"/>
        <v>900.36</v>
      </c>
      <c r="L698" s="3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5.75" customHeight="1">
      <c r="A699" s="31" t="s">
        <v>531</v>
      </c>
      <c r="B699" s="18">
        <v>0.04</v>
      </c>
      <c r="C699" s="18">
        <v>1.0</v>
      </c>
      <c r="D699" s="18">
        <f t="shared" si="181"/>
        <v>0.04</v>
      </c>
      <c r="E699" s="18">
        <f>B699*A693</f>
        <v>0.16</v>
      </c>
      <c r="F699" s="18">
        <f t="shared" si="182"/>
        <v>0.16</v>
      </c>
      <c r="G699" s="142"/>
      <c r="H699" s="18">
        <v>1.125</v>
      </c>
      <c r="I699" s="89">
        <f t="shared" si="183"/>
        <v>0.18</v>
      </c>
      <c r="J699" s="116">
        <f>'Insumos Buffet'!D99</f>
        <v>6507</v>
      </c>
      <c r="K699" s="3">
        <f t="shared" si="184"/>
        <v>1171.26</v>
      </c>
      <c r="L699" s="3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5.75" customHeight="1">
      <c r="A700" s="31" t="s">
        <v>422</v>
      </c>
      <c r="B700" s="18">
        <v>0.01</v>
      </c>
      <c r="C700" s="18">
        <v>1.0</v>
      </c>
      <c r="D700" s="18">
        <f t="shared" si="181"/>
        <v>0.01</v>
      </c>
      <c r="E700" s="18">
        <f>B700*A693</f>
        <v>0.04</v>
      </c>
      <c r="F700" s="18">
        <f t="shared" si="182"/>
        <v>0.04</v>
      </c>
      <c r="G700" s="87"/>
      <c r="H700" s="18">
        <v>1.125</v>
      </c>
      <c r="I700" s="89">
        <f t="shared" si="183"/>
        <v>0.045</v>
      </c>
      <c r="J700" s="116">
        <f>'Insumos Buffet'!D40</f>
        <v>3890</v>
      </c>
      <c r="K700" s="3">
        <f t="shared" si="184"/>
        <v>175.05</v>
      </c>
      <c r="L700" s="3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5.75" customHeight="1">
      <c r="A701" s="31" t="s">
        <v>423</v>
      </c>
      <c r="B701" s="18">
        <v>0.02</v>
      </c>
      <c r="C701" s="18">
        <v>1.0</v>
      </c>
      <c r="D701" s="18">
        <f t="shared" si="181"/>
        <v>0.02</v>
      </c>
      <c r="E701" s="18">
        <f>B701*A693</f>
        <v>0.08</v>
      </c>
      <c r="F701" s="18">
        <f t="shared" si="182"/>
        <v>0.08</v>
      </c>
      <c r="G701" s="59"/>
      <c r="H701" s="18">
        <v>1.0</v>
      </c>
      <c r="I701" s="89">
        <f t="shared" si="183"/>
        <v>0.08</v>
      </c>
      <c r="J701" s="116">
        <f>'Insumos Buffet'!D41</f>
        <v>432</v>
      </c>
      <c r="K701" s="3">
        <f t="shared" si="184"/>
        <v>34.56</v>
      </c>
      <c r="L701" s="3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5.75" customHeight="1">
      <c r="A702" s="31" t="s">
        <v>47</v>
      </c>
      <c r="B702" s="89">
        <v>0.005</v>
      </c>
      <c r="C702" s="89">
        <v>1.0</v>
      </c>
      <c r="D702" s="18">
        <f t="shared" si="181"/>
        <v>0.005</v>
      </c>
      <c r="E702" s="18">
        <f>B702*A693</f>
        <v>0.02</v>
      </c>
      <c r="F702" s="18">
        <f t="shared" si="182"/>
        <v>0.02</v>
      </c>
      <c r="G702" s="148" t="s">
        <v>528</v>
      </c>
      <c r="H702" s="18">
        <v>1.0</v>
      </c>
      <c r="I702" s="89">
        <f t="shared" si="183"/>
        <v>0.02</v>
      </c>
      <c r="J702" s="116">
        <f>'Insumos Buffet'!D2</f>
        <v>6820</v>
      </c>
      <c r="K702" s="3">
        <f t="shared" si="184"/>
        <v>136.4</v>
      </c>
      <c r="L702" s="3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5.75" customHeight="1">
      <c r="A703" s="31" t="s">
        <v>505</v>
      </c>
      <c r="B703" s="89">
        <v>0.002</v>
      </c>
      <c r="C703" s="89">
        <v>1.0</v>
      </c>
      <c r="D703" s="18">
        <f t="shared" si="181"/>
        <v>0.002</v>
      </c>
      <c r="E703" s="18">
        <f>B703*A693</f>
        <v>0.008</v>
      </c>
      <c r="F703" s="18">
        <f t="shared" si="182"/>
        <v>0.008</v>
      </c>
      <c r="G703" s="142"/>
      <c r="H703" s="18">
        <v>1.0</v>
      </c>
      <c r="I703" s="89">
        <f t="shared" si="183"/>
        <v>0.008</v>
      </c>
      <c r="J703" s="116">
        <f>'Insumos Buffet'!D82</f>
        <v>3200</v>
      </c>
      <c r="K703" s="3">
        <f t="shared" si="184"/>
        <v>25.6</v>
      </c>
      <c r="L703" s="3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5.75" customHeight="1">
      <c r="A704" s="31" t="s">
        <v>494</v>
      </c>
      <c r="B704" s="89">
        <v>1.0E-4</v>
      </c>
      <c r="C704" s="89">
        <v>1.0</v>
      </c>
      <c r="D704" s="18">
        <f t="shared" si="181"/>
        <v>0.0001</v>
      </c>
      <c r="E704" s="18">
        <f>B704*A693</f>
        <v>0.0004</v>
      </c>
      <c r="F704" s="18">
        <f t="shared" si="182"/>
        <v>0.0004</v>
      </c>
      <c r="G704" s="142"/>
      <c r="H704" s="18">
        <v>1.0</v>
      </c>
      <c r="I704" s="89">
        <f t="shared" si="183"/>
        <v>0.0004</v>
      </c>
      <c r="J704" s="116">
        <f>'Insumos Buffet'!D70</f>
        <v>145000</v>
      </c>
      <c r="K704" s="3">
        <f t="shared" si="184"/>
        <v>58</v>
      </c>
      <c r="L704" s="3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5.75" customHeight="1">
      <c r="A705" s="31" t="s">
        <v>453</v>
      </c>
      <c r="B705" s="89">
        <v>0.005</v>
      </c>
      <c r="C705" s="89">
        <v>1.0</v>
      </c>
      <c r="D705" s="18">
        <f t="shared" si="181"/>
        <v>0.005</v>
      </c>
      <c r="E705" s="18">
        <f>B705*A693</f>
        <v>0.02</v>
      </c>
      <c r="F705" s="18">
        <f t="shared" si="182"/>
        <v>0.02</v>
      </c>
      <c r="G705" s="142"/>
      <c r="H705" s="18">
        <v>1.0</v>
      </c>
      <c r="I705" s="89">
        <f t="shared" si="183"/>
        <v>0.02</v>
      </c>
      <c r="J705" s="116">
        <f>'Insumos Buffet'!D75</f>
        <v>76300</v>
      </c>
      <c r="K705" s="3">
        <f t="shared" si="184"/>
        <v>1526</v>
      </c>
      <c r="L705" s="3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5.75" customHeight="1">
      <c r="A706" s="31"/>
      <c r="B706" s="89"/>
      <c r="C706" s="89"/>
      <c r="D706" s="95">
        <f t="shared" si="181"/>
        <v>0</v>
      </c>
      <c r="E706" s="95">
        <f>B706*A693</f>
        <v>0</v>
      </c>
      <c r="F706" s="18">
        <f t="shared" si="182"/>
        <v>0</v>
      </c>
      <c r="G706" s="87"/>
      <c r="H706" s="18"/>
      <c r="I706" s="89">
        <f t="shared" si="183"/>
        <v>0</v>
      </c>
      <c r="J706" s="118"/>
      <c r="K706" s="3">
        <f t="shared" si="184"/>
        <v>0</v>
      </c>
      <c r="L706" s="3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5.75" customHeight="1">
      <c r="A707" s="31"/>
      <c r="B707" s="89"/>
      <c r="C707" s="89"/>
      <c r="D707" s="18">
        <f t="shared" si="181"/>
        <v>0</v>
      </c>
      <c r="E707" s="18">
        <f>B707*A693</f>
        <v>0</v>
      </c>
      <c r="F707" s="18">
        <f t="shared" si="182"/>
        <v>0</v>
      </c>
      <c r="G707" s="143">
        <f>F709/A693</f>
        <v>0.2421</v>
      </c>
      <c r="H707" s="18"/>
      <c r="I707" s="89">
        <f t="shared" si="183"/>
        <v>0</v>
      </c>
      <c r="J707" s="3"/>
      <c r="K707" s="3">
        <f t="shared" si="184"/>
        <v>0</v>
      </c>
      <c r="L707" s="3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5.75" customHeight="1">
      <c r="A708" s="31"/>
      <c r="B708" s="89"/>
      <c r="C708" s="89"/>
      <c r="D708" s="18">
        <f t="shared" si="181"/>
        <v>0</v>
      </c>
      <c r="E708" s="18">
        <f>B708*A693</f>
        <v>0</v>
      </c>
      <c r="F708" s="18">
        <f t="shared" si="182"/>
        <v>0</v>
      </c>
      <c r="G708" s="142"/>
      <c r="H708" s="18"/>
      <c r="I708" s="89">
        <f t="shared" si="183"/>
        <v>0</v>
      </c>
      <c r="J708" s="3"/>
      <c r="K708" s="3">
        <f t="shared" si="184"/>
        <v>0</v>
      </c>
      <c r="L708" s="3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5.75" customHeight="1">
      <c r="A709" s="4" t="s">
        <v>495</v>
      </c>
      <c r="B709" s="97">
        <f>SUM(B695:B708)</f>
        <v>0.2421</v>
      </c>
      <c r="C709" s="96"/>
      <c r="D709" s="97">
        <f t="shared" ref="D709:F709" si="185">SUM(D695:D708)</f>
        <v>0.2421</v>
      </c>
      <c r="E709" s="97">
        <f t="shared" si="185"/>
        <v>0.9684</v>
      </c>
      <c r="F709" s="97">
        <f t="shared" si="185"/>
        <v>0.9684</v>
      </c>
      <c r="G709" s="87"/>
      <c r="H709" s="96"/>
      <c r="I709" s="97">
        <f t="shared" ref="I709:L709" si="186">SUM(I695:I708)</f>
        <v>1.0894</v>
      </c>
      <c r="J709" s="98">
        <f t="shared" si="186"/>
        <v>254586</v>
      </c>
      <c r="K709" s="98">
        <f t="shared" si="186"/>
        <v>5414.202</v>
      </c>
      <c r="L709" s="98">
        <f t="shared" si="186"/>
        <v>0</v>
      </c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5.75" customHeight="1">
      <c r="A710" s="8"/>
      <c r="B710" s="100"/>
      <c r="C710" s="100"/>
      <c r="D710" s="100"/>
      <c r="E710" s="100"/>
      <c r="F710" s="100"/>
      <c r="G710" s="100"/>
      <c r="H710" s="100"/>
      <c r="I710" s="101" t="s">
        <v>496</v>
      </c>
      <c r="J710" s="100"/>
      <c r="K710" s="100"/>
      <c r="L710" s="101" t="s">
        <v>497</v>
      </c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5.75" customHeight="1">
      <c r="A711" s="8"/>
      <c r="B711" s="100"/>
      <c r="C711" s="100"/>
      <c r="D711" s="100"/>
      <c r="E711" s="100"/>
      <c r="F711" s="100"/>
      <c r="G711" s="100"/>
      <c r="H711" s="100"/>
      <c r="I711" s="104">
        <f>G707*A693</f>
        <v>0.9684</v>
      </c>
      <c r="J711" s="100"/>
      <c r="K711" s="100"/>
      <c r="L711" s="104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5.75" customHeight="1">
      <c r="A714" s="66" t="s">
        <v>380</v>
      </c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6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5.75" customHeight="1">
      <c r="A715" s="78" t="s">
        <v>478</v>
      </c>
      <c r="B715" s="79" t="s">
        <v>479</v>
      </c>
      <c r="C715" s="75"/>
      <c r="D715" s="76"/>
      <c r="E715" s="80" t="s">
        <v>480</v>
      </c>
      <c r="F715" s="75"/>
      <c r="G715" s="76"/>
      <c r="H715" s="79" t="s">
        <v>481</v>
      </c>
      <c r="I715" s="75"/>
      <c r="J715" s="75"/>
      <c r="K715" s="75"/>
      <c r="L715" s="76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5.75" customHeight="1">
      <c r="A716" s="81">
        <f>'Menu Cíclico'!AJ17</f>
        <v>4</v>
      </c>
      <c r="B716" s="82" t="s">
        <v>482</v>
      </c>
      <c r="C716" s="82" t="s">
        <v>483</v>
      </c>
      <c r="D716" s="82" t="s">
        <v>484</v>
      </c>
      <c r="E716" s="82" t="s">
        <v>485</v>
      </c>
      <c r="F716" s="82" t="s">
        <v>484</v>
      </c>
      <c r="G716" s="82" t="s">
        <v>524</v>
      </c>
      <c r="H716" s="82" t="s">
        <v>486</v>
      </c>
      <c r="I716" s="82" t="s">
        <v>487</v>
      </c>
      <c r="J716" s="147" t="s">
        <v>488</v>
      </c>
      <c r="K716" s="85" t="s">
        <v>489</v>
      </c>
      <c r="L716" s="85" t="s">
        <v>490</v>
      </c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5.75" customHeight="1">
      <c r="A717" s="86" t="s">
        <v>491</v>
      </c>
      <c r="B717" s="87"/>
      <c r="C717" s="87"/>
      <c r="D717" s="87"/>
      <c r="E717" s="87"/>
      <c r="F717" s="87"/>
      <c r="G717" s="87"/>
      <c r="H717" s="87"/>
      <c r="I717" s="87"/>
      <c r="J717" s="115"/>
      <c r="K717" s="87"/>
      <c r="L717" s="8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5.75" customHeight="1">
      <c r="A718" s="37" t="s">
        <v>530</v>
      </c>
      <c r="B718" s="89">
        <v>0.22</v>
      </c>
      <c r="C718" s="89">
        <v>0.9</v>
      </c>
      <c r="D718" s="18">
        <f t="shared" ref="D718:D731" si="187">C718*B718</f>
        <v>0.198</v>
      </c>
      <c r="E718" s="18">
        <f>B718*A716</f>
        <v>0.88</v>
      </c>
      <c r="F718" s="18">
        <f t="shared" ref="F718:F731" si="188">E718*C718</f>
        <v>0.792</v>
      </c>
      <c r="G718" s="140">
        <v>0.0</v>
      </c>
      <c r="H718" s="18">
        <v>1.2</v>
      </c>
      <c r="I718" s="89">
        <f t="shared" ref="I718:I731" si="189">H718*E718</f>
        <v>1.056</v>
      </c>
      <c r="J718" s="116">
        <f>'Insumos Buffet'!D98</f>
        <v>1351</v>
      </c>
      <c r="K718" s="3">
        <f t="shared" ref="K718:K731" si="190">J718*I718</f>
        <v>1426.656</v>
      </c>
      <c r="L718" s="3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5.75" customHeight="1">
      <c r="A719" s="31" t="s">
        <v>147</v>
      </c>
      <c r="B719" s="89">
        <v>5.0E-4</v>
      </c>
      <c r="C719" s="89">
        <v>1.0</v>
      </c>
      <c r="D719" s="18">
        <f t="shared" si="187"/>
        <v>0.0005</v>
      </c>
      <c r="E719" s="18">
        <f>B719*A716</f>
        <v>0.002</v>
      </c>
      <c r="F719" s="18">
        <f t="shared" si="188"/>
        <v>0.002</v>
      </c>
      <c r="G719" s="87"/>
      <c r="H719" s="18">
        <v>1.175</v>
      </c>
      <c r="I719" s="89">
        <f t="shared" si="189"/>
        <v>0.00235</v>
      </c>
      <c r="J719" s="116">
        <f>'Insumos Buffet'!D6</f>
        <v>16490</v>
      </c>
      <c r="K719" s="3">
        <f t="shared" si="190"/>
        <v>38.7515</v>
      </c>
      <c r="L719" s="3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5.75" customHeight="1">
      <c r="A720" s="31" t="s">
        <v>368</v>
      </c>
      <c r="B720" s="18">
        <v>5.0E-4</v>
      </c>
      <c r="C720" s="18">
        <v>1.0</v>
      </c>
      <c r="D720" s="18">
        <f t="shared" si="187"/>
        <v>0.0005</v>
      </c>
      <c r="E720" s="18">
        <f>B720*A716</f>
        <v>0.002</v>
      </c>
      <c r="F720" s="18">
        <f t="shared" si="188"/>
        <v>0.002</v>
      </c>
      <c r="G720" s="148" t="s">
        <v>527</v>
      </c>
      <c r="H720" s="18">
        <v>1.2</v>
      </c>
      <c r="I720" s="89">
        <f t="shared" si="189"/>
        <v>0.0024</v>
      </c>
      <c r="J720" s="116">
        <f>'Insumos Buffet'!D22</f>
        <v>9024</v>
      </c>
      <c r="K720" s="3">
        <f t="shared" si="190"/>
        <v>21.6576</v>
      </c>
      <c r="L720" s="3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5.75" customHeight="1">
      <c r="A721" s="31" t="s">
        <v>505</v>
      </c>
      <c r="B721" s="18">
        <v>0.002</v>
      </c>
      <c r="C721" s="18">
        <v>1.0</v>
      </c>
      <c r="D721" s="18">
        <f t="shared" si="187"/>
        <v>0.002</v>
      </c>
      <c r="E721" s="18">
        <f>B721*A716</f>
        <v>0.008</v>
      </c>
      <c r="F721" s="18">
        <f t="shared" si="188"/>
        <v>0.008</v>
      </c>
      <c r="G721" s="142"/>
      <c r="H721" s="18">
        <v>1.0</v>
      </c>
      <c r="I721" s="89">
        <f t="shared" si="189"/>
        <v>0.008</v>
      </c>
      <c r="J721" s="116">
        <f>'Insumos Buffet'!D82</f>
        <v>3200</v>
      </c>
      <c r="K721" s="3">
        <f t="shared" si="190"/>
        <v>25.6</v>
      </c>
      <c r="L721" s="3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5.75" customHeight="1">
      <c r="A722" s="31" t="s">
        <v>502</v>
      </c>
      <c r="B722" s="18">
        <v>0.04</v>
      </c>
      <c r="C722" s="18">
        <v>1.0</v>
      </c>
      <c r="D722" s="18">
        <f t="shared" si="187"/>
        <v>0.04</v>
      </c>
      <c r="E722" s="18">
        <f>B722*A716</f>
        <v>0.16</v>
      </c>
      <c r="F722" s="18">
        <f t="shared" si="188"/>
        <v>0.16</v>
      </c>
      <c r="G722" s="142"/>
      <c r="H722" s="18">
        <v>1.0</v>
      </c>
      <c r="I722" s="89">
        <f t="shared" si="189"/>
        <v>0.16</v>
      </c>
      <c r="J722" s="116">
        <f>'Insumos Buffet'!D73</f>
        <v>20363</v>
      </c>
      <c r="K722" s="3">
        <f t="shared" si="190"/>
        <v>3258.08</v>
      </c>
      <c r="L722" s="3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5.75" customHeight="1">
      <c r="A723" s="2"/>
      <c r="B723" s="18"/>
      <c r="C723" s="18"/>
      <c r="D723" s="18">
        <f t="shared" si="187"/>
        <v>0</v>
      </c>
      <c r="E723" s="18">
        <f>B723*A716</f>
        <v>0</v>
      </c>
      <c r="F723" s="18">
        <f t="shared" si="188"/>
        <v>0</v>
      </c>
      <c r="G723" s="87"/>
      <c r="H723" s="18"/>
      <c r="I723" s="89">
        <f t="shared" si="189"/>
        <v>0</v>
      </c>
      <c r="J723" s="116"/>
      <c r="K723" s="3">
        <f t="shared" si="190"/>
        <v>0</v>
      </c>
      <c r="L723" s="3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5.75" customHeight="1">
      <c r="A724" s="2"/>
      <c r="B724" s="18"/>
      <c r="C724" s="18"/>
      <c r="D724" s="18">
        <f t="shared" si="187"/>
        <v>0</v>
      </c>
      <c r="E724" s="18">
        <f>B724*A716</f>
        <v>0</v>
      </c>
      <c r="F724" s="18">
        <f t="shared" si="188"/>
        <v>0</v>
      </c>
      <c r="G724" s="59"/>
      <c r="H724" s="18"/>
      <c r="I724" s="89">
        <f t="shared" si="189"/>
        <v>0</v>
      </c>
      <c r="J724" s="116"/>
      <c r="K724" s="3">
        <f t="shared" si="190"/>
        <v>0</v>
      </c>
      <c r="L724" s="3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5.75" customHeight="1">
      <c r="A725" s="2"/>
      <c r="B725" s="89"/>
      <c r="C725" s="89"/>
      <c r="D725" s="18">
        <f t="shared" si="187"/>
        <v>0</v>
      </c>
      <c r="E725" s="18">
        <f>B725*A716</f>
        <v>0</v>
      </c>
      <c r="F725" s="18">
        <f t="shared" si="188"/>
        <v>0</v>
      </c>
      <c r="G725" s="148" t="s">
        <v>528</v>
      </c>
      <c r="H725" s="18"/>
      <c r="I725" s="89">
        <f t="shared" si="189"/>
        <v>0</v>
      </c>
      <c r="J725" s="116"/>
      <c r="K725" s="3">
        <f t="shared" si="190"/>
        <v>0</v>
      </c>
      <c r="L725" s="3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5.75" customHeight="1">
      <c r="A726" s="2"/>
      <c r="B726" s="89"/>
      <c r="C726" s="89"/>
      <c r="D726" s="18">
        <f t="shared" si="187"/>
        <v>0</v>
      </c>
      <c r="E726" s="18">
        <f>B726*A716</f>
        <v>0</v>
      </c>
      <c r="F726" s="18">
        <f t="shared" si="188"/>
        <v>0</v>
      </c>
      <c r="G726" s="142"/>
      <c r="H726" s="18"/>
      <c r="I726" s="89">
        <f t="shared" si="189"/>
        <v>0</v>
      </c>
      <c r="J726" s="116"/>
      <c r="K726" s="3">
        <f t="shared" si="190"/>
        <v>0</v>
      </c>
      <c r="L726" s="3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5.75" customHeight="1">
      <c r="A727" s="1"/>
      <c r="B727" s="89"/>
      <c r="C727" s="89"/>
      <c r="D727" s="18">
        <f t="shared" si="187"/>
        <v>0</v>
      </c>
      <c r="E727" s="18">
        <f>B727*A716</f>
        <v>0</v>
      </c>
      <c r="F727" s="18">
        <f t="shared" si="188"/>
        <v>0</v>
      </c>
      <c r="G727" s="142"/>
      <c r="H727" s="18"/>
      <c r="I727" s="89">
        <f t="shared" si="189"/>
        <v>0</v>
      </c>
      <c r="J727" s="116"/>
      <c r="K727" s="3">
        <f t="shared" si="190"/>
        <v>0</v>
      </c>
      <c r="L727" s="3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5.75" customHeight="1">
      <c r="A728" s="1"/>
      <c r="B728" s="89"/>
      <c r="C728" s="89"/>
      <c r="D728" s="18">
        <f t="shared" si="187"/>
        <v>0</v>
      </c>
      <c r="E728" s="18">
        <f>B728*A716</f>
        <v>0</v>
      </c>
      <c r="F728" s="18">
        <f t="shared" si="188"/>
        <v>0</v>
      </c>
      <c r="G728" s="142"/>
      <c r="H728" s="18"/>
      <c r="I728" s="89">
        <f t="shared" si="189"/>
        <v>0</v>
      </c>
      <c r="J728" s="116"/>
      <c r="K728" s="3">
        <f t="shared" si="190"/>
        <v>0</v>
      </c>
      <c r="L728" s="3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5.75" customHeight="1">
      <c r="A729" s="31"/>
      <c r="B729" s="89"/>
      <c r="C729" s="89"/>
      <c r="D729" s="95">
        <f t="shared" si="187"/>
        <v>0</v>
      </c>
      <c r="E729" s="95">
        <f>B729*A716</f>
        <v>0</v>
      </c>
      <c r="F729" s="18">
        <f t="shared" si="188"/>
        <v>0</v>
      </c>
      <c r="G729" s="87"/>
      <c r="H729" s="18"/>
      <c r="I729" s="89">
        <f t="shared" si="189"/>
        <v>0</v>
      </c>
      <c r="J729" s="118"/>
      <c r="K729" s="3">
        <f t="shared" si="190"/>
        <v>0</v>
      </c>
      <c r="L729" s="3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5.75" customHeight="1">
      <c r="A730" s="31"/>
      <c r="B730" s="89"/>
      <c r="C730" s="89"/>
      <c r="D730" s="18">
        <f t="shared" si="187"/>
        <v>0</v>
      </c>
      <c r="E730" s="18">
        <f>B730*A716</f>
        <v>0</v>
      </c>
      <c r="F730" s="18">
        <f t="shared" si="188"/>
        <v>0</v>
      </c>
      <c r="G730" s="143">
        <f>F732/A716</f>
        <v>0.241</v>
      </c>
      <c r="H730" s="18"/>
      <c r="I730" s="89">
        <f t="shared" si="189"/>
        <v>0</v>
      </c>
      <c r="J730" s="3"/>
      <c r="K730" s="3">
        <f t="shared" si="190"/>
        <v>0</v>
      </c>
      <c r="L730" s="3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5.75" customHeight="1">
      <c r="A731" s="31"/>
      <c r="B731" s="89"/>
      <c r="C731" s="89"/>
      <c r="D731" s="18">
        <f t="shared" si="187"/>
        <v>0</v>
      </c>
      <c r="E731" s="18">
        <f>B731*A716</f>
        <v>0</v>
      </c>
      <c r="F731" s="18">
        <f t="shared" si="188"/>
        <v>0</v>
      </c>
      <c r="G731" s="142"/>
      <c r="H731" s="18"/>
      <c r="I731" s="89">
        <f t="shared" si="189"/>
        <v>0</v>
      </c>
      <c r="J731" s="3"/>
      <c r="K731" s="3">
        <f t="shared" si="190"/>
        <v>0</v>
      </c>
      <c r="L731" s="3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5.75" customHeight="1">
      <c r="A732" s="4" t="s">
        <v>495</v>
      </c>
      <c r="B732" s="97">
        <f>SUM(B718:B731)</f>
        <v>0.263</v>
      </c>
      <c r="C732" s="96"/>
      <c r="D732" s="97">
        <f t="shared" ref="D732:F732" si="191">SUM(D718:D731)</f>
        <v>0.241</v>
      </c>
      <c r="E732" s="97">
        <f t="shared" si="191"/>
        <v>1.052</v>
      </c>
      <c r="F732" s="97">
        <f t="shared" si="191"/>
        <v>0.964</v>
      </c>
      <c r="G732" s="87"/>
      <c r="H732" s="96"/>
      <c r="I732" s="97">
        <f t="shared" ref="I732:L732" si="192">SUM(I718:I731)</f>
        <v>1.22875</v>
      </c>
      <c r="J732" s="98">
        <f t="shared" si="192"/>
        <v>50428</v>
      </c>
      <c r="K732" s="98">
        <f t="shared" si="192"/>
        <v>4770.7451</v>
      </c>
      <c r="L732" s="98">
        <f t="shared" si="192"/>
        <v>0</v>
      </c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5.75" customHeight="1">
      <c r="A733" s="8"/>
      <c r="B733" s="100"/>
      <c r="C733" s="100"/>
      <c r="D733" s="100"/>
      <c r="E733" s="100"/>
      <c r="F733" s="100"/>
      <c r="G733" s="100"/>
      <c r="H733" s="100"/>
      <c r="I733" s="101" t="s">
        <v>496</v>
      </c>
      <c r="J733" s="100"/>
      <c r="K733" s="100"/>
      <c r="L733" s="101" t="s">
        <v>497</v>
      </c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5.75" customHeight="1">
      <c r="A734" s="8"/>
      <c r="B734" s="100"/>
      <c r="C734" s="100"/>
      <c r="D734" s="100"/>
      <c r="E734" s="100"/>
      <c r="F734" s="100"/>
      <c r="G734" s="100"/>
      <c r="H734" s="100"/>
      <c r="I734" s="104">
        <f>G730*A716</f>
        <v>0.964</v>
      </c>
      <c r="J734" s="100"/>
      <c r="K734" s="100"/>
      <c r="L734" s="104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5.75" customHeight="1">
      <c r="A737" s="66" t="s">
        <v>385</v>
      </c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6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5.75" customHeight="1">
      <c r="A738" s="78" t="s">
        <v>478</v>
      </c>
      <c r="B738" s="79" t="s">
        <v>479</v>
      </c>
      <c r="C738" s="75"/>
      <c r="D738" s="76"/>
      <c r="E738" s="80" t="s">
        <v>480</v>
      </c>
      <c r="F738" s="75"/>
      <c r="G738" s="76"/>
      <c r="H738" s="79" t="s">
        <v>481</v>
      </c>
      <c r="I738" s="75"/>
      <c r="J738" s="75"/>
      <c r="K738" s="75"/>
      <c r="L738" s="76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5.75" customHeight="1">
      <c r="A739" s="81">
        <f>'Menu Cíclico'!AJ18</f>
        <v>4</v>
      </c>
      <c r="B739" s="82" t="s">
        <v>482</v>
      </c>
      <c r="C739" s="82" t="s">
        <v>483</v>
      </c>
      <c r="D739" s="82" t="s">
        <v>484</v>
      </c>
      <c r="E739" s="82" t="s">
        <v>485</v>
      </c>
      <c r="F739" s="82" t="s">
        <v>484</v>
      </c>
      <c r="G739" s="82" t="s">
        <v>524</v>
      </c>
      <c r="H739" s="82" t="s">
        <v>486</v>
      </c>
      <c r="I739" s="82" t="s">
        <v>487</v>
      </c>
      <c r="J739" s="147" t="s">
        <v>488</v>
      </c>
      <c r="K739" s="85" t="s">
        <v>489</v>
      </c>
      <c r="L739" s="85" t="s">
        <v>490</v>
      </c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5.75" customHeight="1">
      <c r="A740" s="86" t="s">
        <v>491</v>
      </c>
      <c r="B740" s="87"/>
      <c r="C740" s="87"/>
      <c r="D740" s="87"/>
      <c r="E740" s="87"/>
      <c r="F740" s="87"/>
      <c r="G740" s="87"/>
      <c r="H740" s="87"/>
      <c r="I740" s="87"/>
      <c r="J740" s="115"/>
      <c r="K740" s="87"/>
      <c r="L740" s="8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5.75" customHeight="1">
      <c r="A741" s="37" t="s">
        <v>534</v>
      </c>
      <c r="B741" s="89">
        <v>0.2</v>
      </c>
      <c r="C741" s="89">
        <v>1.0</v>
      </c>
      <c r="D741" s="18">
        <f t="shared" ref="D741:D754" si="193">C741*B741</f>
        <v>0.2</v>
      </c>
      <c r="E741" s="18">
        <f>B741*A739</f>
        <v>0.8</v>
      </c>
      <c r="F741" s="18">
        <f t="shared" ref="F741:F754" si="194">E741*C741</f>
        <v>0.8</v>
      </c>
      <c r="G741" s="140">
        <v>0.0</v>
      </c>
      <c r="H741" s="18">
        <v>1.1</v>
      </c>
      <c r="I741" s="89">
        <f t="shared" ref="I741:I754" si="195">H741*E741</f>
        <v>0.88</v>
      </c>
      <c r="J741" s="116">
        <f>'Insumos Buffet'!D102</f>
        <v>3500</v>
      </c>
      <c r="K741" s="3">
        <f t="shared" ref="K741:K754" si="196">J741*I741</f>
        <v>3080</v>
      </c>
      <c r="L741" s="3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5.75" customHeight="1">
      <c r="A742" s="31" t="s">
        <v>459</v>
      </c>
      <c r="B742" s="89">
        <v>0.03</v>
      </c>
      <c r="C742" s="89">
        <v>1.0</v>
      </c>
      <c r="D742" s="18">
        <f t="shared" si="193"/>
        <v>0.03</v>
      </c>
      <c r="E742" s="18">
        <f>B742*A739</f>
        <v>0.12</v>
      </c>
      <c r="F742" s="18">
        <f t="shared" si="194"/>
        <v>0.12</v>
      </c>
      <c r="G742" s="87"/>
      <c r="H742" s="18">
        <v>1.125</v>
      </c>
      <c r="I742" s="89">
        <f t="shared" si="195"/>
        <v>0.135</v>
      </c>
      <c r="J742" s="116">
        <f>'Insumos Buffet'!D96</f>
        <v>2328</v>
      </c>
      <c r="K742" s="3">
        <f t="shared" si="196"/>
        <v>314.28</v>
      </c>
      <c r="L742" s="3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5.75" customHeight="1">
      <c r="A743" s="31" t="s">
        <v>456</v>
      </c>
      <c r="B743" s="18">
        <v>2.0E-4</v>
      </c>
      <c r="C743" s="18">
        <v>1.0</v>
      </c>
      <c r="D743" s="18">
        <f t="shared" si="193"/>
        <v>0.0002</v>
      </c>
      <c r="E743" s="18">
        <f>B743*A739</f>
        <v>0.0008</v>
      </c>
      <c r="F743" s="18">
        <f t="shared" si="194"/>
        <v>0.0008</v>
      </c>
      <c r="G743" s="148" t="s">
        <v>527</v>
      </c>
      <c r="H743" s="18">
        <v>1.0</v>
      </c>
      <c r="I743" s="89">
        <f t="shared" si="195"/>
        <v>0.0008</v>
      </c>
      <c r="J743" s="116">
        <f>'Insumos Buffet'!D55</f>
        <v>11582</v>
      </c>
      <c r="K743" s="3">
        <f t="shared" si="196"/>
        <v>9.2656</v>
      </c>
      <c r="L743" s="3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5.75" customHeight="1">
      <c r="A744" s="31" t="s">
        <v>505</v>
      </c>
      <c r="B744" s="18">
        <v>2.0E-4</v>
      </c>
      <c r="C744" s="18">
        <v>1.0</v>
      </c>
      <c r="D744" s="18">
        <f t="shared" si="193"/>
        <v>0.0002</v>
      </c>
      <c r="E744" s="18">
        <f>B744*A739</f>
        <v>0.0008</v>
      </c>
      <c r="F744" s="18">
        <f t="shared" si="194"/>
        <v>0.0008</v>
      </c>
      <c r="G744" s="142"/>
      <c r="H744" s="18">
        <v>1.0</v>
      </c>
      <c r="I744" s="89">
        <f t="shared" si="195"/>
        <v>0.0008</v>
      </c>
      <c r="J744" s="116">
        <f>'Insumos Buffet'!D82</f>
        <v>3200</v>
      </c>
      <c r="K744" s="3">
        <f t="shared" si="196"/>
        <v>2.56</v>
      </c>
      <c r="L744" s="3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5.75" customHeight="1">
      <c r="A745" s="31" t="s">
        <v>523</v>
      </c>
      <c r="B745" s="18">
        <v>0.01</v>
      </c>
      <c r="C745" s="18">
        <v>1.0</v>
      </c>
      <c r="D745" s="18">
        <f t="shared" si="193"/>
        <v>0.01</v>
      </c>
      <c r="E745" s="18">
        <f>B745*A739</f>
        <v>0.04</v>
      </c>
      <c r="F745" s="18">
        <f t="shared" si="194"/>
        <v>0.04</v>
      </c>
      <c r="G745" s="142"/>
      <c r="H745" s="18">
        <v>1.0</v>
      </c>
      <c r="I745" s="89">
        <f t="shared" si="195"/>
        <v>0.04</v>
      </c>
      <c r="J745" s="116">
        <f>'Insumos Buffet'!D93</f>
        <v>12600</v>
      </c>
      <c r="K745" s="3">
        <f t="shared" si="196"/>
        <v>504</v>
      </c>
      <c r="L745" s="3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5.75" customHeight="1">
      <c r="A746" s="31" t="s">
        <v>494</v>
      </c>
      <c r="B746" s="18">
        <v>3.0E-4</v>
      </c>
      <c r="C746" s="18">
        <v>1.0</v>
      </c>
      <c r="D746" s="18">
        <f t="shared" si="193"/>
        <v>0.0003</v>
      </c>
      <c r="E746" s="18">
        <f>B746*A739</f>
        <v>0.0012</v>
      </c>
      <c r="F746" s="18">
        <f t="shared" si="194"/>
        <v>0.0012</v>
      </c>
      <c r="G746" s="87"/>
      <c r="H746" s="18">
        <v>1.0</v>
      </c>
      <c r="I746" s="89">
        <f t="shared" si="195"/>
        <v>0.0012</v>
      </c>
      <c r="J746" s="116">
        <f>'Insumos Buffet'!D70</f>
        <v>145000</v>
      </c>
      <c r="K746" s="3">
        <f t="shared" si="196"/>
        <v>174</v>
      </c>
      <c r="L746" s="3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5.75" customHeight="1">
      <c r="A747" s="2"/>
      <c r="B747" s="18"/>
      <c r="C747" s="18"/>
      <c r="D747" s="18">
        <f t="shared" si="193"/>
        <v>0</v>
      </c>
      <c r="E747" s="18">
        <f>B747*A739</f>
        <v>0</v>
      </c>
      <c r="F747" s="18">
        <f t="shared" si="194"/>
        <v>0</v>
      </c>
      <c r="G747" s="59"/>
      <c r="H747" s="18"/>
      <c r="I747" s="89">
        <f t="shared" si="195"/>
        <v>0</v>
      </c>
      <c r="J747" s="116"/>
      <c r="K747" s="3">
        <f t="shared" si="196"/>
        <v>0</v>
      </c>
      <c r="L747" s="3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5.75" customHeight="1">
      <c r="A748" s="2"/>
      <c r="B748" s="89"/>
      <c r="C748" s="89"/>
      <c r="D748" s="18">
        <f t="shared" si="193"/>
        <v>0</v>
      </c>
      <c r="E748" s="18">
        <f>B748*A739</f>
        <v>0</v>
      </c>
      <c r="F748" s="18">
        <f t="shared" si="194"/>
        <v>0</v>
      </c>
      <c r="G748" s="148" t="s">
        <v>528</v>
      </c>
      <c r="H748" s="18"/>
      <c r="I748" s="89">
        <f t="shared" si="195"/>
        <v>0</v>
      </c>
      <c r="J748" s="116"/>
      <c r="K748" s="3">
        <f t="shared" si="196"/>
        <v>0</v>
      </c>
      <c r="L748" s="3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5.75" customHeight="1">
      <c r="A749" s="2"/>
      <c r="B749" s="89"/>
      <c r="C749" s="89"/>
      <c r="D749" s="18">
        <f t="shared" si="193"/>
        <v>0</v>
      </c>
      <c r="E749" s="18">
        <f>B749*A739</f>
        <v>0</v>
      </c>
      <c r="F749" s="18">
        <f t="shared" si="194"/>
        <v>0</v>
      </c>
      <c r="G749" s="142"/>
      <c r="H749" s="18"/>
      <c r="I749" s="89">
        <f t="shared" si="195"/>
        <v>0</v>
      </c>
      <c r="J749" s="116"/>
      <c r="K749" s="3">
        <f t="shared" si="196"/>
        <v>0</v>
      </c>
      <c r="L749" s="3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5.75" customHeight="1">
      <c r="A750" s="1"/>
      <c r="B750" s="89"/>
      <c r="C750" s="89"/>
      <c r="D750" s="18">
        <f t="shared" si="193"/>
        <v>0</v>
      </c>
      <c r="E750" s="18">
        <f>B750*A739</f>
        <v>0</v>
      </c>
      <c r="F750" s="18">
        <f t="shared" si="194"/>
        <v>0</v>
      </c>
      <c r="G750" s="142"/>
      <c r="H750" s="18"/>
      <c r="I750" s="89">
        <f t="shared" si="195"/>
        <v>0</v>
      </c>
      <c r="J750" s="116"/>
      <c r="K750" s="3">
        <f t="shared" si="196"/>
        <v>0</v>
      </c>
      <c r="L750" s="3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5.75" customHeight="1">
      <c r="A751" s="1"/>
      <c r="B751" s="89"/>
      <c r="C751" s="89"/>
      <c r="D751" s="18">
        <f t="shared" si="193"/>
        <v>0</v>
      </c>
      <c r="E751" s="18">
        <f>B751*A739</f>
        <v>0</v>
      </c>
      <c r="F751" s="18">
        <f t="shared" si="194"/>
        <v>0</v>
      </c>
      <c r="G751" s="142"/>
      <c r="H751" s="18"/>
      <c r="I751" s="89">
        <f t="shared" si="195"/>
        <v>0</v>
      </c>
      <c r="J751" s="116"/>
      <c r="K751" s="3">
        <f t="shared" si="196"/>
        <v>0</v>
      </c>
      <c r="L751" s="3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5.75" customHeight="1">
      <c r="A752" s="31"/>
      <c r="B752" s="89"/>
      <c r="C752" s="89"/>
      <c r="D752" s="95">
        <f t="shared" si="193"/>
        <v>0</v>
      </c>
      <c r="E752" s="95">
        <f>B752*A739</f>
        <v>0</v>
      </c>
      <c r="F752" s="18">
        <f t="shared" si="194"/>
        <v>0</v>
      </c>
      <c r="G752" s="87"/>
      <c r="H752" s="18"/>
      <c r="I752" s="89">
        <f t="shared" si="195"/>
        <v>0</v>
      </c>
      <c r="J752" s="118"/>
      <c r="K752" s="3">
        <f t="shared" si="196"/>
        <v>0</v>
      </c>
      <c r="L752" s="3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5.75" customHeight="1">
      <c r="A753" s="31"/>
      <c r="B753" s="89"/>
      <c r="C753" s="89"/>
      <c r="D753" s="18">
        <f t="shared" si="193"/>
        <v>0</v>
      </c>
      <c r="E753" s="18">
        <f>B753*A739</f>
        <v>0</v>
      </c>
      <c r="F753" s="18">
        <f t="shared" si="194"/>
        <v>0</v>
      </c>
      <c r="G753" s="143">
        <f>F755/A739</f>
        <v>0.2407</v>
      </c>
      <c r="H753" s="18"/>
      <c r="I753" s="89">
        <f t="shared" si="195"/>
        <v>0</v>
      </c>
      <c r="J753" s="3"/>
      <c r="K753" s="3">
        <f t="shared" si="196"/>
        <v>0</v>
      </c>
      <c r="L753" s="3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5.75" customHeight="1">
      <c r="A754" s="31"/>
      <c r="B754" s="89"/>
      <c r="C754" s="89"/>
      <c r="D754" s="18">
        <f t="shared" si="193"/>
        <v>0</v>
      </c>
      <c r="E754" s="18">
        <f>B754*A739</f>
        <v>0</v>
      </c>
      <c r="F754" s="18">
        <f t="shared" si="194"/>
        <v>0</v>
      </c>
      <c r="G754" s="142"/>
      <c r="H754" s="18"/>
      <c r="I754" s="89">
        <f t="shared" si="195"/>
        <v>0</v>
      </c>
      <c r="J754" s="3"/>
      <c r="K754" s="3">
        <f t="shared" si="196"/>
        <v>0</v>
      </c>
      <c r="L754" s="3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5.75" customHeight="1">
      <c r="A755" s="4" t="s">
        <v>495</v>
      </c>
      <c r="B755" s="97">
        <f>SUM(B741:B754)</f>
        <v>0.2407</v>
      </c>
      <c r="C755" s="96"/>
      <c r="D755" s="97">
        <f t="shared" ref="D755:F755" si="197">SUM(D741:D754)</f>
        <v>0.2407</v>
      </c>
      <c r="E755" s="97">
        <f t="shared" si="197"/>
        <v>0.9628</v>
      </c>
      <c r="F755" s="97">
        <f t="shared" si="197"/>
        <v>0.9628</v>
      </c>
      <c r="G755" s="87"/>
      <c r="H755" s="96"/>
      <c r="I755" s="97">
        <f t="shared" ref="I755:L755" si="198">SUM(I741:I754)</f>
        <v>1.0578</v>
      </c>
      <c r="J755" s="98">
        <f t="shared" si="198"/>
        <v>178210</v>
      </c>
      <c r="K755" s="98">
        <f t="shared" si="198"/>
        <v>4084.1056</v>
      </c>
      <c r="L755" s="98">
        <f t="shared" si="198"/>
        <v>0</v>
      </c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5.75" customHeight="1">
      <c r="A756" s="8"/>
      <c r="B756" s="100"/>
      <c r="C756" s="100"/>
      <c r="D756" s="100"/>
      <c r="E756" s="100"/>
      <c r="F756" s="100"/>
      <c r="G756" s="100"/>
      <c r="H756" s="100"/>
      <c r="I756" s="101" t="s">
        <v>496</v>
      </c>
      <c r="J756" s="100"/>
      <c r="K756" s="100"/>
      <c r="L756" s="101" t="s">
        <v>497</v>
      </c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5.75" customHeight="1">
      <c r="A757" s="8"/>
      <c r="B757" s="100"/>
      <c r="C757" s="100"/>
      <c r="D757" s="100"/>
      <c r="E757" s="100"/>
      <c r="F757" s="100"/>
      <c r="G757" s="100"/>
      <c r="H757" s="100"/>
      <c r="I757" s="104">
        <f>G753*A739</f>
        <v>0.9628</v>
      </c>
      <c r="J757" s="100"/>
      <c r="K757" s="100"/>
      <c r="L757" s="104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5.75" customHeight="1">
      <c r="A760" s="66" t="s">
        <v>389</v>
      </c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6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5.75" customHeight="1">
      <c r="A761" s="78" t="s">
        <v>478</v>
      </c>
      <c r="B761" s="79" t="s">
        <v>479</v>
      </c>
      <c r="C761" s="75"/>
      <c r="D761" s="76"/>
      <c r="E761" s="80" t="s">
        <v>480</v>
      </c>
      <c r="F761" s="75"/>
      <c r="G761" s="76"/>
      <c r="H761" s="79" t="s">
        <v>481</v>
      </c>
      <c r="I761" s="75"/>
      <c r="J761" s="75"/>
      <c r="K761" s="75"/>
      <c r="L761" s="76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5.75" customHeight="1">
      <c r="A762" s="81">
        <f>'Menu Cíclico'!AN17</f>
        <v>4</v>
      </c>
      <c r="B762" s="82" t="s">
        <v>482</v>
      </c>
      <c r="C762" s="82" t="s">
        <v>483</v>
      </c>
      <c r="D762" s="82" t="s">
        <v>484</v>
      </c>
      <c r="E762" s="82" t="s">
        <v>485</v>
      </c>
      <c r="F762" s="82" t="s">
        <v>484</v>
      </c>
      <c r="G762" s="82" t="s">
        <v>524</v>
      </c>
      <c r="H762" s="82" t="s">
        <v>486</v>
      </c>
      <c r="I762" s="82" t="s">
        <v>487</v>
      </c>
      <c r="J762" s="147" t="s">
        <v>488</v>
      </c>
      <c r="K762" s="85" t="s">
        <v>489</v>
      </c>
      <c r="L762" s="85" t="s">
        <v>490</v>
      </c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5.75" customHeight="1">
      <c r="A763" s="86" t="s">
        <v>491</v>
      </c>
      <c r="B763" s="87"/>
      <c r="C763" s="87"/>
      <c r="D763" s="87"/>
      <c r="E763" s="87"/>
      <c r="F763" s="87"/>
      <c r="G763" s="87"/>
      <c r="H763" s="87"/>
      <c r="I763" s="87"/>
      <c r="J763" s="115"/>
      <c r="K763" s="87"/>
      <c r="L763" s="8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5.75" customHeight="1">
      <c r="A764" s="37" t="s">
        <v>459</v>
      </c>
      <c r="B764" s="89">
        <v>0.14</v>
      </c>
      <c r="C764" s="89">
        <v>1.0</v>
      </c>
      <c r="D764" s="18">
        <f t="shared" ref="D764:D777" si="199">C764*B764</f>
        <v>0.14</v>
      </c>
      <c r="E764" s="18">
        <f>B764*A762</f>
        <v>0.56</v>
      </c>
      <c r="F764" s="18">
        <f t="shared" ref="F764:F777" si="200">E764*C764</f>
        <v>0.56</v>
      </c>
      <c r="G764" s="140">
        <v>0.0</v>
      </c>
      <c r="H764" s="18">
        <v>1.125</v>
      </c>
      <c r="I764" s="89">
        <f t="shared" ref="I764:I777" si="201">H764*E764</f>
        <v>0.63</v>
      </c>
      <c r="J764" s="116">
        <f>'Insumos Buffet'!D96</f>
        <v>2328</v>
      </c>
      <c r="K764" s="3">
        <f t="shared" ref="K764:K777" si="202">J764*I764</f>
        <v>1466.64</v>
      </c>
      <c r="L764" s="3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5.75" customHeight="1">
      <c r="A765" s="31" t="s">
        <v>282</v>
      </c>
      <c r="B765" s="89">
        <v>0.05</v>
      </c>
      <c r="C765" s="89">
        <v>1.0</v>
      </c>
      <c r="D765" s="18">
        <f t="shared" si="199"/>
        <v>0.05</v>
      </c>
      <c r="E765" s="18">
        <f>B765*A762</f>
        <v>0.2</v>
      </c>
      <c r="F765" s="18">
        <f t="shared" si="200"/>
        <v>0.2</v>
      </c>
      <c r="G765" s="87"/>
      <c r="H765" s="18">
        <v>1.0</v>
      </c>
      <c r="I765" s="89">
        <f t="shared" si="201"/>
        <v>0.2</v>
      </c>
      <c r="J765" s="116">
        <f>'Insumos Buffet'!D12</f>
        <v>7400</v>
      </c>
      <c r="K765" s="3">
        <f t="shared" si="202"/>
        <v>1480</v>
      </c>
      <c r="L765" s="3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5.75" customHeight="1">
      <c r="A766" s="31" t="s">
        <v>517</v>
      </c>
      <c r="B766" s="18">
        <v>0.05</v>
      </c>
      <c r="C766" s="18">
        <v>1.0</v>
      </c>
      <c r="D766" s="18">
        <f t="shared" si="199"/>
        <v>0.05</v>
      </c>
      <c r="E766" s="18">
        <f>B766*A762</f>
        <v>0.2</v>
      </c>
      <c r="F766" s="18">
        <f t="shared" si="200"/>
        <v>0.2</v>
      </c>
      <c r="G766" s="148" t="s">
        <v>527</v>
      </c>
      <c r="H766" s="18">
        <v>1.0</v>
      </c>
      <c r="I766" s="89">
        <f t="shared" si="201"/>
        <v>0.2</v>
      </c>
      <c r="J766" s="116"/>
      <c r="K766" s="3">
        <f t="shared" si="202"/>
        <v>0</v>
      </c>
      <c r="L766" s="3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5.75" customHeight="1">
      <c r="A767" s="31" t="s">
        <v>514</v>
      </c>
      <c r="B767" s="18">
        <v>0.01</v>
      </c>
      <c r="C767" s="18">
        <v>1.0</v>
      </c>
      <c r="D767" s="18">
        <f t="shared" si="199"/>
        <v>0.01</v>
      </c>
      <c r="E767" s="18">
        <f>B767*A762</f>
        <v>0.04</v>
      </c>
      <c r="F767" s="18">
        <f t="shared" si="200"/>
        <v>0.04</v>
      </c>
      <c r="G767" s="142"/>
      <c r="H767" s="18">
        <v>1.0</v>
      </c>
      <c r="I767" s="89">
        <f t="shared" si="201"/>
        <v>0.04</v>
      </c>
      <c r="J767" s="116">
        <f>'Insumos Buffet'!D118</f>
        <v>7088</v>
      </c>
      <c r="K767" s="3">
        <f t="shared" si="202"/>
        <v>283.52</v>
      </c>
      <c r="L767" s="3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5.75" customHeight="1">
      <c r="A768" s="31" t="s">
        <v>465</v>
      </c>
      <c r="B768" s="18">
        <v>0.001</v>
      </c>
      <c r="C768" s="18">
        <v>1.0</v>
      </c>
      <c r="D768" s="18">
        <f t="shared" si="199"/>
        <v>0.001</v>
      </c>
      <c r="E768" s="18">
        <f>B768*A762</f>
        <v>0.004</v>
      </c>
      <c r="F768" s="18">
        <f t="shared" si="200"/>
        <v>0.004</v>
      </c>
      <c r="G768" s="142"/>
      <c r="H768" s="18">
        <v>1.0</v>
      </c>
      <c r="I768" s="89">
        <f t="shared" si="201"/>
        <v>0.004</v>
      </c>
      <c r="J768" s="116">
        <f>'Insumos Buffet'!D144</f>
        <v>146666.6667</v>
      </c>
      <c r="K768" s="3">
        <f t="shared" si="202"/>
        <v>586.6666667</v>
      </c>
      <c r="L768" s="3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5.75" customHeight="1">
      <c r="A769" s="31" t="s">
        <v>505</v>
      </c>
      <c r="B769" s="18">
        <v>0.002</v>
      </c>
      <c r="C769" s="18">
        <v>1.0</v>
      </c>
      <c r="D769" s="18">
        <f t="shared" si="199"/>
        <v>0.002</v>
      </c>
      <c r="E769" s="18">
        <f>B769*A762</f>
        <v>0.008</v>
      </c>
      <c r="F769" s="18">
        <f t="shared" si="200"/>
        <v>0.008</v>
      </c>
      <c r="G769" s="87"/>
      <c r="H769" s="18">
        <v>1.0</v>
      </c>
      <c r="I769" s="89">
        <f t="shared" si="201"/>
        <v>0.008</v>
      </c>
      <c r="J769" s="116">
        <f>'Insumos Buffet'!D82</f>
        <v>3200</v>
      </c>
      <c r="K769" s="3">
        <f t="shared" si="202"/>
        <v>25.6</v>
      </c>
      <c r="L769" s="3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5.75" customHeight="1">
      <c r="A770" s="31" t="s">
        <v>494</v>
      </c>
      <c r="B770" s="18">
        <v>0.001</v>
      </c>
      <c r="C770" s="18">
        <v>1.0</v>
      </c>
      <c r="D770" s="18">
        <f t="shared" si="199"/>
        <v>0.001</v>
      </c>
      <c r="E770" s="18">
        <f>B770*A762</f>
        <v>0.004</v>
      </c>
      <c r="F770" s="18">
        <f t="shared" si="200"/>
        <v>0.004</v>
      </c>
      <c r="G770" s="59"/>
      <c r="H770" s="18">
        <v>1.0</v>
      </c>
      <c r="I770" s="89">
        <f t="shared" si="201"/>
        <v>0.004</v>
      </c>
      <c r="J770" s="116">
        <f>'Insumos Buffet'!D70</f>
        <v>145000</v>
      </c>
      <c r="K770" s="3">
        <f t="shared" si="202"/>
        <v>580</v>
      </c>
      <c r="L770" s="3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5.75" customHeight="1">
      <c r="A771" s="2"/>
      <c r="B771" s="89"/>
      <c r="C771" s="89"/>
      <c r="D771" s="18">
        <f t="shared" si="199"/>
        <v>0</v>
      </c>
      <c r="E771" s="18">
        <f>B771*A762</f>
        <v>0</v>
      </c>
      <c r="F771" s="18">
        <f t="shared" si="200"/>
        <v>0</v>
      </c>
      <c r="G771" s="148" t="s">
        <v>528</v>
      </c>
      <c r="H771" s="18"/>
      <c r="I771" s="89">
        <f t="shared" si="201"/>
        <v>0</v>
      </c>
      <c r="J771" s="116"/>
      <c r="K771" s="3">
        <f t="shared" si="202"/>
        <v>0</v>
      </c>
      <c r="L771" s="3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5.75" customHeight="1">
      <c r="A772" s="2"/>
      <c r="B772" s="89"/>
      <c r="C772" s="89"/>
      <c r="D772" s="18">
        <f t="shared" si="199"/>
        <v>0</v>
      </c>
      <c r="E772" s="18">
        <f>B772*A762</f>
        <v>0</v>
      </c>
      <c r="F772" s="18">
        <f t="shared" si="200"/>
        <v>0</v>
      </c>
      <c r="G772" s="142"/>
      <c r="H772" s="18"/>
      <c r="I772" s="89">
        <f t="shared" si="201"/>
        <v>0</v>
      </c>
      <c r="J772" s="116"/>
      <c r="K772" s="3">
        <f t="shared" si="202"/>
        <v>0</v>
      </c>
      <c r="L772" s="3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5.75" customHeight="1">
      <c r="A773" s="1"/>
      <c r="B773" s="89"/>
      <c r="C773" s="89"/>
      <c r="D773" s="18">
        <f t="shared" si="199"/>
        <v>0</v>
      </c>
      <c r="E773" s="18">
        <f>B773*A762</f>
        <v>0</v>
      </c>
      <c r="F773" s="18">
        <f t="shared" si="200"/>
        <v>0</v>
      </c>
      <c r="G773" s="142"/>
      <c r="H773" s="18"/>
      <c r="I773" s="89">
        <f t="shared" si="201"/>
        <v>0</v>
      </c>
      <c r="J773" s="116"/>
      <c r="K773" s="3">
        <f t="shared" si="202"/>
        <v>0</v>
      </c>
      <c r="L773" s="3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5.75" customHeight="1">
      <c r="A774" s="1"/>
      <c r="B774" s="89"/>
      <c r="C774" s="89"/>
      <c r="D774" s="18">
        <f t="shared" si="199"/>
        <v>0</v>
      </c>
      <c r="E774" s="18">
        <f>B774*A762</f>
        <v>0</v>
      </c>
      <c r="F774" s="18">
        <f t="shared" si="200"/>
        <v>0</v>
      </c>
      <c r="G774" s="142"/>
      <c r="H774" s="18"/>
      <c r="I774" s="89">
        <f t="shared" si="201"/>
        <v>0</v>
      </c>
      <c r="J774" s="116"/>
      <c r="K774" s="3">
        <f t="shared" si="202"/>
        <v>0</v>
      </c>
      <c r="L774" s="3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5.75" customHeight="1">
      <c r="A775" s="31"/>
      <c r="B775" s="89"/>
      <c r="C775" s="89"/>
      <c r="D775" s="95">
        <f t="shared" si="199"/>
        <v>0</v>
      </c>
      <c r="E775" s="95">
        <f>B775*A762</f>
        <v>0</v>
      </c>
      <c r="F775" s="18">
        <f t="shared" si="200"/>
        <v>0</v>
      </c>
      <c r="G775" s="87"/>
      <c r="H775" s="18"/>
      <c r="I775" s="89">
        <f t="shared" si="201"/>
        <v>0</v>
      </c>
      <c r="J775" s="118"/>
      <c r="K775" s="3">
        <f t="shared" si="202"/>
        <v>0</v>
      </c>
      <c r="L775" s="3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5.75" customHeight="1">
      <c r="A776" s="31"/>
      <c r="B776" s="89"/>
      <c r="C776" s="89"/>
      <c r="D776" s="18">
        <f t="shared" si="199"/>
        <v>0</v>
      </c>
      <c r="E776" s="18">
        <f>B776*A762</f>
        <v>0</v>
      </c>
      <c r="F776" s="18">
        <f t="shared" si="200"/>
        <v>0</v>
      </c>
      <c r="G776" s="143">
        <f>F778/A762</f>
        <v>0.254</v>
      </c>
      <c r="H776" s="18"/>
      <c r="I776" s="89">
        <f t="shared" si="201"/>
        <v>0</v>
      </c>
      <c r="J776" s="3"/>
      <c r="K776" s="3">
        <f t="shared" si="202"/>
        <v>0</v>
      </c>
      <c r="L776" s="3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5.75" customHeight="1">
      <c r="A777" s="31"/>
      <c r="B777" s="89"/>
      <c r="C777" s="89"/>
      <c r="D777" s="18">
        <f t="shared" si="199"/>
        <v>0</v>
      </c>
      <c r="E777" s="18">
        <f>B777*A762</f>
        <v>0</v>
      </c>
      <c r="F777" s="18">
        <f t="shared" si="200"/>
        <v>0</v>
      </c>
      <c r="G777" s="142"/>
      <c r="H777" s="18"/>
      <c r="I777" s="89">
        <f t="shared" si="201"/>
        <v>0</v>
      </c>
      <c r="J777" s="3"/>
      <c r="K777" s="3">
        <f t="shared" si="202"/>
        <v>0</v>
      </c>
      <c r="L777" s="3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5.75" customHeight="1">
      <c r="A778" s="4" t="s">
        <v>495</v>
      </c>
      <c r="B778" s="97">
        <f>SUM(B764:B777)</f>
        <v>0.254</v>
      </c>
      <c r="C778" s="96"/>
      <c r="D778" s="97">
        <f t="shared" ref="D778:F778" si="203">SUM(D764:D777)</f>
        <v>0.254</v>
      </c>
      <c r="E778" s="97">
        <f t="shared" si="203"/>
        <v>1.016</v>
      </c>
      <c r="F778" s="97">
        <f t="shared" si="203"/>
        <v>1.016</v>
      </c>
      <c r="G778" s="87"/>
      <c r="H778" s="96"/>
      <c r="I778" s="97">
        <f t="shared" ref="I778:L778" si="204">SUM(I764:I777)</f>
        <v>1.086</v>
      </c>
      <c r="J778" s="98">
        <f t="shared" si="204"/>
        <v>311682.6667</v>
      </c>
      <c r="K778" s="98">
        <f t="shared" si="204"/>
        <v>4422.426667</v>
      </c>
      <c r="L778" s="98">
        <f t="shared" si="204"/>
        <v>0</v>
      </c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5.75" customHeight="1">
      <c r="A779" s="8"/>
      <c r="B779" s="100"/>
      <c r="C779" s="100"/>
      <c r="D779" s="100"/>
      <c r="E779" s="100"/>
      <c r="F779" s="100"/>
      <c r="G779" s="100"/>
      <c r="H779" s="100"/>
      <c r="I779" s="101" t="s">
        <v>496</v>
      </c>
      <c r="J779" s="100"/>
      <c r="K779" s="100"/>
      <c r="L779" s="101" t="s">
        <v>497</v>
      </c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5.75" customHeight="1">
      <c r="A780" s="8"/>
      <c r="B780" s="100"/>
      <c r="C780" s="100"/>
      <c r="D780" s="100"/>
      <c r="E780" s="100"/>
      <c r="F780" s="100"/>
      <c r="G780" s="100"/>
      <c r="H780" s="100"/>
      <c r="I780" s="104">
        <f>G776*A762</f>
        <v>1.016</v>
      </c>
      <c r="J780" s="100"/>
      <c r="K780" s="100"/>
      <c r="L780" s="104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5.75" customHeight="1">
      <c r="A781" s="8"/>
      <c r="B781" s="100"/>
      <c r="C781" s="100"/>
      <c r="D781" s="100"/>
      <c r="E781" s="100"/>
      <c r="F781" s="100"/>
      <c r="G781" s="100"/>
      <c r="H781" s="100"/>
      <c r="I781" s="107"/>
      <c r="J781" s="100"/>
      <c r="K781" s="100"/>
      <c r="L781" s="10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5.75" customHeight="1">
      <c r="A783" s="66" t="s">
        <v>257</v>
      </c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6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5.75" customHeight="1">
      <c r="A784" s="78" t="s">
        <v>478</v>
      </c>
      <c r="B784" s="79" t="s">
        <v>479</v>
      </c>
      <c r="C784" s="75"/>
      <c r="D784" s="76"/>
      <c r="E784" s="80" t="s">
        <v>480</v>
      </c>
      <c r="F784" s="75"/>
      <c r="G784" s="76"/>
      <c r="H784" s="79" t="s">
        <v>481</v>
      </c>
      <c r="I784" s="75"/>
      <c r="J784" s="75"/>
      <c r="K784" s="75"/>
      <c r="L784" s="76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5.75" customHeight="1">
      <c r="A785" s="81">
        <f>'Menu Cíclico'!AN18</f>
        <v>4</v>
      </c>
      <c r="B785" s="82" t="s">
        <v>482</v>
      </c>
      <c r="C785" s="82" t="s">
        <v>483</v>
      </c>
      <c r="D785" s="82" t="s">
        <v>484</v>
      </c>
      <c r="E785" s="82" t="s">
        <v>485</v>
      </c>
      <c r="F785" s="82" t="s">
        <v>484</v>
      </c>
      <c r="G785" s="82" t="s">
        <v>524</v>
      </c>
      <c r="H785" s="82" t="s">
        <v>486</v>
      </c>
      <c r="I785" s="82" t="s">
        <v>487</v>
      </c>
      <c r="J785" s="147" t="s">
        <v>488</v>
      </c>
      <c r="K785" s="85" t="s">
        <v>489</v>
      </c>
      <c r="L785" s="85" t="s">
        <v>490</v>
      </c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5.75" customHeight="1">
      <c r="A786" s="86" t="s">
        <v>491</v>
      </c>
      <c r="B786" s="87"/>
      <c r="C786" s="87"/>
      <c r="D786" s="87"/>
      <c r="E786" s="87"/>
      <c r="F786" s="87"/>
      <c r="G786" s="87"/>
      <c r="H786" s="87"/>
      <c r="I786" s="87"/>
      <c r="J786" s="115"/>
      <c r="K786" s="87"/>
      <c r="L786" s="8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5.75" customHeight="1">
      <c r="A787" s="31" t="s">
        <v>295</v>
      </c>
      <c r="B787" s="89">
        <v>0.05</v>
      </c>
      <c r="C787" s="89">
        <v>1.0</v>
      </c>
      <c r="D787" s="18">
        <f t="shared" ref="D787:D800" si="205">C787*B787</f>
        <v>0.05</v>
      </c>
      <c r="E787" s="18">
        <f>B787*A785</f>
        <v>0.2</v>
      </c>
      <c r="F787" s="18">
        <f t="shared" ref="F787:F800" si="206">E787*C787</f>
        <v>0.2</v>
      </c>
      <c r="G787" s="140">
        <v>0.0</v>
      </c>
      <c r="H787" s="18">
        <v>1.2</v>
      </c>
      <c r="I787" s="89">
        <f t="shared" ref="I787:I800" si="207">H787*E787</f>
        <v>0.24</v>
      </c>
      <c r="J787" s="116">
        <f>'Insumos Buffet'!D14</f>
        <v>3570</v>
      </c>
      <c r="K787" s="3">
        <f t="shared" ref="K787:K800" si="208">J787*I787</f>
        <v>856.8</v>
      </c>
      <c r="L787" s="3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5.75" customHeight="1">
      <c r="A788" s="31" t="s">
        <v>529</v>
      </c>
      <c r="B788" s="18">
        <v>0.05</v>
      </c>
      <c r="C788" s="18">
        <v>1.0</v>
      </c>
      <c r="D788" s="18">
        <f t="shared" si="205"/>
        <v>0.05</v>
      </c>
      <c r="E788" s="18">
        <f>B788*A785</f>
        <v>0.2</v>
      </c>
      <c r="F788" s="18">
        <f t="shared" si="206"/>
        <v>0.2</v>
      </c>
      <c r="G788" s="87"/>
      <c r="H788" s="18">
        <v>1.2</v>
      </c>
      <c r="I788" s="89">
        <f t="shared" si="207"/>
        <v>0.24</v>
      </c>
      <c r="J788" s="116">
        <f>'Insumos Buffet'!D97</f>
        <v>5002</v>
      </c>
      <c r="K788" s="3">
        <f t="shared" si="208"/>
        <v>1200.48</v>
      </c>
      <c r="L788" s="3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5.75" customHeight="1">
      <c r="A789" s="31" t="s">
        <v>433</v>
      </c>
      <c r="B789" s="18">
        <v>0.05</v>
      </c>
      <c r="C789" s="18">
        <v>1.0</v>
      </c>
      <c r="D789" s="18">
        <f t="shared" si="205"/>
        <v>0.05</v>
      </c>
      <c r="E789" s="18">
        <f>B789*A785</f>
        <v>0.2</v>
      </c>
      <c r="F789" s="18">
        <f t="shared" si="206"/>
        <v>0.2</v>
      </c>
      <c r="G789" s="148" t="s">
        <v>527</v>
      </c>
      <c r="H789" s="18">
        <v>1.125</v>
      </c>
      <c r="I789" s="89">
        <f t="shared" si="207"/>
        <v>0.225</v>
      </c>
      <c r="J789" s="116">
        <f>'Insumos Buffet'!D49</f>
        <v>18397</v>
      </c>
      <c r="K789" s="3">
        <f t="shared" si="208"/>
        <v>4139.325</v>
      </c>
      <c r="L789" s="3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5.75" customHeight="1">
      <c r="A790" s="31" t="s">
        <v>434</v>
      </c>
      <c r="B790" s="18">
        <v>0.05</v>
      </c>
      <c r="C790" s="18">
        <v>1.0</v>
      </c>
      <c r="D790" s="18">
        <f t="shared" si="205"/>
        <v>0.05</v>
      </c>
      <c r="E790" s="18">
        <f>B790*A785</f>
        <v>0.2</v>
      </c>
      <c r="F790" s="18">
        <f t="shared" si="206"/>
        <v>0.2</v>
      </c>
      <c r="G790" s="142"/>
      <c r="H790" s="18">
        <v>1.125</v>
      </c>
      <c r="I790" s="89">
        <f t="shared" si="207"/>
        <v>0.225</v>
      </c>
      <c r="J790" s="116">
        <f>'Insumos Buffet'!D50</f>
        <v>5280</v>
      </c>
      <c r="K790" s="3">
        <f t="shared" si="208"/>
        <v>1188</v>
      </c>
      <c r="L790" s="3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5.75" customHeight="1">
      <c r="A791" s="31" t="s">
        <v>531</v>
      </c>
      <c r="B791" s="18">
        <v>0.05</v>
      </c>
      <c r="C791" s="18">
        <v>1.0</v>
      </c>
      <c r="D791" s="18">
        <f t="shared" si="205"/>
        <v>0.05</v>
      </c>
      <c r="E791" s="18">
        <f>B791*A785</f>
        <v>0.2</v>
      </c>
      <c r="F791" s="18">
        <f t="shared" si="206"/>
        <v>0.2</v>
      </c>
      <c r="G791" s="142"/>
      <c r="H791" s="18">
        <v>1.125</v>
      </c>
      <c r="I791" s="89">
        <f t="shared" si="207"/>
        <v>0.225</v>
      </c>
      <c r="J791" s="116">
        <f>'Insumos Buffet'!D99</f>
        <v>6507</v>
      </c>
      <c r="K791" s="3">
        <f t="shared" si="208"/>
        <v>1464.075</v>
      </c>
      <c r="L791" s="3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5.75" customHeight="1">
      <c r="A792" s="31" t="s">
        <v>505</v>
      </c>
      <c r="B792" s="18">
        <v>0.002</v>
      </c>
      <c r="C792" s="18">
        <v>1.0</v>
      </c>
      <c r="D792" s="18">
        <f t="shared" si="205"/>
        <v>0.002</v>
      </c>
      <c r="E792" s="18">
        <f>B792*A785</f>
        <v>0.008</v>
      </c>
      <c r="F792" s="18">
        <f t="shared" si="206"/>
        <v>0.008</v>
      </c>
      <c r="G792" s="87"/>
      <c r="H792" s="18">
        <v>1.0</v>
      </c>
      <c r="I792" s="89">
        <f t="shared" si="207"/>
        <v>0.008</v>
      </c>
      <c r="J792" s="116">
        <f>'Insumos Buffet'!D82</f>
        <v>3200</v>
      </c>
      <c r="K792" s="3">
        <f t="shared" si="208"/>
        <v>25.6</v>
      </c>
      <c r="L792" s="3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5.75" customHeight="1">
      <c r="A793" s="31" t="s">
        <v>494</v>
      </c>
      <c r="B793" s="89">
        <v>1.0E-4</v>
      </c>
      <c r="C793" s="89">
        <v>1.0</v>
      </c>
      <c r="D793" s="18">
        <f t="shared" si="205"/>
        <v>0.0001</v>
      </c>
      <c r="E793" s="18">
        <f>B793*A785</f>
        <v>0.0004</v>
      </c>
      <c r="F793" s="18">
        <f t="shared" si="206"/>
        <v>0.0004</v>
      </c>
      <c r="G793" s="59"/>
      <c r="H793" s="18">
        <v>1.0</v>
      </c>
      <c r="I793" s="89">
        <f t="shared" si="207"/>
        <v>0.0004</v>
      </c>
      <c r="J793" s="116">
        <f>'Insumos Buffet'!D70</f>
        <v>145000</v>
      </c>
      <c r="K793" s="3">
        <f t="shared" si="208"/>
        <v>58</v>
      </c>
      <c r="L793" s="3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5.75" customHeight="1">
      <c r="A794" s="2"/>
      <c r="B794" s="89"/>
      <c r="C794" s="89"/>
      <c r="D794" s="18">
        <f t="shared" si="205"/>
        <v>0</v>
      </c>
      <c r="E794" s="18">
        <f>B794*A785</f>
        <v>0</v>
      </c>
      <c r="F794" s="18">
        <f t="shared" si="206"/>
        <v>0</v>
      </c>
      <c r="G794" s="148" t="s">
        <v>528</v>
      </c>
      <c r="H794" s="18"/>
      <c r="I794" s="89">
        <f t="shared" si="207"/>
        <v>0</v>
      </c>
      <c r="J794" s="116"/>
      <c r="K794" s="3">
        <f t="shared" si="208"/>
        <v>0</v>
      </c>
      <c r="L794" s="3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5.75" customHeight="1">
      <c r="A795" s="2"/>
      <c r="B795" s="89"/>
      <c r="C795" s="89"/>
      <c r="D795" s="18">
        <f t="shared" si="205"/>
        <v>0</v>
      </c>
      <c r="E795" s="18">
        <f>B795*A785</f>
        <v>0</v>
      </c>
      <c r="F795" s="18">
        <f t="shared" si="206"/>
        <v>0</v>
      </c>
      <c r="G795" s="142"/>
      <c r="H795" s="18"/>
      <c r="I795" s="89">
        <f t="shared" si="207"/>
        <v>0</v>
      </c>
      <c r="J795" s="116"/>
      <c r="K795" s="3">
        <f t="shared" si="208"/>
        <v>0</v>
      </c>
      <c r="L795" s="3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5.75" customHeight="1">
      <c r="A796" s="1"/>
      <c r="B796" s="89"/>
      <c r="C796" s="89"/>
      <c r="D796" s="18">
        <f t="shared" si="205"/>
        <v>0</v>
      </c>
      <c r="E796" s="18">
        <f>B796*A785</f>
        <v>0</v>
      </c>
      <c r="F796" s="18">
        <f t="shared" si="206"/>
        <v>0</v>
      </c>
      <c r="G796" s="142"/>
      <c r="H796" s="18"/>
      <c r="I796" s="89">
        <f t="shared" si="207"/>
        <v>0</v>
      </c>
      <c r="J796" s="116"/>
      <c r="K796" s="3">
        <f t="shared" si="208"/>
        <v>0</v>
      </c>
      <c r="L796" s="3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5.75" customHeight="1">
      <c r="A797" s="1"/>
      <c r="B797" s="89"/>
      <c r="C797" s="89"/>
      <c r="D797" s="18">
        <f t="shared" si="205"/>
        <v>0</v>
      </c>
      <c r="E797" s="18">
        <f>B797*A785</f>
        <v>0</v>
      </c>
      <c r="F797" s="18">
        <f t="shared" si="206"/>
        <v>0</v>
      </c>
      <c r="G797" s="142"/>
      <c r="H797" s="18"/>
      <c r="I797" s="89">
        <f t="shared" si="207"/>
        <v>0</v>
      </c>
      <c r="J797" s="116"/>
      <c r="K797" s="3">
        <f t="shared" si="208"/>
        <v>0</v>
      </c>
      <c r="L797" s="3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5.75" customHeight="1">
      <c r="A798" s="31"/>
      <c r="B798" s="89"/>
      <c r="C798" s="89"/>
      <c r="D798" s="95">
        <f t="shared" si="205"/>
        <v>0</v>
      </c>
      <c r="E798" s="95">
        <f>B798*A785</f>
        <v>0</v>
      </c>
      <c r="F798" s="18">
        <f t="shared" si="206"/>
        <v>0</v>
      </c>
      <c r="G798" s="87"/>
      <c r="H798" s="18"/>
      <c r="I798" s="89">
        <f t="shared" si="207"/>
        <v>0</v>
      </c>
      <c r="J798" s="118"/>
      <c r="K798" s="3">
        <f t="shared" si="208"/>
        <v>0</v>
      </c>
      <c r="L798" s="3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5.75" customHeight="1">
      <c r="A799" s="31"/>
      <c r="B799" s="89"/>
      <c r="C799" s="89"/>
      <c r="D799" s="18">
        <f t="shared" si="205"/>
        <v>0</v>
      </c>
      <c r="E799" s="18">
        <f>B799*A785</f>
        <v>0</v>
      </c>
      <c r="F799" s="18">
        <f t="shared" si="206"/>
        <v>0</v>
      </c>
      <c r="G799" s="143">
        <f>F801/A785</f>
        <v>0.2521</v>
      </c>
      <c r="H799" s="18"/>
      <c r="I799" s="89">
        <f t="shared" si="207"/>
        <v>0</v>
      </c>
      <c r="J799" s="3"/>
      <c r="K799" s="3">
        <f t="shared" si="208"/>
        <v>0</v>
      </c>
      <c r="L799" s="3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5.75" customHeight="1">
      <c r="A800" s="31"/>
      <c r="B800" s="89"/>
      <c r="C800" s="89"/>
      <c r="D800" s="18">
        <f t="shared" si="205"/>
        <v>0</v>
      </c>
      <c r="E800" s="18">
        <f>B800*A785</f>
        <v>0</v>
      </c>
      <c r="F800" s="18">
        <f t="shared" si="206"/>
        <v>0</v>
      </c>
      <c r="G800" s="142"/>
      <c r="H800" s="18"/>
      <c r="I800" s="89">
        <f t="shared" si="207"/>
        <v>0</v>
      </c>
      <c r="J800" s="3"/>
      <c r="K800" s="3">
        <f t="shared" si="208"/>
        <v>0</v>
      </c>
      <c r="L800" s="3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5.75" customHeight="1">
      <c r="A801" s="4" t="s">
        <v>495</v>
      </c>
      <c r="B801" s="97">
        <f>SUM(B787:B800)</f>
        <v>0.2521</v>
      </c>
      <c r="C801" s="96"/>
      <c r="D801" s="97">
        <f t="shared" ref="D801:F801" si="209">SUM(D787:D800)</f>
        <v>0.2521</v>
      </c>
      <c r="E801" s="97">
        <f t="shared" si="209"/>
        <v>1.0084</v>
      </c>
      <c r="F801" s="97">
        <f t="shared" si="209"/>
        <v>1.0084</v>
      </c>
      <c r="G801" s="87"/>
      <c r="H801" s="96"/>
      <c r="I801" s="97">
        <f t="shared" ref="I801:L801" si="210">SUM(I787:I800)</f>
        <v>1.1634</v>
      </c>
      <c r="J801" s="98">
        <f t="shared" si="210"/>
        <v>186956</v>
      </c>
      <c r="K801" s="98">
        <f t="shared" si="210"/>
        <v>8932.28</v>
      </c>
      <c r="L801" s="98">
        <f t="shared" si="210"/>
        <v>0</v>
      </c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5.75" customHeight="1">
      <c r="A802" s="8"/>
      <c r="B802" s="100"/>
      <c r="C802" s="100"/>
      <c r="D802" s="100"/>
      <c r="E802" s="100"/>
      <c r="F802" s="100"/>
      <c r="G802" s="100"/>
      <c r="H802" s="100"/>
      <c r="I802" s="101" t="s">
        <v>496</v>
      </c>
      <c r="J802" s="100"/>
      <c r="K802" s="100"/>
      <c r="L802" s="101" t="s">
        <v>497</v>
      </c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5.75" customHeight="1">
      <c r="A803" s="8"/>
      <c r="B803" s="100"/>
      <c r="C803" s="100"/>
      <c r="D803" s="100"/>
      <c r="E803" s="100"/>
      <c r="F803" s="100"/>
      <c r="G803" s="100"/>
      <c r="H803" s="100"/>
      <c r="I803" s="104">
        <f>G799*A785</f>
        <v>1.0084</v>
      </c>
      <c r="J803" s="100"/>
      <c r="K803" s="100"/>
      <c r="L803" s="104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5.75" customHeight="1">
      <c r="A806" s="66" t="s">
        <v>364</v>
      </c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6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5.75" customHeight="1">
      <c r="A807" s="78" t="s">
        <v>478</v>
      </c>
      <c r="B807" s="79" t="s">
        <v>479</v>
      </c>
      <c r="C807" s="75"/>
      <c r="D807" s="76"/>
      <c r="E807" s="80" t="s">
        <v>480</v>
      </c>
      <c r="F807" s="75"/>
      <c r="G807" s="76"/>
      <c r="H807" s="79" t="s">
        <v>481</v>
      </c>
      <c r="I807" s="75"/>
      <c r="J807" s="75"/>
      <c r="K807" s="75"/>
      <c r="L807" s="76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5.75" customHeight="1">
      <c r="A808" s="81">
        <f>'Menu Cíclico'!AR17</f>
        <v>4</v>
      </c>
      <c r="B808" s="82" t="s">
        <v>482</v>
      </c>
      <c r="C808" s="82" t="s">
        <v>483</v>
      </c>
      <c r="D808" s="82" t="s">
        <v>484</v>
      </c>
      <c r="E808" s="82" t="s">
        <v>485</v>
      </c>
      <c r="F808" s="82" t="s">
        <v>484</v>
      </c>
      <c r="G808" s="82" t="s">
        <v>524</v>
      </c>
      <c r="H808" s="82" t="s">
        <v>486</v>
      </c>
      <c r="I808" s="82" t="s">
        <v>487</v>
      </c>
      <c r="J808" s="147" t="s">
        <v>488</v>
      </c>
      <c r="K808" s="85" t="s">
        <v>489</v>
      </c>
      <c r="L808" s="85" t="s">
        <v>490</v>
      </c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5.75" customHeight="1">
      <c r="A809" s="86" t="s">
        <v>491</v>
      </c>
      <c r="B809" s="87"/>
      <c r="C809" s="87"/>
      <c r="D809" s="87"/>
      <c r="E809" s="87"/>
      <c r="F809" s="87"/>
      <c r="G809" s="87"/>
      <c r="H809" s="87"/>
      <c r="I809" s="87"/>
      <c r="J809" s="115"/>
      <c r="K809" s="87"/>
      <c r="L809" s="8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5.75" customHeight="1">
      <c r="A810" s="37" t="s">
        <v>295</v>
      </c>
      <c r="B810" s="89">
        <v>0.23</v>
      </c>
      <c r="C810" s="89">
        <v>1.0</v>
      </c>
      <c r="D810" s="18">
        <f t="shared" ref="D810:D823" si="211">C810*B810</f>
        <v>0.23</v>
      </c>
      <c r="E810" s="18">
        <f>B810*A808</f>
        <v>0.92</v>
      </c>
      <c r="F810" s="18">
        <f t="shared" ref="F810:F823" si="212">E810*C810</f>
        <v>0.92</v>
      </c>
      <c r="G810" s="140">
        <v>0.0</v>
      </c>
      <c r="H810" s="18">
        <v>1.2</v>
      </c>
      <c r="I810" s="89">
        <f t="shared" ref="I810:I823" si="213">H810*E810</f>
        <v>1.104</v>
      </c>
      <c r="J810" s="116">
        <f>'Insumos Buffet'!D14</f>
        <v>3570</v>
      </c>
      <c r="K810" s="3">
        <f t="shared" ref="K810:K823" si="214">J810*I810</f>
        <v>3941.28</v>
      </c>
      <c r="L810" s="3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5.75" customHeight="1">
      <c r="A811" s="31" t="s">
        <v>147</v>
      </c>
      <c r="B811" s="89">
        <v>0.02</v>
      </c>
      <c r="C811" s="89">
        <v>1.0</v>
      </c>
      <c r="D811" s="18">
        <f t="shared" si="211"/>
        <v>0.02</v>
      </c>
      <c r="E811" s="18">
        <f>B811*A808</f>
        <v>0.08</v>
      </c>
      <c r="F811" s="18">
        <f t="shared" si="212"/>
        <v>0.08</v>
      </c>
      <c r="G811" s="87"/>
      <c r="H811" s="18">
        <v>1.175</v>
      </c>
      <c r="I811" s="89">
        <f t="shared" si="213"/>
        <v>0.094</v>
      </c>
      <c r="J811" s="116">
        <f>'Insumos Buffet'!D6</f>
        <v>16490</v>
      </c>
      <c r="K811" s="3">
        <f t="shared" si="214"/>
        <v>1550.06</v>
      </c>
      <c r="L811" s="3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5.75" customHeight="1">
      <c r="A812" s="31" t="s">
        <v>47</v>
      </c>
      <c r="B812" s="18">
        <v>0.01</v>
      </c>
      <c r="C812" s="18">
        <v>1.0</v>
      </c>
      <c r="D812" s="18">
        <f t="shared" si="211"/>
        <v>0.01</v>
      </c>
      <c r="E812" s="18">
        <f>B812*A808</f>
        <v>0.04</v>
      </c>
      <c r="F812" s="18">
        <f t="shared" si="212"/>
        <v>0.04</v>
      </c>
      <c r="G812" s="148" t="s">
        <v>527</v>
      </c>
      <c r="H812" s="18">
        <v>1.0</v>
      </c>
      <c r="I812" s="89">
        <f t="shared" si="213"/>
        <v>0.04</v>
      </c>
      <c r="J812" s="116">
        <f>'Insumos Buffet'!D2</f>
        <v>6820</v>
      </c>
      <c r="K812" s="3">
        <f t="shared" si="214"/>
        <v>272.8</v>
      </c>
      <c r="L812" s="3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5.75" customHeight="1">
      <c r="A813" s="31" t="s">
        <v>505</v>
      </c>
      <c r="B813" s="18">
        <v>0.002</v>
      </c>
      <c r="C813" s="18">
        <v>1.0</v>
      </c>
      <c r="D813" s="18">
        <f t="shared" si="211"/>
        <v>0.002</v>
      </c>
      <c r="E813" s="18">
        <f>B813*A808</f>
        <v>0.008</v>
      </c>
      <c r="F813" s="18">
        <f t="shared" si="212"/>
        <v>0.008</v>
      </c>
      <c r="G813" s="142"/>
      <c r="H813" s="18">
        <v>1.0</v>
      </c>
      <c r="I813" s="89">
        <f t="shared" si="213"/>
        <v>0.008</v>
      </c>
      <c r="J813" s="116">
        <f>'Insumos Buffet'!D82</f>
        <v>3200</v>
      </c>
      <c r="K813" s="3">
        <f t="shared" si="214"/>
        <v>25.6</v>
      </c>
      <c r="L813" s="3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5.75" customHeight="1">
      <c r="A814" s="31" t="s">
        <v>494</v>
      </c>
      <c r="B814" s="18">
        <v>1.0E-4</v>
      </c>
      <c r="C814" s="18">
        <v>1.0</v>
      </c>
      <c r="D814" s="18">
        <f t="shared" si="211"/>
        <v>0.0001</v>
      </c>
      <c r="E814" s="18">
        <f>B814*A808</f>
        <v>0.0004</v>
      </c>
      <c r="F814" s="18">
        <f t="shared" si="212"/>
        <v>0.0004</v>
      </c>
      <c r="G814" s="142"/>
      <c r="H814" s="18">
        <v>1.0</v>
      </c>
      <c r="I814" s="89">
        <f t="shared" si="213"/>
        <v>0.0004</v>
      </c>
      <c r="J814" s="116">
        <f>'Insumos Buffet'!D70</f>
        <v>145000</v>
      </c>
      <c r="K814" s="3">
        <f t="shared" si="214"/>
        <v>58</v>
      </c>
      <c r="L814" s="3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5.75" customHeight="1">
      <c r="A815" s="2"/>
      <c r="B815" s="18"/>
      <c r="C815" s="18"/>
      <c r="D815" s="18">
        <f t="shared" si="211"/>
        <v>0</v>
      </c>
      <c r="E815" s="18">
        <f>B815*A808</f>
        <v>0</v>
      </c>
      <c r="F815" s="18">
        <f t="shared" si="212"/>
        <v>0</v>
      </c>
      <c r="G815" s="87"/>
      <c r="H815" s="18"/>
      <c r="I815" s="89">
        <f t="shared" si="213"/>
        <v>0</v>
      </c>
      <c r="J815" s="116"/>
      <c r="K815" s="3">
        <f t="shared" si="214"/>
        <v>0</v>
      </c>
      <c r="L815" s="3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5.75" customHeight="1">
      <c r="A816" s="2"/>
      <c r="B816" s="18"/>
      <c r="C816" s="18"/>
      <c r="D816" s="18">
        <f t="shared" si="211"/>
        <v>0</v>
      </c>
      <c r="E816" s="18">
        <f>B816*A808</f>
        <v>0</v>
      </c>
      <c r="F816" s="18">
        <f t="shared" si="212"/>
        <v>0</v>
      </c>
      <c r="G816" s="59"/>
      <c r="H816" s="18"/>
      <c r="I816" s="89">
        <f t="shared" si="213"/>
        <v>0</v>
      </c>
      <c r="J816" s="116"/>
      <c r="K816" s="3">
        <f t="shared" si="214"/>
        <v>0</v>
      </c>
      <c r="L816" s="3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5.75" customHeight="1">
      <c r="A817" s="2"/>
      <c r="B817" s="89"/>
      <c r="C817" s="89"/>
      <c r="D817" s="18">
        <f t="shared" si="211"/>
        <v>0</v>
      </c>
      <c r="E817" s="18">
        <f>B817*A808</f>
        <v>0</v>
      </c>
      <c r="F817" s="18">
        <f t="shared" si="212"/>
        <v>0</v>
      </c>
      <c r="G817" s="148" t="s">
        <v>528</v>
      </c>
      <c r="H817" s="18"/>
      <c r="I817" s="89">
        <f t="shared" si="213"/>
        <v>0</v>
      </c>
      <c r="J817" s="116"/>
      <c r="K817" s="3">
        <f t="shared" si="214"/>
        <v>0</v>
      </c>
      <c r="L817" s="3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5.75" customHeight="1">
      <c r="A818" s="2"/>
      <c r="B818" s="89"/>
      <c r="C818" s="89"/>
      <c r="D818" s="18">
        <f t="shared" si="211"/>
        <v>0</v>
      </c>
      <c r="E818" s="18">
        <f>B818*A808</f>
        <v>0</v>
      </c>
      <c r="F818" s="18">
        <f t="shared" si="212"/>
        <v>0</v>
      </c>
      <c r="G818" s="142"/>
      <c r="H818" s="18"/>
      <c r="I818" s="89">
        <f t="shared" si="213"/>
        <v>0</v>
      </c>
      <c r="J818" s="116"/>
      <c r="K818" s="3">
        <f t="shared" si="214"/>
        <v>0</v>
      </c>
      <c r="L818" s="3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5.75" customHeight="1">
      <c r="A819" s="1"/>
      <c r="B819" s="89"/>
      <c r="C819" s="89"/>
      <c r="D819" s="18">
        <f t="shared" si="211"/>
        <v>0</v>
      </c>
      <c r="E819" s="18">
        <f>B819*A808</f>
        <v>0</v>
      </c>
      <c r="F819" s="18">
        <f t="shared" si="212"/>
        <v>0</v>
      </c>
      <c r="G819" s="142"/>
      <c r="H819" s="18"/>
      <c r="I819" s="89">
        <f t="shared" si="213"/>
        <v>0</v>
      </c>
      <c r="J819" s="116"/>
      <c r="K819" s="3">
        <f t="shared" si="214"/>
        <v>0</v>
      </c>
      <c r="L819" s="3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5.75" customHeight="1">
      <c r="A820" s="1"/>
      <c r="B820" s="89"/>
      <c r="C820" s="89"/>
      <c r="D820" s="18">
        <f t="shared" si="211"/>
        <v>0</v>
      </c>
      <c r="E820" s="18">
        <f>B820*A808</f>
        <v>0</v>
      </c>
      <c r="F820" s="18">
        <f t="shared" si="212"/>
        <v>0</v>
      </c>
      <c r="G820" s="142"/>
      <c r="H820" s="18"/>
      <c r="I820" s="89">
        <f t="shared" si="213"/>
        <v>0</v>
      </c>
      <c r="J820" s="116"/>
      <c r="K820" s="3">
        <f t="shared" si="214"/>
        <v>0</v>
      </c>
      <c r="L820" s="3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5.75" customHeight="1">
      <c r="A821" s="31"/>
      <c r="B821" s="89"/>
      <c r="C821" s="89"/>
      <c r="D821" s="95">
        <f t="shared" si="211"/>
        <v>0</v>
      </c>
      <c r="E821" s="95">
        <f>B821*A808</f>
        <v>0</v>
      </c>
      <c r="F821" s="18">
        <f t="shared" si="212"/>
        <v>0</v>
      </c>
      <c r="G821" s="87"/>
      <c r="H821" s="18"/>
      <c r="I821" s="89">
        <f t="shared" si="213"/>
        <v>0</v>
      </c>
      <c r="J821" s="118"/>
      <c r="K821" s="3">
        <f t="shared" si="214"/>
        <v>0</v>
      </c>
      <c r="L821" s="3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5.75" customHeight="1">
      <c r="A822" s="31"/>
      <c r="B822" s="89"/>
      <c r="C822" s="89"/>
      <c r="D822" s="18">
        <f t="shared" si="211"/>
        <v>0</v>
      </c>
      <c r="E822" s="18">
        <f>B822*A808</f>
        <v>0</v>
      </c>
      <c r="F822" s="18">
        <f t="shared" si="212"/>
        <v>0</v>
      </c>
      <c r="G822" s="143">
        <f>F824/A808</f>
        <v>0.2621</v>
      </c>
      <c r="H822" s="18"/>
      <c r="I822" s="89">
        <f t="shared" si="213"/>
        <v>0</v>
      </c>
      <c r="J822" s="3"/>
      <c r="K822" s="3">
        <f t="shared" si="214"/>
        <v>0</v>
      </c>
      <c r="L822" s="3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5.75" customHeight="1">
      <c r="A823" s="31"/>
      <c r="B823" s="89"/>
      <c r="C823" s="89"/>
      <c r="D823" s="18">
        <f t="shared" si="211"/>
        <v>0</v>
      </c>
      <c r="E823" s="18">
        <f>B823*A808</f>
        <v>0</v>
      </c>
      <c r="F823" s="18">
        <f t="shared" si="212"/>
        <v>0</v>
      </c>
      <c r="G823" s="142"/>
      <c r="H823" s="18"/>
      <c r="I823" s="89">
        <f t="shared" si="213"/>
        <v>0</v>
      </c>
      <c r="J823" s="3"/>
      <c r="K823" s="3">
        <f t="shared" si="214"/>
        <v>0</v>
      </c>
      <c r="L823" s="3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5.75" customHeight="1">
      <c r="A824" s="4" t="s">
        <v>495</v>
      </c>
      <c r="B824" s="97">
        <f>SUM(B810:B823)</f>
        <v>0.2621</v>
      </c>
      <c r="C824" s="96"/>
      <c r="D824" s="97">
        <f t="shared" ref="D824:F824" si="215">SUM(D810:D823)</f>
        <v>0.2621</v>
      </c>
      <c r="E824" s="97">
        <f t="shared" si="215"/>
        <v>1.0484</v>
      </c>
      <c r="F824" s="97">
        <f t="shared" si="215"/>
        <v>1.0484</v>
      </c>
      <c r="G824" s="87"/>
      <c r="H824" s="96"/>
      <c r="I824" s="97">
        <f t="shared" ref="I824:L824" si="216">SUM(I810:I823)</f>
        <v>1.2464</v>
      </c>
      <c r="J824" s="98">
        <f t="shared" si="216"/>
        <v>175080</v>
      </c>
      <c r="K824" s="98">
        <f t="shared" si="216"/>
        <v>5847.74</v>
      </c>
      <c r="L824" s="98">
        <f t="shared" si="216"/>
        <v>0</v>
      </c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5.75" customHeight="1">
      <c r="A825" s="8"/>
      <c r="B825" s="100"/>
      <c r="C825" s="100"/>
      <c r="D825" s="100"/>
      <c r="E825" s="100"/>
      <c r="F825" s="100"/>
      <c r="G825" s="100"/>
      <c r="H825" s="100"/>
      <c r="I825" s="101" t="s">
        <v>496</v>
      </c>
      <c r="J825" s="100"/>
      <c r="K825" s="100"/>
      <c r="L825" s="101" t="s">
        <v>497</v>
      </c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5.75" customHeight="1">
      <c r="A826" s="8"/>
      <c r="B826" s="100"/>
      <c r="C826" s="100"/>
      <c r="D826" s="100"/>
      <c r="E826" s="100"/>
      <c r="F826" s="100"/>
      <c r="G826" s="100"/>
      <c r="H826" s="100"/>
      <c r="I826" s="104">
        <f>G822*A808</f>
        <v>1.0484</v>
      </c>
      <c r="J826" s="100"/>
      <c r="K826" s="100"/>
      <c r="L826" s="104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5.75" customHeight="1">
      <c r="A829" s="66" t="s">
        <v>151</v>
      </c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6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5.75" customHeight="1">
      <c r="A830" s="78" t="s">
        <v>478</v>
      </c>
      <c r="B830" s="79" t="s">
        <v>479</v>
      </c>
      <c r="C830" s="75"/>
      <c r="D830" s="76"/>
      <c r="E830" s="80" t="s">
        <v>480</v>
      </c>
      <c r="F830" s="75"/>
      <c r="G830" s="76"/>
      <c r="H830" s="79" t="s">
        <v>481</v>
      </c>
      <c r="I830" s="75"/>
      <c r="J830" s="75"/>
      <c r="K830" s="75"/>
      <c r="L830" s="76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5.75" customHeight="1">
      <c r="A831" s="81">
        <f>'Menu Cíclico'!AR18</f>
        <v>4</v>
      </c>
      <c r="B831" s="82" t="s">
        <v>482</v>
      </c>
      <c r="C831" s="82" t="s">
        <v>483</v>
      </c>
      <c r="D831" s="82" t="s">
        <v>484</v>
      </c>
      <c r="E831" s="82" t="s">
        <v>485</v>
      </c>
      <c r="F831" s="82" t="s">
        <v>484</v>
      </c>
      <c r="G831" s="82" t="s">
        <v>524</v>
      </c>
      <c r="H831" s="82" t="s">
        <v>486</v>
      </c>
      <c r="I831" s="82" t="s">
        <v>487</v>
      </c>
      <c r="J831" s="147" t="s">
        <v>488</v>
      </c>
      <c r="K831" s="85" t="s">
        <v>489</v>
      </c>
      <c r="L831" s="85" t="s">
        <v>490</v>
      </c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5.75" customHeight="1">
      <c r="A832" s="86" t="s">
        <v>491</v>
      </c>
      <c r="B832" s="87"/>
      <c r="C832" s="87"/>
      <c r="D832" s="87"/>
      <c r="E832" s="87"/>
      <c r="F832" s="87"/>
      <c r="G832" s="87"/>
      <c r="H832" s="87"/>
      <c r="I832" s="87"/>
      <c r="J832" s="115"/>
      <c r="K832" s="87"/>
      <c r="L832" s="8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5.75" customHeight="1">
      <c r="A833" s="37" t="s">
        <v>534</v>
      </c>
      <c r="B833" s="89">
        <v>0.15</v>
      </c>
      <c r="C833" s="89">
        <v>1.0</v>
      </c>
      <c r="D833" s="18">
        <f t="shared" ref="D833:D846" si="217">C833*B833</f>
        <v>0.15</v>
      </c>
      <c r="E833" s="18">
        <f>B833*A831</f>
        <v>0.6</v>
      </c>
      <c r="F833" s="18">
        <f t="shared" ref="F833:F846" si="218">E833*C833</f>
        <v>0.6</v>
      </c>
      <c r="G833" s="140">
        <v>0.0</v>
      </c>
      <c r="H833" s="18">
        <v>1.2</v>
      </c>
      <c r="I833" s="89">
        <f t="shared" ref="I833:I846" si="219">H833*E833</f>
        <v>0.72</v>
      </c>
      <c r="J833" s="116">
        <f>'Insumos Buffet'!D102</f>
        <v>3500</v>
      </c>
      <c r="K833" s="3">
        <f t="shared" ref="K833:K846" si="220">J833*I833</f>
        <v>2520</v>
      </c>
      <c r="L833" s="3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5.75" customHeight="1">
      <c r="A834" s="31" t="s">
        <v>378</v>
      </c>
      <c r="B834" s="89">
        <v>0.02</v>
      </c>
      <c r="C834" s="89">
        <v>1.0</v>
      </c>
      <c r="D834" s="18">
        <f t="shared" si="217"/>
        <v>0.02</v>
      </c>
      <c r="E834" s="18">
        <f>B834*A831</f>
        <v>0.08</v>
      </c>
      <c r="F834" s="18">
        <f t="shared" si="218"/>
        <v>0.08</v>
      </c>
      <c r="G834" s="87"/>
      <c r="H834" s="18">
        <v>1.0</v>
      </c>
      <c r="I834" s="89">
        <f t="shared" si="219"/>
        <v>0.08</v>
      </c>
      <c r="J834" s="116">
        <f>'Insumos Buffet'!D25</f>
        <v>12732</v>
      </c>
      <c r="K834" s="3">
        <f t="shared" si="220"/>
        <v>1018.56</v>
      </c>
      <c r="L834" s="3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5.75" customHeight="1">
      <c r="A835" s="31" t="s">
        <v>459</v>
      </c>
      <c r="B835" s="18">
        <v>0.02</v>
      </c>
      <c r="C835" s="18">
        <v>1.0</v>
      </c>
      <c r="D835" s="18">
        <f t="shared" si="217"/>
        <v>0.02</v>
      </c>
      <c r="E835" s="18">
        <f>B835*A831</f>
        <v>0.08</v>
      </c>
      <c r="F835" s="18">
        <f t="shared" si="218"/>
        <v>0.08</v>
      </c>
      <c r="G835" s="148" t="s">
        <v>527</v>
      </c>
      <c r="H835" s="18">
        <v>1.175</v>
      </c>
      <c r="I835" s="89">
        <f t="shared" si="219"/>
        <v>0.094</v>
      </c>
      <c r="J835" s="116">
        <f>'Insumos Buffet'!D96</f>
        <v>2328</v>
      </c>
      <c r="K835" s="3">
        <f t="shared" si="220"/>
        <v>218.832</v>
      </c>
      <c r="L835" s="3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5.75" customHeight="1">
      <c r="A836" s="31" t="s">
        <v>502</v>
      </c>
      <c r="B836" s="18">
        <v>0.01</v>
      </c>
      <c r="C836" s="18">
        <v>1.0</v>
      </c>
      <c r="D836" s="18">
        <f t="shared" si="217"/>
        <v>0.01</v>
      </c>
      <c r="E836" s="18">
        <f>B836*A831</f>
        <v>0.04</v>
      </c>
      <c r="F836" s="18">
        <f t="shared" si="218"/>
        <v>0.04</v>
      </c>
      <c r="G836" s="142"/>
      <c r="H836" s="18">
        <v>1.0</v>
      </c>
      <c r="I836" s="89">
        <f t="shared" si="219"/>
        <v>0.04</v>
      </c>
      <c r="J836" s="116">
        <f>'Insumos Buffet'!D73</f>
        <v>20363</v>
      </c>
      <c r="K836" s="3">
        <f t="shared" si="220"/>
        <v>814.52</v>
      </c>
      <c r="L836" s="3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5.75" customHeight="1">
      <c r="A837" s="31" t="s">
        <v>441</v>
      </c>
      <c r="B837" s="18">
        <v>0.05</v>
      </c>
      <c r="C837" s="18">
        <v>1.0</v>
      </c>
      <c r="D837" s="18">
        <f t="shared" si="217"/>
        <v>0.05</v>
      </c>
      <c r="E837" s="18">
        <f>B837*A831</f>
        <v>0.2</v>
      </c>
      <c r="F837" s="18">
        <f t="shared" si="218"/>
        <v>0.2</v>
      </c>
      <c r="G837" s="142"/>
      <c r="H837" s="18">
        <v>1.0</v>
      </c>
      <c r="I837" s="89">
        <f t="shared" si="219"/>
        <v>0.2</v>
      </c>
      <c r="J837" s="116">
        <f>'Insumos Buffet'!D88</f>
        <v>49781.722</v>
      </c>
      <c r="K837" s="3">
        <f t="shared" si="220"/>
        <v>9956.3444</v>
      </c>
      <c r="L837" s="3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5.75" customHeight="1">
      <c r="A838" s="31" t="s">
        <v>387</v>
      </c>
      <c r="B838" s="18">
        <v>0.01</v>
      </c>
      <c r="C838" s="18">
        <v>1.0</v>
      </c>
      <c r="D838" s="18">
        <f t="shared" si="217"/>
        <v>0.01</v>
      </c>
      <c r="E838" s="18">
        <f>B838*A831</f>
        <v>0.04</v>
      </c>
      <c r="F838" s="18">
        <f t="shared" si="218"/>
        <v>0.04</v>
      </c>
      <c r="G838" s="87"/>
      <c r="H838" s="18">
        <v>1.0</v>
      </c>
      <c r="I838" s="89">
        <f t="shared" si="219"/>
        <v>0.04</v>
      </c>
      <c r="J838" s="116">
        <f>'Insumos Buffet'!D29</f>
        <v>7700</v>
      </c>
      <c r="K838" s="3">
        <f t="shared" si="220"/>
        <v>308</v>
      </c>
      <c r="L838" s="3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5.75" customHeight="1">
      <c r="A839" s="31" t="s">
        <v>505</v>
      </c>
      <c r="B839" s="18">
        <v>0.002</v>
      </c>
      <c r="C839" s="18">
        <v>1.0</v>
      </c>
      <c r="D839" s="18">
        <f t="shared" si="217"/>
        <v>0.002</v>
      </c>
      <c r="E839" s="18">
        <f>B839*A831</f>
        <v>0.008</v>
      </c>
      <c r="F839" s="18">
        <f t="shared" si="218"/>
        <v>0.008</v>
      </c>
      <c r="G839" s="59"/>
      <c r="H839" s="18">
        <v>1.0</v>
      </c>
      <c r="I839" s="89">
        <f t="shared" si="219"/>
        <v>0.008</v>
      </c>
      <c r="J839" s="116">
        <f>'Insumos Buffet'!D82</f>
        <v>3200</v>
      </c>
      <c r="K839" s="3">
        <f t="shared" si="220"/>
        <v>25.6</v>
      </c>
      <c r="L839" s="3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5.75" customHeight="1">
      <c r="A840" s="31" t="s">
        <v>494</v>
      </c>
      <c r="B840" s="89">
        <v>5.0E-4</v>
      </c>
      <c r="C840" s="89">
        <v>1.0</v>
      </c>
      <c r="D840" s="18">
        <f t="shared" si="217"/>
        <v>0.0005</v>
      </c>
      <c r="E840" s="18">
        <f>B840*A831</f>
        <v>0.002</v>
      </c>
      <c r="F840" s="18">
        <f t="shared" si="218"/>
        <v>0.002</v>
      </c>
      <c r="G840" s="148" t="s">
        <v>528</v>
      </c>
      <c r="H840" s="18">
        <v>1.0</v>
      </c>
      <c r="I840" s="89">
        <f t="shared" si="219"/>
        <v>0.002</v>
      </c>
      <c r="J840" s="116">
        <f>'Insumos Buffet'!D70</f>
        <v>145000</v>
      </c>
      <c r="K840" s="3">
        <f t="shared" si="220"/>
        <v>290</v>
      </c>
      <c r="L840" s="3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5.75" customHeight="1">
      <c r="A841" s="31" t="s">
        <v>448</v>
      </c>
      <c r="B841" s="89">
        <v>5.0E-4</v>
      </c>
      <c r="C841" s="89">
        <v>1.0</v>
      </c>
      <c r="D841" s="18">
        <f t="shared" si="217"/>
        <v>0.0005</v>
      </c>
      <c r="E841" s="18">
        <f>B841*A831</f>
        <v>0.002</v>
      </c>
      <c r="F841" s="18">
        <f t="shared" si="218"/>
        <v>0.002</v>
      </c>
      <c r="G841" s="142"/>
      <c r="H841" s="18">
        <v>1.0</v>
      </c>
      <c r="I841" s="89">
        <f t="shared" si="219"/>
        <v>0.002</v>
      </c>
      <c r="J841" s="116">
        <f>'Insumos Buffet'!D57</f>
        <v>190000</v>
      </c>
      <c r="K841" s="3">
        <f t="shared" si="220"/>
        <v>380</v>
      </c>
      <c r="L841" s="3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5.75" customHeight="1">
      <c r="A842" s="1"/>
      <c r="B842" s="89"/>
      <c r="C842" s="89"/>
      <c r="D842" s="18">
        <f t="shared" si="217"/>
        <v>0</v>
      </c>
      <c r="E842" s="18">
        <f>B842*A831</f>
        <v>0</v>
      </c>
      <c r="F842" s="18">
        <f t="shared" si="218"/>
        <v>0</v>
      </c>
      <c r="G842" s="142"/>
      <c r="H842" s="18"/>
      <c r="I842" s="89">
        <f t="shared" si="219"/>
        <v>0</v>
      </c>
      <c r="J842" s="116"/>
      <c r="K842" s="3">
        <f t="shared" si="220"/>
        <v>0</v>
      </c>
      <c r="L842" s="3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5.75" customHeight="1">
      <c r="A843" s="1"/>
      <c r="B843" s="89"/>
      <c r="C843" s="89"/>
      <c r="D843" s="18">
        <f t="shared" si="217"/>
        <v>0</v>
      </c>
      <c r="E843" s="18">
        <f>B843*A831</f>
        <v>0</v>
      </c>
      <c r="F843" s="18">
        <f t="shared" si="218"/>
        <v>0</v>
      </c>
      <c r="G843" s="142"/>
      <c r="H843" s="18"/>
      <c r="I843" s="89">
        <f t="shared" si="219"/>
        <v>0</v>
      </c>
      <c r="J843" s="116"/>
      <c r="K843" s="3">
        <f t="shared" si="220"/>
        <v>0</v>
      </c>
      <c r="L843" s="3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5.75" customHeight="1">
      <c r="A844" s="31"/>
      <c r="B844" s="89"/>
      <c r="C844" s="89"/>
      <c r="D844" s="95">
        <f t="shared" si="217"/>
        <v>0</v>
      </c>
      <c r="E844" s="95">
        <f>B844*A831</f>
        <v>0</v>
      </c>
      <c r="F844" s="18">
        <f t="shared" si="218"/>
        <v>0</v>
      </c>
      <c r="G844" s="87"/>
      <c r="H844" s="18"/>
      <c r="I844" s="89">
        <f t="shared" si="219"/>
        <v>0</v>
      </c>
      <c r="J844" s="118"/>
      <c r="K844" s="3">
        <f t="shared" si="220"/>
        <v>0</v>
      </c>
      <c r="L844" s="3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5.75" customHeight="1">
      <c r="A845" s="31"/>
      <c r="B845" s="89"/>
      <c r="C845" s="89"/>
      <c r="D845" s="18">
        <f t="shared" si="217"/>
        <v>0</v>
      </c>
      <c r="E845" s="18">
        <f>B845*A831</f>
        <v>0</v>
      </c>
      <c r="F845" s="18">
        <f t="shared" si="218"/>
        <v>0</v>
      </c>
      <c r="G845" s="143">
        <f>F847/A831</f>
        <v>0.263</v>
      </c>
      <c r="H845" s="18"/>
      <c r="I845" s="89">
        <f t="shared" si="219"/>
        <v>0</v>
      </c>
      <c r="J845" s="3"/>
      <c r="K845" s="3">
        <f t="shared" si="220"/>
        <v>0</v>
      </c>
      <c r="L845" s="3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5.75" customHeight="1">
      <c r="A846" s="31"/>
      <c r="B846" s="89"/>
      <c r="C846" s="89"/>
      <c r="D846" s="18">
        <f t="shared" si="217"/>
        <v>0</v>
      </c>
      <c r="E846" s="18">
        <f>B846*A831</f>
        <v>0</v>
      </c>
      <c r="F846" s="18">
        <f t="shared" si="218"/>
        <v>0</v>
      </c>
      <c r="G846" s="142"/>
      <c r="H846" s="18"/>
      <c r="I846" s="89">
        <f t="shared" si="219"/>
        <v>0</v>
      </c>
      <c r="J846" s="3"/>
      <c r="K846" s="3">
        <f t="shared" si="220"/>
        <v>0</v>
      </c>
      <c r="L846" s="3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5.75" customHeight="1">
      <c r="A847" s="4" t="s">
        <v>495</v>
      </c>
      <c r="B847" s="97">
        <f>SUM(B833:B846)</f>
        <v>0.263</v>
      </c>
      <c r="C847" s="96"/>
      <c r="D847" s="97">
        <f t="shared" ref="D847:F847" si="221">SUM(D833:D846)</f>
        <v>0.263</v>
      </c>
      <c r="E847" s="97">
        <f t="shared" si="221"/>
        <v>1.052</v>
      </c>
      <c r="F847" s="97">
        <f t="shared" si="221"/>
        <v>1.052</v>
      </c>
      <c r="G847" s="87"/>
      <c r="H847" s="96"/>
      <c r="I847" s="97">
        <f t="shared" ref="I847:L847" si="222">SUM(I833:I846)</f>
        <v>1.186</v>
      </c>
      <c r="J847" s="98">
        <f t="shared" si="222"/>
        <v>434604.722</v>
      </c>
      <c r="K847" s="98">
        <f t="shared" si="222"/>
        <v>15531.8564</v>
      </c>
      <c r="L847" s="98">
        <f t="shared" si="222"/>
        <v>0</v>
      </c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5.75" customHeight="1">
      <c r="A848" s="8"/>
      <c r="B848" s="100"/>
      <c r="C848" s="100"/>
      <c r="D848" s="100"/>
      <c r="E848" s="100"/>
      <c r="F848" s="100"/>
      <c r="G848" s="100"/>
      <c r="H848" s="100"/>
      <c r="I848" s="101" t="s">
        <v>496</v>
      </c>
      <c r="J848" s="100"/>
      <c r="K848" s="100"/>
      <c r="L848" s="101" t="s">
        <v>497</v>
      </c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5.75" customHeight="1">
      <c r="A849" s="8"/>
      <c r="B849" s="100"/>
      <c r="C849" s="100"/>
      <c r="D849" s="100"/>
      <c r="E849" s="100"/>
      <c r="F849" s="100"/>
      <c r="G849" s="100"/>
      <c r="H849" s="100"/>
      <c r="I849" s="104">
        <f>G845*A831</f>
        <v>1.052</v>
      </c>
      <c r="J849" s="100"/>
      <c r="K849" s="100"/>
      <c r="L849" s="104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5.75" customHeight="1">
      <c r="A852" s="66" t="s">
        <v>296</v>
      </c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6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5.75" customHeight="1">
      <c r="A853" s="78" t="s">
        <v>478</v>
      </c>
      <c r="B853" s="79" t="s">
        <v>479</v>
      </c>
      <c r="C853" s="75"/>
      <c r="D853" s="76"/>
      <c r="E853" s="80" t="s">
        <v>480</v>
      </c>
      <c r="F853" s="75"/>
      <c r="G853" s="76"/>
      <c r="H853" s="79" t="s">
        <v>481</v>
      </c>
      <c r="I853" s="75"/>
      <c r="J853" s="75"/>
      <c r="K853" s="75"/>
      <c r="L853" s="76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5.75" customHeight="1">
      <c r="A854" s="81">
        <f>'Menu Cíclico'!AV17</f>
        <v>4</v>
      </c>
      <c r="B854" s="82" t="s">
        <v>482</v>
      </c>
      <c r="C854" s="82" t="s">
        <v>483</v>
      </c>
      <c r="D854" s="82" t="s">
        <v>484</v>
      </c>
      <c r="E854" s="82" t="s">
        <v>485</v>
      </c>
      <c r="F854" s="82" t="s">
        <v>484</v>
      </c>
      <c r="G854" s="82" t="s">
        <v>524</v>
      </c>
      <c r="H854" s="82" t="s">
        <v>486</v>
      </c>
      <c r="I854" s="82" t="s">
        <v>487</v>
      </c>
      <c r="J854" s="147" t="s">
        <v>488</v>
      </c>
      <c r="K854" s="85" t="s">
        <v>489</v>
      </c>
      <c r="L854" s="85" t="s">
        <v>490</v>
      </c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5.75" customHeight="1">
      <c r="A855" s="86" t="s">
        <v>491</v>
      </c>
      <c r="B855" s="87"/>
      <c r="C855" s="87"/>
      <c r="D855" s="87"/>
      <c r="E855" s="87"/>
      <c r="F855" s="87"/>
      <c r="G855" s="87"/>
      <c r="H855" s="87"/>
      <c r="I855" s="87"/>
      <c r="J855" s="115"/>
      <c r="K855" s="87"/>
      <c r="L855" s="8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5.75" customHeight="1">
      <c r="A856" s="37" t="s">
        <v>433</v>
      </c>
      <c r="B856" s="89">
        <v>0.02</v>
      </c>
      <c r="C856" s="89">
        <v>1.0</v>
      </c>
      <c r="D856" s="18">
        <f t="shared" ref="D856:D869" si="223">C856*B856</f>
        <v>0.02</v>
      </c>
      <c r="E856" s="18">
        <f>B856*A854</f>
        <v>0.08</v>
      </c>
      <c r="F856" s="18">
        <f t="shared" ref="F856:F869" si="224">E856*C856</f>
        <v>0.08</v>
      </c>
      <c r="G856" s="140">
        <v>0.0</v>
      </c>
      <c r="H856" s="18">
        <v>1.125</v>
      </c>
      <c r="I856" s="89">
        <f t="shared" ref="I856:I869" si="225">H856*E856</f>
        <v>0.09</v>
      </c>
      <c r="J856" s="116">
        <f>'Insumos Buffet'!D49</f>
        <v>18397</v>
      </c>
      <c r="K856" s="3">
        <f t="shared" ref="K856:K869" si="226">J856*I856</f>
        <v>1655.73</v>
      </c>
      <c r="L856" s="3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5.75" customHeight="1">
      <c r="A857" s="31" t="s">
        <v>434</v>
      </c>
      <c r="B857" s="89">
        <v>0.01</v>
      </c>
      <c r="C857" s="89">
        <v>1.0</v>
      </c>
      <c r="D857" s="18">
        <f t="shared" si="223"/>
        <v>0.01</v>
      </c>
      <c r="E857" s="18">
        <f>B857*A854</f>
        <v>0.04</v>
      </c>
      <c r="F857" s="18">
        <f t="shared" si="224"/>
        <v>0.04</v>
      </c>
      <c r="G857" s="87"/>
      <c r="H857" s="18">
        <v>1.125</v>
      </c>
      <c r="I857" s="89">
        <f t="shared" si="225"/>
        <v>0.045</v>
      </c>
      <c r="J857" s="116">
        <f>'Insumos Buffet'!D50</f>
        <v>5280</v>
      </c>
      <c r="K857" s="3">
        <f t="shared" si="226"/>
        <v>237.6</v>
      </c>
      <c r="L857" s="3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5.75" customHeight="1">
      <c r="A858" s="31" t="s">
        <v>345</v>
      </c>
      <c r="B858" s="18">
        <v>0.05</v>
      </c>
      <c r="C858" s="18">
        <v>1.0</v>
      </c>
      <c r="D858" s="18">
        <f t="shared" si="223"/>
        <v>0.05</v>
      </c>
      <c r="E858" s="18">
        <f>B858*A854</f>
        <v>0.2</v>
      </c>
      <c r="F858" s="18">
        <f t="shared" si="224"/>
        <v>0.2</v>
      </c>
      <c r="G858" s="148" t="s">
        <v>527</v>
      </c>
      <c r="H858" s="18">
        <v>1.175</v>
      </c>
      <c r="I858" s="89">
        <f t="shared" si="225"/>
        <v>0.235</v>
      </c>
      <c r="J858" s="116">
        <f>'Insumos Buffet'!D21</f>
        <v>2990</v>
      </c>
      <c r="K858" s="3">
        <f t="shared" si="226"/>
        <v>702.65</v>
      </c>
      <c r="L858" s="3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5.75" customHeight="1">
      <c r="A859" s="31" t="s">
        <v>529</v>
      </c>
      <c r="B859" s="18">
        <v>0.05</v>
      </c>
      <c r="C859" s="18">
        <v>1.0</v>
      </c>
      <c r="D859" s="18">
        <f t="shared" si="223"/>
        <v>0.05</v>
      </c>
      <c r="E859" s="18">
        <f>B859*A854</f>
        <v>0.2</v>
      </c>
      <c r="F859" s="18">
        <f t="shared" si="224"/>
        <v>0.2</v>
      </c>
      <c r="G859" s="142"/>
      <c r="H859" s="18">
        <v>1.175</v>
      </c>
      <c r="I859" s="89">
        <f t="shared" si="225"/>
        <v>0.235</v>
      </c>
      <c r="J859" s="116">
        <f>'Insumos Buffet'!D97</f>
        <v>5002</v>
      </c>
      <c r="K859" s="3">
        <f t="shared" si="226"/>
        <v>1175.47</v>
      </c>
      <c r="L859" s="3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5.75" customHeight="1">
      <c r="A860" s="31" t="s">
        <v>531</v>
      </c>
      <c r="B860" s="18">
        <v>0.03</v>
      </c>
      <c r="C860" s="18">
        <v>1.0</v>
      </c>
      <c r="D860" s="18">
        <f t="shared" si="223"/>
        <v>0.03</v>
      </c>
      <c r="E860" s="18">
        <f>B860*A854</f>
        <v>0.12</v>
      </c>
      <c r="F860" s="18">
        <f t="shared" si="224"/>
        <v>0.12</v>
      </c>
      <c r="G860" s="142"/>
      <c r="H860" s="18">
        <v>1.175</v>
      </c>
      <c r="I860" s="89">
        <f t="shared" si="225"/>
        <v>0.141</v>
      </c>
      <c r="J860" s="116">
        <f>'Insumos Buffet'!D99</f>
        <v>6507</v>
      </c>
      <c r="K860" s="3">
        <f t="shared" si="226"/>
        <v>917.487</v>
      </c>
      <c r="L860" s="3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5.75" customHeight="1">
      <c r="A861" s="31" t="s">
        <v>459</v>
      </c>
      <c r="B861" s="18">
        <v>0.05</v>
      </c>
      <c r="C861" s="18">
        <v>1.0</v>
      </c>
      <c r="D861" s="18">
        <f t="shared" si="223"/>
        <v>0.05</v>
      </c>
      <c r="E861" s="18">
        <f>B861*A854</f>
        <v>0.2</v>
      </c>
      <c r="F861" s="18">
        <f t="shared" si="224"/>
        <v>0.2</v>
      </c>
      <c r="G861" s="87"/>
      <c r="H861" s="18">
        <v>1.175</v>
      </c>
      <c r="I861" s="89">
        <f t="shared" si="225"/>
        <v>0.235</v>
      </c>
      <c r="J861" s="116">
        <f>'Insumos Buffet'!D96</f>
        <v>2328</v>
      </c>
      <c r="K861" s="3">
        <f t="shared" si="226"/>
        <v>547.08</v>
      </c>
      <c r="L861" s="3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5.75" customHeight="1">
      <c r="A862" s="31" t="s">
        <v>534</v>
      </c>
      <c r="B862" s="18">
        <v>0.03</v>
      </c>
      <c r="C862" s="18">
        <v>1.0</v>
      </c>
      <c r="D862" s="18">
        <f t="shared" si="223"/>
        <v>0.03</v>
      </c>
      <c r="E862" s="18">
        <f>B862*A854</f>
        <v>0.12</v>
      </c>
      <c r="F862" s="18">
        <f t="shared" si="224"/>
        <v>0.12</v>
      </c>
      <c r="G862" s="59"/>
      <c r="H862" s="18">
        <v>1.2</v>
      </c>
      <c r="I862" s="89">
        <f t="shared" si="225"/>
        <v>0.144</v>
      </c>
      <c r="J862" s="116">
        <f>'Insumos Buffet'!D102</f>
        <v>3500</v>
      </c>
      <c r="K862" s="3">
        <f t="shared" si="226"/>
        <v>504</v>
      </c>
      <c r="L862" s="3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5.75" customHeight="1">
      <c r="A863" s="31" t="s">
        <v>425</v>
      </c>
      <c r="B863" s="89">
        <v>0.02</v>
      </c>
      <c r="C863" s="89">
        <v>1.0</v>
      </c>
      <c r="D863" s="18">
        <f t="shared" si="223"/>
        <v>0.02</v>
      </c>
      <c r="E863" s="18">
        <f>B863*A854</f>
        <v>0.08</v>
      </c>
      <c r="F863" s="18">
        <f t="shared" si="224"/>
        <v>0.08</v>
      </c>
      <c r="G863" s="148" t="s">
        <v>528</v>
      </c>
      <c r="H863" s="18">
        <v>1.0</v>
      </c>
      <c r="I863" s="89">
        <f t="shared" si="225"/>
        <v>0.08</v>
      </c>
      <c r="J863" s="116">
        <f>'Insumos Buffet'!D42</f>
        <v>23900</v>
      </c>
      <c r="K863" s="3">
        <f t="shared" si="226"/>
        <v>1912</v>
      </c>
      <c r="L863" s="3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5.75" customHeight="1">
      <c r="A864" s="31" t="s">
        <v>47</v>
      </c>
      <c r="B864" s="89">
        <v>0.01</v>
      </c>
      <c r="C864" s="89">
        <v>1.0</v>
      </c>
      <c r="D864" s="18">
        <f t="shared" si="223"/>
        <v>0.01</v>
      </c>
      <c r="E864" s="18">
        <f>B864*A854</f>
        <v>0.04</v>
      </c>
      <c r="F864" s="18">
        <f t="shared" si="224"/>
        <v>0.04</v>
      </c>
      <c r="G864" s="142"/>
      <c r="H864" s="18">
        <v>1.0</v>
      </c>
      <c r="I864" s="89">
        <f t="shared" si="225"/>
        <v>0.04</v>
      </c>
      <c r="J864" s="116">
        <f>'Insumos Buffet'!D2</f>
        <v>6820</v>
      </c>
      <c r="K864" s="3">
        <f t="shared" si="226"/>
        <v>272.8</v>
      </c>
      <c r="L864" s="3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5.75" customHeight="1">
      <c r="A865" s="31" t="s">
        <v>505</v>
      </c>
      <c r="B865" s="89">
        <v>0.002</v>
      </c>
      <c r="C865" s="89">
        <v>1.0</v>
      </c>
      <c r="D865" s="18">
        <f t="shared" si="223"/>
        <v>0.002</v>
      </c>
      <c r="E865" s="18">
        <f>B865*A854</f>
        <v>0.008</v>
      </c>
      <c r="F865" s="18">
        <f t="shared" si="224"/>
        <v>0.008</v>
      </c>
      <c r="G865" s="142"/>
      <c r="H865" s="18">
        <v>1.0</v>
      </c>
      <c r="I865" s="89">
        <f t="shared" si="225"/>
        <v>0.008</v>
      </c>
      <c r="J865" s="116">
        <f>'Insumos Buffet'!D82</f>
        <v>3200</v>
      </c>
      <c r="K865" s="3">
        <f t="shared" si="226"/>
        <v>25.6</v>
      </c>
      <c r="L865" s="3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5.75" customHeight="1">
      <c r="A866" s="31" t="s">
        <v>494</v>
      </c>
      <c r="B866" s="89">
        <v>0.001</v>
      </c>
      <c r="C866" s="89">
        <v>1.0</v>
      </c>
      <c r="D866" s="18">
        <f t="shared" si="223"/>
        <v>0.001</v>
      </c>
      <c r="E866" s="18">
        <f>B866*A854</f>
        <v>0.004</v>
      </c>
      <c r="F866" s="18">
        <f t="shared" si="224"/>
        <v>0.004</v>
      </c>
      <c r="G866" s="142"/>
      <c r="H866" s="18">
        <v>1.0</v>
      </c>
      <c r="I866" s="89">
        <f t="shared" si="225"/>
        <v>0.004</v>
      </c>
      <c r="J866" s="116">
        <f>'Insumos Buffet'!D70</f>
        <v>145000</v>
      </c>
      <c r="K866" s="3">
        <f t="shared" si="226"/>
        <v>580</v>
      </c>
      <c r="L866" s="3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5.75" customHeight="1">
      <c r="A867" s="31"/>
      <c r="B867" s="89"/>
      <c r="C867" s="89"/>
      <c r="D867" s="95">
        <f t="shared" si="223"/>
        <v>0</v>
      </c>
      <c r="E867" s="95">
        <f>B867*A854</f>
        <v>0</v>
      </c>
      <c r="F867" s="18">
        <f t="shared" si="224"/>
        <v>0</v>
      </c>
      <c r="G867" s="87"/>
      <c r="H867" s="18"/>
      <c r="I867" s="89">
        <f t="shared" si="225"/>
        <v>0</v>
      </c>
      <c r="J867" s="118"/>
      <c r="K867" s="3">
        <f t="shared" si="226"/>
        <v>0</v>
      </c>
      <c r="L867" s="3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5.75" customHeight="1">
      <c r="A868" s="31"/>
      <c r="B868" s="89"/>
      <c r="C868" s="89"/>
      <c r="D868" s="18">
        <f t="shared" si="223"/>
        <v>0</v>
      </c>
      <c r="E868" s="18">
        <f>B868*A854</f>
        <v>0</v>
      </c>
      <c r="F868" s="18">
        <f t="shared" si="224"/>
        <v>0</v>
      </c>
      <c r="G868" s="143">
        <f>F870/A854</f>
        <v>0.273</v>
      </c>
      <c r="H868" s="18"/>
      <c r="I868" s="89">
        <f t="shared" si="225"/>
        <v>0</v>
      </c>
      <c r="J868" s="3"/>
      <c r="K868" s="3">
        <f t="shared" si="226"/>
        <v>0</v>
      </c>
      <c r="L868" s="3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5.75" customHeight="1">
      <c r="A869" s="31"/>
      <c r="B869" s="89"/>
      <c r="C869" s="89"/>
      <c r="D869" s="18">
        <f t="shared" si="223"/>
        <v>0</v>
      </c>
      <c r="E869" s="18">
        <f>B869*A854</f>
        <v>0</v>
      </c>
      <c r="F869" s="18">
        <f t="shared" si="224"/>
        <v>0</v>
      </c>
      <c r="G869" s="142"/>
      <c r="H869" s="18"/>
      <c r="I869" s="89">
        <f t="shared" si="225"/>
        <v>0</v>
      </c>
      <c r="J869" s="3"/>
      <c r="K869" s="3">
        <f t="shared" si="226"/>
        <v>0</v>
      </c>
      <c r="L869" s="3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5.75" customHeight="1">
      <c r="A870" s="4" t="s">
        <v>495</v>
      </c>
      <c r="B870" s="97">
        <f>SUM(B856:B869)</f>
        <v>0.273</v>
      </c>
      <c r="C870" s="96"/>
      <c r="D870" s="97">
        <f t="shared" ref="D870:F870" si="227">SUM(D856:D869)</f>
        <v>0.273</v>
      </c>
      <c r="E870" s="97">
        <f t="shared" si="227"/>
        <v>1.092</v>
      </c>
      <c r="F870" s="97">
        <f t="shared" si="227"/>
        <v>1.092</v>
      </c>
      <c r="G870" s="87"/>
      <c r="H870" s="96"/>
      <c r="I870" s="97">
        <f t="shared" ref="I870:L870" si="228">SUM(I856:I869)</f>
        <v>1.257</v>
      </c>
      <c r="J870" s="98">
        <f t="shared" si="228"/>
        <v>222924</v>
      </c>
      <c r="K870" s="98">
        <f t="shared" si="228"/>
        <v>8530.417</v>
      </c>
      <c r="L870" s="98">
        <f t="shared" si="228"/>
        <v>0</v>
      </c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5.75" customHeight="1">
      <c r="A871" s="8"/>
      <c r="B871" s="100"/>
      <c r="C871" s="100"/>
      <c r="D871" s="100"/>
      <c r="E871" s="100"/>
      <c r="F871" s="100"/>
      <c r="G871" s="100"/>
      <c r="H871" s="100"/>
      <c r="I871" s="101" t="s">
        <v>496</v>
      </c>
      <c r="J871" s="100"/>
      <c r="K871" s="100"/>
      <c r="L871" s="101" t="s">
        <v>497</v>
      </c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5.75" customHeight="1">
      <c r="A872" s="8"/>
      <c r="B872" s="100"/>
      <c r="C872" s="100"/>
      <c r="D872" s="100"/>
      <c r="E872" s="100"/>
      <c r="F872" s="100"/>
      <c r="G872" s="100"/>
      <c r="H872" s="100"/>
      <c r="I872" s="104">
        <f>G868*A854</f>
        <v>1.092</v>
      </c>
      <c r="J872" s="100"/>
      <c r="K872" s="100"/>
      <c r="L872" s="104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5.75" customHeight="1">
      <c r="A873" s="8"/>
      <c r="B873" s="100"/>
      <c r="C873" s="100"/>
      <c r="D873" s="100"/>
      <c r="E873" s="100"/>
      <c r="F873" s="100"/>
      <c r="G873" s="100"/>
      <c r="H873" s="100"/>
      <c r="I873" s="107"/>
      <c r="J873" s="100"/>
      <c r="K873" s="100"/>
      <c r="L873" s="10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5.75" customHeight="1">
      <c r="A875" s="66" t="s">
        <v>256</v>
      </c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6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5.75" customHeight="1">
      <c r="A876" s="78" t="s">
        <v>478</v>
      </c>
      <c r="B876" s="79" t="s">
        <v>479</v>
      </c>
      <c r="C876" s="75"/>
      <c r="D876" s="76"/>
      <c r="E876" s="80" t="s">
        <v>480</v>
      </c>
      <c r="F876" s="75"/>
      <c r="G876" s="76"/>
      <c r="H876" s="79" t="s">
        <v>481</v>
      </c>
      <c r="I876" s="75"/>
      <c r="J876" s="75"/>
      <c r="K876" s="75"/>
      <c r="L876" s="76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5.75" customHeight="1">
      <c r="A877" s="81">
        <f>'Menu Cíclico'!AV18</f>
        <v>4</v>
      </c>
      <c r="B877" s="82" t="s">
        <v>482</v>
      </c>
      <c r="C877" s="82" t="s">
        <v>483</v>
      </c>
      <c r="D877" s="82" t="s">
        <v>484</v>
      </c>
      <c r="E877" s="82" t="s">
        <v>485</v>
      </c>
      <c r="F877" s="82" t="s">
        <v>484</v>
      </c>
      <c r="G877" s="82" t="s">
        <v>524</v>
      </c>
      <c r="H877" s="82" t="s">
        <v>486</v>
      </c>
      <c r="I877" s="82" t="s">
        <v>487</v>
      </c>
      <c r="J877" s="147" t="s">
        <v>488</v>
      </c>
      <c r="K877" s="85" t="s">
        <v>489</v>
      </c>
      <c r="L877" s="85" t="s">
        <v>490</v>
      </c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5.75" customHeight="1">
      <c r="A878" s="86" t="s">
        <v>491</v>
      </c>
      <c r="B878" s="87"/>
      <c r="C878" s="87"/>
      <c r="D878" s="87"/>
      <c r="E878" s="87"/>
      <c r="F878" s="87"/>
      <c r="G878" s="87"/>
      <c r="H878" s="87"/>
      <c r="I878" s="87"/>
      <c r="J878" s="115"/>
      <c r="K878" s="87"/>
      <c r="L878" s="8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5.75" customHeight="1">
      <c r="A879" s="37" t="s">
        <v>450</v>
      </c>
      <c r="B879" s="89">
        <v>0.1</v>
      </c>
      <c r="C879" s="89">
        <v>1.1</v>
      </c>
      <c r="D879" s="18">
        <f t="shared" ref="D879:D892" si="229">C879*B879</f>
        <v>0.11</v>
      </c>
      <c r="E879" s="18">
        <f>B879*A877</f>
        <v>0.4</v>
      </c>
      <c r="F879" s="18">
        <f t="shared" ref="F879:F892" si="230">E879*C879</f>
        <v>0.44</v>
      </c>
      <c r="G879" s="140">
        <v>0.0</v>
      </c>
      <c r="H879" s="18">
        <v>1.175</v>
      </c>
      <c r="I879" s="89">
        <f t="shared" ref="I879:I892" si="231">H879*E879</f>
        <v>0.47</v>
      </c>
      <c r="J879" s="116">
        <f>'Insumos Buffet'!D62</f>
        <v>3756</v>
      </c>
      <c r="K879" s="3">
        <f t="shared" ref="K879:K892" si="232">J879*I879</f>
        <v>1765.32</v>
      </c>
      <c r="L879" s="3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5.75" customHeight="1">
      <c r="A880" s="31" t="s">
        <v>373</v>
      </c>
      <c r="B880" s="89">
        <v>0.05</v>
      </c>
      <c r="C880" s="89">
        <v>1.0</v>
      </c>
      <c r="D880" s="18">
        <f t="shared" si="229"/>
        <v>0.05</v>
      </c>
      <c r="E880" s="18">
        <f>B880*A877</f>
        <v>0.2</v>
      </c>
      <c r="F880" s="18">
        <f t="shared" si="230"/>
        <v>0.2</v>
      </c>
      <c r="G880" s="87"/>
      <c r="H880" s="18">
        <v>1.0</v>
      </c>
      <c r="I880" s="89">
        <f t="shared" si="231"/>
        <v>0.2</v>
      </c>
      <c r="J880" s="116">
        <f>'Insumos Buffet'!D24</f>
        <v>11000</v>
      </c>
      <c r="K880" s="3">
        <f t="shared" si="232"/>
        <v>2200</v>
      </c>
      <c r="L880" s="3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5.75" customHeight="1">
      <c r="A881" s="31" t="s">
        <v>459</v>
      </c>
      <c r="B881" s="18">
        <v>0.03</v>
      </c>
      <c r="C881" s="18">
        <v>1.0</v>
      </c>
      <c r="D881" s="18">
        <f t="shared" si="229"/>
        <v>0.03</v>
      </c>
      <c r="E881" s="18">
        <f>B881*A877</f>
        <v>0.12</v>
      </c>
      <c r="F881" s="18">
        <f t="shared" si="230"/>
        <v>0.12</v>
      </c>
      <c r="G881" s="148" t="s">
        <v>527</v>
      </c>
      <c r="H881" s="18">
        <v>1.125</v>
      </c>
      <c r="I881" s="89">
        <f t="shared" si="231"/>
        <v>0.135</v>
      </c>
      <c r="J881" s="116">
        <f>'Insumos Buffet'!D96</f>
        <v>2328</v>
      </c>
      <c r="K881" s="3">
        <f t="shared" si="232"/>
        <v>314.28</v>
      </c>
      <c r="L881" s="3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5.75" customHeight="1">
      <c r="A882" s="31" t="s">
        <v>502</v>
      </c>
      <c r="B882" s="18">
        <v>0.02</v>
      </c>
      <c r="C882" s="18">
        <v>1.0</v>
      </c>
      <c r="D882" s="18">
        <f t="shared" si="229"/>
        <v>0.02</v>
      </c>
      <c r="E882" s="18">
        <f>B882*A877</f>
        <v>0.08</v>
      </c>
      <c r="F882" s="18">
        <f t="shared" si="230"/>
        <v>0.08</v>
      </c>
      <c r="G882" s="142"/>
      <c r="H882" s="18">
        <v>1.0</v>
      </c>
      <c r="I882" s="89">
        <f t="shared" si="231"/>
        <v>0.08</v>
      </c>
      <c r="J882" s="116">
        <f>'Insumos Buffet'!D73</f>
        <v>20363</v>
      </c>
      <c r="K882" s="3">
        <f t="shared" si="232"/>
        <v>1629.04</v>
      </c>
      <c r="L882" s="3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5.75" customHeight="1">
      <c r="A883" s="31" t="s">
        <v>47</v>
      </c>
      <c r="B883" s="18">
        <v>0.01</v>
      </c>
      <c r="C883" s="18">
        <v>1.0</v>
      </c>
      <c r="D883" s="18">
        <f t="shared" si="229"/>
        <v>0.01</v>
      </c>
      <c r="E883" s="18">
        <f>B883*A877</f>
        <v>0.04</v>
      </c>
      <c r="F883" s="18">
        <f t="shared" si="230"/>
        <v>0.04</v>
      </c>
      <c r="G883" s="142"/>
      <c r="H883" s="18">
        <v>1.0</v>
      </c>
      <c r="I883" s="89">
        <f t="shared" si="231"/>
        <v>0.04</v>
      </c>
      <c r="J883" s="116">
        <f>'Insumos Buffet'!D2</f>
        <v>6820</v>
      </c>
      <c r="K883" s="3">
        <f t="shared" si="232"/>
        <v>272.8</v>
      </c>
      <c r="L883" s="3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5.75" customHeight="1">
      <c r="A884" s="31" t="s">
        <v>458</v>
      </c>
      <c r="B884" s="18">
        <v>0.01</v>
      </c>
      <c r="C884" s="18">
        <v>1.0</v>
      </c>
      <c r="D884" s="18">
        <f t="shared" si="229"/>
        <v>0.01</v>
      </c>
      <c r="E884" s="18">
        <f>B884*A877</f>
        <v>0.04</v>
      </c>
      <c r="F884" s="18">
        <f t="shared" si="230"/>
        <v>0.04</v>
      </c>
      <c r="G884" s="87"/>
      <c r="H884" s="18">
        <v>1.125</v>
      </c>
      <c r="I884" s="89">
        <f t="shared" si="231"/>
        <v>0.045</v>
      </c>
      <c r="J884" s="116">
        <f>'Insumos Buffet'!D90</f>
        <v>4190</v>
      </c>
      <c r="K884" s="3">
        <f t="shared" si="232"/>
        <v>188.55</v>
      </c>
      <c r="L884" s="3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5.75" customHeight="1">
      <c r="A885" s="31" t="s">
        <v>505</v>
      </c>
      <c r="B885" s="18">
        <v>0.002</v>
      </c>
      <c r="C885" s="18">
        <v>1.0</v>
      </c>
      <c r="D885" s="18">
        <f t="shared" si="229"/>
        <v>0.002</v>
      </c>
      <c r="E885" s="18">
        <f>B885*A877</f>
        <v>0.008</v>
      </c>
      <c r="F885" s="18">
        <f t="shared" si="230"/>
        <v>0.008</v>
      </c>
      <c r="G885" s="59"/>
      <c r="H885" s="18">
        <v>1.0</v>
      </c>
      <c r="I885" s="89">
        <f t="shared" si="231"/>
        <v>0.008</v>
      </c>
      <c r="J885" s="116">
        <f>'Insumos Buffet'!D82</f>
        <v>3200</v>
      </c>
      <c r="K885" s="3">
        <f t="shared" si="232"/>
        <v>25.6</v>
      </c>
      <c r="L885" s="3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5.75" customHeight="1">
      <c r="A886" s="31" t="s">
        <v>494</v>
      </c>
      <c r="B886" s="89">
        <v>1.0E-4</v>
      </c>
      <c r="C886" s="89">
        <v>1.0</v>
      </c>
      <c r="D886" s="18">
        <f t="shared" si="229"/>
        <v>0.0001</v>
      </c>
      <c r="E886" s="18">
        <f>B886*A877</f>
        <v>0.0004</v>
      </c>
      <c r="F886" s="18">
        <f t="shared" si="230"/>
        <v>0.0004</v>
      </c>
      <c r="G886" s="148" t="s">
        <v>528</v>
      </c>
      <c r="H886" s="18">
        <v>1.0</v>
      </c>
      <c r="I886" s="89">
        <f t="shared" si="231"/>
        <v>0.0004</v>
      </c>
      <c r="J886" s="116">
        <f>'Insumos Buffet'!D70</f>
        <v>145000</v>
      </c>
      <c r="K886" s="3">
        <f t="shared" si="232"/>
        <v>58</v>
      </c>
      <c r="L886" s="3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5.75" customHeight="1">
      <c r="A887" s="2"/>
      <c r="B887" s="89"/>
      <c r="C887" s="89"/>
      <c r="D887" s="18">
        <f t="shared" si="229"/>
        <v>0</v>
      </c>
      <c r="E887" s="18">
        <f>B887*A877</f>
        <v>0</v>
      </c>
      <c r="F887" s="18">
        <f t="shared" si="230"/>
        <v>0</v>
      </c>
      <c r="G887" s="142"/>
      <c r="H887" s="18"/>
      <c r="I887" s="89">
        <f t="shared" si="231"/>
        <v>0</v>
      </c>
      <c r="J887" s="116"/>
      <c r="K887" s="3">
        <f t="shared" si="232"/>
        <v>0</v>
      </c>
      <c r="L887" s="3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5.75" customHeight="1">
      <c r="A888" s="1"/>
      <c r="B888" s="89"/>
      <c r="C888" s="89"/>
      <c r="D888" s="18">
        <f t="shared" si="229"/>
        <v>0</v>
      </c>
      <c r="E888" s="18">
        <f>B888*A877</f>
        <v>0</v>
      </c>
      <c r="F888" s="18">
        <f t="shared" si="230"/>
        <v>0</v>
      </c>
      <c r="G888" s="142"/>
      <c r="H888" s="18"/>
      <c r="I888" s="89">
        <f t="shared" si="231"/>
        <v>0</v>
      </c>
      <c r="J888" s="116"/>
      <c r="K888" s="3">
        <f t="shared" si="232"/>
        <v>0</v>
      </c>
      <c r="L888" s="3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5.75" customHeight="1">
      <c r="A889" s="1"/>
      <c r="B889" s="89"/>
      <c r="C889" s="89"/>
      <c r="D889" s="18">
        <f t="shared" si="229"/>
        <v>0</v>
      </c>
      <c r="E889" s="18">
        <f>B889*A877</f>
        <v>0</v>
      </c>
      <c r="F889" s="18">
        <f t="shared" si="230"/>
        <v>0</v>
      </c>
      <c r="G889" s="142"/>
      <c r="H889" s="18"/>
      <c r="I889" s="89">
        <f t="shared" si="231"/>
        <v>0</v>
      </c>
      <c r="J889" s="116"/>
      <c r="K889" s="3">
        <f t="shared" si="232"/>
        <v>0</v>
      </c>
      <c r="L889" s="3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5.75" customHeight="1">
      <c r="A890" s="31"/>
      <c r="B890" s="89"/>
      <c r="C890" s="89"/>
      <c r="D890" s="95">
        <f t="shared" si="229"/>
        <v>0</v>
      </c>
      <c r="E890" s="95">
        <f>B890*A877</f>
        <v>0</v>
      </c>
      <c r="F890" s="18">
        <f t="shared" si="230"/>
        <v>0</v>
      </c>
      <c r="G890" s="87"/>
      <c r="H890" s="18"/>
      <c r="I890" s="89">
        <f t="shared" si="231"/>
        <v>0</v>
      </c>
      <c r="J890" s="118"/>
      <c r="K890" s="3">
        <f t="shared" si="232"/>
        <v>0</v>
      </c>
      <c r="L890" s="3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5.75" customHeight="1">
      <c r="A891" s="31"/>
      <c r="B891" s="89"/>
      <c r="C891" s="89"/>
      <c r="D891" s="18">
        <f t="shared" si="229"/>
        <v>0</v>
      </c>
      <c r="E891" s="18">
        <f>B891*A877</f>
        <v>0</v>
      </c>
      <c r="F891" s="18">
        <f t="shared" si="230"/>
        <v>0</v>
      </c>
      <c r="G891" s="143">
        <f>F893/A877</f>
        <v>0.2321</v>
      </c>
      <c r="H891" s="18"/>
      <c r="I891" s="89">
        <f t="shared" si="231"/>
        <v>0</v>
      </c>
      <c r="J891" s="3"/>
      <c r="K891" s="3">
        <f t="shared" si="232"/>
        <v>0</v>
      </c>
      <c r="L891" s="3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5.75" customHeight="1">
      <c r="A892" s="31"/>
      <c r="B892" s="89"/>
      <c r="C892" s="89"/>
      <c r="D892" s="18">
        <f t="shared" si="229"/>
        <v>0</v>
      </c>
      <c r="E892" s="18">
        <f>B892*A877</f>
        <v>0</v>
      </c>
      <c r="F892" s="18">
        <f t="shared" si="230"/>
        <v>0</v>
      </c>
      <c r="G892" s="142"/>
      <c r="H892" s="18"/>
      <c r="I892" s="89">
        <f t="shared" si="231"/>
        <v>0</v>
      </c>
      <c r="J892" s="3"/>
      <c r="K892" s="3">
        <f t="shared" si="232"/>
        <v>0</v>
      </c>
      <c r="L892" s="3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5.75" customHeight="1">
      <c r="A893" s="4" t="s">
        <v>495</v>
      </c>
      <c r="B893" s="97">
        <f>SUM(B879:B892)</f>
        <v>0.2221</v>
      </c>
      <c r="C893" s="96"/>
      <c r="D893" s="97">
        <f t="shared" ref="D893:F893" si="233">SUM(D879:D892)</f>
        <v>0.2321</v>
      </c>
      <c r="E893" s="97">
        <f t="shared" si="233"/>
        <v>0.8884</v>
      </c>
      <c r="F893" s="97">
        <f t="shared" si="233"/>
        <v>0.9284</v>
      </c>
      <c r="G893" s="87"/>
      <c r="H893" s="96"/>
      <c r="I893" s="97">
        <f t="shared" ref="I893:L893" si="234">SUM(I879:I892)</f>
        <v>0.9784</v>
      </c>
      <c r="J893" s="98">
        <f t="shared" si="234"/>
        <v>196657</v>
      </c>
      <c r="K893" s="98">
        <f t="shared" si="234"/>
        <v>6453.59</v>
      </c>
      <c r="L893" s="98">
        <f t="shared" si="234"/>
        <v>0</v>
      </c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5.75" customHeight="1">
      <c r="A894" s="8"/>
      <c r="B894" s="100"/>
      <c r="C894" s="100"/>
      <c r="D894" s="100"/>
      <c r="E894" s="100"/>
      <c r="F894" s="100"/>
      <c r="G894" s="100"/>
      <c r="H894" s="100"/>
      <c r="I894" s="101" t="s">
        <v>496</v>
      </c>
      <c r="J894" s="100"/>
      <c r="K894" s="100"/>
      <c r="L894" s="101" t="s">
        <v>497</v>
      </c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5.75" customHeight="1">
      <c r="A895" s="8"/>
      <c r="B895" s="100"/>
      <c r="C895" s="100"/>
      <c r="D895" s="100"/>
      <c r="E895" s="100"/>
      <c r="F895" s="100"/>
      <c r="G895" s="100"/>
      <c r="H895" s="100"/>
      <c r="I895" s="104">
        <f>G891*A877</f>
        <v>0.9284</v>
      </c>
      <c r="J895" s="100"/>
      <c r="K895" s="100"/>
      <c r="L895" s="104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5.75" customHeight="1">
      <c r="A898" s="66" t="s">
        <v>165</v>
      </c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6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5.75" customHeight="1">
      <c r="A899" s="78" t="s">
        <v>478</v>
      </c>
      <c r="B899" s="79" t="s">
        <v>479</v>
      </c>
      <c r="C899" s="75"/>
      <c r="D899" s="76"/>
      <c r="E899" s="80" t="s">
        <v>480</v>
      </c>
      <c r="F899" s="75"/>
      <c r="G899" s="76"/>
      <c r="H899" s="79" t="s">
        <v>481</v>
      </c>
      <c r="I899" s="75"/>
      <c r="J899" s="75"/>
      <c r="K899" s="75"/>
      <c r="L899" s="76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5.75" customHeight="1">
      <c r="A900" s="81">
        <f>'Menu Cíclico'!AZ17</f>
        <v>4</v>
      </c>
      <c r="B900" s="82" t="s">
        <v>482</v>
      </c>
      <c r="C900" s="82" t="s">
        <v>483</v>
      </c>
      <c r="D900" s="82" t="s">
        <v>484</v>
      </c>
      <c r="E900" s="82" t="s">
        <v>485</v>
      </c>
      <c r="F900" s="82" t="s">
        <v>484</v>
      </c>
      <c r="G900" s="82" t="s">
        <v>524</v>
      </c>
      <c r="H900" s="82" t="s">
        <v>486</v>
      </c>
      <c r="I900" s="82" t="s">
        <v>487</v>
      </c>
      <c r="J900" s="147" t="s">
        <v>488</v>
      </c>
      <c r="K900" s="85" t="s">
        <v>489</v>
      </c>
      <c r="L900" s="85" t="s">
        <v>490</v>
      </c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5.75" customHeight="1">
      <c r="A901" s="86" t="s">
        <v>491</v>
      </c>
      <c r="B901" s="87"/>
      <c r="C901" s="87"/>
      <c r="D901" s="87"/>
      <c r="E901" s="87"/>
      <c r="F901" s="87"/>
      <c r="G901" s="87"/>
      <c r="H901" s="87"/>
      <c r="I901" s="87"/>
      <c r="J901" s="115"/>
      <c r="K901" s="87"/>
      <c r="L901" s="8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5.75" customHeight="1">
      <c r="A902" s="37" t="s">
        <v>260</v>
      </c>
      <c r="B902" s="89">
        <v>0.1</v>
      </c>
      <c r="C902" s="89">
        <v>1.0</v>
      </c>
      <c r="D902" s="18">
        <f t="shared" ref="D902:D915" si="235">C902*B902</f>
        <v>0.1</v>
      </c>
      <c r="E902" s="18">
        <f>B902*A900</f>
        <v>0.4</v>
      </c>
      <c r="F902" s="18">
        <f t="shared" ref="F902:F915" si="236">E902*C902</f>
        <v>0.4</v>
      </c>
      <c r="G902" s="140">
        <v>0.0</v>
      </c>
      <c r="H902" s="18">
        <v>1.0</v>
      </c>
      <c r="I902" s="89">
        <f t="shared" ref="I902:I915" si="237">H902*E902</f>
        <v>0.4</v>
      </c>
      <c r="J902" s="116">
        <f>'Insumos Buffet'!D10</f>
        <v>9535</v>
      </c>
      <c r="K902" s="3">
        <f t="shared" ref="K902:K915" si="238">J902*I902</f>
        <v>3814</v>
      </c>
      <c r="L902" s="3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5.75" customHeight="1">
      <c r="A903" s="31" t="s">
        <v>469</v>
      </c>
      <c r="B903" s="89">
        <v>0.04</v>
      </c>
      <c r="C903" s="89">
        <v>1.0</v>
      </c>
      <c r="D903" s="18">
        <f t="shared" si="235"/>
        <v>0.04</v>
      </c>
      <c r="E903" s="18">
        <f>B903*A900</f>
        <v>0.16</v>
      </c>
      <c r="F903" s="18">
        <f t="shared" si="236"/>
        <v>0.16</v>
      </c>
      <c r="G903" s="87"/>
      <c r="H903" s="18">
        <v>1.25</v>
      </c>
      <c r="I903" s="89">
        <f t="shared" si="237"/>
        <v>0.2</v>
      </c>
      <c r="J903" s="116">
        <f>'Insumos Buffet'!D60</f>
        <v>32018</v>
      </c>
      <c r="K903" s="3">
        <f t="shared" si="238"/>
        <v>6403.6</v>
      </c>
      <c r="L903" s="3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5.75" customHeight="1">
      <c r="A904" s="31" t="s">
        <v>423</v>
      </c>
      <c r="B904" s="18">
        <v>0.1</v>
      </c>
      <c r="C904" s="18">
        <v>1.0</v>
      </c>
      <c r="D904" s="18">
        <f t="shared" si="235"/>
        <v>0.1</v>
      </c>
      <c r="E904" s="18">
        <f>B904*A900</f>
        <v>0.4</v>
      </c>
      <c r="F904" s="18">
        <f t="shared" si="236"/>
        <v>0.4</v>
      </c>
      <c r="G904" s="148" t="s">
        <v>527</v>
      </c>
      <c r="H904" s="18">
        <v>1.0</v>
      </c>
      <c r="I904" s="89">
        <f t="shared" si="237"/>
        <v>0.4</v>
      </c>
      <c r="J904" s="116">
        <f>'Insumos Buffet'!D41</f>
        <v>432</v>
      </c>
      <c r="K904" s="3">
        <f t="shared" si="238"/>
        <v>172.8</v>
      </c>
      <c r="L904" s="3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5.75" customHeight="1">
      <c r="A905" s="31" t="s">
        <v>441</v>
      </c>
      <c r="B905" s="18">
        <v>0.01</v>
      </c>
      <c r="C905" s="18">
        <v>1.0</v>
      </c>
      <c r="D905" s="18">
        <f t="shared" si="235"/>
        <v>0.01</v>
      </c>
      <c r="E905" s="18">
        <f>B905*A900</f>
        <v>0.04</v>
      </c>
      <c r="F905" s="18">
        <f t="shared" si="236"/>
        <v>0.04</v>
      </c>
      <c r="G905" s="142"/>
      <c r="H905" s="18">
        <v>1.0</v>
      </c>
      <c r="I905" s="89">
        <f t="shared" si="237"/>
        <v>0.04</v>
      </c>
      <c r="J905" s="116">
        <f>'Insumos Buffet'!D88</f>
        <v>49781.722</v>
      </c>
      <c r="K905" s="3">
        <f t="shared" si="238"/>
        <v>1991.26888</v>
      </c>
      <c r="L905" s="3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5.75" customHeight="1">
      <c r="A906" s="31" t="s">
        <v>492</v>
      </c>
      <c r="B906" s="18">
        <v>0.002</v>
      </c>
      <c r="C906" s="18">
        <v>1.0</v>
      </c>
      <c r="D906" s="18">
        <f t="shared" si="235"/>
        <v>0.002</v>
      </c>
      <c r="E906" s="18">
        <f>B906*A900</f>
        <v>0.008</v>
      </c>
      <c r="F906" s="18">
        <f t="shared" si="236"/>
        <v>0.008</v>
      </c>
      <c r="G906" s="142"/>
      <c r="H906" s="18">
        <v>1.0</v>
      </c>
      <c r="I906" s="89">
        <f t="shared" si="237"/>
        <v>0.008</v>
      </c>
      <c r="J906" s="116">
        <f>'Insumos Buffet'!D82</f>
        <v>3200</v>
      </c>
      <c r="K906" s="3">
        <f t="shared" si="238"/>
        <v>25.6</v>
      </c>
      <c r="L906" s="3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5.75" customHeight="1">
      <c r="A907" s="31" t="s">
        <v>494</v>
      </c>
      <c r="B907" s="18">
        <v>1.0E-4</v>
      </c>
      <c r="C907" s="18">
        <v>1.0</v>
      </c>
      <c r="D907" s="18">
        <f t="shared" si="235"/>
        <v>0.0001</v>
      </c>
      <c r="E907" s="18">
        <f>B907*A900</f>
        <v>0.0004</v>
      </c>
      <c r="F907" s="18">
        <f t="shared" si="236"/>
        <v>0.0004</v>
      </c>
      <c r="G907" s="87"/>
      <c r="H907" s="18">
        <v>1.0</v>
      </c>
      <c r="I907" s="89">
        <f t="shared" si="237"/>
        <v>0.0004</v>
      </c>
      <c r="J907" s="116">
        <f>'Insumos Buffet'!D70</f>
        <v>145000</v>
      </c>
      <c r="K907" s="3">
        <f t="shared" si="238"/>
        <v>58</v>
      </c>
      <c r="L907" s="3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5.75" customHeight="1">
      <c r="A908" s="31" t="s">
        <v>682</v>
      </c>
      <c r="B908" s="18">
        <v>0.002</v>
      </c>
      <c r="C908" s="18">
        <v>1.0</v>
      </c>
      <c r="D908" s="18">
        <f t="shared" si="235"/>
        <v>0.002</v>
      </c>
      <c r="E908" s="18">
        <f>B908*A900</f>
        <v>0.008</v>
      </c>
      <c r="F908" s="18">
        <f t="shared" si="236"/>
        <v>0.008</v>
      </c>
      <c r="G908" s="59"/>
      <c r="H908" s="18">
        <v>1.0</v>
      </c>
      <c r="I908" s="89">
        <f t="shared" si="237"/>
        <v>0.008</v>
      </c>
      <c r="J908" s="116">
        <f>'Insumos Buffet'!D149</f>
        <v>36000</v>
      </c>
      <c r="K908" s="3">
        <f t="shared" si="238"/>
        <v>288</v>
      </c>
      <c r="L908" s="3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5.75" customHeight="1">
      <c r="A909" s="2"/>
      <c r="B909" s="89"/>
      <c r="C909" s="89"/>
      <c r="D909" s="18">
        <f t="shared" si="235"/>
        <v>0</v>
      </c>
      <c r="E909" s="18">
        <f>B909*A900</f>
        <v>0</v>
      </c>
      <c r="F909" s="18">
        <f t="shared" si="236"/>
        <v>0</v>
      </c>
      <c r="G909" s="148" t="s">
        <v>528</v>
      </c>
      <c r="H909" s="18"/>
      <c r="I909" s="89">
        <f t="shared" si="237"/>
        <v>0</v>
      </c>
      <c r="J909" s="116"/>
      <c r="K909" s="3">
        <f t="shared" si="238"/>
        <v>0</v>
      </c>
      <c r="L909" s="3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5.75" customHeight="1">
      <c r="A910" s="2"/>
      <c r="B910" s="89"/>
      <c r="C910" s="89"/>
      <c r="D910" s="18">
        <f t="shared" si="235"/>
        <v>0</v>
      </c>
      <c r="E910" s="18">
        <f>B910*A900</f>
        <v>0</v>
      </c>
      <c r="F910" s="18">
        <f t="shared" si="236"/>
        <v>0</v>
      </c>
      <c r="G910" s="142"/>
      <c r="H910" s="18"/>
      <c r="I910" s="89">
        <f t="shared" si="237"/>
        <v>0</v>
      </c>
      <c r="J910" s="116"/>
      <c r="K910" s="3">
        <f t="shared" si="238"/>
        <v>0</v>
      </c>
      <c r="L910" s="3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5.75" customHeight="1">
      <c r="A911" s="1"/>
      <c r="B911" s="89"/>
      <c r="C911" s="89"/>
      <c r="D911" s="18">
        <f t="shared" si="235"/>
        <v>0</v>
      </c>
      <c r="E911" s="18">
        <f>B911*A900</f>
        <v>0</v>
      </c>
      <c r="F911" s="18">
        <f t="shared" si="236"/>
        <v>0</v>
      </c>
      <c r="G911" s="142"/>
      <c r="H911" s="18"/>
      <c r="I911" s="89">
        <f t="shared" si="237"/>
        <v>0</v>
      </c>
      <c r="J911" s="116"/>
      <c r="K911" s="3">
        <f t="shared" si="238"/>
        <v>0</v>
      </c>
      <c r="L911" s="3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5.75" customHeight="1">
      <c r="A912" s="1"/>
      <c r="B912" s="89"/>
      <c r="C912" s="89"/>
      <c r="D912" s="18">
        <f t="shared" si="235"/>
        <v>0</v>
      </c>
      <c r="E912" s="18">
        <f>B912*A900</f>
        <v>0</v>
      </c>
      <c r="F912" s="18">
        <f t="shared" si="236"/>
        <v>0</v>
      </c>
      <c r="G912" s="142"/>
      <c r="H912" s="18"/>
      <c r="I912" s="89">
        <f t="shared" si="237"/>
        <v>0</v>
      </c>
      <c r="J912" s="116"/>
      <c r="K912" s="3">
        <f t="shared" si="238"/>
        <v>0</v>
      </c>
      <c r="L912" s="3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5.75" customHeight="1">
      <c r="A913" s="31"/>
      <c r="B913" s="89"/>
      <c r="C913" s="89"/>
      <c r="D913" s="95">
        <f t="shared" si="235"/>
        <v>0</v>
      </c>
      <c r="E913" s="95">
        <f>B913*A900</f>
        <v>0</v>
      </c>
      <c r="F913" s="18">
        <f t="shared" si="236"/>
        <v>0</v>
      </c>
      <c r="G913" s="87"/>
      <c r="H913" s="18"/>
      <c r="I913" s="89">
        <f t="shared" si="237"/>
        <v>0</v>
      </c>
      <c r="J913" s="118"/>
      <c r="K913" s="3">
        <f t="shared" si="238"/>
        <v>0</v>
      </c>
      <c r="L913" s="3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5.75" customHeight="1">
      <c r="A914" s="31"/>
      <c r="B914" s="89"/>
      <c r="C914" s="89"/>
      <c r="D914" s="18">
        <f t="shared" si="235"/>
        <v>0</v>
      </c>
      <c r="E914" s="18">
        <f>B914*A900</f>
        <v>0</v>
      </c>
      <c r="F914" s="18">
        <f t="shared" si="236"/>
        <v>0</v>
      </c>
      <c r="G914" s="143">
        <f>F916/A900</f>
        <v>0.2541</v>
      </c>
      <c r="H914" s="18"/>
      <c r="I914" s="89">
        <f t="shared" si="237"/>
        <v>0</v>
      </c>
      <c r="J914" s="3"/>
      <c r="K914" s="3">
        <f t="shared" si="238"/>
        <v>0</v>
      </c>
      <c r="L914" s="3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5.75" customHeight="1">
      <c r="A915" s="31"/>
      <c r="B915" s="89"/>
      <c r="C915" s="89"/>
      <c r="D915" s="18">
        <f t="shared" si="235"/>
        <v>0</v>
      </c>
      <c r="E915" s="18">
        <f>B915*A900</f>
        <v>0</v>
      </c>
      <c r="F915" s="18">
        <f t="shared" si="236"/>
        <v>0</v>
      </c>
      <c r="G915" s="142"/>
      <c r="H915" s="18"/>
      <c r="I915" s="89">
        <f t="shared" si="237"/>
        <v>0</v>
      </c>
      <c r="J915" s="3"/>
      <c r="K915" s="3">
        <f t="shared" si="238"/>
        <v>0</v>
      </c>
      <c r="L915" s="3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5.75" customHeight="1">
      <c r="A916" s="4" t="s">
        <v>495</v>
      </c>
      <c r="B916" s="97">
        <f>SUM(B902:B915)</f>
        <v>0.2541</v>
      </c>
      <c r="C916" s="96"/>
      <c r="D916" s="97">
        <f t="shared" ref="D916:F916" si="239">SUM(D902:D915)</f>
        <v>0.2541</v>
      </c>
      <c r="E916" s="97">
        <f t="shared" si="239"/>
        <v>1.0164</v>
      </c>
      <c r="F916" s="97">
        <f t="shared" si="239"/>
        <v>1.0164</v>
      </c>
      <c r="G916" s="87"/>
      <c r="H916" s="96"/>
      <c r="I916" s="97">
        <f t="shared" ref="I916:L916" si="240">SUM(I902:I915)</f>
        <v>1.0564</v>
      </c>
      <c r="J916" s="98">
        <f t="shared" si="240"/>
        <v>275966.722</v>
      </c>
      <c r="K916" s="98">
        <f t="shared" si="240"/>
        <v>12753.26888</v>
      </c>
      <c r="L916" s="98">
        <f t="shared" si="240"/>
        <v>0</v>
      </c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5.75" customHeight="1">
      <c r="A917" s="8"/>
      <c r="B917" s="100"/>
      <c r="C917" s="100"/>
      <c r="D917" s="100"/>
      <c r="E917" s="100"/>
      <c r="F917" s="100"/>
      <c r="G917" s="100"/>
      <c r="H917" s="100"/>
      <c r="I917" s="101" t="s">
        <v>496</v>
      </c>
      <c r="J917" s="100"/>
      <c r="K917" s="100"/>
      <c r="L917" s="101" t="s">
        <v>497</v>
      </c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5.75" customHeight="1">
      <c r="A918" s="8"/>
      <c r="B918" s="100"/>
      <c r="C918" s="100"/>
      <c r="D918" s="100"/>
      <c r="E918" s="100"/>
      <c r="F918" s="100"/>
      <c r="G918" s="100"/>
      <c r="H918" s="100"/>
      <c r="I918" s="104">
        <f>G914*A900</f>
        <v>1.0164</v>
      </c>
      <c r="J918" s="100"/>
      <c r="K918" s="100"/>
      <c r="L918" s="104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5.75" customHeight="1">
      <c r="A921" s="66" t="s">
        <v>303</v>
      </c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6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5.75" customHeight="1">
      <c r="A922" s="78" t="s">
        <v>478</v>
      </c>
      <c r="B922" s="79" t="s">
        <v>479</v>
      </c>
      <c r="C922" s="75"/>
      <c r="D922" s="76"/>
      <c r="E922" s="80" t="s">
        <v>480</v>
      </c>
      <c r="F922" s="75"/>
      <c r="G922" s="76"/>
      <c r="H922" s="79" t="s">
        <v>481</v>
      </c>
      <c r="I922" s="75"/>
      <c r="J922" s="75"/>
      <c r="K922" s="75"/>
      <c r="L922" s="76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5.75" customHeight="1">
      <c r="A923" s="81">
        <f>'Menu Cíclico'!AZ18</f>
        <v>4</v>
      </c>
      <c r="B923" s="82" t="s">
        <v>482</v>
      </c>
      <c r="C923" s="82" t="s">
        <v>483</v>
      </c>
      <c r="D923" s="82" t="s">
        <v>484</v>
      </c>
      <c r="E923" s="82" t="s">
        <v>485</v>
      </c>
      <c r="F923" s="82" t="s">
        <v>484</v>
      </c>
      <c r="G923" s="82" t="s">
        <v>524</v>
      </c>
      <c r="H923" s="82" t="s">
        <v>486</v>
      </c>
      <c r="I923" s="82" t="s">
        <v>487</v>
      </c>
      <c r="J923" s="147" t="s">
        <v>488</v>
      </c>
      <c r="K923" s="85" t="s">
        <v>489</v>
      </c>
      <c r="L923" s="85" t="s">
        <v>490</v>
      </c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5.75" customHeight="1">
      <c r="A924" s="86" t="s">
        <v>491</v>
      </c>
      <c r="B924" s="87"/>
      <c r="C924" s="87"/>
      <c r="D924" s="87"/>
      <c r="E924" s="87"/>
      <c r="F924" s="87"/>
      <c r="G924" s="87"/>
      <c r="H924" s="87"/>
      <c r="I924" s="87"/>
      <c r="J924" s="115"/>
      <c r="K924" s="87"/>
      <c r="L924" s="8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5.75" customHeight="1">
      <c r="A925" s="37" t="s">
        <v>345</v>
      </c>
      <c r="B925" s="89">
        <v>0.15</v>
      </c>
      <c r="C925" s="89">
        <v>1.0</v>
      </c>
      <c r="D925" s="18">
        <f t="shared" ref="D925:D938" si="241">C925*B925</f>
        <v>0.15</v>
      </c>
      <c r="E925" s="18">
        <f>B925*A923</f>
        <v>0.6</v>
      </c>
      <c r="F925" s="18">
        <f t="shared" ref="F925:F938" si="242">E925*C925</f>
        <v>0.6</v>
      </c>
      <c r="G925" s="140">
        <v>0.0</v>
      </c>
      <c r="H925" s="18">
        <v>1.175</v>
      </c>
      <c r="I925" s="89">
        <f t="shared" ref="I925:I938" si="243">H925*E925</f>
        <v>0.705</v>
      </c>
      <c r="J925" s="116">
        <f>'Insumos Buffet'!D21</f>
        <v>2990</v>
      </c>
      <c r="K925" s="3">
        <f t="shared" ref="K925:K938" si="244">J925*I925</f>
        <v>2107.95</v>
      </c>
      <c r="L925" s="3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5.75" customHeight="1">
      <c r="A926" s="31" t="s">
        <v>423</v>
      </c>
      <c r="B926" s="89">
        <v>0.05</v>
      </c>
      <c r="C926" s="89">
        <v>1.0</v>
      </c>
      <c r="D926" s="18">
        <f t="shared" si="241"/>
        <v>0.05</v>
      </c>
      <c r="E926" s="18">
        <f>B926*A923</f>
        <v>0.2</v>
      </c>
      <c r="F926" s="18">
        <f t="shared" si="242"/>
        <v>0.2</v>
      </c>
      <c r="G926" s="87"/>
      <c r="H926" s="18">
        <v>1.0</v>
      </c>
      <c r="I926" s="89">
        <f t="shared" si="243"/>
        <v>0.2</v>
      </c>
      <c r="J926" s="116">
        <f>'Insumos Buffet'!D41</f>
        <v>432</v>
      </c>
      <c r="K926" s="3">
        <f t="shared" si="244"/>
        <v>86.4</v>
      </c>
      <c r="L926" s="3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5.75" customHeight="1">
      <c r="A927" s="31" t="s">
        <v>441</v>
      </c>
      <c r="B927" s="18">
        <v>0.025</v>
      </c>
      <c r="C927" s="18">
        <v>1.0</v>
      </c>
      <c r="D927" s="18">
        <f t="shared" si="241"/>
        <v>0.025</v>
      </c>
      <c r="E927" s="18">
        <f>B927*A923</f>
        <v>0.1</v>
      </c>
      <c r="F927" s="18">
        <f t="shared" si="242"/>
        <v>0.1</v>
      </c>
      <c r="G927" s="148" t="s">
        <v>527</v>
      </c>
      <c r="H927" s="18">
        <v>1.0</v>
      </c>
      <c r="I927" s="89">
        <f t="shared" si="243"/>
        <v>0.1</v>
      </c>
      <c r="J927" s="116">
        <f>'Insumos Buffet'!D88</f>
        <v>49781.722</v>
      </c>
      <c r="K927" s="3">
        <f t="shared" si="244"/>
        <v>4978.1722</v>
      </c>
      <c r="L927" s="3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5.75" customHeight="1">
      <c r="A928" s="31" t="s">
        <v>502</v>
      </c>
      <c r="B928" s="18">
        <v>0.005</v>
      </c>
      <c r="C928" s="18">
        <v>1.0</v>
      </c>
      <c r="D928" s="18">
        <f t="shared" si="241"/>
        <v>0.005</v>
      </c>
      <c r="E928" s="18">
        <f>B928*A923</f>
        <v>0.02</v>
      </c>
      <c r="F928" s="18">
        <f t="shared" si="242"/>
        <v>0.02</v>
      </c>
      <c r="G928" s="142"/>
      <c r="H928" s="18">
        <v>1.0</v>
      </c>
      <c r="I928" s="89">
        <f t="shared" si="243"/>
        <v>0.02</v>
      </c>
      <c r="J928" s="116">
        <f>'Insumos Buffet'!D73</f>
        <v>20363</v>
      </c>
      <c r="K928" s="3">
        <f t="shared" si="244"/>
        <v>407.26</v>
      </c>
      <c r="L928" s="3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5.75" customHeight="1">
      <c r="A929" s="31" t="s">
        <v>505</v>
      </c>
      <c r="B929" s="18">
        <v>0.002</v>
      </c>
      <c r="C929" s="18">
        <v>1.0</v>
      </c>
      <c r="D929" s="18">
        <f t="shared" si="241"/>
        <v>0.002</v>
      </c>
      <c r="E929" s="18">
        <f>B929*A923</f>
        <v>0.008</v>
      </c>
      <c r="F929" s="18">
        <f t="shared" si="242"/>
        <v>0.008</v>
      </c>
      <c r="G929" s="142"/>
      <c r="H929" s="18">
        <v>1.0</v>
      </c>
      <c r="I929" s="89">
        <f t="shared" si="243"/>
        <v>0.008</v>
      </c>
      <c r="J929" s="116">
        <f>'Insumos Buffet'!D82</f>
        <v>3200</v>
      </c>
      <c r="K929" s="3">
        <f t="shared" si="244"/>
        <v>25.6</v>
      </c>
      <c r="L929" s="3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5.75" customHeight="1">
      <c r="A930" s="31" t="s">
        <v>494</v>
      </c>
      <c r="B930" s="18">
        <v>1.0E-4</v>
      </c>
      <c r="C930" s="18">
        <v>1.0</v>
      </c>
      <c r="D930" s="18">
        <f t="shared" si="241"/>
        <v>0.0001</v>
      </c>
      <c r="E930" s="18">
        <f>B930*A923</f>
        <v>0.0004</v>
      </c>
      <c r="F930" s="18">
        <f t="shared" si="242"/>
        <v>0.0004</v>
      </c>
      <c r="G930" s="87"/>
      <c r="H930" s="18">
        <v>1.0</v>
      </c>
      <c r="I930" s="89">
        <f t="shared" si="243"/>
        <v>0.0004</v>
      </c>
      <c r="J930" s="116">
        <f>'Insumos Buffet'!D70</f>
        <v>145000</v>
      </c>
      <c r="K930" s="3">
        <f t="shared" si="244"/>
        <v>58</v>
      </c>
      <c r="L930" s="3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5.75" customHeight="1">
      <c r="A931" s="2"/>
      <c r="B931" s="18"/>
      <c r="C931" s="18"/>
      <c r="D931" s="18">
        <f t="shared" si="241"/>
        <v>0</v>
      </c>
      <c r="E931" s="18">
        <f>B931*A923</f>
        <v>0</v>
      </c>
      <c r="F931" s="18">
        <f t="shared" si="242"/>
        <v>0</v>
      </c>
      <c r="G931" s="59"/>
      <c r="H931" s="18"/>
      <c r="I931" s="89">
        <f t="shared" si="243"/>
        <v>0</v>
      </c>
      <c r="J931" s="116"/>
      <c r="K931" s="3">
        <f t="shared" si="244"/>
        <v>0</v>
      </c>
      <c r="L931" s="3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5.75" customHeight="1">
      <c r="A932" s="2"/>
      <c r="B932" s="89"/>
      <c r="C932" s="89"/>
      <c r="D932" s="18">
        <f t="shared" si="241"/>
        <v>0</v>
      </c>
      <c r="E932" s="18">
        <f>B932*A923</f>
        <v>0</v>
      </c>
      <c r="F932" s="18">
        <f t="shared" si="242"/>
        <v>0</v>
      </c>
      <c r="G932" s="148" t="s">
        <v>528</v>
      </c>
      <c r="H932" s="18"/>
      <c r="I932" s="89">
        <f t="shared" si="243"/>
        <v>0</v>
      </c>
      <c r="J932" s="116"/>
      <c r="K932" s="3">
        <f t="shared" si="244"/>
        <v>0</v>
      </c>
      <c r="L932" s="3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5.75" customHeight="1">
      <c r="A933" s="2"/>
      <c r="B933" s="89"/>
      <c r="C933" s="89"/>
      <c r="D933" s="18">
        <f t="shared" si="241"/>
        <v>0</v>
      </c>
      <c r="E933" s="18">
        <f>B933*A923</f>
        <v>0</v>
      </c>
      <c r="F933" s="18">
        <f t="shared" si="242"/>
        <v>0</v>
      </c>
      <c r="G933" s="142"/>
      <c r="H933" s="18"/>
      <c r="I933" s="89">
        <f t="shared" si="243"/>
        <v>0</v>
      </c>
      <c r="J933" s="116"/>
      <c r="K933" s="3">
        <f t="shared" si="244"/>
        <v>0</v>
      </c>
      <c r="L933" s="3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5.75" customHeight="1">
      <c r="A934" s="1"/>
      <c r="B934" s="89"/>
      <c r="C934" s="89"/>
      <c r="D934" s="18">
        <f t="shared" si="241"/>
        <v>0</v>
      </c>
      <c r="E934" s="18">
        <f>B934*A923</f>
        <v>0</v>
      </c>
      <c r="F934" s="18">
        <f t="shared" si="242"/>
        <v>0</v>
      </c>
      <c r="G934" s="142"/>
      <c r="H934" s="18"/>
      <c r="I934" s="89">
        <f t="shared" si="243"/>
        <v>0</v>
      </c>
      <c r="J934" s="116"/>
      <c r="K934" s="3">
        <f t="shared" si="244"/>
        <v>0</v>
      </c>
      <c r="L934" s="3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5.75" customHeight="1">
      <c r="A935" s="1"/>
      <c r="B935" s="89"/>
      <c r="C935" s="89"/>
      <c r="D935" s="18">
        <f t="shared" si="241"/>
        <v>0</v>
      </c>
      <c r="E935" s="18">
        <f>B935*A923</f>
        <v>0</v>
      </c>
      <c r="F935" s="18">
        <f t="shared" si="242"/>
        <v>0</v>
      </c>
      <c r="G935" s="142"/>
      <c r="H935" s="18"/>
      <c r="I935" s="89">
        <f t="shared" si="243"/>
        <v>0</v>
      </c>
      <c r="J935" s="116"/>
      <c r="K935" s="3">
        <f t="shared" si="244"/>
        <v>0</v>
      </c>
      <c r="L935" s="3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5.75" customHeight="1">
      <c r="A936" s="31"/>
      <c r="B936" s="89"/>
      <c r="C936" s="89"/>
      <c r="D936" s="95">
        <f t="shared" si="241"/>
        <v>0</v>
      </c>
      <c r="E936" s="95">
        <f>B936*A923</f>
        <v>0</v>
      </c>
      <c r="F936" s="18">
        <f t="shared" si="242"/>
        <v>0</v>
      </c>
      <c r="G936" s="87"/>
      <c r="H936" s="18"/>
      <c r="I936" s="89">
        <f t="shared" si="243"/>
        <v>0</v>
      </c>
      <c r="J936" s="118"/>
      <c r="K936" s="3">
        <f t="shared" si="244"/>
        <v>0</v>
      </c>
      <c r="L936" s="3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5.75" customHeight="1">
      <c r="A937" s="31"/>
      <c r="B937" s="89"/>
      <c r="C937" s="89"/>
      <c r="D937" s="18">
        <f t="shared" si="241"/>
        <v>0</v>
      </c>
      <c r="E937" s="18">
        <f>B937*A923</f>
        <v>0</v>
      </c>
      <c r="F937" s="18">
        <f t="shared" si="242"/>
        <v>0</v>
      </c>
      <c r="G937" s="143">
        <f>F939/A923</f>
        <v>0.2321</v>
      </c>
      <c r="H937" s="18"/>
      <c r="I937" s="89">
        <f t="shared" si="243"/>
        <v>0</v>
      </c>
      <c r="J937" s="3"/>
      <c r="K937" s="3">
        <f t="shared" si="244"/>
        <v>0</v>
      </c>
      <c r="L937" s="3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5.75" customHeight="1">
      <c r="A938" s="31"/>
      <c r="B938" s="89"/>
      <c r="C938" s="89"/>
      <c r="D938" s="18">
        <f t="shared" si="241"/>
        <v>0</v>
      </c>
      <c r="E938" s="18">
        <f>B938*A923</f>
        <v>0</v>
      </c>
      <c r="F938" s="18">
        <f t="shared" si="242"/>
        <v>0</v>
      </c>
      <c r="G938" s="142"/>
      <c r="H938" s="18"/>
      <c r="I938" s="89">
        <f t="shared" si="243"/>
        <v>0</v>
      </c>
      <c r="J938" s="3"/>
      <c r="K938" s="3">
        <f t="shared" si="244"/>
        <v>0</v>
      </c>
      <c r="L938" s="3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5.75" customHeight="1">
      <c r="A939" s="4" t="s">
        <v>495</v>
      </c>
      <c r="B939" s="97">
        <f>SUM(B925:B938)</f>
        <v>0.2321</v>
      </c>
      <c r="C939" s="96"/>
      <c r="D939" s="97">
        <f t="shared" ref="D939:F939" si="245">SUM(D925:D938)</f>
        <v>0.2321</v>
      </c>
      <c r="E939" s="97">
        <f t="shared" si="245"/>
        <v>0.9284</v>
      </c>
      <c r="F939" s="97">
        <f t="shared" si="245"/>
        <v>0.9284</v>
      </c>
      <c r="G939" s="87"/>
      <c r="H939" s="96"/>
      <c r="I939" s="97">
        <f t="shared" ref="I939:L939" si="246">SUM(I925:I938)</f>
        <v>1.0334</v>
      </c>
      <c r="J939" s="98">
        <f t="shared" si="246"/>
        <v>221766.722</v>
      </c>
      <c r="K939" s="98">
        <f t="shared" si="246"/>
        <v>7663.3822</v>
      </c>
      <c r="L939" s="98">
        <f t="shared" si="246"/>
        <v>0</v>
      </c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5.75" customHeight="1">
      <c r="A940" s="8"/>
      <c r="B940" s="100"/>
      <c r="C940" s="100"/>
      <c r="D940" s="100"/>
      <c r="E940" s="100"/>
      <c r="F940" s="100"/>
      <c r="G940" s="100"/>
      <c r="H940" s="100"/>
      <c r="I940" s="101" t="s">
        <v>496</v>
      </c>
      <c r="J940" s="100"/>
      <c r="K940" s="100"/>
      <c r="L940" s="101" t="s">
        <v>497</v>
      </c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5.75" customHeight="1">
      <c r="A941" s="8"/>
      <c r="B941" s="100"/>
      <c r="C941" s="100"/>
      <c r="D941" s="100"/>
      <c r="E941" s="100"/>
      <c r="F941" s="100"/>
      <c r="G941" s="100"/>
      <c r="H941" s="100"/>
      <c r="I941" s="104">
        <f>G937*A923</f>
        <v>0.9284</v>
      </c>
      <c r="J941" s="100"/>
      <c r="K941" s="100"/>
      <c r="L941" s="104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5.75" customHeight="1">
      <c r="A944" s="66" t="s">
        <v>376</v>
      </c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6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5.75" customHeight="1">
      <c r="A945" s="78" t="s">
        <v>478</v>
      </c>
      <c r="B945" s="79" t="s">
        <v>479</v>
      </c>
      <c r="C945" s="75"/>
      <c r="D945" s="76"/>
      <c r="E945" s="80" t="s">
        <v>480</v>
      </c>
      <c r="F945" s="75"/>
      <c r="G945" s="76"/>
      <c r="H945" s="79" t="s">
        <v>481</v>
      </c>
      <c r="I945" s="75"/>
      <c r="J945" s="75"/>
      <c r="K945" s="75"/>
      <c r="L945" s="76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5.75" customHeight="1">
      <c r="A946" s="81">
        <f>'Menu Cíclico'!BD17</f>
        <v>4</v>
      </c>
      <c r="B946" s="82" t="s">
        <v>482</v>
      </c>
      <c r="C946" s="82" t="s">
        <v>483</v>
      </c>
      <c r="D946" s="82" t="s">
        <v>484</v>
      </c>
      <c r="E946" s="82" t="s">
        <v>485</v>
      </c>
      <c r="F946" s="82" t="s">
        <v>484</v>
      </c>
      <c r="G946" s="82" t="s">
        <v>524</v>
      </c>
      <c r="H946" s="82" t="s">
        <v>486</v>
      </c>
      <c r="I946" s="82" t="s">
        <v>487</v>
      </c>
      <c r="J946" s="147" t="s">
        <v>488</v>
      </c>
      <c r="K946" s="85" t="s">
        <v>489</v>
      </c>
      <c r="L946" s="85" t="s">
        <v>490</v>
      </c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5.75" customHeight="1">
      <c r="A947" s="86" t="s">
        <v>491</v>
      </c>
      <c r="B947" s="87"/>
      <c r="C947" s="87"/>
      <c r="D947" s="87"/>
      <c r="E947" s="87"/>
      <c r="F947" s="87"/>
      <c r="G947" s="87"/>
      <c r="H947" s="87"/>
      <c r="I947" s="87"/>
      <c r="J947" s="115"/>
      <c r="K947" s="87"/>
      <c r="L947" s="8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5.75" customHeight="1">
      <c r="A948" s="37" t="s">
        <v>295</v>
      </c>
      <c r="B948" s="89">
        <v>0.05</v>
      </c>
      <c r="C948" s="89">
        <v>1.0</v>
      </c>
      <c r="D948" s="18">
        <f t="shared" ref="D948:D961" si="247">C948*B948</f>
        <v>0.05</v>
      </c>
      <c r="E948" s="18">
        <f>B948*A946</f>
        <v>0.2</v>
      </c>
      <c r="F948" s="18">
        <f t="shared" ref="F948:F961" si="248">E948*C948</f>
        <v>0.2</v>
      </c>
      <c r="G948" s="140">
        <v>0.0</v>
      </c>
      <c r="H948" s="18">
        <v>1.175</v>
      </c>
      <c r="I948" s="89">
        <f t="shared" ref="I948:I961" si="249">H948*E948</f>
        <v>0.235</v>
      </c>
      <c r="J948" s="116">
        <f>'Insumos Buffet'!D14</f>
        <v>3570</v>
      </c>
      <c r="K948" s="3">
        <f t="shared" ref="K948:K961" si="250">J948*I948</f>
        <v>838.95</v>
      </c>
      <c r="L948" s="3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5.75" customHeight="1">
      <c r="A949" s="31" t="s">
        <v>345</v>
      </c>
      <c r="B949" s="89">
        <v>0.05</v>
      </c>
      <c r="C949" s="89">
        <v>1.0</v>
      </c>
      <c r="D949" s="18">
        <f t="shared" si="247"/>
        <v>0.05</v>
      </c>
      <c r="E949" s="18">
        <f>B949*A946</f>
        <v>0.2</v>
      </c>
      <c r="F949" s="18">
        <f t="shared" si="248"/>
        <v>0.2</v>
      </c>
      <c r="G949" s="87"/>
      <c r="H949" s="18">
        <v>1.175</v>
      </c>
      <c r="I949" s="89">
        <f t="shared" si="249"/>
        <v>0.235</v>
      </c>
      <c r="J949" s="116">
        <f>'Insumos Buffet'!D21</f>
        <v>2990</v>
      </c>
      <c r="K949" s="3">
        <f t="shared" si="250"/>
        <v>702.65</v>
      </c>
      <c r="L949" s="3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5.75" customHeight="1">
      <c r="A950" s="31" t="s">
        <v>450</v>
      </c>
      <c r="B950" s="18">
        <v>0.06</v>
      </c>
      <c r="C950" s="18">
        <v>1.0</v>
      </c>
      <c r="D950" s="18">
        <f t="shared" si="247"/>
        <v>0.06</v>
      </c>
      <c r="E950" s="18">
        <f>B950*A946</f>
        <v>0.24</v>
      </c>
      <c r="F950" s="18">
        <f t="shared" si="248"/>
        <v>0.24</v>
      </c>
      <c r="G950" s="148" t="s">
        <v>527</v>
      </c>
      <c r="H950" s="18">
        <v>1.175</v>
      </c>
      <c r="I950" s="89">
        <f t="shared" si="249"/>
        <v>0.282</v>
      </c>
      <c r="J950" s="116">
        <f>'Insumos Buffet'!D62</f>
        <v>3756</v>
      </c>
      <c r="K950" s="3">
        <f t="shared" si="250"/>
        <v>1059.192</v>
      </c>
      <c r="L950" s="3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5.75" customHeight="1">
      <c r="A951" s="31" t="s">
        <v>433</v>
      </c>
      <c r="B951" s="18">
        <v>0.01</v>
      </c>
      <c r="C951" s="18">
        <v>1.0</v>
      </c>
      <c r="D951" s="18">
        <f t="shared" si="247"/>
        <v>0.01</v>
      </c>
      <c r="E951" s="18">
        <f>B951*A946</f>
        <v>0.04</v>
      </c>
      <c r="F951" s="18">
        <f t="shared" si="248"/>
        <v>0.04</v>
      </c>
      <c r="G951" s="142"/>
      <c r="H951" s="18">
        <v>1.125</v>
      </c>
      <c r="I951" s="89">
        <f t="shared" si="249"/>
        <v>0.045</v>
      </c>
      <c r="J951" s="116">
        <f>'Insumos Buffet'!D49</f>
        <v>18397</v>
      </c>
      <c r="K951" s="3">
        <f t="shared" si="250"/>
        <v>827.865</v>
      </c>
      <c r="L951" s="3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5.75" customHeight="1">
      <c r="A952" s="31" t="s">
        <v>458</v>
      </c>
      <c r="B952" s="18">
        <v>0.06</v>
      </c>
      <c r="C952" s="18">
        <v>1.0</v>
      </c>
      <c r="D952" s="18">
        <f t="shared" si="247"/>
        <v>0.06</v>
      </c>
      <c r="E952" s="18">
        <f>B952*A946</f>
        <v>0.24</v>
      </c>
      <c r="F952" s="18">
        <f t="shared" si="248"/>
        <v>0.24</v>
      </c>
      <c r="G952" s="142"/>
      <c r="H952" s="18">
        <v>1.125</v>
      </c>
      <c r="I952" s="89">
        <f t="shared" si="249"/>
        <v>0.27</v>
      </c>
      <c r="J952" s="116">
        <f>'Insumos Buffet'!D90</f>
        <v>4190</v>
      </c>
      <c r="K952" s="3">
        <f t="shared" si="250"/>
        <v>1131.3</v>
      </c>
      <c r="L952" s="3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5.75" customHeight="1">
      <c r="A953" s="31" t="s">
        <v>147</v>
      </c>
      <c r="B953" s="18">
        <v>0.005</v>
      </c>
      <c r="C953" s="18">
        <v>1.0</v>
      </c>
      <c r="D953" s="18">
        <f t="shared" si="247"/>
        <v>0.005</v>
      </c>
      <c r="E953" s="18">
        <f>B953*A946</f>
        <v>0.02</v>
      </c>
      <c r="F953" s="18">
        <f t="shared" si="248"/>
        <v>0.02</v>
      </c>
      <c r="G953" s="87"/>
      <c r="H953" s="18">
        <v>1.2</v>
      </c>
      <c r="I953" s="89">
        <f t="shared" si="249"/>
        <v>0.024</v>
      </c>
      <c r="J953" s="116">
        <f>'Insumos Buffet'!D6</f>
        <v>16490</v>
      </c>
      <c r="K953" s="3">
        <f t="shared" si="250"/>
        <v>395.76</v>
      </c>
      <c r="L953" s="3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5.75" customHeight="1">
      <c r="A954" s="31" t="s">
        <v>47</v>
      </c>
      <c r="B954" s="18">
        <v>0.01</v>
      </c>
      <c r="C954" s="18">
        <v>1.0</v>
      </c>
      <c r="D954" s="18">
        <f t="shared" si="247"/>
        <v>0.01</v>
      </c>
      <c r="E954" s="18">
        <f>B954*A946</f>
        <v>0.04</v>
      </c>
      <c r="F954" s="18">
        <f t="shared" si="248"/>
        <v>0.04</v>
      </c>
      <c r="G954" s="59"/>
      <c r="H954" s="18">
        <v>1.0</v>
      </c>
      <c r="I954" s="89">
        <f t="shared" si="249"/>
        <v>0.04</v>
      </c>
      <c r="J954" s="116">
        <f>'Insumos Buffet'!D2</f>
        <v>6820</v>
      </c>
      <c r="K954" s="3">
        <f t="shared" si="250"/>
        <v>272.8</v>
      </c>
      <c r="L954" s="3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5.75" customHeight="1">
      <c r="A955" s="31" t="s">
        <v>505</v>
      </c>
      <c r="B955" s="89">
        <v>0.002</v>
      </c>
      <c r="C955" s="89">
        <v>1.0</v>
      </c>
      <c r="D955" s="18">
        <f t="shared" si="247"/>
        <v>0.002</v>
      </c>
      <c r="E955" s="18">
        <f>B955*A946</f>
        <v>0.008</v>
      </c>
      <c r="F955" s="18">
        <f t="shared" si="248"/>
        <v>0.008</v>
      </c>
      <c r="G955" s="148" t="s">
        <v>528</v>
      </c>
      <c r="H955" s="18">
        <v>1.0</v>
      </c>
      <c r="I955" s="89">
        <f t="shared" si="249"/>
        <v>0.008</v>
      </c>
      <c r="J955" s="116">
        <f>'Insumos Buffet'!D82</f>
        <v>3200</v>
      </c>
      <c r="K955" s="3">
        <f t="shared" si="250"/>
        <v>25.6</v>
      </c>
      <c r="L955" s="3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5.75" customHeight="1">
      <c r="A956" s="31" t="s">
        <v>494</v>
      </c>
      <c r="B956" s="89">
        <v>3.0E-4</v>
      </c>
      <c r="C956" s="89">
        <v>1.0</v>
      </c>
      <c r="D956" s="18">
        <f t="shared" si="247"/>
        <v>0.0003</v>
      </c>
      <c r="E956" s="18">
        <f>B956*A946</f>
        <v>0.0012</v>
      </c>
      <c r="F956" s="18">
        <f t="shared" si="248"/>
        <v>0.0012</v>
      </c>
      <c r="G956" s="142"/>
      <c r="H956" s="18">
        <v>1.0</v>
      </c>
      <c r="I956" s="89">
        <f t="shared" si="249"/>
        <v>0.0012</v>
      </c>
      <c r="J956" s="116">
        <f>'Insumos Buffet'!D70</f>
        <v>145000</v>
      </c>
      <c r="K956" s="3">
        <f t="shared" si="250"/>
        <v>174</v>
      </c>
      <c r="L956" s="3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5.75" customHeight="1">
      <c r="A957" s="1"/>
      <c r="B957" s="89"/>
      <c r="C957" s="89"/>
      <c r="D957" s="18">
        <f t="shared" si="247"/>
        <v>0</v>
      </c>
      <c r="E957" s="18">
        <f>B957*A946</f>
        <v>0</v>
      </c>
      <c r="F957" s="18">
        <f t="shared" si="248"/>
        <v>0</v>
      </c>
      <c r="G957" s="142"/>
      <c r="H957" s="18"/>
      <c r="I957" s="89">
        <f t="shared" si="249"/>
        <v>0</v>
      </c>
      <c r="J957" s="116"/>
      <c r="K957" s="3">
        <f t="shared" si="250"/>
        <v>0</v>
      </c>
      <c r="L957" s="3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5.75" customHeight="1">
      <c r="A958" s="1"/>
      <c r="B958" s="89"/>
      <c r="C958" s="89"/>
      <c r="D958" s="18">
        <f t="shared" si="247"/>
        <v>0</v>
      </c>
      <c r="E958" s="18">
        <f>B958*A946</f>
        <v>0</v>
      </c>
      <c r="F958" s="18">
        <f t="shared" si="248"/>
        <v>0</v>
      </c>
      <c r="G958" s="142"/>
      <c r="H958" s="18"/>
      <c r="I958" s="89">
        <f t="shared" si="249"/>
        <v>0</v>
      </c>
      <c r="J958" s="116"/>
      <c r="K958" s="3">
        <f t="shared" si="250"/>
        <v>0</v>
      </c>
      <c r="L958" s="3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5.75" customHeight="1">
      <c r="A959" s="31"/>
      <c r="B959" s="89"/>
      <c r="C959" s="89"/>
      <c r="D959" s="95">
        <f t="shared" si="247"/>
        <v>0</v>
      </c>
      <c r="E959" s="95">
        <f>B959*A946</f>
        <v>0</v>
      </c>
      <c r="F959" s="18">
        <f t="shared" si="248"/>
        <v>0</v>
      </c>
      <c r="G959" s="87"/>
      <c r="H959" s="18"/>
      <c r="I959" s="89">
        <f t="shared" si="249"/>
        <v>0</v>
      </c>
      <c r="J959" s="118"/>
      <c r="K959" s="3">
        <f t="shared" si="250"/>
        <v>0</v>
      </c>
      <c r="L959" s="3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5.75" customHeight="1">
      <c r="A960" s="31"/>
      <c r="B960" s="89"/>
      <c r="C960" s="89"/>
      <c r="D960" s="18">
        <f t="shared" si="247"/>
        <v>0</v>
      </c>
      <c r="E960" s="18">
        <f>B960*A946</f>
        <v>0</v>
      </c>
      <c r="F960" s="18">
        <f t="shared" si="248"/>
        <v>0</v>
      </c>
      <c r="G960" s="143">
        <f>F962/A946</f>
        <v>0.2473</v>
      </c>
      <c r="H960" s="18"/>
      <c r="I960" s="89">
        <f t="shared" si="249"/>
        <v>0</v>
      </c>
      <c r="J960" s="3"/>
      <c r="K960" s="3">
        <f t="shared" si="250"/>
        <v>0</v>
      </c>
      <c r="L960" s="3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5.75" customHeight="1">
      <c r="A961" s="31"/>
      <c r="B961" s="89"/>
      <c r="C961" s="89"/>
      <c r="D961" s="18">
        <f t="shared" si="247"/>
        <v>0</v>
      </c>
      <c r="E961" s="18">
        <f>B961*A946</f>
        <v>0</v>
      </c>
      <c r="F961" s="18">
        <f t="shared" si="248"/>
        <v>0</v>
      </c>
      <c r="G961" s="142"/>
      <c r="H961" s="18"/>
      <c r="I961" s="89">
        <f t="shared" si="249"/>
        <v>0</v>
      </c>
      <c r="J961" s="3"/>
      <c r="K961" s="3">
        <f t="shared" si="250"/>
        <v>0</v>
      </c>
      <c r="L961" s="3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5.75" customHeight="1">
      <c r="A962" s="4" t="s">
        <v>495</v>
      </c>
      <c r="B962" s="97">
        <f>SUM(B948:B961)</f>
        <v>0.2473</v>
      </c>
      <c r="C962" s="96"/>
      <c r="D962" s="97">
        <f t="shared" ref="D962:F962" si="251">SUM(D948:D961)</f>
        <v>0.2473</v>
      </c>
      <c r="E962" s="97">
        <f t="shared" si="251"/>
        <v>0.9892</v>
      </c>
      <c r="F962" s="97">
        <f t="shared" si="251"/>
        <v>0.9892</v>
      </c>
      <c r="G962" s="87"/>
      <c r="H962" s="96"/>
      <c r="I962" s="97">
        <f t="shared" ref="I962:L962" si="252">SUM(I948:I961)</f>
        <v>1.1402</v>
      </c>
      <c r="J962" s="98">
        <f t="shared" si="252"/>
        <v>204413</v>
      </c>
      <c r="K962" s="98">
        <f t="shared" si="252"/>
        <v>5428.117</v>
      </c>
      <c r="L962" s="98">
        <f t="shared" si="252"/>
        <v>0</v>
      </c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5.75" customHeight="1">
      <c r="A963" s="8"/>
      <c r="B963" s="100"/>
      <c r="C963" s="100"/>
      <c r="D963" s="100"/>
      <c r="E963" s="100"/>
      <c r="F963" s="100"/>
      <c r="G963" s="100"/>
      <c r="H963" s="100"/>
      <c r="I963" s="101" t="s">
        <v>496</v>
      </c>
      <c r="J963" s="100"/>
      <c r="K963" s="100"/>
      <c r="L963" s="101" t="s">
        <v>497</v>
      </c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5.75" customHeight="1">
      <c r="A964" s="8"/>
      <c r="B964" s="100"/>
      <c r="C964" s="100"/>
      <c r="D964" s="100"/>
      <c r="E964" s="100"/>
      <c r="F964" s="100"/>
      <c r="G964" s="100"/>
      <c r="H964" s="100"/>
      <c r="I964" s="104">
        <f>G960*A946</f>
        <v>0.9892</v>
      </c>
      <c r="J964" s="100"/>
      <c r="K964" s="100"/>
      <c r="L964" s="104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5.75" customHeight="1">
      <c r="A965" s="8"/>
      <c r="B965" s="100"/>
      <c r="C965" s="100"/>
      <c r="D965" s="100"/>
      <c r="E965" s="100"/>
      <c r="F965" s="100"/>
      <c r="G965" s="100"/>
      <c r="H965" s="100"/>
      <c r="I965" s="107"/>
      <c r="J965" s="100"/>
      <c r="K965" s="100"/>
      <c r="L965" s="10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5.75" customHeight="1">
      <c r="A967" s="66" t="s">
        <v>247</v>
      </c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6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5.75" customHeight="1">
      <c r="A968" s="78" t="s">
        <v>478</v>
      </c>
      <c r="B968" s="79" t="s">
        <v>479</v>
      </c>
      <c r="C968" s="75"/>
      <c r="D968" s="76"/>
      <c r="E968" s="80" t="s">
        <v>480</v>
      </c>
      <c r="F968" s="75"/>
      <c r="G968" s="76"/>
      <c r="H968" s="79" t="s">
        <v>481</v>
      </c>
      <c r="I968" s="75"/>
      <c r="J968" s="75"/>
      <c r="K968" s="75"/>
      <c r="L968" s="76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5.75" customHeight="1">
      <c r="A969" s="81">
        <f>'Menu Cíclico'!BD18</f>
        <v>4</v>
      </c>
      <c r="B969" s="82" t="s">
        <v>482</v>
      </c>
      <c r="C969" s="82" t="s">
        <v>483</v>
      </c>
      <c r="D969" s="82" t="s">
        <v>484</v>
      </c>
      <c r="E969" s="82" t="s">
        <v>485</v>
      </c>
      <c r="F969" s="82" t="s">
        <v>484</v>
      </c>
      <c r="G969" s="82" t="s">
        <v>524</v>
      </c>
      <c r="H969" s="82" t="s">
        <v>486</v>
      </c>
      <c r="I969" s="82" t="s">
        <v>487</v>
      </c>
      <c r="J969" s="147" t="s">
        <v>488</v>
      </c>
      <c r="K969" s="85" t="s">
        <v>489</v>
      </c>
      <c r="L969" s="85" t="s">
        <v>490</v>
      </c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5.75" customHeight="1">
      <c r="A970" s="86" t="s">
        <v>491</v>
      </c>
      <c r="B970" s="87"/>
      <c r="C970" s="87"/>
      <c r="D970" s="87"/>
      <c r="E970" s="87"/>
      <c r="F970" s="87"/>
      <c r="G970" s="87"/>
      <c r="H970" s="87"/>
      <c r="I970" s="87"/>
      <c r="J970" s="115"/>
      <c r="K970" s="87"/>
      <c r="L970" s="8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5.75" customHeight="1">
      <c r="A971" s="37" t="s">
        <v>529</v>
      </c>
      <c r="B971" s="89">
        <v>0.15</v>
      </c>
      <c r="C971" s="89">
        <v>0.9</v>
      </c>
      <c r="D971" s="18">
        <f t="shared" ref="D971:D984" si="253">C971*B971</f>
        <v>0.135</v>
      </c>
      <c r="E971" s="18">
        <f>B971*A969</f>
        <v>0.6</v>
      </c>
      <c r="F971" s="18">
        <f t="shared" ref="F971:F984" si="254">E971*C971</f>
        <v>0.54</v>
      </c>
      <c r="G971" s="140">
        <v>0.0</v>
      </c>
      <c r="H971" s="18">
        <v>1.2</v>
      </c>
      <c r="I971" s="89">
        <f t="shared" ref="I971:I984" si="255">H971*E971</f>
        <v>0.72</v>
      </c>
      <c r="J971" s="116">
        <f>'Insumos Buffet'!D97</f>
        <v>5002</v>
      </c>
      <c r="K971" s="3">
        <f t="shared" ref="K971:K984" si="256">J971*I971</f>
        <v>3601.44</v>
      </c>
      <c r="L971" s="3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5.75" customHeight="1">
      <c r="A972" s="31" t="s">
        <v>229</v>
      </c>
      <c r="B972" s="89">
        <v>0.03</v>
      </c>
      <c r="C972" s="89">
        <v>1.0</v>
      </c>
      <c r="D972" s="18">
        <f t="shared" si="253"/>
        <v>0.03</v>
      </c>
      <c r="E972" s="18">
        <f>B972*A969</f>
        <v>0.12</v>
      </c>
      <c r="F972" s="18">
        <f t="shared" si="254"/>
        <v>0.12</v>
      </c>
      <c r="G972" s="87"/>
      <c r="H972" s="18">
        <v>1.0</v>
      </c>
      <c r="I972" s="89">
        <f t="shared" si="255"/>
        <v>0.12</v>
      </c>
      <c r="J972" s="116">
        <f>'Insumos Buffet'!D9</f>
        <v>4311</v>
      </c>
      <c r="K972" s="3">
        <f t="shared" si="256"/>
        <v>517.32</v>
      </c>
      <c r="L972" s="3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5.75" customHeight="1">
      <c r="A973" s="31" t="s">
        <v>459</v>
      </c>
      <c r="B973" s="18">
        <v>0.01</v>
      </c>
      <c r="C973" s="18">
        <v>1.0</v>
      </c>
      <c r="D973" s="18">
        <f t="shared" si="253"/>
        <v>0.01</v>
      </c>
      <c r="E973" s="18">
        <f>B973*A969</f>
        <v>0.04</v>
      </c>
      <c r="F973" s="18">
        <f t="shared" si="254"/>
        <v>0.04</v>
      </c>
      <c r="G973" s="148" t="s">
        <v>527</v>
      </c>
      <c r="H973" s="18">
        <v>1.175</v>
      </c>
      <c r="I973" s="89">
        <f t="shared" si="255"/>
        <v>0.047</v>
      </c>
      <c r="J973" s="116">
        <f>'Insumos Buffet'!D96</f>
        <v>2328</v>
      </c>
      <c r="K973" s="3">
        <f t="shared" si="256"/>
        <v>109.416</v>
      </c>
      <c r="L973" s="3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5.75" customHeight="1">
      <c r="A974" s="31" t="s">
        <v>260</v>
      </c>
      <c r="B974" s="18">
        <v>0.01</v>
      </c>
      <c r="C974" s="18">
        <v>1.0</v>
      </c>
      <c r="D974" s="18">
        <f t="shared" si="253"/>
        <v>0.01</v>
      </c>
      <c r="E974" s="18">
        <f>B974*A969</f>
        <v>0.04</v>
      </c>
      <c r="F974" s="18">
        <f t="shared" si="254"/>
        <v>0.04</v>
      </c>
      <c r="G974" s="142"/>
      <c r="H974" s="18">
        <v>1.0</v>
      </c>
      <c r="I974" s="89">
        <f t="shared" si="255"/>
        <v>0.04</v>
      </c>
      <c r="J974" s="116">
        <f>'Insumos Buffet'!D10</f>
        <v>9535</v>
      </c>
      <c r="K974" s="3">
        <f t="shared" si="256"/>
        <v>381.4</v>
      </c>
      <c r="L974" s="3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5.75" customHeight="1">
      <c r="A975" s="31" t="s">
        <v>378</v>
      </c>
      <c r="B975" s="18">
        <v>0.01</v>
      </c>
      <c r="C975" s="18">
        <v>1.0</v>
      </c>
      <c r="D975" s="18">
        <f t="shared" si="253"/>
        <v>0.01</v>
      </c>
      <c r="E975" s="18">
        <f>B975*A969</f>
        <v>0.04</v>
      </c>
      <c r="F975" s="18">
        <f t="shared" si="254"/>
        <v>0.04</v>
      </c>
      <c r="G975" s="142"/>
      <c r="H975" s="18">
        <v>1.0</v>
      </c>
      <c r="I975" s="89">
        <f t="shared" si="255"/>
        <v>0.04</v>
      </c>
      <c r="J975" s="116">
        <f>'Insumos Buffet'!D25</f>
        <v>12732</v>
      </c>
      <c r="K975" s="3">
        <f t="shared" si="256"/>
        <v>509.28</v>
      </c>
      <c r="L975" s="3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5.75" customHeight="1">
      <c r="A976" s="31" t="s">
        <v>476</v>
      </c>
      <c r="B976" s="18">
        <v>0.005</v>
      </c>
      <c r="C976" s="18">
        <v>1.0</v>
      </c>
      <c r="D976" s="18">
        <f t="shared" si="253"/>
        <v>0.005</v>
      </c>
      <c r="E976" s="18">
        <f>B976*A969</f>
        <v>0.02</v>
      </c>
      <c r="F976" s="18">
        <f t="shared" si="254"/>
        <v>0.02</v>
      </c>
      <c r="G976" s="87"/>
      <c r="H976" s="18">
        <v>1.25</v>
      </c>
      <c r="I976" s="89">
        <f t="shared" si="255"/>
        <v>0.025</v>
      </c>
      <c r="J976" s="116">
        <f>'Insumos Buffet'!D68</f>
        <v>48684</v>
      </c>
      <c r="K976" s="3">
        <f t="shared" si="256"/>
        <v>1217.1</v>
      </c>
      <c r="L976" s="3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5.75" customHeight="1">
      <c r="A977" s="31" t="s">
        <v>505</v>
      </c>
      <c r="B977" s="18">
        <v>0.002</v>
      </c>
      <c r="C977" s="18">
        <v>1.0</v>
      </c>
      <c r="D977" s="18">
        <f t="shared" si="253"/>
        <v>0.002</v>
      </c>
      <c r="E977" s="18">
        <f>B977*A969</f>
        <v>0.008</v>
      </c>
      <c r="F977" s="18">
        <f t="shared" si="254"/>
        <v>0.008</v>
      </c>
      <c r="G977" s="59"/>
      <c r="H977" s="18">
        <v>1.0</v>
      </c>
      <c r="I977" s="89">
        <f t="shared" si="255"/>
        <v>0.008</v>
      </c>
      <c r="J977" s="116">
        <f>'Insumos Buffet'!D82</f>
        <v>3200</v>
      </c>
      <c r="K977" s="3">
        <f t="shared" si="256"/>
        <v>25.6</v>
      </c>
      <c r="L977" s="3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5.75" customHeight="1">
      <c r="A978" s="31" t="s">
        <v>494</v>
      </c>
      <c r="B978" s="89">
        <v>0.001</v>
      </c>
      <c r="C978" s="89">
        <v>1.0</v>
      </c>
      <c r="D978" s="18">
        <f t="shared" si="253"/>
        <v>0.001</v>
      </c>
      <c r="E978" s="18">
        <f>B978*A969</f>
        <v>0.004</v>
      </c>
      <c r="F978" s="18">
        <f t="shared" si="254"/>
        <v>0.004</v>
      </c>
      <c r="G978" s="148" t="s">
        <v>528</v>
      </c>
      <c r="H978" s="18">
        <v>1.0</v>
      </c>
      <c r="I978" s="89">
        <f t="shared" si="255"/>
        <v>0.004</v>
      </c>
      <c r="J978" s="116">
        <f>'Insumos Buffet'!D70</f>
        <v>145000</v>
      </c>
      <c r="K978" s="3">
        <f t="shared" si="256"/>
        <v>580</v>
      </c>
      <c r="L978" s="3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5.75" customHeight="1">
      <c r="A979" s="31" t="s">
        <v>441</v>
      </c>
      <c r="B979" s="89">
        <v>0.01</v>
      </c>
      <c r="C979" s="89">
        <v>1.0</v>
      </c>
      <c r="D979" s="18">
        <f t="shared" si="253"/>
        <v>0.01</v>
      </c>
      <c r="E979" s="18">
        <f>B979*A969</f>
        <v>0.04</v>
      </c>
      <c r="F979" s="18">
        <f t="shared" si="254"/>
        <v>0.04</v>
      </c>
      <c r="G979" s="142"/>
      <c r="H979" s="18">
        <v>1.0</v>
      </c>
      <c r="I979" s="89">
        <f t="shared" si="255"/>
        <v>0.04</v>
      </c>
      <c r="J979" s="116">
        <f>'Insumos Buffet'!D88</f>
        <v>49781.722</v>
      </c>
      <c r="K979" s="3">
        <f t="shared" si="256"/>
        <v>1991.26888</v>
      </c>
      <c r="L979" s="3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5.75" customHeight="1">
      <c r="A980" s="2" t="s">
        <v>47</v>
      </c>
      <c r="B980" s="89">
        <v>0.01</v>
      </c>
      <c r="C980" s="89">
        <v>1.0</v>
      </c>
      <c r="D980" s="18">
        <f t="shared" si="253"/>
        <v>0.01</v>
      </c>
      <c r="E980" s="18">
        <f>B980*A969</f>
        <v>0.04</v>
      </c>
      <c r="F980" s="18">
        <f t="shared" si="254"/>
        <v>0.04</v>
      </c>
      <c r="G980" s="142"/>
      <c r="H980" s="18">
        <v>1.0</v>
      </c>
      <c r="I980" s="89">
        <f t="shared" si="255"/>
        <v>0.04</v>
      </c>
      <c r="J980" s="116">
        <f>'Insumos Buffet'!D2</f>
        <v>6820</v>
      </c>
      <c r="K980" s="3">
        <f t="shared" si="256"/>
        <v>272.8</v>
      </c>
      <c r="L980" s="3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5.75" customHeight="1">
      <c r="A981" s="2" t="s">
        <v>147</v>
      </c>
      <c r="B981" s="89">
        <v>0.001</v>
      </c>
      <c r="C981" s="89">
        <v>1.0</v>
      </c>
      <c r="D981" s="18">
        <f t="shared" si="253"/>
        <v>0.001</v>
      </c>
      <c r="E981" s="18">
        <f>B981*A969</f>
        <v>0.004</v>
      </c>
      <c r="F981" s="18">
        <f t="shared" si="254"/>
        <v>0.004</v>
      </c>
      <c r="G981" s="142"/>
      <c r="H981" s="18">
        <v>1.175</v>
      </c>
      <c r="I981" s="89">
        <f t="shared" si="255"/>
        <v>0.0047</v>
      </c>
      <c r="J981" s="116">
        <f>'Insumos Buffet'!D6</f>
        <v>16490</v>
      </c>
      <c r="K981" s="3">
        <f t="shared" si="256"/>
        <v>77.503</v>
      </c>
      <c r="L981" s="3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5.75" customHeight="1">
      <c r="A982" s="209" t="s">
        <v>345</v>
      </c>
      <c r="B982" s="127">
        <v>0.01</v>
      </c>
      <c r="C982" s="127">
        <v>1.0</v>
      </c>
      <c r="D982" s="95">
        <f t="shared" si="253"/>
        <v>0.01</v>
      </c>
      <c r="E982" s="95">
        <f>B982*A969</f>
        <v>0.04</v>
      </c>
      <c r="F982" s="18">
        <f t="shared" si="254"/>
        <v>0.04</v>
      </c>
      <c r="G982" s="87"/>
      <c r="H982" s="95">
        <v>1.175</v>
      </c>
      <c r="I982" s="89">
        <f t="shared" si="255"/>
        <v>0.047</v>
      </c>
      <c r="J982" s="118">
        <f>'Insumos Buffet'!D21</f>
        <v>2990</v>
      </c>
      <c r="K982" s="3">
        <f t="shared" si="256"/>
        <v>140.53</v>
      </c>
      <c r="L982" s="3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5.75" customHeight="1">
      <c r="A983" s="31"/>
      <c r="B983" s="89"/>
      <c r="C983" s="89"/>
      <c r="D983" s="18">
        <f t="shared" si="253"/>
        <v>0</v>
      </c>
      <c r="E983" s="18">
        <f>B983*A969</f>
        <v>0</v>
      </c>
      <c r="F983" s="18">
        <f t="shared" si="254"/>
        <v>0</v>
      </c>
      <c r="G983" s="143">
        <f>F985/A969</f>
        <v>0.234</v>
      </c>
      <c r="H983" s="18"/>
      <c r="I983" s="89">
        <f t="shared" si="255"/>
        <v>0</v>
      </c>
      <c r="J983" s="3"/>
      <c r="K983" s="3">
        <f t="shared" si="256"/>
        <v>0</v>
      </c>
      <c r="L983" s="3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5.75" customHeight="1">
      <c r="A984" s="31"/>
      <c r="B984" s="89"/>
      <c r="C984" s="89"/>
      <c r="D984" s="18">
        <f t="shared" si="253"/>
        <v>0</v>
      </c>
      <c r="E984" s="18">
        <f>B984*A969</f>
        <v>0</v>
      </c>
      <c r="F984" s="18">
        <f t="shared" si="254"/>
        <v>0</v>
      </c>
      <c r="G984" s="142"/>
      <c r="H984" s="18"/>
      <c r="I984" s="89">
        <f t="shared" si="255"/>
        <v>0</v>
      </c>
      <c r="J984" s="3"/>
      <c r="K984" s="3">
        <f t="shared" si="256"/>
        <v>0</v>
      </c>
      <c r="L984" s="3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5.75" customHeight="1">
      <c r="A985" s="4" t="s">
        <v>495</v>
      </c>
      <c r="B985" s="97">
        <f>SUM(B971:B984)</f>
        <v>0.249</v>
      </c>
      <c r="C985" s="96"/>
      <c r="D985" s="97">
        <f t="shared" ref="D985:F985" si="257">SUM(D971:D984)</f>
        <v>0.234</v>
      </c>
      <c r="E985" s="97">
        <f t="shared" si="257"/>
        <v>0.996</v>
      </c>
      <c r="F985" s="97">
        <f t="shared" si="257"/>
        <v>0.936</v>
      </c>
      <c r="G985" s="87"/>
      <c r="H985" s="96"/>
      <c r="I985" s="97">
        <f t="shared" ref="I985:L985" si="258">SUM(I971:I984)</f>
        <v>1.1357</v>
      </c>
      <c r="J985" s="98">
        <f t="shared" si="258"/>
        <v>306873.722</v>
      </c>
      <c r="K985" s="98">
        <f t="shared" si="258"/>
        <v>9423.65788</v>
      </c>
      <c r="L985" s="98">
        <f t="shared" si="258"/>
        <v>0</v>
      </c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5.75" customHeight="1">
      <c r="A986" s="8"/>
      <c r="B986" s="100"/>
      <c r="C986" s="100"/>
      <c r="D986" s="100"/>
      <c r="E986" s="100"/>
      <c r="F986" s="100"/>
      <c r="G986" s="100"/>
      <c r="H986" s="100"/>
      <c r="I986" s="101" t="s">
        <v>496</v>
      </c>
      <c r="J986" s="100"/>
      <c r="K986" s="100"/>
      <c r="L986" s="101" t="s">
        <v>497</v>
      </c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5.75" customHeight="1">
      <c r="A987" s="8"/>
      <c r="B987" s="100"/>
      <c r="C987" s="100"/>
      <c r="D987" s="100"/>
      <c r="E987" s="100"/>
      <c r="F987" s="100"/>
      <c r="G987" s="100"/>
      <c r="H987" s="100"/>
      <c r="I987" s="104">
        <f>G983*A969</f>
        <v>0.936</v>
      </c>
      <c r="J987" s="100"/>
      <c r="K987" s="100"/>
      <c r="L987" s="104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5.75" customHeight="1">
      <c r="A990" s="66" t="s">
        <v>268</v>
      </c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6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5.75" customHeight="1">
      <c r="A991" s="78" t="s">
        <v>478</v>
      </c>
      <c r="B991" s="79" t="s">
        <v>479</v>
      </c>
      <c r="C991" s="75"/>
      <c r="D991" s="76"/>
      <c r="E991" s="80" t="s">
        <v>480</v>
      </c>
      <c r="F991" s="75"/>
      <c r="G991" s="76"/>
      <c r="H991" s="79" t="s">
        <v>481</v>
      </c>
      <c r="I991" s="75"/>
      <c r="J991" s="75"/>
      <c r="K991" s="75"/>
      <c r="L991" s="76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5.75" customHeight="1">
      <c r="A992" s="81">
        <f>'Menu Cíclico'!BH17</f>
        <v>4</v>
      </c>
      <c r="B992" s="82" t="s">
        <v>482</v>
      </c>
      <c r="C992" s="82" t="s">
        <v>483</v>
      </c>
      <c r="D992" s="82" t="s">
        <v>484</v>
      </c>
      <c r="E992" s="82" t="s">
        <v>485</v>
      </c>
      <c r="F992" s="82" t="s">
        <v>484</v>
      </c>
      <c r="G992" s="82" t="s">
        <v>524</v>
      </c>
      <c r="H992" s="82" t="s">
        <v>486</v>
      </c>
      <c r="I992" s="82" t="s">
        <v>487</v>
      </c>
      <c r="J992" s="147" t="s">
        <v>488</v>
      </c>
      <c r="K992" s="85" t="s">
        <v>489</v>
      </c>
      <c r="L992" s="85" t="s">
        <v>490</v>
      </c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5.75" customHeight="1">
      <c r="A993" s="86" t="s">
        <v>491</v>
      </c>
      <c r="B993" s="87"/>
      <c r="C993" s="87"/>
      <c r="D993" s="87"/>
      <c r="E993" s="87"/>
      <c r="F993" s="87"/>
      <c r="G993" s="87"/>
      <c r="H993" s="87"/>
      <c r="I993" s="87"/>
      <c r="J993" s="115"/>
      <c r="K993" s="87"/>
      <c r="L993" s="8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5.75" customHeight="1">
      <c r="A994" s="37" t="s">
        <v>433</v>
      </c>
      <c r="B994" s="89">
        <v>0.02</v>
      </c>
      <c r="C994" s="89">
        <v>1.0</v>
      </c>
      <c r="D994" s="18">
        <f t="shared" ref="D994:D1007" si="259">C994*B994</f>
        <v>0.02</v>
      </c>
      <c r="E994" s="18">
        <f>B994*A992</f>
        <v>0.08</v>
      </c>
      <c r="F994" s="18">
        <f t="shared" ref="F994:F1007" si="260">E994*C994</f>
        <v>0.08</v>
      </c>
      <c r="G994" s="140">
        <v>0.0</v>
      </c>
      <c r="H994" s="18">
        <v>1.125</v>
      </c>
      <c r="I994" s="89">
        <f t="shared" ref="I994:I1007" si="261">H994*E994</f>
        <v>0.09</v>
      </c>
      <c r="J994" s="116">
        <f>'Insumos Buffet'!D49</f>
        <v>18397</v>
      </c>
      <c r="K994" s="3">
        <f t="shared" ref="K994:K1007" si="262">J994*I994</f>
        <v>1655.73</v>
      </c>
      <c r="L994" s="3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5.75" customHeight="1">
      <c r="A995" s="31" t="s">
        <v>434</v>
      </c>
      <c r="B995" s="89">
        <v>0.01</v>
      </c>
      <c r="C995" s="89">
        <v>1.0</v>
      </c>
      <c r="D995" s="18">
        <f t="shared" si="259"/>
        <v>0.01</v>
      </c>
      <c r="E995" s="18">
        <f>B995*A992</f>
        <v>0.04</v>
      </c>
      <c r="F995" s="18">
        <f t="shared" si="260"/>
        <v>0.04</v>
      </c>
      <c r="G995" s="87"/>
      <c r="H995" s="18">
        <v>1.125</v>
      </c>
      <c r="I995" s="89">
        <f t="shared" si="261"/>
        <v>0.045</v>
      </c>
      <c r="J995" s="116">
        <f>'Insumos Buffet'!D50</f>
        <v>5280</v>
      </c>
      <c r="K995" s="3">
        <f t="shared" si="262"/>
        <v>237.6</v>
      </c>
      <c r="L995" s="3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5.75" customHeight="1">
      <c r="A996" s="31" t="s">
        <v>345</v>
      </c>
      <c r="B996" s="18">
        <v>0.05</v>
      </c>
      <c r="C996" s="18">
        <v>1.0</v>
      </c>
      <c r="D996" s="18">
        <f t="shared" si="259"/>
        <v>0.05</v>
      </c>
      <c r="E996" s="18">
        <f>B996*A992</f>
        <v>0.2</v>
      </c>
      <c r="F996" s="18">
        <f t="shared" si="260"/>
        <v>0.2</v>
      </c>
      <c r="G996" s="148" t="s">
        <v>527</v>
      </c>
      <c r="H996" s="18">
        <v>1.175</v>
      </c>
      <c r="I996" s="89">
        <f t="shared" si="261"/>
        <v>0.235</v>
      </c>
      <c r="J996" s="116">
        <f>'Insumos Buffet'!D21</f>
        <v>2990</v>
      </c>
      <c r="K996" s="3">
        <f t="shared" si="262"/>
        <v>702.65</v>
      </c>
      <c r="L996" s="3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5.75" customHeight="1">
      <c r="A997" s="31" t="s">
        <v>529</v>
      </c>
      <c r="B997" s="18">
        <v>0.05</v>
      </c>
      <c r="C997" s="18">
        <v>1.0</v>
      </c>
      <c r="D997" s="18">
        <f t="shared" si="259"/>
        <v>0.05</v>
      </c>
      <c r="E997" s="18">
        <f>B997*A992</f>
        <v>0.2</v>
      </c>
      <c r="F997" s="18">
        <f t="shared" si="260"/>
        <v>0.2</v>
      </c>
      <c r="G997" s="142"/>
      <c r="H997" s="18">
        <v>1.175</v>
      </c>
      <c r="I997" s="89">
        <f t="shared" si="261"/>
        <v>0.235</v>
      </c>
      <c r="J997" s="116">
        <f>'Insumos Buffet'!D97</f>
        <v>5002</v>
      </c>
      <c r="K997" s="3">
        <f t="shared" si="262"/>
        <v>1175.47</v>
      </c>
      <c r="L997" s="3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5.75" customHeight="1">
      <c r="A998" s="31" t="s">
        <v>531</v>
      </c>
      <c r="B998" s="18">
        <v>0.03</v>
      </c>
      <c r="C998" s="18">
        <v>1.0</v>
      </c>
      <c r="D998" s="18">
        <f t="shared" si="259"/>
        <v>0.03</v>
      </c>
      <c r="E998" s="18">
        <f>B998*A992</f>
        <v>0.12</v>
      </c>
      <c r="F998" s="18">
        <f t="shared" si="260"/>
        <v>0.12</v>
      </c>
      <c r="G998" s="142"/>
      <c r="H998" s="18">
        <v>1.175</v>
      </c>
      <c r="I998" s="89">
        <f t="shared" si="261"/>
        <v>0.141</v>
      </c>
      <c r="J998" s="116">
        <f>'Insumos Buffet'!D99</f>
        <v>6507</v>
      </c>
      <c r="K998" s="3">
        <f t="shared" si="262"/>
        <v>917.487</v>
      </c>
      <c r="L998" s="3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5.75" customHeight="1">
      <c r="A999" s="31" t="s">
        <v>459</v>
      </c>
      <c r="B999" s="18">
        <v>0.05</v>
      </c>
      <c r="C999" s="18">
        <v>1.0</v>
      </c>
      <c r="D999" s="18">
        <f t="shared" si="259"/>
        <v>0.05</v>
      </c>
      <c r="E999" s="18">
        <f>B999*A992</f>
        <v>0.2</v>
      </c>
      <c r="F999" s="18">
        <f t="shared" si="260"/>
        <v>0.2</v>
      </c>
      <c r="G999" s="87"/>
      <c r="H999" s="18">
        <v>1.175</v>
      </c>
      <c r="I999" s="89">
        <f t="shared" si="261"/>
        <v>0.235</v>
      </c>
      <c r="J999" s="116">
        <f>'Insumos Buffet'!D96</f>
        <v>2328</v>
      </c>
      <c r="K999" s="3">
        <f t="shared" si="262"/>
        <v>547.08</v>
      </c>
      <c r="L999" s="3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5.75" customHeight="1">
      <c r="A1000" s="31" t="s">
        <v>534</v>
      </c>
      <c r="B1000" s="18">
        <v>0.03</v>
      </c>
      <c r="C1000" s="18">
        <v>1.0</v>
      </c>
      <c r="D1000" s="18">
        <f t="shared" si="259"/>
        <v>0.03</v>
      </c>
      <c r="E1000" s="18">
        <f>B1000*A992</f>
        <v>0.12</v>
      </c>
      <c r="F1000" s="18">
        <f t="shared" si="260"/>
        <v>0.12</v>
      </c>
      <c r="G1000" s="59"/>
      <c r="H1000" s="18">
        <v>1.2</v>
      </c>
      <c r="I1000" s="89">
        <f t="shared" si="261"/>
        <v>0.144</v>
      </c>
      <c r="J1000" s="116">
        <f>'Insumos Buffet'!D102</f>
        <v>3500</v>
      </c>
      <c r="K1000" s="3">
        <f t="shared" si="262"/>
        <v>504</v>
      </c>
      <c r="L1000" s="3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5.75" customHeight="1">
      <c r="A1001" s="31" t="s">
        <v>469</v>
      </c>
      <c r="B1001" s="89">
        <v>0.02</v>
      </c>
      <c r="C1001" s="89">
        <v>1.0</v>
      </c>
      <c r="D1001" s="18">
        <f t="shared" si="259"/>
        <v>0.02</v>
      </c>
      <c r="E1001" s="18">
        <f>B1001*A992</f>
        <v>0.08</v>
      </c>
      <c r="F1001" s="18">
        <f t="shared" si="260"/>
        <v>0.08</v>
      </c>
      <c r="G1001" s="148" t="s">
        <v>528</v>
      </c>
      <c r="H1001" s="18">
        <v>1.0</v>
      </c>
      <c r="I1001" s="89">
        <f t="shared" si="261"/>
        <v>0.08</v>
      </c>
      <c r="J1001" s="116">
        <f>'Insumos Buffet'!D60</f>
        <v>32018</v>
      </c>
      <c r="K1001" s="3">
        <f t="shared" si="262"/>
        <v>2561.44</v>
      </c>
      <c r="L1001" s="3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5.75" customHeight="1">
      <c r="A1002" s="31" t="s">
        <v>47</v>
      </c>
      <c r="B1002" s="89">
        <v>0.01</v>
      </c>
      <c r="C1002" s="89">
        <v>1.0</v>
      </c>
      <c r="D1002" s="18">
        <f t="shared" si="259"/>
        <v>0.01</v>
      </c>
      <c r="E1002" s="18">
        <f>B1002*A992</f>
        <v>0.04</v>
      </c>
      <c r="F1002" s="18">
        <f t="shared" si="260"/>
        <v>0.04</v>
      </c>
      <c r="G1002" s="142"/>
      <c r="H1002" s="18">
        <v>1.0</v>
      </c>
      <c r="I1002" s="89">
        <f t="shared" si="261"/>
        <v>0.04</v>
      </c>
      <c r="J1002" s="116">
        <f>'Insumos Buffet'!D2</f>
        <v>6820</v>
      </c>
      <c r="K1002" s="3">
        <f t="shared" si="262"/>
        <v>272.8</v>
      </c>
      <c r="L1002" s="3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5.75" customHeight="1">
      <c r="A1003" s="31" t="s">
        <v>505</v>
      </c>
      <c r="B1003" s="89">
        <v>0.002</v>
      </c>
      <c r="C1003" s="89">
        <v>1.0</v>
      </c>
      <c r="D1003" s="18">
        <f t="shared" si="259"/>
        <v>0.002</v>
      </c>
      <c r="E1003" s="18">
        <f>B1003*A992</f>
        <v>0.008</v>
      </c>
      <c r="F1003" s="18">
        <f t="shared" si="260"/>
        <v>0.008</v>
      </c>
      <c r="G1003" s="142"/>
      <c r="H1003" s="18">
        <v>1.0</v>
      </c>
      <c r="I1003" s="89">
        <f t="shared" si="261"/>
        <v>0.008</v>
      </c>
      <c r="J1003" s="116">
        <f>'Insumos Buffet'!D82</f>
        <v>3200</v>
      </c>
      <c r="K1003" s="3">
        <f t="shared" si="262"/>
        <v>25.6</v>
      </c>
      <c r="L1003" s="3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5.75" customHeight="1">
      <c r="A1004" s="31" t="s">
        <v>494</v>
      </c>
      <c r="B1004" s="89">
        <v>0.001</v>
      </c>
      <c r="C1004" s="89">
        <v>1.0</v>
      </c>
      <c r="D1004" s="18">
        <f t="shared" si="259"/>
        <v>0.001</v>
      </c>
      <c r="E1004" s="18">
        <f>B1004*A992</f>
        <v>0.004</v>
      </c>
      <c r="F1004" s="18">
        <f t="shared" si="260"/>
        <v>0.004</v>
      </c>
      <c r="G1004" s="142"/>
      <c r="H1004" s="18">
        <v>1.0</v>
      </c>
      <c r="I1004" s="89">
        <f t="shared" si="261"/>
        <v>0.004</v>
      </c>
      <c r="J1004" s="116">
        <f>'Insumos Buffet'!D70</f>
        <v>145000</v>
      </c>
      <c r="K1004" s="3">
        <f t="shared" si="262"/>
        <v>580</v>
      </c>
      <c r="L1004" s="3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5.75" customHeight="1">
      <c r="A1005" s="31"/>
      <c r="B1005" s="89"/>
      <c r="C1005" s="89"/>
      <c r="D1005" s="95">
        <f t="shared" si="259"/>
        <v>0</v>
      </c>
      <c r="E1005" s="95">
        <f>B1005*A992</f>
        <v>0</v>
      </c>
      <c r="F1005" s="18">
        <f t="shared" si="260"/>
        <v>0</v>
      </c>
      <c r="G1005" s="87"/>
      <c r="H1005" s="18"/>
      <c r="I1005" s="89">
        <f t="shared" si="261"/>
        <v>0</v>
      </c>
      <c r="J1005" s="118"/>
      <c r="K1005" s="3">
        <f t="shared" si="262"/>
        <v>0</v>
      </c>
      <c r="L1005" s="3"/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  <row r="1006" ht="15.75" customHeight="1">
      <c r="A1006" s="31"/>
      <c r="B1006" s="89"/>
      <c r="C1006" s="89"/>
      <c r="D1006" s="18">
        <f t="shared" si="259"/>
        <v>0</v>
      </c>
      <c r="E1006" s="18">
        <f>B1006*A992</f>
        <v>0</v>
      </c>
      <c r="F1006" s="18">
        <f t="shared" si="260"/>
        <v>0</v>
      </c>
      <c r="G1006" s="143">
        <f>F1008/A992</f>
        <v>0.273</v>
      </c>
      <c r="H1006" s="18"/>
      <c r="I1006" s="89">
        <f t="shared" si="261"/>
        <v>0</v>
      </c>
      <c r="J1006" s="3"/>
      <c r="K1006" s="3">
        <f t="shared" si="262"/>
        <v>0</v>
      </c>
      <c r="L1006" s="3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</row>
    <row r="1007" ht="15.75" customHeight="1">
      <c r="A1007" s="31"/>
      <c r="B1007" s="89"/>
      <c r="C1007" s="89"/>
      <c r="D1007" s="18">
        <f t="shared" si="259"/>
        <v>0</v>
      </c>
      <c r="E1007" s="18">
        <f>B1007*A992</f>
        <v>0</v>
      </c>
      <c r="F1007" s="18">
        <f t="shared" si="260"/>
        <v>0</v>
      </c>
      <c r="G1007" s="142"/>
      <c r="H1007" s="18"/>
      <c r="I1007" s="89">
        <f t="shared" si="261"/>
        <v>0</v>
      </c>
      <c r="J1007" s="3"/>
      <c r="K1007" s="3">
        <f t="shared" si="262"/>
        <v>0</v>
      </c>
      <c r="L1007" s="3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</row>
    <row r="1008" ht="15.75" customHeight="1">
      <c r="A1008" s="4" t="s">
        <v>495</v>
      </c>
      <c r="B1008" s="97">
        <f>SUM(B994:B1007)</f>
        <v>0.273</v>
      </c>
      <c r="C1008" s="96"/>
      <c r="D1008" s="97">
        <f t="shared" ref="D1008:F1008" si="263">SUM(D994:D1007)</f>
        <v>0.273</v>
      </c>
      <c r="E1008" s="97">
        <f t="shared" si="263"/>
        <v>1.092</v>
      </c>
      <c r="F1008" s="97">
        <f t="shared" si="263"/>
        <v>1.092</v>
      </c>
      <c r="G1008" s="87"/>
      <c r="H1008" s="96"/>
      <c r="I1008" s="97">
        <f t="shared" ref="I1008:L1008" si="264">SUM(I994:I1007)</f>
        <v>1.257</v>
      </c>
      <c r="J1008" s="98">
        <f t="shared" si="264"/>
        <v>231042</v>
      </c>
      <c r="K1008" s="98">
        <f t="shared" si="264"/>
        <v>9179.857</v>
      </c>
      <c r="L1008" s="98">
        <f t="shared" si="264"/>
        <v>0</v>
      </c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</row>
    <row r="1009" ht="15.75" customHeight="1">
      <c r="A1009" s="8"/>
      <c r="B1009" s="100"/>
      <c r="C1009" s="100"/>
      <c r="D1009" s="100"/>
      <c r="E1009" s="100"/>
      <c r="F1009" s="100"/>
      <c r="G1009" s="100"/>
      <c r="H1009" s="100"/>
      <c r="I1009" s="101" t="s">
        <v>496</v>
      </c>
      <c r="J1009" s="100"/>
      <c r="K1009" s="100"/>
      <c r="L1009" s="101" t="s">
        <v>497</v>
      </c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</row>
    <row r="1010" ht="15.75" customHeight="1">
      <c r="A1010" s="8"/>
      <c r="B1010" s="100"/>
      <c r="C1010" s="100"/>
      <c r="D1010" s="100"/>
      <c r="E1010" s="100"/>
      <c r="F1010" s="100"/>
      <c r="G1010" s="100"/>
      <c r="H1010" s="100"/>
      <c r="I1010" s="104">
        <f>G1006*A992</f>
        <v>1.092</v>
      </c>
      <c r="J1010" s="100"/>
      <c r="K1010" s="100"/>
      <c r="L1010" s="104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</row>
    <row r="1011" ht="15.75" customHeight="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</row>
    <row r="1012" ht="15.75" customHeight="1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</row>
    <row r="1013" ht="15.75" customHeight="1">
      <c r="A1013" s="66" t="s">
        <v>181</v>
      </c>
      <c r="B1013" s="75"/>
      <c r="C1013" s="75"/>
      <c r="D1013" s="75"/>
      <c r="E1013" s="75"/>
      <c r="F1013" s="75"/>
      <c r="G1013" s="75"/>
      <c r="H1013" s="75"/>
      <c r="I1013" s="75"/>
      <c r="J1013" s="75"/>
      <c r="K1013" s="75"/>
      <c r="L1013" s="76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</row>
    <row r="1014" ht="15.75" customHeight="1">
      <c r="A1014" s="78" t="s">
        <v>478</v>
      </c>
      <c r="B1014" s="79" t="s">
        <v>479</v>
      </c>
      <c r="C1014" s="75"/>
      <c r="D1014" s="76"/>
      <c r="E1014" s="80" t="s">
        <v>480</v>
      </c>
      <c r="F1014" s="75"/>
      <c r="G1014" s="76"/>
      <c r="H1014" s="79" t="s">
        <v>481</v>
      </c>
      <c r="I1014" s="75"/>
      <c r="J1014" s="75"/>
      <c r="K1014" s="75"/>
      <c r="L1014" s="76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</row>
    <row r="1015" ht="15.75" customHeight="1">
      <c r="A1015" s="81">
        <f>'Menu Cíclico'!BH18</f>
        <v>4</v>
      </c>
      <c r="B1015" s="82" t="s">
        <v>482</v>
      </c>
      <c r="C1015" s="82" t="s">
        <v>483</v>
      </c>
      <c r="D1015" s="82" t="s">
        <v>484</v>
      </c>
      <c r="E1015" s="82" t="s">
        <v>485</v>
      </c>
      <c r="F1015" s="82" t="s">
        <v>484</v>
      </c>
      <c r="G1015" s="82" t="s">
        <v>524</v>
      </c>
      <c r="H1015" s="82" t="s">
        <v>486</v>
      </c>
      <c r="I1015" s="82" t="s">
        <v>487</v>
      </c>
      <c r="J1015" s="147" t="s">
        <v>488</v>
      </c>
      <c r="K1015" s="85" t="s">
        <v>489</v>
      </c>
      <c r="L1015" s="85" t="s">
        <v>490</v>
      </c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</row>
    <row r="1016" ht="15.75" customHeight="1">
      <c r="A1016" s="86" t="s">
        <v>491</v>
      </c>
      <c r="B1016" s="87"/>
      <c r="C1016" s="87"/>
      <c r="D1016" s="87"/>
      <c r="E1016" s="87"/>
      <c r="F1016" s="87"/>
      <c r="G1016" s="87"/>
      <c r="H1016" s="87"/>
      <c r="I1016" s="87"/>
      <c r="J1016" s="115"/>
      <c r="K1016" s="87"/>
      <c r="L1016" s="87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</row>
    <row r="1017" ht="15.75" customHeight="1">
      <c r="A1017" s="37" t="s">
        <v>381</v>
      </c>
      <c r="B1017" s="89">
        <v>0.21</v>
      </c>
      <c r="C1017" s="89">
        <v>1.0</v>
      </c>
      <c r="D1017" s="18">
        <f t="shared" ref="D1017:D1030" si="265">C1017*B1017</f>
        <v>0.21</v>
      </c>
      <c r="E1017" s="18">
        <f>B1017*A1015</f>
        <v>0.84</v>
      </c>
      <c r="F1017" s="18">
        <f t="shared" ref="F1017:F1030" si="266">E1017*C1017</f>
        <v>0.84</v>
      </c>
      <c r="G1017" s="140">
        <v>0.0</v>
      </c>
      <c r="H1017" s="18">
        <v>1.0</v>
      </c>
      <c r="I1017" s="89">
        <f t="shared" ref="I1017:I1030" si="267">H1017*E1017</f>
        <v>0.84</v>
      </c>
      <c r="J1017" s="116">
        <f>'Insumos Buffet'!D26</f>
        <v>14000</v>
      </c>
      <c r="K1017" s="3">
        <f t="shared" ref="K1017:K1030" si="268">J1017*I1017</f>
        <v>11760</v>
      </c>
      <c r="L1017" s="3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</row>
    <row r="1018" ht="15.75" customHeight="1">
      <c r="A1018" s="31" t="s">
        <v>423</v>
      </c>
      <c r="B1018" s="89">
        <v>0.02</v>
      </c>
      <c r="C1018" s="89">
        <v>1.0</v>
      </c>
      <c r="D1018" s="18">
        <f t="shared" si="265"/>
        <v>0.02</v>
      </c>
      <c r="E1018" s="18">
        <f>B1018*A1015</f>
        <v>0.08</v>
      </c>
      <c r="F1018" s="18">
        <f t="shared" si="266"/>
        <v>0.08</v>
      </c>
      <c r="G1018" s="87"/>
      <c r="H1018" s="18">
        <v>1.0</v>
      </c>
      <c r="I1018" s="89">
        <f t="shared" si="267"/>
        <v>0.08</v>
      </c>
      <c r="J1018" s="116">
        <f>'Insumos Buffet'!D41</f>
        <v>432</v>
      </c>
      <c r="K1018" s="3">
        <f t="shared" si="268"/>
        <v>34.56</v>
      </c>
      <c r="L1018" s="3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</row>
    <row r="1019" ht="15.75" customHeight="1">
      <c r="A1019" s="31" t="s">
        <v>422</v>
      </c>
      <c r="B1019" s="18">
        <v>0.01</v>
      </c>
      <c r="C1019" s="18">
        <v>1.0</v>
      </c>
      <c r="D1019" s="18">
        <f t="shared" si="265"/>
        <v>0.01</v>
      </c>
      <c r="E1019" s="18">
        <f>B1019*A1015</f>
        <v>0.04</v>
      </c>
      <c r="F1019" s="18">
        <f t="shared" si="266"/>
        <v>0.04</v>
      </c>
      <c r="G1019" s="148" t="s">
        <v>527</v>
      </c>
      <c r="H1019" s="18">
        <v>1.0</v>
      </c>
      <c r="I1019" s="89">
        <f t="shared" si="267"/>
        <v>0.04</v>
      </c>
      <c r="J1019" s="116">
        <f>'Insumos Buffet'!D40</f>
        <v>3890</v>
      </c>
      <c r="K1019" s="3">
        <f t="shared" si="268"/>
        <v>155.6</v>
      </c>
      <c r="L1019" s="3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</row>
    <row r="1020" ht="15.75" customHeight="1">
      <c r="A1020" s="31" t="s">
        <v>421</v>
      </c>
      <c r="B1020" s="18">
        <v>0.01</v>
      </c>
      <c r="C1020" s="18">
        <v>1.0</v>
      </c>
      <c r="D1020" s="18">
        <f t="shared" si="265"/>
        <v>0.01</v>
      </c>
      <c r="E1020" s="18">
        <f>B1020*A1015</f>
        <v>0.04</v>
      </c>
      <c r="F1020" s="18">
        <f t="shared" si="266"/>
        <v>0.04</v>
      </c>
      <c r="G1020" s="142"/>
      <c r="H1020" s="18">
        <v>1.0</v>
      </c>
      <c r="I1020" s="89">
        <f t="shared" si="267"/>
        <v>0.04</v>
      </c>
      <c r="J1020" s="116">
        <f>'Insumos Buffet'!D39</f>
        <v>4555</v>
      </c>
      <c r="K1020" s="3">
        <f t="shared" si="268"/>
        <v>182.2</v>
      </c>
      <c r="L1020" s="3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</row>
    <row r="1021" ht="15.75" customHeight="1">
      <c r="A1021" s="31" t="s">
        <v>47</v>
      </c>
      <c r="B1021" s="18">
        <v>0.01</v>
      </c>
      <c r="C1021" s="18">
        <v>1.0</v>
      </c>
      <c r="D1021" s="18">
        <f t="shared" si="265"/>
        <v>0.01</v>
      </c>
      <c r="E1021" s="18">
        <f>B1021*A1015</f>
        <v>0.04</v>
      </c>
      <c r="F1021" s="18">
        <f t="shared" si="266"/>
        <v>0.04</v>
      </c>
      <c r="G1021" s="142"/>
      <c r="H1021" s="18">
        <v>1.0</v>
      </c>
      <c r="I1021" s="89">
        <f t="shared" si="267"/>
        <v>0.04</v>
      </c>
      <c r="J1021" s="116">
        <f>'Insumos Buffet'!D2</f>
        <v>6820</v>
      </c>
      <c r="K1021" s="3">
        <f t="shared" si="268"/>
        <v>272.8</v>
      </c>
      <c r="L1021" s="3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</row>
    <row r="1022" ht="15.75" customHeight="1">
      <c r="A1022" s="31" t="s">
        <v>505</v>
      </c>
      <c r="B1022" s="18">
        <v>0.002</v>
      </c>
      <c r="C1022" s="18">
        <v>1.0</v>
      </c>
      <c r="D1022" s="18">
        <f t="shared" si="265"/>
        <v>0.002</v>
      </c>
      <c r="E1022" s="18">
        <f>B1022*A1015</f>
        <v>0.008</v>
      </c>
      <c r="F1022" s="18">
        <f t="shared" si="266"/>
        <v>0.008</v>
      </c>
      <c r="G1022" s="87"/>
      <c r="H1022" s="18">
        <v>1.0</v>
      </c>
      <c r="I1022" s="89">
        <f t="shared" si="267"/>
        <v>0.008</v>
      </c>
      <c r="J1022" s="116">
        <f>'Insumos Buffet'!D82</f>
        <v>3200</v>
      </c>
      <c r="K1022" s="3">
        <f t="shared" si="268"/>
        <v>25.6</v>
      </c>
      <c r="L1022" s="3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</row>
    <row r="1023" ht="15.75" customHeight="1">
      <c r="A1023" s="31" t="s">
        <v>494</v>
      </c>
      <c r="B1023" s="18">
        <v>3.0E-4</v>
      </c>
      <c r="C1023" s="18">
        <v>1.0</v>
      </c>
      <c r="D1023" s="18">
        <f t="shared" si="265"/>
        <v>0.0003</v>
      </c>
      <c r="E1023" s="18">
        <f>B1023*A1015</f>
        <v>0.0012</v>
      </c>
      <c r="F1023" s="18">
        <f t="shared" si="266"/>
        <v>0.0012</v>
      </c>
      <c r="G1023" s="59"/>
      <c r="H1023" s="18">
        <v>1.0</v>
      </c>
      <c r="I1023" s="89">
        <f t="shared" si="267"/>
        <v>0.0012</v>
      </c>
      <c r="J1023" s="116">
        <f>'Insumos Buffet'!D70</f>
        <v>145000</v>
      </c>
      <c r="K1023" s="3">
        <f t="shared" si="268"/>
        <v>174</v>
      </c>
      <c r="L1023" s="3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</row>
    <row r="1024" ht="15.75" customHeight="1">
      <c r="A1024" s="2"/>
      <c r="B1024" s="89"/>
      <c r="C1024" s="89"/>
      <c r="D1024" s="18">
        <f t="shared" si="265"/>
        <v>0</v>
      </c>
      <c r="E1024" s="18">
        <f>B1024*A1015</f>
        <v>0</v>
      </c>
      <c r="F1024" s="18">
        <f t="shared" si="266"/>
        <v>0</v>
      </c>
      <c r="G1024" s="148" t="s">
        <v>528</v>
      </c>
      <c r="H1024" s="18"/>
      <c r="I1024" s="89">
        <f t="shared" si="267"/>
        <v>0</v>
      </c>
      <c r="J1024" s="116"/>
      <c r="K1024" s="3">
        <f t="shared" si="268"/>
        <v>0</v>
      </c>
      <c r="L1024" s="3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</row>
    <row r="1025" ht="15.75" customHeight="1">
      <c r="A1025" s="2"/>
      <c r="B1025" s="89"/>
      <c r="C1025" s="89"/>
      <c r="D1025" s="18">
        <f t="shared" si="265"/>
        <v>0</v>
      </c>
      <c r="E1025" s="18">
        <f>B1025*A1015</f>
        <v>0</v>
      </c>
      <c r="F1025" s="18">
        <f t="shared" si="266"/>
        <v>0</v>
      </c>
      <c r="G1025" s="142"/>
      <c r="H1025" s="18"/>
      <c r="I1025" s="89">
        <f t="shared" si="267"/>
        <v>0</v>
      </c>
      <c r="J1025" s="116"/>
      <c r="K1025" s="3">
        <f t="shared" si="268"/>
        <v>0</v>
      </c>
      <c r="L1025" s="3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</row>
    <row r="1026" ht="15.75" customHeight="1">
      <c r="A1026" s="1"/>
      <c r="B1026" s="89"/>
      <c r="C1026" s="89"/>
      <c r="D1026" s="18">
        <f t="shared" si="265"/>
        <v>0</v>
      </c>
      <c r="E1026" s="18">
        <f>B1026*A1015</f>
        <v>0</v>
      </c>
      <c r="F1026" s="18">
        <f t="shared" si="266"/>
        <v>0</v>
      </c>
      <c r="G1026" s="142"/>
      <c r="H1026" s="18"/>
      <c r="I1026" s="89">
        <f t="shared" si="267"/>
        <v>0</v>
      </c>
      <c r="J1026" s="116"/>
      <c r="K1026" s="3">
        <f t="shared" si="268"/>
        <v>0</v>
      </c>
      <c r="L1026" s="3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</row>
    <row r="1027" ht="15.75" customHeight="1">
      <c r="A1027" s="1"/>
      <c r="B1027" s="89"/>
      <c r="C1027" s="89"/>
      <c r="D1027" s="18">
        <f t="shared" si="265"/>
        <v>0</v>
      </c>
      <c r="E1027" s="18">
        <f>B1027*A1015</f>
        <v>0</v>
      </c>
      <c r="F1027" s="18">
        <f t="shared" si="266"/>
        <v>0</v>
      </c>
      <c r="G1027" s="142"/>
      <c r="H1027" s="18"/>
      <c r="I1027" s="89">
        <f t="shared" si="267"/>
        <v>0</v>
      </c>
      <c r="J1027" s="116"/>
      <c r="K1027" s="3">
        <f t="shared" si="268"/>
        <v>0</v>
      </c>
      <c r="L1027" s="3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</row>
    <row r="1028" ht="15.75" customHeight="1">
      <c r="A1028" s="31"/>
      <c r="B1028" s="89"/>
      <c r="C1028" s="89"/>
      <c r="D1028" s="95">
        <f t="shared" si="265"/>
        <v>0</v>
      </c>
      <c r="E1028" s="95">
        <f>B1028*A1015</f>
        <v>0</v>
      </c>
      <c r="F1028" s="18">
        <f t="shared" si="266"/>
        <v>0</v>
      </c>
      <c r="G1028" s="87"/>
      <c r="H1028" s="18"/>
      <c r="I1028" s="89">
        <f t="shared" si="267"/>
        <v>0</v>
      </c>
      <c r="J1028" s="118"/>
      <c r="K1028" s="3">
        <f t="shared" si="268"/>
        <v>0</v>
      </c>
      <c r="L1028" s="3"/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</row>
    <row r="1029" ht="15.75" customHeight="1">
      <c r="A1029" s="31"/>
      <c r="B1029" s="89"/>
      <c r="C1029" s="89"/>
      <c r="D1029" s="18">
        <f t="shared" si="265"/>
        <v>0</v>
      </c>
      <c r="E1029" s="18">
        <f>B1029*A1015</f>
        <v>0</v>
      </c>
      <c r="F1029" s="18">
        <f t="shared" si="266"/>
        <v>0</v>
      </c>
      <c r="G1029" s="143">
        <f>F1031/A1015</f>
        <v>0.2623</v>
      </c>
      <c r="H1029" s="18"/>
      <c r="I1029" s="89">
        <f t="shared" si="267"/>
        <v>0</v>
      </c>
      <c r="J1029" s="3"/>
      <c r="K1029" s="3">
        <f t="shared" si="268"/>
        <v>0</v>
      </c>
      <c r="L1029" s="3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</row>
    <row r="1030" ht="15.75" customHeight="1">
      <c r="A1030" s="31"/>
      <c r="B1030" s="89"/>
      <c r="C1030" s="89"/>
      <c r="D1030" s="18">
        <f t="shared" si="265"/>
        <v>0</v>
      </c>
      <c r="E1030" s="18">
        <f>B1030*A1015</f>
        <v>0</v>
      </c>
      <c r="F1030" s="18">
        <f t="shared" si="266"/>
        <v>0</v>
      </c>
      <c r="G1030" s="142"/>
      <c r="H1030" s="18"/>
      <c r="I1030" s="89">
        <f t="shared" si="267"/>
        <v>0</v>
      </c>
      <c r="J1030" s="3"/>
      <c r="K1030" s="3">
        <f t="shared" si="268"/>
        <v>0</v>
      </c>
      <c r="L1030" s="3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</row>
    <row r="1031" ht="15.75" customHeight="1">
      <c r="A1031" s="4" t="s">
        <v>495</v>
      </c>
      <c r="B1031" s="97">
        <f>SUM(B1017:B1030)</f>
        <v>0.2623</v>
      </c>
      <c r="C1031" s="96"/>
      <c r="D1031" s="97">
        <f t="shared" ref="D1031:F1031" si="269">SUM(D1017:D1030)</f>
        <v>0.2623</v>
      </c>
      <c r="E1031" s="97">
        <f t="shared" si="269"/>
        <v>1.0492</v>
      </c>
      <c r="F1031" s="97">
        <f t="shared" si="269"/>
        <v>1.0492</v>
      </c>
      <c r="G1031" s="87"/>
      <c r="H1031" s="96"/>
      <c r="I1031" s="97">
        <f t="shared" ref="I1031:L1031" si="270">SUM(I1017:I1030)</f>
        <v>1.0492</v>
      </c>
      <c r="J1031" s="98">
        <f t="shared" si="270"/>
        <v>177897</v>
      </c>
      <c r="K1031" s="98">
        <f t="shared" si="270"/>
        <v>12604.76</v>
      </c>
      <c r="L1031" s="98">
        <f t="shared" si="270"/>
        <v>0</v>
      </c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</row>
    <row r="1032" ht="15.75" customHeight="1">
      <c r="A1032" s="8"/>
      <c r="B1032" s="100"/>
      <c r="C1032" s="100"/>
      <c r="D1032" s="100"/>
      <c r="E1032" s="100"/>
      <c r="F1032" s="100"/>
      <c r="G1032" s="100"/>
      <c r="H1032" s="100"/>
      <c r="I1032" s="101" t="s">
        <v>496</v>
      </c>
      <c r="J1032" s="100"/>
      <c r="K1032" s="100"/>
      <c r="L1032" s="101" t="s">
        <v>497</v>
      </c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</row>
    <row r="1033" ht="15.75" customHeight="1">
      <c r="A1033" s="8"/>
      <c r="B1033" s="100"/>
      <c r="C1033" s="100"/>
      <c r="D1033" s="100"/>
      <c r="E1033" s="100"/>
      <c r="F1033" s="100"/>
      <c r="G1033" s="100"/>
      <c r="H1033" s="100"/>
      <c r="I1033" s="104">
        <f>G1029*A1015</f>
        <v>1.0492</v>
      </c>
      <c r="J1033" s="100"/>
      <c r="K1033" s="100"/>
      <c r="L1033" s="104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</row>
    <row r="1034" ht="15.75" customHeight="1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</row>
    <row r="1035" ht="15.75" customHeight="1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</row>
    <row r="1036" ht="15.75" customHeight="1">
      <c r="A1036" s="66"/>
      <c r="B1036" s="75"/>
      <c r="C1036" s="75"/>
      <c r="D1036" s="75"/>
      <c r="E1036" s="75"/>
      <c r="F1036" s="75"/>
      <c r="G1036" s="75"/>
      <c r="H1036" s="75"/>
      <c r="I1036" s="75"/>
      <c r="J1036" s="75"/>
      <c r="K1036" s="75"/>
      <c r="L1036" s="76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</row>
    <row r="1037" ht="15.75" customHeight="1">
      <c r="A1037" s="78" t="s">
        <v>478</v>
      </c>
      <c r="B1037" s="79" t="s">
        <v>479</v>
      </c>
      <c r="C1037" s="75"/>
      <c r="D1037" s="76"/>
      <c r="E1037" s="80" t="s">
        <v>480</v>
      </c>
      <c r="F1037" s="75"/>
      <c r="G1037" s="76"/>
      <c r="H1037" s="79" t="s">
        <v>481</v>
      </c>
      <c r="I1037" s="75"/>
      <c r="J1037" s="75"/>
      <c r="K1037" s="75"/>
      <c r="L1037" s="76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</row>
    <row r="1038" ht="15.75" customHeight="1">
      <c r="A1038" s="177">
        <v>4.0</v>
      </c>
      <c r="B1038" s="82" t="s">
        <v>482</v>
      </c>
      <c r="C1038" s="82" t="s">
        <v>483</v>
      </c>
      <c r="D1038" s="82" t="s">
        <v>484</v>
      </c>
      <c r="E1038" s="82" t="s">
        <v>485</v>
      </c>
      <c r="F1038" s="82" t="s">
        <v>484</v>
      </c>
      <c r="G1038" s="82" t="s">
        <v>524</v>
      </c>
      <c r="H1038" s="82" t="s">
        <v>486</v>
      </c>
      <c r="I1038" s="82" t="s">
        <v>487</v>
      </c>
      <c r="J1038" s="147" t="s">
        <v>488</v>
      </c>
      <c r="K1038" s="85" t="s">
        <v>489</v>
      </c>
      <c r="L1038" s="85" t="s">
        <v>490</v>
      </c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</row>
    <row r="1039" ht="15.75" customHeight="1">
      <c r="A1039" s="86" t="s">
        <v>491</v>
      </c>
      <c r="B1039" s="87"/>
      <c r="C1039" s="87"/>
      <c r="D1039" s="87"/>
      <c r="E1039" s="87"/>
      <c r="F1039" s="87"/>
      <c r="G1039" s="87"/>
      <c r="H1039" s="87"/>
      <c r="I1039" s="87"/>
      <c r="J1039" s="115"/>
      <c r="K1039" s="87"/>
      <c r="L1039" s="87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</row>
    <row r="1040" ht="15.75" customHeight="1">
      <c r="A1040" s="2"/>
      <c r="B1040" s="89"/>
      <c r="C1040" s="89"/>
      <c r="D1040" s="18">
        <f t="shared" ref="D1040:D1053" si="271">C1040*B1040</f>
        <v>0</v>
      </c>
      <c r="E1040" s="18">
        <f>B1040*A1038</f>
        <v>0</v>
      </c>
      <c r="F1040" s="18">
        <f t="shared" ref="F1040:F1053" si="272">E1040*C1040</f>
        <v>0</v>
      </c>
      <c r="G1040" s="140">
        <v>0.0</v>
      </c>
      <c r="H1040" s="18"/>
      <c r="I1040" s="89">
        <f t="shared" ref="I1040:I1053" si="273">H1040*E1040</f>
        <v>0</v>
      </c>
      <c r="J1040" s="116"/>
      <c r="K1040" s="3">
        <f t="shared" ref="K1040:K1053" si="274">J1040*I1040</f>
        <v>0</v>
      </c>
      <c r="L1040" s="3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</row>
    <row r="1041" ht="15.75" customHeight="1">
      <c r="A1041" s="2"/>
      <c r="B1041" s="89"/>
      <c r="C1041" s="89"/>
      <c r="D1041" s="18">
        <f t="shared" si="271"/>
        <v>0</v>
      </c>
      <c r="E1041" s="18">
        <f>B1041*A1038</f>
        <v>0</v>
      </c>
      <c r="F1041" s="18">
        <f t="shared" si="272"/>
        <v>0</v>
      </c>
      <c r="G1041" s="87"/>
      <c r="H1041" s="18"/>
      <c r="I1041" s="89">
        <f t="shared" si="273"/>
        <v>0</v>
      </c>
      <c r="J1041" s="116"/>
      <c r="K1041" s="3">
        <f t="shared" si="274"/>
        <v>0</v>
      </c>
      <c r="L1041" s="3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</row>
    <row r="1042" ht="15.75" customHeight="1">
      <c r="A1042" s="2"/>
      <c r="B1042" s="18"/>
      <c r="C1042" s="18"/>
      <c r="D1042" s="18">
        <f t="shared" si="271"/>
        <v>0</v>
      </c>
      <c r="E1042" s="18">
        <f>B1042*A1038</f>
        <v>0</v>
      </c>
      <c r="F1042" s="18">
        <f t="shared" si="272"/>
        <v>0</v>
      </c>
      <c r="G1042" s="148" t="s">
        <v>527</v>
      </c>
      <c r="H1042" s="18"/>
      <c r="I1042" s="89">
        <f t="shared" si="273"/>
        <v>0</v>
      </c>
      <c r="J1042" s="116"/>
      <c r="K1042" s="3">
        <f t="shared" si="274"/>
        <v>0</v>
      </c>
      <c r="L1042" s="3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</row>
    <row r="1043" ht="15.75" customHeight="1">
      <c r="A1043" s="2"/>
      <c r="B1043" s="18"/>
      <c r="C1043" s="18"/>
      <c r="D1043" s="18">
        <f t="shared" si="271"/>
        <v>0</v>
      </c>
      <c r="E1043" s="18">
        <f>B1043*A1038</f>
        <v>0</v>
      </c>
      <c r="F1043" s="18">
        <f t="shared" si="272"/>
        <v>0</v>
      </c>
      <c r="G1043" s="142"/>
      <c r="H1043" s="18"/>
      <c r="I1043" s="89">
        <f t="shared" si="273"/>
        <v>0</v>
      </c>
      <c r="J1043" s="116"/>
      <c r="K1043" s="3">
        <f t="shared" si="274"/>
        <v>0</v>
      </c>
      <c r="L1043" s="3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</row>
    <row r="1044" ht="15.75" customHeight="1">
      <c r="A1044" s="2"/>
      <c r="B1044" s="18"/>
      <c r="C1044" s="18"/>
      <c r="D1044" s="18">
        <f t="shared" si="271"/>
        <v>0</v>
      </c>
      <c r="E1044" s="18">
        <f>B1044*A1038</f>
        <v>0</v>
      </c>
      <c r="F1044" s="18">
        <f t="shared" si="272"/>
        <v>0</v>
      </c>
      <c r="G1044" s="142"/>
      <c r="H1044" s="18"/>
      <c r="I1044" s="89">
        <f t="shared" si="273"/>
        <v>0</v>
      </c>
      <c r="J1044" s="116"/>
      <c r="K1044" s="3">
        <f t="shared" si="274"/>
        <v>0</v>
      </c>
      <c r="L1044" s="3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</row>
    <row r="1045" ht="15.75" customHeight="1">
      <c r="A1045" s="2"/>
      <c r="B1045" s="18"/>
      <c r="C1045" s="18"/>
      <c r="D1045" s="18">
        <f t="shared" si="271"/>
        <v>0</v>
      </c>
      <c r="E1045" s="18">
        <f>B1045*A1038</f>
        <v>0</v>
      </c>
      <c r="F1045" s="18">
        <f t="shared" si="272"/>
        <v>0</v>
      </c>
      <c r="G1045" s="87"/>
      <c r="H1045" s="18"/>
      <c r="I1045" s="89">
        <f t="shared" si="273"/>
        <v>0</v>
      </c>
      <c r="J1045" s="116"/>
      <c r="K1045" s="3">
        <f t="shared" si="274"/>
        <v>0</v>
      </c>
      <c r="L1045" s="3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</row>
    <row r="1046" ht="15.75" customHeight="1">
      <c r="A1046" s="2"/>
      <c r="B1046" s="18"/>
      <c r="C1046" s="18"/>
      <c r="D1046" s="18">
        <f t="shared" si="271"/>
        <v>0</v>
      </c>
      <c r="E1046" s="18">
        <f>B1046*A1038</f>
        <v>0</v>
      </c>
      <c r="F1046" s="18">
        <f t="shared" si="272"/>
        <v>0</v>
      </c>
      <c r="G1046" s="59"/>
      <c r="H1046" s="18"/>
      <c r="I1046" s="89">
        <f t="shared" si="273"/>
        <v>0</v>
      </c>
      <c r="J1046" s="116"/>
      <c r="K1046" s="3">
        <f t="shared" si="274"/>
        <v>0</v>
      </c>
      <c r="L1046" s="3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</row>
    <row r="1047" ht="15.75" customHeight="1">
      <c r="A1047" s="2"/>
      <c r="B1047" s="89"/>
      <c r="C1047" s="89"/>
      <c r="D1047" s="18">
        <f t="shared" si="271"/>
        <v>0</v>
      </c>
      <c r="E1047" s="18">
        <f>B1047*A1038</f>
        <v>0</v>
      </c>
      <c r="F1047" s="18">
        <f t="shared" si="272"/>
        <v>0</v>
      </c>
      <c r="G1047" s="148" t="s">
        <v>528</v>
      </c>
      <c r="H1047" s="18"/>
      <c r="I1047" s="89">
        <f t="shared" si="273"/>
        <v>0</v>
      </c>
      <c r="J1047" s="116"/>
      <c r="K1047" s="3">
        <f t="shared" si="274"/>
        <v>0</v>
      </c>
      <c r="L1047" s="3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</row>
    <row r="1048" ht="15.75" customHeight="1">
      <c r="A1048" s="2"/>
      <c r="B1048" s="89"/>
      <c r="C1048" s="89"/>
      <c r="D1048" s="18">
        <f t="shared" si="271"/>
        <v>0</v>
      </c>
      <c r="E1048" s="18">
        <f>B1048*A1038</f>
        <v>0</v>
      </c>
      <c r="F1048" s="18">
        <f t="shared" si="272"/>
        <v>0</v>
      </c>
      <c r="G1048" s="142"/>
      <c r="H1048" s="18"/>
      <c r="I1048" s="89">
        <f t="shared" si="273"/>
        <v>0</v>
      </c>
      <c r="J1048" s="116"/>
      <c r="K1048" s="3">
        <f t="shared" si="274"/>
        <v>0</v>
      </c>
      <c r="L1048" s="3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</row>
    <row r="1049" ht="15.75" customHeight="1">
      <c r="A1049" s="1"/>
      <c r="B1049" s="89"/>
      <c r="C1049" s="89"/>
      <c r="D1049" s="18">
        <f t="shared" si="271"/>
        <v>0</v>
      </c>
      <c r="E1049" s="18">
        <f>B1049*A1038</f>
        <v>0</v>
      </c>
      <c r="F1049" s="18">
        <f t="shared" si="272"/>
        <v>0</v>
      </c>
      <c r="G1049" s="142"/>
      <c r="H1049" s="18"/>
      <c r="I1049" s="89">
        <f t="shared" si="273"/>
        <v>0</v>
      </c>
      <c r="J1049" s="116"/>
      <c r="K1049" s="3">
        <f t="shared" si="274"/>
        <v>0</v>
      </c>
      <c r="L1049" s="3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</row>
    <row r="1050" ht="15.75" customHeight="1">
      <c r="A1050" s="1"/>
      <c r="B1050" s="89"/>
      <c r="C1050" s="89"/>
      <c r="D1050" s="18">
        <f t="shared" si="271"/>
        <v>0</v>
      </c>
      <c r="E1050" s="18">
        <f>B1050*A1038</f>
        <v>0</v>
      </c>
      <c r="F1050" s="18">
        <f t="shared" si="272"/>
        <v>0</v>
      </c>
      <c r="G1050" s="142"/>
      <c r="H1050" s="18"/>
      <c r="I1050" s="89">
        <f t="shared" si="273"/>
        <v>0</v>
      </c>
      <c r="J1050" s="116"/>
      <c r="K1050" s="3">
        <f t="shared" si="274"/>
        <v>0</v>
      </c>
      <c r="L1050" s="3"/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</row>
    <row r="1051" ht="15.75" customHeight="1">
      <c r="A1051" s="31"/>
      <c r="B1051" s="89"/>
      <c r="C1051" s="89"/>
      <c r="D1051" s="95">
        <f t="shared" si="271"/>
        <v>0</v>
      </c>
      <c r="E1051" s="95">
        <f>B1051*A1038</f>
        <v>0</v>
      </c>
      <c r="F1051" s="18">
        <f t="shared" si="272"/>
        <v>0</v>
      </c>
      <c r="G1051" s="87"/>
      <c r="H1051" s="18"/>
      <c r="I1051" s="89">
        <f t="shared" si="273"/>
        <v>0</v>
      </c>
      <c r="J1051" s="118"/>
      <c r="K1051" s="3">
        <f t="shared" si="274"/>
        <v>0</v>
      </c>
      <c r="L1051" s="3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</row>
    <row r="1052" ht="15.75" customHeight="1">
      <c r="A1052" s="31"/>
      <c r="B1052" s="89"/>
      <c r="C1052" s="89"/>
      <c r="D1052" s="18">
        <f t="shared" si="271"/>
        <v>0</v>
      </c>
      <c r="E1052" s="18">
        <f>B1052*A1038</f>
        <v>0</v>
      </c>
      <c r="F1052" s="18">
        <f t="shared" si="272"/>
        <v>0</v>
      </c>
      <c r="G1052" s="143">
        <f>F1054/A1038</f>
        <v>0</v>
      </c>
      <c r="H1052" s="18"/>
      <c r="I1052" s="89">
        <f t="shared" si="273"/>
        <v>0</v>
      </c>
      <c r="J1052" s="3"/>
      <c r="K1052" s="3">
        <f t="shared" si="274"/>
        <v>0</v>
      </c>
      <c r="L1052" s="3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</row>
    <row r="1053" ht="15.75" customHeight="1">
      <c r="A1053" s="31"/>
      <c r="B1053" s="89"/>
      <c r="C1053" s="89"/>
      <c r="D1053" s="18">
        <f t="shared" si="271"/>
        <v>0</v>
      </c>
      <c r="E1053" s="18">
        <f>B1053*A1038</f>
        <v>0</v>
      </c>
      <c r="F1053" s="18">
        <f t="shared" si="272"/>
        <v>0</v>
      </c>
      <c r="G1053" s="142"/>
      <c r="H1053" s="18"/>
      <c r="I1053" s="89">
        <f t="shared" si="273"/>
        <v>0</v>
      </c>
      <c r="J1053" s="3"/>
      <c r="K1053" s="3">
        <f t="shared" si="274"/>
        <v>0</v>
      </c>
      <c r="L1053" s="3"/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</row>
    <row r="1054" ht="15.75" customHeight="1">
      <c r="A1054" s="4" t="s">
        <v>495</v>
      </c>
      <c r="B1054" s="97">
        <f>SUM(B1040:B1053)</f>
        <v>0</v>
      </c>
      <c r="C1054" s="96"/>
      <c r="D1054" s="97">
        <f t="shared" ref="D1054:F1054" si="275">SUM(D1040:D1053)</f>
        <v>0</v>
      </c>
      <c r="E1054" s="97">
        <f t="shared" si="275"/>
        <v>0</v>
      </c>
      <c r="F1054" s="97">
        <f t="shared" si="275"/>
        <v>0</v>
      </c>
      <c r="G1054" s="87"/>
      <c r="H1054" s="96"/>
      <c r="I1054" s="97">
        <f t="shared" ref="I1054:L1054" si="276">SUM(I1040:I1053)</f>
        <v>0</v>
      </c>
      <c r="J1054" s="98">
        <f t="shared" si="276"/>
        <v>0</v>
      </c>
      <c r="K1054" s="98">
        <f t="shared" si="276"/>
        <v>0</v>
      </c>
      <c r="L1054" s="98">
        <f t="shared" si="276"/>
        <v>0</v>
      </c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</row>
    <row r="1055" ht="15.75" customHeight="1">
      <c r="A1055" s="8"/>
      <c r="B1055" s="100"/>
      <c r="C1055" s="100"/>
      <c r="D1055" s="100"/>
      <c r="E1055" s="100"/>
      <c r="F1055" s="100"/>
      <c r="G1055" s="100"/>
      <c r="H1055" s="100"/>
      <c r="I1055" s="101" t="s">
        <v>496</v>
      </c>
      <c r="J1055" s="100"/>
      <c r="K1055" s="100"/>
      <c r="L1055" s="101" t="s">
        <v>497</v>
      </c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</row>
    <row r="1056" ht="15.75" customHeight="1">
      <c r="A1056" s="8"/>
      <c r="B1056" s="100"/>
      <c r="C1056" s="100"/>
      <c r="D1056" s="100"/>
      <c r="E1056" s="100"/>
      <c r="F1056" s="100"/>
      <c r="G1056" s="100"/>
      <c r="H1056" s="100"/>
      <c r="I1056" s="104">
        <f>G1052*A1038</f>
        <v>0</v>
      </c>
      <c r="J1056" s="100"/>
      <c r="K1056" s="100"/>
      <c r="L1056" s="104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</row>
    <row r="1057" ht="15.75" customHeight="1">
      <c r="A1057" s="8"/>
      <c r="B1057" s="100"/>
      <c r="C1057" s="100"/>
      <c r="D1057" s="100"/>
      <c r="E1057" s="100"/>
      <c r="F1057" s="100"/>
      <c r="G1057" s="100"/>
      <c r="H1057" s="100"/>
      <c r="I1057" s="107"/>
      <c r="J1057" s="100"/>
      <c r="K1057" s="100"/>
      <c r="L1057" s="107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</row>
    <row r="1058" ht="15.75" customHeight="1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</row>
    <row r="1059" ht="15.75" customHeight="1">
      <c r="A1059" s="66"/>
      <c r="B1059" s="75"/>
      <c r="C1059" s="75"/>
      <c r="D1059" s="75"/>
      <c r="E1059" s="75"/>
      <c r="F1059" s="75"/>
      <c r="G1059" s="75"/>
      <c r="H1059" s="75"/>
      <c r="I1059" s="75"/>
      <c r="J1059" s="75"/>
      <c r="K1059" s="75"/>
      <c r="L1059" s="76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</row>
    <row r="1060" ht="15.75" customHeight="1">
      <c r="A1060" s="78" t="s">
        <v>478</v>
      </c>
      <c r="B1060" s="79" t="s">
        <v>479</v>
      </c>
      <c r="C1060" s="75"/>
      <c r="D1060" s="76"/>
      <c r="E1060" s="80" t="s">
        <v>480</v>
      </c>
      <c r="F1060" s="75"/>
      <c r="G1060" s="76"/>
      <c r="H1060" s="79" t="s">
        <v>481</v>
      </c>
      <c r="I1060" s="75"/>
      <c r="J1060" s="75"/>
      <c r="K1060" s="75"/>
      <c r="L1060" s="76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</row>
    <row r="1061" ht="15.75" customHeight="1">
      <c r="A1061" s="177">
        <v>4.0</v>
      </c>
      <c r="B1061" s="82" t="s">
        <v>482</v>
      </c>
      <c r="C1061" s="82" t="s">
        <v>483</v>
      </c>
      <c r="D1061" s="82" t="s">
        <v>484</v>
      </c>
      <c r="E1061" s="82" t="s">
        <v>485</v>
      </c>
      <c r="F1061" s="82" t="s">
        <v>484</v>
      </c>
      <c r="G1061" s="82" t="s">
        <v>524</v>
      </c>
      <c r="H1061" s="82" t="s">
        <v>486</v>
      </c>
      <c r="I1061" s="82" t="s">
        <v>487</v>
      </c>
      <c r="J1061" s="147" t="s">
        <v>488</v>
      </c>
      <c r="K1061" s="85" t="s">
        <v>489</v>
      </c>
      <c r="L1061" s="85" t="s">
        <v>490</v>
      </c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</row>
    <row r="1062" ht="15.75" customHeight="1">
      <c r="A1062" s="86" t="s">
        <v>491</v>
      </c>
      <c r="B1062" s="87"/>
      <c r="C1062" s="87"/>
      <c r="D1062" s="87"/>
      <c r="E1062" s="87"/>
      <c r="F1062" s="87"/>
      <c r="G1062" s="87"/>
      <c r="H1062" s="87"/>
      <c r="I1062" s="87"/>
      <c r="J1062" s="115"/>
      <c r="K1062" s="87"/>
      <c r="L1062" s="87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</row>
    <row r="1063" ht="15.75" customHeight="1">
      <c r="A1063" s="2"/>
      <c r="B1063" s="89"/>
      <c r="C1063" s="89"/>
      <c r="D1063" s="18">
        <f t="shared" ref="D1063:D1076" si="277">C1063*B1063</f>
        <v>0</v>
      </c>
      <c r="E1063" s="18">
        <f>B1063*A1061</f>
        <v>0</v>
      </c>
      <c r="F1063" s="18">
        <f t="shared" ref="F1063:F1076" si="278">E1063*C1063</f>
        <v>0</v>
      </c>
      <c r="G1063" s="140">
        <v>0.0</v>
      </c>
      <c r="H1063" s="18"/>
      <c r="I1063" s="89">
        <f t="shared" ref="I1063:I1076" si="279">H1063*E1063</f>
        <v>0</v>
      </c>
      <c r="J1063" s="116"/>
      <c r="K1063" s="3">
        <f t="shared" ref="K1063:K1076" si="280">J1063*I1063</f>
        <v>0</v>
      </c>
      <c r="L1063" s="3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</row>
    <row r="1064" ht="15.75" customHeight="1">
      <c r="A1064" s="2"/>
      <c r="B1064" s="89"/>
      <c r="C1064" s="89"/>
      <c r="D1064" s="18">
        <f t="shared" si="277"/>
        <v>0</v>
      </c>
      <c r="E1064" s="18">
        <f>B1064*A1061</f>
        <v>0</v>
      </c>
      <c r="F1064" s="18">
        <f t="shared" si="278"/>
        <v>0</v>
      </c>
      <c r="G1064" s="87"/>
      <c r="H1064" s="18"/>
      <c r="I1064" s="89">
        <f t="shared" si="279"/>
        <v>0</v>
      </c>
      <c r="J1064" s="116"/>
      <c r="K1064" s="3">
        <f t="shared" si="280"/>
        <v>0</v>
      </c>
      <c r="L1064" s="3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</row>
    <row r="1065" ht="15.75" customHeight="1">
      <c r="A1065" s="2"/>
      <c r="B1065" s="18"/>
      <c r="C1065" s="18"/>
      <c r="D1065" s="18">
        <f t="shared" si="277"/>
        <v>0</v>
      </c>
      <c r="E1065" s="18">
        <f>B1065*A1061</f>
        <v>0</v>
      </c>
      <c r="F1065" s="18">
        <f t="shared" si="278"/>
        <v>0</v>
      </c>
      <c r="G1065" s="148" t="s">
        <v>527</v>
      </c>
      <c r="H1065" s="18"/>
      <c r="I1065" s="89">
        <f t="shared" si="279"/>
        <v>0</v>
      </c>
      <c r="J1065" s="116"/>
      <c r="K1065" s="3">
        <f t="shared" si="280"/>
        <v>0</v>
      </c>
      <c r="L1065" s="3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</row>
    <row r="1066" ht="15.75" customHeight="1">
      <c r="A1066" s="2"/>
      <c r="B1066" s="18"/>
      <c r="C1066" s="18"/>
      <c r="D1066" s="18">
        <f t="shared" si="277"/>
        <v>0</v>
      </c>
      <c r="E1066" s="18">
        <f>B1066*A1061</f>
        <v>0</v>
      </c>
      <c r="F1066" s="18">
        <f t="shared" si="278"/>
        <v>0</v>
      </c>
      <c r="G1066" s="142"/>
      <c r="H1066" s="18"/>
      <c r="I1066" s="89">
        <f t="shared" si="279"/>
        <v>0</v>
      </c>
      <c r="J1066" s="116"/>
      <c r="K1066" s="3">
        <f t="shared" si="280"/>
        <v>0</v>
      </c>
      <c r="L1066" s="3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</row>
    <row r="1067" ht="15.75" customHeight="1">
      <c r="A1067" s="2"/>
      <c r="B1067" s="18"/>
      <c r="C1067" s="18"/>
      <c r="D1067" s="18">
        <f t="shared" si="277"/>
        <v>0</v>
      </c>
      <c r="E1067" s="18">
        <f>B1067*A1061</f>
        <v>0</v>
      </c>
      <c r="F1067" s="18">
        <f t="shared" si="278"/>
        <v>0</v>
      </c>
      <c r="G1067" s="142"/>
      <c r="H1067" s="18"/>
      <c r="I1067" s="89">
        <f t="shared" si="279"/>
        <v>0</v>
      </c>
      <c r="J1067" s="116"/>
      <c r="K1067" s="3">
        <f t="shared" si="280"/>
        <v>0</v>
      </c>
      <c r="L1067" s="3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</row>
    <row r="1068" ht="15.75" customHeight="1">
      <c r="A1068" s="2"/>
      <c r="B1068" s="18"/>
      <c r="C1068" s="18"/>
      <c r="D1068" s="18">
        <f t="shared" si="277"/>
        <v>0</v>
      </c>
      <c r="E1068" s="18">
        <f>B1068*A1061</f>
        <v>0</v>
      </c>
      <c r="F1068" s="18">
        <f t="shared" si="278"/>
        <v>0</v>
      </c>
      <c r="G1068" s="87"/>
      <c r="H1068" s="18"/>
      <c r="I1068" s="89">
        <f t="shared" si="279"/>
        <v>0</v>
      </c>
      <c r="J1068" s="116"/>
      <c r="K1068" s="3">
        <f t="shared" si="280"/>
        <v>0</v>
      </c>
      <c r="L1068" s="3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</row>
    <row r="1069" ht="15.75" customHeight="1">
      <c r="A1069" s="2"/>
      <c r="B1069" s="18"/>
      <c r="C1069" s="18"/>
      <c r="D1069" s="18">
        <f t="shared" si="277"/>
        <v>0</v>
      </c>
      <c r="E1069" s="18">
        <f>B1069*A1061</f>
        <v>0</v>
      </c>
      <c r="F1069" s="18">
        <f t="shared" si="278"/>
        <v>0</v>
      </c>
      <c r="G1069" s="59"/>
      <c r="H1069" s="18"/>
      <c r="I1069" s="89">
        <f t="shared" si="279"/>
        <v>0</v>
      </c>
      <c r="J1069" s="116"/>
      <c r="K1069" s="3">
        <f t="shared" si="280"/>
        <v>0</v>
      </c>
      <c r="L1069" s="3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</row>
    <row r="1070" ht="15.75" customHeight="1">
      <c r="A1070" s="2"/>
      <c r="B1070" s="89"/>
      <c r="C1070" s="89"/>
      <c r="D1070" s="18">
        <f t="shared" si="277"/>
        <v>0</v>
      </c>
      <c r="E1070" s="18">
        <f>B1070*A1061</f>
        <v>0</v>
      </c>
      <c r="F1070" s="18">
        <f t="shared" si="278"/>
        <v>0</v>
      </c>
      <c r="G1070" s="148" t="s">
        <v>528</v>
      </c>
      <c r="H1070" s="18"/>
      <c r="I1070" s="89">
        <f t="shared" si="279"/>
        <v>0</v>
      </c>
      <c r="J1070" s="116"/>
      <c r="K1070" s="3">
        <f t="shared" si="280"/>
        <v>0</v>
      </c>
      <c r="L1070" s="3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</row>
    <row r="1071" ht="15.75" customHeight="1">
      <c r="A1071" s="2"/>
      <c r="B1071" s="89"/>
      <c r="C1071" s="89"/>
      <c r="D1071" s="18">
        <f t="shared" si="277"/>
        <v>0</v>
      </c>
      <c r="E1071" s="18">
        <f>B1071*A1061</f>
        <v>0</v>
      </c>
      <c r="F1071" s="18">
        <f t="shared" si="278"/>
        <v>0</v>
      </c>
      <c r="G1071" s="142"/>
      <c r="H1071" s="18"/>
      <c r="I1071" s="89">
        <f t="shared" si="279"/>
        <v>0</v>
      </c>
      <c r="J1071" s="116"/>
      <c r="K1071" s="3">
        <f t="shared" si="280"/>
        <v>0</v>
      </c>
      <c r="L1071" s="3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</row>
    <row r="1072" ht="15.75" customHeight="1">
      <c r="A1072" s="1"/>
      <c r="B1072" s="89"/>
      <c r="C1072" s="89"/>
      <c r="D1072" s="18">
        <f t="shared" si="277"/>
        <v>0</v>
      </c>
      <c r="E1072" s="18">
        <f>B1072*A1061</f>
        <v>0</v>
      </c>
      <c r="F1072" s="18">
        <f t="shared" si="278"/>
        <v>0</v>
      </c>
      <c r="G1072" s="142"/>
      <c r="H1072" s="18"/>
      <c r="I1072" s="89">
        <f t="shared" si="279"/>
        <v>0</v>
      </c>
      <c r="J1072" s="116"/>
      <c r="K1072" s="3">
        <f t="shared" si="280"/>
        <v>0</v>
      </c>
      <c r="L1072" s="3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</row>
    <row r="1073" ht="15.75" customHeight="1">
      <c r="A1073" s="1"/>
      <c r="B1073" s="89"/>
      <c r="C1073" s="89"/>
      <c r="D1073" s="18">
        <f t="shared" si="277"/>
        <v>0</v>
      </c>
      <c r="E1073" s="18">
        <f>B1073*A1061</f>
        <v>0</v>
      </c>
      <c r="F1073" s="18">
        <f t="shared" si="278"/>
        <v>0</v>
      </c>
      <c r="G1073" s="142"/>
      <c r="H1073" s="18"/>
      <c r="I1073" s="89">
        <f t="shared" si="279"/>
        <v>0</v>
      </c>
      <c r="J1073" s="116"/>
      <c r="K1073" s="3">
        <f t="shared" si="280"/>
        <v>0</v>
      </c>
      <c r="L1073" s="3"/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</row>
    <row r="1074" ht="15.75" customHeight="1">
      <c r="A1074" s="31"/>
      <c r="B1074" s="89"/>
      <c r="C1074" s="89"/>
      <c r="D1074" s="95">
        <f t="shared" si="277"/>
        <v>0</v>
      </c>
      <c r="E1074" s="95">
        <f>B1074*A1061</f>
        <v>0</v>
      </c>
      <c r="F1074" s="18">
        <f t="shared" si="278"/>
        <v>0</v>
      </c>
      <c r="G1074" s="87"/>
      <c r="H1074" s="18"/>
      <c r="I1074" s="89">
        <f t="shared" si="279"/>
        <v>0</v>
      </c>
      <c r="J1074" s="118"/>
      <c r="K1074" s="3">
        <f t="shared" si="280"/>
        <v>0</v>
      </c>
      <c r="L1074" s="3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</row>
    <row r="1075" ht="15.75" customHeight="1">
      <c r="A1075" s="31"/>
      <c r="B1075" s="89"/>
      <c r="C1075" s="89"/>
      <c r="D1075" s="18">
        <f t="shared" si="277"/>
        <v>0</v>
      </c>
      <c r="E1075" s="18">
        <f>B1075*A1061</f>
        <v>0</v>
      </c>
      <c r="F1075" s="18">
        <f t="shared" si="278"/>
        <v>0</v>
      </c>
      <c r="G1075" s="143">
        <f>F1077/A1061</f>
        <v>0</v>
      </c>
      <c r="H1075" s="18"/>
      <c r="I1075" s="89">
        <f t="shared" si="279"/>
        <v>0</v>
      </c>
      <c r="J1075" s="3"/>
      <c r="K1075" s="3">
        <f t="shared" si="280"/>
        <v>0</v>
      </c>
      <c r="L1075" s="3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</row>
    <row r="1076" ht="15.75" customHeight="1">
      <c r="A1076" s="31"/>
      <c r="B1076" s="89"/>
      <c r="C1076" s="89"/>
      <c r="D1076" s="18">
        <f t="shared" si="277"/>
        <v>0</v>
      </c>
      <c r="E1076" s="18">
        <f>B1076*A1061</f>
        <v>0</v>
      </c>
      <c r="F1076" s="18">
        <f t="shared" si="278"/>
        <v>0</v>
      </c>
      <c r="G1076" s="142"/>
      <c r="H1076" s="18"/>
      <c r="I1076" s="89">
        <f t="shared" si="279"/>
        <v>0</v>
      </c>
      <c r="J1076" s="3"/>
      <c r="K1076" s="3">
        <f t="shared" si="280"/>
        <v>0</v>
      </c>
      <c r="L1076" s="3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</row>
    <row r="1077" ht="15.75" customHeight="1">
      <c r="A1077" s="4" t="s">
        <v>495</v>
      </c>
      <c r="B1077" s="97">
        <f>SUM(B1063:B1076)</f>
        <v>0</v>
      </c>
      <c r="C1077" s="96"/>
      <c r="D1077" s="97">
        <f t="shared" ref="D1077:F1077" si="281">SUM(D1063:D1076)</f>
        <v>0</v>
      </c>
      <c r="E1077" s="97">
        <f t="shared" si="281"/>
        <v>0</v>
      </c>
      <c r="F1077" s="97">
        <f t="shared" si="281"/>
        <v>0</v>
      </c>
      <c r="G1077" s="87"/>
      <c r="H1077" s="96"/>
      <c r="I1077" s="97">
        <f t="shared" ref="I1077:L1077" si="282">SUM(I1063:I1076)</f>
        <v>0</v>
      </c>
      <c r="J1077" s="98">
        <f t="shared" si="282"/>
        <v>0</v>
      </c>
      <c r="K1077" s="98">
        <f t="shared" si="282"/>
        <v>0</v>
      </c>
      <c r="L1077" s="98">
        <f t="shared" si="282"/>
        <v>0</v>
      </c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</row>
    <row r="1078" ht="15.75" customHeight="1">
      <c r="A1078" s="8"/>
      <c r="B1078" s="100"/>
      <c r="C1078" s="100"/>
      <c r="D1078" s="100"/>
      <c r="E1078" s="100"/>
      <c r="F1078" s="100"/>
      <c r="G1078" s="100"/>
      <c r="H1078" s="100"/>
      <c r="I1078" s="101" t="s">
        <v>496</v>
      </c>
      <c r="J1078" s="100"/>
      <c r="K1078" s="100"/>
      <c r="L1078" s="101" t="s">
        <v>497</v>
      </c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</row>
    <row r="1079" ht="15.75" customHeight="1">
      <c r="A1079" s="8"/>
      <c r="B1079" s="100"/>
      <c r="C1079" s="100"/>
      <c r="D1079" s="100"/>
      <c r="E1079" s="100"/>
      <c r="F1079" s="100"/>
      <c r="G1079" s="100"/>
      <c r="H1079" s="100"/>
      <c r="I1079" s="104">
        <f>G1075*A1061</f>
        <v>0</v>
      </c>
      <c r="J1079" s="100"/>
      <c r="K1079" s="100"/>
      <c r="L1079" s="104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</row>
    <row r="1080" ht="15.75" customHeight="1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</row>
    <row r="1081" ht="15.75" customHeight="1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</row>
    <row r="1082" ht="15.75" customHeight="1">
      <c r="A1082" s="66"/>
      <c r="B1082" s="75"/>
      <c r="C1082" s="75"/>
      <c r="D1082" s="75"/>
      <c r="E1082" s="75"/>
      <c r="F1082" s="75"/>
      <c r="G1082" s="75"/>
      <c r="H1082" s="75"/>
      <c r="I1082" s="75"/>
      <c r="J1082" s="75"/>
      <c r="K1082" s="75"/>
      <c r="L1082" s="76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</row>
    <row r="1083" ht="15.75" customHeight="1">
      <c r="A1083" s="78" t="s">
        <v>478</v>
      </c>
      <c r="B1083" s="79" t="s">
        <v>479</v>
      </c>
      <c r="C1083" s="75"/>
      <c r="D1083" s="76"/>
      <c r="E1083" s="80" t="s">
        <v>480</v>
      </c>
      <c r="F1083" s="75"/>
      <c r="G1083" s="76"/>
      <c r="H1083" s="79" t="s">
        <v>481</v>
      </c>
      <c r="I1083" s="75"/>
      <c r="J1083" s="75"/>
      <c r="K1083" s="75"/>
      <c r="L1083" s="76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</row>
    <row r="1084" ht="15.75" customHeight="1">
      <c r="A1084" s="177">
        <v>4.0</v>
      </c>
      <c r="B1084" s="82" t="s">
        <v>482</v>
      </c>
      <c r="C1084" s="82" t="s">
        <v>483</v>
      </c>
      <c r="D1084" s="82" t="s">
        <v>484</v>
      </c>
      <c r="E1084" s="82" t="s">
        <v>485</v>
      </c>
      <c r="F1084" s="82" t="s">
        <v>484</v>
      </c>
      <c r="G1084" s="82" t="s">
        <v>524</v>
      </c>
      <c r="H1084" s="82" t="s">
        <v>486</v>
      </c>
      <c r="I1084" s="82" t="s">
        <v>487</v>
      </c>
      <c r="J1084" s="147" t="s">
        <v>488</v>
      </c>
      <c r="K1084" s="85" t="s">
        <v>489</v>
      </c>
      <c r="L1084" s="85" t="s">
        <v>490</v>
      </c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</row>
    <row r="1085" ht="15.75" customHeight="1">
      <c r="A1085" s="86" t="s">
        <v>491</v>
      </c>
      <c r="B1085" s="87"/>
      <c r="C1085" s="87"/>
      <c r="D1085" s="87"/>
      <c r="E1085" s="87"/>
      <c r="F1085" s="87"/>
      <c r="G1085" s="87"/>
      <c r="H1085" s="87"/>
      <c r="I1085" s="87"/>
      <c r="J1085" s="115"/>
      <c r="K1085" s="87"/>
      <c r="L1085" s="87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</row>
    <row r="1086" ht="15.75" customHeight="1">
      <c r="A1086" s="2"/>
      <c r="B1086" s="89"/>
      <c r="C1086" s="89"/>
      <c r="D1086" s="18">
        <f t="shared" ref="D1086:D1099" si="283">C1086*B1086</f>
        <v>0</v>
      </c>
      <c r="E1086" s="18">
        <f>B1086*A1084</f>
        <v>0</v>
      </c>
      <c r="F1086" s="18">
        <f t="shared" ref="F1086:F1099" si="284">E1086*C1086</f>
        <v>0</v>
      </c>
      <c r="G1086" s="140">
        <v>0.0</v>
      </c>
      <c r="H1086" s="18"/>
      <c r="I1086" s="89">
        <f t="shared" ref="I1086:I1099" si="285">H1086*E1086</f>
        <v>0</v>
      </c>
      <c r="J1086" s="116"/>
      <c r="K1086" s="3">
        <f t="shared" ref="K1086:K1099" si="286">J1086*I1086</f>
        <v>0</v>
      </c>
      <c r="L1086" s="3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</row>
    <row r="1087" ht="15.75" customHeight="1">
      <c r="A1087" s="2"/>
      <c r="B1087" s="89"/>
      <c r="C1087" s="89"/>
      <c r="D1087" s="18">
        <f t="shared" si="283"/>
        <v>0</v>
      </c>
      <c r="E1087" s="18">
        <f>B1087*A1084</f>
        <v>0</v>
      </c>
      <c r="F1087" s="18">
        <f t="shared" si="284"/>
        <v>0</v>
      </c>
      <c r="G1087" s="87"/>
      <c r="H1087" s="18"/>
      <c r="I1087" s="89">
        <f t="shared" si="285"/>
        <v>0</v>
      </c>
      <c r="J1087" s="116"/>
      <c r="K1087" s="3">
        <f t="shared" si="286"/>
        <v>0</v>
      </c>
      <c r="L1087" s="3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</row>
    <row r="1088" ht="15.75" customHeight="1">
      <c r="A1088" s="2"/>
      <c r="B1088" s="18"/>
      <c r="C1088" s="18"/>
      <c r="D1088" s="18">
        <f t="shared" si="283"/>
        <v>0</v>
      </c>
      <c r="E1088" s="18">
        <f>B1088*A1084</f>
        <v>0</v>
      </c>
      <c r="F1088" s="18">
        <f t="shared" si="284"/>
        <v>0</v>
      </c>
      <c r="G1088" s="148" t="s">
        <v>527</v>
      </c>
      <c r="H1088" s="18"/>
      <c r="I1088" s="89">
        <f t="shared" si="285"/>
        <v>0</v>
      </c>
      <c r="J1088" s="116"/>
      <c r="K1088" s="3">
        <f t="shared" si="286"/>
        <v>0</v>
      </c>
      <c r="L1088" s="3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</row>
    <row r="1089" ht="15.75" customHeight="1">
      <c r="A1089" s="2"/>
      <c r="B1089" s="18"/>
      <c r="C1089" s="18"/>
      <c r="D1089" s="18">
        <f t="shared" si="283"/>
        <v>0</v>
      </c>
      <c r="E1089" s="18">
        <f>B1089*A1084</f>
        <v>0</v>
      </c>
      <c r="F1089" s="18">
        <f t="shared" si="284"/>
        <v>0</v>
      </c>
      <c r="G1089" s="142"/>
      <c r="H1089" s="18"/>
      <c r="I1089" s="89">
        <f t="shared" si="285"/>
        <v>0</v>
      </c>
      <c r="J1089" s="116"/>
      <c r="K1089" s="3">
        <f t="shared" si="286"/>
        <v>0</v>
      </c>
      <c r="L1089" s="3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</row>
    <row r="1090" ht="15.75" customHeight="1">
      <c r="A1090" s="2"/>
      <c r="B1090" s="18"/>
      <c r="C1090" s="18"/>
      <c r="D1090" s="18">
        <f t="shared" si="283"/>
        <v>0</v>
      </c>
      <c r="E1090" s="18">
        <f>B1090*A1084</f>
        <v>0</v>
      </c>
      <c r="F1090" s="18">
        <f t="shared" si="284"/>
        <v>0</v>
      </c>
      <c r="G1090" s="142"/>
      <c r="H1090" s="18"/>
      <c r="I1090" s="89">
        <f t="shared" si="285"/>
        <v>0</v>
      </c>
      <c r="J1090" s="116"/>
      <c r="K1090" s="3">
        <f t="shared" si="286"/>
        <v>0</v>
      </c>
      <c r="L1090" s="3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</row>
    <row r="1091" ht="15.75" customHeight="1">
      <c r="A1091" s="2"/>
      <c r="B1091" s="18"/>
      <c r="C1091" s="18"/>
      <c r="D1091" s="18">
        <f t="shared" si="283"/>
        <v>0</v>
      </c>
      <c r="E1091" s="18">
        <f>B1091*A1084</f>
        <v>0</v>
      </c>
      <c r="F1091" s="18">
        <f t="shared" si="284"/>
        <v>0</v>
      </c>
      <c r="G1091" s="87"/>
      <c r="H1091" s="18"/>
      <c r="I1091" s="89">
        <f t="shared" si="285"/>
        <v>0</v>
      </c>
      <c r="J1091" s="116"/>
      <c r="K1091" s="3">
        <f t="shared" si="286"/>
        <v>0</v>
      </c>
      <c r="L1091" s="3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</row>
    <row r="1092" ht="15.75" customHeight="1">
      <c r="A1092" s="2"/>
      <c r="B1092" s="18"/>
      <c r="C1092" s="18"/>
      <c r="D1092" s="18">
        <f t="shared" si="283"/>
        <v>0</v>
      </c>
      <c r="E1092" s="18">
        <f>B1092*A1084</f>
        <v>0</v>
      </c>
      <c r="F1092" s="18">
        <f t="shared" si="284"/>
        <v>0</v>
      </c>
      <c r="G1092" s="59"/>
      <c r="H1092" s="18"/>
      <c r="I1092" s="89">
        <f t="shared" si="285"/>
        <v>0</v>
      </c>
      <c r="J1092" s="116"/>
      <c r="K1092" s="3">
        <f t="shared" si="286"/>
        <v>0</v>
      </c>
      <c r="L1092" s="3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</row>
    <row r="1093" ht="15.75" customHeight="1">
      <c r="A1093" s="2"/>
      <c r="B1093" s="89"/>
      <c r="C1093" s="89"/>
      <c r="D1093" s="18">
        <f t="shared" si="283"/>
        <v>0</v>
      </c>
      <c r="E1093" s="18">
        <f>B1093*A1084</f>
        <v>0</v>
      </c>
      <c r="F1093" s="18">
        <f t="shared" si="284"/>
        <v>0</v>
      </c>
      <c r="G1093" s="148" t="s">
        <v>528</v>
      </c>
      <c r="H1093" s="18"/>
      <c r="I1093" s="89">
        <f t="shared" si="285"/>
        <v>0</v>
      </c>
      <c r="J1093" s="116"/>
      <c r="K1093" s="3">
        <f t="shared" si="286"/>
        <v>0</v>
      </c>
      <c r="L1093" s="3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</row>
    <row r="1094" ht="15.75" customHeight="1">
      <c r="A1094" s="2"/>
      <c r="B1094" s="89"/>
      <c r="C1094" s="89"/>
      <c r="D1094" s="18">
        <f t="shared" si="283"/>
        <v>0</v>
      </c>
      <c r="E1094" s="18">
        <f>B1094*A1084</f>
        <v>0</v>
      </c>
      <c r="F1094" s="18">
        <f t="shared" si="284"/>
        <v>0</v>
      </c>
      <c r="G1094" s="142"/>
      <c r="H1094" s="18"/>
      <c r="I1094" s="89">
        <f t="shared" si="285"/>
        <v>0</v>
      </c>
      <c r="J1094" s="116"/>
      <c r="K1094" s="3">
        <f t="shared" si="286"/>
        <v>0</v>
      </c>
      <c r="L1094" s="3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</row>
    <row r="1095" ht="15.75" customHeight="1">
      <c r="A1095" s="1"/>
      <c r="B1095" s="89"/>
      <c r="C1095" s="89"/>
      <c r="D1095" s="18">
        <f t="shared" si="283"/>
        <v>0</v>
      </c>
      <c r="E1095" s="18">
        <f>B1095*A1084</f>
        <v>0</v>
      </c>
      <c r="F1095" s="18">
        <f t="shared" si="284"/>
        <v>0</v>
      </c>
      <c r="G1095" s="142"/>
      <c r="H1095" s="18"/>
      <c r="I1095" s="89">
        <f t="shared" si="285"/>
        <v>0</v>
      </c>
      <c r="J1095" s="116"/>
      <c r="K1095" s="3">
        <f t="shared" si="286"/>
        <v>0</v>
      </c>
      <c r="L1095" s="3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</row>
    <row r="1096" ht="15.75" customHeight="1">
      <c r="A1096" s="1"/>
      <c r="B1096" s="89"/>
      <c r="C1096" s="89"/>
      <c r="D1096" s="18">
        <f t="shared" si="283"/>
        <v>0</v>
      </c>
      <c r="E1096" s="18">
        <f>B1096*A1084</f>
        <v>0</v>
      </c>
      <c r="F1096" s="18">
        <f t="shared" si="284"/>
        <v>0</v>
      </c>
      <c r="G1096" s="142"/>
      <c r="H1096" s="18"/>
      <c r="I1096" s="89">
        <f t="shared" si="285"/>
        <v>0</v>
      </c>
      <c r="J1096" s="116"/>
      <c r="K1096" s="3">
        <f t="shared" si="286"/>
        <v>0</v>
      </c>
      <c r="L1096" s="3"/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</row>
    <row r="1097" ht="15.75" customHeight="1">
      <c r="A1097" s="31"/>
      <c r="B1097" s="89"/>
      <c r="C1097" s="89"/>
      <c r="D1097" s="95">
        <f t="shared" si="283"/>
        <v>0</v>
      </c>
      <c r="E1097" s="95">
        <f>B1097*A1084</f>
        <v>0</v>
      </c>
      <c r="F1097" s="18">
        <f t="shared" si="284"/>
        <v>0</v>
      </c>
      <c r="G1097" s="87"/>
      <c r="H1097" s="18"/>
      <c r="I1097" s="89">
        <f t="shared" si="285"/>
        <v>0</v>
      </c>
      <c r="J1097" s="118"/>
      <c r="K1097" s="3">
        <f t="shared" si="286"/>
        <v>0</v>
      </c>
      <c r="L1097" s="3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</row>
    <row r="1098" ht="15.75" customHeight="1">
      <c r="A1098" s="31"/>
      <c r="B1098" s="89"/>
      <c r="C1098" s="89"/>
      <c r="D1098" s="18">
        <f t="shared" si="283"/>
        <v>0</v>
      </c>
      <c r="E1098" s="18">
        <f>B1098*A1084</f>
        <v>0</v>
      </c>
      <c r="F1098" s="18">
        <f t="shared" si="284"/>
        <v>0</v>
      </c>
      <c r="G1098" s="143">
        <f>F1100/A1084</f>
        <v>0</v>
      </c>
      <c r="H1098" s="18"/>
      <c r="I1098" s="89">
        <f t="shared" si="285"/>
        <v>0</v>
      </c>
      <c r="J1098" s="3"/>
      <c r="K1098" s="3">
        <f t="shared" si="286"/>
        <v>0</v>
      </c>
      <c r="L1098" s="3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</row>
    <row r="1099" ht="15.75" customHeight="1">
      <c r="A1099" s="31"/>
      <c r="B1099" s="89"/>
      <c r="C1099" s="89"/>
      <c r="D1099" s="18">
        <f t="shared" si="283"/>
        <v>0</v>
      </c>
      <c r="E1099" s="18">
        <f>B1099*A1084</f>
        <v>0</v>
      </c>
      <c r="F1099" s="18">
        <f t="shared" si="284"/>
        <v>0</v>
      </c>
      <c r="G1099" s="142"/>
      <c r="H1099" s="18"/>
      <c r="I1099" s="89">
        <f t="shared" si="285"/>
        <v>0</v>
      </c>
      <c r="J1099" s="3"/>
      <c r="K1099" s="3">
        <f t="shared" si="286"/>
        <v>0</v>
      </c>
      <c r="L1099" s="3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</row>
    <row r="1100" ht="15.75" customHeight="1">
      <c r="A1100" s="4" t="s">
        <v>495</v>
      </c>
      <c r="B1100" s="97">
        <f>SUM(B1086:B1099)</f>
        <v>0</v>
      </c>
      <c r="C1100" s="96"/>
      <c r="D1100" s="97">
        <f t="shared" ref="D1100:F1100" si="287">SUM(D1086:D1099)</f>
        <v>0</v>
      </c>
      <c r="E1100" s="97">
        <f t="shared" si="287"/>
        <v>0</v>
      </c>
      <c r="F1100" s="97">
        <f t="shared" si="287"/>
        <v>0</v>
      </c>
      <c r="G1100" s="87"/>
      <c r="H1100" s="96"/>
      <c r="I1100" s="97">
        <f t="shared" ref="I1100:L1100" si="288">SUM(I1086:I1099)</f>
        <v>0</v>
      </c>
      <c r="J1100" s="98">
        <f t="shared" si="288"/>
        <v>0</v>
      </c>
      <c r="K1100" s="98">
        <f t="shared" si="288"/>
        <v>0</v>
      </c>
      <c r="L1100" s="98">
        <f t="shared" si="288"/>
        <v>0</v>
      </c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</row>
    <row r="1101" ht="15.75" customHeight="1">
      <c r="A1101" s="8"/>
      <c r="B1101" s="100"/>
      <c r="C1101" s="100"/>
      <c r="D1101" s="100"/>
      <c r="E1101" s="100"/>
      <c r="F1101" s="100"/>
      <c r="G1101" s="100"/>
      <c r="H1101" s="100"/>
      <c r="I1101" s="101" t="s">
        <v>496</v>
      </c>
      <c r="J1101" s="100"/>
      <c r="K1101" s="100"/>
      <c r="L1101" s="101" t="s">
        <v>497</v>
      </c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</row>
    <row r="1102" ht="15.75" customHeight="1">
      <c r="A1102" s="8"/>
      <c r="B1102" s="100"/>
      <c r="C1102" s="100"/>
      <c r="D1102" s="100"/>
      <c r="E1102" s="100"/>
      <c r="F1102" s="100"/>
      <c r="G1102" s="100"/>
      <c r="H1102" s="100"/>
      <c r="I1102" s="104">
        <f>G1098*A1084</f>
        <v>0</v>
      </c>
      <c r="J1102" s="100"/>
      <c r="K1102" s="100"/>
      <c r="L1102" s="104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</row>
    <row r="1103" ht="15.75" customHeight="1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</row>
    <row r="1104" ht="15.75" customHeight="1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</row>
    <row r="1105" ht="15.75" customHeight="1">
      <c r="A1105" s="78" t="s">
        <v>478</v>
      </c>
      <c r="B1105" s="79" t="s">
        <v>479</v>
      </c>
      <c r="C1105" s="75"/>
      <c r="D1105" s="76"/>
      <c r="E1105" s="80" t="s">
        <v>480</v>
      </c>
      <c r="F1105" s="75"/>
      <c r="G1105" s="76"/>
      <c r="H1105" s="79" t="s">
        <v>481</v>
      </c>
      <c r="I1105" s="75"/>
      <c r="J1105" s="75"/>
      <c r="K1105" s="75"/>
      <c r="L1105" s="76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</row>
    <row r="1106" ht="15.75" customHeight="1">
      <c r="A1106" s="177">
        <v>4.0</v>
      </c>
      <c r="B1106" s="82" t="s">
        <v>482</v>
      </c>
      <c r="C1106" s="82" t="s">
        <v>483</v>
      </c>
      <c r="D1106" s="82" t="s">
        <v>484</v>
      </c>
      <c r="E1106" s="82" t="s">
        <v>485</v>
      </c>
      <c r="F1106" s="82" t="s">
        <v>484</v>
      </c>
      <c r="G1106" s="82" t="s">
        <v>524</v>
      </c>
      <c r="H1106" s="82" t="s">
        <v>486</v>
      </c>
      <c r="I1106" s="82" t="s">
        <v>487</v>
      </c>
      <c r="J1106" s="147" t="s">
        <v>488</v>
      </c>
      <c r="K1106" s="85" t="s">
        <v>489</v>
      </c>
      <c r="L1106" s="85" t="s">
        <v>490</v>
      </c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</row>
    <row r="1107" ht="15.75" customHeight="1">
      <c r="A1107" s="86" t="s">
        <v>491</v>
      </c>
      <c r="B1107" s="87"/>
      <c r="C1107" s="87"/>
      <c r="D1107" s="87"/>
      <c r="E1107" s="87"/>
      <c r="F1107" s="87"/>
      <c r="G1107" s="87"/>
      <c r="H1107" s="87"/>
      <c r="I1107" s="87"/>
      <c r="J1107" s="115"/>
      <c r="K1107" s="87"/>
      <c r="L1107" s="87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</row>
    <row r="1108" ht="15.75" customHeight="1">
      <c r="A1108" s="2"/>
      <c r="B1108" s="89"/>
      <c r="C1108" s="89"/>
      <c r="D1108" s="18">
        <f t="shared" ref="D1108:D1121" si="289">C1108*B1108</f>
        <v>0</v>
      </c>
      <c r="E1108" s="18">
        <f>B1108*A1106</f>
        <v>0</v>
      </c>
      <c r="F1108" s="18">
        <f t="shared" ref="F1108:F1121" si="290">E1108*C1108</f>
        <v>0</v>
      </c>
      <c r="G1108" s="140">
        <v>0.0</v>
      </c>
      <c r="H1108" s="18"/>
      <c r="I1108" s="89">
        <f t="shared" ref="I1108:I1121" si="291">H1108*E1108</f>
        <v>0</v>
      </c>
      <c r="J1108" s="116"/>
      <c r="K1108" s="3">
        <f t="shared" ref="K1108:K1121" si="292">J1108*I1108</f>
        <v>0</v>
      </c>
      <c r="L1108" s="3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</row>
    <row r="1109" ht="15.75" customHeight="1">
      <c r="A1109" s="2"/>
      <c r="B1109" s="89"/>
      <c r="C1109" s="89"/>
      <c r="D1109" s="18">
        <f t="shared" si="289"/>
        <v>0</v>
      </c>
      <c r="E1109" s="18">
        <f>B1109*A1106</f>
        <v>0</v>
      </c>
      <c r="F1109" s="18">
        <f t="shared" si="290"/>
        <v>0</v>
      </c>
      <c r="G1109" s="87"/>
      <c r="H1109" s="18"/>
      <c r="I1109" s="89">
        <f t="shared" si="291"/>
        <v>0</v>
      </c>
      <c r="J1109" s="116"/>
      <c r="K1109" s="3">
        <f t="shared" si="292"/>
        <v>0</v>
      </c>
      <c r="L1109" s="3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</row>
    <row r="1110" ht="15.75" customHeight="1">
      <c r="A1110" s="2"/>
      <c r="B1110" s="18"/>
      <c r="C1110" s="18"/>
      <c r="D1110" s="18">
        <f t="shared" si="289"/>
        <v>0</v>
      </c>
      <c r="E1110" s="18">
        <f>B1110*A1106</f>
        <v>0</v>
      </c>
      <c r="F1110" s="18">
        <f t="shared" si="290"/>
        <v>0</v>
      </c>
      <c r="G1110" s="148" t="s">
        <v>527</v>
      </c>
      <c r="H1110" s="18"/>
      <c r="I1110" s="89">
        <f t="shared" si="291"/>
        <v>0</v>
      </c>
      <c r="J1110" s="116"/>
      <c r="K1110" s="3">
        <f t="shared" si="292"/>
        <v>0</v>
      </c>
      <c r="L1110" s="3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</row>
    <row r="1111" ht="15.75" customHeight="1">
      <c r="A1111" s="2"/>
      <c r="B1111" s="18"/>
      <c r="C1111" s="18"/>
      <c r="D1111" s="18">
        <f t="shared" si="289"/>
        <v>0</v>
      </c>
      <c r="E1111" s="18">
        <f>B1111*A1106</f>
        <v>0</v>
      </c>
      <c r="F1111" s="18">
        <f t="shared" si="290"/>
        <v>0</v>
      </c>
      <c r="G1111" s="142"/>
      <c r="H1111" s="18"/>
      <c r="I1111" s="89">
        <f t="shared" si="291"/>
        <v>0</v>
      </c>
      <c r="J1111" s="116"/>
      <c r="K1111" s="3">
        <f t="shared" si="292"/>
        <v>0</v>
      </c>
      <c r="L1111" s="3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</row>
    <row r="1112" ht="15.75" customHeight="1">
      <c r="A1112" s="2"/>
      <c r="B1112" s="18"/>
      <c r="C1112" s="18"/>
      <c r="D1112" s="18">
        <f t="shared" si="289"/>
        <v>0</v>
      </c>
      <c r="E1112" s="18">
        <f>B1112*A1106</f>
        <v>0</v>
      </c>
      <c r="F1112" s="18">
        <f t="shared" si="290"/>
        <v>0</v>
      </c>
      <c r="G1112" s="142"/>
      <c r="H1112" s="18"/>
      <c r="I1112" s="89">
        <f t="shared" si="291"/>
        <v>0</v>
      </c>
      <c r="J1112" s="116"/>
      <c r="K1112" s="3">
        <f t="shared" si="292"/>
        <v>0</v>
      </c>
      <c r="L1112" s="3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</row>
    <row r="1113" ht="15.75" customHeight="1">
      <c r="A1113" s="2"/>
      <c r="B1113" s="18"/>
      <c r="C1113" s="18"/>
      <c r="D1113" s="18">
        <f t="shared" si="289"/>
        <v>0</v>
      </c>
      <c r="E1113" s="18">
        <f>B1113*A1106</f>
        <v>0</v>
      </c>
      <c r="F1113" s="18">
        <f t="shared" si="290"/>
        <v>0</v>
      </c>
      <c r="G1113" s="87"/>
      <c r="H1113" s="18"/>
      <c r="I1113" s="89">
        <f t="shared" si="291"/>
        <v>0</v>
      </c>
      <c r="J1113" s="116"/>
      <c r="K1113" s="3">
        <f t="shared" si="292"/>
        <v>0</v>
      </c>
      <c r="L1113" s="3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</row>
    <row r="1114" ht="15.75" customHeight="1">
      <c r="A1114" s="2"/>
      <c r="B1114" s="18"/>
      <c r="C1114" s="18"/>
      <c r="D1114" s="18">
        <f t="shared" si="289"/>
        <v>0</v>
      </c>
      <c r="E1114" s="18">
        <f>B1114*A1106</f>
        <v>0</v>
      </c>
      <c r="F1114" s="18">
        <f t="shared" si="290"/>
        <v>0</v>
      </c>
      <c r="G1114" s="59"/>
      <c r="H1114" s="18"/>
      <c r="I1114" s="89">
        <f t="shared" si="291"/>
        <v>0</v>
      </c>
      <c r="J1114" s="116"/>
      <c r="K1114" s="3">
        <f t="shared" si="292"/>
        <v>0</v>
      </c>
      <c r="L1114" s="3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</row>
    <row r="1115" ht="15.75" customHeight="1">
      <c r="A1115" s="2"/>
      <c r="B1115" s="89"/>
      <c r="C1115" s="89"/>
      <c r="D1115" s="18">
        <f t="shared" si="289"/>
        <v>0</v>
      </c>
      <c r="E1115" s="18">
        <f>B1115*A1106</f>
        <v>0</v>
      </c>
      <c r="F1115" s="18">
        <f t="shared" si="290"/>
        <v>0</v>
      </c>
      <c r="G1115" s="148" t="s">
        <v>528</v>
      </c>
      <c r="H1115" s="18"/>
      <c r="I1115" s="89">
        <f t="shared" si="291"/>
        <v>0</v>
      </c>
      <c r="J1115" s="116"/>
      <c r="K1115" s="3">
        <f t="shared" si="292"/>
        <v>0</v>
      </c>
      <c r="L1115" s="3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</row>
    <row r="1116" ht="15.75" customHeight="1">
      <c r="A1116" s="2"/>
      <c r="B1116" s="89"/>
      <c r="C1116" s="89"/>
      <c r="D1116" s="18">
        <f t="shared" si="289"/>
        <v>0</v>
      </c>
      <c r="E1116" s="18">
        <f>B1116*A1106</f>
        <v>0</v>
      </c>
      <c r="F1116" s="18">
        <f t="shared" si="290"/>
        <v>0</v>
      </c>
      <c r="G1116" s="142"/>
      <c r="H1116" s="18"/>
      <c r="I1116" s="89">
        <f t="shared" si="291"/>
        <v>0</v>
      </c>
      <c r="J1116" s="116"/>
      <c r="K1116" s="3">
        <f t="shared" si="292"/>
        <v>0</v>
      </c>
      <c r="L1116" s="3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</row>
    <row r="1117" ht="15.75" customHeight="1">
      <c r="A1117" s="1"/>
      <c r="B1117" s="89"/>
      <c r="C1117" s="89"/>
      <c r="D1117" s="18">
        <f t="shared" si="289"/>
        <v>0</v>
      </c>
      <c r="E1117" s="18">
        <f>B1117*A1106</f>
        <v>0</v>
      </c>
      <c r="F1117" s="18">
        <f t="shared" si="290"/>
        <v>0</v>
      </c>
      <c r="G1117" s="142"/>
      <c r="H1117" s="18"/>
      <c r="I1117" s="89">
        <f t="shared" si="291"/>
        <v>0</v>
      </c>
      <c r="J1117" s="116"/>
      <c r="K1117" s="3">
        <f t="shared" si="292"/>
        <v>0</v>
      </c>
      <c r="L1117" s="3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</row>
    <row r="1118" ht="15.75" customHeight="1">
      <c r="A1118" s="1"/>
      <c r="B1118" s="89"/>
      <c r="C1118" s="89"/>
      <c r="D1118" s="18">
        <f t="shared" si="289"/>
        <v>0</v>
      </c>
      <c r="E1118" s="18">
        <f>B1118*A1106</f>
        <v>0</v>
      </c>
      <c r="F1118" s="18">
        <f t="shared" si="290"/>
        <v>0</v>
      </c>
      <c r="G1118" s="142"/>
      <c r="H1118" s="18"/>
      <c r="I1118" s="89">
        <f t="shared" si="291"/>
        <v>0</v>
      </c>
      <c r="J1118" s="116"/>
      <c r="K1118" s="3">
        <f t="shared" si="292"/>
        <v>0</v>
      </c>
      <c r="L1118" s="3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</row>
    <row r="1119" ht="15.75" customHeight="1">
      <c r="A1119" s="31"/>
      <c r="B1119" s="89"/>
      <c r="C1119" s="89"/>
      <c r="D1119" s="95">
        <f t="shared" si="289"/>
        <v>0</v>
      </c>
      <c r="E1119" s="95">
        <f>B1119*A1106</f>
        <v>0</v>
      </c>
      <c r="F1119" s="18">
        <f t="shared" si="290"/>
        <v>0</v>
      </c>
      <c r="G1119" s="87"/>
      <c r="H1119" s="18"/>
      <c r="I1119" s="89">
        <f t="shared" si="291"/>
        <v>0</v>
      </c>
      <c r="J1119" s="118"/>
      <c r="K1119" s="3">
        <f t="shared" si="292"/>
        <v>0</v>
      </c>
      <c r="L1119" s="3"/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</row>
    <row r="1120" ht="15.75" customHeight="1">
      <c r="A1120" s="31"/>
      <c r="B1120" s="89"/>
      <c r="C1120" s="89"/>
      <c r="D1120" s="18">
        <f t="shared" si="289"/>
        <v>0</v>
      </c>
      <c r="E1120" s="18">
        <f>B1120*A1106</f>
        <v>0</v>
      </c>
      <c r="F1120" s="18">
        <f t="shared" si="290"/>
        <v>0</v>
      </c>
      <c r="G1120" s="143">
        <f>F1122/A1106</f>
        <v>0</v>
      </c>
      <c r="H1120" s="18"/>
      <c r="I1120" s="89">
        <f t="shared" si="291"/>
        <v>0</v>
      </c>
      <c r="J1120" s="3"/>
      <c r="K1120" s="3">
        <f t="shared" si="292"/>
        <v>0</v>
      </c>
      <c r="L1120" s="3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</row>
    <row r="1121" ht="15.75" customHeight="1">
      <c r="A1121" s="31"/>
      <c r="B1121" s="89"/>
      <c r="C1121" s="89"/>
      <c r="D1121" s="18">
        <f t="shared" si="289"/>
        <v>0</v>
      </c>
      <c r="E1121" s="18">
        <f>B1121*A1106</f>
        <v>0</v>
      </c>
      <c r="F1121" s="18">
        <f t="shared" si="290"/>
        <v>0</v>
      </c>
      <c r="G1121" s="142"/>
      <c r="H1121" s="18"/>
      <c r="I1121" s="89">
        <f t="shared" si="291"/>
        <v>0</v>
      </c>
      <c r="J1121" s="3"/>
      <c r="K1121" s="3">
        <f t="shared" si="292"/>
        <v>0</v>
      </c>
      <c r="L1121" s="3"/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</row>
    <row r="1122" ht="15.75" customHeight="1">
      <c r="A1122" s="4" t="s">
        <v>495</v>
      </c>
      <c r="B1122" s="97">
        <f>SUM(B1108:B1121)</f>
        <v>0</v>
      </c>
      <c r="C1122" s="96"/>
      <c r="D1122" s="97">
        <f t="shared" ref="D1122:F1122" si="293">SUM(D1108:D1121)</f>
        <v>0</v>
      </c>
      <c r="E1122" s="97">
        <f t="shared" si="293"/>
        <v>0</v>
      </c>
      <c r="F1122" s="97">
        <f t="shared" si="293"/>
        <v>0</v>
      </c>
      <c r="G1122" s="87"/>
      <c r="H1122" s="96"/>
      <c r="I1122" s="97">
        <f t="shared" ref="I1122:L1122" si="294">SUM(I1108:I1121)</f>
        <v>0</v>
      </c>
      <c r="J1122" s="98">
        <f t="shared" si="294"/>
        <v>0</v>
      </c>
      <c r="K1122" s="98">
        <f t="shared" si="294"/>
        <v>0</v>
      </c>
      <c r="L1122" s="98">
        <f t="shared" si="294"/>
        <v>0</v>
      </c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</row>
    <row r="1123" ht="15.75" customHeight="1">
      <c r="A1123" s="8"/>
      <c r="B1123" s="100"/>
      <c r="C1123" s="100"/>
      <c r="D1123" s="100"/>
      <c r="E1123" s="100"/>
      <c r="F1123" s="100"/>
      <c r="G1123" s="100"/>
      <c r="H1123" s="100"/>
      <c r="I1123" s="101" t="s">
        <v>496</v>
      </c>
      <c r="J1123" s="100"/>
      <c r="K1123" s="100"/>
      <c r="L1123" s="101" t="s">
        <v>497</v>
      </c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</row>
    <row r="1124" ht="15.75" customHeight="1">
      <c r="A1124" s="8"/>
      <c r="B1124" s="100"/>
      <c r="C1124" s="100"/>
      <c r="D1124" s="100"/>
      <c r="E1124" s="100"/>
      <c r="F1124" s="100"/>
      <c r="G1124" s="100"/>
      <c r="H1124" s="100"/>
      <c r="I1124" s="104">
        <f>G1120*A1106</f>
        <v>0</v>
      </c>
      <c r="J1124" s="100"/>
      <c r="K1124" s="100"/>
      <c r="L1124" s="104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</row>
    <row r="1125" ht="15.75" customHeight="1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</row>
    <row r="1126" ht="15.75" customHeight="1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</row>
    <row r="1127" ht="15.75" customHeight="1">
      <c r="A1127" s="66"/>
      <c r="B1127" s="75"/>
      <c r="C1127" s="75"/>
      <c r="D1127" s="75"/>
      <c r="E1127" s="75"/>
      <c r="F1127" s="75"/>
      <c r="G1127" s="75"/>
      <c r="H1127" s="75"/>
      <c r="I1127" s="75"/>
      <c r="J1127" s="75"/>
      <c r="K1127" s="75"/>
      <c r="L1127" s="76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</row>
    <row r="1128" ht="15.75" customHeight="1">
      <c r="A1128" s="78" t="s">
        <v>478</v>
      </c>
      <c r="B1128" s="79" t="s">
        <v>479</v>
      </c>
      <c r="C1128" s="75"/>
      <c r="D1128" s="76"/>
      <c r="E1128" s="80" t="s">
        <v>480</v>
      </c>
      <c r="F1128" s="75"/>
      <c r="G1128" s="76"/>
      <c r="H1128" s="79" t="s">
        <v>481</v>
      </c>
      <c r="I1128" s="75"/>
      <c r="J1128" s="75"/>
      <c r="K1128" s="75"/>
      <c r="L1128" s="76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</row>
    <row r="1129" ht="15.75" customHeight="1">
      <c r="A1129" s="177">
        <v>4.0</v>
      </c>
      <c r="B1129" s="82" t="s">
        <v>482</v>
      </c>
      <c r="C1129" s="82" t="s">
        <v>483</v>
      </c>
      <c r="D1129" s="82" t="s">
        <v>484</v>
      </c>
      <c r="E1129" s="82" t="s">
        <v>485</v>
      </c>
      <c r="F1129" s="82" t="s">
        <v>484</v>
      </c>
      <c r="G1129" s="82" t="s">
        <v>524</v>
      </c>
      <c r="H1129" s="82" t="s">
        <v>486</v>
      </c>
      <c r="I1129" s="82" t="s">
        <v>487</v>
      </c>
      <c r="J1129" s="147" t="s">
        <v>488</v>
      </c>
      <c r="K1129" s="85" t="s">
        <v>489</v>
      </c>
      <c r="L1129" s="85" t="s">
        <v>490</v>
      </c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</row>
    <row r="1130" ht="15.75" customHeight="1">
      <c r="A1130" s="86" t="s">
        <v>491</v>
      </c>
      <c r="B1130" s="87"/>
      <c r="C1130" s="87"/>
      <c r="D1130" s="87"/>
      <c r="E1130" s="87"/>
      <c r="F1130" s="87"/>
      <c r="G1130" s="87"/>
      <c r="H1130" s="87"/>
      <c r="I1130" s="87"/>
      <c r="J1130" s="115"/>
      <c r="K1130" s="87"/>
      <c r="L1130" s="87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</row>
    <row r="1131" ht="15.75" customHeight="1">
      <c r="A1131" s="2"/>
      <c r="B1131" s="89"/>
      <c r="C1131" s="89"/>
      <c r="D1131" s="18">
        <f t="shared" ref="D1131:D1144" si="295">C1131*B1131</f>
        <v>0</v>
      </c>
      <c r="E1131" s="18">
        <f>B1131*A1129</f>
        <v>0</v>
      </c>
      <c r="F1131" s="18">
        <f t="shared" ref="F1131:F1144" si="296">E1131*C1131</f>
        <v>0</v>
      </c>
      <c r="G1131" s="140">
        <v>0.0</v>
      </c>
      <c r="H1131" s="18"/>
      <c r="I1131" s="89">
        <f t="shared" ref="I1131:I1144" si="297">H1131*E1131</f>
        <v>0</v>
      </c>
      <c r="J1131" s="116"/>
      <c r="K1131" s="3">
        <f t="shared" ref="K1131:K1144" si="298">J1131*I1131</f>
        <v>0</v>
      </c>
      <c r="L1131" s="3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</row>
    <row r="1132" ht="15.75" customHeight="1">
      <c r="A1132" s="2"/>
      <c r="B1132" s="89"/>
      <c r="C1132" s="89"/>
      <c r="D1132" s="18">
        <f t="shared" si="295"/>
        <v>0</v>
      </c>
      <c r="E1132" s="18">
        <f>B1132*A1129</f>
        <v>0</v>
      </c>
      <c r="F1132" s="18">
        <f t="shared" si="296"/>
        <v>0</v>
      </c>
      <c r="G1132" s="87"/>
      <c r="H1132" s="18"/>
      <c r="I1132" s="89">
        <f t="shared" si="297"/>
        <v>0</v>
      </c>
      <c r="J1132" s="116"/>
      <c r="K1132" s="3">
        <f t="shared" si="298"/>
        <v>0</v>
      </c>
      <c r="L1132" s="3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</row>
    <row r="1133" ht="15.75" customHeight="1">
      <c r="A1133" s="2"/>
      <c r="B1133" s="18"/>
      <c r="C1133" s="18"/>
      <c r="D1133" s="18">
        <f t="shared" si="295"/>
        <v>0</v>
      </c>
      <c r="E1133" s="18">
        <f>B1133*A1129</f>
        <v>0</v>
      </c>
      <c r="F1133" s="18">
        <f t="shared" si="296"/>
        <v>0</v>
      </c>
      <c r="G1133" s="148" t="s">
        <v>527</v>
      </c>
      <c r="H1133" s="18"/>
      <c r="I1133" s="89">
        <f t="shared" si="297"/>
        <v>0</v>
      </c>
      <c r="J1133" s="116"/>
      <c r="K1133" s="3">
        <f t="shared" si="298"/>
        <v>0</v>
      </c>
      <c r="L1133" s="3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</row>
    <row r="1134" ht="15.75" customHeight="1">
      <c r="A1134" s="2"/>
      <c r="B1134" s="18"/>
      <c r="C1134" s="18"/>
      <c r="D1134" s="18">
        <f t="shared" si="295"/>
        <v>0</v>
      </c>
      <c r="E1134" s="18">
        <f>B1134*A1129</f>
        <v>0</v>
      </c>
      <c r="F1134" s="18">
        <f t="shared" si="296"/>
        <v>0</v>
      </c>
      <c r="G1134" s="142"/>
      <c r="H1134" s="18"/>
      <c r="I1134" s="89">
        <f t="shared" si="297"/>
        <v>0</v>
      </c>
      <c r="J1134" s="116"/>
      <c r="K1134" s="3">
        <f t="shared" si="298"/>
        <v>0</v>
      </c>
      <c r="L1134" s="3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</row>
    <row r="1135" ht="15.75" customHeight="1">
      <c r="A1135" s="2"/>
      <c r="B1135" s="18"/>
      <c r="C1135" s="18"/>
      <c r="D1135" s="18">
        <f t="shared" si="295"/>
        <v>0</v>
      </c>
      <c r="E1135" s="18">
        <f>B1135*A1129</f>
        <v>0</v>
      </c>
      <c r="F1135" s="18">
        <f t="shared" si="296"/>
        <v>0</v>
      </c>
      <c r="G1135" s="142"/>
      <c r="H1135" s="18"/>
      <c r="I1135" s="89">
        <f t="shared" si="297"/>
        <v>0</v>
      </c>
      <c r="J1135" s="116"/>
      <c r="K1135" s="3">
        <f t="shared" si="298"/>
        <v>0</v>
      </c>
      <c r="L1135" s="3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</row>
    <row r="1136" ht="15.75" customHeight="1">
      <c r="A1136" s="2"/>
      <c r="B1136" s="18"/>
      <c r="C1136" s="18"/>
      <c r="D1136" s="18">
        <f t="shared" si="295"/>
        <v>0</v>
      </c>
      <c r="E1136" s="18">
        <f>B1136*A1129</f>
        <v>0</v>
      </c>
      <c r="F1136" s="18">
        <f t="shared" si="296"/>
        <v>0</v>
      </c>
      <c r="G1136" s="87"/>
      <c r="H1136" s="18"/>
      <c r="I1136" s="89">
        <f t="shared" si="297"/>
        <v>0</v>
      </c>
      <c r="J1136" s="116"/>
      <c r="K1136" s="3">
        <f t="shared" si="298"/>
        <v>0</v>
      </c>
      <c r="L1136" s="3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</row>
    <row r="1137" ht="15.75" customHeight="1">
      <c r="A1137" s="2"/>
      <c r="B1137" s="18"/>
      <c r="C1137" s="18"/>
      <c r="D1137" s="18">
        <f t="shared" si="295"/>
        <v>0</v>
      </c>
      <c r="E1137" s="18">
        <f>B1137*A1129</f>
        <v>0</v>
      </c>
      <c r="F1137" s="18">
        <f t="shared" si="296"/>
        <v>0</v>
      </c>
      <c r="G1137" s="59"/>
      <c r="H1137" s="18"/>
      <c r="I1137" s="89">
        <f t="shared" si="297"/>
        <v>0</v>
      </c>
      <c r="J1137" s="116"/>
      <c r="K1137" s="3">
        <f t="shared" si="298"/>
        <v>0</v>
      </c>
      <c r="L1137" s="3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</row>
    <row r="1138" ht="15.75" customHeight="1">
      <c r="A1138" s="2"/>
      <c r="B1138" s="89"/>
      <c r="C1138" s="89"/>
      <c r="D1138" s="18">
        <f t="shared" si="295"/>
        <v>0</v>
      </c>
      <c r="E1138" s="18">
        <f>B1138*A1129</f>
        <v>0</v>
      </c>
      <c r="F1138" s="18">
        <f t="shared" si="296"/>
        <v>0</v>
      </c>
      <c r="G1138" s="148" t="s">
        <v>528</v>
      </c>
      <c r="H1138" s="18"/>
      <c r="I1138" s="89">
        <f t="shared" si="297"/>
        <v>0</v>
      </c>
      <c r="J1138" s="116"/>
      <c r="K1138" s="3">
        <f t="shared" si="298"/>
        <v>0</v>
      </c>
      <c r="L1138" s="3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</row>
    <row r="1139" ht="15.75" customHeight="1">
      <c r="A1139" s="2"/>
      <c r="B1139" s="89"/>
      <c r="C1139" s="89"/>
      <c r="D1139" s="18">
        <f t="shared" si="295"/>
        <v>0</v>
      </c>
      <c r="E1139" s="18">
        <f>B1139*A1129</f>
        <v>0</v>
      </c>
      <c r="F1139" s="18">
        <f t="shared" si="296"/>
        <v>0</v>
      </c>
      <c r="G1139" s="142"/>
      <c r="H1139" s="18"/>
      <c r="I1139" s="89">
        <f t="shared" si="297"/>
        <v>0</v>
      </c>
      <c r="J1139" s="116"/>
      <c r="K1139" s="3">
        <f t="shared" si="298"/>
        <v>0</v>
      </c>
      <c r="L1139" s="3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</row>
    <row r="1140" ht="15.75" customHeight="1">
      <c r="A1140" s="1"/>
      <c r="B1140" s="89"/>
      <c r="C1140" s="89"/>
      <c r="D1140" s="18">
        <f t="shared" si="295"/>
        <v>0</v>
      </c>
      <c r="E1140" s="18">
        <f>B1140*A1129</f>
        <v>0</v>
      </c>
      <c r="F1140" s="18">
        <f t="shared" si="296"/>
        <v>0</v>
      </c>
      <c r="G1140" s="142"/>
      <c r="H1140" s="18"/>
      <c r="I1140" s="89">
        <f t="shared" si="297"/>
        <v>0</v>
      </c>
      <c r="J1140" s="116"/>
      <c r="K1140" s="3">
        <f t="shared" si="298"/>
        <v>0</v>
      </c>
      <c r="L1140" s="3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</row>
    <row r="1141" ht="15.75" customHeight="1">
      <c r="A1141" s="1"/>
      <c r="B1141" s="89"/>
      <c r="C1141" s="89"/>
      <c r="D1141" s="18">
        <f t="shared" si="295"/>
        <v>0</v>
      </c>
      <c r="E1141" s="18">
        <f>B1141*A1129</f>
        <v>0</v>
      </c>
      <c r="F1141" s="18">
        <f t="shared" si="296"/>
        <v>0</v>
      </c>
      <c r="G1141" s="142"/>
      <c r="H1141" s="18"/>
      <c r="I1141" s="89">
        <f t="shared" si="297"/>
        <v>0</v>
      </c>
      <c r="J1141" s="116"/>
      <c r="K1141" s="3">
        <f t="shared" si="298"/>
        <v>0</v>
      </c>
      <c r="L1141" s="3"/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</row>
    <row r="1142" ht="15.75" customHeight="1">
      <c r="A1142" s="31"/>
      <c r="B1142" s="89"/>
      <c r="C1142" s="89"/>
      <c r="D1142" s="95">
        <f t="shared" si="295"/>
        <v>0</v>
      </c>
      <c r="E1142" s="95">
        <f>B1142*A1129</f>
        <v>0</v>
      </c>
      <c r="F1142" s="18">
        <f t="shared" si="296"/>
        <v>0</v>
      </c>
      <c r="G1142" s="87"/>
      <c r="H1142" s="18"/>
      <c r="I1142" s="89">
        <f t="shared" si="297"/>
        <v>0</v>
      </c>
      <c r="J1142" s="118"/>
      <c r="K1142" s="3">
        <f t="shared" si="298"/>
        <v>0</v>
      </c>
      <c r="L1142" s="3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</row>
    <row r="1143" ht="15.75" customHeight="1">
      <c r="A1143" s="31"/>
      <c r="B1143" s="89"/>
      <c r="C1143" s="89"/>
      <c r="D1143" s="18">
        <f t="shared" si="295"/>
        <v>0</v>
      </c>
      <c r="E1143" s="18">
        <f>B1143*A1129</f>
        <v>0</v>
      </c>
      <c r="F1143" s="18">
        <f t="shared" si="296"/>
        <v>0</v>
      </c>
      <c r="G1143" s="143">
        <f>F1145/A1129</f>
        <v>0</v>
      </c>
      <c r="H1143" s="18"/>
      <c r="I1143" s="89">
        <f t="shared" si="297"/>
        <v>0</v>
      </c>
      <c r="J1143" s="3"/>
      <c r="K1143" s="3">
        <f t="shared" si="298"/>
        <v>0</v>
      </c>
      <c r="L1143" s="3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</row>
    <row r="1144" ht="15.75" customHeight="1">
      <c r="A1144" s="31"/>
      <c r="B1144" s="89"/>
      <c r="C1144" s="89"/>
      <c r="D1144" s="18">
        <f t="shared" si="295"/>
        <v>0</v>
      </c>
      <c r="E1144" s="18">
        <f>B1144*A1129</f>
        <v>0</v>
      </c>
      <c r="F1144" s="18">
        <f t="shared" si="296"/>
        <v>0</v>
      </c>
      <c r="G1144" s="142"/>
      <c r="H1144" s="18"/>
      <c r="I1144" s="89">
        <f t="shared" si="297"/>
        <v>0</v>
      </c>
      <c r="J1144" s="3"/>
      <c r="K1144" s="3">
        <f t="shared" si="298"/>
        <v>0</v>
      </c>
      <c r="L1144" s="3"/>
      <c r="M1144" s="77"/>
      <c r="N1144" s="77"/>
      <c r="O1144" s="77"/>
      <c r="P1144" s="77"/>
      <c r="Q1144" s="77"/>
      <c r="R1144" s="77"/>
      <c r="S1144" s="77"/>
      <c r="T1144" s="77"/>
      <c r="U1144" s="77"/>
      <c r="V1144" s="77"/>
      <c r="W1144" s="77"/>
      <c r="X1144" s="77"/>
      <c r="Y1144" s="77"/>
      <c r="Z1144" s="77"/>
    </row>
    <row r="1145" ht="15.75" customHeight="1">
      <c r="A1145" s="4" t="s">
        <v>495</v>
      </c>
      <c r="B1145" s="97">
        <f>SUM(B1131:B1144)</f>
        <v>0</v>
      </c>
      <c r="C1145" s="96"/>
      <c r="D1145" s="97">
        <f t="shared" ref="D1145:F1145" si="299">SUM(D1131:D1144)</f>
        <v>0</v>
      </c>
      <c r="E1145" s="97">
        <f t="shared" si="299"/>
        <v>0</v>
      </c>
      <c r="F1145" s="97">
        <f t="shared" si="299"/>
        <v>0</v>
      </c>
      <c r="G1145" s="87"/>
      <c r="H1145" s="96"/>
      <c r="I1145" s="97">
        <f t="shared" ref="I1145:L1145" si="300">SUM(I1131:I1144)</f>
        <v>0</v>
      </c>
      <c r="J1145" s="98">
        <f t="shared" si="300"/>
        <v>0</v>
      </c>
      <c r="K1145" s="98">
        <f t="shared" si="300"/>
        <v>0</v>
      </c>
      <c r="L1145" s="98">
        <f t="shared" si="300"/>
        <v>0</v>
      </c>
      <c r="M1145" s="77"/>
      <c r="N1145" s="77"/>
      <c r="O1145" s="77"/>
      <c r="P1145" s="77"/>
      <c r="Q1145" s="77"/>
      <c r="R1145" s="77"/>
      <c r="S1145" s="77"/>
      <c r="T1145" s="77"/>
      <c r="U1145" s="77"/>
      <c r="V1145" s="77"/>
      <c r="W1145" s="77"/>
      <c r="X1145" s="77"/>
      <c r="Y1145" s="77"/>
      <c r="Z1145" s="77"/>
    </row>
    <row r="1146" ht="15.75" customHeight="1">
      <c r="A1146" s="8"/>
      <c r="B1146" s="100"/>
      <c r="C1146" s="100"/>
      <c r="D1146" s="100"/>
      <c r="E1146" s="100"/>
      <c r="F1146" s="100"/>
      <c r="G1146" s="100"/>
      <c r="H1146" s="100"/>
      <c r="I1146" s="101" t="s">
        <v>496</v>
      </c>
      <c r="J1146" s="100"/>
      <c r="K1146" s="100"/>
      <c r="L1146" s="101" t="s">
        <v>497</v>
      </c>
      <c r="M1146" s="77"/>
      <c r="N1146" s="77"/>
      <c r="O1146" s="77"/>
      <c r="P1146" s="77"/>
      <c r="Q1146" s="77"/>
      <c r="R1146" s="77"/>
      <c r="S1146" s="77"/>
      <c r="T1146" s="77"/>
      <c r="U1146" s="77"/>
      <c r="V1146" s="77"/>
      <c r="W1146" s="77"/>
      <c r="X1146" s="77"/>
      <c r="Y1146" s="77"/>
      <c r="Z1146" s="77"/>
    </row>
    <row r="1147" ht="15.75" customHeight="1">
      <c r="A1147" s="8"/>
      <c r="B1147" s="100"/>
      <c r="C1147" s="100"/>
      <c r="D1147" s="100"/>
      <c r="E1147" s="100"/>
      <c r="F1147" s="100"/>
      <c r="G1147" s="100"/>
      <c r="H1147" s="100"/>
      <c r="I1147" s="104">
        <f>G1143*A1129</f>
        <v>0</v>
      </c>
      <c r="J1147" s="100"/>
      <c r="K1147" s="100"/>
      <c r="L1147" s="104"/>
      <c r="M1147" s="77"/>
      <c r="N1147" s="77"/>
      <c r="O1147" s="77"/>
      <c r="P1147" s="77"/>
      <c r="Q1147" s="77"/>
      <c r="R1147" s="77"/>
      <c r="S1147" s="77"/>
      <c r="T1147" s="77"/>
      <c r="U1147" s="77"/>
      <c r="V1147" s="77"/>
      <c r="W1147" s="77"/>
      <c r="X1147" s="77"/>
      <c r="Y1147" s="77"/>
      <c r="Z1147" s="77"/>
    </row>
    <row r="1148" ht="15.75" customHeight="1">
      <c r="A1148" s="8"/>
      <c r="B1148" s="100"/>
      <c r="C1148" s="100"/>
      <c r="D1148" s="100"/>
      <c r="E1148" s="100"/>
      <c r="F1148" s="100"/>
      <c r="G1148" s="100"/>
      <c r="H1148" s="100"/>
      <c r="I1148" s="107"/>
      <c r="J1148" s="100"/>
      <c r="K1148" s="100"/>
      <c r="L1148" s="107"/>
      <c r="M1148" s="77"/>
      <c r="N1148" s="77"/>
      <c r="O1148" s="77"/>
      <c r="P1148" s="77"/>
      <c r="Q1148" s="77"/>
      <c r="R1148" s="77"/>
      <c r="S1148" s="77"/>
      <c r="T1148" s="77"/>
      <c r="U1148" s="77"/>
      <c r="V1148" s="77"/>
      <c r="W1148" s="77"/>
      <c r="X1148" s="77"/>
      <c r="Y1148" s="77"/>
      <c r="Z1148" s="77"/>
    </row>
    <row r="1149" ht="15.75" customHeight="1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77"/>
      <c r="N1149" s="77"/>
      <c r="O1149" s="77"/>
      <c r="P1149" s="77"/>
      <c r="Q1149" s="77"/>
      <c r="R1149" s="77"/>
      <c r="S1149" s="77"/>
      <c r="T1149" s="77"/>
      <c r="U1149" s="77"/>
      <c r="V1149" s="77"/>
      <c r="W1149" s="77"/>
      <c r="X1149" s="77"/>
      <c r="Y1149" s="77"/>
      <c r="Z1149" s="77"/>
    </row>
    <row r="1150" ht="15.75" customHeight="1">
      <c r="A1150" s="66"/>
      <c r="B1150" s="75"/>
      <c r="C1150" s="75"/>
      <c r="D1150" s="75"/>
      <c r="E1150" s="75"/>
      <c r="F1150" s="75"/>
      <c r="G1150" s="75"/>
      <c r="H1150" s="75"/>
      <c r="I1150" s="75"/>
      <c r="J1150" s="75"/>
      <c r="K1150" s="75"/>
      <c r="L1150" s="76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  <c r="Z1150" s="77"/>
    </row>
    <row r="1151" ht="15.75" customHeight="1">
      <c r="A1151" s="78" t="s">
        <v>478</v>
      </c>
      <c r="B1151" s="79" t="s">
        <v>479</v>
      </c>
      <c r="C1151" s="75"/>
      <c r="D1151" s="76"/>
      <c r="E1151" s="80" t="s">
        <v>480</v>
      </c>
      <c r="F1151" s="75"/>
      <c r="G1151" s="76"/>
      <c r="H1151" s="79" t="s">
        <v>481</v>
      </c>
      <c r="I1151" s="75"/>
      <c r="J1151" s="75"/>
      <c r="K1151" s="75"/>
      <c r="L1151" s="76"/>
      <c r="M1151" s="77"/>
      <c r="N1151" s="77"/>
      <c r="O1151" s="77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  <c r="Z1151" s="77"/>
    </row>
    <row r="1152" ht="15.75" customHeight="1">
      <c r="A1152" s="177">
        <v>4.0</v>
      </c>
      <c r="B1152" s="82" t="s">
        <v>482</v>
      </c>
      <c r="C1152" s="82" t="s">
        <v>483</v>
      </c>
      <c r="D1152" s="82" t="s">
        <v>484</v>
      </c>
      <c r="E1152" s="82" t="s">
        <v>485</v>
      </c>
      <c r="F1152" s="82" t="s">
        <v>484</v>
      </c>
      <c r="G1152" s="82" t="s">
        <v>524</v>
      </c>
      <c r="H1152" s="82" t="s">
        <v>486</v>
      </c>
      <c r="I1152" s="82" t="s">
        <v>487</v>
      </c>
      <c r="J1152" s="147" t="s">
        <v>488</v>
      </c>
      <c r="K1152" s="85" t="s">
        <v>489</v>
      </c>
      <c r="L1152" s="85" t="s">
        <v>490</v>
      </c>
      <c r="M1152" s="77"/>
      <c r="N1152" s="77"/>
      <c r="O1152" s="77"/>
      <c r="P1152" s="77"/>
      <c r="Q1152" s="77"/>
      <c r="R1152" s="77"/>
      <c r="S1152" s="77"/>
      <c r="T1152" s="77"/>
      <c r="U1152" s="77"/>
      <c r="V1152" s="77"/>
      <c r="W1152" s="77"/>
      <c r="X1152" s="77"/>
      <c r="Y1152" s="77"/>
      <c r="Z1152" s="77"/>
    </row>
    <row r="1153" ht="15.75" customHeight="1">
      <c r="A1153" s="86" t="s">
        <v>491</v>
      </c>
      <c r="B1153" s="87"/>
      <c r="C1153" s="87"/>
      <c r="D1153" s="87"/>
      <c r="E1153" s="87"/>
      <c r="F1153" s="87"/>
      <c r="G1153" s="87"/>
      <c r="H1153" s="87"/>
      <c r="I1153" s="87"/>
      <c r="J1153" s="115"/>
      <c r="K1153" s="87"/>
      <c r="L1153" s="87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  <c r="Z1153" s="77"/>
    </row>
    <row r="1154" ht="15.75" customHeight="1">
      <c r="A1154" s="2"/>
      <c r="B1154" s="89"/>
      <c r="C1154" s="89"/>
      <c r="D1154" s="18">
        <f t="shared" ref="D1154:D1167" si="301">C1154*B1154</f>
        <v>0</v>
      </c>
      <c r="E1154" s="18">
        <f>B1154*A1152</f>
        <v>0</v>
      </c>
      <c r="F1154" s="18">
        <f t="shared" ref="F1154:F1167" si="302">E1154*C1154</f>
        <v>0</v>
      </c>
      <c r="G1154" s="140">
        <v>0.0</v>
      </c>
      <c r="H1154" s="18"/>
      <c r="I1154" s="89">
        <f t="shared" ref="I1154:I1167" si="303">H1154*E1154</f>
        <v>0</v>
      </c>
      <c r="J1154" s="116"/>
      <c r="K1154" s="3">
        <f t="shared" ref="K1154:K1167" si="304">J1154*I1154</f>
        <v>0</v>
      </c>
      <c r="L1154" s="3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  <c r="Z1154" s="77"/>
    </row>
    <row r="1155" ht="15.75" customHeight="1">
      <c r="A1155" s="2"/>
      <c r="B1155" s="89"/>
      <c r="C1155" s="89"/>
      <c r="D1155" s="18">
        <f t="shared" si="301"/>
        <v>0</v>
      </c>
      <c r="E1155" s="18">
        <f>B1155*A1152</f>
        <v>0</v>
      </c>
      <c r="F1155" s="18">
        <f t="shared" si="302"/>
        <v>0</v>
      </c>
      <c r="G1155" s="87"/>
      <c r="H1155" s="18"/>
      <c r="I1155" s="89">
        <f t="shared" si="303"/>
        <v>0</v>
      </c>
      <c r="J1155" s="116"/>
      <c r="K1155" s="3">
        <f t="shared" si="304"/>
        <v>0</v>
      </c>
      <c r="L1155" s="3"/>
      <c r="M1155" s="77"/>
      <c r="N1155" s="77"/>
      <c r="O1155" s="77"/>
      <c r="P1155" s="77"/>
      <c r="Q1155" s="77"/>
      <c r="R1155" s="77"/>
      <c r="S1155" s="77"/>
      <c r="T1155" s="77"/>
      <c r="U1155" s="77"/>
      <c r="V1155" s="77"/>
      <c r="W1155" s="77"/>
      <c r="X1155" s="77"/>
      <c r="Y1155" s="77"/>
      <c r="Z1155" s="77"/>
    </row>
    <row r="1156" ht="15.75" customHeight="1">
      <c r="A1156" s="2"/>
      <c r="B1156" s="18"/>
      <c r="C1156" s="18"/>
      <c r="D1156" s="18">
        <f t="shared" si="301"/>
        <v>0</v>
      </c>
      <c r="E1156" s="18">
        <f>B1156*A1152</f>
        <v>0</v>
      </c>
      <c r="F1156" s="18">
        <f t="shared" si="302"/>
        <v>0</v>
      </c>
      <c r="G1156" s="148" t="s">
        <v>527</v>
      </c>
      <c r="H1156" s="18"/>
      <c r="I1156" s="89">
        <f t="shared" si="303"/>
        <v>0</v>
      </c>
      <c r="J1156" s="116"/>
      <c r="K1156" s="3">
        <f t="shared" si="304"/>
        <v>0</v>
      </c>
      <c r="L1156" s="3"/>
      <c r="M1156" s="77"/>
      <c r="N1156" s="77"/>
      <c r="O1156" s="77"/>
      <c r="P1156" s="77"/>
      <c r="Q1156" s="77"/>
      <c r="R1156" s="77"/>
      <c r="S1156" s="77"/>
      <c r="T1156" s="77"/>
      <c r="U1156" s="77"/>
      <c r="V1156" s="77"/>
      <c r="W1156" s="77"/>
      <c r="X1156" s="77"/>
      <c r="Y1156" s="77"/>
      <c r="Z1156" s="77"/>
    </row>
    <row r="1157" ht="15.75" customHeight="1">
      <c r="A1157" s="2"/>
      <c r="B1157" s="18"/>
      <c r="C1157" s="18"/>
      <c r="D1157" s="18">
        <f t="shared" si="301"/>
        <v>0</v>
      </c>
      <c r="E1157" s="18">
        <f>B1157*A1152</f>
        <v>0</v>
      </c>
      <c r="F1157" s="18">
        <f t="shared" si="302"/>
        <v>0</v>
      </c>
      <c r="G1157" s="142"/>
      <c r="H1157" s="18"/>
      <c r="I1157" s="89">
        <f t="shared" si="303"/>
        <v>0</v>
      </c>
      <c r="J1157" s="116"/>
      <c r="K1157" s="3">
        <f t="shared" si="304"/>
        <v>0</v>
      </c>
      <c r="L1157" s="3"/>
      <c r="M1157" s="77"/>
      <c r="N1157" s="77"/>
      <c r="O1157" s="77"/>
      <c r="P1157" s="77"/>
      <c r="Q1157" s="77"/>
      <c r="R1157" s="77"/>
      <c r="S1157" s="77"/>
      <c r="T1157" s="77"/>
      <c r="U1157" s="77"/>
      <c r="V1157" s="77"/>
      <c r="W1157" s="77"/>
      <c r="X1157" s="77"/>
      <c r="Y1157" s="77"/>
      <c r="Z1157" s="77"/>
    </row>
    <row r="1158" ht="15.75" customHeight="1">
      <c r="A1158" s="2"/>
      <c r="B1158" s="18"/>
      <c r="C1158" s="18"/>
      <c r="D1158" s="18">
        <f t="shared" si="301"/>
        <v>0</v>
      </c>
      <c r="E1158" s="18">
        <f>B1158*A1152</f>
        <v>0</v>
      </c>
      <c r="F1158" s="18">
        <f t="shared" si="302"/>
        <v>0</v>
      </c>
      <c r="G1158" s="142"/>
      <c r="H1158" s="18"/>
      <c r="I1158" s="89">
        <f t="shared" si="303"/>
        <v>0</v>
      </c>
      <c r="J1158" s="116"/>
      <c r="K1158" s="3">
        <f t="shared" si="304"/>
        <v>0</v>
      </c>
      <c r="L1158" s="3"/>
      <c r="M1158" s="77"/>
      <c r="N1158" s="77"/>
      <c r="O1158" s="77"/>
      <c r="P1158" s="77"/>
      <c r="Q1158" s="77"/>
      <c r="R1158" s="77"/>
      <c r="S1158" s="77"/>
      <c r="T1158" s="77"/>
      <c r="U1158" s="77"/>
      <c r="V1158" s="77"/>
      <c r="W1158" s="77"/>
      <c r="X1158" s="77"/>
      <c r="Y1158" s="77"/>
      <c r="Z1158" s="77"/>
    </row>
    <row r="1159" ht="15.75" customHeight="1">
      <c r="A1159" s="2"/>
      <c r="B1159" s="18"/>
      <c r="C1159" s="18"/>
      <c r="D1159" s="18">
        <f t="shared" si="301"/>
        <v>0</v>
      </c>
      <c r="E1159" s="18">
        <f>B1159*A1152</f>
        <v>0</v>
      </c>
      <c r="F1159" s="18">
        <f t="shared" si="302"/>
        <v>0</v>
      </c>
      <c r="G1159" s="87"/>
      <c r="H1159" s="18"/>
      <c r="I1159" s="89">
        <f t="shared" si="303"/>
        <v>0</v>
      </c>
      <c r="J1159" s="116"/>
      <c r="K1159" s="3">
        <f t="shared" si="304"/>
        <v>0</v>
      </c>
      <c r="L1159" s="3"/>
      <c r="M1159" s="77"/>
      <c r="N1159" s="77"/>
      <c r="O1159" s="77"/>
      <c r="P1159" s="77"/>
      <c r="Q1159" s="77"/>
      <c r="R1159" s="77"/>
      <c r="S1159" s="77"/>
      <c r="T1159" s="77"/>
      <c r="U1159" s="77"/>
      <c r="V1159" s="77"/>
      <c r="W1159" s="77"/>
      <c r="X1159" s="77"/>
      <c r="Y1159" s="77"/>
      <c r="Z1159" s="77"/>
    </row>
    <row r="1160" ht="15.75" customHeight="1">
      <c r="A1160" s="2"/>
      <c r="B1160" s="18"/>
      <c r="C1160" s="18"/>
      <c r="D1160" s="18">
        <f t="shared" si="301"/>
        <v>0</v>
      </c>
      <c r="E1160" s="18">
        <f>B1160*A1152</f>
        <v>0</v>
      </c>
      <c r="F1160" s="18">
        <f t="shared" si="302"/>
        <v>0</v>
      </c>
      <c r="G1160" s="59"/>
      <c r="H1160" s="18"/>
      <c r="I1160" s="89">
        <f t="shared" si="303"/>
        <v>0</v>
      </c>
      <c r="J1160" s="116"/>
      <c r="K1160" s="3">
        <f t="shared" si="304"/>
        <v>0</v>
      </c>
      <c r="L1160" s="3"/>
      <c r="M1160" s="77"/>
      <c r="N1160" s="77"/>
      <c r="O1160" s="77"/>
      <c r="P1160" s="77"/>
      <c r="Q1160" s="77"/>
      <c r="R1160" s="77"/>
      <c r="S1160" s="77"/>
      <c r="T1160" s="77"/>
      <c r="U1160" s="77"/>
      <c r="V1160" s="77"/>
      <c r="W1160" s="77"/>
      <c r="X1160" s="77"/>
      <c r="Y1160" s="77"/>
      <c r="Z1160" s="77"/>
    </row>
    <row r="1161" ht="15.75" customHeight="1">
      <c r="A1161" s="2"/>
      <c r="B1161" s="89"/>
      <c r="C1161" s="89"/>
      <c r="D1161" s="18">
        <f t="shared" si="301"/>
        <v>0</v>
      </c>
      <c r="E1161" s="18">
        <f>B1161*A1152</f>
        <v>0</v>
      </c>
      <c r="F1161" s="18">
        <f t="shared" si="302"/>
        <v>0</v>
      </c>
      <c r="G1161" s="148" t="s">
        <v>528</v>
      </c>
      <c r="H1161" s="18"/>
      <c r="I1161" s="89">
        <f t="shared" si="303"/>
        <v>0</v>
      </c>
      <c r="J1161" s="116"/>
      <c r="K1161" s="3">
        <f t="shared" si="304"/>
        <v>0</v>
      </c>
      <c r="L1161" s="3"/>
      <c r="M1161" s="77"/>
      <c r="N1161" s="77"/>
      <c r="O1161" s="77"/>
      <c r="P1161" s="77"/>
      <c r="Q1161" s="77"/>
      <c r="R1161" s="77"/>
      <c r="S1161" s="77"/>
      <c r="T1161" s="77"/>
      <c r="U1161" s="77"/>
      <c r="V1161" s="77"/>
      <c r="W1161" s="77"/>
      <c r="X1161" s="77"/>
      <c r="Y1161" s="77"/>
      <c r="Z1161" s="77"/>
    </row>
    <row r="1162" ht="15.75" customHeight="1">
      <c r="A1162" s="2"/>
      <c r="B1162" s="89"/>
      <c r="C1162" s="89"/>
      <c r="D1162" s="18">
        <f t="shared" si="301"/>
        <v>0</v>
      </c>
      <c r="E1162" s="18">
        <f>B1162*A1152</f>
        <v>0</v>
      </c>
      <c r="F1162" s="18">
        <f t="shared" si="302"/>
        <v>0</v>
      </c>
      <c r="G1162" s="142"/>
      <c r="H1162" s="18"/>
      <c r="I1162" s="89">
        <f t="shared" si="303"/>
        <v>0</v>
      </c>
      <c r="J1162" s="116"/>
      <c r="K1162" s="3">
        <f t="shared" si="304"/>
        <v>0</v>
      </c>
      <c r="L1162" s="3"/>
      <c r="M1162" s="77"/>
      <c r="N1162" s="77"/>
      <c r="O1162" s="77"/>
      <c r="P1162" s="77"/>
      <c r="Q1162" s="77"/>
      <c r="R1162" s="77"/>
      <c r="S1162" s="77"/>
      <c r="T1162" s="77"/>
      <c r="U1162" s="77"/>
      <c r="V1162" s="77"/>
      <c r="W1162" s="77"/>
      <c r="X1162" s="77"/>
      <c r="Y1162" s="77"/>
      <c r="Z1162" s="77"/>
    </row>
    <row r="1163" ht="15.75" customHeight="1">
      <c r="A1163" s="1"/>
      <c r="B1163" s="89"/>
      <c r="C1163" s="89"/>
      <c r="D1163" s="18">
        <f t="shared" si="301"/>
        <v>0</v>
      </c>
      <c r="E1163" s="18">
        <f>B1163*A1152</f>
        <v>0</v>
      </c>
      <c r="F1163" s="18">
        <f t="shared" si="302"/>
        <v>0</v>
      </c>
      <c r="G1163" s="142"/>
      <c r="H1163" s="18"/>
      <c r="I1163" s="89">
        <f t="shared" si="303"/>
        <v>0</v>
      </c>
      <c r="J1163" s="116"/>
      <c r="K1163" s="3">
        <f t="shared" si="304"/>
        <v>0</v>
      </c>
      <c r="L1163" s="3"/>
      <c r="M1163" s="77"/>
      <c r="N1163" s="77"/>
      <c r="O1163" s="77"/>
      <c r="P1163" s="77"/>
      <c r="Q1163" s="77"/>
      <c r="R1163" s="77"/>
      <c r="S1163" s="77"/>
      <c r="T1163" s="77"/>
      <c r="U1163" s="77"/>
      <c r="V1163" s="77"/>
      <c r="W1163" s="77"/>
      <c r="X1163" s="77"/>
      <c r="Y1163" s="77"/>
      <c r="Z1163" s="77"/>
    </row>
    <row r="1164" ht="15.75" customHeight="1">
      <c r="A1164" s="1"/>
      <c r="B1164" s="89"/>
      <c r="C1164" s="89"/>
      <c r="D1164" s="18">
        <f t="shared" si="301"/>
        <v>0</v>
      </c>
      <c r="E1164" s="18">
        <f>B1164*A1152</f>
        <v>0</v>
      </c>
      <c r="F1164" s="18">
        <f t="shared" si="302"/>
        <v>0</v>
      </c>
      <c r="G1164" s="142"/>
      <c r="H1164" s="18"/>
      <c r="I1164" s="89">
        <f t="shared" si="303"/>
        <v>0</v>
      </c>
      <c r="J1164" s="116"/>
      <c r="K1164" s="3">
        <f t="shared" si="304"/>
        <v>0</v>
      </c>
      <c r="L1164" s="3"/>
      <c r="M1164" s="77"/>
      <c r="N1164" s="77"/>
      <c r="O1164" s="77"/>
      <c r="P1164" s="77"/>
      <c r="Q1164" s="77"/>
      <c r="R1164" s="77"/>
      <c r="S1164" s="77"/>
      <c r="T1164" s="77"/>
      <c r="U1164" s="77"/>
      <c r="V1164" s="77"/>
      <c r="W1164" s="77"/>
      <c r="X1164" s="77"/>
      <c r="Y1164" s="77"/>
      <c r="Z1164" s="77"/>
    </row>
    <row r="1165" ht="15.75" customHeight="1">
      <c r="A1165" s="31"/>
      <c r="B1165" s="89"/>
      <c r="C1165" s="89"/>
      <c r="D1165" s="95">
        <f t="shared" si="301"/>
        <v>0</v>
      </c>
      <c r="E1165" s="95">
        <f>B1165*A1152</f>
        <v>0</v>
      </c>
      <c r="F1165" s="18">
        <f t="shared" si="302"/>
        <v>0</v>
      </c>
      <c r="G1165" s="87"/>
      <c r="H1165" s="18"/>
      <c r="I1165" s="89">
        <f t="shared" si="303"/>
        <v>0</v>
      </c>
      <c r="J1165" s="118"/>
      <c r="K1165" s="3">
        <f t="shared" si="304"/>
        <v>0</v>
      </c>
      <c r="L1165" s="3"/>
      <c r="M1165" s="77"/>
      <c r="N1165" s="77"/>
      <c r="O1165" s="77"/>
      <c r="P1165" s="77"/>
      <c r="Q1165" s="77"/>
      <c r="R1165" s="77"/>
      <c r="S1165" s="77"/>
      <c r="T1165" s="77"/>
      <c r="U1165" s="77"/>
      <c r="V1165" s="77"/>
      <c r="W1165" s="77"/>
      <c r="X1165" s="77"/>
      <c r="Y1165" s="77"/>
      <c r="Z1165" s="77"/>
    </row>
    <row r="1166" ht="15.75" customHeight="1">
      <c r="A1166" s="31"/>
      <c r="B1166" s="89"/>
      <c r="C1166" s="89"/>
      <c r="D1166" s="18">
        <f t="shared" si="301"/>
        <v>0</v>
      </c>
      <c r="E1166" s="18">
        <f>B1166*A1152</f>
        <v>0</v>
      </c>
      <c r="F1166" s="18">
        <f t="shared" si="302"/>
        <v>0</v>
      </c>
      <c r="G1166" s="143">
        <f>F1168/A1152</f>
        <v>0</v>
      </c>
      <c r="H1166" s="18"/>
      <c r="I1166" s="89">
        <f t="shared" si="303"/>
        <v>0</v>
      </c>
      <c r="J1166" s="3"/>
      <c r="K1166" s="3">
        <f t="shared" si="304"/>
        <v>0</v>
      </c>
      <c r="L1166" s="3"/>
      <c r="M1166" s="77"/>
      <c r="N1166" s="77"/>
      <c r="O1166" s="77"/>
      <c r="P1166" s="77"/>
      <c r="Q1166" s="77"/>
      <c r="R1166" s="77"/>
      <c r="S1166" s="77"/>
      <c r="T1166" s="77"/>
      <c r="U1166" s="77"/>
      <c r="V1166" s="77"/>
      <c r="W1166" s="77"/>
      <c r="X1166" s="77"/>
      <c r="Y1166" s="77"/>
      <c r="Z1166" s="77"/>
    </row>
    <row r="1167" ht="15.75" customHeight="1">
      <c r="A1167" s="31"/>
      <c r="B1167" s="89"/>
      <c r="C1167" s="89"/>
      <c r="D1167" s="18">
        <f t="shared" si="301"/>
        <v>0</v>
      </c>
      <c r="E1167" s="18">
        <f>B1167*A1152</f>
        <v>0</v>
      </c>
      <c r="F1167" s="18">
        <f t="shared" si="302"/>
        <v>0</v>
      </c>
      <c r="G1167" s="142"/>
      <c r="H1167" s="18"/>
      <c r="I1167" s="89">
        <f t="shared" si="303"/>
        <v>0</v>
      </c>
      <c r="J1167" s="3"/>
      <c r="K1167" s="3">
        <f t="shared" si="304"/>
        <v>0</v>
      </c>
      <c r="L1167" s="3"/>
      <c r="M1167" s="77"/>
      <c r="N1167" s="77"/>
      <c r="O1167" s="77"/>
      <c r="P1167" s="77"/>
      <c r="Q1167" s="77"/>
      <c r="R1167" s="77"/>
      <c r="S1167" s="77"/>
      <c r="T1167" s="77"/>
      <c r="U1167" s="77"/>
      <c r="V1167" s="77"/>
      <c r="W1167" s="77"/>
      <c r="X1167" s="77"/>
      <c r="Y1167" s="77"/>
      <c r="Z1167" s="77"/>
    </row>
    <row r="1168" ht="15.75" customHeight="1">
      <c r="A1168" s="4" t="s">
        <v>495</v>
      </c>
      <c r="B1168" s="97">
        <f>SUM(B1154:B1167)</f>
        <v>0</v>
      </c>
      <c r="C1168" s="96"/>
      <c r="D1168" s="97">
        <f t="shared" ref="D1168:F1168" si="305">SUM(D1154:D1167)</f>
        <v>0</v>
      </c>
      <c r="E1168" s="97">
        <f t="shared" si="305"/>
        <v>0</v>
      </c>
      <c r="F1168" s="97">
        <f t="shared" si="305"/>
        <v>0</v>
      </c>
      <c r="G1168" s="87"/>
      <c r="H1168" s="96"/>
      <c r="I1168" s="97">
        <f t="shared" ref="I1168:L1168" si="306">SUM(I1154:I1167)</f>
        <v>0</v>
      </c>
      <c r="J1168" s="98">
        <f t="shared" si="306"/>
        <v>0</v>
      </c>
      <c r="K1168" s="98">
        <f t="shared" si="306"/>
        <v>0</v>
      </c>
      <c r="L1168" s="98">
        <f t="shared" si="306"/>
        <v>0</v>
      </c>
      <c r="M1168" s="77"/>
      <c r="N1168" s="77"/>
      <c r="O1168" s="77"/>
      <c r="P1168" s="77"/>
      <c r="Q1168" s="77"/>
      <c r="R1168" s="77"/>
      <c r="S1168" s="77"/>
      <c r="T1168" s="77"/>
      <c r="U1168" s="77"/>
      <c r="V1168" s="77"/>
      <c r="W1168" s="77"/>
      <c r="X1168" s="77"/>
      <c r="Y1168" s="77"/>
      <c r="Z1168" s="77"/>
    </row>
    <row r="1169" ht="15.75" customHeight="1">
      <c r="A1169" s="8"/>
      <c r="B1169" s="100"/>
      <c r="C1169" s="100"/>
      <c r="D1169" s="100"/>
      <c r="E1169" s="100"/>
      <c r="F1169" s="100"/>
      <c r="G1169" s="100"/>
      <c r="H1169" s="100"/>
      <c r="I1169" s="101" t="s">
        <v>496</v>
      </c>
      <c r="J1169" s="100"/>
      <c r="K1169" s="100"/>
      <c r="L1169" s="101" t="s">
        <v>497</v>
      </c>
      <c r="M1169" s="77"/>
      <c r="N1169" s="77"/>
      <c r="O1169" s="77"/>
      <c r="P1169" s="77"/>
      <c r="Q1169" s="77"/>
      <c r="R1169" s="77"/>
      <c r="S1169" s="77"/>
      <c r="T1169" s="77"/>
      <c r="U1169" s="77"/>
      <c r="V1169" s="77"/>
      <c r="W1169" s="77"/>
      <c r="X1169" s="77"/>
      <c r="Y1169" s="77"/>
      <c r="Z1169" s="77"/>
    </row>
    <row r="1170" ht="15.75" customHeight="1">
      <c r="A1170" s="8"/>
      <c r="B1170" s="100"/>
      <c r="C1170" s="100"/>
      <c r="D1170" s="100"/>
      <c r="E1170" s="100"/>
      <c r="F1170" s="100"/>
      <c r="G1170" s="100"/>
      <c r="H1170" s="100"/>
      <c r="I1170" s="104">
        <f>G1166*A1152</f>
        <v>0</v>
      </c>
      <c r="J1170" s="100"/>
      <c r="K1170" s="100"/>
      <c r="L1170" s="104"/>
      <c r="M1170" s="77"/>
      <c r="N1170" s="77"/>
      <c r="O1170" s="77"/>
      <c r="P1170" s="77"/>
      <c r="Q1170" s="77"/>
      <c r="R1170" s="77"/>
      <c r="S1170" s="77"/>
      <c r="T1170" s="77"/>
      <c r="U1170" s="77"/>
      <c r="V1170" s="77"/>
      <c r="W1170" s="77"/>
      <c r="X1170" s="77"/>
      <c r="Y1170" s="77"/>
      <c r="Z1170" s="77"/>
    </row>
    <row r="1171" ht="15.75" customHeight="1">
      <c r="A1171" s="8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77"/>
      <c r="N1171" s="77"/>
      <c r="O1171" s="77"/>
      <c r="P1171" s="77"/>
      <c r="Q1171" s="77"/>
      <c r="R1171" s="77"/>
      <c r="S1171" s="77"/>
      <c r="T1171" s="77"/>
      <c r="U1171" s="77"/>
      <c r="V1171" s="77"/>
      <c r="W1171" s="77"/>
      <c r="X1171" s="77"/>
      <c r="Y1171" s="77"/>
      <c r="Z1171" s="77"/>
    </row>
    <row r="1172" ht="15.75" customHeight="1">
      <c r="A1172" s="8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77"/>
      <c r="N1172" s="77"/>
      <c r="O1172" s="77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  <c r="Z1172" s="77"/>
    </row>
    <row r="1173" ht="15.75" customHeight="1">
      <c r="A1173" s="66"/>
      <c r="B1173" s="75"/>
      <c r="C1173" s="75"/>
      <c r="D1173" s="75"/>
      <c r="E1173" s="75"/>
      <c r="F1173" s="75"/>
      <c r="G1173" s="75"/>
      <c r="H1173" s="75"/>
      <c r="I1173" s="75"/>
      <c r="J1173" s="75"/>
      <c r="K1173" s="75"/>
      <c r="L1173" s="76"/>
      <c r="M1173" s="77"/>
      <c r="N1173" s="77"/>
      <c r="O1173" s="77"/>
      <c r="P1173" s="77"/>
      <c r="Q1173" s="77"/>
      <c r="R1173" s="77"/>
      <c r="S1173" s="77"/>
      <c r="T1173" s="77"/>
      <c r="U1173" s="77"/>
      <c r="V1173" s="77"/>
      <c r="W1173" s="77"/>
      <c r="X1173" s="77"/>
      <c r="Y1173" s="77"/>
      <c r="Z1173" s="77"/>
    </row>
    <row r="1174" ht="15.75" customHeight="1">
      <c r="A1174" s="78" t="s">
        <v>478</v>
      </c>
      <c r="B1174" s="79" t="s">
        <v>479</v>
      </c>
      <c r="C1174" s="75"/>
      <c r="D1174" s="76"/>
      <c r="E1174" s="80" t="s">
        <v>480</v>
      </c>
      <c r="F1174" s="75"/>
      <c r="G1174" s="76"/>
      <c r="H1174" s="79" t="s">
        <v>481</v>
      </c>
      <c r="I1174" s="75"/>
      <c r="J1174" s="75"/>
      <c r="K1174" s="75"/>
      <c r="L1174" s="76"/>
      <c r="M1174" s="77"/>
      <c r="N1174" s="77"/>
      <c r="O1174" s="77"/>
      <c r="P1174" s="77"/>
      <c r="Q1174" s="77"/>
      <c r="R1174" s="77"/>
      <c r="S1174" s="77"/>
      <c r="T1174" s="77"/>
      <c r="U1174" s="77"/>
      <c r="V1174" s="77"/>
      <c r="W1174" s="77"/>
      <c r="X1174" s="77"/>
      <c r="Y1174" s="77"/>
      <c r="Z1174" s="77"/>
    </row>
    <row r="1175" ht="15.75" customHeight="1">
      <c r="A1175" s="177">
        <v>4.0</v>
      </c>
      <c r="B1175" s="82" t="s">
        <v>482</v>
      </c>
      <c r="C1175" s="82" t="s">
        <v>483</v>
      </c>
      <c r="D1175" s="82" t="s">
        <v>484</v>
      </c>
      <c r="E1175" s="82" t="s">
        <v>485</v>
      </c>
      <c r="F1175" s="82" t="s">
        <v>484</v>
      </c>
      <c r="G1175" s="82" t="s">
        <v>524</v>
      </c>
      <c r="H1175" s="82" t="s">
        <v>486</v>
      </c>
      <c r="I1175" s="82" t="s">
        <v>487</v>
      </c>
      <c r="J1175" s="147" t="s">
        <v>488</v>
      </c>
      <c r="K1175" s="85" t="s">
        <v>489</v>
      </c>
      <c r="L1175" s="85" t="s">
        <v>490</v>
      </c>
      <c r="M1175" s="77"/>
      <c r="N1175" s="77"/>
      <c r="O1175" s="77"/>
      <c r="P1175" s="77"/>
      <c r="Q1175" s="77"/>
      <c r="R1175" s="77"/>
      <c r="S1175" s="77"/>
      <c r="T1175" s="77"/>
      <c r="U1175" s="77"/>
      <c r="V1175" s="77"/>
      <c r="W1175" s="77"/>
      <c r="X1175" s="77"/>
      <c r="Y1175" s="77"/>
      <c r="Z1175" s="77"/>
    </row>
    <row r="1176" ht="15.75" customHeight="1">
      <c r="A1176" s="86" t="s">
        <v>491</v>
      </c>
      <c r="B1176" s="87"/>
      <c r="C1176" s="87"/>
      <c r="D1176" s="87"/>
      <c r="E1176" s="87"/>
      <c r="F1176" s="87"/>
      <c r="G1176" s="87"/>
      <c r="H1176" s="87"/>
      <c r="I1176" s="87"/>
      <c r="J1176" s="115"/>
      <c r="K1176" s="87"/>
      <c r="L1176" s="87"/>
      <c r="M1176" s="77"/>
      <c r="N1176" s="77"/>
      <c r="O1176" s="77"/>
      <c r="P1176" s="77"/>
      <c r="Q1176" s="77"/>
      <c r="R1176" s="77"/>
      <c r="S1176" s="77"/>
      <c r="T1176" s="77"/>
      <c r="U1176" s="77"/>
      <c r="V1176" s="77"/>
      <c r="W1176" s="77"/>
      <c r="X1176" s="77"/>
      <c r="Y1176" s="77"/>
      <c r="Z1176" s="77"/>
    </row>
    <row r="1177" ht="15.75" customHeight="1">
      <c r="A1177" s="2"/>
      <c r="B1177" s="89"/>
      <c r="C1177" s="89"/>
      <c r="D1177" s="18">
        <f t="shared" ref="D1177:D1190" si="307">C1177*B1177</f>
        <v>0</v>
      </c>
      <c r="E1177" s="18">
        <f>B1177*A1175</f>
        <v>0</v>
      </c>
      <c r="F1177" s="18">
        <f t="shared" ref="F1177:F1190" si="308">E1177*C1177</f>
        <v>0</v>
      </c>
      <c r="G1177" s="140">
        <v>0.0</v>
      </c>
      <c r="H1177" s="18"/>
      <c r="I1177" s="89">
        <f t="shared" ref="I1177:I1190" si="309">H1177*E1177</f>
        <v>0</v>
      </c>
      <c r="J1177" s="116"/>
      <c r="K1177" s="3">
        <f t="shared" ref="K1177:K1190" si="310">J1177*I1177</f>
        <v>0</v>
      </c>
      <c r="L1177" s="3"/>
      <c r="M1177" s="77"/>
      <c r="N1177" s="77"/>
      <c r="O1177" s="77"/>
      <c r="P1177" s="77"/>
      <c r="Q1177" s="77"/>
      <c r="R1177" s="77"/>
      <c r="S1177" s="77"/>
      <c r="T1177" s="77"/>
      <c r="U1177" s="77"/>
      <c r="V1177" s="77"/>
      <c r="W1177" s="77"/>
      <c r="X1177" s="77"/>
      <c r="Y1177" s="77"/>
      <c r="Z1177" s="77"/>
    </row>
    <row r="1178" ht="15.75" customHeight="1">
      <c r="A1178" s="2"/>
      <c r="B1178" s="89"/>
      <c r="C1178" s="89"/>
      <c r="D1178" s="18">
        <f t="shared" si="307"/>
        <v>0</v>
      </c>
      <c r="E1178" s="18">
        <f>B1178*A1175</f>
        <v>0</v>
      </c>
      <c r="F1178" s="18">
        <f t="shared" si="308"/>
        <v>0</v>
      </c>
      <c r="G1178" s="87"/>
      <c r="H1178" s="18"/>
      <c r="I1178" s="89">
        <f t="shared" si="309"/>
        <v>0</v>
      </c>
      <c r="J1178" s="116"/>
      <c r="K1178" s="3">
        <f t="shared" si="310"/>
        <v>0</v>
      </c>
      <c r="L1178" s="3"/>
      <c r="M1178" s="77"/>
      <c r="N1178" s="77"/>
      <c r="O1178" s="77"/>
      <c r="P1178" s="77"/>
      <c r="Q1178" s="77"/>
      <c r="R1178" s="77"/>
      <c r="S1178" s="77"/>
      <c r="T1178" s="77"/>
      <c r="U1178" s="77"/>
      <c r="V1178" s="77"/>
      <c r="W1178" s="77"/>
      <c r="X1178" s="77"/>
      <c r="Y1178" s="77"/>
      <c r="Z1178" s="77"/>
    </row>
    <row r="1179" ht="15.75" customHeight="1">
      <c r="A1179" s="2"/>
      <c r="B1179" s="18"/>
      <c r="C1179" s="18"/>
      <c r="D1179" s="18">
        <f t="shared" si="307"/>
        <v>0</v>
      </c>
      <c r="E1179" s="18">
        <f>B1179*A1175</f>
        <v>0</v>
      </c>
      <c r="F1179" s="18">
        <f t="shared" si="308"/>
        <v>0</v>
      </c>
      <c r="G1179" s="148" t="s">
        <v>527</v>
      </c>
      <c r="H1179" s="18"/>
      <c r="I1179" s="89">
        <f t="shared" si="309"/>
        <v>0</v>
      </c>
      <c r="J1179" s="116"/>
      <c r="K1179" s="3">
        <f t="shared" si="310"/>
        <v>0</v>
      </c>
      <c r="L1179" s="3"/>
      <c r="M1179" s="77"/>
      <c r="N1179" s="77"/>
      <c r="O1179" s="77"/>
      <c r="P1179" s="77"/>
      <c r="Q1179" s="77"/>
      <c r="R1179" s="77"/>
      <c r="S1179" s="77"/>
      <c r="T1179" s="77"/>
      <c r="U1179" s="77"/>
      <c r="V1179" s="77"/>
      <c r="W1179" s="77"/>
      <c r="X1179" s="77"/>
      <c r="Y1179" s="77"/>
      <c r="Z1179" s="77"/>
    </row>
    <row r="1180" ht="15.75" customHeight="1">
      <c r="A1180" s="2"/>
      <c r="B1180" s="18"/>
      <c r="C1180" s="18"/>
      <c r="D1180" s="18">
        <f t="shared" si="307"/>
        <v>0</v>
      </c>
      <c r="E1180" s="18">
        <f>B1180*A1175</f>
        <v>0</v>
      </c>
      <c r="F1180" s="18">
        <f t="shared" si="308"/>
        <v>0</v>
      </c>
      <c r="G1180" s="142"/>
      <c r="H1180" s="18"/>
      <c r="I1180" s="89">
        <f t="shared" si="309"/>
        <v>0</v>
      </c>
      <c r="J1180" s="116"/>
      <c r="K1180" s="3">
        <f t="shared" si="310"/>
        <v>0</v>
      </c>
      <c r="L1180" s="3"/>
      <c r="M1180" s="77"/>
      <c r="N1180" s="77"/>
      <c r="O1180" s="77"/>
      <c r="P1180" s="77"/>
      <c r="Q1180" s="77"/>
      <c r="R1180" s="77"/>
      <c r="S1180" s="77"/>
      <c r="T1180" s="77"/>
      <c r="U1180" s="77"/>
      <c r="V1180" s="77"/>
      <c r="W1180" s="77"/>
      <c r="X1180" s="77"/>
      <c r="Y1180" s="77"/>
      <c r="Z1180" s="77"/>
    </row>
    <row r="1181" ht="15.75" customHeight="1">
      <c r="A1181" s="2"/>
      <c r="B1181" s="18"/>
      <c r="C1181" s="18"/>
      <c r="D1181" s="18">
        <f t="shared" si="307"/>
        <v>0</v>
      </c>
      <c r="E1181" s="18">
        <f>B1181*A1175</f>
        <v>0</v>
      </c>
      <c r="F1181" s="18">
        <f t="shared" si="308"/>
        <v>0</v>
      </c>
      <c r="G1181" s="142"/>
      <c r="H1181" s="18"/>
      <c r="I1181" s="89">
        <f t="shared" si="309"/>
        <v>0</v>
      </c>
      <c r="J1181" s="116"/>
      <c r="K1181" s="3">
        <f t="shared" si="310"/>
        <v>0</v>
      </c>
      <c r="L1181" s="3"/>
      <c r="M1181" s="77"/>
      <c r="N1181" s="77"/>
      <c r="O1181" s="77"/>
      <c r="P1181" s="77"/>
      <c r="Q1181" s="77"/>
      <c r="R1181" s="77"/>
      <c r="S1181" s="77"/>
      <c r="T1181" s="77"/>
      <c r="U1181" s="77"/>
      <c r="V1181" s="77"/>
      <c r="W1181" s="77"/>
      <c r="X1181" s="77"/>
      <c r="Y1181" s="77"/>
      <c r="Z1181" s="77"/>
    </row>
    <row r="1182" ht="15.75" customHeight="1">
      <c r="A1182" s="2"/>
      <c r="B1182" s="18"/>
      <c r="C1182" s="18"/>
      <c r="D1182" s="18">
        <f t="shared" si="307"/>
        <v>0</v>
      </c>
      <c r="E1182" s="18">
        <f>B1182*A1175</f>
        <v>0</v>
      </c>
      <c r="F1182" s="18">
        <f t="shared" si="308"/>
        <v>0</v>
      </c>
      <c r="G1182" s="87"/>
      <c r="H1182" s="18"/>
      <c r="I1182" s="89">
        <f t="shared" si="309"/>
        <v>0</v>
      </c>
      <c r="J1182" s="116"/>
      <c r="K1182" s="3">
        <f t="shared" si="310"/>
        <v>0</v>
      </c>
      <c r="L1182" s="3"/>
      <c r="M1182" s="77"/>
      <c r="N1182" s="77"/>
      <c r="O1182" s="77"/>
      <c r="P1182" s="77"/>
      <c r="Q1182" s="77"/>
      <c r="R1182" s="77"/>
      <c r="S1182" s="77"/>
      <c r="T1182" s="77"/>
      <c r="U1182" s="77"/>
      <c r="V1182" s="77"/>
      <c r="W1182" s="77"/>
      <c r="X1182" s="77"/>
      <c r="Y1182" s="77"/>
      <c r="Z1182" s="77"/>
    </row>
    <row r="1183" ht="15.75" customHeight="1">
      <c r="A1183" s="2"/>
      <c r="B1183" s="18"/>
      <c r="C1183" s="18"/>
      <c r="D1183" s="18">
        <f t="shared" si="307"/>
        <v>0</v>
      </c>
      <c r="E1183" s="18">
        <f>B1183*A1175</f>
        <v>0</v>
      </c>
      <c r="F1183" s="18">
        <f t="shared" si="308"/>
        <v>0</v>
      </c>
      <c r="G1183" s="59"/>
      <c r="H1183" s="18"/>
      <c r="I1183" s="89">
        <f t="shared" si="309"/>
        <v>0</v>
      </c>
      <c r="J1183" s="116"/>
      <c r="K1183" s="3">
        <f t="shared" si="310"/>
        <v>0</v>
      </c>
      <c r="L1183" s="3"/>
      <c r="M1183" s="77"/>
      <c r="N1183" s="77"/>
      <c r="O1183" s="77"/>
      <c r="P1183" s="77"/>
      <c r="Q1183" s="77"/>
      <c r="R1183" s="77"/>
      <c r="S1183" s="77"/>
      <c r="T1183" s="77"/>
      <c r="U1183" s="77"/>
      <c r="V1183" s="77"/>
      <c r="W1183" s="77"/>
      <c r="X1183" s="77"/>
      <c r="Y1183" s="77"/>
      <c r="Z1183" s="77"/>
    </row>
    <row r="1184" ht="15.75" customHeight="1">
      <c r="A1184" s="2"/>
      <c r="B1184" s="89"/>
      <c r="C1184" s="89"/>
      <c r="D1184" s="18">
        <f t="shared" si="307"/>
        <v>0</v>
      </c>
      <c r="E1184" s="18">
        <f>B1184*A1175</f>
        <v>0</v>
      </c>
      <c r="F1184" s="18">
        <f t="shared" si="308"/>
        <v>0</v>
      </c>
      <c r="G1184" s="148" t="s">
        <v>528</v>
      </c>
      <c r="H1184" s="18"/>
      <c r="I1184" s="89">
        <f t="shared" si="309"/>
        <v>0</v>
      </c>
      <c r="J1184" s="116"/>
      <c r="K1184" s="3">
        <f t="shared" si="310"/>
        <v>0</v>
      </c>
      <c r="L1184" s="3"/>
      <c r="M1184" s="77"/>
      <c r="N1184" s="77"/>
      <c r="O1184" s="77"/>
      <c r="P1184" s="77"/>
      <c r="Q1184" s="77"/>
      <c r="R1184" s="77"/>
      <c r="S1184" s="77"/>
      <c r="T1184" s="77"/>
      <c r="U1184" s="77"/>
      <c r="V1184" s="77"/>
      <c r="W1184" s="77"/>
      <c r="X1184" s="77"/>
      <c r="Y1184" s="77"/>
      <c r="Z1184" s="77"/>
    </row>
    <row r="1185" ht="15.75" customHeight="1">
      <c r="A1185" s="2"/>
      <c r="B1185" s="89"/>
      <c r="C1185" s="89"/>
      <c r="D1185" s="18">
        <f t="shared" si="307"/>
        <v>0</v>
      </c>
      <c r="E1185" s="18">
        <f>B1185*A1175</f>
        <v>0</v>
      </c>
      <c r="F1185" s="18">
        <f t="shared" si="308"/>
        <v>0</v>
      </c>
      <c r="G1185" s="142"/>
      <c r="H1185" s="18"/>
      <c r="I1185" s="89">
        <f t="shared" si="309"/>
        <v>0</v>
      </c>
      <c r="J1185" s="116"/>
      <c r="K1185" s="3">
        <f t="shared" si="310"/>
        <v>0</v>
      </c>
      <c r="L1185" s="3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  <c r="Z1185" s="77"/>
    </row>
    <row r="1186" ht="15.75" customHeight="1">
      <c r="A1186" s="1"/>
      <c r="B1186" s="89"/>
      <c r="C1186" s="89"/>
      <c r="D1186" s="18">
        <f t="shared" si="307"/>
        <v>0</v>
      </c>
      <c r="E1186" s="18">
        <f>B1186*A1175</f>
        <v>0</v>
      </c>
      <c r="F1186" s="18">
        <f t="shared" si="308"/>
        <v>0</v>
      </c>
      <c r="G1186" s="142"/>
      <c r="H1186" s="18"/>
      <c r="I1186" s="89">
        <f t="shared" si="309"/>
        <v>0</v>
      </c>
      <c r="J1186" s="116"/>
      <c r="K1186" s="3">
        <f t="shared" si="310"/>
        <v>0</v>
      </c>
      <c r="L1186" s="3"/>
      <c r="M1186" s="77"/>
      <c r="N1186" s="77"/>
      <c r="O1186" s="77"/>
      <c r="P1186" s="77"/>
      <c r="Q1186" s="77"/>
      <c r="R1186" s="77"/>
      <c r="S1186" s="77"/>
      <c r="T1186" s="77"/>
      <c r="U1186" s="77"/>
      <c r="V1186" s="77"/>
      <c r="W1186" s="77"/>
      <c r="X1186" s="77"/>
      <c r="Y1186" s="77"/>
      <c r="Z1186" s="77"/>
    </row>
    <row r="1187" ht="15.75" customHeight="1">
      <c r="A1187" s="1"/>
      <c r="B1187" s="89"/>
      <c r="C1187" s="89"/>
      <c r="D1187" s="18">
        <f t="shared" si="307"/>
        <v>0</v>
      </c>
      <c r="E1187" s="18">
        <f>B1187*A1175</f>
        <v>0</v>
      </c>
      <c r="F1187" s="18">
        <f t="shared" si="308"/>
        <v>0</v>
      </c>
      <c r="G1187" s="142"/>
      <c r="H1187" s="18"/>
      <c r="I1187" s="89">
        <f t="shared" si="309"/>
        <v>0</v>
      </c>
      <c r="J1187" s="116"/>
      <c r="K1187" s="3">
        <f t="shared" si="310"/>
        <v>0</v>
      </c>
      <c r="L1187" s="3"/>
      <c r="M1187" s="77"/>
      <c r="N1187" s="77"/>
      <c r="O1187" s="77"/>
      <c r="P1187" s="77"/>
      <c r="Q1187" s="77"/>
      <c r="R1187" s="77"/>
      <c r="S1187" s="77"/>
      <c r="T1187" s="77"/>
      <c r="U1187" s="77"/>
      <c r="V1187" s="77"/>
      <c r="W1187" s="77"/>
      <c r="X1187" s="77"/>
      <c r="Y1187" s="77"/>
      <c r="Z1187" s="77"/>
    </row>
    <row r="1188" ht="15.75" customHeight="1">
      <c r="A1188" s="31"/>
      <c r="B1188" s="89"/>
      <c r="C1188" s="89"/>
      <c r="D1188" s="95">
        <f t="shared" si="307"/>
        <v>0</v>
      </c>
      <c r="E1188" s="95">
        <f>B1188*A1175</f>
        <v>0</v>
      </c>
      <c r="F1188" s="18">
        <f t="shared" si="308"/>
        <v>0</v>
      </c>
      <c r="G1188" s="87"/>
      <c r="H1188" s="18"/>
      <c r="I1188" s="89">
        <f t="shared" si="309"/>
        <v>0</v>
      </c>
      <c r="J1188" s="118"/>
      <c r="K1188" s="3">
        <f t="shared" si="310"/>
        <v>0</v>
      </c>
      <c r="L1188" s="3"/>
      <c r="M1188" s="77"/>
      <c r="N1188" s="77"/>
      <c r="O1188" s="77"/>
      <c r="P1188" s="77"/>
      <c r="Q1188" s="77"/>
      <c r="R1188" s="77"/>
      <c r="S1188" s="77"/>
      <c r="T1188" s="77"/>
      <c r="U1188" s="77"/>
      <c r="V1188" s="77"/>
      <c r="W1188" s="77"/>
      <c r="X1188" s="77"/>
      <c r="Y1188" s="77"/>
      <c r="Z1188" s="77"/>
    </row>
    <row r="1189" ht="15.75" customHeight="1">
      <c r="A1189" s="31"/>
      <c r="B1189" s="89"/>
      <c r="C1189" s="89"/>
      <c r="D1189" s="18">
        <f t="shared" si="307"/>
        <v>0</v>
      </c>
      <c r="E1189" s="18">
        <f>B1189*A1175</f>
        <v>0</v>
      </c>
      <c r="F1189" s="18">
        <f t="shared" si="308"/>
        <v>0</v>
      </c>
      <c r="G1189" s="143">
        <f>F1191/A1175</f>
        <v>0</v>
      </c>
      <c r="H1189" s="18"/>
      <c r="I1189" s="89">
        <f t="shared" si="309"/>
        <v>0</v>
      </c>
      <c r="J1189" s="3"/>
      <c r="K1189" s="3">
        <f t="shared" si="310"/>
        <v>0</v>
      </c>
      <c r="L1189" s="3"/>
      <c r="M1189" s="77"/>
      <c r="N1189" s="77"/>
      <c r="O1189" s="77"/>
      <c r="P1189" s="77"/>
      <c r="Q1189" s="77"/>
      <c r="R1189" s="77"/>
      <c r="S1189" s="77"/>
      <c r="T1189" s="77"/>
      <c r="U1189" s="77"/>
      <c r="V1189" s="77"/>
      <c r="W1189" s="77"/>
      <c r="X1189" s="77"/>
      <c r="Y1189" s="77"/>
      <c r="Z1189" s="77"/>
    </row>
    <row r="1190" ht="15.75" customHeight="1">
      <c r="A1190" s="31"/>
      <c r="B1190" s="89"/>
      <c r="C1190" s="89"/>
      <c r="D1190" s="18">
        <f t="shared" si="307"/>
        <v>0</v>
      </c>
      <c r="E1190" s="18">
        <f>B1190*A1175</f>
        <v>0</v>
      </c>
      <c r="F1190" s="18">
        <f t="shared" si="308"/>
        <v>0</v>
      </c>
      <c r="G1190" s="142"/>
      <c r="H1190" s="18"/>
      <c r="I1190" s="89">
        <f t="shared" si="309"/>
        <v>0</v>
      </c>
      <c r="J1190" s="3"/>
      <c r="K1190" s="3">
        <f t="shared" si="310"/>
        <v>0</v>
      </c>
      <c r="L1190" s="3"/>
      <c r="M1190" s="77"/>
      <c r="N1190" s="77"/>
      <c r="O1190" s="77"/>
      <c r="P1190" s="77"/>
      <c r="Q1190" s="77"/>
      <c r="R1190" s="77"/>
      <c r="S1190" s="77"/>
      <c r="T1190" s="77"/>
      <c r="U1190" s="77"/>
      <c r="V1190" s="77"/>
      <c r="W1190" s="77"/>
      <c r="X1190" s="77"/>
      <c r="Y1190" s="77"/>
      <c r="Z1190" s="77"/>
    </row>
    <row r="1191" ht="15.75" customHeight="1">
      <c r="A1191" s="4" t="s">
        <v>495</v>
      </c>
      <c r="B1191" s="97">
        <f>SUM(B1177:B1190)</f>
        <v>0</v>
      </c>
      <c r="C1191" s="96"/>
      <c r="D1191" s="97">
        <f t="shared" ref="D1191:F1191" si="311">SUM(D1177:D1190)</f>
        <v>0</v>
      </c>
      <c r="E1191" s="97">
        <f t="shared" si="311"/>
        <v>0</v>
      </c>
      <c r="F1191" s="97">
        <f t="shared" si="311"/>
        <v>0</v>
      </c>
      <c r="G1191" s="87"/>
      <c r="H1191" s="96"/>
      <c r="I1191" s="97">
        <f t="shared" ref="I1191:L1191" si="312">SUM(I1177:I1190)</f>
        <v>0</v>
      </c>
      <c r="J1191" s="98">
        <f t="shared" si="312"/>
        <v>0</v>
      </c>
      <c r="K1191" s="98">
        <f t="shared" si="312"/>
        <v>0</v>
      </c>
      <c r="L1191" s="98">
        <f t="shared" si="312"/>
        <v>0</v>
      </c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  <c r="Z1191" s="77"/>
    </row>
    <row r="1192" ht="15.75" customHeight="1">
      <c r="A1192" s="8"/>
      <c r="B1192" s="100"/>
      <c r="C1192" s="100"/>
      <c r="D1192" s="100"/>
      <c r="E1192" s="100"/>
      <c r="F1192" s="100"/>
      <c r="G1192" s="100"/>
      <c r="H1192" s="100"/>
      <c r="I1192" s="101" t="s">
        <v>496</v>
      </c>
      <c r="J1192" s="100"/>
      <c r="K1192" s="100"/>
      <c r="L1192" s="101" t="s">
        <v>497</v>
      </c>
      <c r="M1192" s="77"/>
      <c r="N1192" s="77"/>
      <c r="O1192" s="77"/>
      <c r="P1192" s="77"/>
      <c r="Q1192" s="77"/>
      <c r="R1192" s="77"/>
      <c r="S1192" s="77"/>
      <c r="T1192" s="77"/>
      <c r="U1192" s="77"/>
      <c r="V1192" s="77"/>
      <c r="W1192" s="77"/>
      <c r="X1192" s="77"/>
      <c r="Y1192" s="77"/>
      <c r="Z1192" s="77"/>
    </row>
    <row r="1193" ht="15.75" customHeight="1">
      <c r="A1193" s="8"/>
      <c r="B1193" s="100"/>
      <c r="C1193" s="100"/>
      <c r="D1193" s="100"/>
      <c r="E1193" s="100"/>
      <c r="F1193" s="100"/>
      <c r="G1193" s="100"/>
      <c r="H1193" s="100"/>
      <c r="I1193" s="104">
        <f>G1189*A1175</f>
        <v>0</v>
      </c>
      <c r="J1193" s="100"/>
      <c r="K1193" s="100"/>
      <c r="L1193" s="104"/>
      <c r="M1193" s="77"/>
      <c r="N1193" s="77"/>
      <c r="O1193" s="77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  <c r="Z1193" s="77"/>
    </row>
    <row r="1194" ht="15.75" customHeight="1">
      <c r="A1194" s="8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  <c r="Z1194" s="77"/>
    </row>
    <row r="1195" ht="15.75" customHeight="1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  <c r="Z1195" s="77"/>
    </row>
    <row r="1196" ht="15.75" customHeight="1">
      <c r="A1196" s="78" t="s">
        <v>478</v>
      </c>
      <c r="B1196" s="79" t="s">
        <v>479</v>
      </c>
      <c r="C1196" s="75"/>
      <c r="D1196" s="76"/>
      <c r="E1196" s="80" t="s">
        <v>480</v>
      </c>
      <c r="F1196" s="75"/>
      <c r="G1196" s="76"/>
      <c r="H1196" s="79" t="s">
        <v>481</v>
      </c>
      <c r="I1196" s="75"/>
      <c r="J1196" s="75"/>
      <c r="K1196" s="75"/>
      <c r="L1196" s="76"/>
      <c r="M1196" s="77"/>
      <c r="N1196" s="77"/>
      <c r="O1196" s="77"/>
      <c r="P1196" s="77"/>
      <c r="Q1196" s="77"/>
      <c r="R1196" s="77"/>
      <c r="S1196" s="77"/>
      <c r="T1196" s="77"/>
      <c r="U1196" s="77"/>
      <c r="V1196" s="77"/>
      <c r="W1196" s="77"/>
      <c r="X1196" s="77"/>
      <c r="Y1196" s="77"/>
      <c r="Z1196" s="77"/>
    </row>
    <row r="1197" ht="15.75" customHeight="1">
      <c r="A1197" s="177">
        <v>4.0</v>
      </c>
      <c r="B1197" s="82" t="s">
        <v>482</v>
      </c>
      <c r="C1197" s="82" t="s">
        <v>483</v>
      </c>
      <c r="D1197" s="82" t="s">
        <v>484</v>
      </c>
      <c r="E1197" s="82" t="s">
        <v>485</v>
      </c>
      <c r="F1197" s="82" t="s">
        <v>484</v>
      </c>
      <c r="G1197" s="82" t="s">
        <v>524</v>
      </c>
      <c r="H1197" s="82" t="s">
        <v>486</v>
      </c>
      <c r="I1197" s="82" t="s">
        <v>487</v>
      </c>
      <c r="J1197" s="147" t="s">
        <v>488</v>
      </c>
      <c r="K1197" s="85" t="s">
        <v>489</v>
      </c>
      <c r="L1197" s="85" t="s">
        <v>490</v>
      </c>
      <c r="M1197" s="77"/>
      <c r="N1197" s="77"/>
      <c r="O1197" s="77"/>
      <c r="P1197" s="77"/>
      <c r="Q1197" s="77"/>
      <c r="R1197" s="77"/>
      <c r="S1197" s="77"/>
      <c r="T1197" s="77"/>
      <c r="U1197" s="77"/>
      <c r="V1197" s="77"/>
      <c r="W1197" s="77"/>
      <c r="X1197" s="77"/>
      <c r="Y1197" s="77"/>
      <c r="Z1197" s="77"/>
    </row>
    <row r="1198" ht="15.75" customHeight="1">
      <c r="A1198" s="86" t="s">
        <v>491</v>
      </c>
      <c r="B1198" s="87"/>
      <c r="C1198" s="87"/>
      <c r="D1198" s="87"/>
      <c r="E1198" s="87"/>
      <c r="F1198" s="87"/>
      <c r="G1198" s="87"/>
      <c r="H1198" s="87"/>
      <c r="I1198" s="87"/>
      <c r="J1198" s="115"/>
      <c r="K1198" s="87"/>
      <c r="L1198" s="87"/>
      <c r="M1198" s="77"/>
      <c r="N1198" s="77"/>
      <c r="O1198" s="77"/>
      <c r="P1198" s="77"/>
      <c r="Q1198" s="77"/>
      <c r="R1198" s="77"/>
      <c r="S1198" s="77"/>
      <c r="T1198" s="77"/>
      <c r="U1198" s="77"/>
      <c r="V1198" s="77"/>
      <c r="W1198" s="77"/>
      <c r="X1198" s="77"/>
      <c r="Y1198" s="77"/>
      <c r="Z1198" s="77"/>
    </row>
    <row r="1199" ht="15.75" customHeight="1">
      <c r="A1199" s="2"/>
      <c r="B1199" s="89"/>
      <c r="C1199" s="89"/>
      <c r="D1199" s="18">
        <f t="shared" ref="D1199:D1212" si="313">C1199*B1199</f>
        <v>0</v>
      </c>
      <c r="E1199" s="18">
        <f>B1199*A1197</f>
        <v>0</v>
      </c>
      <c r="F1199" s="18">
        <f t="shared" ref="F1199:F1212" si="314">E1199*C1199</f>
        <v>0</v>
      </c>
      <c r="G1199" s="140">
        <v>0.0</v>
      </c>
      <c r="H1199" s="18"/>
      <c r="I1199" s="89">
        <f t="shared" ref="I1199:I1212" si="315">H1199*E1199</f>
        <v>0</v>
      </c>
      <c r="J1199" s="116"/>
      <c r="K1199" s="3">
        <f t="shared" ref="K1199:K1212" si="316">J1199*I1199</f>
        <v>0</v>
      </c>
      <c r="L1199" s="3"/>
      <c r="M1199" s="77"/>
      <c r="N1199" s="77"/>
      <c r="O1199" s="77"/>
      <c r="P1199" s="77"/>
      <c r="Q1199" s="77"/>
      <c r="R1199" s="77"/>
      <c r="S1199" s="77"/>
      <c r="T1199" s="77"/>
      <c r="U1199" s="77"/>
      <c r="V1199" s="77"/>
      <c r="W1199" s="77"/>
      <c r="X1199" s="77"/>
      <c r="Y1199" s="77"/>
      <c r="Z1199" s="77"/>
    </row>
    <row r="1200" ht="15.75" customHeight="1">
      <c r="A1200" s="2"/>
      <c r="B1200" s="89"/>
      <c r="C1200" s="89"/>
      <c r="D1200" s="18">
        <f t="shared" si="313"/>
        <v>0</v>
      </c>
      <c r="E1200" s="18">
        <f>B1200*A1197</f>
        <v>0</v>
      </c>
      <c r="F1200" s="18">
        <f t="shared" si="314"/>
        <v>0</v>
      </c>
      <c r="G1200" s="87"/>
      <c r="H1200" s="18"/>
      <c r="I1200" s="89">
        <f t="shared" si="315"/>
        <v>0</v>
      </c>
      <c r="J1200" s="116"/>
      <c r="K1200" s="3">
        <f t="shared" si="316"/>
        <v>0</v>
      </c>
      <c r="L1200" s="3"/>
      <c r="M1200" s="77"/>
      <c r="N1200" s="77"/>
      <c r="O1200" s="77"/>
      <c r="P1200" s="77"/>
      <c r="Q1200" s="77"/>
      <c r="R1200" s="77"/>
      <c r="S1200" s="77"/>
      <c r="T1200" s="77"/>
      <c r="U1200" s="77"/>
      <c r="V1200" s="77"/>
      <c r="W1200" s="77"/>
      <c r="X1200" s="77"/>
      <c r="Y1200" s="77"/>
      <c r="Z1200" s="77"/>
    </row>
    <row r="1201" ht="15.75" customHeight="1">
      <c r="A1201" s="2"/>
      <c r="B1201" s="18"/>
      <c r="C1201" s="18"/>
      <c r="D1201" s="18">
        <f t="shared" si="313"/>
        <v>0</v>
      </c>
      <c r="E1201" s="18">
        <f>B1201*A1197</f>
        <v>0</v>
      </c>
      <c r="F1201" s="18">
        <f t="shared" si="314"/>
        <v>0</v>
      </c>
      <c r="G1201" s="148" t="s">
        <v>527</v>
      </c>
      <c r="H1201" s="18"/>
      <c r="I1201" s="89">
        <f t="shared" si="315"/>
        <v>0</v>
      </c>
      <c r="J1201" s="116"/>
      <c r="K1201" s="3">
        <f t="shared" si="316"/>
        <v>0</v>
      </c>
      <c r="L1201" s="3"/>
      <c r="M1201" s="77"/>
      <c r="N1201" s="77"/>
      <c r="O1201" s="77"/>
      <c r="P1201" s="77"/>
      <c r="Q1201" s="77"/>
      <c r="R1201" s="77"/>
      <c r="S1201" s="77"/>
      <c r="T1201" s="77"/>
      <c r="U1201" s="77"/>
      <c r="V1201" s="77"/>
      <c r="W1201" s="77"/>
      <c r="X1201" s="77"/>
      <c r="Y1201" s="77"/>
      <c r="Z1201" s="77"/>
    </row>
    <row r="1202" ht="15.75" customHeight="1">
      <c r="A1202" s="2"/>
      <c r="B1202" s="18"/>
      <c r="C1202" s="18"/>
      <c r="D1202" s="18">
        <f t="shared" si="313"/>
        <v>0</v>
      </c>
      <c r="E1202" s="18">
        <f>B1202*A1197</f>
        <v>0</v>
      </c>
      <c r="F1202" s="18">
        <f t="shared" si="314"/>
        <v>0</v>
      </c>
      <c r="G1202" s="142"/>
      <c r="H1202" s="18"/>
      <c r="I1202" s="89">
        <f t="shared" si="315"/>
        <v>0</v>
      </c>
      <c r="J1202" s="116"/>
      <c r="K1202" s="3">
        <f t="shared" si="316"/>
        <v>0</v>
      </c>
      <c r="L1202" s="3"/>
      <c r="M1202" s="77"/>
      <c r="N1202" s="77"/>
      <c r="O1202" s="77"/>
      <c r="P1202" s="77"/>
      <c r="Q1202" s="77"/>
      <c r="R1202" s="77"/>
      <c r="S1202" s="77"/>
      <c r="T1202" s="77"/>
      <c r="U1202" s="77"/>
      <c r="V1202" s="77"/>
      <c r="W1202" s="77"/>
      <c r="X1202" s="77"/>
      <c r="Y1202" s="77"/>
      <c r="Z1202" s="77"/>
    </row>
    <row r="1203" ht="15.75" customHeight="1">
      <c r="A1203" s="2"/>
      <c r="B1203" s="18"/>
      <c r="C1203" s="18"/>
      <c r="D1203" s="18">
        <f t="shared" si="313"/>
        <v>0</v>
      </c>
      <c r="E1203" s="18">
        <f>B1203*A1197</f>
        <v>0</v>
      </c>
      <c r="F1203" s="18">
        <f t="shared" si="314"/>
        <v>0</v>
      </c>
      <c r="G1203" s="142"/>
      <c r="H1203" s="18"/>
      <c r="I1203" s="89">
        <f t="shared" si="315"/>
        <v>0</v>
      </c>
      <c r="J1203" s="116"/>
      <c r="K1203" s="3">
        <f t="shared" si="316"/>
        <v>0</v>
      </c>
      <c r="L1203" s="3"/>
      <c r="M1203" s="77"/>
      <c r="N1203" s="77"/>
      <c r="O1203" s="77"/>
      <c r="P1203" s="77"/>
      <c r="Q1203" s="77"/>
      <c r="R1203" s="77"/>
      <c r="S1203" s="77"/>
      <c r="T1203" s="77"/>
      <c r="U1203" s="77"/>
      <c r="V1203" s="77"/>
      <c r="W1203" s="77"/>
      <c r="X1203" s="77"/>
      <c r="Y1203" s="77"/>
      <c r="Z1203" s="77"/>
    </row>
    <row r="1204" ht="15.75" customHeight="1">
      <c r="A1204" s="2"/>
      <c r="B1204" s="18"/>
      <c r="C1204" s="18"/>
      <c r="D1204" s="18">
        <f t="shared" si="313"/>
        <v>0</v>
      </c>
      <c r="E1204" s="18">
        <f>B1204*A1197</f>
        <v>0</v>
      </c>
      <c r="F1204" s="18">
        <f t="shared" si="314"/>
        <v>0</v>
      </c>
      <c r="G1204" s="87"/>
      <c r="H1204" s="18"/>
      <c r="I1204" s="89">
        <f t="shared" si="315"/>
        <v>0</v>
      </c>
      <c r="J1204" s="116"/>
      <c r="K1204" s="3">
        <f t="shared" si="316"/>
        <v>0</v>
      </c>
      <c r="L1204" s="3"/>
      <c r="M1204" s="77"/>
      <c r="N1204" s="77"/>
      <c r="O1204" s="77"/>
      <c r="P1204" s="77"/>
      <c r="Q1204" s="77"/>
      <c r="R1204" s="77"/>
      <c r="S1204" s="77"/>
      <c r="T1204" s="77"/>
      <c r="U1204" s="77"/>
      <c r="V1204" s="77"/>
      <c r="W1204" s="77"/>
      <c r="X1204" s="77"/>
      <c r="Y1204" s="77"/>
      <c r="Z1204" s="77"/>
    </row>
    <row r="1205" ht="15.75" customHeight="1">
      <c r="A1205" s="2"/>
      <c r="B1205" s="18"/>
      <c r="C1205" s="18"/>
      <c r="D1205" s="18">
        <f t="shared" si="313"/>
        <v>0</v>
      </c>
      <c r="E1205" s="18">
        <f>B1205*A1197</f>
        <v>0</v>
      </c>
      <c r="F1205" s="18">
        <f t="shared" si="314"/>
        <v>0</v>
      </c>
      <c r="G1205" s="59"/>
      <c r="H1205" s="18"/>
      <c r="I1205" s="89">
        <f t="shared" si="315"/>
        <v>0</v>
      </c>
      <c r="J1205" s="116"/>
      <c r="K1205" s="3">
        <f t="shared" si="316"/>
        <v>0</v>
      </c>
      <c r="L1205" s="3"/>
      <c r="M1205" s="77"/>
      <c r="N1205" s="77"/>
      <c r="O1205" s="77"/>
      <c r="P1205" s="77"/>
      <c r="Q1205" s="77"/>
      <c r="R1205" s="77"/>
      <c r="S1205" s="77"/>
      <c r="T1205" s="77"/>
      <c r="U1205" s="77"/>
      <c r="V1205" s="77"/>
      <c r="W1205" s="77"/>
      <c r="X1205" s="77"/>
      <c r="Y1205" s="77"/>
      <c r="Z1205" s="77"/>
    </row>
    <row r="1206" ht="15.75" customHeight="1">
      <c r="A1206" s="2"/>
      <c r="B1206" s="89"/>
      <c r="C1206" s="89"/>
      <c r="D1206" s="18">
        <f t="shared" si="313"/>
        <v>0</v>
      </c>
      <c r="E1206" s="18">
        <f>B1206*A1197</f>
        <v>0</v>
      </c>
      <c r="F1206" s="18">
        <f t="shared" si="314"/>
        <v>0</v>
      </c>
      <c r="G1206" s="148" t="s">
        <v>528</v>
      </c>
      <c r="H1206" s="18"/>
      <c r="I1206" s="89">
        <f t="shared" si="315"/>
        <v>0</v>
      </c>
      <c r="J1206" s="116"/>
      <c r="K1206" s="3">
        <f t="shared" si="316"/>
        <v>0</v>
      </c>
      <c r="L1206" s="3"/>
      <c r="M1206" s="77"/>
      <c r="N1206" s="77"/>
      <c r="O1206" s="77"/>
      <c r="P1206" s="77"/>
      <c r="Q1206" s="77"/>
      <c r="R1206" s="77"/>
      <c r="S1206" s="77"/>
      <c r="T1206" s="77"/>
      <c r="U1206" s="77"/>
      <c r="V1206" s="77"/>
      <c r="W1206" s="77"/>
      <c r="X1206" s="77"/>
      <c r="Y1206" s="77"/>
      <c r="Z1206" s="77"/>
    </row>
    <row r="1207" ht="15.75" customHeight="1">
      <c r="A1207" s="2"/>
      <c r="B1207" s="89"/>
      <c r="C1207" s="89"/>
      <c r="D1207" s="18">
        <f t="shared" si="313"/>
        <v>0</v>
      </c>
      <c r="E1207" s="18">
        <f>B1207*A1197</f>
        <v>0</v>
      </c>
      <c r="F1207" s="18">
        <f t="shared" si="314"/>
        <v>0</v>
      </c>
      <c r="G1207" s="142"/>
      <c r="H1207" s="18"/>
      <c r="I1207" s="89">
        <f t="shared" si="315"/>
        <v>0</v>
      </c>
      <c r="J1207" s="116"/>
      <c r="K1207" s="3">
        <f t="shared" si="316"/>
        <v>0</v>
      </c>
      <c r="L1207" s="3"/>
      <c r="M1207" s="77"/>
      <c r="N1207" s="77"/>
      <c r="O1207" s="77"/>
      <c r="P1207" s="77"/>
      <c r="Q1207" s="77"/>
      <c r="R1207" s="77"/>
      <c r="S1207" s="77"/>
      <c r="T1207" s="77"/>
      <c r="U1207" s="77"/>
      <c r="V1207" s="77"/>
      <c r="W1207" s="77"/>
      <c r="X1207" s="77"/>
      <c r="Y1207" s="77"/>
      <c r="Z1207" s="77"/>
    </row>
    <row r="1208" ht="15.75" customHeight="1">
      <c r="A1208" s="1"/>
      <c r="B1208" s="89"/>
      <c r="C1208" s="89"/>
      <c r="D1208" s="18">
        <f t="shared" si="313"/>
        <v>0</v>
      </c>
      <c r="E1208" s="18">
        <f>B1208*A1197</f>
        <v>0</v>
      </c>
      <c r="F1208" s="18">
        <f t="shared" si="314"/>
        <v>0</v>
      </c>
      <c r="G1208" s="142"/>
      <c r="H1208" s="18"/>
      <c r="I1208" s="89">
        <f t="shared" si="315"/>
        <v>0</v>
      </c>
      <c r="J1208" s="116"/>
      <c r="K1208" s="3">
        <f t="shared" si="316"/>
        <v>0</v>
      </c>
      <c r="L1208" s="3"/>
      <c r="M1208" s="77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/>
      <c r="X1208" s="77"/>
      <c r="Y1208" s="77"/>
      <c r="Z1208" s="77"/>
    </row>
    <row r="1209" ht="15.75" customHeight="1">
      <c r="A1209" s="1"/>
      <c r="B1209" s="89"/>
      <c r="C1209" s="89"/>
      <c r="D1209" s="18">
        <f t="shared" si="313"/>
        <v>0</v>
      </c>
      <c r="E1209" s="18">
        <f>B1209*A1197</f>
        <v>0</v>
      </c>
      <c r="F1209" s="18">
        <f t="shared" si="314"/>
        <v>0</v>
      </c>
      <c r="G1209" s="142"/>
      <c r="H1209" s="18"/>
      <c r="I1209" s="89">
        <f t="shared" si="315"/>
        <v>0</v>
      </c>
      <c r="J1209" s="116"/>
      <c r="K1209" s="3">
        <f t="shared" si="316"/>
        <v>0</v>
      </c>
      <c r="L1209" s="3"/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  <c r="Z1209" s="77"/>
    </row>
    <row r="1210" ht="15.75" customHeight="1">
      <c r="A1210" s="31"/>
      <c r="B1210" s="89"/>
      <c r="C1210" s="89"/>
      <c r="D1210" s="95">
        <f t="shared" si="313"/>
        <v>0</v>
      </c>
      <c r="E1210" s="95">
        <f>B1210*A1197</f>
        <v>0</v>
      </c>
      <c r="F1210" s="18">
        <f t="shared" si="314"/>
        <v>0</v>
      </c>
      <c r="G1210" s="87"/>
      <c r="H1210" s="18"/>
      <c r="I1210" s="89">
        <f t="shared" si="315"/>
        <v>0</v>
      </c>
      <c r="J1210" s="118"/>
      <c r="K1210" s="3">
        <f t="shared" si="316"/>
        <v>0</v>
      </c>
      <c r="L1210" s="3"/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  <c r="Z1210" s="77"/>
    </row>
    <row r="1211" ht="15.75" customHeight="1">
      <c r="A1211" s="31"/>
      <c r="B1211" s="89"/>
      <c r="C1211" s="89"/>
      <c r="D1211" s="18">
        <f t="shared" si="313"/>
        <v>0</v>
      </c>
      <c r="E1211" s="18">
        <f>B1211*A1197</f>
        <v>0</v>
      </c>
      <c r="F1211" s="18">
        <f t="shared" si="314"/>
        <v>0</v>
      </c>
      <c r="G1211" s="143">
        <f>F1213/A1197</f>
        <v>0</v>
      </c>
      <c r="H1211" s="18"/>
      <c r="I1211" s="89">
        <f t="shared" si="315"/>
        <v>0</v>
      </c>
      <c r="J1211" s="3"/>
      <c r="K1211" s="3">
        <f t="shared" si="316"/>
        <v>0</v>
      </c>
      <c r="L1211" s="3"/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  <c r="Z1211" s="77"/>
    </row>
    <row r="1212" ht="15.75" customHeight="1">
      <c r="A1212" s="31"/>
      <c r="B1212" s="89"/>
      <c r="C1212" s="89"/>
      <c r="D1212" s="18">
        <f t="shared" si="313"/>
        <v>0</v>
      </c>
      <c r="E1212" s="18">
        <f>B1212*A1197</f>
        <v>0</v>
      </c>
      <c r="F1212" s="18">
        <f t="shared" si="314"/>
        <v>0</v>
      </c>
      <c r="G1212" s="142"/>
      <c r="H1212" s="18"/>
      <c r="I1212" s="89">
        <f t="shared" si="315"/>
        <v>0</v>
      </c>
      <c r="J1212" s="3"/>
      <c r="K1212" s="3">
        <f t="shared" si="316"/>
        <v>0</v>
      </c>
      <c r="L1212" s="3"/>
      <c r="M1212" s="77"/>
      <c r="N1212" s="77"/>
      <c r="O1212" s="77"/>
      <c r="P1212" s="77"/>
      <c r="Q1212" s="77"/>
      <c r="R1212" s="77"/>
      <c r="S1212" s="77"/>
      <c r="T1212" s="77"/>
      <c r="U1212" s="77"/>
      <c r="V1212" s="77"/>
      <c r="W1212" s="77"/>
      <c r="X1212" s="77"/>
      <c r="Y1212" s="77"/>
      <c r="Z1212" s="77"/>
    </row>
    <row r="1213" ht="15.75" customHeight="1">
      <c r="A1213" s="4" t="s">
        <v>495</v>
      </c>
      <c r="B1213" s="97">
        <f>SUM(B1199:B1212)</f>
        <v>0</v>
      </c>
      <c r="C1213" s="96"/>
      <c r="D1213" s="97">
        <f t="shared" ref="D1213:F1213" si="317">SUM(D1199:D1212)</f>
        <v>0</v>
      </c>
      <c r="E1213" s="97">
        <f t="shared" si="317"/>
        <v>0</v>
      </c>
      <c r="F1213" s="97">
        <f t="shared" si="317"/>
        <v>0</v>
      </c>
      <c r="G1213" s="87"/>
      <c r="H1213" s="96"/>
      <c r="I1213" s="97">
        <f t="shared" ref="I1213:L1213" si="318">SUM(I1199:I1212)</f>
        <v>0</v>
      </c>
      <c r="J1213" s="98">
        <f t="shared" si="318"/>
        <v>0</v>
      </c>
      <c r="K1213" s="98">
        <f t="shared" si="318"/>
        <v>0</v>
      </c>
      <c r="L1213" s="98">
        <f t="shared" si="318"/>
        <v>0</v>
      </c>
      <c r="M1213" s="77"/>
      <c r="N1213" s="77"/>
      <c r="O1213" s="77"/>
      <c r="P1213" s="77"/>
      <c r="Q1213" s="77"/>
      <c r="R1213" s="77"/>
      <c r="S1213" s="77"/>
      <c r="T1213" s="77"/>
      <c r="U1213" s="77"/>
      <c r="V1213" s="77"/>
      <c r="W1213" s="77"/>
      <c r="X1213" s="77"/>
      <c r="Y1213" s="77"/>
      <c r="Z1213" s="77"/>
    </row>
    <row r="1214" ht="15.75" customHeight="1">
      <c r="A1214" s="8"/>
      <c r="B1214" s="100"/>
      <c r="C1214" s="100"/>
      <c r="D1214" s="100"/>
      <c r="E1214" s="100"/>
      <c r="F1214" s="100"/>
      <c r="G1214" s="100"/>
      <c r="H1214" s="100"/>
      <c r="I1214" s="101" t="s">
        <v>496</v>
      </c>
      <c r="J1214" s="100"/>
      <c r="K1214" s="100"/>
      <c r="L1214" s="101" t="s">
        <v>497</v>
      </c>
      <c r="M1214" s="77"/>
      <c r="N1214" s="77"/>
      <c r="O1214" s="77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  <c r="Z1214" s="77"/>
    </row>
    <row r="1215" ht="15.75" customHeight="1">
      <c r="A1215" s="8"/>
      <c r="B1215" s="100"/>
      <c r="C1215" s="100"/>
      <c r="D1215" s="100"/>
      <c r="E1215" s="100"/>
      <c r="F1215" s="100"/>
      <c r="G1215" s="100"/>
      <c r="H1215" s="100"/>
      <c r="I1215" s="104">
        <f>G1211*A1197</f>
        <v>0</v>
      </c>
      <c r="J1215" s="100"/>
      <c r="K1215" s="100"/>
      <c r="L1215" s="104"/>
      <c r="M1215" s="77"/>
      <c r="N1215" s="77"/>
      <c r="O1215" s="77"/>
      <c r="P1215" s="77"/>
      <c r="Q1215" s="77"/>
      <c r="R1215" s="77"/>
      <c r="S1215" s="77"/>
      <c r="T1215" s="77"/>
      <c r="U1215" s="77"/>
      <c r="V1215" s="77"/>
      <c r="W1215" s="77"/>
      <c r="X1215" s="77"/>
      <c r="Y1215" s="77"/>
      <c r="Z1215" s="77"/>
    </row>
    <row r="1216" ht="15.75" customHeight="1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77"/>
      <c r="N1216" s="77"/>
      <c r="O1216" s="77"/>
      <c r="P1216" s="77"/>
      <c r="Q1216" s="77"/>
      <c r="R1216" s="77"/>
      <c r="S1216" s="77"/>
      <c r="T1216" s="77"/>
      <c r="U1216" s="77"/>
      <c r="V1216" s="77"/>
      <c r="W1216" s="77"/>
      <c r="X1216" s="77"/>
      <c r="Y1216" s="77"/>
      <c r="Z1216" s="77"/>
    </row>
    <row r="1217" ht="15.75" customHeight="1">
      <c r="A1217" s="8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77"/>
      <c r="N1217" s="77"/>
      <c r="O1217" s="77"/>
      <c r="P1217" s="77"/>
      <c r="Q1217" s="77"/>
      <c r="R1217" s="77"/>
      <c r="S1217" s="77"/>
      <c r="T1217" s="77"/>
      <c r="U1217" s="77"/>
      <c r="V1217" s="77"/>
      <c r="W1217" s="77"/>
      <c r="X1217" s="77"/>
      <c r="Y1217" s="77"/>
      <c r="Z1217" s="77"/>
    </row>
    <row r="1218" ht="15.75" customHeight="1">
      <c r="A1218" s="66"/>
      <c r="B1218" s="75"/>
      <c r="C1218" s="75"/>
      <c r="D1218" s="75"/>
      <c r="E1218" s="75"/>
      <c r="F1218" s="75"/>
      <c r="G1218" s="75"/>
      <c r="H1218" s="75"/>
      <c r="I1218" s="75"/>
      <c r="J1218" s="75"/>
      <c r="K1218" s="75"/>
      <c r="L1218" s="76"/>
      <c r="M1218" s="77"/>
      <c r="N1218" s="77"/>
      <c r="O1218" s="77"/>
      <c r="P1218" s="77"/>
      <c r="Q1218" s="77"/>
      <c r="R1218" s="77"/>
      <c r="S1218" s="77"/>
      <c r="T1218" s="77"/>
      <c r="U1218" s="77"/>
      <c r="V1218" s="77"/>
      <c r="W1218" s="77"/>
      <c r="X1218" s="77"/>
      <c r="Y1218" s="77"/>
      <c r="Z1218" s="77"/>
    </row>
    <row r="1219" ht="15.75" customHeight="1">
      <c r="A1219" s="78" t="s">
        <v>478</v>
      </c>
      <c r="B1219" s="79" t="s">
        <v>479</v>
      </c>
      <c r="C1219" s="75"/>
      <c r="D1219" s="76"/>
      <c r="E1219" s="80" t="s">
        <v>480</v>
      </c>
      <c r="F1219" s="75"/>
      <c r="G1219" s="76"/>
      <c r="H1219" s="79" t="s">
        <v>481</v>
      </c>
      <c r="I1219" s="75"/>
      <c r="J1219" s="75"/>
      <c r="K1219" s="75"/>
      <c r="L1219" s="76"/>
      <c r="M1219" s="77"/>
      <c r="N1219" s="77"/>
      <c r="O1219" s="77"/>
      <c r="P1219" s="77"/>
      <c r="Q1219" s="77"/>
      <c r="R1219" s="77"/>
      <c r="S1219" s="77"/>
      <c r="T1219" s="77"/>
      <c r="U1219" s="77"/>
      <c r="V1219" s="77"/>
      <c r="W1219" s="77"/>
      <c r="X1219" s="77"/>
      <c r="Y1219" s="77"/>
      <c r="Z1219" s="77"/>
    </row>
    <row r="1220" ht="15.75" customHeight="1">
      <c r="A1220" s="177">
        <v>4.0</v>
      </c>
      <c r="B1220" s="82" t="s">
        <v>482</v>
      </c>
      <c r="C1220" s="82" t="s">
        <v>483</v>
      </c>
      <c r="D1220" s="82" t="s">
        <v>484</v>
      </c>
      <c r="E1220" s="82" t="s">
        <v>485</v>
      </c>
      <c r="F1220" s="82" t="s">
        <v>484</v>
      </c>
      <c r="G1220" s="82" t="s">
        <v>524</v>
      </c>
      <c r="H1220" s="82" t="s">
        <v>486</v>
      </c>
      <c r="I1220" s="82" t="s">
        <v>487</v>
      </c>
      <c r="J1220" s="147" t="s">
        <v>488</v>
      </c>
      <c r="K1220" s="85" t="s">
        <v>489</v>
      </c>
      <c r="L1220" s="85" t="s">
        <v>490</v>
      </c>
      <c r="M1220" s="77"/>
      <c r="N1220" s="77"/>
      <c r="O1220" s="77"/>
      <c r="P1220" s="77"/>
      <c r="Q1220" s="77"/>
      <c r="R1220" s="77"/>
      <c r="S1220" s="77"/>
      <c r="T1220" s="77"/>
      <c r="U1220" s="77"/>
      <c r="V1220" s="77"/>
      <c r="W1220" s="77"/>
      <c r="X1220" s="77"/>
      <c r="Y1220" s="77"/>
      <c r="Z1220" s="77"/>
    </row>
    <row r="1221" ht="15.75" customHeight="1">
      <c r="A1221" s="86" t="s">
        <v>491</v>
      </c>
      <c r="B1221" s="87"/>
      <c r="C1221" s="87"/>
      <c r="D1221" s="87"/>
      <c r="E1221" s="87"/>
      <c r="F1221" s="87"/>
      <c r="G1221" s="87"/>
      <c r="H1221" s="87"/>
      <c r="I1221" s="87"/>
      <c r="J1221" s="115"/>
      <c r="K1221" s="87"/>
      <c r="L1221" s="87"/>
      <c r="M1221" s="77"/>
      <c r="N1221" s="77"/>
      <c r="O1221" s="77"/>
      <c r="P1221" s="77"/>
      <c r="Q1221" s="77"/>
      <c r="R1221" s="77"/>
      <c r="S1221" s="77"/>
      <c r="T1221" s="77"/>
      <c r="U1221" s="77"/>
      <c r="V1221" s="77"/>
      <c r="W1221" s="77"/>
      <c r="X1221" s="77"/>
      <c r="Y1221" s="77"/>
      <c r="Z1221" s="77"/>
    </row>
    <row r="1222" ht="15.75" customHeight="1">
      <c r="A1222" s="2"/>
      <c r="B1222" s="89"/>
      <c r="C1222" s="89"/>
      <c r="D1222" s="18">
        <f t="shared" ref="D1222:D1235" si="319">C1222*B1222</f>
        <v>0</v>
      </c>
      <c r="E1222" s="18">
        <f>B1222*A1220</f>
        <v>0</v>
      </c>
      <c r="F1222" s="18">
        <f t="shared" ref="F1222:F1235" si="320">E1222*C1222</f>
        <v>0</v>
      </c>
      <c r="G1222" s="140">
        <v>0.0</v>
      </c>
      <c r="H1222" s="18"/>
      <c r="I1222" s="89">
        <f t="shared" ref="I1222:I1235" si="321">H1222*E1222</f>
        <v>0</v>
      </c>
      <c r="J1222" s="116"/>
      <c r="K1222" s="3">
        <f t="shared" ref="K1222:K1235" si="322">J1222*I1222</f>
        <v>0</v>
      </c>
      <c r="L1222" s="3"/>
      <c r="M1222" s="77"/>
      <c r="N1222" s="77"/>
      <c r="O1222" s="77"/>
      <c r="P1222" s="77"/>
      <c r="Q1222" s="77"/>
      <c r="R1222" s="77"/>
      <c r="S1222" s="77"/>
      <c r="T1222" s="77"/>
      <c r="U1222" s="77"/>
      <c r="V1222" s="77"/>
      <c r="W1222" s="77"/>
      <c r="X1222" s="77"/>
      <c r="Y1222" s="77"/>
      <c r="Z1222" s="77"/>
    </row>
    <row r="1223" ht="15.75" customHeight="1">
      <c r="A1223" s="2"/>
      <c r="B1223" s="89"/>
      <c r="C1223" s="89"/>
      <c r="D1223" s="18">
        <f t="shared" si="319"/>
        <v>0</v>
      </c>
      <c r="E1223" s="18">
        <f>B1223*A1220</f>
        <v>0</v>
      </c>
      <c r="F1223" s="18">
        <f t="shared" si="320"/>
        <v>0</v>
      </c>
      <c r="G1223" s="87"/>
      <c r="H1223" s="18"/>
      <c r="I1223" s="89">
        <f t="shared" si="321"/>
        <v>0</v>
      </c>
      <c r="J1223" s="116"/>
      <c r="K1223" s="3">
        <f t="shared" si="322"/>
        <v>0</v>
      </c>
      <c r="L1223" s="3"/>
      <c r="M1223" s="77"/>
      <c r="N1223" s="77"/>
      <c r="O1223" s="77"/>
      <c r="P1223" s="77"/>
      <c r="Q1223" s="77"/>
      <c r="R1223" s="77"/>
      <c r="S1223" s="77"/>
      <c r="T1223" s="77"/>
      <c r="U1223" s="77"/>
      <c r="V1223" s="77"/>
      <c r="W1223" s="77"/>
      <c r="X1223" s="77"/>
      <c r="Y1223" s="77"/>
      <c r="Z1223" s="77"/>
    </row>
    <row r="1224" ht="15.75" customHeight="1">
      <c r="A1224" s="2"/>
      <c r="B1224" s="18"/>
      <c r="C1224" s="18"/>
      <c r="D1224" s="18">
        <f t="shared" si="319"/>
        <v>0</v>
      </c>
      <c r="E1224" s="18">
        <f>B1224*A1220</f>
        <v>0</v>
      </c>
      <c r="F1224" s="18">
        <f t="shared" si="320"/>
        <v>0</v>
      </c>
      <c r="G1224" s="148" t="s">
        <v>527</v>
      </c>
      <c r="H1224" s="18"/>
      <c r="I1224" s="89">
        <f t="shared" si="321"/>
        <v>0</v>
      </c>
      <c r="J1224" s="116"/>
      <c r="K1224" s="3">
        <f t="shared" si="322"/>
        <v>0</v>
      </c>
      <c r="L1224" s="3"/>
      <c r="M1224" s="77"/>
      <c r="N1224" s="77"/>
      <c r="O1224" s="77"/>
      <c r="P1224" s="77"/>
      <c r="Q1224" s="77"/>
      <c r="R1224" s="77"/>
      <c r="S1224" s="77"/>
      <c r="T1224" s="77"/>
      <c r="U1224" s="77"/>
      <c r="V1224" s="77"/>
      <c r="W1224" s="77"/>
      <c r="X1224" s="77"/>
      <c r="Y1224" s="77"/>
      <c r="Z1224" s="77"/>
    </row>
    <row r="1225" ht="15.75" customHeight="1">
      <c r="A1225" s="2"/>
      <c r="B1225" s="18"/>
      <c r="C1225" s="18"/>
      <c r="D1225" s="18">
        <f t="shared" si="319"/>
        <v>0</v>
      </c>
      <c r="E1225" s="18">
        <f>B1225*A1220</f>
        <v>0</v>
      </c>
      <c r="F1225" s="18">
        <f t="shared" si="320"/>
        <v>0</v>
      </c>
      <c r="G1225" s="142"/>
      <c r="H1225" s="18"/>
      <c r="I1225" s="89">
        <f t="shared" si="321"/>
        <v>0</v>
      </c>
      <c r="J1225" s="116"/>
      <c r="K1225" s="3">
        <f t="shared" si="322"/>
        <v>0</v>
      </c>
      <c r="L1225" s="3"/>
      <c r="M1225" s="77"/>
      <c r="N1225" s="77"/>
      <c r="O1225" s="77"/>
      <c r="P1225" s="77"/>
      <c r="Q1225" s="77"/>
      <c r="R1225" s="77"/>
      <c r="S1225" s="77"/>
      <c r="T1225" s="77"/>
      <c r="U1225" s="77"/>
      <c r="V1225" s="77"/>
      <c r="W1225" s="77"/>
      <c r="X1225" s="77"/>
      <c r="Y1225" s="77"/>
      <c r="Z1225" s="77"/>
    </row>
    <row r="1226" ht="15.75" customHeight="1">
      <c r="A1226" s="2"/>
      <c r="B1226" s="18"/>
      <c r="C1226" s="18"/>
      <c r="D1226" s="18">
        <f t="shared" si="319"/>
        <v>0</v>
      </c>
      <c r="E1226" s="18">
        <f>B1226*A1220</f>
        <v>0</v>
      </c>
      <c r="F1226" s="18">
        <f t="shared" si="320"/>
        <v>0</v>
      </c>
      <c r="G1226" s="142"/>
      <c r="H1226" s="18"/>
      <c r="I1226" s="89">
        <f t="shared" si="321"/>
        <v>0</v>
      </c>
      <c r="J1226" s="116"/>
      <c r="K1226" s="3">
        <f t="shared" si="322"/>
        <v>0</v>
      </c>
      <c r="L1226" s="3"/>
      <c r="M1226" s="77"/>
      <c r="N1226" s="77"/>
      <c r="O1226" s="77"/>
      <c r="P1226" s="77"/>
      <c r="Q1226" s="77"/>
      <c r="R1226" s="77"/>
      <c r="S1226" s="77"/>
      <c r="T1226" s="77"/>
      <c r="U1226" s="77"/>
      <c r="V1226" s="77"/>
      <c r="W1226" s="77"/>
      <c r="X1226" s="77"/>
      <c r="Y1226" s="77"/>
      <c r="Z1226" s="77"/>
    </row>
    <row r="1227" ht="15.75" customHeight="1">
      <c r="A1227" s="2"/>
      <c r="B1227" s="18"/>
      <c r="C1227" s="18"/>
      <c r="D1227" s="18">
        <f t="shared" si="319"/>
        <v>0</v>
      </c>
      <c r="E1227" s="18">
        <f>B1227*A1220</f>
        <v>0</v>
      </c>
      <c r="F1227" s="18">
        <f t="shared" si="320"/>
        <v>0</v>
      </c>
      <c r="G1227" s="87"/>
      <c r="H1227" s="18"/>
      <c r="I1227" s="89">
        <f t="shared" si="321"/>
        <v>0</v>
      </c>
      <c r="J1227" s="116"/>
      <c r="K1227" s="3">
        <f t="shared" si="322"/>
        <v>0</v>
      </c>
      <c r="L1227" s="3"/>
      <c r="M1227" s="77"/>
      <c r="N1227" s="77"/>
      <c r="O1227" s="77"/>
      <c r="P1227" s="77"/>
      <c r="Q1227" s="77"/>
      <c r="R1227" s="77"/>
      <c r="S1227" s="77"/>
      <c r="T1227" s="77"/>
      <c r="U1227" s="77"/>
      <c r="V1227" s="77"/>
      <c r="W1227" s="77"/>
      <c r="X1227" s="77"/>
      <c r="Y1227" s="77"/>
      <c r="Z1227" s="77"/>
    </row>
    <row r="1228" ht="15.75" customHeight="1">
      <c r="A1228" s="2"/>
      <c r="B1228" s="18"/>
      <c r="C1228" s="18"/>
      <c r="D1228" s="18">
        <f t="shared" si="319"/>
        <v>0</v>
      </c>
      <c r="E1228" s="18">
        <f>B1228*A1220</f>
        <v>0</v>
      </c>
      <c r="F1228" s="18">
        <f t="shared" si="320"/>
        <v>0</v>
      </c>
      <c r="G1228" s="59"/>
      <c r="H1228" s="18"/>
      <c r="I1228" s="89">
        <f t="shared" si="321"/>
        <v>0</v>
      </c>
      <c r="J1228" s="116"/>
      <c r="K1228" s="3">
        <f t="shared" si="322"/>
        <v>0</v>
      </c>
      <c r="L1228" s="3"/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  <c r="Z1228" s="77"/>
    </row>
    <row r="1229" ht="15.75" customHeight="1">
      <c r="A1229" s="2"/>
      <c r="B1229" s="89"/>
      <c r="C1229" s="89"/>
      <c r="D1229" s="18">
        <f t="shared" si="319"/>
        <v>0</v>
      </c>
      <c r="E1229" s="18">
        <f>B1229*A1220</f>
        <v>0</v>
      </c>
      <c r="F1229" s="18">
        <f t="shared" si="320"/>
        <v>0</v>
      </c>
      <c r="G1229" s="148" t="s">
        <v>528</v>
      </c>
      <c r="H1229" s="18"/>
      <c r="I1229" s="89">
        <f t="shared" si="321"/>
        <v>0</v>
      </c>
      <c r="J1229" s="116"/>
      <c r="K1229" s="3">
        <f t="shared" si="322"/>
        <v>0</v>
      </c>
      <c r="L1229" s="3"/>
      <c r="M1229" s="77"/>
      <c r="N1229" s="77"/>
      <c r="O1229" s="77"/>
      <c r="P1229" s="77"/>
      <c r="Q1229" s="77"/>
      <c r="R1229" s="77"/>
      <c r="S1229" s="77"/>
      <c r="T1229" s="77"/>
      <c r="U1229" s="77"/>
      <c r="V1229" s="77"/>
      <c r="W1229" s="77"/>
      <c r="X1229" s="77"/>
      <c r="Y1229" s="77"/>
      <c r="Z1229" s="77"/>
    </row>
    <row r="1230" ht="15.75" customHeight="1">
      <c r="A1230" s="2"/>
      <c r="B1230" s="89"/>
      <c r="C1230" s="89"/>
      <c r="D1230" s="18">
        <f t="shared" si="319"/>
        <v>0</v>
      </c>
      <c r="E1230" s="18">
        <f>B1230*A1220</f>
        <v>0</v>
      </c>
      <c r="F1230" s="18">
        <f t="shared" si="320"/>
        <v>0</v>
      </c>
      <c r="G1230" s="142"/>
      <c r="H1230" s="18"/>
      <c r="I1230" s="89">
        <f t="shared" si="321"/>
        <v>0</v>
      </c>
      <c r="J1230" s="116"/>
      <c r="K1230" s="3">
        <f t="shared" si="322"/>
        <v>0</v>
      </c>
      <c r="L1230" s="3"/>
      <c r="M1230" s="77"/>
      <c r="N1230" s="77"/>
      <c r="O1230" s="77"/>
      <c r="P1230" s="77"/>
      <c r="Q1230" s="77"/>
      <c r="R1230" s="77"/>
      <c r="S1230" s="77"/>
      <c r="T1230" s="77"/>
      <c r="U1230" s="77"/>
      <c r="V1230" s="77"/>
      <c r="W1230" s="77"/>
      <c r="X1230" s="77"/>
      <c r="Y1230" s="77"/>
      <c r="Z1230" s="77"/>
    </row>
    <row r="1231" ht="15.75" customHeight="1">
      <c r="A1231" s="1"/>
      <c r="B1231" s="89"/>
      <c r="C1231" s="89"/>
      <c r="D1231" s="18">
        <f t="shared" si="319"/>
        <v>0</v>
      </c>
      <c r="E1231" s="18">
        <f>B1231*A1220</f>
        <v>0</v>
      </c>
      <c r="F1231" s="18">
        <f t="shared" si="320"/>
        <v>0</v>
      </c>
      <c r="G1231" s="142"/>
      <c r="H1231" s="18"/>
      <c r="I1231" s="89">
        <f t="shared" si="321"/>
        <v>0</v>
      </c>
      <c r="J1231" s="116"/>
      <c r="K1231" s="3">
        <f t="shared" si="322"/>
        <v>0</v>
      </c>
      <c r="L1231" s="3"/>
      <c r="M1231" s="77"/>
      <c r="N1231" s="77"/>
      <c r="O1231" s="77"/>
      <c r="P1231" s="77"/>
      <c r="Q1231" s="77"/>
      <c r="R1231" s="77"/>
      <c r="S1231" s="77"/>
      <c r="T1231" s="77"/>
      <c r="U1231" s="77"/>
      <c r="V1231" s="77"/>
      <c r="W1231" s="77"/>
      <c r="X1231" s="77"/>
      <c r="Y1231" s="77"/>
      <c r="Z1231" s="77"/>
    </row>
    <row r="1232" ht="15.75" customHeight="1">
      <c r="A1232" s="1"/>
      <c r="B1232" s="89"/>
      <c r="C1232" s="89"/>
      <c r="D1232" s="18">
        <f t="shared" si="319"/>
        <v>0</v>
      </c>
      <c r="E1232" s="18">
        <f>B1232*A1220</f>
        <v>0</v>
      </c>
      <c r="F1232" s="18">
        <f t="shared" si="320"/>
        <v>0</v>
      </c>
      <c r="G1232" s="142"/>
      <c r="H1232" s="18"/>
      <c r="I1232" s="89">
        <f t="shared" si="321"/>
        <v>0</v>
      </c>
      <c r="J1232" s="116"/>
      <c r="K1232" s="3">
        <f t="shared" si="322"/>
        <v>0</v>
      </c>
      <c r="L1232" s="3"/>
      <c r="M1232" s="77"/>
      <c r="N1232" s="77"/>
      <c r="O1232" s="77"/>
      <c r="P1232" s="77"/>
      <c r="Q1232" s="77"/>
      <c r="R1232" s="77"/>
      <c r="S1232" s="77"/>
      <c r="T1232" s="77"/>
      <c r="U1232" s="77"/>
      <c r="V1232" s="77"/>
      <c r="W1232" s="77"/>
      <c r="X1232" s="77"/>
      <c r="Y1232" s="77"/>
      <c r="Z1232" s="77"/>
    </row>
    <row r="1233" ht="15.75" customHeight="1">
      <c r="A1233" s="31"/>
      <c r="B1233" s="89"/>
      <c r="C1233" s="89"/>
      <c r="D1233" s="95">
        <f t="shared" si="319"/>
        <v>0</v>
      </c>
      <c r="E1233" s="95">
        <f>B1233*A1220</f>
        <v>0</v>
      </c>
      <c r="F1233" s="18">
        <f t="shared" si="320"/>
        <v>0</v>
      </c>
      <c r="G1233" s="87"/>
      <c r="H1233" s="18"/>
      <c r="I1233" s="89">
        <f t="shared" si="321"/>
        <v>0</v>
      </c>
      <c r="J1233" s="118"/>
      <c r="K1233" s="3">
        <f t="shared" si="322"/>
        <v>0</v>
      </c>
      <c r="L1233" s="3"/>
      <c r="M1233" s="77"/>
      <c r="N1233" s="77"/>
      <c r="O1233" s="77"/>
      <c r="P1233" s="77"/>
      <c r="Q1233" s="77"/>
      <c r="R1233" s="77"/>
      <c r="S1233" s="77"/>
      <c r="T1233" s="77"/>
      <c r="U1233" s="77"/>
      <c r="V1233" s="77"/>
      <c r="W1233" s="77"/>
      <c r="X1233" s="77"/>
      <c r="Y1233" s="77"/>
      <c r="Z1233" s="77"/>
    </row>
    <row r="1234" ht="15.75" customHeight="1">
      <c r="A1234" s="31"/>
      <c r="B1234" s="89"/>
      <c r="C1234" s="89"/>
      <c r="D1234" s="18">
        <f t="shared" si="319"/>
        <v>0</v>
      </c>
      <c r="E1234" s="18">
        <f>B1234*A1220</f>
        <v>0</v>
      </c>
      <c r="F1234" s="18">
        <f t="shared" si="320"/>
        <v>0</v>
      </c>
      <c r="G1234" s="143">
        <f>F1236/A1220</f>
        <v>0</v>
      </c>
      <c r="H1234" s="18"/>
      <c r="I1234" s="89">
        <f t="shared" si="321"/>
        <v>0</v>
      </c>
      <c r="J1234" s="3"/>
      <c r="K1234" s="3">
        <f t="shared" si="322"/>
        <v>0</v>
      </c>
      <c r="L1234" s="3"/>
      <c r="M1234" s="77"/>
      <c r="N1234" s="77"/>
      <c r="O1234" s="77"/>
      <c r="P1234" s="77"/>
      <c r="Q1234" s="77"/>
      <c r="R1234" s="77"/>
      <c r="S1234" s="77"/>
      <c r="T1234" s="77"/>
      <c r="U1234" s="77"/>
      <c r="V1234" s="77"/>
      <c r="W1234" s="77"/>
      <c r="X1234" s="77"/>
      <c r="Y1234" s="77"/>
      <c r="Z1234" s="77"/>
    </row>
    <row r="1235" ht="15.75" customHeight="1">
      <c r="A1235" s="31"/>
      <c r="B1235" s="89"/>
      <c r="C1235" s="89"/>
      <c r="D1235" s="18">
        <f t="shared" si="319"/>
        <v>0</v>
      </c>
      <c r="E1235" s="18">
        <f>B1235*A1220</f>
        <v>0</v>
      </c>
      <c r="F1235" s="18">
        <f t="shared" si="320"/>
        <v>0</v>
      </c>
      <c r="G1235" s="142"/>
      <c r="H1235" s="18"/>
      <c r="I1235" s="89">
        <f t="shared" si="321"/>
        <v>0</v>
      </c>
      <c r="J1235" s="3"/>
      <c r="K1235" s="3">
        <f t="shared" si="322"/>
        <v>0</v>
      </c>
      <c r="L1235" s="3"/>
      <c r="M1235" s="77"/>
      <c r="N1235" s="77"/>
      <c r="O1235" s="77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  <c r="Z1235" s="77"/>
    </row>
    <row r="1236" ht="15.75" customHeight="1">
      <c r="A1236" s="4" t="s">
        <v>495</v>
      </c>
      <c r="B1236" s="97">
        <f>SUM(B1222:B1235)</f>
        <v>0</v>
      </c>
      <c r="C1236" s="96"/>
      <c r="D1236" s="97">
        <f t="shared" ref="D1236:F1236" si="323">SUM(D1222:D1235)</f>
        <v>0</v>
      </c>
      <c r="E1236" s="97">
        <f t="shared" si="323"/>
        <v>0</v>
      </c>
      <c r="F1236" s="97">
        <f t="shared" si="323"/>
        <v>0</v>
      </c>
      <c r="G1236" s="87"/>
      <c r="H1236" s="96"/>
      <c r="I1236" s="97">
        <f t="shared" ref="I1236:L1236" si="324">SUM(I1222:I1235)</f>
        <v>0</v>
      </c>
      <c r="J1236" s="98">
        <f t="shared" si="324"/>
        <v>0</v>
      </c>
      <c r="K1236" s="98">
        <f t="shared" si="324"/>
        <v>0</v>
      </c>
      <c r="L1236" s="98">
        <f t="shared" si="324"/>
        <v>0</v>
      </c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  <c r="Z1236" s="77"/>
    </row>
    <row r="1237" ht="15.75" customHeight="1">
      <c r="A1237" s="8"/>
      <c r="B1237" s="100"/>
      <c r="C1237" s="100"/>
      <c r="D1237" s="100"/>
      <c r="E1237" s="100"/>
      <c r="F1237" s="100"/>
      <c r="G1237" s="100"/>
      <c r="H1237" s="100"/>
      <c r="I1237" s="101" t="s">
        <v>496</v>
      </c>
      <c r="J1237" s="100"/>
      <c r="K1237" s="100"/>
      <c r="L1237" s="101" t="s">
        <v>497</v>
      </c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  <c r="Z1237" s="77"/>
    </row>
    <row r="1238" ht="15.75" customHeight="1">
      <c r="A1238" s="8"/>
      <c r="B1238" s="100"/>
      <c r="C1238" s="100"/>
      <c r="D1238" s="100"/>
      <c r="E1238" s="100"/>
      <c r="F1238" s="100"/>
      <c r="G1238" s="100"/>
      <c r="H1238" s="100"/>
      <c r="I1238" s="104">
        <f>G1234*A1220</f>
        <v>0</v>
      </c>
      <c r="J1238" s="100"/>
      <c r="K1238" s="100"/>
      <c r="L1238" s="104"/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  <c r="Z1238" s="77"/>
    </row>
    <row r="1239" ht="15.75" customHeight="1">
      <c r="A1239" s="8"/>
      <c r="B1239" s="100"/>
      <c r="C1239" s="100"/>
      <c r="D1239" s="100"/>
      <c r="E1239" s="100"/>
      <c r="F1239" s="100"/>
      <c r="G1239" s="100"/>
      <c r="H1239" s="100"/>
      <c r="I1239" s="107"/>
      <c r="J1239" s="100"/>
      <c r="K1239" s="100"/>
      <c r="L1239" s="107"/>
      <c r="M1239" s="77"/>
      <c r="N1239" s="77"/>
      <c r="O1239" s="77"/>
      <c r="P1239" s="77"/>
      <c r="Q1239" s="77"/>
      <c r="R1239" s="77"/>
      <c r="S1239" s="77"/>
      <c r="T1239" s="77"/>
      <c r="U1239" s="77"/>
      <c r="V1239" s="77"/>
      <c r="W1239" s="77"/>
      <c r="X1239" s="77"/>
      <c r="Y1239" s="77"/>
      <c r="Z1239" s="77"/>
    </row>
    <row r="1240" ht="15.75" customHeight="1">
      <c r="A1240" s="8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77"/>
      <c r="N1240" s="77"/>
      <c r="O1240" s="77"/>
      <c r="P1240" s="77"/>
      <c r="Q1240" s="77"/>
      <c r="R1240" s="77"/>
      <c r="S1240" s="77"/>
      <c r="T1240" s="77"/>
      <c r="U1240" s="77"/>
      <c r="V1240" s="77"/>
      <c r="W1240" s="77"/>
      <c r="X1240" s="77"/>
      <c r="Y1240" s="77"/>
      <c r="Z1240" s="77"/>
    </row>
    <row r="1241" ht="15.75" customHeight="1">
      <c r="A1241" s="66"/>
      <c r="B1241" s="75"/>
      <c r="C1241" s="75"/>
      <c r="D1241" s="75"/>
      <c r="E1241" s="75"/>
      <c r="F1241" s="75"/>
      <c r="G1241" s="75"/>
      <c r="H1241" s="75"/>
      <c r="I1241" s="75"/>
      <c r="J1241" s="75"/>
      <c r="K1241" s="75"/>
      <c r="L1241" s="76"/>
      <c r="M1241" s="77"/>
      <c r="N1241" s="77"/>
      <c r="O1241" s="77"/>
      <c r="P1241" s="77"/>
      <c r="Q1241" s="77"/>
      <c r="R1241" s="77"/>
      <c r="S1241" s="77"/>
      <c r="T1241" s="77"/>
      <c r="U1241" s="77"/>
      <c r="V1241" s="77"/>
      <c r="W1241" s="77"/>
      <c r="X1241" s="77"/>
      <c r="Y1241" s="77"/>
      <c r="Z1241" s="77"/>
    </row>
    <row r="1242" ht="15.75" customHeight="1">
      <c r="A1242" s="78" t="s">
        <v>478</v>
      </c>
      <c r="B1242" s="79" t="s">
        <v>479</v>
      </c>
      <c r="C1242" s="75"/>
      <c r="D1242" s="76"/>
      <c r="E1242" s="80" t="s">
        <v>480</v>
      </c>
      <c r="F1242" s="75"/>
      <c r="G1242" s="76"/>
      <c r="H1242" s="79" t="s">
        <v>481</v>
      </c>
      <c r="I1242" s="75"/>
      <c r="J1242" s="75"/>
      <c r="K1242" s="75"/>
      <c r="L1242" s="76"/>
      <c r="M1242" s="77"/>
      <c r="N1242" s="77"/>
      <c r="O1242" s="77"/>
      <c r="P1242" s="77"/>
      <c r="Q1242" s="77"/>
      <c r="R1242" s="77"/>
      <c r="S1242" s="77"/>
      <c r="T1242" s="77"/>
      <c r="U1242" s="77"/>
      <c r="V1242" s="77"/>
      <c r="W1242" s="77"/>
      <c r="X1242" s="77"/>
      <c r="Y1242" s="77"/>
      <c r="Z1242" s="77"/>
    </row>
    <row r="1243" ht="15.75" customHeight="1">
      <c r="A1243" s="177">
        <v>4.0</v>
      </c>
      <c r="B1243" s="82" t="s">
        <v>482</v>
      </c>
      <c r="C1243" s="82" t="s">
        <v>483</v>
      </c>
      <c r="D1243" s="82" t="s">
        <v>484</v>
      </c>
      <c r="E1243" s="82" t="s">
        <v>485</v>
      </c>
      <c r="F1243" s="82" t="s">
        <v>484</v>
      </c>
      <c r="G1243" s="82" t="s">
        <v>524</v>
      </c>
      <c r="H1243" s="82" t="s">
        <v>486</v>
      </c>
      <c r="I1243" s="82" t="s">
        <v>487</v>
      </c>
      <c r="J1243" s="147" t="s">
        <v>488</v>
      </c>
      <c r="K1243" s="85" t="s">
        <v>489</v>
      </c>
      <c r="L1243" s="85" t="s">
        <v>490</v>
      </c>
      <c r="M1243" s="77"/>
      <c r="N1243" s="77"/>
      <c r="O1243" s="77"/>
      <c r="P1243" s="77"/>
      <c r="Q1243" s="77"/>
      <c r="R1243" s="77"/>
      <c r="S1243" s="77"/>
      <c r="T1243" s="77"/>
      <c r="U1243" s="77"/>
      <c r="V1243" s="77"/>
      <c r="W1243" s="77"/>
      <c r="X1243" s="77"/>
      <c r="Y1243" s="77"/>
      <c r="Z1243" s="77"/>
    </row>
    <row r="1244" ht="15.75" customHeight="1">
      <c r="A1244" s="86" t="s">
        <v>491</v>
      </c>
      <c r="B1244" s="87"/>
      <c r="C1244" s="87"/>
      <c r="D1244" s="87"/>
      <c r="E1244" s="87"/>
      <c r="F1244" s="87"/>
      <c r="G1244" s="87"/>
      <c r="H1244" s="87"/>
      <c r="I1244" s="87"/>
      <c r="J1244" s="115"/>
      <c r="K1244" s="87"/>
      <c r="L1244" s="87"/>
      <c r="M1244" s="77"/>
      <c r="N1244" s="77"/>
      <c r="O1244" s="77"/>
      <c r="P1244" s="77"/>
      <c r="Q1244" s="77"/>
      <c r="R1244" s="77"/>
      <c r="S1244" s="77"/>
      <c r="T1244" s="77"/>
      <c r="U1244" s="77"/>
      <c r="V1244" s="77"/>
      <c r="W1244" s="77"/>
      <c r="X1244" s="77"/>
      <c r="Y1244" s="77"/>
      <c r="Z1244" s="77"/>
    </row>
    <row r="1245" ht="15.75" customHeight="1">
      <c r="A1245" s="2"/>
      <c r="B1245" s="89"/>
      <c r="C1245" s="89"/>
      <c r="D1245" s="18">
        <f t="shared" ref="D1245:D1258" si="325">C1245*B1245</f>
        <v>0</v>
      </c>
      <c r="E1245" s="18">
        <f>B1245*A1243</f>
        <v>0</v>
      </c>
      <c r="F1245" s="18">
        <f t="shared" ref="F1245:F1258" si="326">E1245*C1245</f>
        <v>0</v>
      </c>
      <c r="G1245" s="140">
        <v>0.0</v>
      </c>
      <c r="H1245" s="18"/>
      <c r="I1245" s="89">
        <f t="shared" ref="I1245:I1258" si="327">H1245*E1245</f>
        <v>0</v>
      </c>
      <c r="J1245" s="116"/>
      <c r="K1245" s="3">
        <f t="shared" ref="K1245:K1258" si="328">J1245*I1245</f>
        <v>0</v>
      </c>
      <c r="L1245" s="3"/>
      <c r="M1245" s="77"/>
      <c r="N1245" s="77"/>
      <c r="O1245" s="77"/>
      <c r="P1245" s="77"/>
      <c r="Q1245" s="77"/>
      <c r="R1245" s="77"/>
      <c r="S1245" s="77"/>
      <c r="T1245" s="77"/>
      <c r="U1245" s="77"/>
      <c r="V1245" s="77"/>
      <c r="W1245" s="77"/>
      <c r="X1245" s="77"/>
      <c r="Y1245" s="77"/>
      <c r="Z1245" s="77"/>
    </row>
    <row r="1246" ht="15.75" customHeight="1">
      <c r="A1246" s="2"/>
      <c r="B1246" s="89"/>
      <c r="C1246" s="89"/>
      <c r="D1246" s="18">
        <f t="shared" si="325"/>
        <v>0</v>
      </c>
      <c r="E1246" s="18">
        <f>B1246*A1243</f>
        <v>0</v>
      </c>
      <c r="F1246" s="18">
        <f t="shared" si="326"/>
        <v>0</v>
      </c>
      <c r="G1246" s="87"/>
      <c r="H1246" s="18"/>
      <c r="I1246" s="89">
        <f t="shared" si="327"/>
        <v>0</v>
      </c>
      <c r="J1246" s="116"/>
      <c r="K1246" s="3">
        <f t="shared" si="328"/>
        <v>0</v>
      </c>
      <c r="L1246" s="3"/>
      <c r="M1246" s="77"/>
      <c r="N1246" s="77"/>
      <c r="O1246" s="77"/>
      <c r="P1246" s="77"/>
      <c r="Q1246" s="77"/>
      <c r="R1246" s="77"/>
      <c r="S1246" s="77"/>
      <c r="T1246" s="77"/>
      <c r="U1246" s="77"/>
      <c r="V1246" s="77"/>
      <c r="W1246" s="77"/>
      <c r="X1246" s="77"/>
      <c r="Y1246" s="77"/>
      <c r="Z1246" s="77"/>
    </row>
    <row r="1247" ht="15.75" customHeight="1">
      <c r="A1247" s="2"/>
      <c r="B1247" s="18"/>
      <c r="C1247" s="18"/>
      <c r="D1247" s="18">
        <f t="shared" si="325"/>
        <v>0</v>
      </c>
      <c r="E1247" s="18">
        <f>B1247*A1243</f>
        <v>0</v>
      </c>
      <c r="F1247" s="18">
        <f t="shared" si="326"/>
        <v>0</v>
      </c>
      <c r="G1247" s="148" t="s">
        <v>527</v>
      </c>
      <c r="H1247" s="18"/>
      <c r="I1247" s="89">
        <f t="shared" si="327"/>
        <v>0</v>
      </c>
      <c r="J1247" s="116"/>
      <c r="K1247" s="3">
        <f t="shared" si="328"/>
        <v>0</v>
      </c>
      <c r="L1247" s="3"/>
      <c r="M1247" s="77"/>
      <c r="N1247" s="77"/>
      <c r="O1247" s="77"/>
      <c r="P1247" s="77"/>
      <c r="Q1247" s="77"/>
      <c r="R1247" s="77"/>
      <c r="S1247" s="77"/>
      <c r="T1247" s="77"/>
      <c r="U1247" s="77"/>
      <c r="V1247" s="77"/>
      <c r="W1247" s="77"/>
      <c r="X1247" s="77"/>
      <c r="Y1247" s="77"/>
      <c r="Z1247" s="77"/>
    </row>
    <row r="1248" ht="15.75" customHeight="1">
      <c r="A1248" s="2"/>
      <c r="B1248" s="18"/>
      <c r="C1248" s="18"/>
      <c r="D1248" s="18">
        <f t="shared" si="325"/>
        <v>0</v>
      </c>
      <c r="E1248" s="18">
        <f>B1248*A1243</f>
        <v>0</v>
      </c>
      <c r="F1248" s="18">
        <f t="shared" si="326"/>
        <v>0</v>
      </c>
      <c r="G1248" s="142"/>
      <c r="H1248" s="18"/>
      <c r="I1248" s="89">
        <f t="shared" si="327"/>
        <v>0</v>
      </c>
      <c r="J1248" s="116"/>
      <c r="K1248" s="3">
        <f t="shared" si="328"/>
        <v>0</v>
      </c>
      <c r="L1248" s="3"/>
      <c r="M1248" s="77"/>
      <c r="N1248" s="77"/>
      <c r="O1248" s="77"/>
      <c r="P1248" s="77"/>
      <c r="Q1248" s="77"/>
      <c r="R1248" s="77"/>
      <c r="S1248" s="77"/>
      <c r="T1248" s="77"/>
      <c r="U1248" s="77"/>
      <c r="V1248" s="77"/>
      <c r="W1248" s="77"/>
      <c r="X1248" s="77"/>
      <c r="Y1248" s="77"/>
      <c r="Z1248" s="77"/>
    </row>
    <row r="1249" ht="15.75" customHeight="1">
      <c r="A1249" s="2"/>
      <c r="B1249" s="18"/>
      <c r="C1249" s="18"/>
      <c r="D1249" s="18">
        <f t="shared" si="325"/>
        <v>0</v>
      </c>
      <c r="E1249" s="18">
        <f>B1249*A1243</f>
        <v>0</v>
      </c>
      <c r="F1249" s="18">
        <f t="shared" si="326"/>
        <v>0</v>
      </c>
      <c r="G1249" s="142"/>
      <c r="H1249" s="18"/>
      <c r="I1249" s="89">
        <f t="shared" si="327"/>
        <v>0</v>
      </c>
      <c r="J1249" s="116"/>
      <c r="K1249" s="3">
        <f t="shared" si="328"/>
        <v>0</v>
      </c>
      <c r="L1249" s="3"/>
      <c r="M1249" s="77"/>
      <c r="N1249" s="77"/>
      <c r="O1249" s="77"/>
      <c r="P1249" s="77"/>
      <c r="Q1249" s="77"/>
      <c r="R1249" s="77"/>
      <c r="S1249" s="77"/>
      <c r="T1249" s="77"/>
      <c r="U1249" s="77"/>
      <c r="V1249" s="77"/>
      <c r="W1249" s="77"/>
      <c r="X1249" s="77"/>
      <c r="Y1249" s="77"/>
      <c r="Z1249" s="77"/>
    </row>
    <row r="1250" ht="15.75" customHeight="1">
      <c r="A1250" s="2"/>
      <c r="B1250" s="18"/>
      <c r="C1250" s="18"/>
      <c r="D1250" s="18">
        <f t="shared" si="325"/>
        <v>0</v>
      </c>
      <c r="E1250" s="18">
        <f>B1250*A1243</f>
        <v>0</v>
      </c>
      <c r="F1250" s="18">
        <f t="shared" si="326"/>
        <v>0</v>
      </c>
      <c r="G1250" s="87"/>
      <c r="H1250" s="18"/>
      <c r="I1250" s="89">
        <f t="shared" si="327"/>
        <v>0</v>
      </c>
      <c r="J1250" s="116"/>
      <c r="K1250" s="3">
        <f t="shared" si="328"/>
        <v>0</v>
      </c>
      <c r="L1250" s="3"/>
      <c r="M1250" s="77"/>
      <c r="N1250" s="77"/>
      <c r="O1250" s="77"/>
      <c r="P1250" s="77"/>
      <c r="Q1250" s="77"/>
      <c r="R1250" s="77"/>
      <c r="S1250" s="77"/>
      <c r="T1250" s="77"/>
      <c r="U1250" s="77"/>
      <c r="V1250" s="77"/>
      <c r="W1250" s="77"/>
      <c r="X1250" s="77"/>
      <c r="Y1250" s="77"/>
      <c r="Z1250" s="77"/>
    </row>
    <row r="1251" ht="15.75" customHeight="1">
      <c r="A1251" s="2"/>
      <c r="B1251" s="18"/>
      <c r="C1251" s="18"/>
      <c r="D1251" s="18">
        <f t="shared" si="325"/>
        <v>0</v>
      </c>
      <c r="E1251" s="18">
        <f>B1251*A1243</f>
        <v>0</v>
      </c>
      <c r="F1251" s="18">
        <f t="shared" si="326"/>
        <v>0</v>
      </c>
      <c r="G1251" s="59"/>
      <c r="H1251" s="18"/>
      <c r="I1251" s="89">
        <f t="shared" si="327"/>
        <v>0</v>
      </c>
      <c r="J1251" s="116"/>
      <c r="K1251" s="3">
        <f t="shared" si="328"/>
        <v>0</v>
      </c>
      <c r="L1251" s="3"/>
      <c r="M1251" s="77"/>
      <c r="N1251" s="77"/>
      <c r="O1251" s="77"/>
      <c r="P1251" s="77"/>
      <c r="Q1251" s="77"/>
      <c r="R1251" s="77"/>
      <c r="S1251" s="77"/>
      <c r="T1251" s="77"/>
      <c r="U1251" s="77"/>
      <c r="V1251" s="77"/>
      <c r="W1251" s="77"/>
      <c r="X1251" s="77"/>
      <c r="Y1251" s="77"/>
      <c r="Z1251" s="77"/>
    </row>
    <row r="1252" ht="15.75" customHeight="1">
      <c r="A1252" s="2"/>
      <c r="B1252" s="89"/>
      <c r="C1252" s="89"/>
      <c r="D1252" s="18">
        <f t="shared" si="325"/>
        <v>0</v>
      </c>
      <c r="E1252" s="18">
        <f>B1252*A1243</f>
        <v>0</v>
      </c>
      <c r="F1252" s="18">
        <f t="shared" si="326"/>
        <v>0</v>
      </c>
      <c r="G1252" s="148" t="s">
        <v>528</v>
      </c>
      <c r="H1252" s="18"/>
      <c r="I1252" s="89">
        <f t="shared" si="327"/>
        <v>0</v>
      </c>
      <c r="J1252" s="116"/>
      <c r="K1252" s="3">
        <f t="shared" si="328"/>
        <v>0</v>
      </c>
      <c r="L1252" s="3"/>
      <c r="M1252" s="77"/>
      <c r="N1252" s="77"/>
      <c r="O1252" s="77"/>
      <c r="P1252" s="77"/>
      <c r="Q1252" s="77"/>
      <c r="R1252" s="77"/>
      <c r="S1252" s="77"/>
      <c r="T1252" s="77"/>
      <c r="U1252" s="77"/>
      <c r="V1252" s="77"/>
      <c r="W1252" s="77"/>
      <c r="X1252" s="77"/>
      <c r="Y1252" s="77"/>
      <c r="Z1252" s="77"/>
    </row>
    <row r="1253" ht="15.75" customHeight="1">
      <c r="A1253" s="2"/>
      <c r="B1253" s="89"/>
      <c r="C1253" s="89"/>
      <c r="D1253" s="18">
        <f t="shared" si="325"/>
        <v>0</v>
      </c>
      <c r="E1253" s="18">
        <f>B1253*A1243</f>
        <v>0</v>
      </c>
      <c r="F1253" s="18">
        <f t="shared" si="326"/>
        <v>0</v>
      </c>
      <c r="G1253" s="142"/>
      <c r="H1253" s="18"/>
      <c r="I1253" s="89">
        <f t="shared" si="327"/>
        <v>0</v>
      </c>
      <c r="J1253" s="116"/>
      <c r="K1253" s="3">
        <f t="shared" si="328"/>
        <v>0</v>
      </c>
      <c r="L1253" s="3"/>
      <c r="M1253" s="77"/>
      <c r="N1253" s="77"/>
      <c r="O1253" s="77"/>
      <c r="P1253" s="77"/>
      <c r="Q1253" s="77"/>
      <c r="R1253" s="77"/>
      <c r="S1253" s="77"/>
      <c r="T1253" s="77"/>
      <c r="U1253" s="77"/>
      <c r="V1253" s="77"/>
      <c r="W1253" s="77"/>
      <c r="X1253" s="77"/>
      <c r="Y1253" s="77"/>
      <c r="Z1253" s="77"/>
    </row>
    <row r="1254" ht="15.75" customHeight="1">
      <c r="A1254" s="1"/>
      <c r="B1254" s="89"/>
      <c r="C1254" s="89"/>
      <c r="D1254" s="18">
        <f t="shared" si="325"/>
        <v>0</v>
      </c>
      <c r="E1254" s="18">
        <f>B1254*A1243</f>
        <v>0</v>
      </c>
      <c r="F1254" s="18">
        <f t="shared" si="326"/>
        <v>0</v>
      </c>
      <c r="G1254" s="142"/>
      <c r="H1254" s="18"/>
      <c r="I1254" s="89">
        <f t="shared" si="327"/>
        <v>0</v>
      </c>
      <c r="J1254" s="116"/>
      <c r="K1254" s="3">
        <f t="shared" si="328"/>
        <v>0</v>
      </c>
      <c r="L1254" s="3"/>
      <c r="M1254" s="77"/>
      <c r="N1254" s="77"/>
      <c r="O1254" s="77"/>
      <c r="P1254" s="77"/>
      <c r="Q1254" s="77"/>
      <c r="R1254" s="77"/>
      <c r="S1254" s="77"/>
      <c r="T1254" s="77"/>
      <c r="U1254" s="77"/>
      <c r="V1254" s="77"/>
      <c r="W1254" s="77"/>
      <c r="X1254" s="77"/>
      <c r="Y1254" s="77"/>
      <c r="Z1254" s="77"/>
    </row>
    <row r="1255" ht="15.75" customHeight="1">
      <c r="A1255" s="1"/>
      <c r="B1255" s="89"/>
      <c r="C1255" s="89"/>
      <c r="D1255" s="18">
        <f t="shared" si="325"/>
        <v>0</v>
      </c>
      <c r="E1255" s="18">
        <f>B1255*A1243</f>
        <v>0</v>
      </c>
      <c r="F1255" s="18">
        <f t="shared" si="326"/>
        <v>0</v>
      </c>
      <c r="G1255" s="142"/>
      <c r="H1255" s="18"/>
      <c r="I1255" s="89">
        <f t="shared" si="327"/>
        <v>0</v>
      </c>
      <c r="J1255" s="116"/>
      <c r="K1255" s="3">
        <f t="shared" si="328"/>
        <v>0</v>
      </c>
      <c r="L1255" s="3"/>
      <c r="M1255" s="77"/>
      <c r="N1255" s="77"/>
      <c r="O1255" s="77"/>
      <c r="P1255" s="77"/>
      <c r="Q1255" s="77"/>
      <c r="R1255" s="77"/>
      <c r="S1255" s="77"/>
      <c r="T1255" s="77"/>
      <c r="U1255" s="77"/>
      <c r="V1255" s="77"/>
      <c r="W1255" s="77"/>
      <c r="X1255" s="77"/>
      <c r="Y1255" s="77"/>
      <c r="Z1255" s="77"/>
    </row>
    <row r="1256" ht="15.75" customHeight="1">
      <c r="A1256" s="31"/>
      <c r="B1256" s="89"/>
      <c r="C1256" s="89"/>
      <c r="D1256" s="95">
        <f t="shared" si="325"/>
        <v>0</v>
      </c>
      <c r="E1256" s="95">
        <f>B1256*A1243</f>
        <v>0</v>
      </c>
      <c r="F1256" s="18">
        <f t="shared" si="326"/>
        <v>0</v>
      </c>
      <c r="G1256" s="87"/>
      <c r="H1256" s="18"/>
      <c r="I1256" s="89">
        <f t="shared" si="327"/>
        <v>0</v>
      </c>
      <c r="J1256" s="118"/>
      <c r="K1256" s="3">
        <f t="shared" si="328"/>
        <v>0</v>
      </c>
      <c r="L1256" s="3"/>
      <c r="M1256" s="77"/>
      <c r="N1256" s="77"/>
      <c r="O1256" s="77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  <c r="Z1256" s="77"/>
    </row>
    <row r="1257" ht="15.75" customHeight="1">
      <c r="A1257" s="31"/>
      <c r="B1257" s="89"/>
      <c r="C1257" s="89"/>
      <c r="D1257" s="18">
        <f t="shared" si="325"/>
        <v>0</v>
      </c>
      <c r="E1257" s="18">
        <f>B1257*A1243</f>
        <v>0</v>
      </c>
      <c r="F1257" s="18">
        <f t="shared" si="326"/>
        <v>0</v>
      </c>
      <c r="G1257" s="143">
        <f>F1259/A1243</f>
        <v>0</v>
      </c>
      <c r="H1257" s="18"/>
      <c r="I1257" s="89">
        <f t="shared" si="327"/>
        <v>0</v>
      </c>
      <c r="J1257" s="3"/>
      <c r="K1257" s="3">
        <f t="shared" si="328"/>
        <v>0</v>
      </c>
      <c r="L1257" s="3"/>
      <c r="M1257" s="77"/>
      <c r="N1257" s="77"/>
      <c r="O1257" s="77"/>
      <c r="P1257" s="77"/>
      <c r="Q1257" s="77"/>
      <c r="R1257" s="77"/>
      <c r="S1257" s="77"/>
      <c r="T1257" s="77"/>
      <c r="U1257" s="77"/>
      <c r="V1257" s="77"/>
      <c r="W1257" s="77"/>
      <c r="X1257" s="77"/>
      <c r="Y1257" s="77"/>
      <c r="Z1257" s="77"/>
    </row>
    <row r="1258" ht="15.75" customHeight="1">
      <c r="A1258" s="31"/>
      <c r="B1258" s="89"/>
      <c r="C1258" s="89"/>
      <c r="D1258" s="18">
        <f t="shared" si="325"/>
        <v>0</v>
      </c>
      <c r="E1258" s="18">
        <f>B1258*A1243</f>
        <v>0</v>
      </c>
      <c r="F1258" s="18">
        <f t="shared" si="326"/>
        <v>0</v>
      </c>
      <c r="G1258" s="142"/>
      <c r="H1258" s="18"/>
      <c r="I1258" s="89">
        <f t="shared" si="327"/>
        <v>0</v>
      </c>
      <c r="J1258" s="3"/>
      <c r="K1258" s="3">
        <f t="shared" si="328"/>
        <v>0</v>
      </c>
      <c r="L1258" s="3"/>
      <c r="M1258" s="77"/>
      <c r="N1258" s="77"/>
      <c r="O1258" s="77"/>
      <c r="P1258" s="77"/>
      <c r="Q1258" s="77"/>
      <c r="R1258" s="77"/>
      <c r="S1258" s="77"/>
      <c r="T1258" s="77"/>
      <c r="U1258" s="77"/>
      <c r="V1258" s="77"/>
      <c r="W1258" s="77"/>
      <c r="X1258" s="77"/>
      <c r="Y1258" s="77"/>
      <c r="Z1258" s="77"/>
    </row>
    <row r="1259" ht="15.75" customHeight="1">
      <c r="A1259" s="4" t="s">
        <v>495</v>
      </c>
      <c r="B1259" s="97">
        <f>SUM(B1245:B1258)</f>
        <v>0</v>
      </c>
      <c r="C1259" s="96"/>
      <c r="D1259" s="97">
        <f t="shared" ref="D1259:F1259" si="329">SUM(D1245:D1258)</f>
        <v>0</v>
      </c>
      <c r="E1259" s="97">
        <f t="shared" si="329"/>
        <v>0</v>
      </c>
      <c r="F1259" s="97">
        <f t="shared" si="329"/>
        <v>0</v>
      </c>
      <c r="G1259" s="87"/>
      <c r="H1259" s="96"/>
      <c r="I1259" s="97">
        <f t="shared" ref="I1259:L1259" si="330">SUM(I1245:I1258)</f>
        <v>0</v>
      </c>
      <c r="J1259" s="98">
        <f t="shared" si="330"/>
        <v>0</v>
      </c>
      <c r="K1259" s="98">
        <f t="shared" si="330"/>
        <v>0</v>
      </c>
      <c r="L1259" s="98">
        <f t="shared" si="330"/>
        <v>0</v>
      </c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  <c r="Z1259" s="77"/>
    </row>
    <row r="1260" ht="15.75" customHeight="1">
      <c r="A1260" s="8"/>
      <c r="B1260" s="100"/>
      <c r="C1260" s="100"/>
      <c r="D1260" s="100"/>
      <c r="E1260" s="100"/>
      <c r="F1260" s="100"/>
      <c r="G1260" s="100"/>
      <c r="H1260" s="100"/>
      <c r="I1260" s="101" t="s">
        <v>496</v>
      </c>
      <c r="J1260" s="100"/>
      <c r="K1260" s="100"/>
      <c r="L1260" s="101" t="s">
        <v>497</v>
      </c>
      <c r="M1260" s="77"/>
      <c r="N1260" s="77"/>
      <c r="O1260" s="77"/>
      <c r="P1260" s="77"/>
      <c r="Q1260" s="77"/>
      <c r="R1260" s="77"/>
      <c r="S1260" s="77"/>
      <c r="T1260" s="77"/>
      <c r="U1260" s="77"/>
      <c r="V1260" s="77"/>
      <c r="W1260" s="77"/>
      <c r="X1260" s="77"/>
      <c r="Y1260" s="77"/>
      <c r="Z1260" s="77"/>
    </row>
    <row r="1261" ht="15.75" customHeight="1">
      <c r="A1261" s="8"/>
      <c r="B1261" s="100"/>
      <c r="C1261" s="100"/>
      <c r="D1261" s="100"/>
      <c r="E1261" s="100"/>
      <c r="F1261" s="100"/>
      <c r="G1261" s="100"/>
      <c r="H1261" s="100"/>
      <c r="I1261" s="104">
        <f>G1257*A1243</f>
        <v>0</v>
      </c>
      <c r="J1261" s="100"/>
      <c r="K1261" s="100"/>
      <c r="L1261" s="104"/>
      <c r="M1261" s="77"/>
      <c r="N1261" s="77"/>
      <c r="O1261" s="77"/>
      <c r="P1261" s="77"/>
      <c r="Q1261" s="77"/>
      <c r="R1261" s="77"/>
      <c r="S1261" s="77"/>
      <c r="T1261" s="77"/>
      <c r="U1261" s="77"/>
      <c r="V1261" s="77"/>
      <c r="W1261" s="77"/>
      <c r="X1261" s="77"/>
      <c r="Y1261" s="77"/>
      <c r="Z1261" s="77"/>
    </row>
    <row r="1262" ht="15.75" customHeight="1">
      <c r="A1262" s="8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77"/>
      <c r="N1262" s="77"/>
      <c r="O1262" s="77"/>
      <c r="P1262" s="77"/>
      <c r="Q1262" s="77"/>
      <c r="R1262" s="77"/>
      <c r="S1262" s="77"/>
      <c r="T1262" s="77"/>
      <c r="U1262" s="77"/>
      <c r="V1262" s="77"/>
      <c r="W1262" s="77"/>
      <c r="X1262" s="77"/>
      <c r="Y1262" s="77"/>
      <c r="Z1262" s="77"/>
    </row>
    <row r="1263" ht="15.75" customHeight="1">
      <c r="A1263" s="8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  <c r="Z1263" s="77"/>
    </row>
    <row r="1264" ht="15.75" customHeight="1">
      <c r="A1264" s="66"/>
      <c r="B1264" s="75"/>
      <c r="C1264" s="75"/>
      <c r="D1264" s="75"/>
      <c r="E1264" s="75"/>
      <c r="F1264" s="75"/>
      <c r="G1264" s="75"/>
      <c r="H1264" s="75"/>
      <c r="I1264" s="75"/>
      <c r="J1264" s="75"/>
      <c r="K1264" s="75"/>
      <c r="L1264" s="76"/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  <c r="Z1264" s="77"/>
    </row>
    <row r="1265" ht="15.75" customHeight="1">
      <c r="A1265" s="78" t="s">
        <v>478</v>
      </c>
      <c r="B1265" s="79" t="s">
        <v>479</v>
      </c>
      <c r="C1265" s="75"/>
      <c r="D1265" s="76"/>
      <c r="E1265" s="80" t="s">
        <v>480</v>
      </c>
      <c r="F1265" s="75"/>
      <c r="G1265" s="76"/>
      <c r="H1265" s="79" t="s">
        <v>481</v>
      </c>
      <c r="I1265" s="75"/>
      <c r="J1265" s="75"/>
      <c r="K1265" s="75"/>
      <c r="L1265" s="76"/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  <c r="Z1265" s="77"/>
    </row>
    <row r="1266" ht="15.75" customHeight="1">
      <c r="A1266" s="177">
        <v>4.0</v>
      </c>
      <c r="B1266" s="82" t="s">
        <v>482</v>
      </c>
      <c r="C1266" s="82" t="s">
        <v>483</v>
      </c>
      <c r="D1266" s="82" t="s">
        <v>484</v>
      </c>
      <c r="E1266" s="82" t="s">
        <v>485</v>
      </c>
      <c r="F1266" s="82" t="s">
        <v>484</v>
      </c>
      <c r="G1266" s="82" t="s">
        <v>524</v>
      </c>
      <c r="H1266" s="82" t="s">
        <v>486</v>
      </c>
      <c r="I1266" s="82" t="s">
        <v>487</v>
      </c>
      <c r="J1266" s="147" t="s">
        <v>488</v>
      </c>
      <c r="K1266" s="85" t="s">
        <v>489</v>
      </c>
      <c r="L1266" s="85" t="s">
        <v>490</v>
      </c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  <c r="Z1266" s="77"/>
    </row>
    <row r="1267" ht="15.75" customHeight="1">
      <c r="A1267" s="86" t="s">
        <v>491</v>
      </c>
      <c r="B1267" s="87"/>
      <c r="C1267" s="87"/>
      <c r="D1267" s="87"/>
      <c r="E1267" s="87"/>
      <c r="F1267" s="87"/>
      <c r="G1267" s="87"/>
      <c r="H1267" s="87"/>
      <c r="I1267" s="87"/>
      <c r="J1267" s="115"/>
      <c r="K1267" s="87"/>
      <c r="L1267" s="87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  <c r="Z1267" s="77"/>
    </row>
    <row r="1268" ht="15.75" customHeight="1">
      <c r="A1268" s="2"/>
      <c r="B1268" s="89"/>
      <c r="C1268" s="89"/>
      <c r="D1268" s="18">
        <f t="shared" ref="D1268:D1281" si="331">C1268*B1268</f>
        <v>0</v>
      </c>
      <c r="E1268" s="18">
        <f>B1268*A1266</f>
        <v>0</v>
      </c>
      <c r="F1268" s="18">
        <f t="shared" ref="F1268:F1281" si="332">E1268*C1268</f>
        <v>0</v>
      </c>
      <c r="G1268" s="140">
        <v>0.0</v>
      </c>
      <c r="H1268" s="18"/>
      <c r="I1268" s="89">
        <f t="shared" ref="I1268:I1281" si="333">H1268*E1268</f>
        <v>0</v>
      </c>
      <c r="J1268" s="116"/>
      <c r="K1268" s="3">
        <f t="shared" ref="K1268:K1281" si="334">J1268*I1268</f>
        <v>0</v>
      </c>
      <c r="L1268" s="3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  <c r="Z1268" s="77"/>
    </row>
    <row r="1269" ht="15.75" customHeight="1">
      <c r="A1269" s="2"/>
      <c r="B1269" s="89"/>
      <c r="C1269" s="89"/>
      <c r="D1269" s="18">
        <f t="shared" si="331"/>
        <v>0</v>
      </c>
      <c r="E1269" s="18">
        <f>B1269*A1266</f>
        <v>0</v>
      </c>
      <c r="F1269" s="18">
        <f t="shared" si="332"/>
        <v>0</v>
      </c>
      <c r="G1269" s="87"/>
      <c r="H1269" s="18"/>
      <c r="I1269" s="89">
        <f t="shared" si="333"/>
        <v>0</v>
      </c>
      <c r="J1269" s="116"/>
      <c r="K1269" s="3">
        <f t="shared" si="334"/>
        <v>0</v>
      </c>
      <c r="L1269" s="3"/>
      <c r="M1269" s="77"/>
      <c r="N1269" s="77"/>
      <c r="O1269" s="77"/>
      <c r="P1269" s="77"/>
      <c r="Q1269" s="77"/>
      <c r="R1269" s="77"/>
      <c r="S1269" s="77"/>
      <c r="T1269" s="77"/>
      <c r="U1269" s="77"/>
      <c r="V1269" s="77"/>
      <c r="W1269" s="77"/>
      <c r="X1269" s="77"/>
      <c r="Y1269" s="77"/>
      <c r="Z1269" s="77"/>
    </row>
    <row r="1270" ht="15.75" customHeight="1">
      <c r="A1270" s="2"/>
      <c r="B1270" s="18"/>
      <c r="C1270" s="18"/>
      <c r="D1270" s="18">
        <f t="shared" si="331"/>
        <v>0</v>
      </c>
      <c r="E1270" s="18">
        <f>B1270*A1266</f>
        <v>0</v>
      </c>
      <c r="F1270" s="18">
        <f t="shared" si="332"/>
        <v>0</v>
      </c>
      <c r="G1270" s="148" t="s">
        <v>527</v>
      </c>
      <c r="H1270" s="18"/>
      <c r="I1270" s="89">
        <f t="shared" si="333"/>
        <v>0</v>
      </c>
      <c r="J1270" s="116"/>
      <c r="K1270" s="3">
        <f t="shared" si="334"/>
        <v>0</v>
      </c>
      <c r="L1270" s="3"/>
      <c r="M1270" s="77"/>
      <c r="N1270" s="77"/>
      <c r="O1270" s="77"/>
      <c r="P1270" s="77"/>
      <c r="Q1270" s="77"/>
      <c r="R1270" s="77"/>
      <c r="S1270" s="77"/>
      <c r="T1270" s="77"/>
      <c r="U1270" s="77"/>
      <c r="V1270" s="77"/>
      <c r="W1270" s="77"/>
      <c r="X1270" s="77"/>
      <c r="Y1270" s="77"/>
      <c r="Z1270" s="77"/>
    </row>
    <row r="1271" ht="15.75" customHeight="1">
      <c r="A1271" s="2"/>
      <c r="B1271" s="18"/>
      <c r="C1271" s="18"/>
      <c r="D1271" s="18">
        <f t="shared" si="331"/>
        <v>0</v>
      </c>
      <c r="E1271" s="18">
        <f>B1271*A1266</f>
        <v>0</v>
      </c>
      <c r="F1271" s="18">
        <f t="shared" si="332"/>
        <v>0</v>
      </c>
      <c r="G1271" s="142"/>
      <c r="H1271" s="18"/>
      <c r="I1271" s="89">
        <f t="shared" si="333"/>
        <v>0</v>
      </c>
      <c r="J1271" s="116"/>
      <c r="K1271" s="3">
        <f t="shared" si="334"/>
        <v>0</v>
      </c>
      <c r="L1271" s="3"/>
      <c r="M1271" s="77"/>
      <c r="N1271" s="77"/>
      <c r="O1271" s="77"/>
      <c r="P1271" s="77"/>
      <c r="Q1271" s="77"/>
      <c r="R1271" s="77"/>
      <c r="S1271" s="77"/>
      <c r="T1271" s="77"/>
      <c r="U1271" s="77"/>
      <c r="V1271" s="77"/>
      <c r="W1271" s="77"/>
      <c r="X1271" s="77"/>
      <c r="Y1271" s="77"/>
      <c r="Z1271" s="77"/>
    </row>
    <row r="1272" ht="15.75" customHeight="1">
      <c r="A1272" s="2"/>
      <c r="B1272" s="18"/>
      <c r="C1272" s="18"/>
      <c r="D1272" s="18">
        <f t="shared" si="331"/>
        <v>0</v>
      </c>
      <c r="E1272" s="18">
        <f>B1272*A1266</f>
        <v>0</v>
      </c>
      <c r="F1272" s="18">
        <f t="shared" si="332"/>
        <v>0</v>
      </c>
      <c r="G1272" s="142"/>
      <c r="H1272" s="18"/>
      <c r="I1272" s="89">
        <f t="shared" si="333"/>
        <v>0</v>
      </c>
      <c r="J1272" s="116"/>
      <c r="K1272" s="3">
        <f t="shared" si="334"/>
        <v>0</v>
      </c>
      <c r="L1272" s="3"/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  <c r="Z1272" s="77"/>
    </row>
    <row r="1273" ht="15.75" customHeight="1">
      <c r="A1273" s="2"/>
      <c r="B1273" s="18"/>
      <c r="C1273" s="18"/>
      <c r="D1273" s="18">
        <f t="shared" si="331"/>
        <v>0</v>
      </c>
      <c r="E1273" s="18">
        <f>B1273*A1266</f>
        <v>0</v>
      </c>
      <c r="F1273" s="18">
        <f t="shared" si="332"/>
        <v>0</v>
      </c>
      <c r="G1273" s="87"/>
      <c r="H1273" s="18"/>
      <c r="I1273" s="89">
        <f t="shared" si="333"/>
        <v>0</v>
      </c>
      <c r="J1273" s="116"/>
      <c r="K1273" s="3">
        <f t="shared" si="334"/>
        <v>0</v>
      </c>
      <c r="L1273" s="3"/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  <c r="Z1273" s="77"/>
    </row>
    <row r="1274" ht="15.75" customHeight="1">
      <c r="A1274" s="2"/>
      <c r="B1274" s="18"/>
      <c r="C1274" s="18"/>
      <c r="D1274" s="18">
        <f t="shared" si="331"/>
        <v>0</v>
      </c>
      <c r="E1274" s="18">
        <f>B1274*A1266</f>
        <v>0</v>
      </c>
      <c r="F1274" s="18">
        <f t="shared" si="332"/>
        <v>0</v>
      </c>
      <c r="G1274" s="59"/>
      <c r="H1274" s="18"/>
      <c r="I1274" s="89">
        <f t="shared" si="333"/>
        <v>0</v>
      </c>
      <c r="J1274" s="116"/>
      <c r="K1274" s="3">
        <f t="shared" si="334"/>
        <v>0</v>
      </c>
      <c r="L1274" s="3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</row>
    <row r="1275" ht="15.75" customHeight="1">
      <c r="A1275" s="2"/>
      <c r="B1275" s="89"/>
      <c r="C1275" s="89"/>
      <c r="D1275" s="18">
        <f t="shared" si="331"/>
        <v>0</v>
      </c>
      <c r="E1275" s="18">
        <f>B1275*A1266</f>
        <v>0</v>
      </c>
      <c r="F1275" s="18">
        <f t="shared" si="332"/>
        <v>0</v>
      </c>
      <c r="G1275" s="148" t="s">
        <v>528</v>
      </c>
      <c r="H1275" s="18"/>
      <c r="I1275" s="89">
        <f t="shared" si="333"/>
        <v>0</v>
      </c>
      <c r="J1275" s="116"/>
      <c r="K1275" s="3">
        <f t="shared" si="334"/>
        <v>0</v>
      </c>
      <c r="L1275" s="3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  <c r="Z1275" s="77"/>
    </row>
    <row r="1276" ht="15.75" customHeight="1">
      <c r="A1276" s="2"/>
      <c r="B1276" s="89"/>
      <c r="C1276" s="89"/>
      <c r="D1276" s="18">
        <f t="shared" si="331"/>
        <v>0</v>
      </c>
      <c r="E1276" s="18">
        <f>B1276*A1266</f>
        <v>0</v>
      </c>
      <c r="F1276" s="18">
        <f t="shared" si="332"/>
        <v>0</v>
      </c>
      <c r="G1276" s="142"/>
      <c r="H1276" s="18"/>
      <c r="I1276" s="89">
        <f t="shared" si="333"/>
        <v>0</v>
      </c>
      <c r="J1276" s="116"/>
      <c r="K1276" s="3">
        <f t="shared" si="334"/>
        <v>0</v>
      </c>
      <c r="L1276" s="3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  <c r="Z1276" s="77"/>
    </row>
    <row r="1277" ht="15.75" customHeight="1">
      <c r="A1277" s="1"/>
      <c r="B1277" s="89"/>
      <c r="C1277" s="89"/>
      <c r="D1277" s="18">
        <f t="shared" si="331"/>
        <v>0</v>
      </c>
      <c r="E1277" s="18">
        <f>B1277*A1266</f>
        <v>0</v>
      </c>
      <c r="F1277" s="18">
        <f t="shared" si="332"/>
        <v>0</v>
      </c>
      <c r="G1277" s="142"/>
      <c r="H1277" s="18"/>
      <c r="I1277" s="89">
        <f t="shared" si="333"/>
        <v>0</v>
      </c>
      <c r="J1277" s="116"/>
      <c r="K1277" s="3">
        <f t="shared" si="334"/>
        <v>0</v>
      </c>
      <c r="L1277" s="3"/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</row>
    <row r="1278" ht="15.75" customHeight="1">
      <c r="A1278" s="1"/>
      <c r="B1278" s="89"/>
      <c r="C1278" s="89"/>
      <c r="D1278" s="18">
        <f t="shared" si="331"/>
        <v>0</v>
      </c>
      <c r="E1278" s="18">
        <f>B1278*A1266</f>
        <v>0</v>
      </c>
      <c r="F1278" s="18">
        <f t="shared" si="332"/>
        <v>0</v>
      </c>
      <c r="G1278" s="142"/>
      <c r="H1278" s="18"/>
      <c r="I1278" s="89">
        <f t="shared" si="333"/>
        <v>0</v>
      </c>
      <c r="J1278" s="116"/>
      <c r="K1278" s="3">
        <f t="shared" si="334"/>
        <v>0</v>
      </c>
      <c r="L1278" s="3"/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  <c r="Z1278" s="77"/>
    </row>
    <row r="1279" ht="15.75" customHeight="1">
      <c r="A1279" s="31"/>
      <c r="B1279" s="89"/>
      <c r="C1279" s="89"/>
      <c r="D1279" s="95">
        <f t="shared" si="331"/>
        <v>0</v>
      </c>
      <c r="E1279" s="95">
        <f>B1279*A1266</f>
        <v>0</v>
      </c>
      <c r="F1279" s="18">
        <f t="shared" si="332"/>
        <v>0</v>
      </c>
      <c r="G1279" s="87"/>
      <c r="H1279" s="18"/>
      <c r="I1279" s="89">
        <f t="shared" si="333"/>
        <v>0</v>
      </c>
      <c r="J1279" s="118"/>
      <c r="K1279" s="3">
        <f t="shared" si="334"/>
        <v>0</v>
      </c>
      <c r="L1279" s="3"/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  <c r="Z1279" s="77"/>
    </row>
    <row r="1280" ht="15.75" customHeight="1">
      <c r="A1280" s="31"/>
      <c r="B1280" s="89"/>
      <c r="C1280" s="89"/>
      <c r="D1280" s="18">
        <f t="shared" si="331"/>
        <v>0</v>
      </c>
      <c r="E1280" s="18">
        <f>B1280*A1266</f>
        <v>0</v>
      </c>
      <c r="F1280" s="18">
        <f t="shared" si="332"/>
        <v>0</v>
      </c>
      <c r="G1280" s="143">
        <f>F1282/A1266</f>
        <v>0</v>
      </c>
      <c r="H1280" s="18"/>
      <c r="I1280" s="89">
        <f t="shared" si="333"/>
        <v>0</v>
      </c>
      <c r="J1280" s="3"/>
      <c r="K1280" s="3">
        <f t="shared" si="334"/>
        <v>0</v>
      </c>
      <c r="L1280" s="3"/>
      <c r="M1280" s="77"/>
      <c r="N1280" s="77"/>
      <c r="O1280" s="77"/>
      <c r="P1280" s="77"/>
      <c r="Q1280" s="77"/>
      <c r="R1280" s="77"/>
      <c r="S1280" s="77"/>
      <c r="T1280" s="77"/>
      <c r="U1280" s="77"/>
      <c r="V1280" s="77"/>
      <c r="W1280" s="77"/>
      <c r="X1280" s="77"/>
      <c r="Y1280" s="77"/>
      <c r="Z1280" s="77"/>
    </row>
    <row r="1281" ht="15.75" customHeight="1">
      <c r="A1281" s="31"/>
      <c r="B1281" s="89"/>
      <c r="C1281" s="89"/>
      <c r="D1281" s="18">
        <f t="shared" si="331"/>
        <v>0</v>
      </c>
      <c r="E1281" s="18">
        <f>B1281*A1266</f>
        <v>0</v>
      </c>
      <c r="F1281" s="18">
        <f t="shared" si="332"/>
        <v>0</v>
      </c>
      <c r="G1281" s="142"/>
      <c r="H1281" s="18"/>
      <c r="I1281" s="89">
        <f t="shared" si="333"/>
        <v>0</v>
      </c>
      <c r="J1281" s="3"/>
      <c r="K1281" s="3">
        <f t="shared" si="334"/>
        <v>0</v>
      </c>
      <c r="L1281" s="3"/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  <c r="Z1281" s="77"/>
    </row>
    <row r="1282" ht="15.75" customHeight="1">
      <c r="A1282" s="4" t="s">
        <v>495</v>
      </c>
      <c r="B1282" s="97">
        <f>SUM(B1268:B1281)</f>
        <v>0</v>
      </c>
      <c r="C1282" s="96"/>
      <c r="D1282" s="97">
        <f t="shared" ref="D1282:F1282" si="335">SUM(D1268:D1281)</f>
        <v>0</v>
      </c>
      <c r="E1282" s="97">
        <f t="shared" si="335"/>
        <v>0</v>
      </c>
      <c r="F1282" s="97">
        <f t="shared" si="335"/>
        <v>0</v>
      </c>
      <c r="G1282" s="87"/>
      <c r="H1282" s="96"/>
      <c r="I1282" s="97">
        <f t="shared" ref="I1282:L1282" si="336">SUM(I1268:I1281)</f>
        <v>0</v>
      </c>
      <c r="J1282" s="98">
        <f t="shared" si="336"/>
        <v>0</v>
      </c>
      <c r="K1282" s="98">
        <f t="shared" si="336"/>
        <v>0</v>
      </c>
      <c r="L1282" s="98">
        <f t="shared" si="336"/>
        <v>0</v>
      </c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  <c r="Z1282" s="77"/>
    </row>
    <row r="1283" ht="15.75" customHeight="1">
      <c r="A1283" s="8"/>
      <c r="B1283" s="100"/>
      <c r="C1283" s="100"/>
      <c r="D1283" s="100"/>
      <c r="E1283" s="100"/>
      <c r="F1283" s="100"/>
      <c r="G1283" s="100"/>
      <c r="H1283" s="100"/>
      <c r="I1283" s="101" t="s">
        <v>496</v>
      </c>
      <c r="J1283" s="100"/>
      <c r="K1283" s="100"/>
      <c r="L1283" s="101" t="s">
        <v>497</v>
      </c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  <c r="Z1283" s="77"/>
    </row>
    <row r="1284" ht="15.75" customHeight="1">
      <c r="A1284" s="8"/>
      <c r="B1284" s="100"/>
      <c r="C1284" s="100"/>
      <c r="D1284" s="100"/>
      <c r="E1284" s="100"/>
      <c r="F1284" s="100"/>
      <c r="G1284" s="100"/>
      <c r="H1284" s="100"/>
      <c r="I1284" s="104">
        <f>G1280*A1266</f>
        <v>0</v>
      </c>
      <c r="J1284" s="100"/>
      <c r="K1284" s="100"/>
      <c r="L1284" s="104"/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  <c r="Z1284" s="77"/>
    </row>
    <row r="1285" ht="15.75" customHeight="1">
      <c r="A1285" s="8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  <c r="Z1285" s="77"/>
    </row>
    <row r="1286" ht="15.75" customHeight="1">
      <c r="A1286" s="8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  <c r="Z1286" s="77"/>
    </row>
    <row r="1287" ht="15.75" customHeight="1">
      <c r="A1287" s="78" t="s">
        <v>478</v>
      </c>
      <c r="B1287" s="79" t="s">
        <v>479</v>
      </c>
      <c r="C1287" s="75"/>
      <c r="D1287" s="76"/>
      <c r="E1287" s="80" t="s">
        <v>480</v>
      </c>
      <c r="F1287" s="75"/>
      <c r="G1287" s="76"/>
      <c r="H1287" s="79" t="s">
        <v>481</v>
      </c>
      <c r="I1287" s="75"/>
      <c r="J1287" s="75"/>
      <c r="K1287" s="75"/>
      <c r="L1287" s="76"/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  <c r="Z1287" s="77"/>
    </row>
    <row r="1288" ht="15.75" customHeight="1">
      <c r="A1288" s="177">
        <v>4.0</v>
      </c>
      <c r="B1288" s="82" t="s">
        <v>482</v>
      </c>
      <c r="C1288" s="82" t="s">
        <v>483</v>
      </c>
      <c r="D1288" s="82" t="s">
        <v>484</v>
      </c>
      <c r="E1288" s="82" t="s">
        <v>485</v>
      </c>
      <c r="F1288" s="82" t="s">
        <v>484</v>
      </c>
      <c r="G1288" s="82" t="s">
        <v>524</v>
      </c>
      <c r="H1288" s="82" t="s">
        <v>486</v>
      </c>
      <c r="I1288" s="82" t="s">
        <v>487</v>
      </c>
      <c r="J1288" s="147" t="s">
        <v>488</v>
      </c>
      <c r="K1288" s="85" t="s">
        <v>489</v>
      </c>
      <c r="L1288" s="85" t="s">
        <v>490</v>
      </c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</row>
    <row r="1289" ht="15.75" customHeight="1">
      <c r="A1289" s="86" t="s">
        <v>491</v>
      </c>
      <c r="B1289" s="87"/>
      <c r="C1289" s="87"/>
      <c r="D1289" s="87"/>
      <c r="E1289" s="87"/>
      <c r="F1289" s="87"/>
      <c r="G1289" s="87"/>
      <c r="H1289" s="87"/>
      <c r="I1289" s="87"/>
      <c r="J1289" s="115"/>
      <c r="K1289" s="87"/>
      <c r="L1289" s="87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  <c r="Z1289" s="77"/>
    </row>
    <row r="1290" ht="15.75" customHeight="1">
      <c r="A1290" s="2"/>
      <c r="B1290" s="89"/>
      <c r="C1290" s="89"/>
      <c r="D1290" s="18">
        <f t="shared" ref="D1290:D1303" si="337">C1290*B1290</f>
        <v>0</v>
      </c>
      <c r="E1290" s="18">
        <f>B1290*A1288</f>
        <v>0</v>
      </c>
      <c r="F1290" s="18">
        <f t="shared" ref="F1290:F1303" si="338">E1290*C1290</f>
        <v>0</v>
      </c>
      <c r="G1290" s="140">
        <v>0.0</v>
      </c>
      <c r="H1290" s="18"/>
      <c r="I1290" s="89">
        <f t="shared" ref="I1290:I1303" si="339">H1290*E1290</f>
        <v>0</v>
      </c>
      <c r="J1290" s="116"/>
      <c r="K1290" s="3">
        <f t="shared" ref="K1290:K1303" si="340">J1290*I1290</f>
        <v>0</v>
      </c>
      <c r="L1290" s="3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</row>
    <row r="1291" ht="15.75" customHeight="1">
      <c r="A1291" s="2"/>
      <c r="B1291" s="89"/>
      <c r="C1291" s="89"/>
      <c r="D1291" s="18">
        <f t="shared" si="337"/>
        <v>0</v>
      </c>
      <c r="E1291" s="18">
        <f>B1291*A1288</f>
        <v>0</v>
      </c>
      <c r="F1291" s="18">
        <f t="shared" si="338"/>
        <v>0</v>
      </c>
      <c r="G1291" s="87"/>
      <c r="H1291" s="18"/>
      <c r="I1291" s="89">
        <f t="shared" si="339"/>
        <v>0</v>
      </c>
      <c r="J1291" s="116"/>
      <c r="K1291" s="3">
        <f t="shared" si="340"/>
        <v>0</v>
      </c>
      <c r="L1291" s="3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</row>
    <row r="1292" ht="15.75" customHeight="1">
      <c r="A1292" s="2"/>
      <c r="B1292" s="18"/>
      <c r="C1292" s="18"/>
      <c r="D1292" s="18">
        <f t="shared" si="337"/>
        <v>0</v>
      </c>
      <c r="E1292" s="18">
        <f>B1292*A1288</f>
        <v>0</v>
      </c>
      <c r="F1292" s="18">
        <f t="shared" si="338"/>
        <v>0</v>
      </c>
      <c r="G1292" s="148" t="s">
        <v>527</v>
      </c>
      <c r="H1292" s="18"/>
      <c r="I1292" s="89">
        <f t="shared" si="339"/>
        <v>0</v>
      </c>
      <c r="J1292" s="116"/>
      <c r="K1292" s="3">
        <f t="shared" si="340"/>
        <v>0</v>
      </c>
      <c r="L1292" s="3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</row>
    <row r="1293" ht="15.75" customHeight="1">
      <c r="A1293" s="2"/>
      <c r="B1293" s="18"/>
      <c r="C1293" s="18"/>
      <c r="D1293" s="18">
        <f t="shared" si="337"/>
        <v>0</v>
      </c>
      <c r="E1293" s="18">
        <f>B1293*A1288</f>
        <v>0</v>
      </c>
      <c r="F1293" s="18">
        <f t="shared" si="338"/>
        <v>0</v>
      </c>
      <c r="G1293" s="142"/>
      <c r="H1293" s="18"/>
      <c r="I1293" s="89">
        <f t="shared" si="339"/>
        <v>0</v>
      </c>
      <c r="J1293" s="116"/>
      <c r="K1293" s="3">
        <f t="shared" si="340"/>
        <v>0</v>
      </c>
      <c r="L1293" s="3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</row>
    <row r="1294" ht="15.75" customHeight="1">
      <c r="A1294" s="2"/>
      <c r="B1294" s="18"/>
      <c r="C1294" s="18"/>
      <c r="D1294" s="18">
        <f t="shared" si="337"/>
        <v>0</v>
      </c>
      <c r="E1294" s="18">
        <f>B1294*A1288</f>
        <v>0</v>
      </c>
      <c r="F1294" s="18">
        <f t="shared" si="338"/>
        <v>0</v>
      </c>
      <c r="G1294" s="142"/>
      <c r="H1294" s="18"/>
      <c r="I1294" s="89">
        <f t="shared" si="339"/>
        <v>0</v>
      </c>
      <c r="J1294" s="116"/>
      <c r="K1294" s="3">
        <f t="shared" si="340"/>
        <v>0</v>
      </c>
      <c r="L1294" s="3"/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  <c r="Z1294" s="77"/>
    </row>
    <row r="1295" ht="15.75" customHeight="1">
      <c r="A1295" s="2"/>
      <c r="B1295" s="18"/>
      <c r="C1295" s="18"/>
      <c r="D1295" s="18">
        <f t="shared" si="337"/>
        <v>0</v>
      </c>
      <c r="E1295" s="18">
        <f>B1295*A1288</f>
        <v>0</v>
      </c>
      <c r="F1295" s="18">
        <f t="shared" si="338"/>
        <v>0</v>
      </c>
      <c r="G1295" s="87"/>
      <c r="H1295" s="18"/>
      <c r="I1295" s="89">
        <f t="shared" si="339"/>
        <v>0</v>
      </c>
      <c r="J1295" s="116"/>
      <c r="K1295" s="3">
        <f t="shared" si="340"/>
        <v>0</v>
      </c>
      <c r="L1295" s="3"/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  <c r="Z1295" s="77"/>
    </row>
    <row r="1296" ht="15.75" customHeight="1">
      <c r="A1296" s="2"/>
      <c r="B1296" s="18"/>
      <c r="C1296" s="18"/>
      <c r="D1296" s="18">
        <f t="shared" si="337"/>
        <v>0</v>
      </c>
      <c r="E1296" s="18">
        <f>B1296*A1288</f>
        <v>0</v>
      </c>
      <c r="F1296" s="18">
        <f t="shared" si="338"/>
        <v>0</v>
      </c>
      <c r="G1296" s="59"/>
      <c r="H1296" s="18"/>
      <c r="I1296" s="89">
        <f t="shared" si="339"/>
        <v>0</v>
      </c>
      <c r="J1296" s="116"/>
      <c r="K1296" s="3">
        <f t="shared" si="340"/>
        <v>0</v>
      </c>
      <c r="L1296" s="3"/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  <c r="Z1296" s="77"/>
    </row>
    <row r="1297" ht="15.75" customHeight="1">
      <c r="A1297" s="2"/>
      <c r="B1297" s="89"/>
      <c r="C1297" s="89"/>
      <c r="D1297" s="18">
        <f t="shared" si="337"/>
        <v>0</v>
      </c>
      <c r="E1297" s="18">
        <f>B1297*A1288</f>
        <v>0</v>
      </c>
      <c r="F1297" s="18">
        <f t="shared" si="338"/>
        <v>0</v>
      </c>
      <c r="G1297" s="148" t="s">
        <v>528</v>
      </c>
      <c r="H1297" s="18"/>
      <c r="I1297" s="89">
        <f t="shared" si="339"/>
        <v>0</v>
      </c>
      <c r="J1297" s="116"/>
      <c r="K1297" s="3">
        <f t="shared" si="340"/>
        <v>0</v>
      </c>
      <c r="L1297" s="3"/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  <c r="Z1297" s="77"/>
    </row>
    <row r="1298" ht="15.75" customHeight="1">
      <c r="A1298" s="2"/>
      <c r="B1298" s="89"/>
      <c r="C1298" s="89"/>
      <c r="D1298" s="18">
        <f t="shared" si="337"/>
        <v>0</v>
      </c>
      <c r="E1298" s="18">
        <f>B1298*A1288</f>
        <v>0</v>
      </c>
      <c r="F1298" s="18">
        <f t="shared" si="338"/>
        <v>0</v>
      </c>
      <c r="G1298" s="142"/>
      <c r="H1298" s="18"/>
      <c r="I1298" s="89">
        <f t="shared" si="339"/>
        <v>0</v>
      </c>
      <c r="J1298" s="116"/>
      <c r="K1298" s="3">
        <f t="shared" si="340"/>
        <v>0</v>
      </c>
      <c r="L1298" s="3"/>
      <c r="M1298" s="77"/>
      <c r="N1298" s="77"/>
      <c r="O1298" s="77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  <c r="Z1298" s="77"/>
    </row>
    <row r="1299" ht="15.75" customHeight="1">
      <c r="A1299" s="1"/>
      <c r="B1299" s="89"/>
      <c r="C1299" s="89"/>
      <c r="D1299" s="18">
        <f t="shared" si="337"/>
        <v>0</v>
      </c>
      <c r="E1299" s="18">
        <f>B1299*A1288</f>
        <v>0</v>
      </c>
      <c r="F1299" s="18">
        <f t="shared" si="338"/>
        <v>0</v>
      </c>
      <c r="G1299" s="142"/>
      <c r="H1299" s="18"/>
      <c r="I1299" s="89">
        <f t="shared" si="339"/>
        <v>0</v>
      </c>
      <c r="J1299" s="116"/>
      <c r="K1299" s="3">
        <f t="shared" si="340"/>
        <v>0</v>
      </c>
      <c r="L1299" s="3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  <c r="Z1299" s="77"/>
    </row>
    <row r="1300" ht="15.75" customHeight="1">
      <c r="A1300" s="1"/>
      <c r="B1300" s="89"/>
      <c r="C1300" s="89"/>
      <c r="D1300" s="18">
        <f t="shared" si="337"/>
        <v>0</v>
      </c>
      <c r="E1300" s="18">
        <f>B1300*A1288</f>
        <v>0</v>
      </c>
      <c r="F1300" s="18">
        <f t="shared" si="338"/>
        <v>0</v>
      </c>
      <c r="G1300" s="142"/>
      <c r="H1300" s="18"/>
      <c r="I1300" s="89">
        <f t="shared" si="339"/>
        <v>0</v>
      </c>
      <c r="J1300" s="116"/>
      <c r="K1300" s="3">
        <f t="shared" si="340"/>
        <v>0</v>
      </c>
      <c r="L1300" s="3"/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  <c r="Z1300" s="77"/>
    </row>
    <row r="1301" ht="15.75" customHeight="1">
      <c r="A1301" s="31"/>
      <c r="B1301" s="89"/>
      <c r="C1301" s="89"/>
      <c r="D1301" s="95">
        <f t="shared" si="337"/>
        <v>0</v>
      </c>
      <c r="E1301" s="95">
        <f>B1301*A1288</f>
        <v>0</v>
      </c>
      <c r="F1301" s="18">
        <f t="shared" si="338"/>
        <v>0</v>
      </c>
      <c r="G1301" s="87"/>
      <c r="H1301" s="18"/>
      <c r="I1301" s="89">
        <f t="shared" si="339"/>
        <v>0</v>
      </c>
      <c r="J1301" s="118"/>
      <c r="K1301" s="3">
        <f t="shared" si="340"/>
        <v>0</v>
      </c>
      <c r="L1301" s="3"/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  <c r="Z1301" s="77"/>
    </row>
    <row r="1302" ht="15.75" customHeight="1">
      <c r="A1302" s="31"/>
      <c r="B1302" s="89"/>
      <c r="C1302" s="89"/>
      <c r="D1302" s="18">
        <f t="shared" si="337"/>
        <v>0</v>
      </c>
      <c r="E1302" s="18">
        <f>B1302*A1288</f>
        <v>0</v>
      </c>
      <c r="F1302" s="18">
        <f t="shared" si="338"/>
        <v>0</v>
      </c>
      <c r="G1302" s="143">
        <f>F1304/A1288</f>
        <v>0</v>
      </c>
      <c r="H1302" s="18"/>
      <c r="I1302" s="89">
        <f t="shared" si="339"/>
        <v>0</v>
      </c>
      <c r="J1302" s="3"/>
      <c r="K1302" s="3">
        <f t="shared" si="340"/>
        <v>0</v>
      </c>
      <c r="L1302" s="3"/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  <c r="Z1302" s="77"/>
    </row>
    <row r="1303" ht="15.75" customHeight="1">
      <c r="A1303" s="31"/>
      <c r="B1303" s="89"/>
      <c r="C1303" s="89"/>
      <c r="D1303" s="18">
        <f t="shared" si="337"/>
        <v>0</v>
      </c>
      <c r="E1303" s="18">
        <f>B1303*A1288</f>
        <v>0</v>
      </c>
      <c r="F1303" s="18">
        <f t="shared" si="338"/>
        <v>0</v>
      </c>
      <c r="G1303" s="142"/>
      <c r="H1303" s="18"/>
      <c r="I1303" s="89">
        <f t="shared" si="339"/>
        <v>0</v>
      </c>
      <c r="J1303" s="3"/>
      <c r="K1303" s="3">
        <f t="shared" si="340"/>
        <v>0</v>
      </c>
      <c r="L1303" s="3"/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</row>
    <row r="1304" ht="15.75" customHeight="1">
      <c r="A1304" s="4" t="s">
        <v>495</v>
      </c>
      <c r="B1304" s="97">
        <f>SUM(B1290:B1303)</f>
        <v>0</v>
      </c>
      <c r="C1304" s="96"/>
      <c r="D1304" s="97">
        <f t="shared" ref="D1304:F1304" si="341">SUM(D1290:D1303)</f>
        <v>0</v>
      </c>
      <c r="E1304" s="97">
        <f t="shared" si="341"/>
        <v>0</v>
      </c>
      <c r="F1304" s="97">
        <f t="shared" si="341"/>
        <v>0</v>
      </c>
      <c r="G1304" s="87"/>
      <c r="H1304" s="96"/>
      <c r="I1304" s="97">
        <f t="shared" ref="I1304:L1304" si="342">SUM(I1290:I1303)</f>
        <v>0</v>
      </c>
      <c r="J1304" s="98">
        <f t="shared" si="342"/>
        <v>0</v>
      </c>
      <c r="K1304" s="98">
        <f t="shared" si="342"/>
        <v>0</v>
      </c>
      <c r="L1304" s="98">
        <f t="shared" si="342"/>
        <v>0</v>
      </c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</row>
    <row r="1305" ht="15.75" customHeight="1">
      <c r="A1305" s="8"/>
      <c r="B1305" s="100"/>
      <c r="C1305" s="100"/>
      <c r="D1305" s="100"/>
      <c r="E1305" s="100"/>
      <c r="F1305" s="100"/>
      <c r="G1305" s="100"/>
      <c r="H1305" s="100"/>
      <c r="I1305" s="101" t="s">
        <v>496</v>
      </c>
      <c r="J1305" s="100"/>
      <c r="K1305" s="100"/>
      <c r="L1305" s="101" t="s">
        <v>497</v>
      </c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</row>
    <row r="1306" ht="15.75" customHeight="1">
      <c r="A1306" s="8"/>
      <c r="B1306" s="100"/>
      <c r="C1306" s="100"/>
      <c r="D1306" s="100"/>
      <c r="E1306" s="100"/>
      <c r="F1306" s="100"/>
      <c r="G1306" s="100"/>
      <c r="H1306" s="100"/>
      <c r="I1306" s="104">
        <f>G1302*A1288</f>
        <v>0</v>
      </c>
      <c r="J1306" s="100"/>
      <c r="K1306" s="100"/>
      <c r="L1306" s="104"/>
      <c r="M1306" s="77"/>
      <c r="N1306" s="77"/>
      <c r="O1306" s="77"/>
      <c r="P1306" s="77"/>
      <c r="Q1306" s="77"/>
      <c r="R1306" s="77"/>
      <c r="S1306" s="77"/>
      <c r="T1306" s="77"/>
      <c r="U1306" s="77"/>
      <c r="V1306" s="77"/>
      <c r="W1306" s="77"/>
      <c r="X1306" s="77"/>
      <c r="Y1306" s="77"/>
      <c r="Z1306" s="77"/>
    </row>
    <row r="1307" ht="15.75" customHeight="1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  <c r="Z1307" s="77"/>
    </row>
    <row r="1308" ht="15.75" customHeight="1">
      <c r="A1308" s="8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  <c r="Z1308" s="77"/>
    </row>
    <row r="1309" ht="15.75" customHeight="1">
      <c r="A1309" s="66"/>
      <c r="B1309" s="75"/>
      <c r="C1309" s="75"/>
      <c r="D1309" s="75"/>
      <c r="E1309" s="75"/>
      <c r="F1309" s="75"/>
      <c r="G1309" s="75"/>
      <c r="H1309" s="75"/>
      <c r="I1309" s="75"/>
      <c r="J1309" s="75"/>
      <c r="K1309" s="75"/>
      <c r="L1309" s="76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  <c r="Z1309" s="77"/>
    </row>
    <row r="1310" ht="15.75" customHeight="1">
      <c r="A1310" s="78" t="s">
        <v>478</v>
      </c>
      <c r="B1310" s="79" t="s">
        <v>479</v>
      </c>
      <c r="C1310" s="75"/>
      <c r="D1310" s="76"/>
      <c r="E1310" s="80" t="s">
        <v>480</v>
      </c>
      <c r="F1310" s="75"/>
      <c r="G1310" s="76"/>
      <c r="H1310" s="79" t="s">
        <v>481</v>
      </c>
      <c r="I1310" s="75"/>
      <c r="J1310" s="75"/>
      <c r="K1310" s="75"/>
      <c r="L1310" s="76"/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</row>
    <row r="1311" ht="15.75" customHeight="1">
      <c r="A1311" s="177">
        <v>4.0</v>
      </c>
      <c r="B1311" s="82" t="s">
        <v>482</v>
      </c>
      <c r="C1311" s="82" t="s">
        <v>483</v>
      </c>
      <c r="D1311" s="82" t="s">
        <v>484</v>
      </c>
      <c r="E1311" s="82" t="s">
        <v>485</v>
      </c>
      <c r="F1311" s="82" t="s">
        <v>484</v>
      </c>
      <c r="G1311" s="82" t="s">
        <v>524</v>
      </c>
      <c r="H1311" s="82" t="s">
        <v>486</v>
      </c>
      <c r="I1311" s="82" t="s">
        <v>487</v>
      </c>
      <c r="J1311" s="147" t="s">
        <v>488</v>
      </c>
      <c r="K1311" s="85" t="s">
        <v>489</v>
      </c>
      <c r="L1311" s="85" t="s">
        <v>490</v>
      </c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  <c r="Z1311" s="77"/>
    </row>
    <row r="1312" ht="15.75" customHeight="1">
      <c r="A1312" s="86" t="s">
        <v>491</v>
      </c>
      <c r="B1312" s="87"/>
      <c r="C1312" s="87"/>
      <c r="D1312" s="87"/>
      <c r="E1312" s="87"/>
      <c r="F1312" s="87"/>
      <c r="G1312" s="87"/>
      <c r="H1312" s="87"/>
      <c r="I1312" s="87"/>
      <c r="J1312" s="115"/>
      <c r="K1312" s="87"/>
      <c r="L1312" s="87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  <c r="Z1312" s="77"/>
    </row>
    <row r="1313" ht="15.75" customHeight="1">
      <c r="A1313" s="2"/>
      <c r="B1313" s="89"/>
      <c r="C1313" s="89"/>
      <c r="D1313" s="18">
        <f t="shared" ref="D1313:D1326" si="343">C1313*B1313</f>
        <v>0</v>
      </c>
      <c r="E1313" s="18">
        <f>B1313*A1311</f>
        <v>0</v>
      </c>
      <c r="F1313" s="18">
        <f t="shared" ref="F1313:F1326" si="344">E1313*C1313</f>
        <v>0</v>
      </c>
      <c r="G1313" s="140">
        <v>0.0</v>
      </c>
      <c r="H1313" s="18"/>
      <c r="I1313" s="89">
        <f t="shared" ref="I1313:I1326" si="345">H1313*E1313</f>
        <v>0</v>
      </c>
      <c r="J1313" s="116"/>
      <c r="K1313" s="3">
        <f t="shared" ref="K1313:K1326" si="346">J1313*I1313</f>
        <v>0</v>
      </c>
      <c r="L1313" s="3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  <c r="Z1313" s="77"/>
    </row>
    <row r="1314" ht="15.75" customHeight="1">
      <c r="A1314" s="2"/>
      <c r="B1314" s="89"/>
      <c r="C1314" s="89"/>
      <c r="D1314" s="18">
        <f t="shared" si="343"/>
        <v>0</v>
      </c>
      <c r="E1314" s="18">
        <f>B1314*A1311</f>
        <v>0</v>
      </c>
      <c r="F1314" s="18">
        <f t="shared" si="344"/>
        <v>0</v>
      </c>
      <c r="G1314" s="87"/>
      <c r="H1314" s="18"/>
      <c r="I1314" s="89">
        <f t="shared" si="345"/>
        <v>0</v>
      </c>
      <c r="J1314" s="116"/>
      <c r="K1314" s="3">
        <f t="shared" si="346"/>
        <v>0</v>
      </c>
      <c r="L1314" s="3"/>
      <c r="M1314" s="77"/>
      <c r="N1314" s="77"/>
      <c r="O1314" s="77"/>
      <c r="P1314" s="77"/>
      <c r="Q1314" s="77"/>
      <c r="R1314" s="77"/>
      <c r="S1314" s="77"/>
      <c r="T1314" s="77"/>
      <c r="U1314" s="77"/>
      <c r="V1314" s="77"/>
      <c r="W1314" s="77"/>
      <c r="X1314" s="77"/>
      <c r="Y1314" s="77"/>
      <c r="Z1314" s="77"/>
    </row>
    <row r="1315" ht="15.75" customHeight="1">
      <c r="A1315" s="2"/>
      <c r="B1315" s="18"/>
      <c r="C1315" s="18"/>
      <c r="D1315" s="18">
        <f t="shared" si="343"/>
        <v>0</v>
      </c>
      <c r="E1315" s="18">
        <f>B1315*A1311</f>
        <v>0</v>
      </c>
      <c r="F1315" s="18">
        <f t="shared" si="344"/>
        <v>0</v>
      </c>
      <c r="G1315" s="148" t="s">
        <v>527</v>
      </c>
      <c r="H1315" s="18"/>
      <c r="I1315" s="89">
        <f t="shared" si="345"/>
        <v>0</v>
      </c>
      <c r="J1315" s="116"/>
      <c r="K1315" s="3">
        <f t="shared" si="346"/>
        <v>0</v>
      </c>
      <c r="L1315" s="3"/>
      <c r="M1315" s="77"/>
      <c r="N1315" s="77"/>
      <c r="O1315" s="77"/>
      <c r="P1315" s="77"/>
      <c r="Q1315" s="77"/>
      <c r="R1315" s="77"/>
      <c r="S1315" s="77"/>
      <c r="T1315" s="77"/>
      <c r="U1315" s="77"/>
      <c r="V1315" s="77"/>
      <c r="W1315" s="77"/>
      <c r="X1315" s="77"/>
      <c r="Y1315" s="77"/>
      <c r="Z1315" s="77"/>
    </row>
    <row r="1316" ht="15.75" customHeight="1">
      <c r="A1316" s="2"/>
      <c r="B1316" s="18"/>
      <c r="C1316" s="18"/>
      <c r="D1316" s="18">
        <f t="shared" si="343"/>
        <v>0</v>
      </c>
      <c r="E1316" s="18">
        <f>B1316*A1311</f>
        <v>0</v>
      </c>
      <c r="F1316" s="18">
        <f t="shared" si="344"/>
        <v>0</v>
      </c>
      <c r="G1316" s="142"/>
      <c r="H1316" s="18"/>
      <c r="I1316" s="89">
        <f t="shared" si="345"/>
        <v>0</v>
      </c>
      <c r="J1316" s="116"/>
      <c r="K1316" s="3">
        <f t="shared" si="346"/>
        <v>0</v>
      </c>
      <c r="L1316" s="3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  <c r="Z1316" s="77"/>
    </row>
    <row r="1317" ht="15.75" customHeight="1">
      <c r="A1317" s="2"/>
      <c r="B1317" s="18"/>
      <c r="C1317" s="18"/>
      <c r="D1317" s="18">
        <f t="shared" si="343"/>
        <v>0</v>
      </c>
      <c r="E1317" s="18">
        <f>B1317*A1311</f>
        <v>0</v>
      </c>
      <c r="F1317" s="18">
        <f t="shared" si="344"/>
        <v>0</v>
      </c>
      <c r="G1317" s="142"/>
      <c r="H1317" s="18"/>
      <c r="I1317" s="89">
        <f t="shared" si="345"/>
        <v>0</v>
      </c>
      <c r="J1317" s="116"/>
      <c r="K1317" s="3">
        <f t="shared" si="346"/>
        <v>0</v>
      </c>
      <c r="L1317" s="3"/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  <c r="Z1317" s="77"/>
    </row>
    <row r="1318" ht="15.75" customHeight="1">
      <c r="A1318" s="2"/>
      <c r="B1318" s="18"/>
      <c r="C1318" s="18"/>
      <c r="D1318" s="18">
        <f t="shared" si="343"/>
        <v>0</v>
      </c>
      <c r="E1318" s="18">
        <f>B1318*A1311</f>
        <v>0</v>
      </c>
      <c r="F1318" s="18">
        <f t="shared" si="344"/>
        <v>0</v>
      </c>
      <c r="G1318" s="87"/>
      <c r="H1318" s="18"/>
      <c r="I1318" s="89">
        <f t="shared" si="345"/>
        <v>0</v>
      </c>
      <c r="J1318" s="116"/>
      <c r="K1318" s="3">
        <f t="shared" si="346"/>
        <v>0</v>
      </c>
      <c r="L1318" s="3"/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  <c r="Z1318" s="77"/>
    </row>
    <row r="1319" ht="15.75" customHeight="1">
      <c r="A1319" s="2"/>
      <c r="B1319" s="18"/>
      <c r="C1319" s="18"/>
      <c r="D1319" s="18">
        <f t="shared" si="343"/>
        <v>0</v>
      </c>
      <c r="E1319" s="18">
        <f>B1319*A1311</f>
        <v>0</v>
      </c>
      <c r="F1319" s="18">
        <f t="shared" si="344"/>
        <v>0</v>
      </c>
      <c r="G1319" s="59"/>
      <c r="H1319" s="18"/>
      <c r="I1319" s="89">
        <f t="shared" si="345"/>
        <v>0</v>
      </c>
      <c r="J1319" s="116"/>
      <c r="K1319" s="3">
        <f t="shared" si="346"/>
        <v>0</v>
      </c>
      <c r="L1319" s="3"/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</row>
    <row r="1320" ht="15.75" customHeight="1">
      <c r="A1320" s="2"/>
      <c r="B1320" s="89"/>
      <c r="C1320" s="89"/>
      <c r="D1320" s="18">
        <f t="shared" si="343"/>
        <v>0</v>
      </c>
      <c r="E1320" s="18">
        <f>B1320*A1311</f>
        <v>0</v>
      </c>
      <c r="F1320" s="18">
        <f t="shared" si="344"/>
        <v>0</v>
      </c>
      <c r="G1320" s="148" t="s">
        <v>528</v>
      </c>
      <c r="H1320" s="18"/>
      <c r="I1320" s="89">
        <f t="shared" si="345"/>
        <v>0</v>
      </c>
      <c r="J1320" s="116"/>
      <c r="K1320" s="3">
        <f t="shared" si="346"/>
        <v>0</v>
      </c>
      <c r="L1320" s="3"/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  <c r="Z1320" s="77"/>
    </row>
    <row r="1321" ht="15.75" customHeight="1">
      <c r="A1321" s="2"/>
      <c r="B1321" s="89"/>
      <c r="C1321" s="89"/>
      <c r="D1321" s="18">
        <f t="shared" si="343"/>
        <v>0</v>
      </c>
      <c r="E1321" s="18">
        <f>B1321*A1311</f>
        <v>0</v>
      </c>
      <c r="F1321" s="18">
        <f t="shared" si="344"/>
        <v>0</v>
      </c>
      <c r="G1321" s="142"/>
      <c r="H1321" s="18"/>
      <c r="I1321" s="89">
        <f t="shared" si="345"/>
        <v>0</v>
      </c>
      <c r="J1321" s="116"/>
      <c r="K1321" s="3">
        <f t="shared" si="346"/>
        <v>0</v>
      </c>
      <c r="L1321" s="3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  <c r="Z1321" s="77"/>
    </row>
    <row r="1322" ht="15.75" customHeight="1">
      <c r="A1322" s="1"/>
      <c r="B1322" s="89"/>
      <c r="C1322" s="89"/>
      <c r="D1322" s="18">
        <f t="shared" si="343"/>
        <v>0</v>
      </c>
      <c r="E1322" s="18">
        <f>B1322*A1311</f>
        <v>0</v>
      </c>
      <c r="F1322" s="18">
        <f t="shared" si="344"/>
        <v>0</v>
      </c>
      <c r="G1322" s="142"/>
      <c r="H1322" s="18"/>
      <c r="I1322" s="89">
        <f t="shared" si="345"/>
        <v>0</v>
      </c>
      <c r="J1322" s="116"/>
      <c r="K1322" s="3">
        <f t="shared" si="346"/>
        <v>0</v>
      </c>
      <c r="L1322" s="3"/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  <c r="Z1322" s="77"/>
    </row>
    <row r="1323" ht="15.75" customHeight="1">
      <c r="A1323" s="1"/>
      <c r="B1323" s="89"/>
      <c r="C1323" s="89"/>
      <c r="D1323" s="18">
        <f t="shared" si="343"/>
        <v>0</v>
      </c>
      <c r="E1323" s="18">
        <f>B1323*A1311</f>
        <v>0</v>
      </c>
      <c r="F1323" s="18">
        <f t="shared" si="344"/>
        <v>0</v>
      </c>
      <c r="G1323" s="142"/>
      <c r="H1323" s="18"/>
      <c r="I1323" s="89">
        <f t="shared" si="345"/>
        <v>0</v>
      </c>
      <c r="J1323" s="116"/>
      <c r="K1323" s="3">
        <f t="shared" si="346"/>
        <v>0</v>
      </c>
      <c r="L1323" s="3"/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</row>
    <row r="1324" ht="15.75" customHeight="1">
      <c r="A1324" s="31"/>
      <c r="B1324" s="89"/>
      <c r="C1324" s="89"/>
      <c r="D1324" s="95">
        <f t="shared" si="343"/>
        <v>0</v>
      </c>
      <c r="E1324" s="95">
        <f>B1324*A1311</f>
        <v>0</v>
      </c>
      <c r="F1324" s="18">
        <f t="shared" si="344"/>
        <v>0</v>
      </c>
      <c r="G1324" s="87"/>
      <c r="H1324" s="18"/>
      <c r="I1324" s="89">
        <f t="shared" si="345"/>
        <v>0</v>
      </c>
      <c r="J1324" s="118"/>
      <c r="K1324" s="3">
        <f t="shared" si="346"/>
        <v>0</v>
      </c>
      <c r="L1324" s="3"/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  <c r="Z1324" s="77"/>
    </row>
    <row r="1325" ht="15.75" customHeight="1">
      <c r="A1325" s="31"/>
      <c r="B1325" s="89"/>
      <c r="C1325" s="89"/>
      <c r="D1325" s="18">
        <f t="shared" si="343"/>
        <v>0</v>
      </c>
      <c r="E1325" s="18">
        <f>B1325*A1311</f>
        <v>0</v>
      </c>
      <c r="F1325" s="18">
        <f t="shared" si="344"/>
        <v>0</v>
      </c>
      <c r="G1325" s="143">
        <f>F1327/A1311</f>
        <v>0</v>
      </c>
      <c r="H1325" s="18"/>
      <c r="I1325" s="89">
        <f t="shared" si="345"/>
        <v>0</v>
      </c>
      <c r="J1325" s="3"/>
      <c r="K1325" s="3">
        <f t="shared" si="346"/>
        <v>0</v>
      </c>
      <c r="L1325" s="3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</row>
    <row r="1326" ht="15.75" customHeight="1">
      <c r="A1326" s="31"/>
      <c r="B1326" s="89"/>
      <c r="C1326" s="89"/>
      <c r="D1326" s="18">
        <f t="shared" si="343"/>
        <v>0</v>
      </c>
      <c r="E1326" s="18">
        <f>B1326*A1311</f>
        <v>0</v>
      </c>
      <c r="F1326" s="18">
        <f t="shared" si="344"/>
        <v>0</v>
      </c>
      <c r="G1326" s="142"/>
      <c r="H1326" s="18"/>
      <c r="I1326" s="89">
        <f t="shared" si="345"/>
        <v>0</v>
      </c>
      <c r="J1326" s="3"/>
      <c r="K1326" s="3">
        <f t="shared" si="346"/>
        <v>0</v>
      </c>
      <c r="L1326" s="3"/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  <c r="Z1326" s="77"/>
    </row>
    <row r="1327" ht="15.75" customHeight="1">
      <c r="A1327" s="4" t="s">
        <v>495</v>
      </c>
      <c r="B1327" s="97">
        <f>SUM(B1313:B1326)</f>
        <v>0</v>
      </c>
      <c r="C1327" s="96"/>
      <c r="D1327" s="97">
        <f t="shared" ref="D1327:F1327" si="347">SUM(D1313:D1326)</f>
        <v>0</v>
      </c>
      <c r="E1327" s="97">
        <f t="shared" si="347"/>
        <v>0</v>
      </c>
      <c r="F1327" s="97">
        <f t="shared" si="347"/>
        <v>0</v>
      </c>
      <c r="G1327" s="87"/>
      <c r="H1327" s="96"/>
      <c r="I1327" s="97">
        <f t="shared" ref="I1327:L1327" si="348">SUM(I1313:I1326)</f>
        <v>0</v>
      </c>
      <c r="J1327" s="98">
        <f t="shared" si="348"/>
        <v>0</v>
      </c>
      <c r="K1327" s="98">
        <f t="shared" si="348"/>
        <v>0</v>
      </c>
      <c r="L1327" s="98">
        <f t="shared" si="348"/>
        <v>0</v>
      </c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  <c r="Z1327" s="77"/>
    </row>
    <row r="1328" ht="15.75" customHeight="1">
      <c r="A1328" s="8"/>
      <c r="B1328" s="100"/>
      <c r="C1328" s="100"/>
      <c r="D1328" s="100"/>
      <c r="E1328" s="100"/>
      <c r="F1328" s="100"/>
      <c r="G1328" s="100"/>
      <c r="H1328" s="100"/>
      <c r="I1328" s="101" t="s">
        <v>496</v>
      </c>
      <c r="J1328" s="100"/>
      <c r="K1328" s="100"/>
      <c r="L1328" s="101" t="s">
        <v>497</v>
      </c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  <c r="Z1328" s="77"/>
    </row>
    <row r="1329" ht="15.75" customHeight="1">
      <c r="A1329" s="8"/>
      <c r="B1329" s="100"/>
      <c r="C1329" s="100"/>
      <c r="D1329" s="100"/>
      <c r="E1329" s="100"/>
      <c r="F1329" s="100"/>
      <c r="G1329" s="100"/>
      <c r="H1329" s="100"/>
      <c r="I1329" s="104">
        <f>G1325*A1311</f>
        <v>0</v>
      </c>
      <c r="J1329" s="100"/>
      <c r="K1329" s="100"/>
      <c r="L1329" s="104"/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  <c r="Z1329" s="77"/>
    </row>
    <row r="1330" ht="15.75" customHeight="1">
      <c r="A1330" s="8"/>
      <c r="B1330" s="100"/>
      <c r="C1330" s="100"/>
      <c r="D1330" s="100"/>
      <c r="E1330" s="100"/>
      <c r="F1330" s="100"/>
      <c r="G1330" s="100"/>
      <c r="H1330" s="100"/>
      <c r="I1330" s="107"/>
      <c r="J1330" s="100"/>
      <c r="K1330" s="100"/>
      <c r="L1330" s="107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</row>
    <row r="1331" ht="15.75" customHeight="1">
      <c r="A1331" s="8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</row>
    <row r="1332" ht="15.75" customHeight="1">
      <c r="A1332" s="66"/>
      <c r="B1332" s="75"/>
      <c r="C1332" s="75"/>
      <c r="D1332" s="75"/>
      <c r="E1332" s="75"/>
      <c r="F1332" s="75"/>
      <c r="G1332" s="75"/>
      <c r="H1332" s="75"/>
      <c r="I1332" s="75"/>
      <c r="J1332" s="75"/>
      <c r="K1332" s="75"/>
      <c r="L1332" s="76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</row>
    <row r="1333" ht="15.75" customHeight="1">
      <c r="A1333" s="78" t="s">
        <v>478</v>
      </c>
      <c r="B1333" s="79" t="s">
        <v>479</v>
      </c>
      <c r="C1333" s="75"/>
      <c r="D1333" s="76"/>
      <c r="E1333" s="80" t="s">
        <v>480</v>
      </c>
      <c r="F1333" s="75"/>
      <c r="G1333" s="76"/>
      <c r="H1333" s="79" t="s">
        <v>481</v>
      </c>
      <c r="I1333" s="75"/>
      <c r="J1333" s="75"/>
      <c r="K1333" s="75"/>
      <c r="L1333" s="76"/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  <c r="Z1333" s="77"/>
    </row>
    <row r="1334" ht="15.75" customHeight="1">
      <c r="A1334" s="177">
        <v>4.0</v>
      </c>
      <c r="B1334" s="82" t="s">
        <v>482</v>
      </c>
      <c r="C1334" s="82" t="s">
        <v>483</v>
      </c>
      <c r="D1334" s="82" t="s">
        <v>484</v>
      </c>
      <c r="E1334" s="82" t="s">
        <v>485</v>
      </c>
      <c r="F1334" s="82" t="s">
        <v>484</v>
      </c>
      <c r="G1334" s="82" t="s">
        <v>524</v>
      </c>
      <c r="H1334" s="82" t="s">
        <v>486</v>
      </c>
      <c r="I1334" s="82" t="s">
        <v>487</v>
      </c>
      <c r="J1334" s="147" t="s">
        <v>488</v>
      </c>
      <c r="K1334" s="85" t="s">
        <v>489</v>
      </c>
      <c r="L1334" s="85" t="s">
        <v>490</v>
      </c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</row>
    <row r="1335" ht="15.75" customHeight="1">
      <c r="A1335" s="86" t="s">
        <v>491</v>
      </c>
      <c r="B1335" s="87"/>
      <c r="C1335" s="87"/>
      <c r="D1335" s="87"/>
      <c r="E1335" s="87"/>
      <c r="F1335" s="87"/>
      <c r="G1335" s="87"/>
      <c r="H1335" s="87"/>
      <c r="I1335" s="87"/>
      <c r="J1335" s="115"/>
      <c r="K1335" s="87"/>
      <c r="L1335" s="87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  <c r="Z1335" s="77"/>
    </row>
    <row r="1336" ht="15.75" customHeight="1">
      <c r="A1336" s="2"/>
      <c r="B1336" s="89"/>
      <c r="C1336" s="89"/>
      <c r="D1336" s="18">
        <f t="shared" ref="D1336:D1349" si="349">C1336*B1336</f>
        <v>0</v>
      </c>
      <c r="E1336" s="18">
        <f>B1336*A1334</f>
        <v>0</v>
      </c>
      <c r="F1336" s="18">
        <f t="shared" ref="F1336:F1349" si="350">E1336*C1336</f>
        <v>0</v>
      </c>
      <c r="G1336" s="140">
        <v>0.0</v>
      </c>
      <c r="H1336" s="18"/>
      <c r="I1336" s="89">
        <f t="shared" ref="I1336:I1349" si="351">H1336*E1336</f>
        <v>0</v>
      </c>
      <c r="J1336" s="116"/>
      <c r="K1336" s="3">
        <f t="shared" ref="K1336:K1349" si="352">J1336*I1336</f>
        <v>0</v>
      </c>
      <c r="L1336" s="3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  <c r="Z1336" s="77"/>
    </row>
    <row r="1337" ht="15.75" customHeight="1">
      <c r="A1337" s="2"/>
      <c r="B1337" s="89"/>
      <c r="C1337" s="89"/>
      <c r="D1337" s="18">
        <f t="shared" si="349"/>
        <v>0</v>
      </c>
      <c r="E1337" s="18">
        <f>B1337*A1334</f>
        <v>0</v>
      </c>
      <c r="F1337" s="18">
        <f t="shared" si="350"/>
        <v>0</v>
      </c>
      <c r="G1337" s="87"/>
      <c r="H1337" s="18"/>
      <c r="I1337" s="89">
        <f t="shared" si="351"/>
        <v>0</v>
      </c>
      <c r="J1337" s="116"/>
      <c r="K1337" s="3">
        <f t="shared" si="352"/>
        <v>0</v>
      </c>
      <c r="L1337" s="3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  <c r="Z1337" s="77"/>
    </row>
    <row r="1338" ht="15.75" customHeight="1">
      <c r="A1338" s="2"/>
      <c r="B1338" s="18"/>
      <c r="C1338" s="18"/>
      <c r="D1338" s="18">
        <f t="shared" si="349"/>
        <v>0</v>
      </c>
      <c r="E1338" s="18">
        <f>B1338*A1334</f>
        <v>0</v>
      </c>
      <c r="F1338" s="18">
        <f t="shared" si="350"/>
        <v>0</v>
      </c>
      <c r="G1338" s="148" t="s">
        <v>527</v>
      </c>
      <c r="H1338" s="18"/>
      <c r="I1338" s="89">
        <f t="shared" si="351"/>
        <v>0</v>
      </c>
      <c r="J1338" s="116"/>
      <c r="K1338" s="3">
        <f t="shared" si="352"/>
        <v>0</v>
      </c>
      <c r="L1338" s="3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  <c r="Z1338" s="77"/>
    </row>
    <row r="1339" ht="15.75" customHeight="1">
      <c r="A1339" s="2"/>
      <c r="B1339" s="18"/>
      <c r="C1339" s="18"/>
      <c r="D1339" s="18">
        <f t="shared" si="349"/>
        <v>0</v>
      </c>
      <c r="E1339" s="18">
        <f>B1339*A1334</f>
        <v>0</v>
      </c>
      <c r="F1339" s="18">
        <f t="shared" si="350"/>
        <v>0</v>
      </c>
      <c r="G1339" s="142"/>
      <c r="H1339" s="18"/>
      <c r="I1339" s="89">
        <f t="shared" si="351"/>
        <v>0</v>
      </c>
      <c r="J1339" s="116"/>
      <c r="K1339" s="3">
        <f t="shared" si="352"/>
        <v>0</v>
      </c>
      <c r="L1339" s="3"/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  <c r="Z1339" s="77"/>
    </row>
    <row r="1340" ht="15.75" customHeight="1">
      <c r="A1340" s="2"/>
      <c r="B1340" s="18"/>
      <c r="C1340" s="18"/>
      <c r="D1340" s="18">
        <f t="shared" si="349"/>
        <v>0</v>
      </c>
      <c r="E1340" s="18">
        <f>B1340*A1334</f>
        <v>0</v>
      </c>
      <c r="F1340" s="18">
        <f t="shared" si="350"/>
        <v>0</v>
      </c>
      <c r="G1340" s="142"/>
      <c r="H1340" s="18"/>
      <c r="I1340" s="89">
        <f t="shared" si="351"/>
        <v>0</v>
      </c>
      <c r="J1340" s="116"/>
      <c r="K1340" s="3">
        <f t="shared" si="352"/>
        <v>0</v>
      </c>
      <c r="L1340" s="3"/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</row>
    <row r="1341" ht="15.75" customHeight="1">
      <c r="A1341" s="2"/>
      <c r="B1341" s="18"/>
      <c r="C1341" s="18"/>
      <c r="D1341" s="18">
        <f t="shared" si="349"/>
        <v>0</v>
      </c>
      <c r="E1341" s="18">
        <f>B1341*A1334</f>
        <v>0</v>
      </c>
      <c r="F1341" s="18">
        <f t="shared" si="350"/>
        <v>0</v>
      </c>
      <c r="G1341" s="87"/>
      <c r="H1341" s="18"/>
      <c r="I1341" s="89">
        <f t="shared" si="351"/>
        <v>0</v>
      </c>
      <c r="J1341" s="116"/>
      <c r="K1341" s="3">
        <f t="shared" si="352"/>
        <v>0</v>
      </c>
      <c r="L1341" s="3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  <c r="Z1341" s="77"/>
    </row>
    <row r="1342" ht="15.75" customHeight="1">
      <c r="A1342" s="2"/>
      <c r="B1342" s="18"/>
      <c r="C1342" s="18"/>
      <c r="D1342" s="18">
        <f t="shared" si="349"/>
        <v>0</v>
      </c>
      <c r="E1342" s="18">
        <f>B1342*A1334</f>
        <v>0</v>
      </c>
      <c r="F1342" s="18">
        <f t="shared" si="350"/>
        <v>0</v>
      </c>
      <c r="G1342" s="59"/>
      <c r="H1342" s="18"/>
      <c r="I1342" s="89">
        <f t="shared" si="351"/>
        <v>0</v>
      </c>
      <c r="J1342" s="116"/>
      <c r="K1342" s="3">
        <f t="shared" si="352"/>
        <v>0</v>
      </c>
      <c r="L1342" s="3"/>
      <c r="M1342" s="77"/>
      <c r="N1342" s="77"/>
      <c r="O1342" s="77"/>
      <c r="P1342" s="77"/>
      <c r="Q1342" s="77"/>
      <c r="R1342" s="77"/>
      <c r="S1342" s="77"/>
      <c r="T1342" s="77"/>
      <c r="U1342" s="77"/>
      <c r="V1342" s="77"/>
      <c r="W1342" s="77"/>
      <c r="X1342" s="77"/>
      <c r="Y1342" s="77"/>
      <c r="Z1342" s="77"/>
    </row>
    <row r="1343" ht="15.75" customHeight="1">
      <c r="A1343" s="2"/>
      <c r="B1343" s="89"/>
      <c r="C1343" s="89"/>
      <c r="D1343" s="18">
        <f t="shared" si="349"/>
        <v>0</v>
      </c>
      <c r="E1343" s="18">
        <f>B1343*A1334</f>
        <v>0</v>
      </c>
      <c r="F1343" s="18">
        <f t="shared" si="350"/>
        <v>0</v>
      </c>
      <c r="G1343" s="148" t="s">
        <v>528</v>
      </c>
      <c r="H1343" s="18"/>
      <c r="I1343" s="89">
        <f t="shared" si="351"/>
        <v>0</v>
      </c>
      <c r="J1343" s="116"/>
      <c r="K1343" s="3">
        <f t="shared" si="352"/>
        <v>0</v>
      </c>
      <c r="L1343" s="3"/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  <c r="Z1343" s="77"/>
    </row>
    <row r="1344" ht="15.75" customHeight="1">
      <c r="A1344" s="2"/>
      <c r="B1344" s="89"/>
      <c r="C1344" s="89"/>
      <c r="D1344" s="18">
        <f t="shared" si="349"/>
        <v>0</v>
      </c>
      <c r="E1344" s="18">
        <f>B1344*A1334</f>
        <v>0</v>
      </c>
      <c r="F1344" s="18">
        <f t="shared" si="350"/>
        <v>0</v>
      </c>
      <c r="G1344" s="142"/>
      <c r="H1344" s="18"/>
      <c r="I1344" s="89">
        <f t="shared" si="351"/>
        <v>0</v>
      </c>
      <c r="J1344" s="116"/>
      <c r="K1344" s="3">
        <f t="shared" si="352"/>
        <v>0</v>
      </c>
      <c r="L1344" s="3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  <c r="Z1344" s="77"/>
    </row>
    <row r="1345" ht="15.75" customHeight="1">
      <c r="A1345" s="1"/>
      <c r="B1345" s="89"/>
      <c r="C1345" s="89"/>
      <c r="D1345" s="18">
        <f t="shared" si="349"/>
        <v>0</v>
      </c>
      <c r="E1345" s="18">
        <f>B1345*A1334</f>
        <v>0</v>
      </c>
      <c r="F1345" s="18">
        <f t="shared" si="350"/>
        <v>0</v>
      </c>
      <c r="G1345" s="142"/>
      <c r="H1345" s="18"/>
      <c r="I1345" s="89">
        <f t="shared" si="351"/>
        <v>0</v>
      </c>
      <c r="J1345" s="116"/>
      <c r="K1345" s="3">
        <f t="shared" si="352"/>
        <v>0</v>
      </c>
      <c r="L1345" s="3"/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  <c r="Z1345" s="77"/>
    </row>
    <row r="1346" ht="15.75" customHeight="1">
      <c r="A1346" s="1"/>
      <c r="B1346" s="89"/>
      <c r="C1346" s="89"/>
      <c r="D1346" s="18">
        <f t="shared" si="349"/>
        <v>0</v>
      </c>
      <c r="E1346" s="18">
        <f>B1346*A1334</f>
        <v>0</v>
      </c>
      <c r="F1346" s="18">
        <f t="shared" si="350"/>
        <v>0</v>
      </c>
      <c r="G1346" s="142"/>
      <c r="H1346" s="18"/>
      <c r="I1346" s="89">
        <f t="shared" si="351"/>
        <v>0</v>
      </c>
      <c r="J1346" s="116"/>
      <c r="K1346" s="3">
        <f t="shared" si="352"/>
        <v>0</v>
      </c>
      <c r="L1346" s="3"/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  <c r="Z1346" s="77"/>
    </row>
    <row r="1347" ht="15.75" customHeight="1">
      <c r="A1347" s="31"/>
      <c r="B1347" s="89"/>
      <c r="C1347" s="89"/>
      <c r="D1347" s="95">
        <f t="shared" si="349"/>
        <v>0</v>
      </c>
      <c r="E1347" s="95">
        <f>B1347*A1334</f>
        <v>0</v>
      </c>
      <c r="F1347" s="18">
        <f t="shared" si="350"/>
        <v>0</v>
      </c>
      <c r="G1347" s="87"/>
      <c r="H1347" s="18"/>
      <c r="I1347" s="89">
        <f t="shared" si="351"/>
        <v>0</v>
      </c>
      <c r="J1347" s="118"/>
      <c r="K1347" s="3">
        <f t="shared" si="352"/>
        <v>0</v>
      </c>
      <c r="L1347" s="3"/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  <c r="Z1347" s="77"/>
    </row>
    <row r="1348" ht="15.75" customHeight="1">
      <c r="A1348" s="31"/>
      <c r="B1348" s="89"/>
      <c r="C1348" s="89"/>
      <c r="D1348" s="18">
        <f t="shared" si="349"/>
        <v>0</v>
      </c>
      <c r="E1348" s="18">
        <f>B1348*A1334</f>
        <v>0</v>
      </c>
      <c r="F1348" s="18">
        <f t="shared" si="350"/>
        <v>0</v>
      </c>
      <c r="G1348" s="143">
        <f>F1350/A1334</f>
        <v>0</v>
      </c>
      <c r="H1348" s="18"/>
      <c r="I1348" s="89">
        <f t="shared" si="351"/>
        <v>0</v>
      </c>
      <c r="J1348" s="3"/>
      <c r="K1348" s="3">
        <f t="shared" si="352"/>
        <v>0</v>
      </c>
      <c r="L1348" s="3"/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  <c r="Z1348" s="77"/>
    </row>
    <row r="1349" ht="15.75" customHeight="1">
      <c r="A1349" s="31"/>
      <c r="B1349" s="89"/>
      <c r="C1349" s="89"/>
      <c r="D1349" s="18">
        <f t="shared" si="349"/>
        <v>0</v>
      </c>
      <c r="E1349" s="18">
        <f>B1349*A1334</f>
        <v>0</v>
      </c>
      <c r="F1349" s="18">
        <f t="shared" si="350"/>
        <v>0</v>
      </c>
      <c r="G1349" s="142"/>
      <c r="H1349" s="18"/>
      <c r="I1349" s="89">
        <f t="shared" si="351"/>
        <v>0</v>
      </c>
      <c r="J1349" s="3"/>
      <c r="K1349" s="3">
        <f t="shared" si="352"/>
        <v>0</v>
      </c>
      <c r="L1349" s="3"/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  <c r="Z1349" s="77"/>
    </row>
    <row r="1350" ht="15.75" customHeight="1">
      <c r="A1350" s="4" t="s">
        <v>495</v>
      </c>
      <c r="B1350" s="97">
        <f>SUM(B1336:B1349)</f>
        <v>0</v>
      </c>
      <c r="C1350" s="96"/>
      <c r="D1350" s="97">
        <f t="shared" ref="D1350:F1350" si="353">SUM(D1336:D1349)</f>
        <v>0</v>
      </c>
      <c r="E1350" s="97">
        <f t="shared" si="353"/>
        <v>0</v>
      </c>
      <c r="F1350" s="97">
        <f t="shared" si="353"/>
        <v>0</v>
      </c>
      <c r="G1350" s="87"/>
      <c r="H1350" s="96"/>
      <c r="I1350" s="97">
        <f t="shared" ref="I1350:L1350" si="354">SUM(I1336:I1349)</f>
        <v>0</v>
      </c>
      <c r="J1350" s="98">
        <f t="shared" si="354"/>
        <v>0</v>
      </c>
      <c r="K1350" s="98">
        <f t="shared" si="354"/>
        <v>0</v>
      </c>
      <c r="L1350" s="98">
        <f t="shared" si="354"/>
        <v>0</v>
      </c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  <c r="Z1350" s="77"/>
    </row>
    <row r="1351" ht="15.75" customHeight="1">
      <c r="A1351" s="8"/>
      <c r="B1351" s="100"/>
      <c r="C1351" s="100"/>
      <c r="D1351" s="100"/>
      <c r="E1351" s="100"/>
      <c r="F1351" s="100"/>
      <c r="G1351" s="100"/>
      <c r="H1351" s="100"/>
      <c r="I1351" s="101" t="s">
        <v>496</v>
      </c>
      <c r="J1351" s="100"/>
      <c r="K1351" s="100"/>
      <c r="L1351" s="101" t="s">
        <v>497</v>
      </c>
      <c r="M1351" s="77"/>
      <c r="N1351" s="77"/>
      <c r="O1351" s="77"/>
      <c r="P1351" s="77"/>
      <c r="Q1351" s="77"/>
      <c r="R1351" s="77"/>
      <c r="S1351" s="77"/>
      <c r="T1351" s="77"/>
      <c r="U1351" s="77"/>
      <c r="V1351" s="77"/>
      <c r="W1351" s="77"/>
      <c r="X1351" s="77"/>
      <c r="Y1351" s="77"/>
      <c r="Z1351" s="77"/>
    </row>
    <row r="1352" ht="15.75" customHeight="1">
      <c r="A1352" s="8"/>
      <c r="B1352" s="100"/>
      <c r="C1352" s="100"/>
      <c r="D1352" s="100"/>
      <c r="E1352" s="100"/>
      <c r="F1352" s="100"/>
      <c r="G1352" s="100"/>
      <c r="H1352" s="100"/>
      <c r="I1352" s="104">
        <f>G1348*A1334</f>
        <v>0</v>
      </c>
      <c r="J1352" s="100"/>
      <c r="K1352" s="100"/>
      <c r="L1352" s="104"/>
      <c r="M1352" s="77"/>
      <c r="N1352" s="77"/>
      <c r="O1352" s="77"/>
      <c r="P1352" s="77"/>
      <c r="Q1352" s="77"/>
      <c r="R1352" s="77"/>
      <c r="S1352" s="77"/>
      <c r="T1352" s="77"/>
      <c r="U1352" s="77"/>
      <c r="V1352" s="77"/>
      <c r="W1352" s="77"/>
      <c r="X1352" s="77"/>
      <c r="Y1352" s="77"/>
      <c r="Z1352" s="77"/>
    </row>
    <row r="1353" ht="15.75" customHeight="1">
      <c r="A1353" s="8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  <c r="Z1353" s="77"/>
    </row>
    <row r="1354" ht="15.75" customHeight="1">
      <c r="A1354" s="8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  <c r="Z1354" s="77"/>
    </row>
    <row r="1355" ht="15.75" customHeight="1">
      <c r="A1355" s="66"/>
      <c r="B1355" s="75"/>
      <c r="C1355" s="75"/>
      <c r="D1355" s="75"/>
      <c r="E1355" s="75"/>
      <c r="F1355" s="75"/>
      <c r="G1355" s="75"/>
      <c r="H1355" s="75"/>
      <c r="I1355" s="75"/>
      <c r="J1355" s="75"/>
      <c r="K1355" s="75"/>
      <c r="L1355" s="76"/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  <c r="Z1355" s="77"/>
    </row>
    <row r="1356" ht="15.75" customHeight="1">
      <c r="A1356" s="78" t="s">
        <v>478</v>
      </c>
      <c r="B1356" s="79" t="s">
        <v>479</v>
      </c>
      <c r="C1356" s="75"/>
      <c r="D1356" s="76"/>
      <c r="E1356" s="80" t="s">
        <v>480</v>
      </c>
      <c r="F1356" s="75"/>
      <c r="G1356" s="76"/>
      <c r="H1356" s="79" t="s">
        <v>481</v>
      </c>
      <c r="I1356" s="75"/>
      <c r="J1356" s="75"/>
      <c r="K1356" s="75"/>
      <c r="L1356" s="76"/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  <c r="Z1356" s="77"/>
    </row>
    <row r="1357" ht="15.75" customHeight="1">
      <c r="A1357" s="177">
        <v>4.0</v>
      </c>
      <c r="B1357" s="82" t="s">
        <v>482</v>
      </c>
      <c r="C1357" s="82" t="s">
        <v>483</v>
      </c>
      <c r="D1357" s="82" t="s">
        <v>484</v>
      </c>
      <c r="E1357" s="82" t="s">
        <v>485</v>
      </c>
      <c r="F1357" s="82" t="s">
        <v>484</v>
      </c>
      <c r="G1357" s="82" t="s">
        <v>524</v>
      </c>
      <c r="H1357" s="82" t="s">
        <v>486</v>
      </c>
      <c r="I1357" s="82" t="s">
        <v>487</v>
      </c>
      <c r="J1357" s="147" t="s">
        <v>488</v>
      </c>
      <c r="K1357" s="85" t="s">
        <v>489</v>
      </c>
      <c r="L1357" s="85" t="s">
        <v>490</v>
      </c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</row>
    <row r="1358" ht="15.75" customHeight="1">
      <c r="A1358" s="86" t="s">
        <v>491</v>
      </c>
      <c r="B1358" s="87"/>
      <c r="C1358" s="87"/>
      <c r="D1358" s="87"/>
      <c r="E1358" s="87"/>
      <c r="F1358" s="87"/>
      <c r="G1358" s="87"/>
      <c r="H1358" s="87"/>
      <c r="I1358" s="87"/>
      <c r="J1358" s="115"/>
      <c r="K1358" s="87"/>
      <c r="L1358" s="87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  <c r="Z1358" s="77"/>
    </row>
    <row r="1359" ht="15.75" customHeight="1">
      <c r="A1359" s="2"/>
      <c r="B1359" s="89"/>
      <c r="C1359" s="89"/>
      <c r="D1359" s="18">
        <f t="shared" ref="D1359:D1372" si="355">C1359*B1359</f>
        <v>0</v>
      </c>
      <c r="E1359" s="18">
        <f>B1359*A1357</f>
        <v>0</v>
      </c>
      <c r="F1359" s="18">
        <f t="shared" ref="F1359:F1372" si="356">E1359*C1359</f>
        <v>0</v>
      </c>
      <c r="G1359" s="140">
        <v>0.0</v>
      </c>
      <c r="H1359" s="18"/>
      <c r="I1359" s="89">
        <f t="shared" ref="I1359:I1372" si="357">H1359*E1359</f>
        <v>0</v>
      </c>
      <c r="J1359" s="116"/>
      <c r="K1359" s="3">
        <f t="shared" ref="K1359:K1372" si="358">J1359*I1359</f>
        <v>0</v>
      </c>
      <c r="L1359" s="3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  <c r="Z1359" s="77"/>
    </row>
    <row r="1360" ht="15.75" customHeight="1">
      <c r="A1360" s="2"/>
      <c r="B1360" s="89"/>
      <c r="C1360" s="89"/>
      <c r="D1360" s="18">
        <f t="shared" si="355"/>
        <v>0</v>
      </c>
      <c r="E1360" s="18">
        <f>B1360*A1357</f>
        <v>0</v>
      </c>
      <c r="F1360" s="18">
        <f t="shared" si="356"/>
        <v>0</v>
      </c>
      <c r="G1360" s="87"/>
      <c r="H1360" s="18"/>
      <c r="I1360" s="89">
        <f t="shared" si="357"/>
        <v>0</v>
      </c>
      <c r="J1360" s="116"/>
      <c r="K1360" s="3">
        <f t="shared" si="358"/>
        <v>0</v>
      </c>
      <c r="L1360" s="3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  <c r="Z1360" s="77"/>
    </row>
    <row r="1361" ht="15.75" customHeight="1">
      <c r="A1361" s="2"/>
      <c r="B1361" s="18"/>
      <c r="C1361" s="18"/>
      <c r="D1361" s="18">
        <f t="shared" si="355"/>
        <v>0</v>
      </c>
      <c r="E1361" s="18">
        <f>B1361*A1357</f>
        <v>0</v>
      </c>
      <c r="F1361" s="18">
        <f t="shared" si="356"/>
        <v>0</v>
      </c>
      <c r="G1361" s="148" t="s">
        <v>527</v>
      </c>
      <c r="H1361" s="18"/>
      <c r="I1361" s="89">
        <f t="shared" si="357"/>
        <v>0</v>
      </c>
      <c r="J1361" s="116"/>
      <c r="K1361" s="3">
        <f t="shared" si="358"/>
        <v>0</v>
      </c>
      <c r="L1361" s="3"/>
      <c r="M1361" s="77"/>
      <c r="N1361" s="77"/>
      <c r="O1361" s="77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  <c r="Z1361" s="77"/>
    </row>
    <row r="1362" ht="15.75" customHeight="1">
      <c r="A1362" s="2"/>
      <c r="B1362" s="18"/>
      <c r="C1362" s="18"/>
      <c r="D1362" s="18">
        <f t="shared" si="355"/>
        <v>0</v>
      </c>
      <c r="E1362" s="18">
        <f>B1362*A1357</f>
        <v>0</v>
      </c>
      <c r="F1362" s="18">
        <f t="shared" si="356"/>
        <v>0</v>
      </c>
      <c r="G1362" s="142"/>
      <c r="H1362" s="18"/>
      <c r="I1362" s="89">
        <f t="shared" si="357"/>
        <v>0</v>
      </c>
      <c r="J1362" s="116"/>
      <c r="K1362" s="3">
        <f t="shared" si="358"/>
        <v>0</v>
      </c>
      <c r="L1362" s="3"/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  <c r="Z1362" s="77"/>
    </row>
    <row r="1363" ht="15.75" customHeight="1">
      <c r="A1363" s="2"/>
      <c r="B1363" s="18"/>
      <c r="C1363" s="18"/>
      <c r="D1363" s="18">
        <f t="shared" si="355"/>
        <v>0</v>
      </c>
      <c r="E1363" s="18">
        <f>B1363*A1357</f>
        <v>0</v>
      </c>
      <c r="F1363" s="18">
        <f t="shared" si="356"/>
        <v>0</v>
      </c>
      <c r="G1363" s="142"/>
      <c r="H1363" s="18"/>
      <c r="I1363" s="89">
        <f t="shared" si="357"/>
        <v>0</v>
      </c>
      <c r="J1363" s="116"/>
      <c r="K1363" s="3">
        <f t="shared" si="358"/>
        <v>0</v>
      </c>
      <c r="L1363" s="3"/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  <c r="Z1363" s="77"/>
    </row>
    <row r="1364" ht="15.75" customHeight="1">
      <c r="A1364" s="2"/>
      <c r="B1364" s="18"/>
      <c r="C1364" s="18"/>
      <c r="D1364" s="18">
        <f t="shared" si="355"/>
        <v>0</v>
      </c>
      <c r="E1364" s="18">
        <f>B1364*A1357</f>
        <v>0</v>
      </c>
      <c r="F1364" s="18">
        <f t="shared" si="356"/>
        <v>0</v>
      </c>
      <c r="G1364" s="87"/>
      <c r="H1364" s="18"/>
      <c r="I1364" s="89">
        <f t="shared" si="357"/>
        <v>0</v>
      </c>
      <c r="J1364" s="116"/>
      <c r="K1364" s="3">
        <f t="shared" si="358"/>
        <v>0</v>
      </c>
      <c r="L1364" s="3"/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  <c r="Z1364" s="77"/>
    </row>
    <row r="1365" ht="15.75" customHeight="1">
      <c r="A1365" s="2"/>
      <c r="B1365" s="18"/>
      <c r="C1365" s="18"/>
      <c r="D1365" s="18">
        <f t="shared" si="355"/>
        <v>0</v>
      </c>
      <c r="E1365" s="18">
        <f>B1365*A1357</f>
        <v>0</v>
      </c>
      <c r="F1365" s="18">
        <f t="shared" si="356"/>
        <v>0</v>
      </c>
      <c r="G1365" s="59"/>
      <c r="H1365" s="18"/>
      <c r="I1365" s="89">
        <f t="shared" si="357"/>
        <v>0</v>
      </c>
      <c r="J1365" s="116"/>
      <c r="K1365" s="3">
        <f t="shared" si="358"/>
        <v>0</v>
      </c>
      <c r="L1365" s="3"/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  <c r="Z1365" s="77"/>
    </row>
    <row r="1366" ht="15.75" customHeight="1">
      <c r="A1366" s="2"/>
      <c r="B1366" s="89"/>
      <c r="C1366" s="89"/>
      <c r="D1366" s="18">
        <f t="shared" si="355"/>
        <v>0</v>
      </c>
      <c r="E1366" s="18">
        <f>B1366*A1357</f>
        <v>0</v>
      </c>
      <c r="F1366" s="18">
        <f t="shared" si="356"/>
        <v>0</v>
      </c>
      <c r="G1366" s="148" t="s">
        <v>528</v>
      </c>
      <c r="H1366" s="18"/>
      <c r="I1366" s="89">
        <f t="shared" si="357"/>
        <v>0</v>
      </c>
      <c r="J1366" s="116"/>
      <c r="K1366" s="3">
        <f t="shared" si="358"/>
        <v>0</v>
      </c>
      <c r="L1366" s="3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  <c r="Z1366" s="77"/>
    </row>
    <row r="1367" ht="15.75" customHeight="1">
      <c r="A1367" s="2"/>
      <c r="B1367" s="89"/>
      <c r="C1367" s="89"/>
      <c r="D1367" s="18">
        <f t="shared" si="355"/>
        <v>0</v>
      </c>
      <c r="E1367" s="18">
        <f>B1367*A1357</f>
        <v>0</v>
      </c>
      <c r="F1367" s="18">
        <f t="shared" si="356"/>
        <v>0</v>
      </c>
      <c r="G1367" s="142"/>
      <c r="H1367" s="18"/>
      <c r="I1367" s="89">
        <f t="shared" si="357"/>
        <v>0</v>
      </c>
      <c r="J1367" s="116"/>
      <c r="K1367" s="3">
        <f t="shared" si="358"/>
        <v>0</v>
      </c>
      <c r="L1367" s="3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  <c r="Z1367" s="77"/>
    </row>
    <row r="1368" ht="15.75" customHeight="1">
      <c r="A1368" s="1"/>
      <c r="B1368" s="89"/>
      <c r="C1368" s="89"/>
      <c r="D1368" s="18">
        <f t="shared" si="355"/>
        <v>0</v>
      </c>
      <c r="E1368" s="18">
        <f>B1368*A1357</f>
        <v>0</v>
      </c>
      <c r="F1368" s="18">
        <f t="shared" si="356"/>
        <v>0</v>
      </c>
      <c r="G1368" s="142"/>
      <c r="H1368" s="18"/>
      <c r="I1368" s="89">
        <f t="shared" si="357"/>
        <v>0</v>
      </c>
      <c r="J1368" s="116"/>
      <c r="K1368" s="3">
        <f t="shared" si="358"/>
        <v>0</v>
      </c>
      <c r="L1368" s="3"/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  <c r="Z1368" s="77"/>
    </row>
    <row r="1369" ht="15.75" customHeight="1">
      <c r="A1369" s="1"/>
      <c r="B1369" s="89"/>
      <c r="C1369" s="89"/>
      <c r="D1369" s="18">
        <f t="shared" si="355"/>
        <v>0</v>
      </c>
      <c r="E1369" s="18">
        <f>B1369*A1357</f>
        <v>0</v>
      </c>
      <c r="F1369" s="18">
        <f t="shared" si="356"/>
        <v>0</v>
      </c>
      <c r="G1369" s="142"/>
      <c r="H1369" s="18"/>
      <c r="I1369" s="89">
        <f t="shared" si="357"/>
        <v>0</v>
      </c>
      <c r="J1369" s="116"/>
      <c r="K1369" s="3">
        <f t="shared" si="358"/>
        <v>0</v>
      </c>
      <c r="L1369" s="3"/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  <c r="Z1369" s="77"/>
    </row>
    <row r="1370" ht="15.75" customHeight="1">
      <c r="A1370" s="31"/>
      <c r="B1370" s="89"/>
      <c r="C1370" s="89"/>
      <c r="D1370" s="95">
        <f t="shared" si="355"/>
        <v>0</v>
      </c>
      <c r="E1370" s="95">
        <f>B1370*A1357</f>
        <v>0</v>
      </c>
      <c r="F1370" s="18">
        <f t="shared" si="356"/>
        <v>0</v>
      </c>
      <c r="G1370" s="87"/>
      <c r="H1370" s="18"/>
      <c r="I1370" s="89">
        <f t="shared" si="357"/>
        <v>0</v>
      </c>
      <c r="J1370" s="118"/>
      <c r="K1370" s="3">
        <f t="shared" si="358"/>
        <v>0</v>
      </c>
      <c r="L1370" s="3"/>
      <c r="M1370" s="77"/>
      <c r="N1370" s="77"/>
      <c r="O1370" s="77"/>
      <c r="P1370" s="77"/>
      <c r="Q1370" s="77"/>
      <c r="R1370" s="77"/>
      <c r="S1370" s="77"/>
      <c r="T1370" s="77"/>
      <c r="U1370" s="77"/>
      <c r="V1370" s="77"/>
      <c r="W1370" s="77"/>
      <c r="X1370" s="77"/>
      <c r="Y1370" s="77"/>
      <c r="Z1370" s="77"/>
    </row>
    <row r="1371" ht="15.75" customHeight="1">
      <c r="A1371" s="31"/>
      <c r="B1371" s="89"/>
      <c r="C1371" s="89"/>
      <c r="D1371" s="18">
        <f t="shared" si="355"/>
        <v>0</v>
      </c>
      <c r="E1371" s="18">
        <f>B1371*A1357</f>
        <v>0</v>
      </c>
      <c r="F1371" s="18">
        <f t="shared" si="356"/>
        <v>0</v>
      </c>
      <c r="G1371" s="143">
        <f>F1373/A1357</f>
        <v>0</v>
      </c>
      <c r="H1371" s="18"/>
      <c r="I1371" s="89">
        <f t="shared" si="357"/>
        <v>0</v>
      </c>
      <c r="J1371" s="3"/>
      <c r="K1371" s="3">
        <f t="shared" si="358"/>
        <v>0</v>
      </c>
      <c r="L1371" s="3"/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  <c r="Z1371" s="77"/>
    </row>
    <row r="1372" ht="15.75" customHeight="1">
      <c r="A1372" s="31"/>
      <c r="B1372" s="89"/>
      <c r="C1372" s="89"/>
      <c r="D1372" s="18">
        <f t="shared" si="355"/>
        <v>0</v>
      </c>
      <c r="E1372" s="18">
        <f>B1372*A1357</f>
        <v>0</v>
      </c>
      <c r="F1372" s="18">
        <f t="shared" si="356"/>
        <v>0</v>
      </c>
      <c r="G1372" s="142"/>
      <c r="H1372" s="18"/>
      <c r="I1372" s="89">
        <f t="shared" si="357"/>
        <v>0</v>
      </c>
      <c r="J1372" s="3"/>
      <c r="K1372" s="3">
        <f t="shared" si="358"/>
        <v>0</v>
      </c>
      <c r="L1372" s="3"/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  <c r="Z1372" s="77"/>
    </row>
    <row r="1373" ht="15.75" customHeight="1">
      <c r="A1373" s="4" t="s">
        <v>495</v>
      </c>
      <c r="B1373" s="97">
        <f>SUM(B1359:B1372)</f>
        <v>0</v>
      </c>
      <c r="C1373" s="96"/>
      <c r="D1373" s="97">
        <f t="shared" ref="D1373:F1373" si="359">SUM(D1359:D1372)</f>
        <v>0</v>
      </c>
      <c r="E1373" s="97">
        <f t="shared" si="359"/>
        <v>0</v>
      </c>
      <c r="F1373" s="97">
        <f t="shared" si="359"/>
        <v>0</v>
      </c>
      <c r="G1373" s="87"/>
      <c r="H1373" s="96"/>
      <c r="I1373" s="97">
        <f t="shared" ref="I1373:L1373" si="360">SUM(I1359:I1372)</f>
        <v>0</v>
      </c>
      <c r="J1373" s="98">
        <f t="shared" si="360"/>
        <v>0</v>
      </c>
      <c r="K1373" s="98">
        <f t="shared" si="360"/>
        <v>0</v>
      </c>
      <c r="L1373" s="98">
        <f t="shared" si="360"/>
        <v>0</v>
      </c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  <c r="Z1373" s="77"/>
    </row>
    <row r="1374" ht="15.75" customHeight="1">
      <c r="A1374" s="8"/>
      <c r="B1374" s="100"/>
      <c r="C1374" s="100"/>
      <c r="D1374" s="100"/>
      <c r="E1374" s="100"/>
      <c r="F1374" s="100"/>
      <c r="G1374" s="100"/>
      <c r="H1374" s="100"/>
      <c r="I1374" s="101" t="s">
        <v>496</v>
      </c>
      <c r="J1374" s="100"/>
      <c r="K1374" s="100"/>
      <c r="L1374" s="101" t="s">
        <v>497</v>
      </c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  <c r="Z1374" s="77"/>
    </row>
    <row r="1375" ht="15.75" customHeight="1">
      <c r="A1375" s="8"/>
      <c r="B1375" s="100"/>
      <c r="C1375" s="100"/>
      <c r="D1375" s="100"/>
      <c r="E1375" s="100"/>
      <c r="F1375" s="100"/>
      <c r="G1375" s="100"/>
      <c r="H1375" s="100"/>
      <c r="I1375" s="104">
        <f>G1371*A1357</f>
        <v>0</v>
      </c>
      <c r="J1375" s="100"/>
      <c r="K1375" s="100"/>
      <c r="L1375" s="104"/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  <c r="Z1375" s="77"/>
    </row>
    <row r="1376" ht="15.75" customHeight="1">
      <c r="A1376" s="8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  <c r="Z1376" s="77"/>
    </row>
    <row r="1377" ht="15.75" customHeight="1">
      <c r="A1377" s="8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  <c r="Z1377" s="77"/>
    </row>
    <row r="1378" ht="15.75" customHeight="1">
      <c r="A1378" s="78" t="s">
        <v>478</v>
      </c>
      <c r="B1378" s="79" t="s">
        <v>479</v>
      </c>
      <c r="C1378" s="75"/>
      <c r="D1378" s="76"/>
      <c r="E1378" s="80" t="s">
        <v>480</v>
      </c>
      <c r="F1378" s="75"/>
      <c r="G1378" s="76"/>
      <c r="H1378" s="79" t="s">
        <v>481</v>
      </c>
      <c r="I1378" s="75"/>
      <c r="J1378" s="75"/>
      <c r="K1378" s="75"/>
      <c r="L1378" s="76"/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  <c r="Z1378" s="77"/>
    </row>
    <row r="1379" ht="15.75" customHeight="1">
      <c r="A1379" s="177">
        <v>4.0</v>
      </c>
      <c r="B1379" s="82" t="s">
        <v>482</v>
      </c>
      <c r="C1379" s="82" t="s">
        <v>483</v>
      </c>
      <c r="D1379" s="82" t="s">
        <v>484</v>
      </c>
      <c r="E1379" s="82" t="s">
        <v>485</v>
      </c>
      <c r="F1379" s="82" t="s">
        <v>484</v>
      </c>
      <c r="G1379" s="82" t="s">
        <v>524</v>
      </c>
      <c r="H1379" s="82" t="s">
        <v>486</v>
      </c>
      <c r="I1379" s="82" t="s">
        <v>487</v>
      </c>
      <c r="J1379" s="147" t="s">
        <v>488</v>
      </c>
      <c r="K1379" s="85" t="s">
        <v>489</v>
      </c>
      <c r="L1379" s="85" t="s">
        <v>490</v>
      </c>
      <c r="M1379" s="77"/>
      <c r="N1379" s="77"/>
      <c r="O1379" s="77"/>
      <c r="P1379" s="77"/>
      <c r="Q1379" s="77"/>
      <c r="R1379" s="77"/>
      <c r="S1379" s="77"/>
      <c r="T1379" s="77"/>
      <c r="U1379" s="77"/>
      <c r="V1379" s="77"/>
      <c r="W1379" s="77"/>
      <c r="X1379" s="77"/>
      <c r="Y1379" s="77"/>
      <c r="Z1379" s="77"/>
    </row>
    <row r="1380" ht="15.75" customHeight="1">
      <c r="A1380" s="86" t="s">
        <v>491</v>
      </c>
      <c r="B1380" s="87"/>
      <c r="C1380" s="87"/>
      <c r="D1380" s="87"/>
      <c r="E1380" s="87"/>
      <c r="F1380" s="87"/>
      <c r="G1380" s="87"/>
      <c r="H1380" s="87"/>
      <c r="I1380" s="87"/>
      <c r="J1380" s="115"/>
      <c r="K1380" s="87"/>
      <c r="L1380" s="87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  <c r="Z1380" s="77"/>
    </row>
    <row r="1381" ht="15.75" customHeight="1">
      <c r="A1381" s="2"/>
      <c r="B1381" s="89"/>
      <c r="C1381" s="89"/>
      <c r="D1381" s="18">
        <f t="shared" ref="D1381:D1394" si="361">C1381*B1381</f>
        <v>0</v>
      </c>
      <c r="E1381" s="18">
        <f>B1381*A1379</f>
        <v>0</v>
      </c>
      <c r="F1381" s="18">
        <f t="shared" ref="F1381:F1394" si="362">E1381*C1381</f>
        <v>0</v>
      </c>
      <c r="G1381" s="140">
        <v>0.0</v>
      </c>
      <c r="H1381" s="18"/>
      <c r="I1381" s="89">
        <f t="shared" ref="I1381:I1394" si="363">H1381*E1381</f>
        <v>0</v>
      </c>
      <c r="J1381" s="116"/>
      <c r="K1381" s="3">
        <f t="shared" ref="K1381:K1394" si="364">J1381*I1381</f>
        <v>0</v>
      </c>
      <c r="L1381" s="3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  <c r="Z1381" s="77"/>
    </row>
    <row r="1382" ht="15.75" customHeight="1">
      <c r="A1382" s="2"/>
      <c r="B1382" s="89"/>
      <c r="C1382" s="89"/>
      <c r="D1382" s="18">
        <f t="shared" si="361"/>
        <v>0</v>
      </c>
      <c r="E1382" s="18">
        <f>B1382*A1379</f>
        <v>0</v>
      </c>
      <c r="F1382" s="18">
        <f t="shared" si="362"/>
        <v>0</v>
      </c>
      <c r="G1382" s="87"/>
      <c r="H1382" s="18"/>
      <c r="I1382" s="89">
        <f t="shared" si="363"/>
        <v>0</v>
      </c>
      <c r="J1382" s="116"/>
      <c r="K1382" s="3">
        <f t="shared" si="364"/>
        <v>0</v>
      </c>
      <c r="L1382" s="3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</row>
    <row r="1383" ht="15.75" customHeight="1">
      <c r="A1383" s="2"/>
      <c r="B1383" s="18"/>
      <c r="C1383" s="18"/>
      <c r="D1383" s="18">
        <f t="shared" si="361"/>
        <v>0</v>
      </c>
      <c r="E1383" s="18">
        <f>B1383*A1379</f>
        <v>0</v>
      </c>
      <c r="F1383" s="18">
        <f t="shared" si="362"/>
        <v>0</v>
      </c>
      <c r="G1383" s="148" t="s">
        <v>527</v>
      </c>
      <c r="H1383" s="18"/>
      <c r="I1383" s="89">
        <f t="shared" si="363"/>
        <v>0</v>
      </c>
      <c r="J1383" s="116"/>
      <c r="K1383" s="3">
        <f t="shared" si="364"/>
        <v>0</v>
      </c>
      <c r="L1383" s="3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  <c r="Z1383" s="77"/>
    </row>
    <row r="1384" ht="15.75" customHeight="1">
      <c r="A1384" s="2"/>
      <c r="B1384" s="18"/>
      <c r="C1384" s="18"/>
      <c r="D1384" s="18">
        <f t="shared" si="361"/>
        <v>0</v>
      </c>
      <c r="E1384" s="18">
        <f>B1384*A1379</f>
        <v>0</v>
      </c>
      <c r="F1384" s="18">
        <f t="shared" si="362"/>
        <v>0</v>
      </c>
      <c r="G1384" s="142"/>
      <c r="H1384" s="18"/>
      <c r="I1384" s="89">
        <f t="shared" si="363"/>
        <v>0</v>
      </c>
      <c r="J1384" s="116"/>
      <c r="K1384" s="3">
        <f t="shared" si="364"/>
        <v>0</v>
      </c>
      <c r="L1384" s="3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  <c r="Z1384" s="77"/>
    </row>
    <row r="1385" ht="15.75" customHeight="1">
      <c r="A1385" s="2"/>
      <c r="B1385" s="18"/>
      <c r="C1385" s="18"/>
      <c r="D1385" s="18">
        <f t="shared" si="361"/>
        <v>0</v>
      </c>
      <c r="E1385" s="18">
        <f>B1385*A1379</f>
        <v>0</v>
      </c>
      <c r="F1385" s="18">
        <f t="shared" si="362"/>
        <v>0</v>
      </c>
      <c r="G1385" s="142"/>
      <c r="H1385" s="18"/>
      <c r="I1385" s="89">
        <f t="shared" si="363"/>
        <v>0</v>
      </c>
      <c r="J1385" s="116"/>
      <c r="K1385" s="3">
        <f t="shared" si="364"/>
        <v>0</v>
      </c>
      <c r="L1385" s="3"/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  <c r="Z1385" s="77"/>
    </row>
    <row r="1386" ht="15.75" customHeight="1">
      <c r="A1386" s="2"/>
      <c r="B1386" s="18"/>
      <c r="C1386" s="18"/>
      <c r="D1386" s="18">
        <f t="shared" si="361"/>
        <v>0</v>
      </c>
      <c r="E1386" s="18">
        <f>B1386*A1379</f>
        <v>0</v>
      </c>
      <c r="F1386" s="18">
        <f t="shared" si="362"/>
        <v>0</v>
      </c>
      <c r="G1386" s="87"/>
      <c r="H1386" s="18"/>
      <c r="I1386" s="89">
        <f t="shared" si="363"/>
        <v>0</v>
      </c>
      <c r="J1386" s="116"/>
      <c r="K1386" s="3">
        <f t="shared" si="364"/>
        <v>0</v>
      </c>
      <c r="L1386" s="3"/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  <c r="Z1386" s="77"/>
    </row>
    <row r="1387" ht="15.75" customHeight="1">
      <c r="A1387" s="2"/>
      <c r="B1387" s="18"/>
      <c r="C1387" s="18"/>
      <c r="D1387" s="18">
        <f t="shared" si="361"/>
        <v>0</v>
      </c>
      <c r="E1387" s="18">
        <f>B1387*A1379</f>
        <v>0</v>
      </c>
      <c r="F1387" s="18">
        <f t="shared" si="362"/>
        <v>0</v>
      </c>
      <c r="G1387" s="59"/>
      <c r="H1387" s="18"/>
      <c r="I1387" s="89">
        <f t="shared" si="363"/>
        <v>0</v>
      </c>
      <c r="J1387" s="116"/>
      <c r="K1387" s="3">
        <f t="shared" si="364"/>
        <v>0</v>
      </c>
      <c r="L1387" s="3"/>
      <c r="M1387" s="77"/>
      <c r="N1387" s="77"/>
      <c r="O1387" s="77"/>
      <c r="P1387" s="77"/>
      <c r="Q1387" s="77"/>
      <c r="R1387" s="77"/>
      <c r="S1387" s="77"/>
      <c r="T1387" s="77"/>
      <c r="U1387" s="77"/>
      <c r="V1387" s="77"/>
      <c r="W1387" s="77"/>
      <c r="X1387" s="77"/>
      <c r="Y1387" s="77"/>
      <c r="Z1387" s="77"/>
    </row>
    <row r="1388" ht="15.75" customHeight="1">
      <c r="A1388" s="2"/>
      <c r="B1388" s="89"/>
      <c r="C1388" s="89"/>
      <c r="D1388" s="18">
        <f t="shared" si="361"/>
        <v>0</v>
      </c>
      <c r="E1388" s="18">
        <f>B1388*A1379</f>
        <v>0</v>
      </c>
      <c r="F1388" s="18">
        <f t="shared" si="362"/>
        <v>0</v>
      </c>
      <c r="G1388" s="148" t="s">
        <v>528</v>
      </c>
      <c r="H1388" s="18"/>
      <c r="I1388" s="89">
        <f t="shared" si="363"/>
        <v>0</v>
      </c>
      <c r="J1388" s="116"/>
      <c r="K1388" s="3">
        <f t="shared" si="364"/>
        <v>0</v>
      </c>
      <c r="L1388" s="3"/>
      <c r="M1388" s="77"/>
      <c r="N1388" s="77"/>
      <c r="O1388" s="77"/>
      <c r="P1388" s="77"/>
      <c r="Q1388" s="77"/>
      <c r="R1388" s="77"/>
      <c r="S1388" s="77"/>
      <c r="T1388" s="77"/>
      <c r="U1388" s="77"/>
      <c r="V1388" s="77"/>
      <c r="W1388" s="77"/>
      <c r="X1388" s="77"/>
      <c r="Y1388" s="77"/>
      <c r="Z1388" s="77"/>
    </row>
    <row r="1389" ht="15.75" customHeight="1">
      <c r="A1389" s="2"/>
      <c r="B1389" s="89"/>
      <c r="C1389" s="89"/>
      <c r="D1389" s="18">
        <f t="shared" si="361"/>
        <v>0</v>
      </c>
      <c r="E1389" s="18">
        <f>B1389*A1379</f>
        <v>0</v>
      </c>
      <c r="F1389" s="18">
        <f t="shared" si="362"/>
        <v>0</v>
      </c>
      <c r="G1389" s="142"/>
      <c r="H1389" s="18"/>
      <c r="I1389" s="89">
        <f t="shared" si="363"/>
        <v>0</v>
      </c>
      <c r="J1389" s="116"/>
      <c r="K1389" s="3">
        <f t="shared" si="364"/>
        <v>0</v>
      </c>
      <c r="L1389" s="3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  <c r="Z1389" s="77"/>
    </row>
    <row r="1390" ht="15.75" customHeight="1">
      <c r="A1390" s="1"/>
      <c r="B1390" s="89"/>
      <c r="C1390" s="89"/>
      <c r="D1390" s="18">
        <f t="shared" si="361"/>
        <v>0</v>
      </c>
      <c r="E1390" s="18">
        <f>B1390*A1379</f>
        <v>0</v>
      </c>
      <c r="F1390" s="18">
        <f t="shared" si="362"/>
        <v>0</v>
      </c>
      <c r="G1390" s="142"/>
      <c r="H1390" s="18"/>
      <c r="I1390" s="89">
        <f t="shared" si="363"/>
        <v>0</v>
      </c>
      <c r="J1390" s="116"/>
      <c r="K1390" s="3">
        <f t="shared" si="364"/>
        <v>0</v>
      </c>
      <c r="L1390" s="3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  <c r="Z1390" s="77"/>
    </row>
    <row r="1391" ht="15.75" customHeight="1">
      <c r="A1391" s="1"/>
      <c r="B1391" s="89"/>
      <c r="C1391" s="89"/>
      <c r="D1391" s="18">
        <f t="shared" si="361"/>
        <v>0</v>
      </c>
      <c r="E1391" s="18">
        <f>B1391*A1379</f>
        <v>0</v>
      </c>
      <c r="F1391" s="18">
        <f t="shared" si="362"/>
        <v>0</v>
      </c>
      <c r="G1391" s="142"/>
      <c r="H1391" s="18"/>
      <c r="I1391" s="89">
        <f t="shared" si="363"/>
        <v>0</v>
      </c>
      <c r="J1391" s="116"/>
      <c r="K1391" s="3">
        <f t="shared" si="364"/>
        <v>0</v>
      </c>
      <c r="L1391" s="3"/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  <c r="Z1391" s="77"/>
    </row>
    <row r="1392" ht="15.75" customHeight="1">
      <c r="A1392" s="31"/>
      <c r="B1392" s="89"/>
      <c r="C1392" s="89"/>
      <c r="D1392" s="95">
        <f t="shared" si="361"/>
        <v>0</v>
      </c>
      <c r="E1392" s="95">
        <f>B1392*A1379</f>
        <v>0</v>
      </c>
      <c r="F1392" s="18">
        <f t="shared" si="362"/>
        <v>0</v>
      </c>
      <c r="G1392" s="87"/>
      <c r="H1392" s="18"/>
      <c r="I1392" s="89">
        <f t="shared" si="363"/>
        <v>0</v>
      </c>
      <c r="J1392" s="118"/>
      <c r="K1392" s="3">
        <f t="shared" si="364"/>
        <v>0</v>
      </c>
      <c r="L1392" s="3"/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  <c r="Z1392" s="77"/>
    </row>
    <row r="1393" ht="15.75" customHeight="1">
      <c r="A1393" s="31"/>
      <c r="B1393" s="89"/>
      <c r="C1393" s="89"/>
      <c r="D1393" s="18">
        <f t="shared" si="361"/>
        <v>0</v>
      </c>
      <c r="E1393" s="18">
        <f>B1393*A1379</f>
        <v>0</v>
      </c>
      <c r="F1393" s="18">
        <f t="shared" si="362"/>
        <v>0</v>
      </c>
      <c r="G1393" s="143">
        <f>F1395/A1379</f>
        <v>0</v>
      </c>
      <c r="H1393" s="18"/>
      <c r="I1393" s="89">
        <f t="shared" si="363"/>
        <v>0</v>
      </c>
      <c r="J1393" s="3"/>
      <c r="K1393" s="3">
        <f t="shared" si="364"/>
        <v>0</v>
      </c>
      <c r="L1393" s="3"/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  <c r="Z1393" s="77"/>
    </row>
    <row r="1394" ht="15.75" customHeight="1">
      <c r="A1394" s="31"/>
      <c r="B1394" s="89"/>
      <c r="C1394" s="89"/>
      <c r="D1394" s="18">
        <f t="shared" si="361"/>
        <v>0</v>
      </c>
      <c r="E1394" s="18">
        <f>B1394*A1379</f>
        <v>0</v>
      </c>
      <c r="F1394" s="18">
        <f t="shared" si="362"/>
        <v>0</v>
      </c>
      <c r="G1394" s="142"/>
      <c r="H1394" s="18"/>
      <c r="I1394" s="89">
        <f t="shared" si="363"/>
        <v>0</v>
      </c>
      <c r="J1394" s="3"/>
      <c r="K1394" s="3">
        <f t="shared" si="364"/>
        <v>0</v>
      </c>
      <c r="L1394" s="3"/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  <c r="Z1394" s="77"/>
    </row>
    <row r="1395" ht="15.75" customHeight="1">
      <c r="A1395" s="4" t="s">
        <v>495</v>
      </c>
      <c r="B1395" s="97">
        <f>SUM(B1381:B1394)</f>
        <v>0</v>
      </c>
      <c r="C1395" s="96"/>
      <c r="D1395" s="97">
        <f t="shared" ref="D1395:F1395" si="365">SUM(D1381:D1394)</f>
        <v>0</v>
      </c>
      <c r="E1395" s="97">
        <f t="shared" si="365"/>
        <v>0</v>
      </c>
      <c r="F1395" s="97">
        <f t="shared" si="365"/>
        <v>0</v>
      </c>
      <c r="G1395" s="87"/>
      <c r="H1395" s="96"/>
      <c r="I1395" s="97">
        <f t="shared" ref="I1395:L1395" si="366">SUM(I1381:I1394)</f>
        <v>0</v>
      </c>
      <c r="J1395" s="98">
        <f t="shared" si="366"/>
        <v>0</v>
      </c>
      <c r="K1395" s="98">
        <f t="shared" si="366"/>
        <v>0</v>
      </c>
      <c r="L1395" s="98">
        <f t="shared" si="366"/>
        <v>0</v>
      </c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  <c r="Z1395" s="77"/>
    </row>
    <row r="1396" ht="15.75" customHeight="1">
      <c r="A1396" s="8"/>
      <c r="B1396" s="100"/>
      <c r="C1396" s="100"/>
      <c r="D1396" s="100"/>
      <c r="E1396" s="100"/>
      <c r="F1396" s="100"/>
      <c r="G1396" s="100"/>
      <c r="H1396" s="100"/>
      <c r="I1396" s="101" t="s">
        <v>496</v>
      </c>
      <c r="J1396" s="100"/>
      <c r="K1396" s="100"/>
      <c r="L1396" s="101" t="s">
        <v>497</v>
      </c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</row>
    <row r="1397" ht="15.75" customHeight="1">
      <c r="A1397" s="8"/>
      <c r="B1397" s="100"/>
      <c r="C1397" s="100"/>
      <c r="D1397" s="100"/>
      <c r="E1397" s="100"/>
      <c r="F1397" s="100"/>
      <c r="G1397" s="100"/>
      <c r="H1397" s="100"/>
      <c r="I1397" s="104">
        <f>G1393*A1379</f>
        <v>0</v>
      </c>
      <c r="J1397" s="100"/>
      <c r="K1397" s="100"/>
      <c r="L1397" s="104"/>
      <c r="M1397" s="77"/>
      <c r="N1397" s="77"/>
      <c r="O1397" s="77"/>
      <c r="P1397" s="77"/>
      <c r="Q1397" s="77"/>
      <c r="R1397" s="77"/>
      <c r="S1397" s="77"/>
      <c r="T1397" s="77"/>
      <c r="U1397" s="77"/>
      <c r="V1397" s="77"/>
      <c r="W1397" s="77"/>
      <c r="X1397" s="77"/>
      <c r="Y1397" s="77"/>
      <c r="Z1397" s="77"/>
    </row>
    <row r="1398" ht="15.75" customHeight="1">
      <c r="A1398" s="8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  <c r="Z1398" s="77"/>
    </row>
    <row r="1399" ht="15.75" customHeight="1">
      <c r="A1399" s="8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  <c r="Z1399" s="77"/>
    </row>
    <row r="1400" ht="15.75" customHeight="1">
      <c r="A1400" s="66"/>
      <c r="B1400" s="75"/>
      <c r="C1400" s="75"/>
      <c r="D1400" s="75"/>
      <c r="E1400" s="75"/>
      <c r="F1400" s="75"/>
      <c r="G1400" s="75"/>
      <c r="H1400" s="75"/>
      <c r="I1400" s="75"/>
      <c r="J1400" s="75"/>
      <c r="K1400" s="75"/>
      <c r="L1400" s="76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  <c r="Z1400" s="77"/>
    </row>
    <row r="1401" ht="15.75" customHeight="1">
      <c r="A1401" s="78" t="s">
        <v>478</v>
      </c>
      <c r="B1401" s="79" t="s">
        <v>479</v>
      </c>
      <c r="C1401" s="75"/>
      <c r="D1401" s="76"/>
      <c r="E1401" s="80" t="s">
        <v>480</v>
      </c>
      <c r="F1401" s="75"/>
      <c r="G1401" s="76"/>
      <c r="H1401" s="79" t="s">
        <v>481</v>
      </c>
      <c r="I1401" s="75"/>
      <c r="J1401" s="75"/>
      <c r="K1401" s="75"/>
      <c r="L1401" s="76"/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  <c r="Z1401" s="77"/>
    </row>
    <row r="1402" ht="15.75" customHeight="1">
      <c r="A1402" s="177">
        <v>4.0</v>
      </c>
      <c r="B1402" s="82" t="s">
        <v>482</v>
      </c>
      <c r="C1402" s="82" t="s">
        <v>483</v>
      </c>
      <c r="D1402" s="82" t="s">
        <v>484</v>
      </c>
      <c r="E1402" s="82" t="s">
        <v>485</v>
      </c>
      <c r="F1402" s="82" t="s">
        <v>484</v>
      </c>
      <c r="G1402" s="82" t="s">
        <v>524</v>
      </c>
      <c r="H1402" s="82" t="s">
        <v>486</v>
      </c>
      <c r="I1402" s="82" t="s">
        <v>487</v>
      </c>
      <c r="J1402" s="147" t="s">
        <v>488</v>
      </c>
      <c r="K1402" s="85" t="s">
        <v>489</v>
      </c>
      <c r="L1402" s="85" t="s">
        <v>490</v>
      </c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  <c r="Z1402" s="77"/>
    </row>
    <row r="1403" ht="15.75" customHeight="1">
      <c r="A1403" s="86" t="s">
        <v>491</v>
      </c>
      <c r="B1403" s="87"/>
      <c r="C1403" s="87"/>
      <c r="D1403" s="87"/>
      <c r="E1403" s="87"/>
      <c r="F1403" s="87"/>
      <c r="G1403" s="87"/>
      <c r="H1403" s="87"/>
      <c r="I1403" s="87"/>
      <c r="J1403" s="115"/>
      <c r="K1403" s="87"/>
      <c r="L1403" s="87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</row>
    <row r="1404" ht="15.75" customHeight="1">
      <c r="A1404" s="2"/>
      <c r="B1404" s="89"/>
      <c r="C1404" s="89"/>
      <c r="D1404" s="18">
        <f t="shared" ref="D1404:D1417" si="367">C1404*B1404</f>
        <v>0</v>
      </c>
      <c r="E1404" s="18">
        <f>B1404*A1402</f>
        <v>0</v>
      </c>
      <c r="F1404" s="18">
        <f t="shared" ref="F1404:F1417" si="368">E1404*C1404</f>
        <v>0</v>
      </c>
      <c r="G1404" s="140">
        <v>0.0</v>
      </c>
      <c r="H1404" s="18"/>
      <c r="I1404" s="89">
        <f t="shared" ref="I1404:I1417" si="369">H1404*E1404</f>
        <v>0</v>
      </c>
      <c r="J1404" s="116"/>
      <c r="K1404" s="3">
        <f t="shared" ref="K1404:K1417" si="370">J1404*I1404</f>
        <v>0</v>
      </c>
      <c r="L1404" s="3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  <c r="Z1404" s="77"/>
    </row>
    <row r="1405" ht="15.75" customHeight="1">
      <c r="A1405" s="2"/>
      <c r="B1405" s="89"/>
      <c r="C1405" s="89"/>
      <c r="D1405" s="18">
        <f t="shared" si="367"/>
        <v>0</v>
      </c>
      <c r="E1405" s="18">
        <f>B1405*A1402</f>
        <v>0</v>
      </c>
      <c r="F1405" s="18">
        <f t="shared" si="368"/>
        <v>0</v>
      </c>
      <c r="G1405" s="87"/>
      <c r="H1405" s="18"/>
      <c r="I1405" s="89">
        <f t="shared" si="369"/>
        <v>0</v>
      </c>
      <c r="J1405" s="116"/>
      <c r="K1405" s="3">
        <f t="shared" si="370"/>
        <v>0</v>
      </c>
      <c r="L1405" s="3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  <c r="Z1405" s="77"/>
    </row>
    <row r="1406" ht="15.75" customHeight="1">
      <c r="A1406" s="2"/>
      <c r="B1406" s="18"/>
      <c r="C1406" s="18"/>
      <c r="D1406" s="18">
        <f t="shared" si="367"/>
        <v>0</v>
      </c>
      <c r="E1406" s="18">
        <f>B1406*A1402</f>
        <v>0</v>
      </c>
      <c r="F1406" s="18">
        <f t="shared" si="368"/>
        <v>0</v>
      </c>
      <c r="G1406" s="148" t="s">
        <v>527</v>
      </c>
      <c r="H1406" s="18"/>
      <c r="I1406" s="89">
        <f t="shared" si="369"/>
        <v>0</v>
      </c>
      <c r="J1406" s="116"/>
      <c r="K1406" s="3">
        <f t="shared" si="370"/>
        <v>0</v>
      </c>
      <c r="L1406" s="3"/>
      <c r="M1406" s="77"/>
      <c r="N1406" s="77"/>
      <c r="O1406" s="77"/>
      <c r="P1406" s="77"/>
      <c r="Q1406" s="77"/>
      <c r="R1406" s="77"/>
      <c r="S1406" s="77"/>
      <c r="T1406" s="77"/>
      <c r="U1406" s="77"/>
      <c r="V1406" s="77"/>
      <c r="W1406" s="77"/>
      <c r="X1406" s="77"/>
      <c r="Y1406" s="77"/>
      <c r="Z1406" s="77"/>
    </row>
    <row r="1407" ht="15.75" customHeight="1">
      <c r="A1407" s="2"/>
      <c r="B1407" s="18"/>
      <c r="C1407" s="18"/>
      <c r="D1407" s="18">
        <f t="shared" si="367"/>
        <v>0</v>
      </c>
      <c r="E1407" s="18">
        <f>B1407*A1402</f>
        <v>0</v>
      </c>
      <c r="F1407" s="18">
        <f t="shared" si="368"/>
        <v>0</v>
      </c>
      <c r="G1407" s="142"/>
      <c r="H1407" s="18"/>
      <c r="I1407" s="89">
        <f t="shared" si="369"/>
        <v>0</v>
      </c>
      <c r="J1407" s="116"/>
      <c r="K1407" s="3">
        <f t="shared" si="370"/>
        <v>0</v>
      </c>
      <c r="L1407" s="3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  <c r="Z1407" s="77"/>
    </row>
    <row r="1408" ht="15.75" customHeight="1">
      <c r="A1408" s="2"/>
      <c r="B1408" s="18"/>
      <c r="C1408" s="18"/>
      <c r="D1408" s="18">
        <f t="shared" si="367"/>
        <v>0</v>
      </c>
      <c r="E1408" s="18">
        <f>B1408*A1402</f>
        <v>0</v>
      </c>
      <c r="F1408" s="18">
        <f t="shared" si="368"/>
        <v>0</v>
      </c>
      <c r="G1408" s="142"/>
      <c r="H1408" s="18"/>
      <c r="I1408" s="89">
        <f t="shared" si="369"/>
        <v>0</v>
      </c>
      <c r="J1408" s="116"/>
      <c r="K1408" s="3">
        <f t="shared" si="370"/>
        <v>0</v>
      </c>
      <c r="L1408" s="3"/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  <c r="Z1408" s="77"/>
    </row>
    <row r="1409" ht="15.75" customHeight="1">
      <c r="A1409" s="2"/>
      <c r="B1409" s="18"/>
      <c r="C1409" s="18"/>
      <c r="D1409" s="18">
        <f t="shared" si="367"/>
        <v>0</v>
      </c>
      <c r="E1409" s="18">
        <f>B1409*A1402</f>
        <v>0</v>
      </c>
      <c r="F1409" s="18">
        <f t="shared" si="368"/>
        <v>0</v>
      </c>
      <c r="G1409" s="87"/>
      <c r="H1409" s="18"/>
      <c r="I1409" s="89">
        <f t="shared" si="369"/>
        <v>0</v>
      </c>
      <c r="J1409" s="116"/>
      <c r="K1409" s="3">
        <f t="shared" si="370"/>
        <v>0</v>
      </c>
      <c r="L1409" s="3"/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  <c r="Z1409" s="77"/>
    </row>
    <row r="1410" ht="15.75" customHeight="1">
      <c r="A1410" s="2"/>
      <c r="B1410" s="18"/>
      <c r="C1410" s="18"/>
      <c r="D1410" s="18">
        <f t="shared" si="367"/>
        <v>0</v>
      </c>
      <c r="E1410" s="18">
        <f>B1410*A1402</f>
        <v>0</v>
      </c>
      <c r="F1410" s="18">
        <f t="shared" si="368"/>
        <v>0</v>
      </c>
      <c r="G1410" s="59"/>
      <c r="H1410" s="18"/>
      <c r="I1410" s="89">
        <f t="shared" si="369"/>
        <v>0</v>
      </c>
      <c r="J1410" s="116"/>
      <c r="K1410" s="3">
        <f t="shared" si="370"/>
        <v>0</v>
      </c>
      <c r="L1410" s="3"/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  <c r="Z1410" s="77"/>
    </row>
    <row r="1411" ht="15.75" customHeight="1">
      <c r="A1411" s="2"/>
      <c r="B1411" s="89"/>
      <c r="C1411" s="89"/>
      <c r="D1411" s="18">
        <f t="shared" si="367"/>
        <v>0</v>
      </c>
      <c r="E1411" s="18">
        <f>B1411*A1402</f>
        <v>0</v>
      </c>
      <c r="F1411" s="18">
        <f t="shared" si="368"/>
        <v>0</v>
      </c>
      <c r="G1411" s="148" t="s">
        <v>528</v>
      </c>
      <c r="H1411" s="18"/>
      <c r="I1411" s="89">
        <f t="shared" si="369"/>
        <v>0</v>
      </c>
      <c r="J1411" s="116"/>
      <c r="K1411" s="3">
        <f t="shared" si="370"/>
        <v>0</v>
      </c>
      <c r="L1411" s="3"/>
      <c r="M1411" s="77"/>
      <c r="N1411" s="77"/>
      <c r="O1411" s="77"/>
      <c r="P1411" s="77"/>
      <c r="Q1411" s="77"/>
      <c r="R1411" s="77"/>
      <c r="S1411" s="77"/>
      <c r="T1411" s="77"/>
      <c r="U1411" s="77"/>
      <c r="V1411" s="77"/>
      <c r="W1411" s="77"/>
      <c r="X1411" s="77"/>
      <c r="Y1411" s="77"/>
      <c r="Z1411" s="77"/>
    </row>
    <row r="1412" ht="15.75" customHeight="1">
      <c r="A1412" s="2"/>
      <c r="B1412" s="89"/>
      <c r="C1412" s="89"/>
      <c r="D1412" s="18">
        <f t="shared" si="367"/>
        <v>0</v>
      </c>
      <c r="E1412" s="18">
        <f>B1412*A1402</f>
        <v>0</v>
      </c>
      <c r="F1412" s="18">
        <f t="shared" si="368"/>
        <v>0</v>
      </c>
      <c r="G1412" s="142"/>
      <c r="H1412" s="18"/>
      <c r="I1412" s="89">
        <f t="shared" si="369"/>
        <v>0</v>
      </c>
      <c r="J1412" s="116"/>
      <c r="K1412" s="3">
        <f t="shared" si="370"/>
        <v>0</v>
      </c>
      <c r="L1412" s="3"/>
      <c r="M1412" s="77"/>
      <c r="N1412" s="77"/>
      <c r="O1412" s="77"/>
      <c r="P1412" s="77"/>
      <c r="Q1412" s="77"/>
      <c r="R1412" s="77"/>
      <c r="S1412" s="77"/>
      <c r="T1412" s="77"/>
      <c r="U1412" s="77"/>
      <c r="V1412" s="77"/>
      <c r="W1412" s="77"/>
      <c r="X1412" s="77"/>
      <c r="Y1412" s="77"/>
      <c r="Z1412" s="77"/>
    </row>
    <row r="1413" ht="15.75" customHeight="1">
      <c r="A1413" s="1"/>
      <c r="B1413" s="89"/>
      <c r="C1413" s="89"/>
      <c r="D1413" s="18">
        <f t="shared" si="367"/>
        <v>0</v>
      </c>
      <c r="E1413" s="18">
        <f>B1413*A1402</f>
        <v>0</v>
      </c>
      <c r="F1413" s="18">
        <f t="shared" si="368"/>
        <v>0</v>
      </c>
      <c r="G1413" s="142"/>
      <c r="H1413" s="18"/>
      <c r="I1413" s="89">
        <f t="shared" si="369"/>
        <v>0</v>
      </c>
      <c r="J1413" s="116"/>
      <c r="K1413" s="3">
        <f t="shared" si="370"/>
        <v>0</v>
      </c>
      <c r="L1413" s="3"/>
      <c r="M1413" s="77"/>
      <c r="N1413" s="77"/>
      <c r="O1413" s="77"/>
      <c r="P1413" s="77"/>
      <c r="Q1413" s="77"/>
      <c r="R1413" s="77"/>
      <c r="S1413" s="77"/>
      <c r="T1413" s="77"/>
      <c r="U1413" s="77"/>
      <c r="V1413" s="77"/>
      <c r="W1413" s="77"/>
      <c r="X1413" s="77"/>
      <c r="Y1413" s="77"/>
      <c r="Z1413" s="77"/>
    </row>
    <row r="1414" ht="15.75" customHeight="1">
      <c r="A1414" s="1"/>
      <c r="B1414" s="89"/>
      <c r="C1414" s="89"/>
      <c r="D1414" s="18">
        <f t="shared" si="367"/>
        <v>0</v>
      </c>
      <c r="E1414" s="18">
        <f>B1414*A1402</f>
        <v>0</v>
      </c>
      <c r="F1414" s="18">
        <f t="shared" si="368"/>
        <v>0</v>
      </c>
      <c r="G1414" s="142"/>
      <c r="H1414" s="18"/>
      <c r="I1414" s="89">
        <f t="shared" si="369"/>
        <v>0</v>
      </c>
      <c r="J1414" s="116"/>
      <c r="K1414" s="3">
        <f t="shared" si="370"/>
        <v>0</v>
      </c>
      <c r="L1414" s="3"/>
      <c r="M1414" s="77"/>
      <c r="N1414" s="77"/>
      <c r="O1414" s="77"/>
      <c r="P1414" s="77"/>
      <c r="Q1414" s="77"/>
      <c r="R1414" s="77"/>
      <c r="S1414" s="77"/>
      <c r="T1414" s="77"/>
      <c r="U1414" s="77"/>
      <c r="V1414" s="77"/>
      <c r="W1414" s="77"/>
      <c r="X1414" s="77"/>
      <c r="Y1414" s="77"/>
      <c r="Z1414" s="77"/>
    </row>
    <row r="1415" ht="15.75" customHeight="1">
      <c r="A1415" s="31"/>
      <c r="B1415" s="89"/>
      <c r="C1415" s="89"/>
      <c r="D1415" s="95">
        <f t="shared" si="367"/>
        <v>0</v>
      </c>
      <c r="E1415" s="95">
        <f>B1415*A1402</f>
        <v>0</v>
      </c>
      <c r="F1415" s="18">
        <f t="shared" si="368"/>
        <v>0</v>
      </c>
      <c r="G1415" s="87"/>
      <c r="H1415" s="18"/>
      <c r="I1415" s="89">
        <f t="shared" si="369"/>
        <v>0</v>
      </c>
      <c r="J1415" s="118"/>
      <c r="K1415" s="3">
        <f t="shared" si="370"/>
        <v>0</v>
      </c>
      <c r="L1415" s="3"/>
      <c r="M1415" s="77"/>
      <c r="N1415" s="77"/>
      <c r="O1415" s="77"/>
      <c r="P1415" s="77"/>
      <c r="Q1415" s="77"/>
      <c r="R1415" s="77"/>
      <c r="S1415" s="77"/>
      <c r="T1415" s="77"/>
      <c r="U1415" s="77"/>
      <c r="V1415" s="77"/>
      <c r="W1415" s="77"/>
      <c r="X1415" s="77"/>
      <c r="Y1415" s="77"/>
      <c r="Z1415" s="77"/>
    </row>
    <row r="1416" ht="15.75" customHeight="1">
      <c r="A1416" s="31"/>
      <c r="B1416" s="89"/>
      <c r="C1416" s="89"/>
      <c r="D1416" s="18">
        <f t="shared" si="367"/>
        <v>0</v>
      </c>
      <c r="E1416" s="18">
        <f>B1416*A1402</f>
        <v>0</v>
      </c>
      <c r="F1416" s="18">
        <f t="shared" si="368"/>
        <v>0</v>
      </c>
      <c r="G1416" s="143">
        <f>F1418/A1402</f>
        <v>0</v>
      </c>
      <c r="H1416" s="18"/>
      <c r="I1416" s="89">
        <f t="shared" si="369"/>
        <v>0</v>
      </c>
      <c r="J1416" s="3"/>
      <c r="K1416" s="3">
        <f t="shared" si="370"/>
        <v>0</v>
      </c>
      <c r="L1416" s="3"/>
      <c r="M1416" s="77"/>
      <c r="N1416" s="77"/>
      <c r="O1416" s="77"/>
      <c r="P1416" s="77"/>
      <c r="Q1416" s="77"/>
      <c r="R1416" s="77"/>
      <c r="S1416" s="77"/>
      <c r="T1416" s="77"/>
      <c r="U1416" s="77"/>
      <c r="V1416" s="77"/>
      <c r="W1416" s="77"/>
      <c r="X1416" s="77"/>
      <c r="Y1416" s="77"/>
      <c r="Z1416" s="77"/>
    </row>
    <row r="1417" ht="15.75" customHeight="1">
      <c r="A1417" s="31"/>
      <c r="B1417" s="89"/>
      <c r="C1417" s="89"/>
      <c r="D1417" s="18">
        <f t="shared" si="367"/>
        <v>0</v>
      </c>
      <c r="E1417" s="18">
        <f>B1417*A1402</f>
        <v>0</v>
      </c>
      <c r="F1417" s="18">
        <f t="shared" si="368"/>
        <v>0</v>
      </c>
      <c r="G1417" s="142"/>
      <c r="H1417" s="18"/>
      <c r="I1417" s="89">
        <f t="shared" si="369"/>
        <v>0</v>
      </c>
      <c r="J1417" s="3"/>
      <c r="K1417" s="3">
        <f t="shared" si="370"/>
        <v>0</v>
      </c>
      <c r="L1417" s="3"/>
      <c r="M1417" s="77"/>
      <c r="N1417" s="77"/>
      <c r="O1417" s="77"/>
      <c r="P1417" s="77"/>
      <c r="Q1417" s="77"/>
      <c r="R1417" s="77"/>
      <c r="S1417" s="77"/>
      <c r="T1417" s="77"/>
      <c r="U1417" s="77"/>
      <c r="V1417" s="77"/>
      <c r="W1417" s="77"/>
      <c r="X1417" s="77"/>
      <c r="Y1417" s="77"/>
      <c r="Z1417" s="77"/>
    </row>
    <row r="1418" ht="15.75" customHeight="1">
      <c r="A1418" s="4" t="s">
        <v>495</v>
      </c>
      <c r="B1418" s="97">
        <f>SUM(B1404:B1417)</f>
        <v>0</v>
      </c>
      <c r="C1418" s="96"/>
      <c r="D1418" s="97">
        <f t="shared" ref="D1418:F1418" si="371">SUM(D1404:D1417)</f>
        <v>0</v>
      </c>
      <c r="E1418" s="97">
        <f t="shared" si="371"/>
        <v>0</v>
      </c>
      <c r="F1418" s="97">
        <f t="shared" si="371"/>
        <v>0</v>
      </c>
      <c r="G1418" s="87"/>
      <c r="H1418" s="96"/>
      <c r="I1418" s="97">
        <f t="shared" ref="I1418:L1418" si="372">SUM(I1404:I1417)</f>
        <v>0</v>
      </c>
      <c r="J1418" s="98">
        <f t="shared" si="372"/>
        <v>0</v>
      </c>
      <c r="K1418" s="98">
        <f t="shared" si="372"/>
        <v>0</v>
      </c>
      <c r="L1418" s="98">
        <f t="shared" si="372"/>
        <v>0</v>
      </c>
      <c r="M1418" s="77"/>
      <c r="N1418" s="77"/>
      <c r="O1418" s="77"/>
      <c r="P1418" s="77"/>
      <c r="Q1418" s="77"/>
      <c r="R1418" s="77"/>
      <c r="S1418" s="77"/>
      <c r="T1418" s="77"/>
      <c r="U1418" s="77"/>
      <c r="V1418" s="77"/>
      <c r="W1418" s="77"/>
      <c r="X1418" s="77"/>
      <c r="Y1418" s="77"/>
      <c r="Z1418" s="77"/>
    </row>
    <row r="1419" ht="15.75" customHeight="1">
      <c r="A1419" s="8"/>
      <c r="B1419" s="100"/>
      <c r="C1419" s="100"/>
      <c r="D1419" s="100"/>
      <c r="E1419" s="100"/>
      <c r="F1419" s="100"/>
      <c r="G1419" s="100"/>
      <c r="H1419" s="100"/>
      <c r="I1419" s="101" t="s">
        <v>496</v>
      </c>
      <c r="J1419" s="100"/>
      <c r="K1419" s="100"/>
      <c r="L1419" s="101" t="s">
        <v>497</v>
      </c>
      <c r="M1419" s="77"/>
      <c r="N1419" s="77"/>
      <c r="O1419" s="77"/>
      <c r="P1419" s="77"/>
      <c r="Q1419" s="77"/>
      <c r="R1419" s="77"/>
      <c r="S1419" s="77"/>
      <c r="T1419" s="77"/>
      <c r="U1419" s="77"/>
      <c r="V1419" s="77"/>
      <c r="W1419" s="77"/>
      <c r="X1419" s="77"/>
      <c r="Y1419" s="77"/>
      <c r="Z1419" s="77"/>
    </row>
    <row r="1420" ht="15.75" customHeight="1">
      <c r="A1420" s="8"/>
      <c r="B1420" s="100"/>
      <c r="C1420" s="100"/>
      <c r="D1420" s="100"/>
      <c r="E1420" s="100"/>
      <c r="F1420" s="100"/>
      <c r="G1420" s="100"/>
      <c r="H1420" s="100"/>
      <c r="I1420" s="104">
        <f>G1416*A1402</f>
        <v>0</v>
      </c>
      <c r="J1420" s="100"/>
      <c r="K1420" s="100"/>
      <c r="L1420" s="104"/>
      <c r="M1420" s="77"/>
      <c r="N1420" s="77"/>
      <c r="O1420" s="77"/>
      <c r="P1420" s="77"/>
      <c r="Q1420" s="77"/>
      <c r="R1420" s="77"/>
      <c r="S1420" s="77"/>
      <c r="T1420" s="77"/>
      <c r="U1420" s="77"/>
      <c r="V1420" s="77"/>
      <c r="W1420" s="77"/>
      <c r="X1420" s="77"/>
      <c r="Y1420" s="77"/>
      <c r="Z1420" s="77"/>
    </row>
    <row r="1421" ht="15.75" customHeight="1">
      <c r="A1421" s="8"/>
      <c r="B1421" s="100"/>
      <c r="C1421" s="100"/>
      <c r="D1421" s="100"/>
      <c r="E1421" s="100"/>
      <c r="F1421" s="100"/>
      <c r="G1421" s="100"/>
      <c r="H1421" s="100"/>
      <c r="I1421" s="107"/>
      <c r="J1421" s="100"/>
      <c r="K1421" s="100"/>
      <c r="L1421" s="107"/>
      <c r="M1421" s="77"/>
      <c r="N1421" s="77"/>
      <c r="O1421" s="77"/>
      <c r="P1421" s="77"/>
      <c r="Q1421" s="77"/>
      <c r="R1421" s="77"/>
      <c r="S1421" s="77"/>
      <c r="T1421" s="77"/>
      <c r="U1421" s="77"/>
      <c r="V1421" s="77"/>
      <c r="W1421" s="77"/>
      <c r="X1421" s="77"/>
      <c r="Y1421" s="77"/>
      <c r="Z1421" s="77"/>
    </row>
    <row r="1422" ht="15.75" customHeight="1">
      <c r="A1422" s="8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77"/>
      <c r="N1422" s="77"/>
      <c r="O1422" s="77"/>
      <c r="P1422" s="77"/>
      <c r="Q1422" s="77"/>
      <c r="R1422" s="77"/>
      <c r="S1422" s="77"/>
      <c r="T1422" s="77"/>
      <c r="U1422" s="77"/>
      <c r="V1422" s="77"/>
      <c r="W1422" s="77"/>
      <c r="X1422" s="77"/>
      <c r="Y1422" s="77"/>
      <c r="Z1422" s="77"/>
    </row>
    <row r="1423" ht="15.75" customHeight="1">
      <c r="A1423" s="66"/>
      <c r="B1423" s="75"/>
      <c r="C1423" s="75"/>
      <c r="D1423" s="75"/>
      <c r="E1423" s="75"/>
      <c r="F1423" s="75"/>
      <c r="G1423" s="75"/>
      <c r="H1423" s="75"/>
      <c r="I1423" s="75"/>
      <c r="J1423" s="75"/>
      <c r="K1423" s="75"/>
      <c r="L1423" s="76"/>
      <c r="M1423" s="77"/>
      <c r="N1423" s="77"/>
      <c r="O1423" s="77"/>
      <c r="P1423" s="77"/>
      <c r="Q1423" s="77"/>
      <c r="R1423" s="77"/>
      <c r="S1423" s="77"/>
      <c r="T1423" s="77"/>
      <c r="U1423" s="77"/>
      <c r="V1423" s="77"/>
      <c r="W1423" s="77"/>
      <c r="X1423" s="77"/>
      <c r="Y1423" s="77"/>
      <c r="Z1423" s="77"/>
    </row>
    <row r="1424" ht="15.75" customHeight="1">
      <c r="A1424" s="78" t="s">
        <v>478</v>
      </c>
      <c r="B1424" s="79" t="s">
        <v>479</v>
      </c>
      <c r="C1424" s="75"/>
      <c r="D1424" s="76"/>
      <c r="E1424" s="80" t="s">
        <v>480</v>
      </c>
      <c r="F1424" s="75"/>
      <c r="G1424" s="76"/>
      <c r="H1424" s="79" t="s">
        <v>481</v>
      </c>
      <c r="I1424" s="75"/>
      <c r="J1424" s="75"/>
      <c r="K1424" s="75"/>
      <c r="L1424" s="76"/>
      <c r="M1424" s="77"/>
      <c r="N1424" s="77"/>
      <c r="O1424" s="77"/>
      <c r="P1424" s="77"/>
      <c r="Q1424" s="77"/>
      <c r="R1424" s="77"/>
      <c r="S1424" s="77"/>
      <c r="T1424" s="77"/>
      <c r="U1424" s="77"/>
      <c r="V1424" s="77"/>
      <c r="W1424" s="77"/>
      <c r="X1424" s="77"/>
      <c r="Y1424" s="77"/>
      <c r="Z1424" s="77"/>
    </row>
    <row r="1425" ht="15.75" customHeight="1">
      <c r="A1425" s="177">
        <v>4.0</v>
      </c>
      <c r="B1425" s="82" t="s">
        <v>482</v>
      </c>
      <c r="C1425" s="82" t="s">
        <v>483</v>
      </c>
      <c r="D1425" s="82" t="s">
        <v>484</v>
      </c>
      <c r="E1425" s="82" t="s">
        <v>485</v>
      </c>
      <c r="F1425" s="82" t="s">
        <v>484</v>
      </c>
      <c r="G1425" s="82" t="s">
        <v>524</v>
      </c>
      <c r="H1425" s="82" t="s">
        <v>486</v>
      </c>
      <c r="I1425" s="82" t="s">
        <v>487</v>
      </c>
      <c r="J1425" s="147" t="s">
        <v>488</v>
      </c>
      <c r="K1425" s="85" t="s">
        <v>489</v>
      </c>
      <c r="L1425" s="85" t="s">
        <v>490</v>
      </c>
      <c r="M1425" s="77"/>
      <c r="N1425" s="77"/>
      <c r="O1425" s="77"/>
      <c r="P1425" s="77"/>
      <c r="Q1425" s="77"/>
      <c r="R1425" s="77"/>
      <c r="S1425" s="77"/>
      <c r="T1425" s="77"/>
      <c r="U1425" s="77"/>
      <c r="V1425" s="77"/>
      <c r="W1425" s="77"/>
      <c r="X1425" s="77"/>
      <c r="Y1425" s="77"/>
      <c r="Z1425" s="77"/>
    </row>
    <row r="1426" ht="15.75" customHeight="1">
      <c r="A1426" s="86" t="s">
        <v>491</v>
      </c>
      <c r="B1426" s="87"/>
      <c r="C1426" s="87"/>
      <c r="D1426" s="87"/>
      <c r="E1426" s="87"/>
      <c r="F1426" s="87"/>
      <c r="G1426" s="87"/>
      <c r="H1426" s="87"/>
      <c r="I1426" s="87"/>
      <c r="J1426" s="115"/>
      <c r="K1426" s="87"/>
      <c r="L1426" s="87"/>
      <c r="M1426" s="77"/>
      <c r="N1426" s="77"/>
      <c r="O1426" s="77"/>
      <c r="P1426" s="77"/>
      <c r="Q1426" s="77"/>
      <c r="R1426" s="77"/>
      <c r="S1426" s="77"/>
      <c r="T1426" s="77"/>
      <c r="U1426" s="77"/>
      <c r="V1426" s="77"/>
      <c r="W1426" s="77"/>
      <c r="X1426" s="77"/>
      <c r="Y1426" s="77"/>
      <c r="Z1426" s="77"/>
    </row>
    <row r="1427" ht="15.75" customHeight="1">
      <c r="A1427" s="2"/>
      <c r="B1427" s="89"/>
      <c r="C1427" s="89"/>
      <c r="D1427" s="18">
        <f t="shared" ref="D1427:D1440" si="373">C1427*B1427</f>
        <v>0</v>
      </c>
      <c r="E1427" s="18">
        <f>B1427*A1425</f>
        <v>0</v>
      </c>
      <c r="F1427" s="18">
        <f t="shared" ref="F1427:F1440" si="374">E1427*C1427</f>
        <v>0</v>
      </c>
      <c r="G1427" s="140">
        <v>0.0</v>
      </c>
      <c r="H1427" s="18"/>
      <c r="I1427" s="89">
        <f t="shared" ref="I1427:I1440" si="375">H1427*E1427</f>
        <v>0</v>
      </c>
      <c r="J1427" s="116"/>
      <c r="K1427" s="3">
        <f t="shared" ref="K1427:K1440" si="376">J1427*I1427</f>
        <v>0</v>
      </c>
      <c r="L1427" s="3"/>
      <c r="M1427" s="77"/>
      <c r="N1427" s="77"/>
      <c r="O1427" s="77"/>
      <c r="P1427" s="77"/>
      <c r="Q1427" s="77"/>
      <c r="R1427" s="77"/>
      <c r="S1427" s="77"/>
      <c r="T1427" s="77"/>
      <c r="U1427" s="77"/>
      <c r="V1427" s="77"/>
      <c r="W1427" s="77"/>
      <c r="X1427" s="77"/>
      <c r="Y1427" s="77"/>
      <c r="Z1427" s="77"/>
    </row>
    <row r="1428" ht="15.75" customHeight="1">
      <c r="A1428" s="2"/>
      <c r="B1428" s="89"/>
      <c r="C1428" s="89"/>
      <c r="D1428" s="18">
        <f t="shared" si="373"/>
        <v>0</v>
      </c>
      <c r="E1428" s="18">
        <f>B1428*A1425</f>
        <v>0</v>
      </c>
      <c r="F1428" s="18">
        <f t="shared" si="374"/>
        <v>0</v>
      </c>
      <c r="G1428" s="87"/>
      <c r="H1428" s="18"/>
      <c r="I1428" s="89">
        <f t="shared" si="375"/>
        <v>0</v>
      </c>
      <c r="J1428" s="116"/>
      <c r="K1428" s="3">
        <f t="shared" si="376"/>
        <v>0</v>
      </c>
      <c r="L1428" s="3"/>
      <c r="M1428" s="77"/>
      <c r="N1428" s="77"/>
      <c r="O1428" s="77"/>
      <c r="P1428" s="77"/>
      <c r="Q1428" s="77"/>
      <c r="R1428" s="77"/>
      <c r="S1428" s="77"/>
      <c r="T1428" s="77"/>
      <c r="U1428" s="77"/>
      <c r="V1428" s="77"/>
      <c r="W1428" s="77"/>
      <c r="X1428" s="77"/>
      <c r="Y1428" s="77"/>
      <c r="Z1428" s="77"/>
    </row>
    <row r="1429" ht="15.75" customHeight="1">
      <c r="A1429" s="2"/>
      <c r="B1429" s="18"/>
      <c r="C1429" s="18"/>
      <c r="D1429" s="18">
        <f t="shared" si="373"/>
        <v>0</v>
      </c>
      <c r="E1429" s="18">
        <f>B1429*A1425</f>
        <v>0</v>
      </c>
      <c r="F1429" s="18">
        <f t="shared" si="374"/>
        <v>0</v>
      </c>
      <c r="G1429" s="148" t="s">
        <v>527</v>
      </c>
      <c r="H1429" s="18"/>
      <c r="I1429" s="89">
        <f t="shared" si="375"/>
        <v>0</v>
      </c>
      <c r="J1429" s="116"/>
      <c r="K1429" s="3">
        <f t="shared" si="376"/>
        <v>0</v>
      </c>
      <c r="L1429" s="3"/>
      <c r="M1429" s="77"/>
      <c r="N1429" s="77"/>
      <c r="O1429" s="77"/>
      <c r="P1429" s="77"/>
      <c r="Q1429" s="77"/>
      <c r="R1429" s="77"/>
      <c r="S1429" s="77"/>
      <c r="T1429" s="77"/>
      <c r="U1429" s="77"/>
      <c r="V1429" s="77"/>
      <c r="W1429" s="77"/>
      <c r="X1429" s="77"/>
      <c r="Y1429" s="77"/>
      <c r="Z1429" s="77"/>
    </row>
    <row r="1430" ht="15.75" customHeight="1">
      <c r="A1430" s="2"/>
      <c r="B1430" s="18"/>
      <c r="C1430" s="18"/>
      <c r="D1430" s="18">
        <f t="shared" si="373"/>
        <v>0</v>
      </c>
      <c r="E1430" s="18">
        <f>B1430*A1425</f>
        <v>0</v>
      </c>
      <c r="F1430" s="18">
        <f t="shared" si="374"/>
        <v>0</v>
      </c>
      <c r="G1430" s="142"/>
      <c r="H1430" s="18"/>
      <c r="I1430" s="89">
        <f t="shared" si="375"/>
        <v>0</v>
      </c>
      <c r="J1430" s="116"/>
      <c r="K1430" s="3">
        <f t="shared" si="376"/>
        <v>0</v>
      </c>
      <c r="L1430" s="3"/>
      <c r="M1430" s="77"/>
      <c r="N1430" s="77"/>
      <c r="O1430" s="77"/>
      <c r="P1430" s="77"/>
      <c r="Q1430" s="77"/>
      <c r="R1430" s="77"/>
      <c r="S1430" s="77"/>
      <c r="T1430" s="77"/>
      <c r="U1430" s="77"/>
      <c r="V1430" s="77"/>
      <c r="W1430" s="77"/>
      <c r="X1430" s="77"/>
      <c r="Y1430" s="77"/>
      <c r="Z1430" s="77"/>
    </row>
    <row r="1431" ht="15.75" customHeight="1">
      <c r="A1431" s="2"/>
      <c r="B1431" s="18"/>
      <c r="C1431" s="18"/>
      <c r="D1431" s="18">
        <f t="shared" si="373"/>
        <v>0</v>
      </c>
      <c r="E1431" s="18">
        <f>B1431*A1425</f>
        <v>0</v>
      </c>
      <c r="F1431" s="18">
        <f t="shared" si="374"/>
        <v>0</v>
      </c>
      <c r="G1431" s="142"/>
      <c r="H1431" s="18"/>
      <c r="I1431" s="89">
        <f t="shared" si="375"/>
        <v>0</v>
      </c>
      <c r="J1431" s="116"/>
      <c r="K1431" s="3">
        <f t="shared" si="376"/>
        <v>0</v>
      </c>
      <c r="L1431" s="3"/>
      <c r="M1431" s="77"/>
      <c r="N1431" s="77"/>
      <c r="O1431" s="77"/>
      <c r="P1431" s="77"/>
      <c r="Q1431" s="77"/>
      <c r="R1431" s="77"/>
      <c r="S1431" s="77"/>
      <c r="T1431" s="77"/>
      <c r="U1431" s="77"/>
      <c r="V1431" s="77"/>
      <c r="W1431" s="77"/>
      <c r="X1431" s="77"/>
      <c r="Y1431" s="77"/>
      <c r="Z1431" s="77"/>
    </row>
    <row r="1432" ht="15.75" customHeight="1">
      <c r="A1432" s="2"/>
      <c r="B1432" s="18"/>
      <c r="C1432" s="18"/>
      <c r="D1432" s="18">
        <f t="shared" si="373"/>
        <v>0</v>
      </c>
      <c r="E1432" s="18">
        <f>B1432*A1425</f>
        <v>0</v>
      </c>
      <c r="F1432" s="18">
        <f t="shared" si="374"/>
        <v>0</v>
      </c>
      <c r="G1432" s="87"/>
      <c r="H1432" s="18"/>
      <c r="I1432" s="89">
        <f t="shared" si="375"/>
        <v>0</v>
      </c>
      <c r="J1432" s="116"/>
      <c r="K1432" s="3">
        <f t="shared" si="376"/>
        <v>0</v>
      </c>
      <c r="L1432" s="3"/>
      <c r="M1432" s="77"/>
      <c r="N1432" s="77"/>
      <c r="O1432" s="77"/>
      <c r="P1432" s="77"/>
      <c r="Q1432" s="77"/>
      <c r="R1432" s="77"/>
      <c r="S1432" s="77"/>
      <c r="T1432" s="77"/>
      <c r="U1432" s="77"/>
      <c r="V1432" s="77"/>
      <c r="W1432" s="77"/>
      <c r="X1432" s="77"/>
      <c r="Y1432" s="77"/>
      <c r="Z1432" s="77"/>
    </row>
    <row r="1433" ht="15.75" customHeight="1">
      <c r="A1433" s="2"/>
      <c r="B1433" s="18"/>
      <c r="C1433" s="18"/>
      <c r="D1433" s="18">
        <f t="shared" si="373"/>
        <v>0</v>
      </c>
      <c r="E1433" s="18">
        <f>B1433*A1425</f>
        <v>0</v>
      </c>
      <c r="F1433" s="18">
        <f t="shared" si="374"/>
        <v>0</v>
      </c>
      <c r="G1433" s="59"/>
      <c r="H1433" s="18"/>
      <c r="I1433" s="89">
        <f t="shared" si="375"/>
        <v>0</v>
      </c>
      <c r="J1433" s="116"/>
      <c r="K1433" s="3">
        <f t="shared" si="376"/>
        <v>0</v>
      </c>
      <c r="L1433" s="3"/>
      <c r="M1433" s="77"/>
      <c r="N1433" s="77"/>
      <c r="O1433" s="77"/>
      <c r="P1433" s="77"/>
      <c r="Q1433" s="77"/>
      <c r="R1433" s="77"/>
      <c r="S1433" s="77"/>
      <c r="T1433" s="77"/>
      <c r="U1433" s="77"/>
      <c r="V1433" s="77"/>
      <c r="W1433" s="77"/>
      <c r="X1433" s="77"/>
      <c r="Y1433" s="77"/>
      <c r="Z1433" s="77"/>
    </row>
    <row r="1434" ht="15.75" customHeight="1">
      <c r="A1434" s="2"/>
      <c r="B1434" s="89"/>
      <c r="C1434" s="89"/>
      <c r="D1434" s="18">
        <f t="shared" si="373"/>
        <v>0</v>
      </c>
      <c r="E1434" s="18">
        <f>B1434*A1425</f>
        <v>0</v>
      </c>
      <c r="F1434" s="18">
        <f t="shared" si="374"/>
        <v>0</v>
      </c>
      <c r="G1434" s="148" t="s">
        <v>528</v>
      </c>
      <c r="H1434" s="18"/>
      <c r="I1434" s="89">
        <f t="shared" si="375"/>
        <v>0</v>
      </c>
      <c r="J1434" s="116"/>
      <c r="K1434" s="3">
        <f t="shared" si="376"/>
        <v>0</v>
      </c>
      <c r="L1434" s="3"/>
      <c r="M1434" s="77"/>
      <c r="N1434" s="77"/>
      <c r="O1434" s="77"/>
      <c r="P1434" s="77"/>
      <c r="Q1434" s="77"/>
      <c r="R1434" s="77"/>
      <c r="S1434" s="77"/>
      <c r="T1434" s="77"/>
      <c r="U1434" s="77"/>
      <c r="V1434" s="77"/>
      <c r="W1434" s="77"/>
      <c r="X1434" s="77"/>
      <c r="Y1434" s="77"/>
      <c r="Z1434" s="77"/>
    </row>
    <row r="1435" ht="15.75" customHeight="1">
      <c r="A1435" s="2"/>
      <c r="B1435" s="89"/>
      <c r="C1435" s="89"/>
      <c r="D1435" s="18">
        <f t="shared" si="373"/>
        <v>0</v>
      </c>
      <c r="E1435" s="18">
        <f>B1435*A1425</f>
        <v>0</v>
      </c>
      <c r="F1435" s="18">
        <f t="shared" si="374"/>
        <v>0</v>
      </c>
      <c r="G1435" s="142"/>
      <c r="H1435" s="18"/>
      <c r="I1435" s="89">
        <f t="shared" si="375"/>
        <v>0</v>
      </c>
      <c r="J1435" s="116"/>
      <c r="K1435" s="3">
        <f t="shared" si="376"/>
        <v>0</v>
      </c>
      <c r="L1435" s="3"/>
      <c r="M1435" s="77"/>
      <c r="N1435" s="77"/>
      <c r="O1435" s="77"/>
      <c r="P1435" s="77"/>
      <c r="Q1435" s="77"/>
      <c r="R1435" s="77"/>
      <c r="S1435" s="77"/>
      <c r="T1435" s="77"/>
      <c r="U1435" s="77"/>
      <c r="V1435" s="77"/>
      <c r="W1435" s="77"/>
      <c r="X1435" s="77"/>
      <c r="Y1435" s="77"/>
      <c r="Z1435" s="77"/>
    </row>
    <row r="1436" ht="15.75" customHeight="1">
      <c r="A1436" s="1"/>
      <c r="B1436" s="89"/>
      <c r="C1436" s="89"/>
      <c r="D1436" s="18">
        <f t="shared" si="373"/>
        <v>0</v>
      </c>
      <c r="E1436" s="18">
        <f>B1436*A1425</f>
        <v>0</v>
      </c>
      <c r="F1436" s="18">
        <f t="shared" si="374"/>
        <v>0</v>
      </c>
      <c r="G1436" s="142"/>
      <c r="H1436" s="18"/>
      <c r="I1436" s="89">
        <f t="shared" si="375"/>
        <v>0</v>
      </c>
      <c r="J1436" s="116"/>
      <c r="K1436" s="3">
        <f t="shared" si="376"/>
        <v>0</v>
      </c>
      <c r="L1436" s="3"/>
      <c r="M1436" s="77"/>
      <c r="N1436" s="77"/>
      <c r="O1436" s="77"/>
      <c r="P1436" s="77"/>
      <c r="Q1436" s="77"/>
      <c r="R1436" s="77"/>
      <c r="S1436" s="77"/>
      <c r="T1436" s="77"/>
      <c r="U1436" s="77"/>
      <c r="V1436" s="77"/>
      <c r="W1436" s="77"/>
      <c r="X1436" s="77"/>
      <c r="Y1436" s="77"/>
      <c r="Z1436" s="77"/>
    </row>
    <row r="1437" ht="15.75" customHeight="1">
      <c r="A1437" s="1"/>
      <c r="B1437" s="89"/>
      <c r="C1437" s="89"/>
      <c r="D1437" s="18">
        <f t="shared" si="373"/>
        <v>0</v>
      </c>
      <c r="E1437" s="18">
        <f>B1437*A1425</f>
        <v>0</v>
      </c>
      <c r="F1437" s="18">
        <f t="shared" si="374"/>
        <v>0</v>
      </c>
      <c r="G1437" s="142"/>
      <c r="H1437" s="18"/>
      <c r="I1437" s="89">
        <f t="shared" si="375"/>
        <v>0</v>
      </c>
      <c r="J1437" s="116"/>
      <c r="K1437" s="3">
        <f t="shared" si="376"/>
        <v>0</v>
      </c>
      <c r="L1437" s="3"/>
      <c r="M1437" s="77"/>
      <c r="N1437" s="77"/>
      <c r="O1437" s="77"/>
      <c r="P1437" s="77"/>
      <c r="Q1437" s="77"/>
      <c r="R1437" s="77"/>
      <c r="S1437" s="77"/>
      <c r="T1437" s="77"/>
      <c r="U1437" s="77"/>
      <c r="V1437" s="77"/>
      <c r="W1437" s="77"/>
      <c r="X1437" s="77"/>
      <c r="Y1437" s="77"/>
      <c r="Z1437" s="77"/>
    </row>
    <row r="1438" ht="15.75" customHeight="1">
      <c r="A1438" s="31"/>
      <c r="B1438" s="89"/>
      <c r="C1438" s="89"/>
      <c r="D1438" s="95">
        <f t="shared" si="373"/>
        <v>0</v>
      </c>
      <c r="E1438" s="95">
        <f>B1438*A1425</f>
        <v>0</v>
      </c>
      <c r="F1438" s="18">
        <f t="shared" si="374"/>
        <v>0</v>
      </c>
      <c r="G1438" s="87"/>
      <c r="H1438" s="18"/>
      <c r="I1438" s="89">
        <f t="shared" si="375"/>
        <v>0</v>
      </c>
      <c r="J1438" s="118"/>
      <c r="K1438" s="3">
        <f t="shared" si="376"/>
        <v>0</v>
      </c>
      <c r="L1438" s="3"/>
      <c r="M1438" s="77"/>
      <c r="N1438" s="77"/>
      <c r="O1438" s="77"/>
      <c r="P1438" s="77"/>
      <c r="Q1438" s="77"/>
      <c r="R1438" s="77"/>
      <c r="S1438" s="77"/>
      <c r="T1438" s="77"/>
      <c r="U1438" s="77"/>
      <c r="V1438" s="77"/>
      <c r="W1438" s="77"/>
      <c r="X1438" s="77"/>
      <c r="Y1438" s="77"/>
      <c r="Z1438" s="77"/>
    </row>
    <row r="1439" ht="15.75" customHeight="1">
      <c r="A1439" s="31"/>
      <c r="B1439" s="89"/>
      <c r="C1439" s="89"/>
      <c r="D1439" s="18">
        <f t="shared" si="373"/>
        <v>0</v>
      </c>
      <c r="E1439" s="18">
        <f>B1439*A1425</f>
        <v>0</v>
      </c>
      <c r="F1439" s="18">
        <f t="shared" si="374"/>
        <v>0</v>
      </c>
      <c r="G1439" s="143">
        <f>F1441/A1425</f>
        <v>0</v>
      </c>
      <c r="H1439" s="18"/>
      <c r="I1439" s="89">
        <f t="shared" si="375"/>
        <v>0</v>
      </c>
      <c r="J1439" s="3"/>
      <c r="K1439" s="3">
        <f t="shared" si="376"/>
        <v>0</v>
      </c>
      <c r="L1439" s="3"/>
      <c r="M1439" s="77"/>
      <c r="N1439" s="77"/>
      <c r="O1439" s="77"/>
      <c r="P1439" s="77"/>
      <c r="Q1439" s="77"/>
      <c r="R1439" s="77"/>
      <c r="S1439" s="77"/>
      <c r="T1439" s="77"/>
      <c r="U1439" s="77"/>
      <c r="V1439" s="77"/>
      <c r="W1439" s="77"/>
      <c r="X1439" s="77"/>
      <c r="Y1439" s="77"/>
      <c r="Z1439" s="77"/>
    </row>
    <row r="1440" ht="15.75" customHeight="1">
      <c r="A1440" s="31"/>
      <c r="B1440" s="89"/>
      <c r="C1440" s="89"/>
      <c r="D1440" s="18">
        <f t="shared" si="373"/>
        <v>0</v>
      </c>
      <c r="E1440" s="18">
        <f>B1440*A1425</f>
        <v>0</v>
      </c>
      <c r="F1440" s="18">
        <f t="shared" si="374"/>
        <v>0</v>
      </c>
      <c r="G1440" s="142"/>
      <c r="H1440" s="18"/>
      <c r="I1440" s="89">
        <f t="shared" si="375"/>
        <v>0</v>
      </c>
      <c r="J1440" s="3"/>
      <c r="K1440" s="3">
        <f t="shared" si="376"/>
        <v>0</v>
      </c>
      <c r="L1440" s="3"/>
      <c r="M1440" s="77"/>
      <c r="N1440" s="77"/>
      <c r="O1440" s="77"/>
      <c r="P1440" s="77"/>
      <c r="Q1440" s="77"/>
      <c r="R1440" s="77"/>
      <c r="S1440" s="77"/>
      <c r="T1440" s="77"/>
      <c r="U1440" s="77"/>
      <c r="V1440" s="77"/>
      <c r="W1440" s="77"/>
      <c r="X1440" s="77"/>
      <c r="Y1440" s="77"/>
      <c r="Z1440" s="77"/>
    </row>
    <row r="1441" ht="15.75" customHeight="1">
      <c r="A1441" s="4" t="s">
        <v>495</v>
      </c>
      <c r="B1441" s="97">
        <f>SUM(B1427:B1440)</f>
        <v>0</v>
      </c>
      <c r="C1441" s="96"/>
      <c r="D1441" s="97">
        <f t="shared" ref="D1441:F1441" si="377">SUM(D1427:D1440)</f>
        <v>0</v>
      </c>
      <c r="E1441" s="97">
        <f t="shared" si="377"/>
        <v>0</v>
      </c>
      <c r="F1441" s="97">
        <f t="shared" si="377"/>
        <v>0</v>
      </c>
      <c r="G1441" s="87"/>
      <c r="H1441" s="96"/>
      <c r="I1441" s="97">
        <f t="shared" ref="I1441:L1441" si="378">SUM(I1427:I1440)</f>
        <v>0</v>
      </c>
      <c r="J1441" s="98">
        <f t="shared" si="378"/>
        <v>0</v>
      </c>
      <c r="K1441" s="98">
        <f t="shared" si="378"/>
        <v>0</v>
      </c>
      <c r="L1441" s="98">
        <f t="shared" si="378"/>
        <v>0</v>
      </c>
      <c r="M1441" s="77"/>
      <c r="N1441" s="77"/>
      <c r="O1441" s="77"/>
      <c r="P1441" s="77"/>
      <c r="Q1441" s="77"/>
      <c r="R1441" s="77"/>
      <c r="S1441" s="77"/>
      <c r="T1441" s="77"/>
      <c r="U1441" s="77"/>
      <c r="V1441" s="77"/>
      <c r="W1441" s="77"/>
      <c r="X1441" s="77"/>
      <c r="Y1441" s="77"/>
      <c r="Z1441" s="77"/>
    </row>
    <row r="1442" ht="15.75" customHeight="1">
      <c r="A1442" s="8"/>
      <c r="B1442" s="100"/>
      <c r="C1442" s="100"/>
      <c r="D1442" s="100"/>
      <c r="E1442" s="100"/>
      <c r="F1442" s="100"/>
      <c r="G1442" s="100"/>
      <c r="H1442" s="100"/>
      <c r="I1442" s="101" t="s">
        <v>496</v>
      </c>
      <c r="J1442" s="100"/>
      <c r="K1442" s="100"/>
      <c r="L1442" s="101" t="s">
        <v>497</v>
      </c>
      <c r="M1442" s="77"/>
      <c r="N1442" s="77"/>
      <c r="O1442" s="77"/>
      <c r="P1442" s="77"/>
      <c r="Q1442" s="77"/>
      <c r="R1442" s="77"/>
      <c r="S1442" s="77"/>
      <c r="T1442" s="77"/>
      <c r="U1442" s="77"/>
      <c r="V1442" s="77"/>
      <c r="W1442" s="77"/>
      <c r="X1442" s="77"/>
      <c r="Y1442" s="77"/>
      <c r="Z1442" s="77"/>
    </row>
    <row r="1443" ht="15.75" customHeight="1">
      <c r="A1443" s="8"/>
      <c r="B1443" s="100"/>
      <c r="C1443" s="100"/>
      <c r="D1443" s="100"/>
      <c r="E1443" s="100"/>
      <c r="F1443" s="100"/>
      <c r="G1443" s="100"/>
      <c r="H1443" s="100"/>
      <c r="I1443" s="104">
        <f>G1439*A1425</f>
        <v>0</v>
      </c>
      <c r="J1443" s="100"/>
      <c r="K1443" s="100"/>
      <c r="L1443" s="104"/>
      <c r="M1443" s="77"/>
      <c r="N1443" s="77"/>
      <c r="O1443" s="77"/>
      <c r="P1443" s="77"/>
      <c r="Q1443" s="77"/>
      <c r="R1443" s="77"/>
      <c r="S1443" s="77"/>
      <c r="T1443" s="77"/>
      <c r="U1443" s="77"/>
      <c r="V1443" s="77"/>
      <c r="W1443" s="77"/>
      <c r="X1443" s="77"/>
      <c r="Y1443" s="77"/>
      <c r="Z1443" s="77"/>
    </row>
    <row r="1444" ht="15.75" customHeight="1">
      <c r="A1444" s="8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77"/>
      <c r="N1444" s="77"/>
      <c r="O1444" s="77"/>
      <c r="P1444" s="77"/>
      <c r="Q1444" s="77"/>
      <c r="R1444" s="77"/>
      <c r="S1444" s="77"/>
      <c r="T1444" s="77"/>
      <c r="U1444" s="77"/>
      <c r="V1444" s="77"/>
      <c r="W1444" s="77"/>
      <c r="X1444" s="77"/>
      <c r="Y1444" s="77"/>
      <c r="Z1444" s="77"/>
    </row>
    <row r="1445" ht="15.75" customHeight="1">
      <c r="A1445" s="8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77"/>
      <c r="N1445" s="77"/>
      <c r="O1445" s="77"/>
      <c r="P1445" s="77"/>
      <c r="Q1445" s="77"/>
      <c r="R1445" s="77"/>
      <c r="S1445" s="77"/>
      <c r="T1445" s="77"/>
      <c r="U1445" s="77"/>
      <c r="V1445" s="77"/>
      <c r="W1445" s="77"/>
      <c r="X1445" s="77"/>
      <c r="Y1445" s="77"/>
      <c r="Z1445" s="77"/>
    </row>
    <row r="1446" ht="15.75" customHeight="1">
      <c r="A1446" s="66"/>
      <c r="B1446" s="75"/>
      <c r="C1446" s="75"/>
      <c r="D1446" s="75"/>
      <c r="E1446" s="75"/>
      <c r="F1446" s="75"/>
      <c r="G1446" s="75"/>
      <c r="H1446" s="75"/>
      <c r="I1446" s="75"/>
      <c r="J1446" s="75"/>
      <c r="K1446" s="75"/>
      <c r="L1446" s="76"/>
      <c r="M1446" s="77"/>
      <c r="N1446" s="77"/>
      <c r="O1446" s="77"/>
      <c r="P1446" s="77"/>
      <c r="Q1446" s="77"/>
      <c r="R1446" s="77"/>
      <c r="S1446" s="77"/>
      <c r="T1446" s="77"/>
      <c r="U1446" s="77"/>
      <c r="V1446" s="77"/>
      <c r="W1446" s="77"/>
      <c r="X1446" s="77"/>
      <c r="Y1446" s="77"/>
      <c r="Z1446" s="77"/>
    </row>
    <row r="1447" ht="15.75" customHeight="1">
      <c r="A1447" s="78" t="s">
        <v>478</v>
      </c>
      <c r="B1447" s="79" t="s">
        <v>479</v>
      </c>
      <c r="C1447" s="75"/>
      <c r="D1447" s="76"/>
      <c r="E1447" s="80" t="s">
        <v>480</v>
      </c>
      <c r="F1447" s="75"/>
      <c r="G1447" s="76"/>
      <c r="H1447" s="79" t="s">
        <v>481</v>
      </c>
      <c r="I1447" s="75"/>
      <c r="J1447" s="75"/>
      <c r="K1447" s="75"/>
      <c r="L1447" s="76"/>
      <c r="M1447" s="77"/>
      <c r="N1447" s="77"/>
      <c r="O1447" s="77"/>
      <c r="P1447" s="77"/>
      <c r="Q1447" s="77"/>
      <c r="R1447" s="77"/>
      <c r="S1447" s="77"/>
      <c r="T1447" s="77"/>
      <c r="U1447" s="77"/>
      <c r="V1447" s="77"/>
      <c r="W1447" s="77"/>
      <c r="X1447" s="77"/>
      <c r="Y1447" s="77"/>
      <c r="Z1447" s="77"/>
    </row>
    <row r="1448" ht="15.75" customHeight="1">
      <c r="A1448" s="177">
        <v>4.0</v>
      </c>
      <c r="B1448" s="82" t="s">
        <v>482</v>
      </c>
      <c r="C1448" s="82" t="s">
        <v>483</v>
      </c>
      <c r="D1448" s="82" t="s">
        <v>484</v>
      </c>
      <c r="E1448" s="82" t="s">
        <v>485</v>
      </c>
      <c r="F1448" s="82" t="s">
        <v>484</v>
      </c>
      <c r="G1448" s="82" t="s">
        <v>524</v>
      </c>
      <c r="H1448" s="82" t="s">
        <v>486</v>
      </c>
      <c r="I1448" s="82" t="s">
        <v>487</v>
      </c>
      <c r="J1448" s="147" t="s">
        <v>488</v>
      </c>
      <c r="K1448" s="85" t="s">
        <v>489</v>
      </c>
      <c r="L1448" s="85" t="s">
        <v>490</v>
      </c>
      <c r="M1448" s="77"/>
      <c r="N1448" s="77"/>
      <c r="O1448" s="77"/>
      <c r="P1448" s="77"/>
      <c r="Q1448" s="77"/>
      <c r="R1448" s="77"/>
      <c r="S1448" s="77"/>
      <c r="T1448" s="77"/>
      <c r="U1448" s="77"/>
      <c r="V1448" s="77"/>
      <c r="W1448" s="77"/>
      <c r="X1448" s="77"/>
      <c r="Y1448" s="77"/>
      <c r="Z1448" s="77"/>
    </row>
    <row r="1449" ht="15.75" customHeight="1">
      <c r="A1449" s="86" t="s">
        <v>491</v>
      </c>
      <c r="B1449" s="87"/>
      <c r="C1449" s="87"/>
      <c r="D1449" s="87"/>
      <c r="E1449" s="87"/>
      <c r="F1449" s="87"/>
      <c r="G1449" s="87"/>
      <c r="H1449" s="87"/>
      <c r="I1449" s="87"/>
      <c r="J1449" s="115"/>
      <c r="K1449" s="87"/>
      <c r="L1449" s="87"/>
      <c r="M1449" s="77"/>
      <c r="N1449" s="77"/>
      <c r="O1449" s="77"/>
      <c r="P1449" s="77"/>
      <c r="Q1449" s="77"/>
      <c r="R1449" s="77"/>
      <c r="S1449" s="77"/>
      <c r="T1449" s="77"/>
      <c r="U1449" s="77"/>
      <c r="V1449" s="77"/>
      <c r="W1449" s="77"/>
      <c r="X1449" s="77"/>
      <c r="Y1449" s="77"/>
      <c r="Z1449" s="77"/>
    </row>
    <row r="1450" ht="15.75" customHeight="1">
      <c r="A1450" s="2"/>
      <c r="B1450" s="89"/>
      <c r="C1450" s="89"/>
      <c r="D1450" s="18">
        <f t="shared" ref="D1450:D1463" si="379">C1450*B1450</f>
        <v>0</v>
      </c>
      <c r="E1450" s="18">
        <f>B1450*A1448</f>
        <v>0</v>
      </c>
      <c r="F1450" s="18">
        <f t="shared" ref="F1450:F1463" si="380">E1450*C1450</f>
        <v>0</v>
      </c>
      <c r="G1450" s="140">
        <v>0.0</v>
      </c>
      <c r="H1450" s="18"/>
      <c r="I1450" s="89">
        <f t="shared" ref="I1450:I1463" si="381">H1450*E1450</f>
        <v>0</v>
      </c>
      <c r="J1450" s="116"/>
      <c r="K1450" s="3">
        <f t="shared" ref="K1450:K1463" si="382">J1450*I1450</f>
        <v>0</v>
      </c>
      <c r="L1450" s="3"/>
      <c r="M1450" s="77"/>
      <c r="N1450" s="77"/>
      <c r="O1450" s="77"/>
      <c r="P1450" s="77"/>
      <c r="Q1450" s="77"/>
      <c r="R1450" s="77"/>
      <c r="S1450" s="77"/>
      <c r="T1450" s="77"/>
      <c r="U1450" s="77"/>
      <c r="V1450" s="77"/>
      <c r="W1450" s="77"/>
      <c r="X1450" s="77"/>
      <c r="Y1450" s="77"/>
      <c r="Z1450" s="77"/>
    </row>
    <row r="1451" ht="15.75" customHeight="1">
      <c r="A1451" s="2"/>
      <c r="B1451" s="89"/>
      <c r="C1451" s="89"/>
      <c r="D1451" s="18">
        <f t="shared" si="379"/>
        <v>0</v>
      </c>
      <c r="E1451" s="18">
        <f>B1451*A1448</f>
        <v>0</v>
      </c>
      <c r="F1451" s="18">
        <f t="shared" si="380"/>
        <v>0</v>
      </c>
      <c r="G1451" s="87"/>
      <c r="H1451" s="18"/>
      <c r="I1451" s="89">
        <f t="shared" si="381"/>
        <v>0</v>
      </c>
      <c r="J1451" s="116"/>
      <c r="K1451" s="3">
        <f t="shared" si="382"/>
        <v>0</v>
      </c>
      <c r="L1451" s="3"/>
      <c r="M1451" s="77"/>
      <c r="N1451" s="77"/>
      <c r="O1451" s="77"/>
      <c r="P1451" s="77"/>
      <c r="Q1451" s="77"/>
      <c r="R1451" s="77"/>
      <c r="S1451" s="77"/>
      <c r="T1451" s="77"/>
      <c r="U1451" s="77"/>
      <c r="V1451" s="77"/>
      <c r="W1451" s="77"/>
      <c r="X1451" s="77"/>
      <c r="Y1451" s="77"/>
      <c r="Z1451" s="77"/>
    </row>
    <row r="1452" ht="15.75" customHeight="1">
      <c r="A1452" s="2"/>
      <c r="B1452" s="18"/>
      <c r="C1452" s="18"/>
      <c r="D1452" s="18">
        <f t="shared" si="379"/>
        <v>0</v>
      </c>
      <c r="E1452" s="18">
        <f>B1452*A1448</f>
        <v>0</v>
      </c>
      <c r="F1452" s="18">
        <f t="shared" si="380"/>
        <v>0</v>
      </c>
      <c r="G1452" s="148" t="s">
        <v>527</v>
      </c>
      <c r="H1452" s="18"/>
      <c r="I1452" s="89">
        <f t="shared" si="381"/>
        <v>0</v>
      </c>
      <c r="J1452" s="116"/>
      <c r="K1452" s="3">
        <f t="shared" si="382"/>
        <v>0</v>
      </c>
      <c r="L1452" s="3"/>
      <c r="M1452" s="77"/>
      <c r="N1452" s="77"/>
      <c r="O1452" s="77"/>
      <c r="P1452" s="77"/>
      <c r="Q1452" s="77"/>
      <c r="R1452" s="77"/>
      <c r="S1452" s="77"/>
      <c r="T1452" s="77"/>
      <c r="U1452" s="77"/>
      <c r="V1452" s="77"/>
      <c r="W1452" s="77"/>
      <c r="X1452" s="77"/>
      <c r="Y1452" s="77"/>
      <c r="Z1452" s="77"/>
    </row>
    <row r="1453" ht="15.75" customHeight="1">
      <c r="A1453" s="2"/>
      <c r="B1453" s="18"/>
      <c r="C1453" s="18"/>
      <c r="D1453" s="18">
        <f t="shared" si="379"/>
        <v>0</v>
      </c>
      <c r="E1453" s="18">
        <f>B1453*A1448</f>
        <v>0</v>
      </c>
      <c r="F1453" s="18">
        <f t="shared" si="380"/>
        <v>0</v>
      </c>
      <c r="G1453" s="142"/>
      <c r="H1453" s="18"/>
      <c r="I1453" s="89">
        <f t="shared" si="381"/>
        <v>0</v>
      </c>
      <c r="J1453" s="116"/>
      <c r="K1453" s="3">
        <f t="shared" si="382"/>
        <v>0</v>
      </c>
      <c r="L1453" s="3"/>
      <c r="M1453" s="77"/>
      <c r="N1453" s="77"/>
      <c r="O1453" s="77"/>
      <c r="P1453" s="77"/>
      <c r="Q1453" s="77"/>
      <c r="R1453" s="77"/>
      <c r="S1453" s="77"/>
      <c r="T1453" s="77"/>
      <c r="U1453" s="77"/>
      <c r="V1453" s="77"/>
      <c r="W1453" s="77"/>
      <c r="X1453" s="77"/>
      <c r="Y1453" s="77"/>
      <c r="Z1453" s="77"/>
    </row>
    <row r="1454" ht="15.75" customHeight="1">
      <c r="A1454" s="2"/>
      <c r="B1454" s="18"/>
      <c r="C1454" s="18"/>
      <c r="D1454" s="18">
        <f t="shared" si="379"/>
        <v>0</v>
      </c>
      <c r="E1454" s="18">
        <f>B1454*A1448</f>
        <v>0</v>
      </c>
      <c r="F1454" s="18">
        <f t="shared" si="380"/>
        <v>0</v>
      </c>
      <c r="G1454" s="142"/>
      <c r="H1454" s="18"/>
      <c r="I1454" s="89">
        <f t="shared" si="381"/>
        <v>0</v>
      </c>
      <c r="J1454" s="116"/>
      <c r="K1454" s="3">
        <f t="shared" si="382"/>
        <v>0</v>
      </c>
      <c r="L1454" s="3"/>
      <c r="M1454" s="77"/>
      <c r="N1454" s="77"/>
      <c r="O1454" s="77"/>
      <c r="P1454" s="77"/>
      <c r="Q1454" s="77"/>
      <c r="R1454" s="77"/>
      <c r="S1454" s="77"/>
      <c r="T1454" s="77"/>
      <c r="U1454" s="77"/>
      <c r="V1454" s="77"/>
      <c r="W1454" s="77"/>
      <c r="X1454" s="77"/>
      <c r="Y1454" s="77"/>
      <c r="Z1454" s="77"/>
    </row>
    <row r="1455" ht="15.75" customHeight="1">
      <c r="A1455" s="2"/>
      <c r="B1455" s="18"/>
      <c r="C1455" s="18"/>
      <c r="D1455" s="18">
        <f t="shared" si="379"/>
        <v>0</v>
      </c>
      <c r="E1455" s="18">
        <f>B1455*A1448</f>
        <v>0</v>
      </c>
      <c r="F1455" s="18">
        <f t="shared" si="380"/>
        <v>0</v>
      </c>
      <c r="G1455" s="87"/>
      <c r="H1455" s="18"/>
      <c r="I1455" s="89">
        <f t="shared" si="381"/>
        <v>0</v>
      </c>
      <c r="J1455" s="116"/>
      <c r="K1455" s="3">
        <f t="shared" si="382"/>
        <v>0</v>
      </c>
      <c r="L1455" s="3"/>
      <c r="M1455" s="77"/>
      <c r="N1455" s="77"/>
      <c r="O1455" s="77"/>
      <c r="P1455" s="77"/>
      <c r="Q1455" s="77"/>
      <c r="R1455" s="77"/>
      <c r="S1455" s="77"/>
      <c r="T1455" s="77"/>
      <c r="U1455" s="77"/>
      <c r="V1455" s="77"/>
      <c r="W1455" s="77"/>
      <c r="X1455" s="77"/>
      <c r="Y1455" s="77"/>
      <c r="Z1455" s="77"/>
    </row>
    <row r="1456" ht="15.75" customHeight="1">
      <c r="A1456" s="2"/>
      <c r="B1456" s="18"/>
      <c r="C1456" s="18"/>
      <c r="D1456" s="18">
        <f t="shared" si="379"/>
        <v>0</v>
      </c>
      <c r="E1456" s="18">
        <f>B1456*A1448</f>
        <v>0</v>
      </c>
      <c r="F1456" s="18">
        <f t="shared" si="380"/>
        <v>0</v>
      </c>
      <c r="G1456" s="59"/>
      <c r="H1456" s="18"/>
      <c r="I1456" s="89">
        <f t="shared" si="381"/>
        <v>0</v>
      </c>
      <c r="J1456" s="116"/>
      <c r="K1456" s="3">
        <f t="shared" si="382"/>
        <v>0</v>
      </c>
      <c r="L1456" s="3"/>
      <c r="M1456" s="77"/>
      <c r="N1456" s="77"/>
      <c r="O1456" s="77"/>
      <c r="P1456" s="77"/>
      <c r="Q1456" s="77"/>
      <c r="R1456" s="77"/>
      <c r="S1456" s="77"/>
      <c r="T1456" s="77"/>
      <c r="U1456" s="77"/>
      <c r="V1456" s="77"/>
      <c r="W1456" s="77"/>
      <c r="X1456" s="77"/>
      <c r="Y1456" s="77"/>
      <c r="Z1456" s="77"/>
    </row>
    <row r="1457" ht="15.75" customHeight="1">
      <c r="A1457" s="2"/>
      <c r="B1457" s="89"/>
      <c r="C1457" s="89"/>
      <c r="D1457" s="18">
        <f t="shared" si="379"/>
        <v>0</v>
      </c>
      <c r="E1457" s="18">
        <f>B1457*A1448</f>
        <v>0</v>
      </c>
      <c r="F1457" s="18">
        <f t="shared" si="380"/>
        <v>0</v>
      </c>
      <c r="G1457" s="148" t="s">
        <v>528</v>
      </c>
      <c r="H1457" s="18"/>
      <c r="I1457" s="89">
        <f t="shared" si="381"/>
        <v>0</v>
      </c>
      <c r="J1457" s="116"/>
      <c r="K1457" s="3">
        <f t="shared" si="382"/>
        <v>0</v>
      </c>
      <c r="L1457" s="3"/>
      <c r="M1457" s="77"/>
      <c r="N1457" s="77"/>
      <c r="O1457" s="77"/>
      <c r="P1457" s="77"/>
      <c r="Q1457" s="77"/>
      <c r="R1457" s="77"/>
      <c r="S1457" s="77"/>
      <c r="T1457" s="77"/>
      <c r="U1457" s="77"/>
      <c r="V1457" s="77"/>
      <c r="W1457" s="77"/>
      <c r="X1457" s="77"/>
      <c r="Y1457" s="77"/>
      <c r="Z1457" s="77"/>
    </row>
    <row r="1458" ht="15.75" customHeight="1">
      <c r="A1458" s="2"/>
      <c r="B1458" s="89"/>
      <c r="C1458" s="89"/>
      <c r="D1458" s="18">
        <f t="shared" si="379"/>
        <v>0</v>
      </c>
      <c r="E1458" s="18">
        <f>B1458*A1448</f>
        <v>0</v>
      </c>
      <c r="F1458" s="18">
        <f t="shared" si="380"/>
        <v>0</v>
      </c>
      <c r="G1458" s="142"/>
      <c r="H1458" s="18"/>
      <c r="I1458" s="89">
        <f t="shared" si="381"/>
        <v>0</v>
      </c>
      <c r="J1458" s="116"/>
      <c r="K1458" s="3">
        <f t="shared" si="382"/>
        <v>0</v>
      </c>
      <c r="L1458" s="3"/>
      <c r="M1458" s="77"/>
      <c r="N1458" s="77"/>
      <c r="O1458" s="77"/>
      <c r="P1458" s="77"/>
      <c r="Q1458" s="77"/>
      <c r="R1458" s="77"/>
      <c r="S1458" s="77"/>
      <c r="T1458" s="77"/>
      <c r="U1458" s="77"/>
      <c r="V1458" s="77"/>
      <c r="W1458" s="77"/>
      <c r="X1458" s="77"/>
      <c r="Y1458" s="77"/>
      <c r="Z1458" s="77"/>
    </row>
    <row r="1459" ht="15.75" customHeight="1">
      <c r="A1459" s="1"/>
      <c r="B1459" s="89"/>
      <c r="C1459" s="89"/>
      <c r="D1459" s="18">
        <f t="shared" si="379"/>
        <v>0</v>
      </c>
      <c r="E1459" s="18">
        <f>B1459*A1448</f>
        <v>0</v>
      </c>
      <c r="F1459" s="18">
        <f t="shared" si="380"/>
        <v>0</v>
      </c>
      <c r="G1459" s="142"/>
      <c r="H1459" s="18"/>
      <c r="I1459" s="89">
        <f t="shared" si="381"/>
        <v>0</v>
      </c>
      <c r="J1459" s="116"/>
      <c r="K1459" s="3">
        <f t="shared" si="382"/>
        <v>0</v>
      </c>
      <c r="L1459" s="3"/>
      <c r="M1459" s="77"/>
      <c r="N1459" s="77"/>
      <c r="O1459" s="77"/>
      <c r="P1459" s="77"/>
      <c r="Q1459" s="77"/>
      <c r="R1459" s="77"/>
      <c r="S1459" s="77"/>
      <c r="T1459" s="77"/>
      <c r="U1459" s="77"/>
      <c r="V1459" s="77"/>
      <c r="W1459" s="77"/>
      <c r="X1459" s="77"/>
      <c r="Y1459" s="77"/>
      <c r="Z1459" s="77"/>
    </row>
    <row r="1460" ht="15.75" customHeight="1">
      <c r="A1460" s="1"/>
      <c r="B1460" s="89"/>
      <c r="C1460" s="89"/>
      <c r="D1460" s="18">
        <f t="shared" si="379"/>
        <v>0</v>
      </c>
      <c r="E1460" s="18">
        <f>B1460*A1448</f>
        <v>0</v>
      </c>
      <c r="F1460" s="18">
        <f t="shared" si="380"/>
        <v>0</v>
      </c>
      <c r="G1460" s="142"/>
      <c r="H1460" s="18"/>
      <c r="I1460" s="89">
        <f t="shared" si="381"/>
        <v>0</v>
      </c>
      <c r="J1460" s="116"/>
      <c r="K1460" s="3">
        <f t="shared" si="382"/>
        <v>0</v>
      </c>
      <c r="L1460" s="3"/>
      <c r="M1460" s="77"/>
      <c r="N1460" s="77"/>
      <c r="O1460" s="77"/>
      <c r="P1460" s="77"/>
      <c r="Q1460" s="77"/>
      <c r="R1460" s="77"/>
      <c r="S1460" s="77"/>
      <c r="T1460" s="77"/>
      <c r="U1460" s="77"/>
      <c r="V1460" s="77"/>
      <c r="W1460" s="77"/>
      <c r="X1460" s="77"/>
      <c r="Y1460" s="77"/>
      <c r="Z1460" s="77"/>
    </row>
    <row r="1461" ht="15.75" customHeight="1">
      <c r="A1461" s="31"/>
      <c r="B1461" s="89"/>
      <c r="C1461" s="89"/>
      <c r="D1461" s="95">
        <f t="shared" si="379"/>
        <v>0</v>
      </c>
      <c r="E1461" s="95">
        <f>B1461*A1448</f>
        <v>0</v>
      </c>
      <c r="F1461" s="18">
        <f t="shared" si="380"/>
        <v>0</v>
      </c>
      <c r="G1461" s="87"/>
      <c r="H1461" s="18"/>
      <c r="I1461" s="89">
        <f t="shared" si="381"/>
        <v>0</v>
      </c>
      <c r="J1461" s="118"/>
      <c r="K1461" s="3">
        <f t="shared" si="382"/>
        <v>0</v>
      </c>
      <c r="L1461" s="3"/>
      <c r="M1461" s="77"/>
      <c r="N1461" s="77"/>
      <c r="O1461" s="77"/>
      <c r="P1461" s="77"/>
      <c r="Q1461" s="77"/>
      <c r="R1461" s="77"/>
      <c r="S1461" s="77"/>
      <c r="T1461" s="77"/>
      <c r="U1461" s="77"/>
      <c r="V1461" s="77"/>
      <c r="W1461" s="77"/>
      <c r="X1461" s="77"/>
      <c r="Y1461" s="77"/>
      <c r="Z1461" s="77"/>
    </row>
    <row r="1462" ht="15.75" customHeight="1">
      <c r="A1462" s="31"/>
      <c r="B1462" s="89"/>
      <c r="C1462" s="89"/>
      <c r="D1462" s="18">
        <f t="shared" si="379"/>
        <v>0</v>
      </c>
      <c r="E1462" s="18">
        <f>B1462*A1448</f>
        <v>0</v>
      </c>
      <c r="F1462" s="18">
        <f t="shared" si="380"/>
        <v>0</v>
      </c>
      <c r="G1462" s="143">
        <f>F1464/A1448</f>
        <v>0</v>
      </c>
      <c r="H1462" s="18"/>
      <c r="I1462" s="89">
        <f t="shared" si="381"/>
        <v>0</v>
      </c>
      <c r="J1462" s="3"/>
      <c r="K1462" s="3">
        <f t="shared" si="382"/>
        <v>0</v>
      </c>
      <c r="L1462" s="3"/>
      <c r="M1462" s="77"/>
      <c r="N1462" s="77"/>
      <c r="O1462" s="77"/>
      <c r="P1462" s="77"/>
      <c r="Q1462" s="77"/>
      <c r="R1462" s="77"/>
      <c r="S1462" s="77"/>
      <c r="T1462" s="77"/>
      <c r="U1462" s="77"/>
      <c r="V1462" s="77"/>
      <c r="W1462" s="77"/>
      <c r="X1462" s="77"/>
      <c r="Y1462" s="77"/>
      <c r="Z1462" s="77"/>
    </row>
    <row r="1463" ht="15.75" customHeight="1">
      <c r="A1463" s="31"/>
      <c r="B1463" s="89"/>
      <c r="C1463" s="89"/>
      <c r="D1463" s="18">
        <f t="shared" si="379"/>
        <v>0</v>
      </c>
      <c r="E1463" s="18">
        <f>B1463*A1448</f>
        <v>0</v>
      </c>
      <c r="F1463" s="18">
        <f t="shared" si="380"/>
        <v>0</v>
      </c>
      <c r="G1463" s="142"/>
      <c r="H1463" s="18"/>
      <c r="I1463" s="89">
        <f t="shared" si="381"/>
        <v>0</v>
      </c>
      <c r="J1463" s="3"/>
      <c r="K1463" s="3">
        <f t="shared" si="382"/>
        <v>0</v>
      </c>
      <c r="L1463" s="3"/>
      <c r="M1463" s="77"/>
      <c r="N1463" s="77"/>
      <c r="O1463" s="77"/>
      <c r="P1463" s="77"/>
      <c r="Q1463" s="77"/>
      <c r="R1463" s="77"/>
      <c r="S1463" s="77"/>
      <c r="T1463" s="77"/>
      <c r="U1463" s="77"/>
      <c r="V1463" s="77"/>
      <c r="W1463" s="77"/>
      <c r="X1463" s="77"/>
      <c r="Y1463" s="77"/>
      <c r="Z1463" s="77"/>
    </row>
    <row r="1464" ht="15.75" customHeight="1">
      <c r="A1464" s="4" t="s">
        <v>495</v>
      </c>
      <c r="B1464" s="97">
        <f>SUM(B1450:B1463)</f>
        <v>0</v>
      </c>
      <c r="C1464" s="96"/>
      <c r="D1464" s="97">
        <f t="shared" ref="D1464:F1464" si="383">SUM(D1450:D1463)</f>
        <v>0</v>
      </c>
      <c r="E1464" s="97">
        <f t="shared" si="383"/>
        <v>0</v>
      </c>
      <c r="F1464" s="97">
        <f t="shared" si="383"/>
        <v>0</v>
      </c>
      <c r="G1464" s="87"/>
      <c r="H1464" s="96"/>
      <c r="I1464" s="97">
        <f t="shared" ref="I1464:L1464" si="384">SUM(I1450:I1463)</f>
        <v>0</v>
      </c>
      <c r="J1464" s="98">
        <f t="shared" si="384"/>
        <v>0</v>
      </c>
      <c r="K1464" s="98">
        <f t="shared" si="384"/>
        <v>0</v>
      </c>
      <c r="L1464" s="98">
        <f t="shared" si="384"/>
        <v>0</v>
      </c>
      <c r="M1464" s="77"/>
      <c r="N1464" s="77"/>
      <c r="O1464" s="77"/>
      <c r="P1464" s="77"/>
      <c r="Q1464" s="77"/>
      <c r="R1464" s="77"/>
      <c r="S1464" s="77"/>
      <c r="T1464" s="77"/>
      <c r="U1464" s="77"/>
      <c r="V1464" s="77"/>
      <c r="W1464" s="77"/>
      <c r="X1464" s="77"/>
      <c r="Y1464" s="77"/>
      <c r="Z1464" s="77"/>
    </row>
    <row r="1465" ht="15.75" customHeight="1">
      <c r="A1465" s="8"/>
      <c r="B1465" s="100"/>
      <c r="C1465" s="100"/>
      <c r="D1465" s="100"/>
      <c r="E1465" s="100"/>
      <c r="F1465" s="100"/>
      <c r="G1465" s="100"/>
      <c r="H1465" s="100"/>
      <c r="I1465" s="101" t="s">
        <v>496</v>
      </c>
      <c r="J1465" s="100"/>
      <c r="K1465" s="100"/>
      <c r="L1465" s="101" t="s">
        <v>497</v>
      </c>
      <c r="M1465" s="77"/>
      <c r="N1465" s="77"/>
      <c r="O1465" s="77"/>
      <c r="P1465" s="77"/>
      <c r="Q1465" s="77"/>
      <c r="R1465" s="77"/>
      <c r="S1465" s="77"/>
      <c r="T1465" s="77"/>
      <c r="U1465" s="77"/>
      <c r="V1465" s="77"/>
      <c r="W1465" s="77"/>
      <c r="X1465" s="77"/>
      <c r="Y1465" s="77"/>
      <c r="Z1465" s="77"/>
    </row>
    <row r="1466" ht="15.75" customHeight="1">
      <c r="A1466" s="8"/>
      <c r="B1466" s="100"/>
      <c r="C1466" s="100"/>
      <c r="D1466" s="100"/>
      <c r="E1466" s="100"/>
      <c r="F1466" s="100"/>
      <c r="G1466" s="100"/>
      <c r="H1466" s="100"/>
      <c r="I1466" s="104">
        <f>G1462*A1448</f>
        <v>0</v>
      </c>
      <c r="J1466" s="100"/>
      <c r="K1466" s="100"/>
      <c r="L1466" s="104"/>
      <c r="M1466" s="77"/>
      <c r="N1466" s="77"/>
      <c r="O1466" s="77"/>
      <c r="P1466" s="77"/>
      <c r="Q1466" s="77"/>
      <c r="R1466" s="77"/>
      <c r="S1466" s="77"/>
      <c r="T1466" s="77"/>
      <c r="U1466" s="77"/>
      <c r="V1466" s="77"/>
      <c r="W1466" s="77"/>
      <c r="X1466" s="77"/>
      <c r="Y1466" s="77"/>
      <c r="Z1466" s="77"/>
    </row>
    <row r="1467" ht="15.75" customHeight="1">
      <c r="A1467" s="8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77"/>
      <c r="N1467" s="77"/>
      <c r="O1467" s="77"/>
      <c r="P1467" s="77"/>
      <c r="Q1467" s="77"/>
      <c r="R1467" s="77"/>
      <c r="S1467" s="77"/>
      <c r="T1467" s="77"/>
      <c r="U1467" s="77"/>
      <c r="V1467" s="77"/>
      <c r="W1467" s="77"/>
      <c r="X1467" s="77"/>
      <c r="Y1467" s="77"/>
      <c r="Z1467" s="77"/>
    </row>
    <row r="1468" ht="15.75" customHeight="1">
      <c r="A1468" s="8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77"/>
      <c r="N1468" s="77"/>
      <c r="O1468" s="77"/>
      <c r="P1468" s="77"/>
      <c r="Q1468" s="77"/>
      <c r="R1468" s="77"/>
      <c r="S1468" s="77"/>
      <c r="T1468" s="77"/>
      <c r="U1468" s="77"/>
      <c r="V1468" s="77"/>
      <c r="W1468" s="77"/>
      <c r="X1468" s="77"/>
      <c r="Y1468" s="77"/>
      <c r="Z1468" s="77"/>
    </row>
    <row r="1469" ht="15.75" customHeight="1">
      <c r="A1469" s="78" t="s">
        <v>478</v>
      </c>
      <c r="B1469" s="79" t="s">
        <v>479</v>
      </c>
      <c r="C1469" s="75"/>
      <c r="D1469" s="76"/>
      <c r="E1469" s="80" t="s">
        <v>480</v>
      </c>
      <c r="F1469" s="75"/>
      <c r="G1469" s="76"/>
      <c r="H1469" s="79" t="s">
        <v>481</v>
      </c>
      <c r="I1469" s="75"/>
      <c r="J1469" s="75"/>
      <c r="K1469" s="75"/>
      <c r="L1469" s="76"/>
      <c r="M1469" s="77"/>
      <c r="N1469" s="77"/>
      <c r="O1469" s="77"/>
      <c r="P1469" s="77"/>
      <c r="Q1469" s="77"/>
      <c r="R1469" s="77"/>
      <c r="S1469" s="77"/>
      <c r="T1469" s="77"/>
      <c r="U1469" s="77"/>
      <c r="V1469" s="77"/>
      <c r="W1469" s="77"/>
      <c r="X1469" s="77"/>
      <c r="Y1469" s="77"/>
      <c r="Z1469" s="77"/>
    </row>
    <row r="1470" ht="15.75" customHeight="1">
      <c r="A1470" s="177">
        <v>4.0</v>
      </c>
      <c r="B1470" s="82" t="s">
        <v>482</v>
      </c>
      <c r="C1470" s="82" t="s">
        <v>483</v>
      </c>
      <c r="D1470" s="82" t="s">
        <v>484</v>
      </c>
      <c r="E1470" s="82" t="s">
        <v>485</v>
      </c>
      <c r="F1470" s="82" t="s">
        <v>484</v>
      </c>
      <c r="G1470" s="82" t="s">
        <v>524</v>
      </c>
      <c r="H1470" s="82" t="s">
        <v>486</v>
      </c>
      <c r="I1470" s="82" t="s">
        <v>487</v>
      </c>
      <c r="J1470" s="147" t="s">
        <v>488</v>
      </c>
      <c r="K1470" s="85" t="s">
        <v>489</v>
      </c>
      <c r="L1470" s="85" t="s">
        <v>490</v>
      </c>
      <c r="M1470" s="77"/>
      <c r="N1470" s="77"/>
      <c r="O1470" s="77"/>
      <c r="P1470" s="77"/>
      <c r="Q1470" s="77"/>
      <c r="R1470" s="77"/>
      <c r="S1470" s="77"/>
      <c r="T1470" s="77"/>
      <c r="U1470" s="77"/>
      <c r="V1470" s="77"/>
      <c r="W1470" s="77"/>
      <c r="X1470" s="77"/>
      <c r="Y1470" s="77"/>
      <c r="Z1470" s="77"/>
    </row>
    <row r="1471" ht="15.75" customHeight="1">
      <c r="A1471" s="86" t="s">
        <v>491</v>
      </c>
      <c r="B1471" s="87"/>
      <c r="C1471" s="87"/>
      <c r="D1471" s="87"/>
      <c r="E1471" s="87"/>
      <c r="F1471" s="87"/>
      <c r="G1471" s="87"/>
      <c r="H1471" s="87"/>
      <c r="I1471" s="87"/>
      <c r="J1471" s="115"/>
      <c r="K1471" s="87"/>
      <c r="L1471" s="87"/>
      <c r="M1471" s="77"/>
      <c r="N1471" s="77"/>
      <c r="O1471" s="77"/>
      <c r="P1471" s="77"/>
      <c r="Q1471" s="77"/>
      <c r="R1471" s="77"/>
      <c r="S1471" s="77"/>
      <c r="T1471" s="77"/>
      <c r="U1471" s="77"/>
      <c r="V1471" s="77"/>
      <c r="W1471" s="77"/>
      <c r="X1471" s="77"/>
      <c r="Y1471" s="77"/>
      <c r="Z1471" s="77"/>
    </row>
    <row r="1472" ht="15.75" customHeight="1">
      <c r="A1472" s="2"/>
      <c r="B1472" s="89"/>
      <c r="C1472" s="89"/>
      <c r="D1472" s="18">
        <f t="shared" ref="D1472:D1485" si="385">C1472*B1472</f>
        <v>0</v>
      </c>
      <c r="E1472" s="18">
        <f>B1472*A1470</f>
        <v>0</v>
      </c>
      <c r="F1472" s="18">
        <f t="shared" ref="F1472:F1485" si="386">E1472*C1472</f>
        <v>0</v>
      </c>
      <c r="G1472" s="140">
        <v>0.0</v>
      </c>
      <c r="H1472" s="18"/>
      <c r="I1472" s="89">
        <f t="shared" ref="I1472:I1485" si="387">H1472*E1472</f>
        <v>0</v>
      </c>
      <c r="J1472" s="116"/>
      <c r="K1472" s="3">
        <f t="shared" ref="K1472:K1485" si="388">J1472*I1472</f>
        <v>0</v>
      </c>
      <c r="L1472" s="3"/>
      <c r="M1472" s="77"/>
      <c r="N1472" s="77"/>
      <c r="O1472" s="77"/>
      <c r="P1472" s="77"/>
      <c r="Q1472" s="77"/>
      <c r="R1472" s="77"/>
      <c r="S1472" s="77"/>
      <c r="T1472" s="77"/>
      <c r="U1472" s="77"/>
      <c r="V1472" s="77"/>
      <c r="W1472" s="77"/>
      <c r="X1472" s="77"/>
      <c r="Y1472" s="77"/>
      <c r="Z1472" s="77"/>
    </row>
    <row r="1473" ht="15.75" customHeight="1">
      <c r="A1473" s="2"/>
      <c r="B1473" s="89"/>
      <c r="C1473" s="89"/>
      <c r="D1473" s="18">
        <f t="shared" si="385"/>
        <v>0</v>
      </c>
      <c r="E1473" s="18">
        <f>B1473*A1470</f>
        <v>0</v>
      </c>
      <c r="F1473" s="18">
        <f t="shared" si="386"/>
        <v>0</v>
      </c>
      <c r="G1473" s="87"/>
      <c r="H1473" s="18"/>
      <c r="I1473" s="89">
        <f t="shared" si="387"/>
        <v>0</v>
      </c>
      <c r="J1473" s="116"/>
      <c r="K1473" s="3">
        <f t="shared" si="388"/>
        <v>0</v>
      </c>
      <c r="L1473" s="3"/>
      <c r="M1473" s="77"/>
      <c r="N1473" s="77"/>
      <c r="O1473" s="77"/>
      <c r="P1473" s="77"/>
      <c r="Q1473" s="77"/>
      <c r="R1473" s="77"/>
      <c r="S1473" s="77"/>
      <c r="T1473" s="77"/>
      <c r="U1473" s="77"/>
      <c r="V1473" s="77"/>
      <c r="W1473" s="77"/>
      <c r="X1473" s="77"/>
      <c r="Y1473" s="77"/>
      <c r="Z1473" s="77"/>
    </row>
    <row r="1474" ht="15.75" customHeight="1">
      <c r="A1474" s="2"/>
      <c r="B1474" s="18"/>
      <c r="C1474" s="18"/>
      <c r="D1474" s="18">
        <f t="shared" si="385"/>
        <v>0</v>
      </c>
      <c r="E1474" s="18">
        <f>B1474*A1470</f>
        <v>0</v>
      </c>
      <c r="F1474" s="18">
        <f t="shared" si="386"/>
        <v>0</v>
      </c>
      <c r="G1474" s="148" t="s">
        <v>527</v>
      </c>
      <c r="H1474" s="18"/>
      <c r="I1474" s="89">
        <f t="shared" si="387"/>
        <v>0</v>
      </c>
      <c r="J1474" s="116"/>
      <c r="K1474" s="3">
        <f t="shared" si="388"/>
        <v>0</v>
      </c>
      <c r="L1474" s="3"/>
      <c r="M1474" s="77"/>
      <c r="N1474" s="77"/>
      <c r="O1474" s="77"/>
      <c r="P1474" s="77"/>
      <c r="Q1474" s="77"/>
      <c r="R1474" s="77"/>
      <c r="S1474" s="77"/>
      <c r="T1474" s="77"/>
      <c r="U1474" s="77"/>
      <c r="V1474" s="77"/>
      <c r="W1474" s="77"/>
      <c r="X1474" s="77"/>
      <c r="Y1474" s="77"/>
      <c r="Z1474" s="77"/>
    </row>
    <row r="1475" ht="15.75" customHeight="1">
      <c r="A1475" s="2"/>
      <c r="B1475" s="18"/>
      <c r="C1475" s="18"/>
      <c r="D1475" s="18">
        <f t="shared" si="385"/>
        <v>0</v>
      </c>
      <c r="E1475" s="18">
        <f>B1475*A1470</f>
        <v>0</v>
      </c>
      <c r="F1475" s="18">
        <f t="shared" si="386"/>
        <v>0</v>
      </c>
      <c r="G1475" s="142"/>
      <c r="H1475" s="18"/>
      <c r="I1475" s="89">
        <f t="shared" si="387"/>
        <v>0</v>
      </c>
      <c r="J1475" s="116"/>
      <c r="K1475" s="3">
        <f t="shared" si="388"/>
        <v>0</v>
      </c>
      <c r="L1475" s="3"/>
      <c r="M1475" s="77"/>
      <c r="N1475" s="77"/>
      <c r="O1475" s="77"/>
      <c r="P1475" s="77"/>
      <c r="Q1475" s="77"/>
      <c r="R1475" s="77"/>
      <c r="S1475" s="77"/>
      <c r="T1475" s="77"/>
      <c r="U1475" s="77"/>
      <c r="V1475" s="77"/>
      <c r="W1475" s="77"/>
      <c r="X1475" s="77"/>
      <c r="Y1475" s="77"/>
      <c r="Z1475" s="77"/>
    </row>
    <row r="1476" ht="15.75" customHeight="1">
      <c r="A1476" s="2"/>
      <c r="B1476" s="18"/>
      <c r="C1476" s="18"/>
      <c r="D1476" s="18">
        <f t="shared" si="385"/>
        <v>0</v>
      </c>
      <c r="E1476" s="18">
        <f>B1476*A1470</f>
        <v>0</v>
      </c>
      <c r="F1476" s="18">
        <f t="shared" si="386"/>
        <v>0</v>
      </c>
      <c r="G1476" s="142"/>
      <c r="H1476" s="18"/>
      <c r="I1476" s="89">
        <f t="shared" si="387"/>
        <v>0</v>
      </c>
      <c r="J1476" s="116"/>
      <c r="K1476" s="3">
        <f t="shared" si="388"/>
        <v>0</v>
      </c>
      <c r="L1476" s="3"/>
      <c r="M1476" s="77"/>
      <c r="N1476" s="77"/>
      <c r="O1476" s="77"/>
      <c r="P1476" s="77"/>
      <c r="Q1476" s="77"/>
      <c r="R1476" s="77"/>
      <c r="S1476" s="77"/>
      <c r="T1476" s="77"/>
      <c r="U1476" s="77"/>
      <c r="V1476" s="77"/>
      <c r="W1476" s="77"/>
      <c r="X1476" s="77"/>
      <c r="Y1476" s="77"/>
      <c r="Z1476" s="77"/>
    </row>
    <row r="1477" ht="15.75" customHeight="1">
      <c r="A1477" s="2"/>
      <c r="B1477" s="18"/>
      <c r="C1477" s="18"/>
      <c r="D1477" s="18">
        <f t="shared" si="385"/>
        <v>0</v>
      </c>
      <c r="E1477" s="18">
        <f>B1477*A1470</f>
        <v>0</v>
      </c>
      <c r="F1477" s="18">
        <f t="shared" si="386"/>
        <v>0</v>
      </c>
      <c r="G1477" s="87"/>
      <c r="H1477" s="18"/>
      <c r="I1477" s="89">
        <f t="shared" si="387"/>
        <v>0</v>
      </c>
      <c r="J1477" s="116"/>
      <c r="K1477" s="3">
        <f t="shared" si="388"/>
        <v>0</v>
      </c>
      <c r="L1477" s="3"/>
      <c r="M1477" s="77"/>
      <c r="N1477" s="77"/>
      <c r="O1477" s="77"/>
      <c r="P1477" s="77"/>
      <c r="Q1477" s="77"/>
      <c r="R1477" s="77"/>
      <c r="S1477" s="77"/>
      <c r="T1477" s="77"/>
      <c r="U1477" s="77"/>
      <c r="V1477" s="77"/>
      <c r="W1477" s="77"/>
      <c r="X1477" s="77"/>
      <c r="Y1477" s="77"/>
      <c r="Z1477" s="77"/>
    </row>
    <row r="1478" ht="15.75" customHeight="1">
      <c r="A1478" s="2"/>
      <c r="B1478" s="18"/>
      <c r="C1478" s="18"/>
      <c r="D1478" s="18">
        <f t="shared" si="385"/>
        <v>0</v>
      </c>
      <c r="E1478" s="18">
        <f>B1478*A1470</f>
        <v>0</v>
      </c>
      <c r="F1478" s="18">
        <f t="shared" si="386"/>
        <v>0</v>
      </c>
      <c r="G1478" s="59"/>
      <c r="H1478" s="18"/>
      <c r="I1478" s="89">
        <f t="shared" si="387"/>
        <v>0</v>
      </c>
      <c r="J1478" s="116"/>
      <c r="K1478" s="3">
        <f t="shared" si="388"/>
        <v>0</v>
      </c>
      <c r="L1478" s="3"/>
      <c r="M1478" s="77"/>
      <c r="N1478" s="77"/>
      <c r="O1478" s="77"/>
      <c r="P1478" s="77"/>
      <c r="Q1478" s="77"/>
      <c r="R1478" s="77"/>
      <c r="S1478" s="77"/>
      <c r="T1478" s="77"/>
      <c r="U1478" s="77"/>
      <c r="V1478" s="77"/>
      <c r="W1478" s="77"/>
      <c r="X1478" s="77"/>
      <c r="Y1478" s="77"/>
      <c r="Z1478" s="77"/>
    </row>
    <row r="1479" ht="15.75" customHeight="1">
      <c r="A1479" s="2"/>
      <c r="B1479" s="89"/>
      <c r="C1479" s="89"/>
      <c r="D1479" s="18">
        <f t="shared" si="385"/>
        <v>0</v>
      </c>
      <c r="E1479" s="18">
        <f>B1479*A1470</f>
        <v>0</v>
      </c>
      <c r="F1479" s="18">
        <f t="shared" si="386"/>
        <v>0</v>
      </c>
      <c r="G1479" s="148" t="s">
        <v>528</v>
      </c>
      <c r="H1479" s="18"/>
      <c r="I1479" s="89">
        <f t="shared" si="387"/>
        <v>0</v>
      </c>
      <c r="J1479" s="116"/>
      <c r="K1479" s="3">
        <f t="shared" si="388"/>
        <v>0</v>
      </c>
      <c r="L1479" s="3"/>
      <c r="M1479" s="77"/>
      <c r="N1479" s="77"/>
      <c r="O1479" s="77"/>
      <c r="P1479" s="77"/>
      <c r="Q1479" s="77"/>
      <c r="R1479" s="77"/>
      <c r="S1479" s="77"/>
      <c r="T1479" s="77"/>
      <c r="U1479" s="77"/>
      <c r="V1479" s="77"/>
      <c r="W1479" s="77"/>
      <c r="X1479" s="77"/>
      <c r="Y1479" s="77"/>
      <c r="Z1479" s="77"/>
    </row>
    <row r="1480" ht="15.75" customHeight="1">
      <c r="A1480" s="2"/>
      <c r="B1480" s="89"/>
      <c r="C1480" s="89"/>
      <c r="D1480" s="18">
        <f t="shared" si="385"/>
        <v>0</v>
      </c>
      <c r="E1480" s="18">
        <f>B1480*A1470</f>
        <v>0</v>
      </c>
      <c r="F1480" s="18">
        <f t="shared" si="386"/>
        <v>0</v>
      </c>
      <c r="G1480" s="142"/>
      <c r="H1480" s="18"/>
      <c r="I1480" s="89">
        <f t="shared" si="387"/>
        <v>0</v>
      </c>
      <c r="J1480" s="116"/>
      <c r="K1480" s="3">
        <f t="shared" si="388"/>
        <v>0</v>
      </c>
      <c r="L1480" s="3"/>
      <c r="M1480" s="77"/>
      <c r="N1480" s="77"/>
      <c r="O1480" s="77"/>
      <c r="P1480" s="77"/>
      <c r="Q1480" s="77"/>
      <c r="R1480" s="77"/>
      <c r="S1480" s="77"/>
      <c r="T1480" s="77"/>
      <c r="U1480" s="77"/>
      <c r="V1480" s="77"/>
      <c r="W1480" s="77"/>
      <c r="X1480" s="77"/>
      <c r="Y1480" s="77"/>
      <c r="Z1480" s="77"/>
    </row>
    <row r="1481" ht="15.75" customHeight="1">
      <c r="A1481" s="1"/>
      <c r="B1481" s="89"/>
      <c r="C1481" s="89"/>
      <c r="D1481" s="18">
        <f t="shared" si="385"/>
        <v>0</v>
      </c>
      <c r="E1481" s="18">
        <f>B1481*A1470</f>
        <v>0</v>
      </c>
      <c r="F1481" s="18">
        <f t="shared" si="386"/>
        <v>0</v>
      </c>
      <c r="G1481" s="142"/>
      <c r="H1481" s="18"/>
      <c r="I1481" s="89">
        <f t="shared" si="387"/>
        <v>0</v>
      </c>
      <c r="J1481" s="116"/>
      <c r="K1481" s="3">
        <f t="shared" si="388"/>
        <v>0</v>
      </c>
      <c r="L1481" s="3"/>
      <c r="M1481" s="77"/>
      <c r="N1481" s="77"/>
      <c r="O1481" s="77"/>
      <c r="P1481" s="77"/>
      <c r="Q1481" s="77"/>
      <c r="R1481" s="77"/>
      <c r="S1481" s="77"/>
      <c r="T1481" s="77"/>
      <c r="U1481" s="77"/>
      <c r="V1481" s="77"/>
      <c r="W1481" s="77"/>
      <c r="X1481" s="77"/>
      <c r="Y1481" s="77"/>
      <c r="Z1481" s="77"/>
    </row>
    <row r="1482" ht="15.75" customHeight="1">
      <c r="A1482" s="1"/>
      <c r="B1482" s="89"/>
      <c r="C1482" s="89"/>
      <c r="D1482" s="18">
        <f t="shared" si="385"/>
        <v>0</v>
      </c>
      <c r="E1482" s="18">
        <f>B1482*A1470</f>
        <v>0</v>
      </c>
      <c r="F1482" s="18">
        <f t="shared" si="386"/>
        <v>0</v>
      </c>
      <c r="G1482" s="142"/>
      <c r="H1482" s="18"/>
      <c r="I1482" s="89">
        <f t="shared" si="387"/>
        <v>0</v>
      </c>
      <c r="J1482" s="116"/>
      <c r="K1482" s="3">
        <f t="shared" si="388"/>
        <v>0</v>
      </c>
      <c r="L1482" s="3"/>
      <c r="M1482" s="77"/>
      <c r="N1482" s="77"/>
      <c r="O1482" s="77"/>
      <c r="P1482" s="77"/>
      <c r="Q1482" s="77"/>
      <c r="R1482" s="77"/>
      <c r="S1482" s="77"/>
      <c r="T1482" s="77"/>
      <c r="U1482" s="77"/>
      <c r="V1482" s="77"/>
      <c r="W1482" s="77"/>
      <c r="X1482" s="77"/>
      <c r="Y1482" s="77"/>
      <c r="Z1482" s="77"/>
    </row>
    <row r="1483" ht="15.75" customHeight="1">
      <c r="A1483" s="31"/>
      <c r="B1483" s="89"/>
      <c r="C1483" s="89"/>
      <c r="D1483" s="95">
        <f t="shared" si="385"/>
        <v>0</v>
      </c>
      <c r="E1483" s="95">
        <f>B1483*A1470</f>
        <v>0</v>
      </c>
      <c r="F1483" s="18">
        <f t="shared" si="386"/>
        <v>0</v>
      </c>
      <c r="G1483" s="87"/>
      <c r="H1483" s="18"/>
      <c r="I1483" s="89">
        <f t="shared" si="387"/>
        <v>0</v>
      </c>
      <c r="J1483" s="118"/>
      <c r="K1483" s="3">
        <f t="shared" si="388"/>
        <v>0</v>
      </c>
      <c r="L1483" s="3"/>
      <c r="M1483" s="77"/>
      <c r="N1483" s="77"/>
      <c r="O1483" s="77"/>
      <c r="P1483" s="77"/>
      <c r="Q1483" s="77"/>
      <c r="R1483" s="77"/>
      <c r="S1483" s="77"/>
      <c r="T1483" s="77"/>
      <c r="U1483" s="77"/>
      <c r="V1483" s="77"/>
      <c r="W1483" s="77"/>
      <c r="X1483" s="77"/>
      <c r="Y1483" s="77"/>
      <c r="Z1483" s="77"/>
    </row>
    <row r="1484" ht="15.75" customHeight="1">
      <c r="A1484" s="31"/>
      <c r="B1484" s="89"/>
      <c r="C1484" s="89"/>
      <c r="D1484" s="18">
        <f t="shared" si="385"/>
        <v>0</v>
      </c>
      <c r="E1484" s="18">
        <f>B1484*A1470</f>
        <v>0</v>
      </c>
      <c r="F1484" s="18">
        <f t="shared" si="386"/>
        <v>0</v>
      </c>
      <c r="G1484" s="143">
        <f>F1486/A1470</f>
        <v>0</v>
      </c>
      <c r="H1484" s="18"/>
      <c r="I1484" s="89">
        <f t="shared" si="387"/>
        <v>0</v>
      </c>
      <c r="J1484" s="3"/>
      <c r="K1484" s="3">
        <f t="shared" si="388"/>
        <v>0</v>
      </c>
      <c r="L1484" s="3"/>
      <c r="M1484" s="77"/>
      <c r="N1484" s="77"/>
      <c r="O1484" s="77"/>
      <c r="P1484" s="77"/>
      <c r="Q1484" s="77"/>
      <c r="R1484" s="77"/>
      <c r="S1484" s="77"/>
      <c r="T1484" s="77"/>
      <c r="U1484" s="77"/>
      <c r="V1484" s="77"/>
      <c r="W1484" s="77"/>
      <c r="X1484" s="77"/>
      <c r="Y1484" s="77"/>
      <c r="Z1484" s="77"/>
    </row>
    <row r="1485" ht="15.75" customHeight="1">
      <c r="A1485" s="31"/>
      <c r="B1485" s="89"/>
      <c r="C1485" s="89"/>
      <c r="D1485" s="18">
        <f t="shared" si="385"/>
        <v>0</v>
      </c>
      <c r="E1485" s="18">
        <f>B1485*A1470</f>
        <v>0</v>
      </c>
      <c r="F1485" s="18">
        <f t="shared" si="386"/>
        <v>0</v>
      </c>
      <c r="G1485" s="142"/>
      <c r="H1485" s="18"/>
      <c r="I1485" s="89">
        <f t="shared" si="387"/>
        <v>0</v>
      </c>
      <c r="J1485" s="3"/>
      <c r="K1485" s="3">
        <f t="shared" si="388"/>
        <v>0</v>
      </c>
      <c r="L1485" s="3"/>
      <c r="M1485" s="77"/>
      <c r="N1485" s="77"/>
      <c r="O1485" s="77"/>
      <c r="P1485" s="77"/>
      <c r="Q1485" s="77"/>
      <c r="R1485" s="77"/>
      <c r="S1485" s="77"/>
      <c r="T1485" s="77"/>
      <c r="U1485" s="77"/>
      <c r="V1485" s="77"/>
      <c r="W1485" s="77"/>
      <c r="X1485" s="77"/>
      <c r="Y1485" s="77"/>
      <c r="Z1485" s="77"/>
    </row>
    <row r="1486" ht="15.75" customHeight="1">
      <c r="A1486" s="4" t="s">
        <v>495</v>
      </c>
      <c r="B1486" s="97">
        <f>SUM(B1472:B1485)</f>
        <v>0</v>
      </c>
      <c r="C1486" s="96"/>
      <c r="D1486" s="97">
        <f t="shared" ref="D1486:F1486" si="389">SUM(D1472:D1485)</f>
        <v>0</v>
      </c>
      <c r="E1486" s="97">
        <f t="shared" si="389"/>
        <v>0</v>
      </c>
      <c r="F1486" s="97">
        <f t="shared" si="389"/>
        <v>0</v>
      </c>
      <c r="G1486" s="87"/>
      <c r="H1486" s="96"/>
      <c r="I1486" s="97">
        <f t="shared" ref="I1486:L1486" si="390">SUM(I1472:I1485)</f>
        <v>0</v>
      </c>
      <c r="J1486" s="98">
        <f t="shared" si="390"/>
        <v>0</v>
      </c>
      <c r="K1486" s="98">
        <f t="shared" si="390"/>
        <v>0</v>
      </c>
      <c r="L1486" s="98">
        <f t="shared" si="390"/>
        <v>0</v>
      </c>
      <c r="M1486" s="77"/>
      <c r="N1486" s="77"/>
      <c r="O1486" s="77"/>
      <c r="P1486" s="77"/>
      <c r="Q1486" s="77"/>
      <c r="R1486" s="77"/>
      <c r="S1486" s="77"/>
      <c r="T1486" s="77"/>
      <c r="U1486" s="77"/>
      <c r="V1486" s="77"/>
      <c r="W1486" s="77"/>
      <c r="X1486" s="77"/>
      <c r="Y1486" s="77"/>
      <c r="Z1486" s="77"/>
    </row>
    <row r="1487" ht="15.75" customHeight="1">
      <c r="A1487" s="8"/>
      <c r="B1487" s="100"/>
      <c r="C1487" s="100"/>
      <c r="D1487" s="100"/>
      <c r="E1487" s="100"/>
      <c r="F1487" s="100"/>
      <c r="G1487" s="100"/>
      <c r="H1487" s="100"/>
      <c r="I1487" s="101" t="s">
        <v>496</v>
      </c>
      <c r="J1487" s="100"/>
      <c r="K1487" s="100"/>
      <c r="L1487" s="101" t="s">
        <v>497</v>
      </c>
      <c r="M1487" s="77"/>
      <c r="N1487" s="77"/>
      <c r="O1487" s="77"/>
      <c r="P1487" s="77"/>
      <c r="Q1487" s="77"/>
      <c r="R1487" s="77"/>
      <c r="S1487" s="77"/>
      <c r="T1487" s="77"/>
      <c r="U1487" s="77"/>
      <c r="V1487" s="77"/>
      <c r="W1487" s="77"/>
      <c r="X1487" s="77"/>
      <c r="Y1487" s="77"/>
      <c r="Z1487" s="77"/>
    </row>
    <row r="1488" ht="15.75" customHeight="1">
      <c r="A1488" s="8"/>
      <c r="B1488" s="100"/>
      <c r="C1488" s="100"/>
      <c r="D1488" s="100"/>
      <c r="E1488" s="100"/>
      <c r="F1488" s="100"/>
      <c r="G1488" s="100"/>
      <c r="H1488" s="100"/>
      <c r="I1488" s="104">
        <f>G1484*A1470</f>
        <v>0</v>
      </c>
      <c r="J1488" s="100"/>
      <c r="K1488" s="100"/>
      <c r="L1488" s="104"/>
      <c r="M1488" s="77"/>
      <c r="N1488" s="77"/>
      <c r="O1488" s="77"/>
      <c r="P1488" s="77"/>
      <c r="Q1488" s="77"/>
      <c r="R1488" s="77"/>
      <c r="S1488" s="77"/>
      <c r="T1488" s="77"/>
      <c r="U1488" s="77"/>
      <c r="V1488" s="77"/>
      <c r="W1488" s="77"/>
      <c r="X1488" s="77"/>
      <c r="Y1488" s="77"/>
      <c r="Z1488" s="77"/>
    </row>
    <row r="1489" ht="15.75" customHeight="1">
      <c r="A1489" s="8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77"/>
      <c r="N1489" s="77"/>
      <c r="O1489" s="77"/>
      <c r="P1489" s="77"/>
      <c r="Q1489" s="77"/>
      <c r="R1489" s="77"/>
      <c r="S1489" s="77"/>
      <c r="T1489" s="77"/>
      <c r="U1489" s="77"/>
      <c r="V1489" s="77"/>
      <c r="W1489" s="77"/>
      <c r="X1489" s="77"/>
      <c r="Y1489" s="77"/>
      <c r="Z1489" s="77"/>
    </row>
    <row r="1490" ht="15.75" customHeight="1">
      <c r="A1490" s="8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77"/>
      <c r="N1490" s="77"/>
      <c r="O1490" s="77"/>
      <c r="P1490" s="77"/>
      <c r="Q1490" s="77"/>
      <c r="R1490" s="77"/>
      <c r="S1490" s="77"/>
      <c r="T1490" s="77"/>
      <c r="U1490" s="77"/>
      <c r="V1490" s="77"/>
      <c r="W1490" s="77"/>
      <c r="X1490" s="77"/>
      <c r="Y1490" s="77"/>
      <c r="Z1490" s="77"/>
    </row>
    <row r="1491" ht="15.75" customHeight="1">
      <c r="A1491" s="66"/>
      <c r="B1491" s="75"/>
      <c r="C1491" s="75"/>
      <c r="D1491" s="75"/>
      <c r="E1491" s="75"/>
      <c r="F1491" s="75"/>
      <c r="G1491" s="75"/>
      <c r="H1491" s="75"/>
      <c r="I1491" s="75"/>
      <c r="J1491" s="75"/>
      <c r="K1491" s="75"/>
      <c r="L1491" s="76"/>
      <c r="M1491" s="77"/>
      <c r="N1491" s="77"/>
      <c r="O1491" s="77"/>
      <c r="P1491" s="77"/>
      <c r="Q1491" s="77"/>
      <c r="R1491" s="77"/>
      <c r="S1491" s="77"/>
      <c r="T1491" s="77"/>
      <c r="U1491" s="77"/>
      <c r="V1491" s="77"/>
      <c r="W1491" s="77"/>
      <c r="X1491" s="77"/>
      <c r="Y1491" s="77"/>
      <c r="Z1491" s="77"/>
    </row>
    <row r="1492" ht="15.75" customHeight="1">
      <c r="A1492" s="78" t="s">
        <v>478</v>
      </c>
      <c r="B1492" s="79" t="s">
        <v>479</v>
      </c>
      <c r="C1492" s="75"/>
      <c r="D1492" s="76"/>
      <c r="E1492" s="80" t="s">
        <v>480</v>
      </c>
      <c r="F1492" s="75"/>
      <c r="G1492" s="76"/>
      <c r="H1492" s="79" t="s">
        <v>481</v>
      </c>
      <c r="I1492" s="75"/>
      <c r="J1492" s="75"/>
      <c r="K1492" s="75"/>
      <c r="L1492" s="76"/>
      <c r="M1492" s="77"/>
      <c r="N1492" s="77"/>
      <c r="O1492" s="77"/>
      <c r="P1492" s="77"/>
      <c r="Q1492" s="77"/>
      <c r="R1492" s="77"/>
      <c r="S1492" s="77"/>
      <c r="T1492" s="77"/>
      <c r="U1492" s="77"/>
      <c r="V1492" s="77"/>
      <c r="W1492" s="77"/>
      <c r="X1492" s="77"/>
      <c r="Y1492" s="77"/>
      <c r="Z1492" s="77"/>
    </row>
    <row r="1493" ht="15.75" customHeight="1">
      <c r="A1493" s="177">
        <v>4.0</v>
      </c>
      <c r="B1493" s="82" t="s">
        <v>482</v>
      </c>
      <c r="C1493" s="82" t="s">
        <v>483</v>
      </c>
      <c r="D1493" s="82" t="s">
        <v>484</v>
      </c>
      <c r="E1493" s="82" t="s">
        <v>485</v>
      </c>
      <c r="F1493" s="82" t="s">
        <v>484</v>
      </c>
      <c r="G1493" s="82" t="s">
        <v>524</v>
      </c>
      <c r="H1493" s="82" t="s">
        <v>486</v>
      </c>
      <c r="I1493" s="82" t="s">
        <v>487</v>
      </c>
      <c r="J1493" s="147" t="s">
        <v>488</v>
      </c>
      <c r="K1493" s="85" t="s">
        <v>489</v>
      </c>
      <c r="L1493" s="85" t="s">
        <v>490</v>
      </c>
      <c r="M1493" s="77"/>
      <c r="N1493" s="77"/>
      <c r="O1493" s="77"/>
      <c r="P1493" s="77"/>
      <c r="Q1493" s="77"/>
      <c r="R1493" s="77"/>
      <c r="S1493" s="77"/>
      <c r="T1493" s="77"/>
      <c r="U1493" s="77"/>
      <c r="V1493" s="77"/>
      <c r="W1493" s="77"/>
      <c r="X1493" s="77"/>
      <c r="Y1493" s="77"/>
      <c r="Z1493" s="77"/>
    </row>
    <row r="1494" ht="15.75" customHeight="1">
      <c r="A1494" s="86" t="s">
        <v>491</v>
      </c>
      <c r="B1494" s="87"/>
      <c r="C1494" s="87"/>
      <c r="D1494" s="87"/>
      <c r="E1494" s="87"/>
      <c r="F1494" s="87"/>
      <c r="G1494" s="87"/>
      <c r="H1494" s="87"/>
      <c r="I1494" s="87"/>
      <c r="J1494" s="115"/>
      <c r="K1494" s="87"/>
      <c r="L1494" s="87"/>
      <c r="M1494" s="77"/>
      <c r="N1494" s="77"/>
      <c r="O1494" s="77"/>
      <c r="P1494" s="77"/>
      <c r="Q1494" s="77"/>
      <c r="R1494" s="77"/>
      <c r="S1494" s="77"/>
      <c r="T1494" s="77"/>
      <c r="U1494" s="77"/>
      <c r="V1494" s="77"/>
      <c r="W1494" s="77"/>
      <c r="X1494" s="77"/>
      <c r="Y1494" s="77"/>
      <c r="Z1494" s="77"/>
    </row>
    <row r="1495" ht="15.75" customHeight="1">
      <c r="A1495" s="2"/>
      <c r="B1495" s="89"/>
      <c r="C1495" s="89"/>
      <c r="D1495" s="18">
        <f t="shared" ref="D1495:D1508" si="391">C1495*B1495</f>
        <v>0</v>
      </c>
      <c r="E1495" s="18">
        <f>B1495*A1493</f>
        <v>0</v>
      </c>
      <c r="F1495" s="18">
        <f t="shared" ref="F1495:F1508" si="392">E1495*C1495</f>
        <v>0</v>
      </c>
      <c r="G1495" s="140">
        <v>0.0</v>
      </c>
      <c r="H1495" s="18"/>
      <c r="I1495" s="89">
        <f t="shared" ref="I1495:I1508" si="393">H1495*E1495</f>
        <v>0</v>
      </c>
      <c r="J1495" s="116"/>
      <c r="K1495" s="3">
        <f t="shared" ref="K1495:K1508" si="394">J1495*I1495</f>
        <v>0</v>
      </c>
      <c r="L1495" s="3"/>
      <c r="M1495" s="77"/>
      <c r="N1495" s="77"/>
      <c r="O1495" s="77"/>
      <c r="P1495" s="77"/>
      <c r="Q1495" s="77"/>
      <c r="R1495" s="77"/>
      <c r="S1495" s="77"/>
      <c r="T1495" s="77"/>
      <c r="U1495" s="77"/>
      <c r="V1495" s="77"/>
      <c r="W1495" s="77"/>
      <c r="X1495" s="77"/>
      <c r="Y1495" s="77"/>
      <c r="Z1495" s="77"/>
    </row>
    <row r="1496" ht="15.75" customHeight="1">
      <c r="A1496" s="2"/>
      <c r="B1496" s="89"/>
      <c r="C1496" s="89"/>
      <c r="D1496" s="18">
        <f t="shared" si="391"/>
        <v>0</v>
      </c>
      <c r="E1496" s="18">
        <f>B1496*A1493</f>
        <v>0</v>
      </c>
      <c r="F1496" s="18">
        <f t="shared" si="392"/>
        <v>0</v>
      </c>
      <c r="G1496" s="87"/>
      <c r="H1496" s="18"/>
      <c r="I1496" s="89">
        <f t="shared" si="393"/>
        <v>0</v>
      </c>
      <c r="J1496" s="116"/>
      <c r="K1496" s="3">
        <f t="shared" si="394"/>
        <v>0</v>
      </c>
      <c r="L1496" s="3"/>
      <c r="M1496" s="77"/>
      <c r="N1496" s="77"/>
      <c r="O1496" s="77"/>
      <c r="P1496" s="77"/>
      <c r="Q1496" s="77"/>
      <c r="R1496" s="77"/>
      <c r="S1496" s="77"/>
      <c r="T1496" s="77"/>
      <c r="U1496" s="77"/>
      <c r="V1496" s="77"/>
      <c r="W1496" s="77"/>
      <c r="X1496" s="77"/>
      <c r="Y1496" s="77"/>
      <c r="Z1496" s="77"/>
    </row>
    <row r="1497" ht="15.75" customHeight="1">
      <c r="A1497" s="2"/>
      <c r="B1497" s="18"/>
      <c r="C1497" s="18"/>
      <c r="D1497" s="18">
        <f t="shared" si="391"/>
        <v>0</v>
      </c>
      <c r="E1497" s="18">
        <f>B1497*A1493</f>
        <v>0</v>
      </c>
      <c r="F1497" s="18">
        <f t="shared" si="392"/>
        <v>0</v>
      </c>
      <c r="G1497" s="148" t="s">
        <v>527</v>
      </c>
      <c r="H1497" s="18"/>
      <c r="I1497" s="89">
        <f t="shared" si="393"/>
        <v>0</v>
      </c>
      <c r="J1497" s="116"/>
      <c r="K1497" s="3">
        <f t="shared" si="394"/>
        <v>0</v>
      </c>
      <c r="L1497" s="3"/>
      <c r="M1497" s="77"/>
      <c r="N1497" s="77"/>
      <c r="O1497" s="77"/>
      <c r="P1497" s="77"/>
      <c r="Q1497" s="77"/>
      <c r="R1497" s="77"/>
      <c r="S1497" s="77"/>
      <c r="T1497" s="77"/>
      <c r="U1497" s="77"/>
      <c r="V1497" s="77"/>
      <c r="W1497" s="77"/>
      <c r="X1497" s="77"/>
      <c r="Y1497" s="77"/>
      <c r="Z1497" s="77"/>
    </row>
    <row r="1498" ht="15.75" customHeight="1">
      <c r="A1498" s="2"/>
      <c r="B1498" s="18"/>
      <c r="C1498" s="18"/>
      <c r="D1498" s="18">
        <f t="shared" si="391"/>
        <v>0</v>
      </c>
      <c r="E1498" s="18">
        <f>B1498*A1493</f>
        <v>0</v>
      </c>
      <c r="F1498" s="18">
        <f t="shared" si="392"/>
        <v>0</v>
      </c>
      <c r="G1498" s="142"/>
      <c r="H1498" s="18"/>
      <c r="I1498" s="89">
        <f t="shared" si="393"/>
        <v>0</v>
      </c>
      <c r="J1498" s="116"/>
      <c r="K1498" s="3">
        <f t="shared" si="394"/>
        <v>0</v>
      </c>
      <c r="L1498" s="3"/>
      <c r="M1498" s="77"/>
      <c r="N1498" s="77"/>
      <c r="O1498" s="77"/>
      <c r="P1498" s="77"/>
      <c r="Q1498" s="77"/>
      <c r="R1498" s="77"/>
      <c r="S1498" s="77"/>
      <c r="T1498" s="77"/>
      <c r="U1498" s="77"/>
      <c r="V1498" s="77"/>
      <c r="W1498" s="77"/>
      <c r="X1498" s="77"/>
      <c r="Y1498" s="77"/>
      <c r="Z1498" s="77"/>
    </row>
    <row r="1499" ht="15.75" customHeight="1">
      <c r="A1499" s="2"/>
      <c r="B1499" s="18"/>
      <c r="C1499" s="18"/>
      <c r="D1499" s="18">
        <f t="shared" si="391"/>
        <v>0</v>
      </c>
      <c r="E1499" s="18">
        <f>B1499*A1493</f>
        <v>0</v>
      </c>
      <c r="F1499" s="18">
        <f t="shared" si="392"/>
        <v>0</v>
      </c>
      <c r="G1499" s="142"/>
      <c r="H1499" s="18"/>
      <c r="I1499" s="89">
        <f t="shared" si="393"/>
        <v>0</v>
      </c>
      <c r="J1499" s="116"/>
      <c r="K1499" s="3">
        <f t="shared" si="394"/>
        <v>0</v>
      </c>
      <c r="L1499" s="3"/>
      <c r="M1499" s="77"/>
      <c r="N1499" s="77"/>
      <c r="O1499" s="77"/>
      <c r="P1499" s="77"/>
      <c r="Q1499" s="77"/>
      <c r="R1499" s="77"/>
      <c r="S1499" s="77"/>
      <c r="T1499" s="77"/>
      <c r="U1499" s="77"/>
      <c r="V1499" s="77"/>
      <c r="W1499" s="77"/>
      <c r="X1499" s="77"/>
      <c r="Y1499" s="77"/>
      <c r="Z1499" s="77"/>
    </row>
    <row r="1500" ht="15.75" customHeight="1">
      <c r="A1500" s="2"/>
      <c r="B1500" s="18"/>
      <c r="C1500" s="18"/>
      <c r="D1500" s="18">
        <f t="shared" si="391"/>
        <v>0</v>
      </c>
      <c r="E1500" s="18">
        <f>B1500*A1493</f>
        <v>0</v>
      </c>
      <c r="F1500" s="18">
        <f t="shared" si="392"/>
        <v>0</v>
      </c>
      <c r="G1500" s="87"/>
      <c r="H1500" s="18"/>
      <c r="I1500" s="89">
        <f t="shared" si="393"/>
        <v>0</v>
      </c>
      <c r="J1500" s="116"/>
      <c r="K1500" s="3">
        <f t="shared" si="394"/>
        <v>0</v>
      </c>
      <c r="L1500" s="3"/>
      <c r="M1500" s="77"/>
      <c r="N1500" s="77"/>
      <c r="O1500" s="77"/>
      <c r="P1500" s="77"/>
      <c r="Q1500" s="77"/>
      <c r="R1500" s="77"/>
      <c r="S1500" s="77"/>
      <c r="T1500" s="77"/>
      <c r="U1500" s="77"/>
      <c r="V1500" s="77"/>
      <c r="W1500" s="77"/>
      <c r="X1500" s="77"/>
      <c r="Y1500" s="77"/>
      <c r="Z1500" s="77"/>
    </row>
    <row r="1501" ht="15.75" customHeight="1">
      <c r="A1501" s="2"/>
      <c r="B1501" s="18"/>
      <c r="C1501" s="18"/>
      <c r="D1501" s="18">
        <f t="shared" si="391"/>
        <v>0</v>
      </c>
      <c r="E1501" s="18">
        <f>B1501*A1493</f>
        <v>0</v>
      </c>
      <c r="F1501" s="18">
        <f t="shared" si="392"/>
        <v>0</v>
      </c>
      <c r="G1501" s="59"/>
      <c r="H1501" s="18"/>
      <c r="I1501" s="89">
        <f t="shared" si="393"/>
        <v>0</v>
      </c>
      <c r="J1501" s="116"/>
      <c r="K1501" s="3">
        <f t="shared" si="394"/>
        <v>0</v>
      </c>
      <c r="L1501" s="3"/>
      <c r="M1501" s="77"/>
      <c r="N1501" s="77"/>
      <c r="O1501" s="77"/>
      <c r="P1501" s="77"/>
      <c r="Q1501" s="77"/>
      <c r="R1501" s="77"/>
      <c r="S1501" s="77"/>
      <c r="T1501" s="77"/>
      <c r="U1501" s="77"/>
      <c r="V1501" s="77"/>
      <c r="W1501" s="77"/>
      <c r="X1501" s="77"/>
      <c r="Y1501" s="77"/>
      <c r="Z1501" s="77"/>
    </row>
    <row r="1502" ht="15.75" customHeight="1">
      <c r="A1502" s="2"/>
      <c r="B1502" s="89"/>
      <c r="C1502" s="89"/>
      <c r="D1502" s="18">
        <f t="shared" si="391"/>
        <v>0</v>
      </c>
      <c r="E1502" s="18">
        <f>B1502*A1493</f>
        <v>0</v>
      </c>
      <c r="F1502" s="18">
        <f t="shared" si="392"/>
        <v>0</v>
      </c>
      <c r="G1502" s="148" t="s">
        <v>528</v>
      </c>
      <c r="H1502" s="18"/>
      <c r="I1502" s="89">
        <f t="shared" si="393"/>
        <v>0</v>
      </c>
      <c r="J1502" s="116"/>
      <c r="K1502" s="3">
        <f t="shared" si="394"/>
        <v>0</v>
      </c>
      <c r="L1502" s="3"/>
      <c r="M1502" s="77"/>
      <c r="N1502" s="77"/>
      <c r="O1502" s="77"/>
      <c r="P1502" s="77"/>
      <c r="Q1502" s="77"/>
      <c r="R1502" s="77"/>
      <c r="S1502" s="77"/>
      <c r="T1502" s="77"/>
      <c r="U1502" s="77"/>
      <c r="V1502" s="77"/>
      <c r="W1502" s="77"/>
      <c r="X1502" s="77"/>
      <c r="Y1502" s="77"/>
      <c r="Z1502" s="77"/>
    </row>
    <row r="1503" ht="15.75" customHeight="1">
      <c r="A1503" s="2"/>
      <c r="B1503" s="89"/>
      <c r="C1503" s="89"/>
      <c r="D1503" s="18">
        <f t="shared" si="391"/>
        <v>0</v>
      </c>
      <c r="E1503" s="18">
        <f>B1503*A1493</f>
        <v>0</v>
      </c>
      <c r="F1503" s="18">
        <f t="shared" si="392"/>
        <v>0</v>
      </c>
      <c r="G1503" s="142"/>
      <c r="H1503" s="18"/>
      <c r="I1503" s="89">
        <f t="shared" si="393"/>
        <v>0</v>
      </c>
      <c r="J1503" s="116"/>
      <c r="K1503" s="3">
        <f t="shared" si="394"/>
        <v>0</v>
      </c>
      <c r="L1503" s="3"/>
      <c r="M1503" s="77"/>
      <c r="N1503" s="77"/>
      <c r="O1503" s="77"/>
      <c r="P1503" s="77"/>
      <c r="Q1503" s="77"/>
      <c r="R1503" s="77"/>
      <c r="S1503" s="77"/>
      <c r="T1503" s="77"/>
      <c r="U1503" s="77"/>
      <c r="V1503" s="77"/>
      <c r="W1503" s="77"/>
      <c r="X1503" s="77"/>
      <c r="Y1503" s="77"/>
      <c r="Z1503" s="77"/>
    </row>
    <row r="1504" ht="15.75" customHeight="1">
      <c r="A1504" s="1"/>
      <c r="B1504" s="89"/>
      <c r="C1504" s="89"/>
      <c r="D1504" s="18">
        <f t="shared" si="391"/>
        <v>0</v>
      </c>
      <c r="E1504" s="18">
        <f>B1504*A1493</f>
        <v>0</v>
      </c>
      <c r="F1504" s="18">
        <f t="shared" si="392"/>
        <v>0</v>
      </c>
      <c r="G1504" s="142"/>
      <c r="H1504" s="18"/>
      <c r="I1504" s="89">
        <f t="shared" si="393"/>
        <v>0</v>
      </c>
      <c r="J1504" s="116"/>
      <c r="K1504" s="3">
        <f t="shared" si="394"/>
        <v>0</v>
      </c>
      <c r="L1504" s="3"/>
      <c r="M1504" s="77"/>
      <c r="N1504" s="77"/>
      <c r="O1504" s="77"/>
      <c r="P1504" s="77"/>
      <c r="Q1504" s="77"/>
      <c r="R1504" s="77"/>
      <c r="S1504" s="77"/>
      <c r="T1504" s="77"/>
      <c r="U1504" s="77"/>
      <c r="V1504" s="77"/>
      <c r="W1504" s="77"/>
      <c r="X1504" s="77"/>
      <c r="Y1504" s="77"/>
      <c r="Z1504" s="77"/>
    </row>
    <row r="1505" ht="15.75" customHeight="1">
      <c r="A1505" s="1"/>
      <c r="B1505" s="89"/>
      <c r="C1505" s="89"/>
      <c r="D1505" s="18">
        <f t="shared" si="391"/>
        <v>0</v>
      </c>
      <c r="E1505" s="18">
        <f>B1505*A1493</f>
        <v>0</v>
      </c>
      <c r="F1505" s="18">
        <f t="shared" si="392"/>
        <v>0</v>
      </c>
      <c r="G1505" s="142"/>
      <c r="H1505" s="18"/>
      <c r="I1505" s="89">
        <f t="shared" si="393"/>
        <v>0</v>
      </c>
      <c r="J1505" s="116"/>
      <c r="K1505" s="3">
        <f t="shared" si="394"/>
        <v>0</v>
      </c>
      <c r="L1505" s="3"/>
      <c r="M1505" s="77"/>
      <c r="N1505" s="77"/>
      <c r="O1505" s="77"/>
      <c r="P1505" s="77"/>
      <c r="Q1505" s="77"/>
      <c r="R1505" s="77"/>
      <c r="S1505" s="77"/>
      <c r="T1505" s="77"/>
      <c r="U1505" s="77"/>
      <c r="V1505" s="77"/>
      <c r="W1505" s="77"/>
      <c r="X1505" s="77"/>
      <c r="Y1505" s="77"/>
      <c r="Z1505" s="77"/>
    </row>
    <row r="1506" ht="15.75" customHeight="1">
      <c r="A1506" s="31"/>
      <c r="B1506" s="89"/>
      <c r="C1506" s="89"/>
      <c r="D1506" s="95">
        <f t="shared" si="391"/>
        <v>0</v>
      </c>
      <c r="E1506" s="95">
        <f>B1506*A1493</f>
        <v>0</v>
      </c>
      <c r="F1506" s="18">
        <f t="shared" si="392"/>
        <v>0</v>
      </c>
      <c r="G1506" s="87"/>
      <c r="H1506" s="18"/>
      <c r="I1506" s="89">
        <f t="shared" si="393"/>
        <v>0</v>
      </c>
      <c r="J1506" s="118"/>
      <c r="K1506" s="3">
        <f t="shared" si="394"/>
        <v>0</v>
      </c>
      <c r="L1506" s="3"/>
      <c r="M1506" s="77"/>
      <c r="N1506" s="77"/>
      <c r="O1506" s="77"/>
      <c r="P1506" s="77"/>
      <c r="Q1506" s="77"/>
      <c r="R1506" s="77"/>
      <c r="S1506" s="77"/>
      <c r="T1506" s="77"/>
      <c r="U1506" s="77"/>
      <c r="V1506" s="77"/>
      <c r="W1506" s="77"/>
      <c r="X1506" s="77"/>
      <c r="Y1506" s="77"/>
      <c r="Z1506" s="77"/>
    </row>
    <row r="1507" ht="15.75" customHeight="1">
      <c r="A1507" s="31"/>
      <c r="B1507" s="89"/>
      <c r="C1507" s="89"/>
      <c r="D1507" s="18">
        <f t="shared" si="391"/>
        <v>0</v>
      </c>
      <c r="E1507" s="18">
        <f>B1507*A1493</f>
        <v>0</v>
      </c>
      <c r="F1507" s="18">
        <f t="shared" si="392"/>
        <v>0</v>
      </c>
      <c r="G1507" s="143">
        <f>F1509/A1493</f>
        <v>0</v>
      </c>
      <c r="H1507" s="18"/>
      <c r="I1507" s="89">
        <f t="shared" si="393"/>
        <v>0</v>
      </c>
      <c r="J1507" s="3"/>
      <c r="K1507" s="3">
        <f t="shared" si="394"/>
        <v>0</v>
      </c>
      <c r="L1507" s="3"/>
      <c r="M1507" s="77"/>
      <c r="N1507" s="77"/>
      <c r="O1507" s="77"/>
      <c r="P1507" s="77"/>
      <c r="Q1507" s="77"/>
      <c r="R1507" s="77"/>
      <c r="S1507" s="77"/>
      <c r="T1507" s="77"/>
      <c r="U1507" s="77"/>
      <c r="V1507" s="77"/>
      <c r="W1507" s="77"/>
      <c r="X1507" s="77"/>
      <c r="Y1507" s="77"/>
      <c r="Z1507" s="77"/>
    </row>
    <row r="1508" ht="15.75" customHeight="1">
      <c r="A1508" s="31"/>
      <c r="B1508" s="89"/>
      <c r="C1508" s="89"/>
      <c r="D1508" s="18">
        <f t="shared" si="391"/>
        <v>0</v>
      </c>
      <c r="E1508" s="18">
        <f>B1508*A1493</f>
        <v>0</v>
      </c>
      <c r="F1508" s="18">
        <f t="shared" si="392"/>
        <v>0</v>
      </c>
      <c r="G1508" s="142"/>
      <c r="H1508" s="18"/>
      <c r="I1508" s="89">
        <f t="shared" si="393"/>
        <v>0</v>
      </c>
      <c r="J1508" s="3"/>
      <c r="K1508" s="3">
        <f t="shared" si="394"/>
        <v>0</v>
      </c>
      <c r="L1508" s="3"/>
      <c r="M1508" s="77"/>
      <c r="N1508" s="77"/>
      <c r="O1508" s="77"/>
      <c r="P1508" s="77"/>
      <c r="Q1508" s="77"/>
      <c r="R1508" s="77"/>
      <c r="S1508" s="77"/>
      <c r="T1508" s="77"/>
      <c r="U1508" s="77"/>
      <c r="V1508" s="77"/>
      <c r="W1508" s="77"/>
      <c r="X1508" s="77"/>
      <c r="Y1508" s="77"/>
      <c r="Z1508" s="77"/>
    </row>
    <row r="1509" ht="15.75" customHeight="1">
      <c r="A1509" s="4" t="s">
        <v>495</v>
      </c>
      <c r="B1509" s="97">
        <f>SUM(B1495:B1508)</f>
        <v>0</v>
      </c>
      <c r="C1509" s="96"/>
      <c r="D1509" s="97">
        <f t="shared" ref="D1509:F1509" si="395">SUM(D1495:D1508)</f>
        <v>0</v>
      </c>
      <c r="E1509" s="97">
        <f t="shared" si="395"/>
        <v>0</v>
      </c>
      <c r="F1509" s="97">
        <f t="shared" si="395"/>
        <v>0</v>
      </c>
      <c r="G1509" s="87"/>
      <c r="H1509" s="96"/>
      <c r="I1509" s="97">
        <f t="shared" ref="I1509:L1509" si="396">SUM(I1495:I1508)</f>
        <v>0</v>
      </c>
      <c r="J1509" s="98">
        <f t="shared" si="396"/>
        <v>0</v>
      </c>
      <c r="K1509" s="98">
        <f t="shared" si="396"/>
        <v>0</v>
      </c>
      <c r="L1509" s="98">
        <f t="shared" si="396"/>
        <v>0</v>
      </c>
      <c r="M1509" s="77"/>
      <c r="N1509" s="77"/>
      <c r="O1509" s="77"/>
      <c r="P1509" s="77"/>
      <c r="Q1509" s="77"/>
      <c r="R1509" s="77"/>
      <c r="S1509" s="77"/>
      <c r="T1509" s="77"/>
      <c r="U1509" s="77"/>
      <c r="V1509" s="77"/>
      <c r="W1509" s="77"/>
      <c r="X1509" s="77"/>
      <c r="Y1509" s="77"/>
      <c r="Z1509" s="77"/>
    </row>
    <row r="1510" ht="15.75" customHeight="1">
      <c r="A1510" s="8"/>
      <c r="B1510" s="100"/>
      <c r="C1510" s="100"/>
      <c r="D1510" s="100"/>
      <c r="E1510" s="100"/>
      <c r="F1510" s="100"/>
      <c r="G1510" s="100"/>
      <c r="H1510" s="100"/>
      <c r="I1510" s="101" t="s">
        <v>496</v>
      </c>
      <c r="J1510" s="100"/>
      <c r="K1510" s="100"/>
      <c r="L1510" s="101" t="s">
        <v>497</v>
      </c>
      <c r="M1510" s="77"/>
      <c r="N1510" s="77"/>
      <c r="O1510" s="77"/>
      <c r="P1510" s="77"/>
      <c r="Q1510" s="77"/>
      <c r="R1510" s="77"/>
      <c r="S1510" s="77"/>
      <c r="T1510" s="77"/>
      <c r="U1510" s="77"/>
      <c r="V1510" s="77"/>
      <c r="W1510" s="77"/>
      <c r="X1510" s="77"/>
      <c r="Y1510" s="77"/>
      <c r="Z1510" s="77"/>
    </row>
    <row r="1511" ht="15.75" customHeight="1">
      <c r="A1511" s="8"/>
      <c r="B1511" s="100"/>
      <c r="C1511" s="100"/>
      <c r="D1511" s="100"/>
      <c r="E1511" s="100"/>
      <c r="F1511" s="100"/>
      <c r="G1511" s="100"/>
      <c r="H1511" s="100"/>
      <c r="I1511" s="104">
        <f>G1507*A1493</f>
        <v>0</v>
      </c>
      <c r="J1511" s="100"/>
      <c r="K1511" s="100"/>
      <c r="L1511" s="104"/>
      <c r="M1511" s="77"/>
      <c r="N1511" s="77"/>
      <c r="O1511" s="77"/>
      <c r="P1511" s="77"/>
      <c r="Q1511" s="77"/>
      <c r="R1511" s="77"/>
      <c r="S1511" s="77"/>
      <c r="T1511" s="77"/>
      <c r="U1511" s="77"/>
      <c r="V1511" s="77"/>
      <c r="W1511" s="77"/>
      <c r="X1511" s="77"/>
      <c r="Y1511" s="77"/>
      <c r="Z1511" s="77"/>
    </row>
    <row r="1512" ht="15.75" customHeight="1">
      <c r="A1512" s="8"/>
      <c r="B1512" s="100"/>
      <c r="C1512" s="100"/>
      <c r="D1512" s="100"/>
      <c r="E1512" s="100"/>
      <c r="F1512" s="100"/>
      <c r="G1512" s="100"/>
      <c r="H1512" s="100"/>
      <c r="I1512" s="107"/>
      <c r="J1512" s="100"/>
      <c r="K1512" s="100"/>
      <c r="L1512" s="107"/>
      <c r="M1512" s="77"/>
      <c r="N1512" s="77"/>
      <c r="O1512" s="77"/>
      <c r="P1512" s="77"/>
      <c r="Q1512" s="77"/>
      <c r="R1512" s="77"/>
      <c r="S1512" s="77"/>
      <c r="T1512" s="77"/>
      <c r="U1512" s="77"/>
      <c r="V1512" s="77"/>
      <c r="W1512" s="77"/>
      <c r="X1512" s="77"/>
      <c r="Y1512" s="77"/>
      <c r="Z1512" s="77"/>
    </row>
    <row r="1513" ht="15.75" customHeight="1">
      <c r="A1513" s="8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77"/>
      <c r="N1513" s="77"/>
      <c r="O1513" s="77"/>
      <c r="P1513" s="77"/>
      <c r="Q1513" s="77"/>
      <c r="R1513" s="77"/>
      <c r="S1513" s="77"/>
      <c r="T1513" s="77"/>
      <c r="U1513" s="77"/>
      <c r="V1513" s="77"/>
      <c r="W1513" s="77"/>
      <c r="X1513" s="77"/>
      <c r="Y1513" s="77"/>
      <c r="Z1513" s="77"/>
    </row>
    <row r="1514" ht="15.75" customHeight="1">
      <c r="A1514" s="66"/>
      <c r="B1514" s="75"/>
      <c r="C1514" s="75"/>
      <c r="D1514" s="75"/>
      <c r="E1514" s="75"/>
      <c r="F1514" s="75"/>
      <c r="G1514" s="75"/>
      <c r="H1514" s="75"/>
      <c r="I1514" s="75"/>
      <c r="J1514" s="75"/>
      <c r="K1514" s="75"/>
      <c r="L1514" s="76"/>
      <c r="M1514" s="77"/>
      <c r="N1514" s="77"/>
      <c r="O1514" s="77"/>
      <c r="P1514" s="77"/>
      <c r="Q1514" s="77"/>
      <c r="R1514" s="77"/>
      <c r="S1514" s="77"/>
      <c r="T1514" s="77"/>
      <c r="U1514" s="77"/>
      <c r="V1514" s="77"/>
      <c r="W1514" s="77"/>
      <c r="X1514" s="77"/>
      <c r="Y1514" s="77"/>
      <c r="Z1514" s="77"/>
    </row>
    <row r="1515" ht="15.75" customHeight="1">
      <c r="A1515" s="78" t="s">
        <v>478</v>
      </c>
      <c r="B1515" s="79" t="s">
        <v>479</v>
      </c>
      <c r="C1515" s="75"/>
      <c r="D1515" s="76"/>
      <c r="E1515" s="80" t="s">
        <v>480</v>
      </c>
      <c r="F1515" s="75"/>
      <c r="G1515" s="76"/>
      <c r="H1515" s="79" t="s">
        <v>481</v>
      </c>
      <c r="I1515" s="75"/>
      <c r="J1515" s="75"/>
      <c r="K1515" s="75"/>
      <c r="L1515" s="76"/>
      <c r="M1515" s="77"/>
      <c r="N1515" s="77"/>
      <c r="O1515" s="77"/>
      <c r="P1515" s="77"/>
      <c r="Q1515" s="77"/>
      <c r="R1515" s="77"/>
      <c r="S1515" s="77"/>
      <c r="T1515" s="77"/>
      <c r="U1515" s="77"/>
      <c r="V1515" s="77"/>
      <c r="W1515" s="77"/>
      <c r="X1515" s="77"/>
      <c r="Y1515" s="77"/>
      <c r="Z1515" s="77"/>
    </row>
    <row r="1516" ht="15.75" customHeight="1">
      <c r="A1516" s="177">
        <v>4.0</v>
      </c>
      <c r="B1516" s="82" t="s">
        <v>482</v>
      </c>
      <c r="C1516" s="82" t="s">
        <v>483</v>
      </c>
      <c r="D1516" s="82" t="s">
        <v>484</v>
      </c>
      <c r="E1516" s="82" t="s">
        <v>485</v>
      </c>
      <c r="F1516" s="82" t="s">
        <v>484</v>
      </c>
      <c r="G1516" s="82" t="s">
        <v>524</v>
      </c>
      <c r="H1516" s="82" t="s">
        <v>486</v>
      </c>
      <c r="I1516" s="82" t="s">
        <v>487</v>
      </c>
      <c r="J1516" s="147" t="s">
        <v>488</v>
      </c>
      <c r="K1516" s="85" t="s">
        <v>489</v>
      </c>
      <c r="L1516" s="85" t="s">
        <v>490</v>
      </c>
      <c r="M1516" s="77"/>
      <c r="N1516" s="77"/>
      <c r="O1516" s="77"/>
      <c r="P1516" s="77"/>
      <c r="Q1516" s="77"/>
      <c r="R1516" s="77"/>
      <c r="S1516" s="77"/>
      <c r="T1516" s="77"/>
      <c r="U1516" s="77"/>
      <c r="V1516" s="77"/>
      <c r="W1516" s="77"/>
      <c r="X1516" s="77"/>
      <c r="Y1516" s="77"/>
      <c r="Z1516" s="77"/>
    </row>
    <row r="1517" ht="15.75" customHeight="1">
      <c r="A1517" s="86" t="s">
        <v>491</v>
      </c>
      <c r="B1517" s="87"/>
      <c r="C1517" s="87"/>
      <c r="D1517" s="87"/>
      <c r="E1517" s="87"/>
      <c r="F1517" s="87"/>
      <c r="G1517" s="87"/>
      <c r="H1517" s="87"/>
      <c r="I1517" s="87"/>
      <c r="J1517" s="115"/>
      <c r="K1517" s="87"/>
      <c r="L1517" s="87"/>
      <c r="M1517" s="77"/>
      <c r="N1517" s="77"/>
      <c r="O1517" s="77"/>
      <c r="P1517" s="77"/>
      <c r="Q1517" s="77"/>
      <c r="R1517" s="77"/>
      <c r="S1517" s="77"/>
      <c r="T1517" s="77"/>
      <c r="U1517" s="77"/>
      <c r="V1517" s="77"/>
      <c r="W1517" s="77"/>
      <c r="X1517" s="77"/>
      <c r="Y1517" s="77"/>
      <c r="Z1517" s="77"/>
    </row>
    <row r="1518" ht="15.75" customHeight="1">
      <c r="A1518" s="2"/>
      <c r="B1518" s="89"/>
      <c r="C1518" s="89"/>
      <c r="D1518" s="18">
        <f t="shared" ref="D1518:D1531" si="397">C1518*B1518</f>
        <v>0</v>
      </c>
      <c r="E1518" s="18">
        <f>B1518*A1516</f>
        <v>0</v>
      </c>
      <c r="F1518" s="18">
        <f t="shared" ref="F1518:F1531" si="398">E1518*C1518</f>
        <v>0</v>
      </c>
      <c r="G1518" s="140">
        <v>0.0</v>
      </c>
      <c r="H1518" s="18"/>
      <c r="I1518" s="89">
        <f t="shared" ref="I1518:I1531" si="399">H1518*E1518</f>
        <v>0</v>
      </c>
      <c r="J1518" s="116"/>
      <c r="K1518" s="3">
        <f t="shared" ref="K1518:K1531" si="400">J1518*I1518</f>
        <v>0</v>
      </c>
      <c r="L1518" s="3"/>
      <c r="M1518" s="77"/>
      <c r="N1518" s="77"/>
      <c r="O1518" s="77"/>
      <c r="P1518" s="77"/>
      <c r="Q1518" s="77"/>
      <c r="R1518" s="77"/>
      <c r="S1518" s="77"/>
      <c r="T1518" s="77"/>
      <c r="U1518" s="77"/>
      <c r="V1518" s="77"/>
      <c r="W1518" s="77"/>
      <c r="X1518" s="77"/>
      <c r="Y1518" s="77"/>
      <c r="Z1518" s="77"/>
    </row>
    <row r="1519" ht="15.75" customHeight="1">
      <c r="A1519" s="2"/>
      <c r="B1519" s="89"/>
      <c r="C1519" s="89"/>
      <c r="D1519" s="18">
        <f t="shared" si="397"/>
        <v>0</v>
      </c>
      <c r="E1519" s="18">
        <f>B1519*A1516</f>
        <v>0</v>
      </c>
      <c r="F1519" s="18">
        <f t="shared" si="398"/>
        <v>0</v>
      </c>
      <c r="G1519" s="87"/>
      <c r="H1519" s="18"/>
      <c r="I1519" s="89">
        <f t="shared" si="399"/>
        <v>0</v>
      </c>
      <c r="J1519" s="116"/>
      <c r="K1519" s="3">
        <f t="shared" si="400"/>
        <v>0</v>
      </c>
      <c r="L1519" s="3"/>
      <c r="M1519" s="77"/>
      <c r="N1519" s="77"/>
      <c r="O1519" s="77"/>
      <c r="P1519" s="77"/>
      <c r="Q1519" s="77"/>
      <c r="R1519" s="77"/>
      <c r="S1519" s="77"/>
      <c r="T1519" s="77"/>
      <c r="U1519" s="77"/>
      <c r="V1519" s="77"/>
      <c r="W1519" s="77"/>
      <c r="X1519" s="77"/>
      <c r="Y1519" s="77"/>
      <c r="Z1519" s="77"/>
    </row>
    <row r="1520" ht="15.75" customHeight="1">
      <c r="A1520" s="2"/>
      <c r="B1520" s="18"/>
      <c r="C1520" s="18"/>
      <c r="D1520" s="18">
        <f t="shared" si="397"/>
        <v>0</v>
      </c>
      <c r="E1520" s="18">
        <f>B1520*A1516</f>
        <v>0</v>
      </c>
      <c r="F1520" s="18">
        <f t="shared" si="398"/>
        <v>0</v>
      </c>
      <c r="G1520" s="148" t="s">
        <v>527</v>
      </c>
      <c r="H1520" s="18"/>
      <c r="I1520" s="89">
        <f t="shared" si="399"/>
        <v>0</v>
      </c>
      <c r="J1520" s="116"/>
      <c r="K1520" s="3">
        <f t="shared" si="400"/>
        <v>0</v>
      </c>
      <c r="L1520" s="3"/>
      <c r="M1520" s="77"/>
      <c r="N1520" s="77"/>
      <c r="O1520" s="77"/>
      <c r="P1520" s="77"/>
      <c r="Q1520" s="77"/>
      <c r="R1520" s="77"/>
      <c r="S1520" s="77"/>
      <c r="T1520" s="77"/>
      <c r="U1520" s="77"/>
      <c r="V1520" s="77"/>
      <c r="W1520" s="77"/>
      <c r="X1520" s="77"/>
      <c r="Y1520" s="77"/>
      <c r="Z1520" s="77"/>
    </row>
    <row r="1521" ht="15.75" customHeight="1">
      <c r="A1521" s="2"/>
      <c r="B1521" s="18"/>
      <c r="C1521" s="18"/>
      <c r="D1521" s="18">
        <f t="shared" si="397"/>
        <v>0</v>
      </c>
      <c r="E1521" s="18">
        <f>B1521*A1516</f>
        <v>0</v>
      </c>
      <c r="F1521" s="18">
        <f t="shared" si="398"/>
        <v>0</v>
      </c>
      <c r="G1521" s="142"/>
      <c r="H1521" s="18"/>
      <c r="I1521" s="89">
        <f t="shared" si="399"/>
        <v>0</v>
      </c>
      <c r="J1521" s="116"/>
      <c r="K1521" s="3">
        <f t="shared" si="400"/>
        <v>0</v>
      </c>
      <c r="L1521" s="3"/>
      <c r="M1521" s="77"/>
      <c r="N1521" s="77"/>
      <c r="O1521" s="77"/>
      <c r="P1521" s="77"/>
      <c r="Q1521" s="77"/>
      <c r="R1521" s="77"/>
      <c r="S1521" s="77"/>
      <c r="T1521" s="77"/>
      <c r="U1521" s="77"/>
      <c r="V1521" s="77"/>
      <c r="W1521" s="77"/>
      <c r="X1521" s="77"/>
      <c r="Y1521" s="77"/>
      <c r="Z1521" s="77"/>
    </row>
    <row r="1522" ht="15.75" customHeight="1">
      <c r="A1522" s="2"/>
      <c r="B1522" s="18"/>
      <c r="C1522" s="18"/>
      <c r="D1522" s="18">
        <f t="shared" si="397"/>
        <v>0</v>
      </c>
      <c r="E1522" s="18">
        <f>B1522*A1516</f>
        <v>0</v>
      </c>
      <c r="F1522" s="18">
        <f t="shared" si="398"/>
        <v>0</v>
      </c>
      <c r="G1522" s="142"/>
      <c r="H1522" s="18"/>
      <c r="I1522" s="89">
        <f t="shared" si="399"/>
        <v>0</v>
      </c>
      <c r="J1522" s="116"/>
      <c r="K1522" s="3">
        <f t="shared" si="400"/>
        <v>0</v>
      </c>
      <c r="L1522" s="3"/>
      <c r="M1522" s="77"/>
      <c r="N1522" s="77"/>
      <c r="O1522" s="77"/>
      <c r="P1522" s="77"/>
      <c r="Q1522" s="77"/>
      <c r="R1522" s="77"/>
      <c r="S1522" s="77"/>
      <c r="T1522" s="77"/>
      <c r="U1522" s="77"/>
      <c r="V1522" s="77"/>
      <c r="W1522" s="77"/>
      <c r="X1522" s="77"/>
      <c r="Y1522" s="77"/>
      <c r="Z1522" s="77"/>
    </row>
    <row r="1523" ht="15.75" customHeight="1">
      <c r="A1523" s="2"/>
      <c r="B1523" s="18"/>
      <c r="C1523" s="18"/>
      <c r="D1523" s="18">
        <f t="shared" si="397"/>
        <v>0</v>
      </c>
      <c r="E1523" s="18">
        <f>B1523*A1516</f>
        <v>0</v>
      </c>
      <c r="F1523" s="18">
        <f t="shared" si="398"/>
        <v>0</v>
      </c>
      <c r="G1523" s="87"/>
      <c r="H1523" s="18"/>
      <c r="I1523" s="89">
        <f t="shared" si="399"/>
        <v>0</v>
      </c>
      <c r="J1523" s="116"/>
      <c r="K1523" s="3">
        <f t="shared" si="400"/>
        <v>0</v>
      </c>
      <c r="L1523" s="3"/>
      <c r="M1523" s="77"/>
      <c r="N1523" s="77"/>
      <c r="O1523" s="77"/>
      <c r="P1523" s="77"/>
      <c r="Q1523" s="77"/>
      <c r="R1523" s="77"/>
      <c r="S1523" s="77"/>
      <c r="T1523" s="77"/>
      <c r="U1523" s="77"/>
      <c r="V1523" s="77"/>
      <c r="W1523" s="77"/>
      <c r="X1523" s="77"/>
      <c r="Y1523" s="77"/>
      <c r="Z1523" s="77"/>
    </row>
    <row r="1524" ht="15.75" customHeight="1">
      <c r="A1524" s="2"/>
      <c r="B1524" s="18"/>
      <c r="C1524" s="18"/>
      <c r="D1524" s="18">
        <f t="shared" si="397"/>
        <v>0</v>
      </c>
      <c r="E1524" s="18">
        <f>B1524*A1516</f>
        <v>0</v>
      </c>
      <c r="F1524" s="18">
        <f t="shared" si="398"/>
        <v>0</v>
      </c>
      <c r="G1524" s="59"/>
      <c r="H1524" s="18"/>
      <c r="I1524" s="89">
        <f t="shared" si="399"/>
        <v>0</v>
      </c>
      <c r="J1524" s="116"/>
      <c r="K1524" s="3">
        <f t="shared" si="400"/>
        <v>0</v>
      </c>
      <c r="L1524" s="3"/>
      <c r="M1524" s="77"/>
      <c r="N1524" s="77"/>
      <c r="O1524" s="77"/>
      <c r="P1524" s="77"/>
      <c r="Q1524" s="77"/>
      <c r="R1524" s="77"/>
      <c r="S1524" s="77"/>
      <c r="T1524" s="77"/>
      <c r="U1524" s="77"/>
      <c r="V1524" s="77"/>
      <c r="W1524" s="77"/>
      <c r="X1524" s="77"/>
      <c r="Y1524" s="77"/>
      <c r="Z1524" s="77"/>
    </row>
    <row r="1525" ht="15.75" customHeight="1">
      <c r="A1525" s="2"/>
      <c r="B1525" s="89"/>
      <c r="C1525" s="89"/>
      <c r="D1525" s="18">
        <f t="shared" si="397"/>
        <v>0</v>
      </c>
      <c r="E1525" s="18">
        <f>B1525*A1516</f>
        <v>0</v>
      </c>
      <c r="F1525" s="18">
        <f t="shared" si="398"/>
        <v>0</v>
      </c>
      <c r="G1525" s="148" t="s">
        <v>528</v>
      </c>
      <c r="H1525" s="18"/>
      <c r="I1525" s="89">
        <f t="shared" si="399"/>
        <v>0</v>
      </c>
      <c r="J1525" s="116"/>
      <c r="K1525" s="3">
        <f t="shared" si="400"/>
        <v>0</v>
      </c>
      <c r="L1525" s="3"/>
      <c r="M1525" s="77"/>
      <c r="N1525" s="77"/>
      <c r="O1525" s="77"/>
      <c r="P1525" s="77"/>
      <c r="Q1525" s="77"/>
      <c r="R1525" s="77"/>
      <c r="S1525" s="77"/>
      <c r="T1525" s="77"/>
      <c r="U1525" s="77"/>
      <c r="V1525" s="77"/>
      <c r="W1525" s="77"/>
      <c r="X1525" s="77"/>
      <c r="Y1525" s="77"/>
      <c r="Z1525" s="77"/>
    </row>
    <row r="1526" ht="15.75" customHeight="1">
      <c r="A1526" s="2"/>
      <c r="B1526" s="89"/>
      <c r="C1526" s="89"/>
      <c r="D1526" s="18">
        <f t="shared" si="397"/>
        <v>0</v>
      </c>
      <c r="E1526" s="18">
        <f>B1526*A1516</f>
        <v>0</v>
      </c>
      <c r="F1526" s="18">
        <f t="shared" si="398"/>
        <v>0</v>
      </c>
      <c r="G1526" s="142"/>
      <c r="H1526" s="18"/>
      <c r="I1526" s="89">
        <f t="shared" si="399"/>
        <v>0</v>
      </c>
      <c r="J1526" s="116"/>
      <c r="K1526" s="3">
        <f t="shared" si="400"/>
        <v>0</v>
      </c>
      <c r="L1526" s="3"/>
      <c r="M1526" s="77"/>
      <c r="N1526" s="77"/>
      <c r="O1526" s="77"/>
      <c r="P1526" s="77"/>
      <c r="Q1526" s="77"/>
      <c r="R1526" s="77"/>
      <c r="S1526" s="77"/>
      <c r="T1526" s="77"/>
      <c r="U1526" s="77"/>
      <c r="V1526" s="77"/>
      <c r="W1526" s="77"/>
      <c r="X1526" s="77"/>
      <c r="Y1526" s="77"/>
      <c r="Z1526" s="77"/>
    </row>
    <row r="1527" ht="15.75" customHeight="1">
      <c r="A1527" s="1"/>
      <c r="B1527" s="89"/>
      <c r="C1527" s="89"/>
      <c r="D1527" s="18">
        <f t="shared" si="397"/>
        <v>0</v>
      </c>
      <c r="E1527" s="18">
        <f>B1527*A1516</f>
        <v>0</v>
      </c>
      <c r="F1527" s="18">
        <f t="shared" si="398"/>
        <v>0</v>
      </c>
      <c r="G1527" s="142"/>
      <c r="H1527" s="18"/>
      <c r="I1527" s="89">
        <f t="shared" si="399"/>
        <v>0</v>
      </c>
      <c r="J1527" s="116"/>
      <c r="K1527" s="3">
        <f t="shared" si="400"/>
        <v>0</v>
      </c>
      <c r="L1527" s="3"/>
      <c r="M1527" s="77"/>
      <c r="N1527" s="77"/>
      <c r="O1527" s="77"/>
      <c r="P1527" s="77"/>
      <c r="Q1527" s="77"/>
      <c r="R1527" s="77"/>
      <c r="S1527" s="77"/>
      <c r="T1527" s="77"/>
      <c r="U1527" s="77"/>
      <c r="V1527" s="77"/>
      <c r="W1527" s="77"/>
      <c r="X1527" s="77"/>
      <c r="Y1527" s="77"/>
      <c r="Z1527" s="77"/>
    </row>
    <row r="1528" ht="15.75" customHeight="1">
      <c r="A1528" s="1"/>
      <c r="B1528" s="89"/>
      <c r="C1528" s="89"/>
      <c r="D1528" s="18">
        <f t="shared" si="397"/>
        <v>0</v>
      </c>
      <c r="E1528" s="18">
        <f>B1528*A1516</f>
        <v>0</v>
      </c>
      <c r="F1528" s="18">
        <f t="shared" si="398"/>
        <v>0</v>
      </c>
      <c r="G1528" s="142"/>
      <c r="H1528" s="18"/>
      <c r="I1528" s="89">
        <f t="shared" si="399"/>
        <v>0</v>
      </c>
      <c r="J1528" s="116"/>
      <c r="K1528" s="3">
        <f t="shared" si="400"/>
        <v>0</v>
      </c>
      <c r="L1528" s="3"/>
      <c r="M1528" s="77"/>
      <c r="N1528" s="77"/>
      <c r="O1528" s="77"/>
      <c r="P1528" s="77"/>
      <c r="Q1528" s="77"/>
      <c r="R1528" s="77"/>
      <c r="S1528" s="77"/>
      <c r="T1528" s="77"/>
      <c r="U1528" s="77"/>
      <c r="V1528" s="77"/>
      <c r="W1528" s="77"/>
      <c r="X1528" s="77"/>
      <c r="Y1528" s="77"/>
      <c r="Z1528" s="77"/>
    </row>
    <row r="1529" ht="15.75" customHeight="1">
      <c r="A1529" s="31"/>
      <c r="B1529" s="89"/>
      <c r="C1529" s="89"/>
      <c r="D1529" s="95">
        <f t="shared" si="397"/>
        <v>0</v>
      </c>
      <c r="E1529" s="95">
        <f>B1529*A1516</f>
        <v>0</v>
      </c>
      <c r="F1529" s="18">
        <f t="shared" si="398"/>
        <v>0</v>
      </c>
      <c r="G1529" s="87"/>
      <c r="H1529" s="18"/>
      <c r="I1529" s="89">
        <f t="shared" si="399"/>
        <v>0</v>
      </c>
      <c r="J1529" s="118"/>
      <c r="K1529" s="3">
        <f t="shared" si="400"/>
        <v>0</v>
      </c>
      <c r="L1529" s="3"/>
      <c r="M1529" s="77"/>
      <c r="N1529" s="77"/>
      <c r="O1529" s="77"/>
      <c r="P1529" s="77"/>
      <c r="Q1529" s="77"/>
      <c r="R1529" s="77"/>
      <c r="S1529" s="77"/>
      <c r="T1529" s="77"/>
      <c r="U1529" s="77"/>
      <c r="V1529" s="77"/>
      <c r="W1529" s="77"/>
      <c r="X1529" s="77"/>
      <c r="Y1529" s="77"/>
      <c r="Z1529" s="77"/>
    </row>
    <row r="1530" ht="15.75" customHeight="1">
      <c r="A1530" s="31"/>
      <c r="B1530" s="89"/>
      <c r="C1530" s="89"/>
      <c r="D1530" s="18">
        <f t="shared" si="397"/>
        <v>0</v>
      </c>
      <c r="E1530" s="18">
        <f>B1530*A1516</f>
        <v>0</v>
      </c>
      <c r="F1530" s="18">
        <f t="shared" si="398"/>
        <v>0</v>
      </c>
      <c r="G1530" s="143">
        <f>F1532/A1516</f>
        <v>0</v>
      </c>
      <c r="H1530" s="18"/>
      <c r="I1530" s="89">
        <f t="shared" si="399"/>
        <v>0</v>
      </c>
      <c r="J1530" s="3"/>
      <c r="K1530" s="3">
        <f t="shared" si="400"/>
        <v>0</v>
      </c>
      <c r="L1530" s="3"/>
      <c r="M1530" s="77"/>
      <c r="N1530" s="77"/>
      <c r="O1530" s="77"/>
      <c r="P1530" s="77"/>
      <c r="Q1530" s="77"/>
      <c r="R1530" s="77"/>
      <c r="S1530" s="77"/>
      <c r="T1530" s="77"/>
      <c r="U1530" s="77"/>
      <c r="V1530" s="77"/>
      <c r="W1530" s="77"/>
      <c r="X1530" s="77"/>
      <c r="Y1530" s="77"/>
      <c r="Z1530" s="77"/>
    </row>
    <row r="1531" ht="15.75" customHeight="1">
      <c r="A1531" s="31"/>
      <c r="B1531" s="89"/>
      <c r="C1531" s="89"/>
      <c r="D1531" s="18">
        <f t="shared" si="397"/>
        <v>0</v>
      </c>
      <c r="E1531" s="18">
        <f>B1531*A1516</f>
        <v>0</v>
      </c>
      <c r="F1531" s="18">
        <f t="shared" si="398"/>
        <v>0</v>
      </c>
      <c r="G1531" s="142"/>
      <c r="H1531" s="18"/>
      <c r="I1531" s="89">
        <f t="shared" si="399"/>
        <v>0</v>
      </c>
      <c r="J1531" s="3"/>
      <c r="K1531" s="3">
        <f t="shared" si="400"/>
        <v>0</v>
      </c>
      <c r="L1531" s="3"/>
      <c r="M1531" s="77"/>
      <c r="N1531" s="77"/>
      <c r="O1531" s="77"/>
      <c r="P1531" s="77"/>
      <c r="Q1531" s="77"/>
      <c r="R1531" s="77"/>
      <c r="S1531" s="77"/>
      <c r="T1531" s="77"/>
      <c r="U1531" s="77"/>
      <c r="V1531" s="77"/>
      <c r="W1531" s="77"/>
      <c r="X1531" s="77"/>
      <c r="Y1531" s="77"/>
      <c r="Z1531" s="77"/>
    </row>
    <row r="1532" ht="15.75" customHeight="1">
      <c r="A1532" s="4" t="s">
        <v>495</v>
      </c>
      <c r="B1532" s="97">
        <f>SUM(B1518:B1531)</f>
        <v>0</v>
      </c>
      <c r="C1532" s="96"/>
      <c r="D1532" s="97">
        <f t="shared" ref="D1532:F1532" si="401">SUM(D1518:D1531)</f>
        <v>0</v>
      </c>
      <c r="E1532" s="97">
        <f t="shared" si="401"/>
        <v>0</v>
      </c>
      <c r="F1532" s="97">
        <f t="shared" si="401"/>
        <v>0</v>
      </c>
      <c r="G1532" s="87"/>
      <c r="H1532" s="96"/>
      <c r="I1532" s="97">
        <f t="shared" ref="I1532:L1532" si="402">SUM(I1518:I1531)</f>
        <v>0</v>
      </c>
      <c r="J1532" s="98">
        <f t="shared" si="402"/>
        <v>0</v>
      </c>
      <c r="K1532" s="98">
        <f t="shared" si="402"/>
        <v>0</v>
      </c>
      <c r="L1532" s="98">
        <f t="shared" si="402"/>
        <v>0</v>
      </c>
      <c r="M1532" s="77"/>
      <c r="N1532" s="77"/>
      <c r="O1532" s="77"/>
      <c r="P1532" s="77"/>
      <c r="Q1532" s="77"/>
      <c r="R1532" s="77"/>
      <c r="S1532" s="77"/>
      <c r="T1532" s="77"/>
      <c r="U1532" s="77"/>
      <c r="V1532" s="77"/>
      <c r="W1532" s="77"/>
      <c r="X1532" s="77"/>
      <c r="Y1532" s="77"/>
      <c r="Z1532" s="77"/>
    </row>
    <row r="1533" ht="15.75" customHeight="1">
      <c r="A1533" s="8"/>
      <c r="B1533" s="100"/>
      <c r="C1533" s="100"/>
      <c r="D1533" s="100"/>
      <c r="E1533" s="100"/>
      <c r="F1533" s="100"/>
      <c r="G1533" s="100"/>
      <c r="H1533" s="100"/>
      <c r="I1533" s="101" t="s">
        <v>496</v>
      </c>
      <c r="J1533" s="100"/>
      <c r="K1533" s="100"/>
      <c r="L1533" s="101" t="s">
        <v>497</v>
      </c>
      <c r="M1533" s="77"/>
      <c r="N1533" s="77"/>
      <c r="O1533" s="77"/>
      <c r="P1533" s="77"/>
      <c r="Q1533" s="77"/>
      <c r="R1533" s="77"/>
      <c r="S1533" s="77"/>
      <c r="T1533" s="77"/>
      <c r="U1533" s="77"/>
      <c r="V1533" s="77"/>
      <c r="W1533" s="77"/>
      <c r="X1533" s="77"/>
      <c r="Y1533" s="77"/>
      <c r="Z1533" s="77"/>
    </row>
    <row r="1534" ht="15.75" customHeight="1">
      <c r="A1534" s="8"/>
      <c r="B1534" s="100"/>
      <c r="C1534" s="100"/>
      <c r="D1534" s="100"/>
      <c r="E1534" s="100"/>
      <c r="F1534" s="100"/>
      <c r="G1534" s="100"/>
      <c r="H1534" s="100"/>
      <c r="I1534" s="104">
        <f>G1530*A1516</f>
        <v>0</v>
      </c>
      <c r="J1534" s="100"/>
      <c r="K1534" s="100"/>
      <c r="L1534" s="104"/>
      <c r="M1534" s="77"/>
      <c r="N1534" s="77"/>
      <c r="O1534" s="77"/>
      <c r="P1534" s="77"/>
      <c r="Q1534" s="77"/>
      <c r="R1534" s="77"/>
      <c r="S1534" s="77"/>
      <c r="T1534" s="77"/>
      <c r="U1534" s="77"/>
      <c r="V1534" s="77"/>
      <c r="W1534" s="77"/>
      <c r="X1534" s="77"/>
      <c r="Y1534" s="77"/>
      <c r="Z1534" s="77"/>
    </row>
    <row r="1535" ht="15.75" customHeight="1">
      <c r="A1535" s="8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77"/>
      <c r="N1535" s="77"/>
      <c r="O1535" s="77"/>
      <c r="P1535" s="77"/>
      <c r="Q1535" s="77"/>
      <c r="R1535" s="77"/>
      <c r="S1535" s="77"/>
      <c r="T1535" s="77"/>
      <c r="U1535" s="77"/>
      <c r="V1535" s="77"/>
      <c r="W1535" s="77"/>
      <c r="X1535" s="77"/>
      <c r="Y1535" s="77"/>
      <c r="Z1535" s="77"/>
    </row>
    <row r="1536" ht="15.75" customHeight="1">
      <c r="A1536" s="8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77"/>
      <c r="N1536" s="77"/>
      <c r="O1536" s="77"/>
      <c r="P1536" s="77"/>
      <c r="Q1536" s="77"/>
      <c r="R1536" s="77"/>
      <c r="S1536" s="77"/>
      <c r="T1536" s="77"/>
      <c r="U1536" s="77"/>
      <c r="V1536" s="77"/>
      <c r="W1536" s="77"/>
      <c r="X1536" s="77"/>
      <c r="Y1536" s="77"/>
      <c r="Z1536" s="77"/>
    </row>
    <row r="1537" ht="15.75" customHeight="1">
      <c r="A1537" s="66"/>
      <c r="B1537" s="75"/>
      <c r="C1537" s="75"/>
      <c r="D1537" s="75"/>
      <c r="E1537" s="75"/>
      <c r="F1537" s="75"/>
      <c r="G1537" s="75"/>
      <c r="H1537" s="75"/>
      <c r="I1537" s="75"/>
      <c r="J1537" s="75"/>
      <c r="K1537" s="75"/>
      <c r="L1537" s="76"/>
      <c r="M1537" s="77"/>
      <c r="N1537" s="77"/>
      <c r="O1537" s="77"/>
      <c r="P1537" s="77"/>
      <c r="Q1537" s="77"/>
      <c r="R1537" s="77"/>
      <c r="S1537" s="77"/>
      <c r="T1537" s="77"/>
      <c r="U1537" s="77"/>
      <c r="V1537" s="77"/>
      <c r="W1537" s="77"/>
      <c r="X1537" s="77"/>
      <c r="Y1537" s="77"/>
      <c r="Z1537" s="77"/>
    </row>
    <row r="1538" ht="15.75" customHeight="1">
      <c r="A1538" s="78" t="s">
        <v>478</v>
      </c>
      <c r="B1538" s="79" t="s">
        <v>479</v>
      </c>
      <c r="C1538" s="75"/>
      <c r="D1538" s="76"/>
      <c r="E1538" s="80" t="s">
        <v>480</v>
      </c>
      <c r="F1538" s="75"/>
      <c r="G1538" s="76"/>
      <c r="H1538" s="79" t="s">
        <v>481</v>
      </c>
      <c r="I1538" s="75"/>
      <c r="J1538" s="75"/>
      <c r="K1538" s="75"/>
      <c r="L1538" s="76"/>
      <c r="M1538" s="77"/>
      <c r="N1538" s="77"/>
      <c r="O1538" s="77"/>
      <c r="P1538" s="77"/>
      <c r="Q1538" s="77"/>
      <c r="R1538" s="77"/>
      <c r="S1538" s="77"/>
      <c r="T1538" s="77"/>
      <c r="U1538" s="77"/>
      <c r="V1538" s="77"/>
      <c r="W1538" s="77"/>
      <c r="X1538" s="77"/>
      <c r="Y1538" s="77"/>
      <c r="Z1538" s="77"/>
    </row>
    <row r="1539" ht="15.75" customHeight="1">
      <c r="A1539" s="177">
        <v>4.0</v>
      </c>
      <c r="B1539" s="82" t="s">
        <v>482</v>
      </c>
      <c r="C1539" s="82" t="s">
        <v>483</v>
      </c>
      <c r="D1539" s="82" t="s">
        <v>484</v>
      </c>
      <c r="E1539" s="82" t="s">
        <v>485</v>
      </c>
      <c r="F1539" s="82" t="s">
        <v>484</v>
      </c>
      <c r="G1539" s="82" t="s">
        <v>524</v>
      </c>
      <c r="H1539" s="82" t="s">
        <v>486</v>
      </c>
      <c r="I1539" s="82" t="s">
        <v>487</v>
      </c>
      <c r="J1539" s="147" t="s">
        <v>488</v>
      </c>
      <c r="K1539" s="85" t="s">
        <v>489</v>
      </c>
      <c r="L1539" s="85" t="s">
        <v>490</v>
      </c>
      <c r="M1539" s="77"/>
      <c r="N1539" s="77"/>
      <c r="O1539" s="77"/>
      <c r="P1539" s="77"/>
      <c r="Q1539" s="77"/>
      <c r="R1539" s="77"/>
      <c r="S1539" s="77"/>
      <c r="T1539" s="77"/>
      <c r="U1539" s="77"/>
      <c r="V1539" s="77"/>
      <c r="W1539" s="77"/>
      <c r="X1539" s="77"/>
      <c r="Y1539" s="77"/>
      <c r="Z1539" s="77"/>
    </row>
    <row r="1540" ht="15.75" customHeight="1">
      <c r="A1540" s="86" t="s">
        <v>491</v>
      </c>
      <c r="B1540" s="87"/>
      <c r="C1540" s="87"/>
      <c r="D1540" s="87"/>
      <c r="E1540" s="87"/>
      <c r="F1540" s="87"/>
      <c r="G1540" s="87"/>
      <c r="H1540" s="87"/>
      <c r="I1540" s="87"/>
      <c r="J1540" s="115"/>
      <c r="K1540" s="87"/>
      <c r="L1540" s="87"/>
      <c r="M1540" s="77"/>
      <c r="N1540" s="77"/>
      <c r="O1540" s="77"/>
      <c r="P1540" s="77"/>
      <c r="Q1540" s="77"/>
      <c r="R1540" s="77"/>
      <c r="S1540" s="77"/>
      <c r="T1540" s="77"/>
      <c r="U1540" s="77"/>
      <c r="V1540" s="77"/>
      <c r="W1540" s="77"/>
      <c r="X1540" s="77"/>
      <c r="Y1540" s="77"/>
      <c r="Z1540" s="77"/>
    </row>
    <row r="1541" ht="15.75" customHeight="1">
      <c r="A1541" s="2"/>
      <c r="B1541" s="89"/>
      <c r="C1541" s="89"/>
      <c r="D1541" s="18">
        <f t="shared" ref="D1541:D1554" si="403">C1541*B1541</f>
        <v>0</v>
      </c>
      <c r="E1541" s="18">
        <f>B1541*A1539</f>
        <v>0</v>
      </c>
      <c r="F1541" s="18">
        <f t="shared" ref="F1541:F1554" si="404">E1541*C1541</f>
        <v>0</v>
      </c>
      <c r="G1541" s="140">
        <v>0.0</v>
      </c>
      <c r="H1541" s="18"/>
      <c r="I1541" s="89">
        <f t="shared" ref="I1541:I1554" si="405">H1541*E1541</f>
        <v>0</v>
      </c>
      <c r="J1541" s="116"/>
      <c r="K1541" s="3">
        <f t="shared" ref="K1541:K1554" si="406">J1541*I1541</f>
        <v>0</v>
      </c>
      <c r="L1541" s="3"/>
      <c r="M1541" s="77"/>
      <c r="N1541" s="77"/>
      <c r="O1541" s="77"/>
      <c r="P1541" s="77"/>
      <c r="Q1541" s="77"/>
      <c r="R1541" s="77"/>
      <c r="S1541" s="77"/>
      <c r="T1541" s="77"/>
      <c r="U1541" s="77"/>
      <c r="V1541" s="77"/>
      <c r="W1541" s="77"/>
      <c r="X1541" s="77"/>
      <c r="Y1541" s="77"/>
      <c r="Z1541" s="77"/>
    </row>
    <row r="1542" ht="15.75" customHeight="1">
      <c r="A1542" s="2"/>
      <c r="B1542" s="89"/>
      <c r="C1542" s="89"/>
      <c r="D1542" s="18">
        <f t="shared" si="403"/>
        <v>0</v>
      </c>
      <c r="E1542" s="18">
        <f>B1542*A1539</f>
        <v>0</v>
      </c>
      <c r="F1542" s="18">
        <f t="shared" si="404"/>
        <v>0</v>
      </c>
      <c r="G1542" s="87"/>
      <c r="H1542" s="18"/>
      <c r="I1542" s="89">
        <f t="shared" si="405"/>
        <v>0</v>
      </c>
      <c r="J1542" s="116"/>
      <c r="K1542" s="3">
        <f t="shared" si="406"/>
        <v>0</v>
      </c>
      <c r="L1542" s="3"/>
      <c r="M1542" s="77"/>
      <c r="N1542" s="77"/>
      <c r="O1542" s="77"/>
      <c r="P1542" s="77"/>
      <c r="Q1542" s="77"/>
      <c r="R1542" s="77"/>
      <c r="S1542" s="77"/>
      <c r="T1542" s="77"/>
      <c r="U1542" s="77"/>
      <c r="V1542" s="77"/>
      <c r="W1542" s="77"/>
      <c r="X1542" s="77"/>
      <c r="Y1542" s="77"/>
      <c r="Z1542" s="77"/>
    </row>
    <row r="1543" ht="15.75" customHeight="1">
      <c r="A1543" s="2"/>
      <c r="B1543" s="18"/>
      <c r="C1543" s="18"/>
      <c r="D1543" s="18">
        <f t="shared" si="403"/>
        <v>0</v>
      </c>
      <c r="E1543" s="18">
        <f>B1543*A1539</f>
        <v>0</v>
      </c>
      <c r="F1543" s="18">
        <f t="shared" si="404"/>
        <v>0</v>
      </c>
      <c r="G1543" s="148" t="s">
        <v>527</v>
      </c>
      <c r="H1543" s="18"/>
      <c r="I1543" s="89">
        <f t="shared" si="405"/>
        <v>0</v>
      </c>
      <c r="J1543" s="116"/>
      <c r="K1543" s="3">
        <f t="shared" si="406"/>
        <v>0</v>
      </c>
      <c r="L1543" s="3"/>
      <c r="M1543" s="77"/>
      <c r="N1543" s="77"/>
      <c r="O1543" s="77"/>
      <c r="P1543" s="77"/>
      <c r="Q1543" s="77"/>
      <c r="R1543" s="77"/>
      <c r="S1543" s="77"/>
      <c r="T1543" s="77"/>
      <c r="U1543" s="77"/>
      <c r="V1543" s="77"/>
      <c r="W1543" s="77"/>
      <c r="X1543" s="77"/>
      <c r="Y1543" s="77"/>
      <c r="Z1543" s="77"/>
    </row>
    <row r="1544" ht="15.75" customHeight="1">
      <c r="A1544" s="2"/>
      <c r="B1544" s="18"/>
      <c r="C1544" s="18"/>
      <c r="D1544" s="18">
        <f t="shared" si="403"/>
        <v>0</v>
      </c>
      <c r="E1544" s="18">
        <f>B1544*A1539</f>
        <v>0</v>
      </c>
      <c r="F1544" s="18">
        <f t="shared" si="404"/>
        <v>0</v>
      </c>
      <c r="G1544" s="142"/>
      <c r="H1544" s="18"/>
      <c r="I1544" s="89">
        <f t="shared" si="405"/>
        <v>0</v>
      </c>
      <c r="J1544" s="116"/>
      <c r="K1544" s="3">
        <f t="shared" si="406"/>
        <v>0</v>
      </c>
      <c r="L1544" s="3"/>
      <c r="M1544" s="77"/>
      <c r="N1544" s="77"/>
      <c r="O1544" s="77"/>
      <c r="P1544" s="77"/>
      <c r="Q1544" s="77"/>
      <c r="R1544" s="77"/>
      <c r="S1544" s="77"/>
      <c r="T1544" s="77"/>
      <c r="U1544" s="77"/>
      <c r="V1544" s="77"/>
      <c r="W1544" s="77"/>
      <c r="X1544" s="77"/>
      <c r="Y1544" s="77"/>
      <c r="Z1544" s="77"/>
    </row>
    <row r="1545" ht="15.75" customHeight="1">
      <c r="A1545" s="2"/>
      <c r="B1545" s="18"/>
      <c r="C1545" s="18"/>
      <c r="D1545" s="18">
        <f t="shared" si="403"/>
        <v>0</v>
      </c>
      <c r="E1545" s="18">
        <f>B1545*A1539</f>
        <v>0</v>
      </c>
      <c r="F1545" s="18">
        <f t="shared" si="404"/>
        <v>0</v>
      </c>
      <c r="G1545" s="142"/>
      <c r="H1545" s="18"/>
      <c r="I1545" s="89">
        <f t="shared" si="405"/>
        <v>0</v>
      </c>
      <c r="J1545" s="116"/>
      <c r="K1545" s="3">
        <f t="shared" si="406"/>
        <v>0</v>
      </c>
      <c r="L1545" s="3"/>
      <c r="M1545" s="77"/>
      <c r="N1545" s="77"/>
      <c r="O1545" s="77"/>
      <c r="P1545" s="77"/>
      <c r="Q1545" s="77"/>
      <c r="R1545" s="77"/>
      <c r="S1545" s="77"/>
      <c r="T1545" s="77"/>
      <c r="U1545" s="77"/>
      <c r="V1545" s="77"/>
      <c r="W1545" s="77"/>
      <c r="X1545" s="77"/>
      <c r="Y1545" s="77"/>
      <c r="Z1545" s="77"/>
    </row>
    <row r="1546" ht="15.75" customHeight="1">
      <c r="A1546" s="2"/>
      <c r="B1546" s="18"/>
      <c r="C1546" s="18"/>
      <c r="D1546" s="18">
        <f t="shared" si="403"/>
        <v>0</v>
      </c>
      <c r="E1546" s="18">
        <f>B1546*A1539</f>
        <v>0</v>
      </c>
      <c r="F1546" s="18">
        <f t="shared" si="404"/>
        <v>0</v>
      </c>
      <c r="G1546" s="87"/>
      <c r="H1546" s="18"/>
      <c r="I1546" s="89">
        <f t="shared" si="405"/>
        <v>0</v>
      </c>
      <c r="J1546" s="116"/>
      <c r="K1546" s="3">
        <f t="shared" si="406"/>
        <v>0</v>
      </c>
      <c r="L1546" s="3"/>
      <c r="M1546" s="77"/>
      <c r="N1546" s="77"/>
      <c r="O1546" s="77"/>
      <c r="P1546" s="77"/>
      <c r="Q1546" s="77"/>
      <c r="R1546" s="77"/>
      <c r="S1546" s="77"/>
      <c r="T1546" s="77"/>
      <c r="U1546" s="77"/>
      <c r="V1546" s="77"/>
      <c r="W1546" s="77"/>
      <c r="X1546" s="77"/>
      <c r="Y1546" s="77"/>
      <c r="Z1546" s="77"/>
    </row>
    <row r="1547" ht="15.75" customHeight="1">
      <c r="A1547" s="2"/>
      <c r="B1547" s="18"/>
      <c r="C1547" s="18"/>
      <c r="D1547" s="18">
        <f t="shared" si="403"/>
        <v>0</v>
      </c>
      <c r="E1547" s="18">
        <f>B1547*A1539</f>
        <v>0</v>
      </c>
      <c r="F1547" s="18">
        <f t="shared" si="404"/>
        <v>0</v>
      </c>
      <c r="G1547" s="59"/>
      <c r="H1547" s="18"/>
      <c r="I1547" s="89">
        <f t="shared" si="405"/>
        <v>0</v>
      </c>
      <c r="J1547" s="116"/>
      <c r="K1547" s="3">
        <f t="shared" si="406"/>
        <v>0</v>
      </c>
      <c r="L1547" s="3"/>
      <c r="M1547" s="77"/>
      <c r="N1547" s="77"/>
      <c r="O1547" s="77"/>
      <c r="P1547" s="77"/>
      <c r="Q1547" s="77"/>
      <c r="R1547" s="77"/>
      <c r="S1547" s="77"/>
      <c r="T1547" s="77"/>
      <c r="U1547" s="77"/>
      <c r="V1547" s="77"/>
      <c r="W1547" s="77"/>
      <c r="X1547" s="77"/>
      <c r="Y1547" s="77"/>
      <c r="Z1547" s="77"/>
    </row>
    <row r="1548" ht="15.75" customHeight="1">
      <c r="A1548" s="2"/>
      <c r="B1548" s="89"/>
      <c r="C1548" s="89"/>
      <c r="D1548" s="18">
        <f t="shared" si="403"/>
        <v>0</v>
      </c>
      <c r="E1548" s="18">
        <f>B1548*A1539</f>
        <v>0</v>
      </c>
      <c r="F1548" s="18">
        <f t="shared" si="404"/>
        <v>0</v>
      </c>
      <c r="G1548" s="148" t="s">
        <v>528</v>
      </c>
      <c r="H1548" s="18"/>
      <c r="I1548" s="89">
        <f t="shared" si="405"/>
        <v>0</v>
      </c>
      <c r="J1548" s="116"/>
      <c r="K1548" s="3">
        <f t="shared" si="406"/>
        <v>0</v>
      </c>
      <c r="L1548" s="3"/>
      <c r="M1548" s="77"/>
      <c r="N1548" s="77"/>
      <c r="O1548" s="77"/>
      <c r="P1548" s="77"/>
      <c r="Q1548" s="77"/>
      <c r="R1548" s="77"/>
      <c r="S1548" s="77"/>
      <c r="T1548" s="77"/>
      <c r="U1548" s="77"/>
      <c r="V1548" s="77"/>
      <c r="W1548" s="77"/>
      <c r="X1548" s="77"/>
      <c r="Y1548" s="77"/>
      <c r="Z1548" s="77"/>
    </row>
    <row r="1549" ht="15.75" customHeight="1">
      <c r="A1549" s="2"/>
      <c r="B1549" s="89"/>
      <c r="C1549" s="89"/>
      <c r="D1549" s="18">
        <f t="shared" si="403"/>
        <v>0</v>
      </c>
      <c r="E1549" s="18">
        <f>B1549*A1539</f>
        <v>0</v>
      </c>
      <c r="F1549" s="18">
        <f t="shared" si="404"/>
        <v>0</v>
      </c>
      <c r="G1549" s="142"/>
      <c r="H1549" s="18"/>
      <c r="I1549" s="89">
        <f t="shared" si="405"/>
        <v>0</v>
      </c>
      <c r="J1549" s="116"/>
      <c r="K1549" s="3">
        <f t="shared" si="406"/>
        <v>0</v>
      </c>
      <c r="L1549" s="3"/>
      <c r="M1549" s="77"/>
      <c r="N1549" s="77"/>
      <c r="O1549" s="77"/>
      <c r="P1549" s="77"/>
      <c r="Q1549" s="77"/>
      <c r="R1549" s="77"/>
      <c r="S1549" s="77"/>
      <c r="T1549" s="77"/>
      <c r="U1549" s="77"/>
      <c r="V1549" s="77"/>
      <c r="W1549" s="77"/>
      <c r="X1549" s="77"/>
      <c r="Y1549" s="77"/>
      <c r="Z1549" s="77"/>
    </row>
    <row r="1550" ht="15.75" customHeight="1">
      <c r="A1550" s="1"/>
      <c r="B1550" s="89"/>
      <c r="C1550" s="89"/>
      <c r="D1550" s="18">
        <f t="shared" si="403"/>
        <v>0</v>
      </c>
      <c r="E1550" s="18">
        <f>B1550*A1539</f>
        <v>0</v>
      </c>
      <c r="F1550" s="18">
        <f t="shared" si="404"/>
        <v>0</v>
      </c>
      <c r="G1550" s="142"/>
      <c r="H1550" s="18"/>
      <c r="I1550" s="89">
        <f t="shared" si="405"/>
        <v>0</v>
      </c>
      <c r="J1550" s="116"/>
      <c r="K1550" s="3">
        <f t="shared" si="406"/>
        <v>0</v>
      </c>
      <c r="L1550" s="3"/>
      <c r="M1550" s="77"/>
      <c r="N1550" s="77"/>
      <c r="O1550" s="77"/>
      <c r="P1550" s="77"/>
      <c r="Q1550" s="77"/>
      <c r="R1550" s="77"/>
      <c r="S1550" s="77"/>
      <c r="T1550" s="77"/>
      <c r="U1550" s="77"/>
      <c r="V1550" s="77"/>
      <c r="W1550" s="77"/>
      <c r="X1550" s="77"/>
      <c r="Y1550" s="77"/>
      <c r="Z1550" s="77"/>
    </row>
    <row r="1551" ht="15.75" customHeight="1">
      <c r="A1551" s="1"/>
      <c r="B1551" s="89"/>
      <c r="C1551" s="89"/>
      <c r="D1551" s="18">
        <f t="shared" si="403"/>
        <v>0</v>
      </c>
      <c r="E1551" s="18">
        <f>B1551*A1539</f>
        <v>0</v>
      </c>
      <c r="F1551" s="18">
        <f t="shared" si="404"/>
        <v>0</v>
      </c>
      <c r="G1551" s="142"/>
      <c r="H1551" s="18"/>
      <c r="I1551" s="89">
        <f t="shared" si="405"/>
        <v>0</v>
      </c>
      <c r="J1551" s="116"/>
      <c r="K1551" s="3">
        <f t="shared" si="406"/>
        <v>0</v>
      </c>
      <c r="L1551" s="3"/>
      <c r="M1551" s="77"/>
      <c r="N1551" s="77"/>
      <c r="O1551" s="77"/>
      <c r="P1551" s="77"/>
      <c r="Q1551" s="77"/>
      <c r="R1551" s="77"/>
      <c r="S1551" s="77"/>
      <c r="T1551" s="77"/>
      <c r="U1551" s="77"/>
      <c r="V1551" s="77"/>
      <c r="W1551" s="77"/>
      <c r="X1551" s="77"/>
      <c r="Y1551" s="77"/>
      <c r="Z1551" s="77"/>
    </row>
    <row r="1552" ht="15.75" customHeight="1">
      <c r="A1552" s="31"/>
      <c r="B1552" s="89"/>
      <c r="C1552" s="89"/>
      <c r="D1552" s="95">
        <f t="shared" si="403"/>
        <v>0</v>
      </c>
      <c r="E1552" s="95">
        <f>B1552*A1539</f>
        <v>0</v>
      </c>
      <c r="F1552" s="18">
        <f t="shared" si="404"/>
        <v>0</v>
      </c>
      <c r="G1552" s="87"/>
      <c r="H1552" s="18"/>
      <c r="I1552" s="89">
        <f t="shared" si="405"/>
        <v>0</v>
      </c>
      <c r="J1552" s="118"/>
      <c r="K1552" s="3">
        <f t="shared" si="406"/>
        <v>0</v>
      </c>
      <c r="L1552" s="3"/>
      <c r="M1552" s="77"/>
      <c r="N1552" s="77"/>
      <c r="O1552" s="77"/>
      <c r="P1552" s="77"/>
      <c r="Q1552" s="77"/>
      <c r="R1552" s="77"/>
      <c r="S1552" s="77"/>
      <c r="T1552" s="77"/>
      <c r="U1552" s="77"/>
      <c r="V1552" s="77"/>
      <c r="W1552" s="77"/>
      <c r="X1552" s="77"/>
      <c r="Y1552" s="77"/>
      <c r="Z1552" s="77"/>
    </row>
    <row r="1553" ht="15.75" customHeight="1">
      <c r="A1553" s="31"/>
      <c r="B1553" s="89"/>
      <c r="C1553" s="89"/>
      <c r="D1553" s="18">
        <f t="shared" si="403"/>
        <v>0</v>
      </c>
      <c r="E1553" s="18">
        <f>B1553*A1539</f>
        <v>0</v>
      </c>
      <c r="F1553" s="18">
        <f t="shared" si="404"/>
        <v>0</v>
      </c>
      <c r="G1553" s="143">
        <f>F1555/A1539</f>
        <v>0</v>
      </c>
      <c r="H1553" s="18"/>
      <c r="I1553" s="89">
        <f t="shared" si="405"/>
        <v>0</v>
      </c>
      <c r="J1553" s="3"/>
      <c r="K1553" s="3">
        <f t="shared" si="406"/>
        <v>0</v>
      </c>
      <c r="L1553" s="3"/>
      <c r="M1553" s="77"/>
      <c r="N1553" s="77"/>
      <c r="O1553" s="77"/>
      <c r="P1553" s="77"/>
      <c r="Q1553" s="77"/>
      <c r="R1553" s="77"/>
      <c r="S1553" s="77"/>
      <c r="T1553" s="77"/>
      <c r="U1553" s="77"/>
      <c r="V1553" s="77"/>
      <c r="W1553" s="77"/>
      <c r="X1553" s="77"/>
      <c r="Y1553" s="77"/>
      <c r="Z1553" s="77"/>
    </row>
    <row r="1554" ht="15.75" customHeight="1">
      <c r="A1554" s="31"/>
      <c r="B1554" s="89"/>
      <c r="C1554" s="89"/>
      <c r="D1554" s="18">
        <f t="shared" si="403"/>
        <v>0</v>
      </c>
      <c r="E1554" s="18">
        <f>B1554*A1539</f>
        <v>0</v>
      </c>
      <c r="F1554" s="18">
        <f t="shared" si="404"/>
        <v>0</v>
      </c>
      <c r="G1554" s="142"/>
      <c r="H1554" s="18"/>
      <c r="I1554" s="89">
        <f t="shared" si="405"/>
        <v>0</v>
      </c>
      <c r="J1554" s="3"/>
      <c r="K1554" s="3">
        <f t="shared" si="406"/>
        <v>0</v>
      </c>
      <c r="L1554" s="3"/>
      <c r="M1554" s="77"/>
      <c r="N1554" s="77"/>
      <c r="O1554" s="77"/>
      <c r="P1554" s="77"/>
      <c r="Q1554" s="77"/>
      <c r="R1554" s="77"/>
      <c r="S1554" s="77"/>
      <c r="T1554" s="77"/>
      <c r="U1554" s="77"/>
      <c r="V1554" s="77"/>
      <c r="W1554" s="77"/>
      <c r="X1554" s="77"/>
      <c r="Y1554" s="77"/>
      <c r="Z1554" s="77"/>
    </row>
    <row r="1555" ht="15.75" customHeight="1">
      <c r="A1555" s="4" t="s">
        <v>495</v>
      </c>
      <c r="B1555" s="97">
        <f>SUM(B1541:B1554)</f>
        <v>0</v>
      </c>
      <c r="C1555" s="96"/>
      <c r="D1555" s="97">
        <f t="shared" ref="D1555:F1555" si="407">SUM(D1541:D1554)</f>
        <v>0</v>
      </c>
      <c r="E1555" s="97">
        <f t="shared" si="407"/>
        <v>0</v>
      </c>
      <c r="F1555" s="97">
        <f t="shared" si="407"/>
        <v>0</v>
      </c>
      <c r="G1555" s="87"/>
      <c r="H1555" s="96"/>
      <c r="I1555" s="97">
        <f t="shared" ref="I1555:L1555" si="408">SUM(I1541:I1554)</f>
        <v>0</v>
      </c>
      <c r="J1555" s="98">
        <f t="shared" si="408"/>
        <v>0</v>
      </c>
      <c r="K1555" s="98">
        <f t="shared" si="408"/>
        <v>0</v>
      </c>
      <c r="L1555" s="98">
        <f t="shared" si="408"/>
        <v>0</v>
      </c>
      <c r="M1555" s="77"/>
      <c r="N1555" s="77"/>
      <c r="O1555" s="77"/>
      <c r="P1555" s="77"/>
      <c r="Q1555" s="77"/>
      <c r="R1555" s="77"/>
      <c r="S1555" s="77"/>
      <c r="T1555" s="77"/>
      <c r="U1555" s="77"/>
      <c r="V1555" s="77"/>
      <c r="W1555" s="77"/>
      <c r="X1555" s="77"/>
      <c r="Y1555" s="77"/>
      <c r="Z1555" s="77"/>
    </row>
    <row r="1556" ht="15.75" customHeight="1">
      <c r="A1556" s="8"/>
      <c r="B1556" s="100"/>
      <c r="C1556" s="100"/>
      <c r="D1556" s="100"/>
      <c r="E1556" s="100"/>
      <c r="F1556" s="100"/>
      <c r="G1556" s="100"/>
      <c r="H1556" s="100"/>
      <c r="I1556" s="101" t="s">
        <v>496</v>
      </c>
      <c r="J1556" s="100"/>
      <c r="K1556" s="100"/>
      <c r="L1556" s="101" t="s">
        <v>497</v>
      </c>
      <c r="M1556" s="77"/>
      <c r="N1556" s="77"/>
      <c r="O1556" s="77"/>
      <c r="P1556" s="77"/>
      <c r="Q1556" s="77"/>
      <c r="R1556" s="77"/>
      <c r="S1556" s="77"/>
      <c r="T1556" s="77"/>
      <c r="U1556" s="77"/>
      <c r="V1556" s="77"/>
      <c r="W1556" s="77"/>
      <c r="X1556" s="77"/>
      <c r="Y1556" s="77"/>
      <c r="Z1556" s="77"/>
    </row>
    <row r="1557" ht="15.75" customHeight="1">
      <c r="A1557" s="8"/>
      <c r="B1557" s="100"/>
      <c r="C1557" s="100"/>
      <c r="D1557" s="100"/>
      <c r="E1557" s="100"/>
      <c r="F1557" s="100"/>
      <c r="G1557" s="100"/>
      <c r="H1557" s="100"/>
      <c r="I1557" s="104">
        <f>G1553*A1539</f>
        <v>0</v>
      </c>
      <c r="J1557" s="100"/>
      <c r="K1557" s="100"/>
      <c r="L1557" s="104"/>
      <c r="M1557" s="77"/>
      <c r="N1557" s="77"/>
      <c r="O1557" s="77"/>
      <c r="P1557" s="77"/>
      <c r="Q1557" s="77"/>
      <c r="R1557" s="77"/>
      <c r="S1557" s="77"/>
      <c r="T1557" s="77"/>
      <c r="U1557" s="77"/>
      <c r="V1557" s="77"/>
      <c r="W1557" s="77"/>
      <c r="X1557" s="77"/>
      <c r="Y1557" s="77"/>
      <c r="Z1557" s="77"/>
    </row>
    <row r="1558" ht="15.75" customHeight="1">
      <c r="A1558" s="8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77"/>
      <c r="N1558" s="77"/>
      <c r="O1558" s="77"/>
      <c r="P1558" s="77"/>
      <c r="Q1558" s="77"/>
      <c r="R1558" s="77"/>
      <c r="S1558" s="77"/>
      <c r="T1558" s="77"/>
      <c r="U1558" s="77"/>
      <c r="V1558" s="77"/>
      <c r="W1558" s="77"/>
      <c r="X1558" s="77"/>
      <c r="Y1558" s="77"/>
      <c r="Z1558" s="77"/>
    </row>
    <row r="1559" ht="15.75" customHeight="1">
      <c r="A1559" s="8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77"/>
      <c r="N1559" s="77"/>
      <c r="O1559" s="77"/>
      <c r="P1559" s="77"/>
      <c r="Q1559" s="77"/>
      <c r="R1559" s="77"/>
      <c r="S1559" s="77"/>
      <c r="T1559" s="77"/>
      <c r="U1559" s="77"/>
      <c r="V1559" s="77"/>
      <c r="W1559" s="77"/>
      <c r="X1559" s="77"/>
      <c r="Y1559" s="77"/>
      <c r="Z1559" s="77"/>
    </row>
    <row r="1560" ht="15.75" customHeight="1">
      <c r="A1560" s="78" t="s">
        <v>478</v>
      </c>
      <c r="B1560" s="79" t="s">
        <v>479</v>
      </c>
      <c r="C1560" s="75"/>
      <c r="D1560" s="76"/>
      <c r="E1560" s="80" t="s">
        <v>480</v>
      </c>
      <c r="F1560" s="75"/>
      <c r="G1560" s="76"/>
      <c r="H1560" s="79" t="s">
        <v>481</v>
      </c>
      <c r="I1560" s="75"/>
      <c r="J1560" s="75"/>
      <c r="K1560" s="75"/>
      <c r="L1560" s="76"/>
      <c r="M1560" s="77"/>
      <c r="N1560" s="77"/>
      <c r="O1560" s="77"/>
      <c r="P1560" s="77"/>
      <c r="Q1560" s="77"/>
      <c r="R1560" s="77"/>
      <c r="S1560" s="77"/>
      <c r="T1560" s="77"/>
      <c r="U1560" s="77"/>
      <c r="V1560" s="77"/>
      <c r="W1560" s="77"/>
      <c r="X1560" s="77"/>
      <c r="Y1560" s="77"/>
      <c r="Z1560" s="77"/>
    </row>
    <row r="1561" ht="15.75" customHeight="1">
      <c r="A1561" s="177">
        <v>4.0</v>
      </c>
      <c r="B1561" s="82" t="s">
        <v>482</v>
      </c>
      <c r="C1561" s="82" t="s">
        <v>483</v>
      </c>
      <c r="D1561" s="82" t="s">
        <v>484</v>
      </c>
      <c r="E1561" s="82" t="s">
        <v>485</v>
      </c>
      <c r="F1561" s="82" t="s">
        <v>484</v>
      </c>
      <c r="G1561" s="82" t="s">
        <v>524</v>
      </c>
      <c r="H1561" s="82" t="s">
        <v>486</v>
      </c>
      <c r="I1561" s="82" t="s">
        <v>487</v>
      </c>
      <c r="J1561" s="147" t="s">
        <v>488</v>
      </c>
      <c r="K1561" s="85" t="s">
        <v>489</v>
      </c>
      <c r="L1561" s="85" t="s">
        <v>490</v>
      </c>
      <c r="M1561" s="77"/>
      <c r="N1561" s="77"/>
      <c r="O1561" s="77"/>
      <c r="P1561" s="77"/>
      <c r="Q1561" s="77"/>
      <c r="R1561" s="77"/>
      <c r="S1561" s="77"/>
      <c r="T1561" s="77"/>
      <c r="U1561" s="77"/>
      <c r="V1561" s="77"/>
      <c r="W1561" s="77"/>
      <c r="X1561" s="77"/>
      <c r="Y1561" s="77"/>
      <c r="Z1561" s="77"/>
    </row>
    <row r="1562" ht="15.75" customHeight="1">
      <c r="A1562" s="86" t="s">
        <v>491</v>
      </c>
      <c r="B1562" s="87"/>
      <c r="C1562" s="87"/>
      <c r="D1562" s="87"/>
      <c r="E1562" s="87"/>
      <c r="F1562" s="87"/>
      <c r="G1562" s="87"/>
      <c r="H1562" s="87"/>
      <c r="I1562" s="87"/>
      <c r="J1562" s="115"/>
      <c r="K1562" s="87"/>
      <c r="L1562" s="87"/>
      <c r="M1562" s="77"/>
      <c r="N1562" s="77"/>
      <c r="O1562" s="77"/>
      <c r="P1562" s="77"/>
      <c r="Q1562" s="77"/>
      <c r="R1562" s="77"/>
      <c r="S1562" s="77"/>
      <c r="T1562" s="77"/>
      <c r="U1562" s="77"/>
      <c r="V1562" s="77"/>
      <c r="W1562" s="77"/>
      <c r="X1562" s="77"/>
      <c r="Y1562" s="77"/>
      <c r="Z1562" s="77"/>
    </row>
    <row r="1563" ht="15.75" customHeight="1">
      <c r="A1563" s="2"/>
      <c r="B1563" s="89"/>
      <c r="C1563" s="89"/>
      <c r="D1563" s="18">
        <f t="shared" ref="D1563:D1576" si="409">C1563*B1563</f>
        <v>0</v>
      </c>
      <c r="E1563" s="18">
        <f>B1563*A1561</f>
        <v>0</v>
      </c>
      <c r="F1563" s="18">
        <f t="shared" ref="F1563:F1576" si="410">E1563*C1563</f>
        <v>0</v>
      </c>
      <c r="G1563" s="140">
        <v>0.0</v>
      </c>
      <c r="H1563" s="18"/>
      <c r="I1563" s="89">
        <f t="shared" ref="I1563:I1576" si="411">H1563*E1563</f>
        <v>0</v>
      </c>
      <c r="J1563" s="116"/>
      <c r="K1563" s="3">
        <f t="shared" ref="K1563:K1576" si="412">J1563*I1563</f>
        <v>0</v>
      </c>
      <c r="L1563" s="3"/>
      <c r="M1563" s="77"/>
      <c r="N1563" s="77"/>
      <c r="O1563" s="77"/>
      <c r="P1563" s="77"/>
      <c r="Q1563" s="77"/>
      <c r="R1563" s="77"/>
      <c r="S1563" s="77"/>
      <c r="T1563" s="77"/>
      <c r="U1563" s="77"/>
      <c r="V1563" s="77"/>
      <c r="W1563" s="77"/>
      <c r="X1563" s="77"/>
      <c r="Y1563" s="77"/>
      <c r="Z1563" s="77"/>
    </row>
    <row r="1564" ht="15.75" customHeight="1">
      <c r="A1564" s="2"/>
      <c r="B1564" s="89"/>
      <c r="C1564" s="89"/>
      <c r="D1564" s="18">
        <f t="shared" si="409"/>
        <v>0</v>
      </c>
      <c r="E1564" s="18">
        <f>B1564*A1561</f>
        <v>0</v>
      </c>
      <c r="F1564" s="18">
        <f t="shared" si="410"/>
        <v>0</v>
      </c>
      <c r="G1564" s="87"/>
      <c r="H1564" s="18"/>
      <c r="I1564" s="89">
        <f t="shared" si="411"/>
        <v>0</v>
      </c>
      <c r="J1564" s="116"/>
      <c r="K1564" s="3">
        <f t="shared" si="412"/>
        <v>0</v>
      </c>
      <c r="L1564" s="3"/>
      <c r="M1564" s="77"/>
      <c r="N1564" s="77"/>
      <c r="O1564" s="77"/>
      <c r="P1564" s="77"/>
      <c r="Q1564" s="77"/>
      <c r="R1564" s="77"/>
      <c r="S1564" s="77"/>
      <c r="T1564" s="77"/>
      <c r="U1564" s="77"/>
      <c r="V1564" s="77"/>
      <c r="W1564" s="77"/>
      <c r="X1564" s="77"/>
      <c r="Y1564" s="77"/>
      <c r="Z1564" s="77"/>
    </row>
    <row r="1565" ht="15.75" customHeight="1">
      <c r="A1565" s="2"/>
      <c r="B1565" s="18"/>
      <c r="C1565" s="18"/>
      <c r="D1565" s="18">
        <f t="shared" si="409"/>
        <v>0</v>
      </c>
      <c r="E1565" s="18">
        <f>B1565*A1561</f>
        <v>0</v>
      </c>
      <c r="F1565" s="18">
        <f t="shared" si="410"/>
        <v>0</v>
      </c>
      <c r="G1565" s="148" t="s">
        <v>527</v>
      </c>
      <c r="H1565" s="18"/>
      <c r="I1565" s="89">
        <f t="shared" si="411"/>
        <v>0</v>
      </c>
      <c r="J1565" s="116"/>
      <c r="K1565" s="3">
        <f t="shared" si="412"/>
        <v>0</v>
      </c>
      <c r="L1565" s="3"/>
      <c r="M1565" s="77"/>
      <c r="N1565" s="77"/>
      <c r="O1565" s="77"/>
      <c r="P1565" s="77"/>
      <c r="Q1565" s="77"/>
      <c r="R1565" s="77"/>
      <c r="S1565" s="77"/>
      <c r="T1565" s="77"/>
      <c r="U1565" s="77"/>
      <c r="V1565" s="77"/>
      <c r="W1565" s="77"/>
      <c r="X1565" s="77"/>
      <c r="Y1565" s="77"/>
      <c r="Z1565" s="77"/>
    </row>
    <row r="1566" ht="15.75" customHeight="1">
      <c r="A1566" s="2"/>
      <c r="B1566" s="18"/>
      <c r="C1566" s="18"/>
      <c r="D1566" s="18">
        <f t="shared" si="409"/>
        <v>0</v>
      </c>
      <c r="E1566" s="18">
        <f>B1566*A1561</f>
        <v>0</v>
      </c>
      <c r="F1566" s="18">
        <f t="shared" si="410"/>
        <v>0</v>
      </c>
      <c r="G1566" s="142"/>
      <c r="H1566" s="18"/>
      <c r="I1566" s="89">
        <f t="shared" si="411"/>
        <v>0</v>
      </c>
      <c r="J1566" s="116"/>
      <c r="K1566" s="3">
        <f t="shared" si="412"/>
        <v>0</v>
      </c>
      <c r="L1566" s="3"/>
      <c r="M1566" s="77"/>
      <c r="N1566" s="77"/>
      <c r="O1566" s="77"/>
      <c r="P1566" s="77"/>
      <c r="Q1566" s="77"/>
      <c r="R1566" s="77"/>
      <c r="S1566" s="77"/>
      <c r="T1566" s="77"/>
      <c r="U1566" s="77"/>
      <c r="V1566" s="77"/>
      <c r="W1566" s="77"/>
      <c r="X1566" s="77"/>
      <c r="Y1566" s="77"/>
      <c r="Z1566" s="77"/>
    </row>
    <row r="1567" ht="15.75" customHeight="1">
      <c r="A1567" s="2"/>
      <c r="B1567" s="18"/>
      <c r="C1567" s="18"/>
      <c r="D1567" s="18">
        <f t="shared" si="409"/>
        <v>0</v>
      </c>
      <c r="E1567" s="18">
        <f>B1567*A1561</f>
        <v>0</v>
      </c>
      <c r="F1567" s="18">
        <f t="shared" si="410"/>
        <v>0</v>
      </c>
      <c r="G1567" s="142"/>
      <c r="H1567" s="18"/>
      <c r="I1567" s="89">
        <f t="shared" si="411"/>
        <v>0</v>
      </c>
      <c r="J1567" s="116"/>
      <c r="K1567" s="3">
        <f t="shared" si="412"/>
        <v>0</v>
      </c>
      <c r="L1567" s="3"/>
      <c r="M1567" s="77"/>
      <c r="N1567" s="77"/>
      <c r="O1567" s="77"/>
      <c r="P1567" s="77"/>
      <c r="Q1567" s="77"/>
      <c r="R1567" s="77"/>
      <c r="S1567" s="77"/>
      <c r="T1567" s="77"/>
      <c r="U1567" s="77"/>
      <c r="V1567" s="77"/>
      <c r="W1567" s="77"/>
      <c r="X1567" s="77"/>
      <c r="Y1567" s="77"/>
      <c r="Z1567" s="77"/>
    </row>
    <row r="1568" ht="15.75" customHeight="1">
      <c r="A1568" s="2"/>
      <c r="B1568" s="18"/>
      <c r="C1568" s="18"/>
      <c r="D1568" s="18">
        <f t="shared" si="409"/>
        <v>0</v>
      </c>
      <c r="E1568" s="18">
        <f>B1568*A1561</f>
        <v>0</v>
      </c>
      <c r="F1568" s="18">
        <f t="shared" si="410"/>
        <v>0</v>
      </c>
      <c r="G1568" s="87"/>
      <c r="H1568" s="18"/>
      <c r="I1568" s="89">
        <f t="shared" si="411"/>
        <v>0</v>
      </c>
      <c r="J1568" s="116"/>
      <c r="K1568" s="3">
        <f t="shared" si="412"/>
        <v>0</v>
      </c>
      <c r="L1568" s="3"/>
      <c r="M1568" s="77"/>
      <c r="N1568" s="77"/>
      <c r="O1568" s="77"/>
      <c r="P1568" s="77"/>
      <c r="Q1568" s="77"/>
      <c r="R1568" s="77"/>
      <c r="S1568" s="77"/>
      <c r="T1568" s="77"/>
      <c r="U1568" s="77"/>
      <c r="V1568" s="77"/>
      <c r="W1568" s="77"/>
      <c r="X1568" s="77"/>
      <c r="Y1568" s="77"/>
      <c r="Z1568" s="77"/>
    </row>
    <row r="1569" ht="15.75" customHeight="1">
      <c r="A1569" s="2"/>
      <c r="B1569" s="18"/>
      <c r="C1569" s="18"/>
      <c r="D1569" s="18">
        <f t="shared" si="409"/>
        <v>0</v>
      </c>
      <c r="E1569" s="18">
        <f>B1569*A1561</f>
        <v>0</v>
      </c>
      <c r="F1569" s="18">
        <f t="shared" si="410"/>
        <v>0</v>
      </c>
      <c r="G1569" s="59"/>
      <c r="H1569" s="18"/>
      <c r="I1569" s="89">
        <f t="shared" si="411"/>
        <v>0</v>
      </c>
      <c r="J1569" s="116"/>
      <c r="K1569" s="3">
        <f t="shared" si="412"/>
        <v>0</v>
      </c>
      <c r="L1569" s="3"/>
      <c r="M1569" s="77"/>
      <c r="N1569" s="77"/>
      <c r="O1569" s="77"/>
      <c r="P1569" s="77"/>
      <c r="Q1569" s="77"/>
      <c r="R1569" s="77"/>
      <c r="S1569" s="77"/>
      <c r="T1569" s="77"/>
      <c r="U1569" s="77"/>
      <c r="V1569" s="77"/>
      <c r="W1569" s="77"/>
      <c r="X1569" s="77"/>
      <c r="Y1569" s="77"/>
      <c r="Z1569" s="77"/>
    </row>
    <row r="1570" ht="15.75" customHeight="1">
      <c r="A1570" s="2"/>
      <c r="B1570" s="89"/>
      <c r="C1570" s="89"/>
      <c r="D1570" s="18">
        <f t="shared" si="409"/>
        <v>0</v>
      </c>
      <c r="E1570" s="18">
        <f>B1570*A1561</f>
        <v>0</v>
      </c>
      <c r="F1570" s="18">
        <f t="shared" si="410"/>
        <v>0</v>
      </c>
      <c r="G1570" s="148" t="s">
        <v>528</v>
      </c>
      <c r="H1570" s="18"/>
      <c r="I1570" s="89">
        <f t="shared" si="411"/>
        <v>0</v>
      </c>
      <c r="J1570" s="116"/>
      <c r="K1570" s="3">
        <f t="shared" si="412"/>
        <v>0</v>
      </c>
      <c r="L1570" s="3"/>
      <c r="M1570" s="77"/>
      <c r="N1570" s="77"/>
      <c r="O1570" s="77"/>
      <c r="P1570" s="77"/>
      <c r="Q1570" s="77"/>
      <c r="R1570" s="77"/>
      <c r="S1570" s="77"/>
      <c r="T1570" s="77"/>
      <c r="U1570" s="77"/>
      <c r="V1570" s="77"/>
      <c r="W1570" s="77"/>
      <c r="X1570" s="77"/>
      <c r="Y1570" s="77"/>
      <c r="Z1570" s="77"/>
    </row>
    <row r="1571" ht="15.75" customHeight="1">
      <c r="A1571" s="2"/>
      <c r="B1571" s="89"/>
      <c r="C1571" s="89"/>
      <c r="D1571" s="18">
        <f t="shared" si="409"/>
        <v>0</v>
      </c>
      <c r="E1571" s="18">
        <f>B1571*A1561</f>
        <v>0</v>
      </c>
      <c r="F1571" s="18">
        <f t="shared" si="410"/>
        <v>0</v>
      </c>
      <c r="G1571" s="142"/>
      <c r="H1571" s="18"/>
      <c r="I1571" s="89">
        <f t="shared" si="411"/>
        <v>0</v>
      </c>
      <c r="J1571" s="116"/>
      <c r="K1571" s="3">
        <f t="shared" si="412"/>
        <v>0</v>
      </c>
      <c r="L1571" s="3"/>
      <c r="M1571" s="77"/>
      <c r="N1571" s="77"/>
      <c r="O1571" s="77"/>
      <c r="P1571" s="77"/>
      <c r="Q1571" s="77"/>
      <c r="R1571" s="77"/>
      <c r="S1571" s="77"/>
      <c r="T1571" s="77"/>
      <c r="U1571" s="77"/>
      <c r="V1571" s="77"/>
      <c r="W1571" s="77"/>
      <c r="X1571" s="77"/>
      <c r="Y1571" s="77"/>
      <c r="Z1571" s="77"/>
    </row>
    <row r="1572" ht="15.75" customHeight="1">
      <c r="A1572" s="1"/>
      <c r="B1572" s="89"/>
      <c r="C1572" s="89"/>
      <c r="D1572" s="18">
        <f t="shared" si="409"/>
        <v>0</v>
      </c>
      <c r="E1572" s="18">
        <f>B1572*A1561</f>
        <v>0</v>
      </c>
      <c r="F1572" s="18">
        <f t="shared" si="410"/>
        <v>0</v>
      </c>
      <c r="G1572" s="142"/>
      <c r="H1572" s="18"/>
      <c r="I1572" s="89">
        <f t="shared" si="411"/>
        <v>0</v>
      </c>
      <c r="J1572" s="116"/>
      <c r="K1572" s="3">
        <f t="shared" si="412"/>
        <v>0</v>
      </c>
      <c r="L1572" s="3"/>
      <c r="M1572" s="77"/>
      <c r="N1572" s="77"/>
      <c r="O1572" s="77"/>
      <c r="P1572" s="77"/>
      <c r="Q1572" s="77"/>
      <c r="R1572" s="77"/>
      <c r="S1572" s="77"/>
      <c r="T1572" s="77"/>
      <c r="U1572" s="77"/>
      <c r="V1572" s="77"/>
      <c r="W1572" s="77"/>
      <c r="X1572" s="77"/>
      <c r="Y1572" s="77"/>
      <c r="Z1572" s="77"/>
    </row>
    <row r="1573" ht="15.75" customHeight="1">
      <c r="A1573" s="1"/>
      <c r="B1573" s="89"/>
      <c r="C1573" s="89"/>
      <c r="D1573" s="18">
        <f t="shared" si="409"/>
        <v>0</v>
      </c>
      <c r="E1573" s="18">
        <f>B1573*A1561</f>
        <v>0</v>
      </c>
      <c r="F1573" s="18">
        <f t="shared" si="410"/>
        <v>0</v>
      </c>
      <c r="G1573" s="142"/>
      <c r="H1573" s="18"/>
      <c r="I1573" s="89">
        <f t="shared" si="411"/>
        <v>0</v>
      </c>
      <c r="J1573" s="116"/>
      <c r="K1573" s="3">
        <f t="shared" si="412"/>
        <v>0</v>
      </c>
      <c r="L1573" s="3"/>
      <c r="M1573" s="77"/>
      <c r="N1573" s="77"/>
      <c r="O1573" s="77"/>
      <c r="P1573" s="77"/>
      <c r="Q1573" s="77"/>
      <c r="R1573" s="77"/>
      <c r="S1573" s="77"/>
      <c r="T1573" s="77"/>
      <c r="U1573" s="77"/>
      <c r="V1573" s="77"/>
      <c r="W1573" s="77"/>
      <c r="X1573" s="77"/>
      <c r="Y1573" s="77"/>
      <c r="Z1573" s="77"/>
    </row>
    <row r="1574" ht="15.75" customHeight="1">
      <c r="A1574" s="31"/>
      <c r="B1574" s="89"/>
      <c r="C1574" s="89"/>
      <c r="D1574" s="95">
        <f t="shared" si="409"/>
        <v>0</v>
      </c>
      <c r="E1574" s="95">
        <f>B1574*A1561</f>
        <v>0</v>
      </c>
      <c r="F1574" s="18">
        <f t="shared" si="410"/>
        <v>0</v>
      </c>
      <c r="G1574" s="87"/>
      <c r="H1574" s="18"/>
      <c r="I1574" s="89">
        <f t="shared" si="411"/>
        <v>0</v>
      </c>
      <c r="J1574" s="118"/>
      <c r="K1574" s="3">
        <f t="shared" si="412"/>
        <v>0</v>
      </c>
      <c r="L1574" s="3"/>
      <c r="M1574" s="77"/>
      <c r="N1574" s="77"/>
      <c r="O1574" s="77"/>
      <c r="P1574" s="77"/>
      <c r="Q1574" s="77"/>
      <c r="R1574" s="77"/>
      <c r="S1574" s="77"/>
      <c r="T1574" s="77"/>
      <c r="U1574" s="77"/>
      <c r="V1574" s="77"/>
      <c r="W1574" s="77"/>
      <c r="X1574" s="77"/>
      <c r="Y1574" s="77"/>
      <c r="Z1574" s="77"/>
    </row>
    <row r="1575" ht="15.75" customHeight="1">
      <c r="A1575" s="31"/>
      <c r="B1575" s="89"/>
      <c r="C1575" s="89"/>
      <c r="D1575" s="18">
        <f t="shared" si="409"/>
        <v>0</v>
      </c>
      <c r="E1575" s="18">
        <f>B1575*A1561</f>
        <v>0</v>
      </c>
      <c r="F1575" s="18">
        <f t="shared" si="410"/>
        <v>0</v>
      </c>
      <c r="G1575" s="143">
        <f>F1577/A1561</f>
        <v>0</v>
      </c>
      <c r="H1575" s="18"/>
      <c r="I1575" s="89">
        <f t="shared" si="411"/>
        <v>0</v>
      </c>
      <c r="J1575" s="3"/>
      <c r="K1575" s="3">
        <f t="shared" si="412"/>
        <v>0</v>
      </c>
      <c r="L1575" s="3"/>
      <c r="M1575" s="77"/>
      <c r="N1575" s="77"/>
      <c r="O1575" s="77"/>
      <c r="P1575" s="77"/>
      <c r="Q1575" s="77"/>
      <c r="R1575" s="77"/>
      <c r="S1575" s="77"/>
      <c r="T1575" s="77"/>
      <c r="U1575" s="77"/>
      <c r="V1575" s="77"/>
      <c r="W1575" s="77"/>
      <c r="X1575" s="77"/>
      <c r="Y1575" s="77"/>
      <c r="Z1575" s="77"/>
    </row>
    <row r="1576" ht="15.75" customHeight="1">
      <c r="A1576" s="31"/>
      <c r="B1576" s="89"/>
      <c r="C1576" s="89"/>
      <c r="D1576" s="18">
        <f t="shared" si="409"/>
        <v>0</v>
      </c>
      <c r="E1576" s="18">
        <f>B1576*A1561</f>
        <v>0</v>
      </c>
      <c r="F1576" s="18">
        <f t="shared" si="410"/>
        <v>0</v>
      </c>
      <c r="G1576" s="142"/>
      <c r="H1576" s="18"/>
      <c r="I1576" s="89">
        <f t="shared" si="411"/>
        <v>0</v>
      </c>
      <c r="J1576" s="3"/>
      <c r="K1576" s="3">
        <f t="shared" si="412"/>
        <v>0</v>
      </c>
      <c r="L1576" s="3"/>
      <c r="M1576" s="77"/>
      <c r="N1576" s="77"/>
      <c r="O1576" s="77"/>
      <c r="P1576" s="77"/>
      <c r="Q1576" s="77"/>
      <c r="R1576" s="77"/>
      <c r="S1576" s="77"/>
      <c r="T1576" s="77"/>
      <c r="U1576" s="77"/>
      <c r="V1576" s="77"/>
      <c r="W1576" s="77"/>
      <c r="X1576" s="77"/>
      <c r="Y1576" s="77"/>
      <c r="Z1576" s="77"/>
    </row>
    <row r="1577" ht="15.75" customHeight="1">
      <c r="A1577" s="4" t="s">
        <v>495</v>
      </c>
      <c r="B1577" s="97">
        <f>SUM(B1563:B1576)</f>
        <v>0</v>
      </c>
      <c r="C1577" s="96"/>
      <c r="D1577" s="97">
        <f t="shared" ref="D1577:F1577" si="413">SUM(D1563:D1576)</f>
        <v>0</v>
      </c>
      <c r="E1577" s="97">
        <f t="shared" si="413"/>
        <v>0</v>
      </c>
      <c r="F1577" s="97">
        <f t="shared" si="413"/>
        <v>0</v>
      </c>
      <c r="G1577" s="87"/>
      <c r="H1577" s="96"/>
      <c r="I1577" s="97">
        <f t="shared" ref="I1577:L1577" si="414">SUM(I1563:I1576)</f>
        <v>0</v>
      </c>
      <c r="J1577" s="98">
        <f t="shared" si="414"/>
        <v>0</v>
      </c>
      <c r="K1577" s="98">
        <f t="shared" si="414"/>
        <v>0</v>
      </c>
      <c r="L1577" s="98">
        <f t="shared" si="414"/>
        <v>0</v>
      </c>
      <c r="M1577" s="77"/>
      <c r="N1577" s="77"/>
      <c r="O1577" s="77"/>
      <c r="P1577" s="77"/>
      <c r="Q1577" s="77"/>
      <c r="R1577" s="77"/>
      <c r="S1577" s="77"/>
      <c r="T1577" s="77"/>
      <c r="U1577" s="77"/>
      <c r="V1577" s="77"/>
      <c r="W1577" s="77"/>
      <c r="X1577" s="77"/>
      <c r="Y1577" s="77"/>
      <c r="Z1577" s="77"/>
    </row>
    <row r="1578" ht="15.75" customHeight="1">
      <c r="A1578" s="8"/>
      <c r="B1578" s="100"/>
      <c r="C1578" s="100"/>
      <c r="D1578" s="100"/>
      <c r="E1578" s="100"/>
      <c r="F1578" s="100"/>
      <c r="G1578" s="100"/>
      <c r="H1578" s="100"/>
      <c r="I1578" s="101" t="s">
        <v>496</v>
      </c>
      <c r="J1578" s="100"/>
      <c r="K1578" s="100"/>
      <c r="L1578" s="101" t="s">
        <v>497</v>
      </c>
      <c r="M1578" s="77"/>
      <c r="N1578" s="77"/>
      <c r="O1578" s="77"/>
      <c r="P1578" s="77"/>
      <c r="Q1578" s="77"/>
      <c r="R1578" s="77"/>
      <c r="S1578" s="77"/>
      <c r="T1578" s="77"/>
      <c r="U1578" s="77"/>
      <c r="V1578" s="77"/>
      <c r="W1578" s="77"/>
      <c r="X1578" s="77"/>
      <c r="Y1578" s="77"/>
      <c r="Z1578" s="77"/>
    </row>
    <row r="1579" ht="15.75" customHeight="1">
      <c r="A1579" s="8"/>
      <c r="B1579" s="100"/>
      <c r="C1579" s="100"/>
      <c r="D1579" s="100"/>
      <c r="E1579" s="100"/>
      <c r="F1579" s="100"/>
      <c r="G1579" s="100"/>
      <c r="H1579" s="100"/>
      <c r="I1579" s="104">
        <f>G1575*A1561</f>
        <v>0</v>
      </c>
      <c r="J1579" s="100"/>
      <c r="K1579" s="100"/>
      <c r="L1579" s="104"/>
      <c r="M1579" s="77"/>
      <c r="N1579" s="77"/>
      <c r="O1579" s="77"/>
      <c r="P1579" s="77"/>
      <c r="Q1579" s="77"/>
      <c r="R1579" s="77"/>
      <c r="S1579" s="77"/>
      <c r="T1579" s="77"/>
      <c r="U1579" s="77"/>
      <c r="V1579" s="77"/>
      <c r="W1579" s="77"/>
      <c r="X1579" s="77"/>
      <c r="Y1579" s="77"/>
      <c r="Z1579" s="77"/>
    </row>
    <row r="1580" ht="15.75" customHeight="1">
      <c r="A1580" s="8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77"/>
      <c r="N1580" s="77"/>
      <c r="O1580" s="77"/>
      <c r="P1580" s="77"/>
      <c r="Q1580" s="77"/>
      <c r="R1580" s="77"/>
      <c r="S1580" s="77"/>
      <c r="T1580" s="77"/>
      <c r="U1580" s="77"/>
      <c r="V1580" s="77"/>
      <c r="W1580" s="77"/>
      <c r="X1580" s="77"/>
      <c r="Y1580" s="77"/>
      <c r="Z1580" s="77"/>
    </row>
    <row r="1581" ht="15.75" customHeight="1">
      <c r="A1581" s="8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77"/>
      <c r="N1581" s="77"/>
      <c r="O1581" s="77"/>
      <c r="P1581" s="77"/>
      <c r="Q1581" s="77"/>
      <c r="R1581" s="77"/>
      <c r="S1581" s="77"/>
      <c r="T1581" s="77"/>
      <c r="U1581" s="77"/>
      <c r="V1581" s="77"/>
      <c r="W1581" s="77"/>
      <c r="X1581" s="77"/>
      <c r="Y1581" s="77"/>
      <c r="Z1581" s="77"/>
    </row>
    <row r="1582" ht="15.75" customHeight="1">
      <c r="A1582" s="66"/>
      <c r="B1582" s="75"/>
      <c r="C1582" s="75"/>
      <c r="D1582" s="75"/>
      <c r="E1582" s="75"/>
      <c r="F1582" s="75"/>
      <c r="G1582" s="75"/>
      <c r="H1582" s="75"/>
      <c r="I1582" s="75"/>
      <c r="J1582" s="75"/>
      <c r="K1582" s="75"/>
      <c r="L1582" s="76"/>
      <c r="M1582" s="77"/>
      <c r="N1582" s="77"/>
      <c r="O1582" s="77"/>
      <c r="P1582" s="77"/>
      <c r="Q1582" s="77"/>
      <c r="R1582" s="77"/>
      <c r="S1582" s="77"/>
      <c r="T1582" s="77"/>
      <c r="U1582" s="77"/>
      <c r="V1582" s="77"/>
      <c r="W1582" s="77"/>
      <c r="X1582" s="77"/>
      <c r="Y1582" s="77"/>
      <c r="Z1582" s="77"/>
    </row>
    <row r="1583" ht="15.75" customHeight="1">
      <c r="A1583" s="78" t="s">
        <v>478</v>
      </c>
      <c r="B1583" s="79" t="s">
        <v>479</v>
      </c>
      <c r="C1583" s="75"/>
      <c r="D1583" s="76"/>
      <c r="E1583" s="80" t="s">
        <v>480</v>
      </c>
      <c r="F1583" s="75"/>
      <c r="G1583" s="76"/>
      <c r="H1583" s="79" t="s">
        <v>481</v>
      </c>
      <c r="I1583" s="75"/>
      <c r="J1583" s="75"/>
      <c r="K1583" s="75"/>
      <c r="L1583" s="76"/>
      <c r="M1583" s="77"/>
      <c r="N1583" s="77"/>
      <c r="O1583" s="77"/>
      <c r="P1583" s="77"/>
      <c r="Q1583" s="77"/>
      <c r="R1583" s="77"/>
      <c r="S1583" s="77"/>
      <c r="T1583" s="77"/>
      <c r="U1583" s="77"/>
      <c r="V1583" s="77"/>
      <c r="W1583" s="77"/>
      <c r="X1583" s="77"/>
      <c r="Y1583" s="77"/>
      <c r="Z1583" s="77"/>
    </row>
    <row r="1584" ht="15.75" customHeight="1">
      <c r="A1584" s="177">
        <v>4.0</v>
      </c>
      <c r="B1584" s="82" t="s">
        <v>482</v>
      </c>
      <c r="C1584" s="82" t="s">
        <v>483</v>
      </c>
      <c r="D1584" s="82" t="s">
        <v>484</v>
      </c>
      <c r="E1584" s="82" t="s">
        <v>485</v>
      </c>
      <c r="F1584" s="82" t="s">
        <v>484</v>
      </c>
      <c r="G1584" s="82" t="s">
        <v>524</v>
      </c>
      <c r="H1584" s="82" t="s">
        <v>486</v>
      </c>
      <c r="I1584" s="82" t="s">
        <v>487</v>
      </c>
      <c r="J1584" s="147" t="s">
        <v>488</v>
      </c>
      <c r="K1584" s="85" t="s">
        <v>489</v>
      </c>
      <c r="L1584" s="85" t="s">
        <v>490</v>
      </c>
      <c r="M1584" s="77"/>
      <c r="N1584" s="77"/>
      <c r="O1584" s="77"/>
      <c r="P1584" s="77"/>
      <c r="Q1584" s="77"/>
      <c r="R1584" s="77"/>
      <c r="S1584" s="77"/>
      <c r="T1584" s="77"/>
      <c r="U1584" s="77"/>
      <c r="V1584" s="77"/>
      <c r="W1584" s="77"/>
      <c r="X1584" s="77"/>
      <c r="Y1584" s="77"/>
      <c r="Z1584" s="77"/>
    </row>
    <row r="1585" ht="15.75" customHeight="1">
      <c r="A1585" s="86" t="s">
        <v>491</v>
      </c>
      <c r="B1585" s="87"/>
      <c r="C1585" s="87"/>
      <c r="D1585" s="87"/>
      <c r="E1585" s="87"/>
      <c r="F1585" s="87"/>
      <c r="G1585" s="87"/>
      <c r="H1585" s="87"/>
      <c r="I1585" s="87"/>
      <c r="J1585" s="115"/>
      <c r="K1585" s="87"/>
      <c r="L1585" s="87"/>
      <c r="M1585" s="77"/>
      <c r="N1585" s="77"/>
      <c r="O1585" s="77"/>
      <c r="P1585" s="77"/>
      <c r="Q1585" s="77"/>
      <c r="R1585" s="77"/>
      <c r="S1585" s="77"/>
      <c r="T1585" s="77"/>
      <c r="U1585" s="77"/>
      <c r="V1585" s="77"/>
      <c r="W1585" s="77"/>
      <c r="X1585" s="77"/>
      <c r="Y1585" s="77"/>
      <c r="Z1585" s="77"/>
    </row>
    <row r="1586" ht="15.75" customHeight="1">
      <c r="A1586" s="2"/>
      <c r="B1586" s="89"/>
      <c r="C1586" s="89"/>
      <c r="D1586" s="18">
        <f t="shared" ref="D1586:D1599" si="415">C1586*B1586</f>
        <v>0</v>
      </c>
      <c r="E1586" s="18">
        <f>B1586*A1584</f>
        <v>0</v>
      </c>
      <c r="F1586" s="18">
        <f t="shared" ref="F1586:F1599" si="416">E1586*C1586</f>
        <v>0</v>
      </c>
      <c r="G1586" s="140">
        <v>0.0</v>
      </c>
      <c r="H1586" s="18"/>
      <c r="I1586" s="89">
        <f t="shared" ref="I1586:I1599" si="417">H1586*E1586</f>
        <v>0</v>
      </c>
      <c r="J1586" s="116"/>
      <c r="K1586" s="3">
        <f t="shared" ref="K1586:K1599" si="418">J1586*I1586</f>
        <v>0</v>
      </c>
      <c r="L1586" s="3"/>
      <c r="M1586" s="77"/>
      <c r="N1586" s="77"/>
      <c r="O1586" s="77"/>
      <c r="P1586" s="77"/>
      <c r="Q1586" s="77"/>
      <c r="R1586" s="77"/>
      <c r="S1586" s="77"/>
      <c r="T1586" s="77"/>
      <c r="U1586" s="77"/>
      <c r="V1586" s="77"/>
      <c r="W1586" s="77"/>
      <c r="X1586" s="77"/>
      <c r="Y1586" s="77"/>
      <c r="Z1586" s="77"/>
    </row>
    <row r="1587" ht="15.75" customHeight="1">
      <c r="A1587" s="2"/>
      <c r="B1587" s="89"/>
      <c r="C1587" s="89"/>
      <c r="D1587" s="18">
        <f t="shared" si="415"/>
        <v>0</v>
      </c>
      <c r="E1587" s="18">
        <f>B1587*A1584</f>
        <v>0</v>
      </c>
      <c r="F1587" s="18">
        <f t="shared" si="416"/>
        <v>0</v>
      </c>
      <c r="G1587" s="87"/>
      <c r="H1587" s="18"/>
      <c r="I1587" s="89">
        <f t="shared" si="417"/>
        <v>0</v>
      </c>
      <c r="J1587" s="116"/>
      <c r="K1587" s="3">
        <f t="shared" si="418"/>
        <v>0</v>
      </c>
      <c r="L1587" s="3"/>
      <c r="M1587" s="77"/>
      <c r="N1587" s="77"/>
      <c r="O1587" s="77"/>
      <c r="P1587" s="77"/>
      <c r="Q1587" s="77"/>
      <c r="R1587" s="77"/>
      <c r="S1587" s="77"/>
      <c r="T1587" s="77"/>
      <c r="U1587" s="77"/>
      <c r="V1587" s="77"/>
      <c r="W1587" s="77"/>
      <c r="X1587" s="77"/>
      <c r="Y1587" s="77"/>
      <c r="Z1587" s="77"/>
    </row>
    <row r="1588" ht="15.75" customHeight="1">
      <c r="A1588" s="2"/>
      <c r="B1588" s="18"/>
      <c r="C1588" s="18"/>
      <c r="D1588" s="18">
        <f t="shared" si="415"/>
        <v>0</v>
      </c>
      <c r="E1588" s="18">
        <f>B1588*A1584</f>
        <v>0</v>
      </c>
      <c r="F1588" s="18">
        <f t="shared" si="416"/>
        <v>0</v>
      </c>
      <c r="G1588" s="148" t="s">
        <v>527</v>
      </c>
      <c r="H1588" s="18"/>
      <c r="I1588" s="89">
        <f t="shared" si="417"/>
        <v>0</v>
      </c>
      <c r="J1588" s="116"/>
      <c r="K1588" s="3">
        <f t="shared" si="418"/>
        <v>0</v>
      </c>
      <c r="L1588" s="3"/>
      <c r="M1588" s="77"/>
      <c r="N1588" s="77"/>
      <c r="O1588" s="77"/>
      <c r="P1588" s="77"/>
      <c r="Q1588" s="77"/>
      <c r="R1588" s="77"/>
      <c r="S1588" s="77"/>
      <c r="T1588" s="77"/>
      <c r="U1588" s="77"/>
      <c r="V1588" s="77"/>
      <c r="W1588" s="77"/>
      <c r="X1588" s="77"/>
      <c r="Y1588" s="77"/>
      <c r="Z1588" s="77"/>
    </row>
    <row r="1589" ht="15.75" customHeight="1">
      <c r="A1589" s="2"/>
      <c r="B1589" s="18"/>
      <c r="C1589" s="18"/>
      <c r="D1589" s="18">
        <f t="shared" si="415"/>
        <v>0</v>
      </c>
      <c r="E1589" s="18">
        <f>B1589*A1584</f>
        <v>0</v>
      </c>
      <c r="F1589" s="18">
        <f t="shared" si="416"/>
        <v>0</v>
      </c>
      <c r="G1589" s="142"/>
      <c r="H1589" s="18"/>
      <c r="I1589" s="89">
        <f t="shared" si="417"/>
        <v>0</v>
      </c>
      <c r="J1589" s="116"/>
      <c r="K1589" s="3">
        <f t="shared" si="418"/>
        <v>0</v>
      </c>
      <c r="L1589" s="3"/>
      <c r="M1589" s="77"/>
      <c r="N1589" s="77"/>
      <c r="O1589" s="77"/>
      <c r="P1589" s="77"/>
      <c r="Q1589" s="77"/>
      <c r="R1589" s="77"/>
      <c r="S1589" s="77"/>
      <c r="T1589" s="77"/>
      <c r="U1589" s="77"/>
      <c r="V1589" s="77"/>
      <c r="W1589" s="77"/>
      <c r="X1589" s="77"/>
      <c r="Y1589" s="77"/>
      <c r="Z1589" s="77"/>
    </row>
    <row r="1590" ht="15.75" customHeight="1">
      <c r="A1590" s="2"/>
      <c r="B1590" s="18"/>
      <c r="C1590" s="18"/>
      <c r="D1590" s="18">
        <f t="shared" si="415"/>
        <v>0</v>
      </c>
      <c r="E1590" s="18">
        <f>B1590*A1584</f>
        <v>0</v>
      </c>
      <c r="F1590" s="18">
        <f t="shared" si="416"/>
        <v>0</v>
      </c>
      <c r="G1590" s="142"/>
      <c r="H1590" s="18"/>
      <c r="I1590" s="89">
        <f t="shared" si="417"/>
        <v>0</v>
      </c>
      <c r="J1590" s="116"/>
      <c r="K1590" s="3">
        <f t="shared" si="418"/>
        <v>0</v>
      </c>
      <c r="L1590" s="3"/>
      <c r="M1590" s="77"/>
      <c r="N1590" s="77"/>
      <c r="O1590" s="77"/>
      <c r="P1590" s="77"/>
      <c r="Q1590" s="77"/>
      <c r="R1590" s="77"/>
      <c r="S1590" s="77"/>
      <c r="T1590" s="77"/>
      <c r="U1590" s="77"/>
      <c r="V1590" s="77"/>
      <c r="W1590" s="77"/>
      <c r="X1590" s="77"/>
      <c r="Y1590" s="77"/>
      <c r="Z1590" s="77"/>
    </row>
    <row r="1591" ht="15.75" customHeight="1">
      <c r="A1591" s="2"/>
      <c r="B1591" s="18"/>
      <c r="C1591" s="18"/>
      <c r="D1591" s="18">
        <f t="shared" si="415"/>
        <v>0</v>
      </c>
      <c r="E1591" s="18">
        <f>B1591*A1584</f>
        <v>0</v>
      </c>
      <c r="F1591" s="18">
        <f t="shared" si="416"/>
        <v>0</v>
      </c>
      <c r="G1591" s="87"/>
      <c r="H1591" s="18"/>
      <c r="I1591" s="89">
        <f t="shared" si="417"/>
        <v>0</v>
      </c>
      <c r="J1591" s="116"/>
      <c r="K1591" s="3">
        <f t="shared" si="418"/>
        <v>0</v>
      </c>
      <c r="L1591" s="3"/>
      <c r="M1591" s="77"/>
      <c r="N1591" s="77"/>
      <c r="O1591" s="77"/>
      <c r="P1591" s="77"/>
      <c r="Q1591" s="77"/>
      <c r="R1591" s="77"/>
      <c r="S1591" s="77"/>
      <c r="T1591" s="77"/>
      <c r="U1591" s="77"/>
      <c r="V1591" s="77"/>
      <c r="W1591" s="77"/>
      <c r="X1591" s="77"/>
      <c r="Y1591" s="77"/>
      <c r="Z1591" s="77"/>
    </row>
    <row r="1592" ht="15.75" customHeight="1">
      <c r="A1592" s="2"/>
      <c r="B1592" s="18"/>
      <c r="C1592" s="18"/>
      <c r="D1592" s="18">
        <f t="shared" si="415"/>
        <v>0</v>
      </c>
      <c r="E1592" s="18">
        <f>B1592*A1584</f>
        <v>0</v>
      </c>
      <c r="F1592" s="18">
        <f t="shared" si="416"/>
        <v>0</v>
      </c>
      <c r="G1592" s="59"/>
      <c r="H1592" s="18"/>
      <c r="I1592" s="89">
        <f t="shared" si="417"/>
        <v>0</v>
      </c>
      <c r="J1592" s="116"/>
      <c r="K1592" s="3">
        <f t="shared" si="418"/>
        <v>0</v>
      </c>
      <c r="L1592" s="3"/>
      <c r="M1592" s="77"/>
      <c r="N1592" s="77"/>
      <c r="O1592" s="77"/>
      <c r="P1592" s="77"/>
      <c r="Q1592" s="77"/>
      <c r="R1592" s="77"/>
      <c r="S1592" s="77"/>
      <c r="T1592" s="77"/>
      <c r="U1592" s="77"/>
      <c r="V1592" s="77"/>
      <c r="W1592" s="77"/>
      <c r="X1592" s="77"/>
      <c r="Y1592" s="77"/>
      <c r="Z1592" s="77"/>
    </row>
    <row r="1593" ht="15.75" customHeight="1">
      <c r="A1593" s="2"/>
      <c r="B1593" s="89"/>
      <c r="C1593" s="89"/>
      <c r="D1593" s="18">
        <f t="shared" si="415"/>
        <v>0</v>
      </c>
      <c r="E1593" s="18">
        <f>B1593*A1584</f>
        <v>0</v>
      </c>
      <c r="F1593" s="18">
        <f t="shared" si="416"/>
        <v>0</v>
      </c>
      <c r="G1593" s="148" t="s">
        <v>528</v>
      </c>
      <c r="H1593" s="18"/>
      <c r="I1593" s="89">
        <f t="shared" si="417"/>
        <v>0</v>
      </c>
      <c r="J1593" s="116"/>
      <c r="K1593" s="3">
        <f t="shared" si="418"/>
        <v>0</v>
      </c>
      <c r="L1593" s="3"/>
      <c r="M1593" s="77"/>
      <c r="N1593" s="77"/>
      <c r="O1593" s="77"/>
      <c r="P1593" s="77"/>
      <c r="Q1593" s="77"/>
      <c r="R1593" s="77"/>
      <c r="S1593" s="77"/>
      <c r="T1593" s="77"/>
      <c r="U1593" s="77"/>
      <c r="V1593" s="77"/>
      <c r="W1593" s="77"/>
      <c r="X1593" s="77"/>
      <c r="Y1593" s="77"/>
      <c r="Z1593" s="77"/>
    </row>
    <row r="1594" ht="15.75" customHeight="1">
      <c r="A1594" s="2"/>
      <c r="B1594" s="89"/>
      <c r="C1594" s="89"/>
      <c r="D1594" s="18">
        <f t="shared" si="415"/>
        <v>0</v>
      </c>
      <c r="E1594" s="18">
        <f>B1594*A1584</f>
        <v>0</v>
      </c>
      <c r="F1594" s="18">
        <f t="shared" si="416"/>
        <v>0</v>
      </c>
      <c r="G1594" s="142"/>
      <c r="H1594" s="18"/>
      <c r="I1594" s="89">
        <f t="shared" si="417"/>
        <v>0</v>
      </c>
      <c r="J1594" s="116"/>
      <c r="K1594" s="3">
        <f t="shared" si="418"/>
        <v>0</v>
      </c>
      <c r="L1594" s="3"/>
      <c r="M1594" s="77"/>
      <c r="N1594" s="77"/>
      <c r="O1594" s="77"/>
      <c r="P1594" s="77"/>
      <c r="Q1594" s="77"/>
      <c r="R1594" s="77"/>
      <c r="S1594" s="77"/>
      <c r="T1594" s="77"/>
      <c r="U1594" s="77"/>
      <c r="V1594" s="77"/>
      <c r="W1594" s="77"/>
      <c r="X1594" s="77"/>
      <c r="Y1594" s="77"/>
      <c r="Z1594" s="77"/>
    </row>
    <row r="1595" ht="15.75" customHeight="1">
      <c r="A1595" s="1"/>
      <c r="B1595" s="89"/>
      <c r="C1595" s="89"/>
      <c r="D1595" s="18">
        <f t="shared" si="415"/>
        <v>0</v>
      </c>
      <c r="E1595" s="18">
        <f>B1595*A1584</f>
        <v>0</v>
      </c>
      <c r="F1595" s="18">
        <f t="shared" si="416"/>
        <v>0</v>
      </c>
      <c r="G1595" s="142"/>
      <c r="H1595" s="18"/>
      <c r="I1595" s="89">
        <f t="shared" si="417"/>
        <v>0</v>
      </c>
      <c r="J1595" s="116"/>
      <c r="K1595" s="3">
        <f t="shared" si="418"/>
        <v>0</v>
      </c>
      <c r="L1595" s="3"/>
      <c r="M1595" s="77"/>
      <c r="N1595" s="77"/>
      <c r="O1595" s="77"/>
      <c r="P1595" s="77"/>
      <c r="Q1595" s="77"/>
      <c r="R1595" s="77"/>
      <c r="S1595" s="77"/>
      <c r="T1595" s="77"/>
      <c r="U1595" s="77"/>
      <c r="V1595" s="77"/>
      <c r="W1595" s="77"/>
      <c r="X1595" s="77"/>
      <c r="Y1595" s="77"/>
      <c r="Z1595" s="77"/>
    </row>
    <row r="1596" ht="15.75" customHeight="1">
      <c r="A1596" s="1"/>
      <c r="B1596" s="89"/>
      <c r="C1596" s="89"/>
      <c r="D1596" s="18">
        <f t="shared" si="415"/>
        <v>0</v>
      </c>
      <c r="E1596" s="18">
        <f>B1596*A1584</f>
        <v>0</v>
      </c>
      <c r="F1596" s="18">
        <f t="shared" si="416"/>
        <v>0</v>
      </c>
      <c r="G1596" s="142"/>
      <c r="H1596" s="18"/>
      <c r="I1596" s="89">
        <f t="shared" si="417"/>
        <v>0</v>
      </c>
      <c r="J1596" s="116"/>
      <c r="K1596" s="3">
        <f t="shared" si="418"/>
        <v>0</v>
      </c>
      <c r="L1596" s="3"/>
      <c r="M1596" s="77"/>
      <c r="N1596" s="77"/>
      <c r="O1596" s="77"/>
      <c r="P1596" s="77"/>
      <c r="Q1596" s="77"/>
      <c r="R1596" s="77"/>
      <c r="S1596" s="77"/>
      <c r="T1596" s="77"/>
      <c r="U1596" s="77"/>
      <c r="V1596" s="77"/>
      <c r="W1596" s="77"/>
      <c r="X1596" s="77"/>
      <c r="Y1596" s="77"/>
      <c r="Z1596" s="77"/>
    </row>
    <row r="1597" ht="15.75" customHeight="1">
      <c r="A1597" s="31"/>
      <c r="B1597" s="89"/>
      <c r="C1597" s="89"/>
      <c r="D1597" s="95">
        <f t="shared" si="415"/>
        <v>0</v>
      </c>
      <c r="E1597" s="95">
        <f>B1597*A1584</f>
        <v>0</v>
      </c>
      <c r="F1597" s="18">
        <f t="shared" si="416"/>
        <v>0</v>
      </c>
      <c r="G1597" s="87"/>
      <c r="H1597" s="18"/>
      <c r="I1597" s="89">
        <f t="shared" si="417"/>
        <v>0</v>
      </c>
      <c r="J1597" s="118"/>
      <c r="K1597" s="3">
        <f t="shared" si="418"/>
        <v>0</v>
      </c>
      <c r="L1597" s="3"/>
      <c r="M1597" s="77"/>
      <c r="N1597" s="77"/>
      <c r="O1597" s="77"/>
      <c r="P1597" s="77"/>
      <c r="Q1597" s="77"/>
      <c r="R1597" s="77"/>
      <c r="S1597" s="77"/>
      <c r="T1597" s="77"/>
      <c r="U1597" s="77"/>
      <c r="V1597" s="77"/>
      <c r="W1597" s="77"/>
      <c r="X1597" s="77"/>
      <c r="Y1597" s="77"/>
      <c r="Z1597" s="77"/>
    </row>
    <row r="1598" ht="15.75" customHeight="1">
      <c r="A1598" s="31"/>
      <c r="B1598" s="89"/>
      <c r="C1598" s="89"/>
      <c r="D1598" s="18">
        <f t="shared" si="415"/>
        <v>0</v>
      </c>
      <c r="E1598" s="18">
        <f>B1598*A1584</f>
        <v>0</v>
      </c>
      <c r="F1598" s="18">
        <f t="shared" si="416"/>
        <v>0</v>
      </c>
      <c r="G1598" s="143">
        <f>F1600/A1584</f>
        <v>0</v>
      </c>
      <c r="H1598" s="18"/>
      <c r="I1598" s="89">
        <f t="shared" si="417"/>
        <v>0</v>
      </c>
      <c r="J1598" s="3"/>
      <c r="K1598" s="3">
        <f t="shared" si="418"/>
        <v>0</v>
      </c>
      <c r="L1598" s="3"/>
      <c r="M1598" s="77"/>
      <c r="N1598" s="77"/>
      <c r="O1598" s="77"/>
      <c r="P1598" s="77"/>
      <c r="Q1598" s="77"/>
      <c r="R1598" s="77"/>
      <c r="S1598" s="77"/>
      <c r="T1598" s="77"/>
      <c r="U1598" s="77"/>
      <c r="V1598" s="77"/>
      <c r="W1598" s="77"/>
      <c r="X1598" s="77"/>
      <c r="Y1598" s="77"/>
      <c r="Z1598" s="77"/>
    </row>
    <row r="1599" ht="15.75" customHeight="1">
      <c r="A1599" s="31"/>
      <c r="B1599" s="89"/>
      <c r="C1599" s="89"/>
      <c r="D1599" s="18">
        <f t="shared" si="415"/>
        <v>0</v>
      </c>
      <c r="E1599" s="18">
        <f>B1599*A1584</f>
        <v>0</v>
      </c>
      <c r="F1599" s="18">
        <f t="shared" si="416"/>
        <v>0</v>
      </c>
      <c r="G1599" s="142"/>
      <c r="H1599" s="18"/>
      <c r="I1599" s="89">
        <f t="shared" si="417"/>
        <v>0</v>
      </c>
      <c r="J1599" s="3"/>
      <c r="K1599" s="3">
        <f t="shared" si="418"/>
        <v>0</v>
      </c>
      <c r="L1599" s="3"/>
      <c r="M1599" s="77"/>
      <c r="N1599" s="77"/>
      <c r="O1599" s="77"/>
      <c r="P1599" s="77"/>
      <c r="Q1599" s="77"/>
      <c r="R1599" s="77"/>
      <c r="S1599" s="77"/>
      <c r="T1599" s="77"/>
      <c r="U1599" s="77"/>
      <c r="V1599" s="77"/>
      <c r="W1599" s="77"/>
      <c r="X1599" s="77"/>
      <c r="Y1599" s="77"/>
      <c r="Z1599" s="77"/>
    </row>
    <row r="1600" ht="15.75" customHeight="1">
      <c r="A1600" s="4" t="s">
        <v>495</v>
      </c>
      <c r="B1600" s="97">
        <f>SUM(B1586:B1599)</f>
        <v>0</v>
      </c>
      <c r="C1600" s="96"/>
      <c r="D1600" s="97">
        <f t="shared" ref="D1600:F1600" si="419">SUM(D1586:D1599)</f>
        <v>0</v>
      </c>
      <c r="E1600" s="97">
        <f t="shared" si="419"/>
        <v>0</v>
      </c>
      <c r="F1600" s="97">
        <f t="shared" si="419"/>
        <v>0</v>
      </c>
      <c r="G1600" s="87"/>
      <c r="H1600" s="96"/>
      <c r="I1600" s="97">
        <f t="shared" ref="I1600:L1600" si="420">SUM(I1586:I1599)</f>
        <v>0</v>
      </c>
      <c r="J1600" s="98">
        <f t="shared" si="420"/>
        <v>0</v>
      </c>
      <c r="K1600" s="98">
        <f t="shared" si="420"/>
        <v>0</v>
      </c>
      <c r="L1600" s="98">
        <f t="shared" si="420"/>
        <v>0</v>
      </c>
      <c r="M1600" s="77"/>
      <c r="N1600" s="77"/>
      <c r="O1600" s="77"/>
      <c r="P1600" s="77"/>
      <c r="Q1600" s="77"/>
      <c r="R1600" s="77"/>
      <c r="S1600" s="77"/>
      <c r="T1600" s="77"/>
      <c r="U1600" s="77"/>
      <c r="V1600" s="77"/>
      <c r="W1600" s="77"/>
      <c r="X1600" s="77"/>
      <c r="Y1600" s="77"/>
      <c r="Z1600" s="77"/>
    </row>
    <row r="1601" ht="15.75" customHeight="1">
      <c r="A1601" s="8"/>
      <c r="B1601" s="100"/>
      <c r="C1601" s="100"/>
      <c r="D1601" s="100"/>
      <c r="E1601" s="100"/>
      <c r="F1601" s="100"/>
      <c r="G1601" s="100"/>
      <c r="H1601" s="100"/>
      <c r="I1601" s="101" t="s">
        <v>496</v>
      </c>
      <c r="J1601" s="100"/>
      <c r="K1601" s="100"/>
      <c r="L1601" s="101" t="s">
        <v>497</v>
      </c>
      <c r="M1601" s="77"/>
      <c r="N1601" s="77"/>
      <c r="O1601" s="77"/>
      <c r="P1601" s="77"/>
      <c r="Q1601" s="77"/>
      <c r="R1601" s="77"/>
      <c r="S1601" s="77"/>
      <c r="T1601" s="77"/>
      <c r="U1601" s="77"/>
      <c r="V1601" s="77"/>
      <c r="W1601" s="77"/>
      <c r="X1601" s="77"/>
      <c r="Y1601" s="77"/>
      <c r="Z1601" s="77"/>
    </row>
    <row r="1602" ht="15.75" customHeight="1">
      <c r="A1602" s="8"/>
      <c r="B1602" s="100"/>
      <c r="C1602" s="100"/>
      <c r="D1602" s="100"/>
      <c r="E1602" s="100"/>
      <c r="F1602" s="100"/>
      <c r="G1602" s="100"/>
      <c r="H1602" s="100"/>
      <c r="I1602" s="104">
        <f>G1598*A1584</f>
        <v>0</v>
      </c>
      <c r="J1602" s="100"/>
      <c r="K1602" s="100"/>
      <c r="L1602" s="104"/>
      <c r="M1602" s="77"/>
      <c r="N1602" s="77"/>
      <c r="O1602" s="77"/>
      <c r="P1602" s="77"/>
      <c r="Q1602" s="77"/>
      <c r="R1602" s="77"/>
      <c r="S1602" s="77"/>
      <c r="T1602" s="77"/>
      <c r="U1602" s="77"/>
      <c r="V1602" s="77"/>
      <c r="W1602" s="77"/>
      <c r="X1602" s="77"/>
      <c r="Y1602" s="77"/>
      <c r="Z1602" s="77"/>
    </row>
    <row r="1603" ht="15.75" customHeight="1">
      <c r="A1603" s="8"/>
      <c r="B1603" s="100"/>
      <c r="C1603" s="100"/>
      <c r="D1603" s="100"/>
      <c r="E1603" s="100"/>
      <c r="F1603" s="100"/>
      <c r="G1603" s="100"/>
      <c r="H1603" s="100"/>
      <c r="I1603" s="107"/>
      <c r="J1603" s="100"/>
      <c r="K1603" s="100"/>
      <c r="L1603" s="107"/>
      <c r="M1603" s="77"/>
      <c r="N1603" s="77"/>
      <c r="O1603" s="77"/>
      <c r="P1603" s="77"/>
      <c r="Q1603" s="77"/>
      <c r="R1603" s="77"/>
      <c r="S1603" s="77"/>
      <c r="T1603" s="77"/>
      <c r="U1603" s="77"/>
      <c r="V1603" s="77"/>
      <c r="W1603" s="77"/>
      <c r="X1603" s="77"/>
      <c r="Y1603" s="77"/>
      <c r="Z1603" s="77"/>
    </row>
    <row r="1604" ht="15.75" customHeight="1">
      <c r="A1604" s="8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77"/>
      <c r="N1604" s="77"/>
      <c r="O1604" s="77"/>
      <c r="P1604" s="77"/>
      <c r="Q1604" s="77"/>
      <c r="R1604" s="77"/>
      <c r="S1604" s="77"/>
      <c r="T1604" s="77"/>
      <c r="U1604" s="77"/>
      <c r="V1604" s="77"/>
      <c r="W1604" s="77"/>
      <c r="X1604" s="77"/>
      <c r="Y1604" s="77"/>
      <c r="Z1604" s="77"/>
    </row>
    <row r="1605" ht="15.75" customHeight="1">
      <c r="A1605" s="66"/>
      <c r="B1605" s="75"/>
      <c r="C1605" s="75"/>
      <c r="D1605" s="75"/>
      <c r="E1605" s="75"/>
      <c r="F1605" s="75"/>
      <c r="G1605" s="75"/>
      <c r="H1605" s="75"/>
      <c r="I1605" s="75"/>
      <c r="J1605" s="75"/>
      <c r="K1605" s="75"/>
      <c r="L1605" s="76"/>
      <c r="M1605" s="77"/>
      <c r="N1605" s="77"/>
      <c r="O1605" s="77"/>
      <c r="P1605" s="77"/>
      <c r="Q1605" s="77"/>
      <c r="R1605" s="77"/>
      <c r="S1605" s="77"/>
      <c r="T1605" s="77"/>
      <c r="U1605" s="77"/>
      <c r="V1605" s="77"/>
      <c r="W1605" s="77"/>
      <c r="X1605" s="77"/>
      <c r="Y1605" s="77"/>
      <c r="Z1605" s="77"/>
    </row>
    <row r="1606" ht="15.75" customHeight="1">
      <c r="A1606" s="78" t="s">
        <v>478</v>
      </c>
      <c r="B1606" s="79" t="s">
        <v>479</v>
      </c>
      <c r="C1606" s="75"/>
      <c r="D1606" s="76"/>
      <c r="E1606" s="80" t="s">
        <v>480</v>
      </c>
      <c r="F1606" s="75"/>
      <c r="G1606" s="76"/>
      <c r="H1606" s="79" t="s">
        <v>481</v>
      </c>
      <c r="I1606" s="75"/>
      <c r="J1606" s="75"/>
      <c r="K1606" s="75"/>
      <c r="L1606" s="76"/>
      <c r="M1606" s="77"/>
      <c r="N1606" s="77"/>
      <c r="O1606" s="77"/>
      <c r="P1606" s="77"/>
      <c r="Q1606" s="77"/>
      <c r="R1606" s="77"/>
      <c r="S1606" s="77"/>
      <c r="T1606" s="77"/>
      <c r="U1606" s="77"/>
      <c r="V1606" s="77"/>
      <c r="W1606" s="77"/>
      <c r="X1606" s="77"/>
      <c r="Y1606" s="77"/>
      <c r="Z1606" s="77"/>
    </row>
    <row r="1607" ht="15.75" customHeight="1">
      <c r="A1607" s="177">
        <v>4.0</v>
      </c>
      <c r="B1607" s="82" t="s">
        <v>482</v>
      </c>
      <c r="C1607" s="82" t="s">
        <v>483</v>
      </c>
      <c r="D1607" s="82" t="s">
        <v>484</v>
      </c>
      <c r="E1607" s="82" t="s">
        <v>485</v>
      </c>
      <c r="F1607" s="82" t="s">
        <v>484</v>
      </c>
      <c r="G1607" s="82" t="s">
        <v>524</v>
      </c>
      <c r="H1607" s="82" t="s">
        <v>486</v>
      </c>
      <c r="I1607" s="82" t="s">
        <v>487</v>
      </c>
      <c r="J1607" s="147" t="s">
        <v>488</v>
      </c>
      <c r="K1607" s="85" t="s">
        <v>489</v>
      </c>
      <c r="L1607" s="85" t="s">
        <v>490</v>
      </c>
      <c r="M1607" s="77"/>
      <c r="N1607" s="77"/>
      <c r="O1607" s="77"/>
      <c r="P1607" s="77"/>
      <c r="Q1607" s="77"/>
      <c r="R1607" s="77"/>
      <c r="S1607" s="77"/>
      <c r="T1607" s="77"/>
      <c r="U1607" s="77"/>
      <c r="V1607" s="77"/>
      <c r="W1607" s="77"/>
      <c r="X1607" s="77"/>
      <c r="Y1607" s="77"/>
      <c r="Z1607" s="77"/>
    </row>
    <row r="1608" ht="15.75" customHeight="1">
      <c r="A1608" s="86" t="s">
        <v>491</v>
      </c>
      <c r="B1608" s="87"/>
      <c r="C1608" s="87"/>
      <c r="D1608" s="87"/>
      <c r="E1608" s="87"/>
      <c r="F1608" s="87"/>
      <c r="G1608" s="87"/>
      <c r="H1608" s="87"/>
      <c r="I1608" s="87"/>
      <c r="J1608" s="115"/>
      <c r="K1608" s="87"/>
      <c r="L1608" s="87"/>
      <c r="M1608" s="77"/>
      <c r="N1608" s="77"/>
      <c r="O1608" s="77"/>
      <c r="P1608" s="77"/>
      <c r="Q1608" s="77"/>
      <c r="R1608" s="77"/>
      <c r="S1608" s="77"/>
      <c r="T1608" s="77"/>
      <c r="U1608" s="77"/>
      <c r="V1608" s="77"/>
      <c r="W1608" s="77"/>
      <c r="X1608" s="77"/>
      <c r="Y1608" s="77"/>
      <c r="Z1608" s="77"/>
    </row>
    <row r="1609" ht="15.75" customHeight="1">
      <c r="A1609" s="2"/>
      <c r="B1609" s="89"/>
      <c r="C1609" s="89"/>
      <c r="D1609" s="18">
        <f t="shared" ref="D1609:D1622" si="421">C1609*B1609</f>
        <v>0</v>
      </c>
      <c r="E1609" s="18">
        <f>B1609*A1607</f>
        <v>0</v>
      </c>
      <c r="F1609" s="18">
        <f t="shared" ref="F1609:F1622" si="422">E1609*C1609</f>
        <v>0</v>
      </c>
      <c r="G1609" s="140">
        <v>0.0</v>
      </c>
      <c r="H1609" s="18"/>
      <c r="I1609" s="89">
        <f t="shared" ref="I1609:I1622" si="423">H1609*E1609</f>
        <v>0</v>
      </c>
      <c r="J1609" s="116"/>
      <c r="K1609" s="3">
        <f t="shared" ref="K1609:K1622" si="424">J1609*I1609</f>
        <v>0</v>
      </c>
      <c r="L1609" s="3"/>
      <c r="M1609" s="77"/>
      <c r="N1609" s="77"/>
      <c r="O1609" s="77"/>
      <c r="P1609" s="77"/>
      <c r="Q1609" s="77"/>
      <c r="R1609" s="77"/>
      <c r="S1609" s="77"/>
      <c r="T1609" s="77"/>
      <c r="U1609" s="77"/>
      <c r="V1609" s="77"/>
      <c r="W1609" s="77"/>
      <c r="X1609" s="77"/>
      <c r="Y1609" s="77"/>
      <c r="Z1609" s="77"/>
    </row>
    <row r="1610" ht="15.75" customHeight="1">
      <c r="A1610" s="2"/>
      <c r="B1610" s="89"/>
      <c r="C1610" s="89"/>
      <c r="D1610" s="18">
        <f t="shared" si="421"/>
        <v>0</v>
      </c>
      <c r="E1610" s="18">
        <f>B1610*A1607</f>
        <v>0</v>
      </c>
      <c r="F1610" s="18">
        <f t="shared" si="422"/>
        <v>0</v>
      </c>
      <c r="G1610" s="87"/>
      <c r="H1610" s="18"/>
      <c r="I1610" s="89">
        <f t="shared" si="423"/>
        <v>0</v>
      </c>
      <c r="J1610" s="116"/>
      <c r="K1610" s="3">
        <f t="shared" si="424"/>
        <v>0</v>
      </c>
      <c r="L1610" s="3"/>
      <c r="M1610" s="77"/>
      <c r="N1610" s="77"/>
      <c r="O1610" s="77"/>
      <c r="P1610" s="77"/>
      <c r="Q1610" s="77"/>
      <c r="R1610" s="77"/>
      <c r="S1610" s="77"/>
      <c r="T1610" s="77"/>
      <c r="U1610" s="77"/>
      <c r="V1610" s="77"/>
      <c r="W1610" s="77"/>
      <c r="X1610" s="77"/>
      <c r="Y1610" s="77"/>
      <c r="Z1610" s="77"/>
    </row>
    <row r="1611" ht="15.75" customHeight="1">
      <c r="A1611" s="2"/>
      <c r="B1611" s="18"/>
      <c r="C1611" s="18"/>
      <c r="D1611" s="18">
        <f t="shared" si="421"/>
        <v>0</v>
      </c>
      <c r="E1611" s="18">
        <f>B1611*A1607</f>
        <v>0</v>
      </c>
      <c r="F1611" s="18">
        <f t="shared" si="422"/>
        <v>0</v>
      </c>
      <c r="G1611" s="148" t="s">
        <v>527</v>
      </c>
      <c r="H1611" s="18"/>
      <c r="I1611" s="89">
        <f t="shared" si="423"/>
        <v>0</v>
      </c>
      <c r="J1611" s="116"/>
      <c r="K1611" s="3">
        <f t="shared" si="424"/>
        <v>0</v>
      </c>
      <c r="L1611" s="3"/>
      <c r="M1611" s="77"/>
      <c r="N1611" s="77"/>
      <c r="O1611" s="77"/>
      <c r="P1611" s="77"/>
      <c r="Q1611" s="77"/>
      <c r="R1611" s="77"/>
      <c r="S1611" s="77"/>
      <c r="T1611" s="77"/>
      <c r="U1611" s="77"/>
      <c r="V1611" s="77"/>
      <c r="W1611" s="77"/>
      <c r="X1611" s="77"/>
      <c r="Y1611" s="77"/>
      <c r="Z1611" s="77"/>
    </row>
    <row r="1612" ht="15.75" customHeight="1">
      <c r="A1612" s="2"/>
      <c r="B1612" s="18"/>
      <c r="C1612" s="18"/>
      <c r="D1612" s="18">
        <f t="shared" si="421"/>
        <v>0</v>
      </c>
      <c r="E1612" s="18">
        <f>B1612*A1607</f>
        <v>0</v>
      </c>
      <c r="F1612" s="18">
        <f t="shared" si="422"/>
        <v>0</v>
      </c>
      <c r="G1612" s="142"/>
      <c r="H1612" s="18"/>
      <c r="I1612" s="89">
        <f t="shared" si="423"/>
        <v>0</v>
      </c>
      <c r="J1612" s="116"/>
      <c r="K1612" s="3">
        <f t="shared" si="424"/>
        <v>0</v>
      </c>
      <c r="L1612" s="3"/>
      <c r="M1612" s="77"/>
      <c r="N1612" s="77"/>
      <c r="O1612" s="77"/>
      <c r="P1612" s="77"/>
      <c r="Q1612" s="77"/>
      <c r="R1612" s="77"/>
      <c r="S1612" s="77"/>
      <c r="T1612" s="77"/>
      <c r="U1612" s="77"/>
      <c r="V1612" s="77"/>
      <c r="W1612" s="77"/>
      <c r="X1612" s="77"/>
      <c r="Y1612" s="77"/>
      <c r="Z1612" s="77"/>
    </row>
    <row r="1613" ht="15.75" customHeight="1">
      <c r="A1613" s="2"/>
      <c r="B1613" s="18"/>
      <c r="C1613" s="18"/>
      <c r="D1613" s="18">
        <f t="shared" si="421"/>
        <v>0</v>
      </c>
      <c r="E1613" s="18">
        <f>B1613*A1607</f>
        <v>0</v>
      </c>
      <c r="F1613" s="18">
        <f t="shared" si="422"/>
        <v>0</v>
      </c>
      <c r="G1613" s="142"/>
      <c r="H1613" s="18"/>
      <c r="I1613" s="89">
        <f t="shared" si="423"/>
        <v>0</v>
      </c>
      <c r="J1613" s="116"/>
      <c r="K1613" s="3">
        <f t="shared" si="424"/>
        <v>0</v>
      </c>
      <c r="L1613" s="3"/>
      <c r="M1613" s="77"/>
      <c r="N1613" s="77"/>
      <c r="O1613" s="77"/>
      <c r="P1613" s="77"/>
      <c r="Q1613" s="77"/>
      <c r="R1613" s="77"/>
      <c r="S1613" s="77"/>
      <c r="T1613" s="77"/>
      <c r="U1613" s="77"/>
      <c r="V1613" s="77"/>
      <c r="W1613" s="77"/>
      <c r="X1613" s="77"/>
      <c r="Y1613" s="77"/>
      <c r="Z1613" s="77"/>
    </row>
    <row r="1614" ht="15.75" customHeight="1">
      <c r="A1614" s="2"/>
      <c r="B1614" s="18"/>
      <c r="C1614" s="18"/>
      <c r="D1614" s="18">
        <f t="shared" si="421"/>
        <v>0</v>
      </c>
      <c r="E1614" s="18">
        <f>B1614*A1607</f>
        <v>0</v>
      </c>
      <c r="F1614" s="18">
        <f t="shared" si="422"/>
        <v>0</v>
      </c>
      <c r="G1614" s="87"/>
      <c r="H1614" s="18"/>
      <c r="I1614" s="89">
        <f t="shared" si="423"/>
        <v>0</v>
      </c>
      <c r="J1614" s="116"/>
      <c r="K1614" s="3">
        <f t="shared" si="424"/>
        <v>0</v>
      </c>
      <c r="L1614" s="3"/>
      <c r="M1614" s="77"/>
      <c r="N1614" s="77"/>
      <c r="O1614" s="77"/>
      <c r="P1614" s="77"/>
      <c r="Q1614" s="77"/>
      <c r="R1614" s="77"/>
      <c r="S1614" s="77"/>
      <c r="T1614" s="77"/>
      <c r="U1614" s="77"/>
      <c r="V1614" s="77"/>
      <c r="W1614" s="77"/>
      <c r="X1614" s="77"/>
      <c r="Y1614" s="77"/>
      <c r="Z1614" s="77"/>
    </row>
    <row r="1615" ht="15.75" customHeight="1">
      <c r="A1615" s="2"/>
      <c r="B1615" s="18"/>
      <c r="C1615" s="18"/>
      <c r="D1615" s="18">
        <f t="shared" si="421"/>
        <v>0</v>
      </c>
      <c r="E1615" s="18">
        <f>B1615*A1607</f>
        <v>0</v>
      </c>
      <c r="F1615" s="18">
        <f t="shared" si="422"/>
        <v>0</v>
      </c>
      <c r="G1615" s="59"/>
      <c r="H1615" s="18"/>
      <c r="I1615" s="89">
        <f t="shared" si="423"/>
        <v>0</v>
      </c>
      <c r="J1615" s="116"/>
      <c r="K1615" s="3">
        <f t="shared" si="424"/>
        <v>0</v>
      </c>
      <c r="L1615" s="3"/>
      <c r="M1615" s="77"/>
      <c r="N1615" s="77"/>
      <c r="O1615" s="77"/>
      <c r="P1615" s="77"/>
      <c r="Q1615" s="77"/>
      <c r="R1615" s="77"/>
      <c r="S1615" s="77"/>
      <c r="T1615" s="77"/>
      <c r="U1615" s="77"/>
      <c r="V1615" s="77"/>
      <c r="W1615" s="77"/>
      <c r="X1615" s="77"/>
      <c r="Y1615" s="77"/>
      <c r="Z1615" s="77"/>
    </row>
    <row r="1616" ht="15.75" customHeight="1">
      <c r="A1616" s="2"/>
      <c r="B1616" s="89"/>
      <c r="C1616" s="89"/>
      <c r="D1616" s="18">
        <f t="shared" si="421"/>
        <v>0</v>
      </c>
      <c r="E1616" s="18">
        <f>B1616*A1607</f>
        <v>0</v>
      </c>
      <c r="F1616" s="18">
        <f t="shared" si="422"/>
        <v>0</v>
      </c>
      <c r="G1616" s="148" t="s">
        <v>528</v>
      </c>
      <c r="H1616" s="18"/>
      <c r="I1616" s="89">
        <f t="shared" si="423"/>
        <v>0</v>
      </c>
      <c r="J1616" s="116"/>
      <c r="K1616" s="3">
        <f t="shared" si="424"/>
        <v>0</v>
      </c>
      <c r="L1616" s="3"/>
      <c r="M1616" s="77"/>
      <c r="N1616" s="77"/>
      <c r="O1616" s="77"/>
      <c r="P1616" s="77"/>
      <c r="Q1616" s="77"/>
      <c r="R1616" s="77"/>
      <c r="S1616" s="77"/>
      <c r="T1616" s="77"/>
      <c r="U1616" s="77"/>
      <c r="V1616" s="77"/>
      <c r="W1616" s="77"/>
      <c r="X1616" s="77"/>
      <c r="Y1616" s="77"/>
      <c r="Z1616" s="77"/>
    </row>
    <row r="1617" ht="15.75" customHeight="1">
      <c r="A1617" s="2"/>
      <c r="B1617" s="89"/>
      <c r="C1617" s="89"/>
      <c r="D1617" s="18">
        <f t="shared" si="421"/>
        <v>0</v>
      </c>
      <c r="E1617" s="18">
        <f>B1617*A1607</f>
        <v>0</v>
      </c>
      <c r="F1617" s="18">
        <f t="shared" si="422"/>
        <v>0</v>
      </c>
      <c r="G1617" s="142"/>
      <c r="H1617" s="18"/>
      <c r="I1617" s="89">
        <f t="shared" si="423"/>
        <v>0</v>
      </c>
      <c r="J1617" s="116"/>
      <c r="K1617" s="3">
        <f t="shared" si="424"/>
        <v>0</v>
      </c>
      <c r="L1617" s="3"/>
      <c r="M1617" s="77"/>
      <c r="N1617" s="77"/>
      <c r="O1617" s="77"/>
      <c r="P1617" s="77"/>
      <c r="Q1617" s="77"/>
      <c r="R1617" s="77"/>
      <c r="S1617" s="77"/>
      <c r="T1617" s="77"/>
      <c r="U1617" s="77"/>
      <c r="V1617" s="77"/>
      <c r="W1617" s="77"/>
      <c r="X1617" s="77"/>
      <c r="Y1617" s="77"/>
      <c r="Z1617" s="77"/>
    </row>
    <row r="1618" ht="15.75" customHeight="1">
      <c r="A1618" s="1"/>
      <c r="B1618" s="89"/>
      <c r="C1618" s="89"/>
      <c r="D1618" s="18">
        <f t="shared" si="421"/>
        <v>0</v>
      </c>
      <c r="E1618" s="18">
        <f>B1618*A1607</f>
        <v>0</v>
      </c>
      <c r="F1618" s="18">
        <f t="shared" si="422"/>
        <v>0</v>
      </c>
      <c r="G1618" s="142"/>
      <c r="H1618" s="18"/>
      <c r="I1618" s="89">
        <f t="shared" si="423"/>
        <v>0</v>
      </c>
      <c r="J1618" s="116"/>
      <c r="K1618" s="3">
        <f t="shared" si="424"/>
        <v>0</v>
      </c>
      <c r="L1618" s="3"/>
      <c r="M1618" s="77"/>
      <c r="N1618" s="77"/>
      <c r="O1618" s="77"/>
      <c r="P1618" s="77"/>
      <c r="Q1618" s="77"/>
      <c r="R1618" s="77"/>
      <c r="S1618" s="77"/>
      <c r="T1618" s="77"/>
      <c r="U1618" s="77"/>
      <c r="V1618" s="77"/>
      <c r="W1618" s="77"/>
      <c r="X1618" s="77"/>
      <c r="Y1618" s="77"/>
      <c r="Z1618" s="77"/>
    </row>
    <row r="1619" ht="15.75" customHeight="1">
      <c r="A1619" s="1"/>
      <c r="B1619" s="89"/>
      <c r="C1619" s="89"/>
      <c r="D1619" s="18">
        <f t="shared" si="421"/>
        <v>0</v>
      </c>
      <c r="E1619" s="18">
        <f>B1619*A1607</f>
        <v>0</v>
      </c>
      <c r="F1619" s="18">
        <f t="shared" si="422"/>
        <v>0</v>
      </c>
      <c r="G1619" s="142"/>
      <c r="H1619" s="18"/>
      <c r="I1619" s="89">
        <f t="shared" si="423"/>
        <v>0</v>
      </c>
      <c r="J1619" s="116"/>
      <c r="K1619" s="3">
        <f t="shared" si="424"/>
        <v>0</v>
      </c>
      <c r="L1619" s="3"/>
      <c r="M1619" s="77"/>
      <c r="N1619" s="77"/>
      <c r="O1619" s="77"/>
      <c r="P1619" s="77"/>
      <c r="Q1619" s="77"/>
      <c r="R1619" s="77"/>
      <c r="S1619" s="77"/>
      <c r="T1619" s="77"/>
      <c r="U1619" s="77"/>
      <c r="V1619" s="77"/>
      <c r="W1619" s="77"/>
      <c r="X1619" s="77"/>
      <c r="Y1619" s="77"/>
      <c r="Z1619" s="77"/>
    </row>
    <row r="1620" ht="15.75" customHeight="1">
      <c r="A1620" s="31"/>
      <c r="B1620" s="89"/>
      <c r="C1620" s="89"/>
      <c r="D1620" s="95">
        <f t="shared" si="421"/>
        <v>0</v>
      </c>
      <c r="E1620" s="95">
        <f>B1620*A1607</f>
        <v>0</v>
      </c>
      <c r="F1620" s="18">
        <f t="shared" si="422"/>
        <v>0</v>
      </c>
      <c r="G1620" s="87"/>
      <c r="H1620" s="18"/>
      <c r="I1620" s="89">
        <f t="shared" si="423"/>
        <v>0</v>
      </c>
      <c r="J1620" s="118"/>
      <c r="K1620" s="3">
        <f t="shared" si="424"/>
        <v>0</v>
      </c>
      <c r="L1620" s="3"/>
      <c r="M1620" s="77"/>
      <c r="N1620" s="77"/>
      <c r="O1620" s="77"/>
      <c r="P1620" s="77"/>
      <c r="Q1620" s="77"/>
      <c r="R1620" s="77"/>
      <c r="S1620" s="77"/>
      <c r="T1620" s="77"/>
      <c r="U1620" s="77"/>
      <c r="V1620" s="77"/>
      <c r="W1620" s="77"/>
      <c r="X1620" s="77"/>
      <c r="Y1620" s="77"/>
      <c r="Z1620" s="77"/>
    </row>
    <row r="1621" ht="15.75" customHeight="1">
      <c r="A1621" s="31"/>
      <c r="B1621" s="89"/>
      <c r="C1621" s="89"/>
      <c r="D1621" s="18">
        <f t="shared" si="421"/>
        <v>0</v>
      </c>
      <c r="E1621" s="18">
        <f>B1621*A1607</f>
        <v>0</v>
      </c>
      <c r="F1621" s="18">
        <f t="shared" si="422"/>
        <v>0</v>
      </c>
      <c r="G1621" s="143">
        <f>F1623/A1607</f>
        <v>0</v>
      </c>
      <c r="H1621" s="18"/>
      <c r="I1621" s="89">
        <f t="shared" si="423"/>
        <v>0</v>
      </c>
      <c r="J1621" s="3"/>
      <c r="K1621" s="3">
        <f t="shared" si="424"/>
        <v>0</v>
      </c>
      <c r="L1621" s="3"/>
      <c r="M1621" s="77"/>
      <c r="N1621" s="77"/>
      <c r="O1621" s="77"/>
      <c r="P1621" s="77"/>
      <c r="Q1621" s="77"/>
      <c r="R1621" s="77"/>
      <c r="S1621" s="77"/>
      <c r="T1621" s="77"/>
      <c r="U1621" s="77"/>
      <c r="V1621" s="77"/>
      <c r="W1621" s="77"/>
      <c r="X1621" s="77"/>
      <c r="Y1621" s="77"/>
      <c r="Z1621" s="77"/>
    </row>
    <row r="1622" ht="15.75" customHeight="1">
      <c r="A1622" s="31"/>
      <c r="B1622" s="89"/>
      <c r="C1622" s="89"/>
      <c r="D1622" s="18">
        <f t="shared" si="421"/>
        <v>0</v>
      </c>
      <c r="E1622" s="18">
        <f>B1622*A1607</f>
        <v>0</v>
      </c>
      <c r="F1622" s="18">
        <f t="shared" si="422"/>
        <v>0</v>
      </c>
      <c r="G1622" s="142"/>
      <c r="H1622" s="18"/>
      <c r="I1622" s="89">
        <f t="shared" si="423"/>
        <v>0</v>
      </c>
      <c r="J1622" s="3"/>
      <c r="K1622" s="3">
        <f t="shared" si="424"/>
        <v>0</v>
      </c>
      <c r="L1622" s="3"/>
      <c r="M1622" s="77"/>
      <c r="N1622" s="77"/>
      <c r="O1622" s="77"/>
      <c r="P1622" s="77"/>
      <c r="Q1622" s="77"/>
      <c r="R1622" s="77"/>
      <c r="S1622" s="77"/>
      <c r="T1622" s="77"/>
      <c r="U1622" s="77"/>
      <c r="V1622" s="77"/>
      <c r="W1622" s="77"/>
      <c r="X1622" s="77"/>
      <c r="Y1622" s="77"/>
      <c r="Z1622" s="77"/>
    </row>
    <row r="1623" ht="15.75" customHeight="1">
      <c r="A1623" s="4" t="s">
        <v>495</v>
      </c>
      <c r="B1623" s="97">
        <f>SUM(B1609:B1622)</f>
        <v>0</v>
      </c>
      <c r="C1623" s="96"/>
      <c r="D1623" s="97">
        <f t="shared" ref="D1623:F1623" si="425">SUM(D1609:D1622)</f>
        <v>0</v>
      </c>
      <c r="E1623" s="97">
        <f t="shared" si="425"/>
        <v>0</v>
      </c>
      <c r="F1623" s="97">
        <f t="shared" si="425"/>
        <v>0</v>
      </c>
      <c r="G1623" s="87"/>
      <c r="H1623" s="96"/>
      <c r="I1623" s="97">
        <f t="shared" ref="I1623:L1623" si="426">SUM(I1609:I1622)</f>
        <v>0</v>
      </c>
      <c r="J1623" s="98">
        <f t="shared" si="426"/>
        <v>0</v>
      </c>
      <c r="K1623" s="98">
        <f t="shared" si="426"/>
        <v>0</v>
      </c>
      <c r="L1623" s="98">
        <f t="shared" si="426"/>
        <v>0</v>
      </c>
      <c r="M1623" s="77"/>
      <c r="N1623" s="77"/>
      <c r="O1623" s="77"/>
      <c r="P1623" s="77"/>
      <c r="Q1623" s="77"/>
      <c r="R1623" s="77"/>
      <c r="S1623" s="77"/>
      <c r="T1623" s="77"/>
      <c r="U1623" s="77"/>
      <c r="V1623" s="77"/>
      <c r="W1623" s="77"/>
      <c r="X1623" s="77"/>
      <c r="Y1623" s="77"/>
      <c r="Z1623" s="77"/>
    </row>
    <row r="1624" ht="15.75" customHeight="1">
      <c r="A1624" s="8"/>
      <c r="B1624" s="100"/>
      <c r="C1624" s="100"/>
      <c r="D1624" s="100"/>
      <c r="E1624" s="100"/>
      <c r="F1624" s="100"/>
      <c r="G1624" s="100"/>
      <c r="H1624" s="100"/>
      <c r="I1624" s="101" t="s">
        <v>496</v>
      </c>
      <c r="J1624" s="100"/>
      <c r="K1624" s="100"/>
      <c r="L1624" s="101" t="s">
        <v>497</v>
      </c>
      <c r="M1624" s="77"/>
      <c r="N1624" s="77"/>
      <c r="O1624" s="77"/>
      <c r="P1624" s="77"/>
      <c r="Q1624" s="77"/>
      <c r="R1624" s="77"/>
      <c r="S1624" s="77"/>
      <c r="T1624" s="77"/>
      <c r="U1624" s="77"/>
      <c r="V1624" s="77"/>
      <c r="W1624" s="77"/>
      <c r="X1624" s="77"/>
      <c r="Y1624" s="77"/>
      <c r="Z1624" s="77"/>
    </row>
    <row r="1625" ht="15.75" customHeight="1">
      <c r="A1625" s="8"/>
      <c r="B1625" s="100"/>
      <c r="C1625" s="100"/>
      <c r="D1625" s="100"/>
      <c r="E1625" s="100"/>
      <c r="F1625" s="100"/>
      <c r="G1625" s="100"/>
      <c r="H1625" s="100"/>
      <c r="I1625" s="104">
        <f>G1621*A1607</f>
        <v>0</v>
      </c>
      <c r="J1625" s="100"/>
      <c r="K1625" s="100"/>
      <c r="L1625" s="104"/>
      <c r="M1625" s="77"/>
      <c r="N1625" s="77"/>
      <c r="O1625" s="77"/>
      <c r="P1625" s="77"/>
      <c r="Q1625" s="77"/>
      <c r="R1625" s="77"/>
      <c r="S1625" s="77"/>
      <c r="T1625" s="77"/>
      <c r="U1625" s="77"/>
      <c r="V1625" s="77"/>
      <c r="W1625" s="77"/>
      <c r="X1625" s="77"/>
      <c r="Y1625" s="77"/>
      <c r="Z1625" s="77"/>
    </row>
    <row r="1626" ht="15.75" customHeight="1">
      <c r="A1626" s="8"/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77"/>
      <c r="N1626" s="77"/>
      <c r="O1626" s="77"/>
      <c r="P1626" s="77"/>
      <c r="Q1626" s="77"/>
      <c r="R1626" s="77"/>
      <c r="S1626" s="77"/>
      <c r="T1626" s="77"/>
      <c r="U1626" s="77"/>
      <c r="V1626" s="77"/>
      <c r="W1626" s="77"/>
      <c r="X1626" s="77"/>
      <c r="Y1626" s="77"/>
      <c r="Z1626" s="77"/>
    </row>
    <row r="1627" ht="15.75" customHeight="1">
      <c r="A1627" s="8"/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77"/>
      <c r="N1627" s="77"/>
      <c r="O1627" s="77"/>
      <c r="P1627" s="77"/>
      <c r="Q1627" s="77"/>
      <c r="R1627" s="77"/>
      <c r="S1627" s="77"/>
      <c r="T1627" s="77"/>
      <c r="U1627" s="77"/>
      <c r="V1627" s="77"/>
      <c r="W1627" s="77"/>
      <c r="X1627" s="77"/>
      <c r="Y1627" s="77"/>
      <c r="Z1627" s="77"/>
    </row>
    <row r="1628" ht="15.75" customHeight="1">
      <c r="A1628" s="66"/>
      <c r="B1628" s="75"/>
      <c r="C1628" s="75"/>
      <c r="D1628" s="75"/>
      <c r="E1628" s="75"/>
      <c r="F1628" s="75"/>
      <c r="G1628" s="75"/>
      <c r="H1628" s="75"/>
      <c r="I1628" s="75"/>
      <c r="J1628" s="75"/>
      <c r="K1628" s="75"/>
      <c r="L1628" s="76"/>
      <c r="M1628" s="77"/>
      <c r="N1628" s="77"/>
      <c r="O1628" s="77"/>
      <c r="P1628" s="77"/>
      <c r="Q1628" s="77"/>
      <c r="R1628" s="77"/>
      <c r="S1628" s="77"/>
      <c r="T1628" s="77"/>
      <c r="U1628" s="77"/>
      <c r="V1628" s="77"/>
      <c r="W1628" s="77"/>
      <c r="X1628" s="77"/>
      <c r="Y1628" s="77"/>
      <c r="Z1628" s="77"/>
    </row>
    <row r="1629" ht="15.75" customHeight="1">
      <c r="A1629" s="78" t="s">
        <v>478</v>
      </c>
      <c r="B1629" s="79" t="s">
        <v>479</v>
      </c>
      <c r="C1629" s="75"/>
      <c r="D1629" s="76"/>
      <c r="E1629" s="80" t="s">
        <v>480</v>
      </c>
      <c r="F1629" s="75"/>
      <c r="G1629" s="76"/>
      <c r="H1629" s="79" t="s">
        <v>481</v>
      </c>
      <c r="I1629" s="75"/>
      <c r="J1629" s="75"/>
      <c r="K1629" s="75"/>
      <c r="L1629" s="76"/>
      <c r="M1629" s="77"/>
      <c r="N1629" s="77"/>
      <c r="O1629" s="77"/>
      <c r="P1629" s="77"/>
      <c r="Q1629" s="77"/>
      <c r="R1629" s="77"/>
      <c r="S1629" s="77"/>
      <c r="T1629" s="77"/>
      <c r="U1629" s="77"/>
      <c r="V1629" s="77"/>
      <c r="W1629" s="77"/>
      <c r="X1629" s="77"/>
      <c r="Y1629" s="77"/>
      <c r="Z1629" s="77"/>
    </row>
    <row r="1630" ht="15.75" customHeight="1">
      <c r="A1630" s="177">
        <v>4.0</v>
      </c>
      <c r="B1630" s="82" t="s">
        <v>482</v>
      </c>
      <c r="C1630" s="82" t="s">
        <v>483</v>
      </c>
      <c r="D1630" s="82" t="s">
        <v>484</v>
      </c>
      <c r="E1630" s="82" t="s">
        <v>485</v>
      </c>
      <c r="F1630" s="82" t="s">
        <v>484</v>
      </c>
      <c r="G1630" s="82" t="s">
        <v>524</v>
      </c>
      <c r="H1630" s="82" t="s">
        <v>486</v>
      </c>
      <c r="I1630" s="82" t="s">
        <v>487</v>
      </c>
      <c r="J1630" s="147" t="s">
        <v>488</v>
      </c>
      <c r="K1630" s="85" t="s">
        <v>489</v>
      </c>
      <c r="L1630" s="85" t="s">
        <v>490</v>
      </c>
      <c r="M1630" s="77"/>
      <c r="N1630" s="77"/>
      <c r="O1630" s="77"/>
      <c r="P1630" s="77"/>
      <c r="Q1630" s="77"/>
      <c r="R1630" s="77"/>
      <c r="S1630" s="77"/>
      <c r="T1630" s="77"/>
      <c r="U1630" s="77"/>
      <c r="V1630" s="77"/>
      <c r="W1630" s="77"/>
      <c r="X1630" s="77"/>
      <c r="Y1630" s="77"/>
      <c r="Z1630" s="77"/>
    </row>
    <row r="1631" ht="15.75" customHeight="1">
      <c r="A1631" s="86" t="s">
        <v>491</v>
      </c>
      <c r="B1631" s="87"/>
      <c r="C1631" s="87"/>
      <c r="D1631" s="87"/>
      <c r="E1631" s="87"/>
      <c r="F1631" s="87"/>
      <c r="G1631" s="87"/>
      <c r="H1631" s="87"/>
      <c r="I1631" s="87"/>
      <c r="J1631" s="115"/>
      <c r="K1631" s="87"/>
      <c r="L1631" s="87"/>
      <c r="M1631" s="77"/>
      <c r="N1631" s="77"/>
      <c r="O1631" s="77"/>
      <c r="P1631" s="77"/>
      <c r="Q1631" s="77"/>
      <c r="R1631" s="77"/>
      <c r="S1631" s="77"/>
      <c r="T1631" s="77"/>
      <c r="U1631" s="77"/>
      <c r="V1631" s="77"/>
      <c r="W1631" s="77"/>
      <c r="X1631" s="77"/>
      <c r="Y1631" s="77"/>
      <c r="Z1631" s="77"/>
    </row>
    <row r="1632" ht="15.75" customHeight="1">
      <c r="A1632" s="2"/>
      <c r="B1632" s="89"/>
      <c r="C1632" s="89"/>
      <c r="D1632" s="18">
        <f t="shared" ref="D1632:D1645" si="427">C1632*B1632</f>
        <v>0</v>
      </c>
      <c r="E1632" s="18">
        <f>B1632*A1630</f>
        <v>0</v>
      </c>
      <c r="F1632" s="18">
        <f t="shared" ref="F1632:F1645" si="428">E1632*C1632</f>
        <v>0</v>
      </c>
      <c r="G1632" s="140">
        <v>0.0</v>
      </c>
      <c r="H1632" s="18"/>
      <c r="I1632" s="89">
        <f t="shared" ref="I1632:I1645" si="429">H1632*E1632</f>
        <v>0</v>
      </c>
      <c r="J1632" s="116"/>
      <c r="K1632" s="3">
        <f t="shared" ref="K1632:K1645" si="430">J1632*I1632</f>
        <v>0</v>
      </c>
      <c r="L1632" s="3"/>
      <c r="M1632" s="77"/>
      <c r="N1632" s="77"/>
      <c r="O1632" s="77"/>
      <c r="P1632" s="77"/>
      <c r="Q1632" s="77"/>
      <c r="R1632" s="77"/>
      <c r="S1632" s="77"/>
      <c r="T1632" s="77"/>
      <c r="U1632" s="77"/>
      <c r="V1632" s="77"/>
      <c r="W1632" s="77"/>
      <c r="X1632" s="77"/>
      <c r="Y1632" s="77"/>
      <c r="Z1632" s="77"/>
    </row>
    <row r="1633" ht="15.75" customHeight="1">
      <c r="A1633" s="2"/>
      <c r="B1633" s="89"/>
      <c r="C1633" s="89"/>
      <c r="D1633" s="18">
        <f t="shared" si="427"/>
        <v>0</v>
      </c>
      <c r="E1633" s="18">
        <f>B1633*A1630</f>
        <v>0</v>
      </c>
      <c r="F1633" s="18">
        <f t="shared" si="428"/>
        <v>0</v>
      </c>
      <c r="G1633" s="87"/>
      <c r="H1633" s="18"/>
      <c r="I1633" s="89">
        <f t="shared" si="429"/>
        <v>0</v>
      </c>
      <c r="J1633" s="116"/>
      <c r="K1633" s="3">
        <f t="shared" si="430"/>
        <v>0</v>
      </c>
      <c r="L1633" s="3"/>
      <c r="M1633" s="77"/>
      <c r="N1633" s="77"/>
      <c r="O1633" s="77"/>
      <c r="P1633" s="77"/>
      <c r="Q1633" s="77"/>
      <c r="R1633" s="77"/>
      <c r="S1633" s="77"/>
      <c r="T1633" s="77"/>
      <c r="U1633" s="77"/>
      <c r="V1633" s="77"/>
      <c r="W1633" s="77"/>
      <c r="X1633" s="77"/>
      <c r="Y1633" s="77"/>
      <c r="Z1633" s="77"/>
    </row>
    <row r="1634" ht="15.75" customHeight="1">
      <c r="A1634" s="2"/>
      <c r="B1634" s="18"/>
      <c r="C1634" s="18"/>
      <c r="D1634" s="18">
        <f t="shared" si="427"/>
        <v>0</v>
      </c>
      <c r="E1634" s="18">
        <f>B1634*A1630</f>
        <v>0</v>
      </c>
      <c r="F1634" s="18">
        <f t="shared" si="428"/>
        <v>0</v>
      </c>
      <c r="G1634" s="148" t="s">
        <v>527</v>
      </c>
      <c r="H1634" s="18"/>
      <c r="I1634" s="89">
        <f t="shared" si="429"/>
        <v>0</v>
      </c>
      <c r="J1634" s="116"/>
      <c r="K1634" s="3">
        <f t="shared" si="430"/>
        <v>0</v>
      </c>
      <c r="L1634" s="3"/>
      <c r="M1634" s="77"/>
      <c r="N1634" s="77"/>
      <c r="O1634" s="77"/>
      <c r="P1634" s="77"/>
      <c r="Q1634" s="77"/>
      <c r="R1634" s="77"/>
      <c r="S1634" s="77"/>
      <c r="T1634" s="77"/>
      <c r="U1634" s="77"/>
      <c r="V1634" s="77"/>
      <c r="W1634" s="77"/>
      <c r="X1634" s="77"/>
      <c r="Y1634" s="77"/>
      <c r="Z1634" s="77"/>
    </row>
    <row r="1635" ht="15.75" customHeight="1">
      <c r="A1635" s="2"/>
      <c r="B1635" s="18"/>
      <c r="C1635" s="18"/>
      <c r="D1635" s="18">
        <f t="shared" si="427"/>
        <v>0</v>
      </c>
      <c r="E1635" s="18">
        <f>B1635*A1630</f>
        <v>0</v>
      </c>
      <c r="F1635" s="18">
        <f t="shared" si="428"/>
        <v>0</v>
      </c>
      <c r="G1635" s="142"/>
      <c r="H1635" s="18"/>
      <c r="I1635" s="89">
        <f t="shared" si="429"/>
        <v>0</v>
      </c>
      <c r="J1635" s="116"/>
      <c r="K1635" s="3">
        <f t="shared" si="430"/>
        <v>0</v>
      </c>
      <c r="L1635" s="3"/>
      <c r="M1635" s="77"/>
      <c r="N1635" s="77"/>
      <c r="O1635" s="77"/>
      <c r="P1635" s="77"/>
      <c r="Q1635" s="77"/>
      <c r="R1635" s="77"/>
      <c r="S1635" s="77"/>
      <c r="T1635" s="77"/>
      <c r="U1635" s="77"/>
      <c r="V1635" s="77"/>
      <c r="W1635" s="77"/>
      <c r="X1635" s="77"/>
      <c r="Y1635" s="77"/>
      <c r="Z1635" s="77"/>
    </row>
    <row r="1636" ht="15.75" customHeight="1">
      <c r="A1636" s="2"/>
      <c r="B1636" s="18"/>
      <c r="C1636" s="18"/>
      <c r="D1636" s="18">
        <f t="shared" si="427"/>
        <v>0</v>
      </c>
      <c r="E1636" s="18">
        <f>B1636*A1630</f>
        <v>0</v>
      </c>
      <c r="F1636" s="18">
        <f t="shared" si="428"/>
        <v>0</v>
      </c>
      <c r="G1636" s="142"/>
      <c r="H1636" s="18"/>
      <c r="I1636" s="89">
        <f t="shared" si="429"/>
        <v>0</v>
      </c>
      <c r="J1636" s="116"/>
      <c r="K1636" s="3">
        <f t="shared" si="430"/>
        <v>0</v>
      </c>
      <c r="L1636" s="3"/>
      <c r="M1636" s="77"/>
      <c r="N1636" s="77"/>
      <c r="O1636" s="77"/>
      <c r="P1636" s="77"/>
      <c r="Q1636" s="77"/>
      <c r="R1636" s="77"/>
      <c r="S1636" s="77"/>
      <c r="T1636" s="77"/>
      <c r="U1636" s="77"/>
      <c r="V1636" s="77"/>
      <c r="W1636" s="77"/>
      <c r="X1636" s="77"/>
      <c r="Y1636" s="77"/>
      <c r="Z1636" s="77"/>
    </row>
    <row r="1637" ht="15.75" customHeight="1">
      <c r="A1637" s="2"/>
      <c r="B1637" s="18"/>
      <c r="C1637" s="18"/>
      <c r="D1637" s="18">
        <f t="shared" si="427"/>
        <v>0</v>
      </c>
      <c r="E1637" s="18">
        <f>B1637*A1630</f>
        <v>0</v>
      </c>
      <c r="F1637" s="18">
        <f t="shared" si="428"/>
        <v>0</v>
      </c>
      <c r="G1637" s="87"/>
      <c r="H1637" s="18"/>
      <c r="I1637" s="89">
        <f t="shared" si="429"/>
        <v>0</v>
      </c>
      <c r="J1637" s="116"/>
      <c r="K1637" s="3">
        <f t="shared" si="430"/>
        <v>0</v>
      </c>
      <c r="L1637" s="3"/>
      <c r="M1637" s="77"/>
      <c r="N1637" s="77"/>
      <c r="O1637" s="77"/>
      <c r="P1637" s="77"/>
      <c r="Q1637" s="77"/>
      <c r="R1637" s="77"/>
      <c r="S1637" s="77"/>
      <c r="T1637" s="77"/>
      <c r="U1637" s="77"/>
      <c r="V1637" s="77"/>
      <c r="W1637" s="77"/>
      <c r="X1637" s="77"/>
      <c r="Y1637" s="77"/>
      <c r="Z1637" s="77"/>
    </row>
    <row r="1638" ht="15.75" customHeight="1">
      <c r="A1638" s="2"/>
      <c r="B1638" s="18"/>
      <c r="C1638" s="18"/>
      <c r="D1638" s="18">
        <f t="shared" si="427"/>
        <v>0</v>
      </c>
      <c r="E1638" s="18">
        <f>B1638*A1630</f>
        <v>0</v>
      </c>
      <c r="F1638" s="18">
        <f t="shared" si="428"/>
        <v>0</v>
      </c>
      <c r="G1638" s="59"/>
      <c r="H1638" s="18"/>
      <c r="I1638" s="89">
        <f t="shared" si="429"/>
        <v>0</v>
      </c>
      <c r="J1638" s="116"/>
      <c r="K1638" s="3">
        <f t="shared" si="430"/>
        <v>0</v>
      </c>
      <c r="L1638" s="3"/>
      <c r="M1638" s="77"/>
      <c r="N1638" s="77"/>
      <c r="O1638" s="77"/>
      <c r="P1638" s="77"/>
      <c r="Q1638" s="77"/>
      <c r="R1638" s="77"/>
      <c r="S1638" s="77"/>
      <c r="T1638" s="77"/>
      <c r="U1638" s="77"/>
      <c r="V1638" s="77"/>
      <c r="W1638" s="77"/>
      <c r="X1638" s="77"/>
      <c r="Y1638" s="77"/>
      <c r="Z1638" s="77"/>
    </row>
    <row r="1639" ht="15.75" customHeight="1">
      <c r="A1639" s="2"/>
      <c r="B1639" s="89"/>
      <c r="C1639" s="89"/>
      <c r="D1639" s="18">
        <f t="shared" si="427"/>
        <v>0</v>
      </c>
      <c r="E1639" s="18">
        <f>B1639*A1630</f>
        <v>0</v>
      </c>
      <c r="F1639" s="18">
        <f t="shared" si="428"/>
        <v>0</v>
      </c>
      <c r="G1639" s="148" t="s">
        <v>528</v>
      </c>
      <c r="H1639" s="18"/>
      <c r="I1639" s="89">
        <f t="shared" si="429"/>
        <v>0</v>
      </c>
      <c r="J1639" s="116"/>
      <c r="K1639" s="3">
        <f t="shared" si="430"/>
        <v>0</v>
      </c>
      <c r="L1639" s="3"/>
      <c r="M1639" s="77"/>
      <c r="N1639" s="77"/>
      <c r="O1639" s="77"/>
      <c r="P1639" s="77"/>
      <c r="Q1639" s="77"/>
      <c r="R1639" s="77"/>
      <c r="S1639" s="77"/>
      <c r="T1639" s="77"/>
      <c r="U1639" s="77"/>
      <c r="V1639" s="77"/>
      <c r="W1639" s="77"/>
      <c r="X1639" s="77"/>
      <c r="Y1639" s="77"/>
      <c r="Z1639" s="77"/>
    </row>
    <row r="1640" ht="15.75" customHeight="1">
      <c r="A1640" s="2"/>
      <c r="B1640" s="89"/>
      <c r="C1640" s="89"/>
      <c r="D1640" s="18">
        <f t="shared" si="427"/>
        <v>0</v>
      </c>
      <c r="E1640" s="18">
        <f>B1640*A1630</f>
        <v>0</v>
      </c>
      <c r="F1640" s="18">
        <f t="shared" si="428"/>
        <v>0</v>
      </c>
      <c r="G1640" s="142"/>
      <c r="H1640" s="18"/>
      <c r="I1640" s="89">
        <f t="shared" si="429"/>
        <v>0</v>
      </c>
      <c r="J1640" s="116"/>
      <c r="K1640" s="3">
        <f t="shared" si="430"/>
        <v>0</v>
      </c>
      <c r="L1640" s="3"/>
      <c r="M1640" s="77"/>
      <c r="N1640" s="77"/>
      <c r="O1640" s="77"/>
      <c r="P1640" s="77"/>
      <c r="Q1640" s="77"/>
      <c r="R1640" s="77"/>
      <c r="S1640" s="77"/>
      <c r="T1640" s="77"/>
      <c r="U1640" s="77"/>
      <c r="V1640" s="77"/>
      <c r="W1640" s="77"/>
      <c r="X1640" s="77"/>
      <c r="Y1640" s="77"/>
      <c r="Z1640" s="77"/>
    </row>
    <row r="1641" ht="15.75" customHeight="1">
      <c r="A1641" s="1"/>
      <c r="B1641" s="89"/>
      <c r="C1641" s="89"/>
      <c r="D1641" s="18">
        <f t="shared" si="427"/>
        <v>0</v>
      </c>
      <c r="E1641" s="18">
        <f>B1641*A1630</f>
        <v>0</v>
      </c>
      <c r="F1641" s="18">
        <f t="shared" si="428"/>
        <v>0</v>
      </c>
      <c r="G1641" s="142"/>
      <c r="H1641" s="18"/>
      <c r="I1641" s="89">
        <f t="shared" si="429"/>
        <v>0</v>
      </c>
      <c r="J1641" s="116"/>
      <c r="K1641" s="3">
        <f t="shared" si="430"/>
        <v>0</v>
      </c>
      <c r="L1641" s="3"/>
      <c r="M1641" s="77"/>
      <c r="N1641" s="77"/>
      <c r="O1641" s="77"/>
      <c r="P1641" s="77"/>
      <c r="Q1641" s="77"/>
      <c r="R1641" s="77"/>
      <c r="S1641" s="77"/>
      <c r="T1641" s="77"/>
      <c r="U1641" s="77"/>
      <c r="V1641" s="77"/>
      <c r="W1641" s="77"/>
      <c r="X1641" s="77"/>
      <c r="Y1641" s="77"/>
      <c r="Z1641" s="77"/>
    </row>
    <row r="1642" ht="15.75" customHeight="1">
      <c r="A1642" s="1"/>
      <c r="B1642" s="89"/>
      <c r="C1642" s="89"/>
      <c r="D1642" s="18">
        <f t="shared" si="427"/>
        <v>0</v>
      </c>
      <c r="E1642" s="18">
        <f>B1642*A1630</f>
        <v>0</v>
      </c>
      <c r="F1642" s="18">
        <f t="shared" si="428"/>
        <v>0</v>
      </c>
      <c r="G1642" s="142"/>
      <c r="H1642" s="18"/>
      <c r="I1642" s="89">
        <f t="shared" si="429"/>
        <v>0</v>
      </c>
      <c r="J1642" s="116"/>
      <c r="K1642" s="3">
        <f t="shared" si="430"/>
        <v>0</v>
      </c>
      <c r="L1642" s="3"/>
      <c r="M1642" s="77"/>
      <c r="N1642" s="77"/>
      <c r="O1642" s="77"/>
      <c r="P1642" s="77"/>
      <c r="Q1642" s="77"/>
      <c r="R1642" s="77"/>
      <c r="S1642" s="77"/>
      <c r="T1642" s="77"/>
      <c r="U1642" s="77"/>
      <c r="V1642" s="77"/>
      <c r="W1642" s="77"/>
      <c r="X1642" s="77"/>
      <c r="Y1642" s="77"/>
      <c r="Z1642" s="77"/>
    </row>
    <row r="1643" ht="15.75" customHeight="1">
      <c r="A1643" s="31"/>
      <c r="B1643" s="89"/>
      <c r="C1643" s="89"/>
      <c r="D1643" s="95">
        <f t="shared" si="427"/>
        <v>0</v>
      </c>
      <c r="E1643" s="95">
        <f>B1643*A1630</f>
        <v>0</v>
      </c>
      <c r="F1643" s="18">
        <f t="shared" si="428"/>
        <v>0</v>
      </c>
      <c r="G1643" s="87"/>
      <c r="H1643" s="18"/>
      <c r="I1643" s="89">
        <f t="shared" si="429"/>
        <v>0</v>
      </c>
      <c r="J1643" s="118"/>
      <c r="K1643" s="3">
        <f t="shared" si="430"/>
        <v>0</v>
      </c>
      <c r="L1643" s="3"/>
      <c r="M1643" s="77"/>
      <c r="N1643" s="77"/>
      <c r="O1643" s="77"/>
      <c r="P1643" s="77"/>
      <c r="Q1643" s="77"/>
      <c r="R1643" s="77"/>
      <c r="S1643" s="77"/>
      <c r="T1643" s="77"/>
      <c r="U1643" s="77"/>
      <c r="V1643" s="77"/>
      <c r="W1643" s="77"/>
      <c r="X1643" s="77"/>
      <c r="Y1643" s="77"/>
      <c r="Z1643" s="77"/>
    </row>
    <row r="1644" ht="15.75" customHeight="1">
      <c r="A1644" s="31"/>
      <c r="B1644" s="89"/>
      <c r="C1644" s="89"/>
      <c r="D1644" s="18">
        <f t="shared" si="427"/>
        <v>0</v>
      </c>
      <c r="E1644" s="18">
        <f>B1644*A1630</f>
        <v>0</v>
      </c>
      <c r="F1644" s="18">
        <f t="shared" si="428"/>
        <v>0</v>
      </c>
      <c r="G1644" s="143">
        <f>F1646/A1630</f>
        <v>0</v>
      </c>
      <c r="H1644" s="18"/>
      <c r="I1644" s="89">
        <f t="shared" si="429"/>
        <v>0</v>
      </c>
      <c r="J1644" s="3"/>
      <c r="K1644" s="3">
        <f t="shared" si="430"/>
        <v>0</v>
      </c>
      <c r="L1644" s="3"/>
      <c r="M1644" s="77"/>
      <c r="N1644" s="77"/>
      <c r="O1644" s="77"/>
      <c r="P1644" s="77"/>
      <c r="Q1644" s="77"/>
      <c r="R1644" s="77"/>
      <c r="S1644" s="77"/>
      <c r="T1644" s="77"/>
      <c r="U1644" s="77"/>
      <c r="V1644" s="77"/>
      <c r="W1644" s="77"/>
      <c r="X1644" s="77"/>
      <c r="Y1644" s="77"/>
      <c r="Z1644" s="77"/>
    </row>
    <row r="1645" ht="15.75" customHeight="1">
      <c r="A1645" s="31"/>
      <c r="B1645" s="89"/>
      <c r="C1645" s="89"/>
      <c r="D1645" s="18">
        <f t="shared" si="427"/>
        <v>0</v>
      </c>
      <c r="E1645" s="18">
        <f>B1645*A1630</f>
        <v>0</v>
      </c>
      <c r="F1645" s="18">
        <f t="shared" si="428"/>
        <v>0</v>
      </c>
      <c r="G1645" s="142"/>
      <c r="H1645" s="18"/>
      <c r="I1645" s="89">
        <f t="shared" si="429"/>
        <v>0</v>
      </c>
      <c r="J1645" s="3"/>
      <c r="K1645" s="3">
        <f t="shared" si="430"/>
        <v>0</v>
      </c>
      <c r="L1645" s="3"/>
      <c r="M1645" s="77"/>
      <c r="N1645" s="77"/>
      <c r="O1645" s="77"/>
      <c r="P1645" s="77"/>
      <c r="Q1645" s="77"/>
      <c r="R1645" s="77"/>
      <c r="S1645" s="77"/>
      <c r="T1645" s="77"/>
      <c r="U1645" s="77"/>
      <c r="V1645" s="77"/>
      <c r="W1645" s="77"/>
      <c r="X1645" s="77"/>
      <c r="Y1645" s="77"/>
      <c r="Z1645" s="77"/>
    </row>
    <row r="1646" ht="15.75" customHeight="1">
      <c r="A1646" s="4" t="s">
        <v>495</v>
      </c>
      <c r="B1646" s="97">
        <f>SUM(B1632:B1645)</f>
        <v>0</v>
      </c>
      <c r="C1646" s="96"/>
      <c r="D1646" s="97">
        <f t="shared" ref="D1646:F1646" si="431">SUM(D1632:D1645)</f>
        <v>0</v>
      </c>
      <c r="E1646" s="97">
        <f t="shared" si="431"/>
        <v>0</v>
      </c>
      <c r="F1646" s="97">
        <f t="shared" si="431"/>
        <v>0</v>
      </c>
      <c r="G1646" s="87"/>
      <c r="H1646" s="96"/>
      <c r="I1646" s="97">
        <f t="shared" ref="I1646:L1646" si="432">SUM(I1632:I1645)</f>
        <v>0</v>
      </c>
      <c r="J1646" s="98">
        <f t="shared" si="432"/>
        <v>0</v>
      </c>
      <c r="K1646" s="98">
        <f t="shared" si="432"/>
        <v>0</v>
      </c>
      <c r="L1646" s="98">
        <f t="shared" si="432"/>
        <v>0</v>
      </c>
      <c r="M1646" s="77"/>
      <c r="N1646" s="77"/>
      <c r="O1646" s="77"/>
      <c r="P1646" s="77"/>
      <c r="Q1646" s="77"/>
      <c r="R1646" s="77"/>
      <c r="S1646" s="77"/>
      <c r="T1646" s="77"/>
      <c r="U1646" s="77"/>
      <c r="V1646" s="77"/>
      <c r="W1646" s="77"/>
      <c r="X1646" s="77"/>
      <c r="Y1646" s="77"/>
      <c r="Z1646" s="77"/>
    </row>
    <row r="1647" ht="15.75" customHeight="1">
      <c r="A1647" s="8"/>
      <c r="B1647" s="100"/>
      <c r="C1647" s="100"/>
      <c r="D1647" s="100"/>
      <c r="E1647" s="100"/>
      <c r="F1647" s="100"/>
      <c r="G1647" s="100"/>
      <c r="H1647" s="100"/>
      <c r="I1647" s="101" t="s">
        <v>496</v>
      </c>
      <c r="J1647" s="100"/>
      <c r="K1647" s="100"/>
      <c r="L1647" s="101" t="s">
        <v>497</v>
      </c>
      <c r="M1647" s="77"/>
      <c r="N1647" s="77"/>
      <c r="O1647" s="77"/>
      <c r="P1647" s="77"/>
      <c r="Q1647" s="77"/>
      <c r="R1647" s="77"/>
      <c r="S1647" s="77"/>
      <c r="T1647" s="77"/>
      <c r="U1647" s="77"/>
      <c r="V1647" s="77"/>
      <c r="W1647" s="77"/>
      <c r="X1647" s="77"/>
      <c r="Y1647" s="77"/>
      <c r="Z1647" s="77"/>
    </row>
    <row r="1648" ht="15.75" customHeight="1">
      <c r="A1648" s="8"/>
      <c r="B1648" s="100"/>
      <c r="C1648" s="100"/>
      <c r="D1648" s="100"/>
      <c r="E1648" s="100"/>
      <c r="F1648" s="100"/>
      <c r="G1648" s="100"/>
      <c r="H1648" s="100"/>
      <c r="I1648" s="104">
        <f>G1644*A1630</f>
        <v>0</v>
      </c>
      <c r="J1648" s="100"/>
      <c r="K1648" s="100"/>
      <c r="L1648" s="104"/>
      <c r="M1648" s="77"/>
      <c r="N1648" s="77"/>
      <c r="O1648" s="77"/>
      <c r="P1648" s="77"/>
      <c r="Q1648" s="77"/>
      <c r="R1648" s="77"/>
      <c r="S1648" s="77"/>
      <c r="T1648" s="77"/>
      <c r="U1648" s="77"/>
      <c r="V1648" s="77"/>
      <c r="W1648" s="77"/>
      <c r="X1648" s="77"/>
      <c r="Y1648" s="77"/>
      <c r="Z1648" s="77"/>
    </row>
    <row r="1649" ht="15.75" customHeight="1">
      <c r="A1649" s="8"/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77"/>
      <c r="N1649" s="77"/>
      <c r="O1649" s="77"/>
      <c r="P1649" s="77"/>
      <c r="Q1649" s="77"/>
      <c r="R1649" s="77"/>
      <c r="S1649" s="77"/>
      <c r="T1649" s="77"/>
      <c r="U1649" s="77"/>
      <c r="V1649" s="77"/>
      <c r="W1649" s="77"/>
      <c r="X1649" s="77"/>
      <c r="Y1649" s="77"/>
      <c r="Z1649" s="77"/>
    </row>
    <row r="1650" ht="15.75" customHeight="1">
      <c r="A1650" s="8"/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77"/>
      <c r="N1650" s="77"/>
      <c r="O1650" s="77"/>
      <c r="P1650" s="77"/>
      <c r="Q1650" s="77"/>
      <c r="R1650" s="77"/>
      <c r="S1650" s="77"/>
      <c r="T1650" s="77"/>
      <c r="U1650" s="77"/>
      <c r="V1650" s="77"/>
      <c r="W1650" s="77"/>
      <c r="X1650" s="77"/>
      <c r="Y1650" s="77"/>
      <c r="Z1650" s="77"/>
    </row>
    <row r="1651" ht="15.75" customHeight="1">
      <c r="A1651" s="78" t="s">
        <v>478</v>
      </c>
      <c r="B1651" s="79" t="s">
        <v>479</v>
      </c>
      <c r="C1651" s="75"/>
      <c r="D1651" s="76"/>
      <c r="E1651" s="80" t="s">
        <v>480</v>
      </c>
      <c r="F1651" s="75"/>
      <c r="G1651" s="76"/>
      <c r="H1651" s="79" t="s">
        <v>481</v>
      </c>
      <c r="I1651" s="75"/>
      <c r="J1651" s="75"/>
      <c r="K1651" s="75"/>
      <c r="L1651" s="76"/>
      <c r="M1651" s="77"/>
      <c r="N1651" s="77"/>
      <c r="O1651" s="77"/>
      <c r="P1651" s="77"/>
      <c r="Q1651" s="77"/>
      <c r="R1651" s="77"/>
      <c r="S1651" s="77"/>
      <c r="T1651" s="77"/>
      <c r="U1651" s="77"/>
      <c r="V1651" s="77"/>
      <c r="W1651" s="77"/>
      <c r="X1651" s="77"/>
      <c r="Y1651" s="77"/>
      <c r="Z1651" s="77"/>
    </row>
    <row r="1652" ht="15.75" customHeight="1">
      <c r="A1652" s="177">
        <v>4.0</v>
      </c>
      <c r="B1652" s="82" t="s">
        <v>482</v>
      </c>
      <c r="C1652" s="82" t="s">
        <v>483</v>
      </c>
      <c r="D1652" s="82" t="s">
        <v>484</v>
      </c>
      <c r="E1652" s="82" t="s">
        <v>485</v>
      </c>
      <c r="F1652" s="82" t="s">
        <v>484</v>
      </c>
      <c r="G1652" s="82" t="s">
        <v>524</v>
      </c>
      <c r="H1652" s="82" t="s">
        <v>486</v>
      </c>
      <c r="I1652" s="82" t="s">
        <v>487</v>
      </c>
      <c r="J1652" s="147" t="s">
        <v>488</v>
      </c>
      <c r="K1652" s="85" t="s">
        <v>489</v>
      </c>
      <c r="L1652" s="85" t="s">
        <v>490</v>
      </c>
      <c r="M1652" s="77"/>
      <c r="N1652" s="77"/>
      <c r="O1652" s="77"/>
      <c r="P1652" s="77"/>
      <c r="Q1652" s="77"/>
      <c r="R1652" s="77"/>
      <c r="S1652" s="77"/>
      <c r="T1652" s="77"/>
      <c r="U1652" s="77"/>
      <c r="V1652" s="77"/>
      <c r="W1652" s="77"/>
      <c r="X1652" s="77"/>
      <c r="Y1652" s="77"/>
      <c r="Z1652" s="77"/>
    </row>
    <row r="1653" ht="15.75" customHeight="1">
      <c r="A1653" s="86" t="s">
        <v>491</v>
      </c>
      <c r="B1653" s="87"/>
      <c r="C1653" s="87"/>
      <c r="D1653" s="87"/>
      <c r="E1653" s="87"/>
      <c r="F1653" s="87"/>
      <c r="G1653" s="87"/>
      <c r="H1653" s="87"/>
      <c r="I1653" s="87"/>
      <c r="J1653" s="115"/>
      <c r="K1653" s="87"/>
      <c r="L1653" s="87"/>
      <c r="M1653" s="77"/>
      <c r="N1653" s="77"/>
      <c r="O1653" s="77"/>
      <c r="P1653" s="77"/>
      <c r="Q1653" s="77"/>
      <c r="R1653" s="77"/>
      <c r="S1653" s="77"/>
      <c r="T1653" s="77"/>
      <c r="U1653" s="77"/>
      <c r="V1653" s="77"/>
      <c r="W1653" s="77"/>
      <c r="X1653" s="77"/>
      <c r="Y1653" s="77"/>
      <c r="Z1653" s="77"/>
    </row>
    <row r="1654" ht="15.75" customHeight="1">
      <c r="A1654" s="2"/>
      <c r="B1654" s="89"/>
      <c r="C1654" s="89"/>
      <c r="D1654" s="18">
        <f t="shared" ref="D1654:D1667" si="433">C1654*B1654</f>
        <v>0</v>
      </c>
      <c r="E1654" s="18">
        <f>B1654*A1652</f>
        <v>0</v>
      </c>
      <c r="F1654" s="18">
        <f t="shared" ref="F1654:F1667" si="434">E1654*C1654</f>
        <v>0</v>
      </c>
      <c r="G1654" s="140">
        <v>0.0</v>
      </c>
      <c r="H1654" s="18"/>
      <c r="I1654" s="89">
        <f t="shared" ref="I1654:I1667" si="435">H1654*E1654</f>
        <v>0</v>
      </c>
      <c r="J1654" s="116"/>
      <c r="K1654" s="3">
        <f t="shared" ref="K1654:K1667" si="436">J1654*I1654</f>
        <v>0</v>
      </c>
      <c r="L1654" s="3"/>
      <c r="M1654" s="77"/>
      <c r="N1654" s="77"/>
      <c r="O1654" s="77"/>
      <c r="P1654" s="77"/>
      <c r="Q1654" s="77"/>
      <c r="R1654" s="77"/>
      <c r="S1654" s="77"/>
      <c r="T1654" s="77"/>
      <c r="U1654" s="77"/>
      <c r="V1654" s="77"/>
      <c r="W1654" s="77"/>
      <c r="X1654" s="77"/>
      <c r="Y1654" s="77"/>
      <c r="Z1654" s="77"/>
    </row>
    <row r="1655" ht="15.75" customHeight="1">
      <c r="A1655" s="2"/>
      <c r="B1655" s="89"/>
      <c r="C1655" s="89"/>
      <c r="D1655" s="18">
        <f t="shared" si="433"/>
        <v>0</v>
      </c>
      <c r="E1655" s="18">
        <f>B1655*A1652</f>
        <v>0</v>
      </c>
      <c r="F1655" s="18">
        <f t="shared" si="434"/>
        <v>0</v>
      </c>
      <c r="G1655" s="87"/>
      <c r="H1655" s="18"/>
      <c r="I1655" s="89">
        <f t="shared" si="435"/>
        <v>0</v>
      </c>
      <c r="J1655" s="116"/>
      <c r="K1655" s="3">
        <f t="shared" si="436"/>
        <v>0</v>
      </c>
      <c r="L1655" s="3"/>
      <c r="M1655" s="77"/>
      <c r="N1655" s="77"/>
      <c r="O1655" s="77"/>
      <c r="P1655" s="77"/>
      <c r="Q1655" s="77"/>
      <c r="R1655" s="77"/>
      <c r="S1655" s="77"/>
      <c r="T1655" s="77"/>
      <c r="U1655" s="77"/>
      <c r="V1655" s="77"/>
      <c r="W1655" s="77"/>
      <c r="X1655" s="77"/>
      <c r="Y1655" s="77"/>
      <c r="Z1655" s="77"/>
    </row>
    <row r="1656" ht="15.75" customHeight="1">
      <c r="A1656" s="2"/>
      <c r="B1656" s="18"/>
      <c r="C1656" s="18"/>
      <c r="D1656" s="18">
        <f t="shared" si="433"/>
        <v>0</v>
      </c>
      <c r="E1656" s="18">
        <f>B1656*A1652</f>
        <v>0</v>
      </c>
      <c r="F1656" s="18">
        <f t="shared" si="434"/>
        <v>0</v>
      </c>
      <c r="G1656" s="148" t="s">
        <v>527</v>
      </c>
      <c r="H1656" s="18"/>
      <c r="I1656" s="89">
        <f t="shared" si="435"/>
        <v>0</v>
      </c>
      <c r="J1656" s="116"/>
      <c r="K1656" s="3">
        <f t="shared" si="436"/>
        <v>0</v>
      </c>
      <c r="L1656" s="3"/>
      <c r="M1656" s="77"/>
      <c r="N1656" s="77"/>
      <c r="O1656" s="77"/>
      <c r="P1656" s="77"/>
      <c r="Q1656" s="77"/>
      <c r="R1656" s="77"/>
      <c r="S1656" s="77"/>
      <c r="T1656" s="77"/>
      <c r="U1656" s="77"/>
      <c r="V1656" s="77"/>
      <c r="W1656" s="77"/>
      <c r="X1656" s="77"/>
      <c r="Y1656" s="77"/>
      <c r="Z1656" s="77"/>
    </row>
    <row r="1657" ht="15.75" customHeight="1">
      <c r="A1657" s="2"/>
      <c r="B1657" s="18"/>
      <c r="C1657" s="18"/>
      <c r="D1657" s="18">
        <f t="shared" si="433"/>
        <v>0</v>
      </c>
      <c r="E1657" s="18">
        <f>B1657*A1652</f>
        <v>0</v>
      </c>
      <c r="F1657" s="18">
        <f t="shared" si="434"/>
        <v>0</v>
      </c>
      <c r="G1657" s="142"/>
      <c r="H1657" s="18"/>
      <c r="I1657" s="89">
        <f t="shared" si="435"/>
        <v>0</v>
      </c>
      <c r="J1657" s="116"/>
      <c r="K1657" s="3">
        <f t="shared" si="436"/>
        <v>0</v>
      </c>
      <c r="L1657" s="3"/>
      <c r="M1657" s="77"/>
      <c r="N1657" s="77"/>
      <c r="O1657" s="77"/>
      <c r="P1657" s="77"/>
      <c r="Q1657" s="77"/>
      <c r="R1657" s="77"/>
      <c r="S1657" s="77"/>
      <c r="T1657" s="77"/>
      <c r="U1657" s="77"/>
      <c r="V1657" s="77"/>
      <c r="W1657" s="77"/>
      <c r="X1657" s="77"/>
      <c r="Y1657" s="77"/>
      <c r="Z1657" s="77"/>
    </row>
    <row r="1658" ht="15.75" customHeight="1">
      <c r="A1658" s="2"/>
      <c r="B1658" s="18"/>
      <c r="C1658" s="18"/>
      <c r="D1658" s="18">
        <f t="shared" si="433"/>
        <v>0</v>
      </c>
      <c r="E1658" s="18">
        <f>B1658*A1652</f>
        <v>0</v>
      </c>
      <c r="F1658" s="18">
        <f t="shared" si="434"/>
        <v>0</v>
      </c>
      <c r="G1658" s="142"/>
      <c r="H1658" s="18"/>
      <c r="I1658" s="89">
        <f t="shared" si="435"/>
        <v>0</v>
      </c>
      <c r="J1658" s="116"/>
      <c r="K1658" s="3">
        <f t="shared" si="436"/>
        <v>0</v>
      </c>
      <c r="L1658" s="3"/>
      <c r="M1658" s="77"/>
      <c r="N1658" s="77"/>
      <c r="O1658" s="77"/>
      <c r="P1658" s="77"/>
      <c r="Q1658" s="77"/>
      <c r="R1658" s="77"/>
      <c r="S1658" s="77"/>
      <c r="T1658" s="77"/>
      <c r="U1658" s="77"/>
      <c r="V1658" s="77"/>
      <c r="W1658" s="77"/>
      <c r="X1658" s="77"/>
      <c r="Y1658" s="77"/>
      <c r="Z1658" s="77"/>
    </row>
    <row r="1659" ht="15.75" customHeight="1">
      <c r="A1659" s="2"/>
      <c r="B1659" s="18"/>
      <c r="C1659" s="18"/>
      <c r="D1659" s="18">
        <f t="shared" si="433"/>
        <v>0</v>
      </c>
      <c r="E1659" s="18">
        <f>B1659*A1652</f>
        <v>0</v>
      </c>
      <c r="F1659" s="18">
        <f t="shared" si="434"/>
        <v>0</v>
      </c>
      <c r="G1659" s="87"/>
      <c r="H1659" s="18"/>
      <c r="I1659" s="89">
        <f t="shared" si="435"/>
        <v>0</v>
      </c>
      <c r="J1659" s="116"/>
      <c r="K1659" s="3">
        <f t="shared" si="436"/>
        <v>0</v>
      </c>
      <c r="L1659" s="3"/>
      <c r="M1659" s="77"/>
      <c r="N1659" s="77"/>
      <c r="O1659" s="77"/>
      <c r="P1659" s="77"/>
      <c r="Q1659" s="77"/>
      <c r="R1659" s="77"/>
      <c r="S1659" s="77"/>
      <c r="T1659" s="77"/>
      <c r="U1659" s="77"/>
      <c r="V1659" s="77"/>
      <c r="W1659" s="77"/>
      <c r="X1659" s="77"/>
      <c r="Y1659" s="77"/>
      <c r="Z1659" s="77"/>
    </row>
    <row r="1660" ht="15.75" customHeight="1">
      <c r="A1660" s="2"/>
      <c r="B1660" s="18"/>
      <c r="C1660" s="18"/>
      <c r="D1660" s="18">
        <f t="shared" si="433"/>
        <v>0</v>
      </c>
      <c r="E1660" s="18">
        <f>B1660*A1652</f>
        <v>0</v>
      </c>
      <c r="F1660" s="18">
        <f t="shared" si="434"/>
        <v>0</v>
      </c>
      <c r="G1660" s="59"/>
      <c r="H1660" s="18"/>
      <c r="I1660" s="89">
        <f t="shared" si="435"/>
        <v>0</v>
      </c>
      <c r="J1660" s="116"/>
      <c r="K1660" s="3">
        <f t="shared" si="436"/>
        <v>0</v>
      </c>
      <c r="L1660" s="3"/>
      <c r="M1660" s="77"/>
      <c r="N1660" s="77"/>
      <c r="O1660" s="77"/>
      <c r="P1660" s="77"/>
      <c r="Q1660" s="77"/>
      <c r="R1660" s="77"/>
      <c r="S1660" s="77"/>
      <c r="T1660" s="77"/>
      <c r="U1660" s="77"/>
      <c r="V1660" s="77"/>
      <c r="W1660" s="77"/>
      <c r="X1660" s="77"/>
      <c r="Y1660" s="77"/>
      <c r="Z1660" s="77"/>
    </row>
    <row r="1661" ht="15.75" customHeight="1">
      <c r="A1661" s="2"/>
      <c r="B1661" s="89"/>
      <c r="C1661" s="89"/>
      <c r="D1661" s="18">
        <f t="shared" si="433"/>
        <v>0</v>
      </c>
      <c r="E1661" s="18">
        <f>B1661*A1652</f>
        <v>0</v>
      </c>
      <c r="F1661" s="18">
        <f t="shared" si="434"/>
        <v>0</v>
      </c>
      <c r="G1661" s="148" t="s">
        <v>528</v>
      </c>
      <c r="H1661" s="18"/>
      <c r="I1661" s="89">
        <f t="shared" si="435"/>
        <v>0</v>
      </c>
      <c r="J1661" s="116"/>
      <c r="K1661" s="3">
        <f t="shared" si="436"/>
        <v>0</v>
      </c>
      <c r="L1661" s="3"/>
      <c r="M1661" s="77"/>
      <c r="N1661" s="77"/>
      <c r="O1661" s="77"/>
      <c r="P1661" s="77"/>
      <c r="Q1661" s="77"/>
      <c r="R1661" s="77"/>
      <c r="S1661" s="77"/>
      <c r="T1661" s="77"/>
      <c r="U1661" s="77"/>
      <c r="V1661" s="77"/>
      <c r="W1661" s="77"/>
      <c r="X1661" s="77"/>
      <c r="Y1661" s="77"/>
      <c r="Z1661" s="77"/>
    </row>
    <row r="1662" ht="15.75" customHeight="1">
      <c r="A1662" s="2"/>
      <c r="B1662" s="89"/>
      <c r="C1662" s="89"/>
      <c r="D1662" s="18">
        <f t="shared" si="433"/>
        <v>0</v>
      </c>
      <c r="E1662" s="18">
        <f>B1662*A1652</f>
        <v>0</v>
      </c>
      <c r="F1662" s="18">
        <f t="shared" si="434"/>
        <v>0</v>
      </c>
      <c r="G1662" s="142"/>
      <c r="H1662" s="18"/>
      <c r="I1662" s="89">
        <f t="shared" si="435"/>
        <v>0</v>
      </c>
      <c r="J1662" s="116"/>
      <c r="K1662" s="3">
        <f t="shared" si="436"/>
        <v>0</v>
      </c>
      <c r="L1662" s="3"/>
      <c r="M1662" s="77"/>
      <c r="N1662" s="77"/>
      <c r="O1662" s="77"/>
      <c r="P1662" s="77"/>
      <c r="Q1662" s="77"/>
      <c r="R1662" s="77"/>
      <c r="S1662" s="77"/>
      <c r="T1662" s="77"/>
      <c r="U1662" s="77"/>
      <c r="V1662" s="77"/>
      <c r="W1662" s="77"/>
      <c r="X1662" s="77"/>
      <c r="Y1662" s="77"/>
      <c r="Z1662" s="77"/>
    </row>
    <row r="1663" ht="15.75" customHeight="1">
      <c r="A1663" s="1"/>
      <c r="B1663" s="89"/>
      <c r="C1663" s="89"/>
      <c r="D1663" s="18">
        <f t="shared" si="433"/>
        <v>0</v>
      </c>
      <c r="E1663" s="18">
        <f>B1663*A1652</f>
        <v>0</v>
      </c>
      <c r="F1663" s="18">
        <f t="shared" si="434"/>
        <v>0</v>
      </c>
      <c r="G1663" s="142"/>
      <c r="H1663" s="18"/>
      <c r="I1663" s="89">
        <f t="shared" si="435"/>
        <v>0</v>
      </c>
      <c r="J1663" s="116"/>
      <c r="K1663" s="3">
        <f t="shared" si="436"/>
        <v>0</v>
      </c>
      <c r="L1663" s="3"/>
      <c r="M1663" s="77"/>
      <c r="N1663" s="77"/>
      <c r="O1663" s="77"/>
      <c r="P1663" s="77"/>
      <c r="Q1663" s="77"/>
      <c r="R1663" s="77"/>
      <c r="S1663" s="77"/>
      <c r="T1663" s="77"/>
      <c r="U1663" s="77"/>
      <c r="V1663" s="77"/>
      <c r="W1663" s="77"/>
      <c r="X1663" s="77"/>
      <c r="Y1663" s="77"/>
      <c r="Z1663" s="77"/>
    </row>
    <row r="1664" ht="15.75" customHeight="1">
      <c r="A1664" s="1"/>
      <c r="B1664" s="89"/>
      <c r="C1664" s="89"/>
      <c r="D1664" s="18">
        <f t="shared" si="433"/>
        <v>0</v>
      </c>
      <c r="E1664" s="18">
        <f>B1664*A1652</f>
        <v>0</v>
      </c>
      <c r="F1664" s="18">
        <f t="shared" si="434"/>
        <v>0</v>
      </c>
      <c r="G1664" s="142"/>
      <c r="H1664" s="18"/>
      <c r="I1664" s="89">
        <f t="shared" si="435"/>
        <v>0</v>
      </c>
      <c r="J1664" s="116"/>
      <c r="K1664" s="3">
        <f t="shared" si="436"/>
        <v>0</v>
      </c>
      <c r="L1664" s="3"/>
      <c r="M1664" s="77"/>
      <c r="N1664" s="77"/>
      <c r="O1664" s="77"/>
      <c r="P1664" s="77"/>
      <c r="Q1664" s="77"/>
      <c r="R1664" s="77"/>
      <c r="S1664" s="77"/>
      <c r="T1664" s="77"/>
      <c r="U1664" s="77"/>
      <c r="V1664" s="77"/>
      <c r="W1664" s="77"/>
      <c r="X1664" s="77"/>
      <c r="Y1664" s="77"/>
      <c r="Z1664" s="77"/>
    </row>
    <row r="1665" ht="15.75" customHeight="1">
      <c r="A1665" s="31"/>
      <c r="B1665" s="89"/>
      <c r="C1665" s="89"/>
      <c r="D1665" s="95">
        <f t="shared" si="433"/>
        <v>0</v>
      </c>
      <c r="E1665" s="95">
        <f>B1665*A1652</f>
        <v>0</v>
      </c>
      <c r="F1665" s="18">
        <f t="shared" si="434"/>
        <v>0</v>
      </c>
      <c r="G1665" s="87"/>
      <c r="H1665" s="18"/>
      <c r="I1665" s="89">
        <f t="shared" si="435"/>
        <v>0</v>
      </c>
      <c r="J1665" s="118"/>
      <c r="K1665" s="3">
        <f t="shared" si="436"/>
        <v>0</v>
      </c>
      <c r="L1665" s="3"/>
      <c r="M1665" s="77"/>
      <c r="N1665" s="77"/>
      <c r="O1665" s="77"/>
      <c r="P1665" s="77"/>
      <c r="Q1665" s="77"/>
      <c r="R1665" s="77"/>
      <c r="S1665" s="77"/>
      <c r="T1665" s="77"/>
      <c r="U1665" s="77"/>
      <c r="V1665" s="77"/>
      <c r="W1665" s="77"/>
      <c r="X1665" s="77"/>
      <c r="Y1665" s="77"/>
      <c r="Z1665" s="77"/>
    </row>
    <row r="1666" ht="15.75" customHeight="1">
      <c r="A1666" s="31"/>
      <c r="B1666" s="89"/>
      <c r="C1666" s="89"/>
      <c r="D1666" s="18">
        <f t="shared" si="433"/>
        <v>0</v>
      </c>
      <c r="E1666" s="18">
        <f>B1666*A1652</f>
        <v>0</v>
      </c>
      <c r="F1666" s="18">
        <f t="shared" si="434"/>
        <v>0</v>
      </c>
      <c r="G1666" s="143">
        <f>F1668/A1652</f>
        <v>0</v>
      </c>
      <c r="H1666" s="18"/>
      <c r="I1666" s="89">
        <f t="shared" si="435"/>
        <v>0</v>
      </c>
      <c r="J1666" s="3"/>
      <c r="K1666" s="3">
        <f t="shared" si="436"/>
        <v>0</v>
      </c>
      <c r="L1666" s="3"/>
      <c r="M1666" s="77"/>
      <c r="N1666" s="77"/>
      <c r="O1666" s="77"/>
      <c r="P1666" s="77"/>
      <c r="Q1666" s="77"/>
      <c r="R1666" s="77"/>
      <c r="S1666" s="77"/>
      <c r="T1666" s="77"/>
      <c r="U1666" s="77"/>
      <c r="V1666" s="77"/>
      <c r="W1666" s="77"/>
      <c r="X1666" s="77"/>
      <c r="Y1666" s="77"/>
      <c r="Z1666" s="77"/>
    </row>
    <row r="1667" ht="15.75" customHeight="1">
      <c r="A1667" s="31"/>
      <c r="B1667" s="89"/>
      <c r="C1667" s="89"/>
      <c r="D1667" s="18">
        <f t="shared" si="433"/>
        <v>0</v>
      </c>
      <c r="E1667" s="18">
        <f>B1667*A1652</f>
        <v>0</v>
      </c>
      <c r="F1667" s="18">
        <f t="shared" si="434"/>
        <v>0</v>
      </c>
      <c r="G1667" s="142"/>
      <c r="H1667" s="18"/>
      <c r="I1667" s="89">
        <f t="shared" si="435"/>
        <v>0</v>
      </c>
      <c r="J1667" s="3"/>
      <c r="K1667" s="3">
        <f t="shared" si="436"/>
        <v>0</v>
      </c>
      <c r="L1667" s="3"/>
      <c r="M1667" s="77"/>
      <c r="N1667" s="77"/>
      <c r="O1667" s="77"/>
      <c r="P1667" s="77"/>
      <c r="Q1667" s="77"/>
      <c r="R1667" s="77"/>
      <c r="S1667" s="77"/>
      <c r="T1667" s="77"/>
      <c r="U1667" s="77"/>
      <c r="V1667" s="77"/>
      <c r="W1667" s="77"/>
      <c r="X1667" s="77"/>
      <c r="Y1667" s="77"/>
      <c r="Z1667" s="77"/>
    </row>
    <row r="1668" ht="15.75" customHeight="1">
      <c r="A1668" s="4" t="s">
        <v>495</v>
      </c>
      <c r="B1668" s="97">
        <f>SUM(B1654:B1667)</f>
        <v>0</v>
      </c>
      <c r="C1668" s="96"/>
      <c r="D1668" s="97">
        <f t="shared" ref="D1668:F1668" si="437">SUM(D1654:D1667)</f>
        <v>0</v>
      </c>
      <c r="E1668" s="97">
        <f t="shared" si="437"/>
        <v>0</v>
      </c>
      <c r="F1668" s="97">
        <f t="shared" si="437"/>
        <v>0</v>
      </c>
      <c r="G1668" s="87"/>
      <c r="H1668" s="96"/>
      <c r="I1668" s="97">
        <f t="shared" ref="I1668:L1668" si="438">SUM(I1654:I1667)</f>
        <v>0</v>
      </c>
      <c r="J1668" s="98">
        <f t="shared" si="438"/>
        <v>0</v>
      </c>
      <c r="K1668" s="98">
        <f t="shared" si="438"/>
        <v>0</v>
      </c>
      <c r="L1668" s="98">
        <f t="shared" si="438"/>
        <v>0</v>
      </c>
      <c r="M1668" s="77"/>
      <c r="N1668" s="77"/>
      <c r="O1668" s="77"/>
      <c r="P1668" s="77"/>
      <c r="Q1668" s="77"/>
      <c r="R1668" s="77"/>
      <c r="S1668" s="77"/>
      <c r="T1668" s="77"/>
      <c r="U1668" s="77"/>
      <c r="V1668" s="77"/>
      <c r="W1668" s="77"/>
      <c r="X1668" s="77"/>
      <c r="Y1668" s="77"/>
      <c r="Z1668" s="77"/>
    </row>
    <row r="1669" ht="15.75" customHeight="1">
      <c r="A1669" s="8"/>
      <c r="B1669" s="100"/>
      <c r="C1669" s="100"/>
      <c r="D1669" s="100"/>
      <c r="E1669" s="100"/>
      <c r="F1669" s="100"/>
      <c r="G1669" s="100"/>
      <c r="H1669" s="100"/>
      <c r="I1669" s="101" t="s">
        <v>496</v>
      </c>
      <c r="J1669" s="100"/>
      <c r="K1669" s="100"/>
      <c r="L1669" s="101" t="s">
        <v>497</v>
      </c>
      <c r="M1669" s="77"/>
      <c r="N1669" s="77"/>
      <c r="O1669" s="77"/>
      <c r="P1669" s="77"/>
      <c r="Q1669" s="77"/>
      <c r="R1669" s="77"/>
      <c r="S1669" s="77"/>
      <c r="T1669" s="77"/>
      <c r="U1669" s="77"/>
      <c r="V1669" s="77"/>
      <c r="W1669" s="77"/>
      <c r="X1669" s="77"/>
      <c r="Y1669" s="77"/>
      <c r="Z1669" s="77"/>
    </row>
    <row r="1670" ht="15.75" customHeight="1">
      <c r="A1670" s="8"/>
      <c r="B1670" s="100"/>
      <c r="C1670" s="100"/>
      <c r="D1670" s="100"/>
      <c r="E1670" s="100"/>
      <c r="F1670" s="100"/>
      <c r="G1670" s="100"/>
      <c r="H1670" s="100"/>
      <c r="I1670" s="104">
        <f>G1666*A1652</f>
        <v>0</v>
      </c>
      <c r="J1670" s="100"/>
      <c r="K1670" s="100"/>
      <c r="L1670" s="104"/>
      <c r="M1670" s="77"/>
      <c r="N1670" s="77"/>
      <c r="O1670" s="77"/>
      <c r="P1670" s="77"/>
      <c r="Q1670" s="77"/>
      <c r="R1670" s="77"/>
      <c r="S1670" s="77"/>
      <c r="T1670" s="77"/>
      <c r="U1670" s="77"/>
      <c r="V1670" s="77"/>
      <c r="W1670" s="77"/>
      <c r="X1670" s="77"/>
      <c r="Y1670" s="77"/>
      <c r="Z1670" s="77"/>
    </row>
    <row r="1671" ht="15.75" customHeight="1">
      <c r="A1671" s="8"/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77"/>
      <c r="N1671" s="77"/>
      <c r="O1671" s="77"/>
      <c r="P1671" s="77"/>
      <c r="Q1671" s="77"/>
      <c r="R1671" s="77"/>
      <c r="S1671" s="77"/>
      <c r="T1671" s="77"/>
      <c r="U1671" s="77"/>
      <c r="V1671" s="77"/>
      <c r="W1671" s="77"/>
      <c r="X1671" s="77"/>
      <c r="Y1671" s="77"/>
      <c r="Z1671" s="77"/>
    </row>
    <row r="1672" ht="15.75" customHeight="1">
      <c r="A1672" s="8"/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77"/>
      <c r="N1672" s="77"/>
      <c r="O1672" s="77"/>
      <c r="P1672" s="77"/>
      <c r="Q1672" s="77"/>
      <c r="R1672" s="77"/>
      <c r="S1672" s="77"/>
      <c r="T1672" s="77"/>
      <c r="U1672" s="77"/>
      <c r="V1672" s="77"/>
      <c r="W1672" s="77"/>
      <c r="X1672" s="77"/>
      <c r="Y1672" s="77"/>
      <c r="Z1672" s="77"/>
    </row>
    <row r="1673" ht="15.75" customHeight="1">
      <c r="A1673" s="66"/>
      <c r="B1673" s="75"/>
      <c r="C1673" s="75"/>
      <c r="D1673" s="75"/>
      <c r="E1673" s="75"/>
      <c r="F1673" s="75"/>
      <c r="G1673" s="75"/>
      <c r="H1673" s="75"/>
      <c r="I1673" s="75"/>
      <c r="J1673" s="75"/>
      <c r="K1673" s="75"/>
      <c r="L1673" s="76"/>
      <c r="M1673" s="77"/>
      <c r="N1673" s="77"/>
      <c r="O1673" s="77"/>
      <c r="P1673" s="77"/>
      <c r="Q1673" s="77"/>
      <c r="R1673" s="77"/>
      <c r="S1673" s="77"/>
      <c r="T1673" s="77"/>
      <c r="U1673" s="77"/>
      <c r="V1673" s="77"/>
      <c r="W1673" s="77"/>
      <c r="X1673" s="77"/>
      <c r="Y1673" s="77"/>
      <c r="Z1673" s="77"/>
    </row>
    <row r="1674" ht="15.75" customHeight="1">
      <c r="A1674" s="78" t="s">
        <v>478</v>
      </c>
      <c r="B1674" s="79" t="s">
        <v>479</v>
      </c>
      <c r="C1674" s="75"/>
      <c r="D1674" s="76"/>
      <c r="E1674" s="80" t="s">
        <v>480</v>
      </c>
      <c r="F1674" s="75"/>
      <c r="G1674" s="76"/>
      <c r="H1674" s="79" t="s">
        <v>481</v>
      </c>
      <c r="I1674" s="75"/>
      <c r="J1674" s="75"/>
      <c r="K1674" s="75"/>
      <c r="L1674" s="76"/>
      <c r="M1674" s="77"/>
      <c r="N1674" s="77"/>
      <c r="O1674" s="77"/>
      <c r="P1674" s="77"/>
      <c r="Q1674" s="77"/>
      <c r="R1674" s="77"/>
      <c r="S1674" s="77"/>
      <c r="T1674" s="77"/>
      <c r="U1674" s="77"/>
      <c r="V1674" s="77"/>
      <c r="W1674" s="77"/>
      <c r="X1674" s="77"/>
      <c r="Y1674" s="77"/>
      <c r="Z1674" s="77"/>
    </row>
    <row r="1675" ht="15.75" customHeight="1">
      <c r="A1675" s="177">
        <v>4.0</v>
      </c>
      <c r="B1675" s="82" t="s">
        <v>482</v>
      </c>
      <c r="C1675" s="82" t="s">
        <v>483</v>
      </c>
      <c r="D1675" s="82" t="s">
        <v>484</v>
      </c>
      <c r="E1675" s="82" t="s">
        <v>485</v>
      </c>
      <c r="F1675" s="82" t="s">
        <v>484</v>
      </c>
      <c r="G1675" s="82" t="s">
        <v>524</v>
      </c>
      <c r="H1675" s="82" t="s">
        <v>486</v>
      </c>
      <c r="I1675" s="82" t="s">
        <v>487</v>
      </c>
      <c r="J1675" s="147" t="s">
        <v>488</v>
      </c>
      <c r="K1675" s="85" t="s">
        <v>489</v>
      </c>
      <c r="L1675" s="85" t="s">
        <v>490</v>
      </c>
      <c r="M1675" s="77"/>
      <c r="N1675" s="77"/>
      <c r="O1675" s="77"/>
      <c r="P1675" s="77"/>
      <c r="Q1675" s="77"/>
      <c r="R1675" s="77"/>
      <c r="S1675" s="77"/>
      <c r="T1675" s="77"/>
      <c r="U1675" s="77"/>
      <c r="V1675" s="77"/>
      <c r="W1675" s="77"/>
      <c r="X1675" s="77"/>
      <c r="Y1675" s="77"/>
      <c r="Z1675" s="77"/>
    </row>
    <row r="1676" ht="15.75" customHeight="1">
      <c r="A1676" s="86" t="s">
        <v>491</v>
      </c>
      <c r="B1676" s="87"/>
      <c r="C1676" s="87"/>
      <c r="D1676" s="87"/>
      <c r="E1676" s="87"/>
      <c r="F1676" s="87"/>
      <c r="G1676" s="87"/>
      <c r="H1676" s="87"/>
      <c r="I1676" s="87"/>
      <c r="J1676" s="115"/>
      <c r="K1676" s="87"/>
      <c r="L1676" s="87"/>
      <c r="M1676" s="77"/>
      <c r="N1676" s="77"/>
      <c r="O1676" s="77"/>
      <c r="P1676" s="77"/>
      <c r="Q1676" s="77"/>
      <c r="R1676" s="77"/>
      <c r="S1676" s="77"/>
      <c r="T1676" s="77"/>
      <c r="U1676" s="77"/>
      <c r="V1676" s="77"/>
      <c r="W1676" s="77"/>
      <c r="X1676" s="77"/>
      <c r="Y1676" s="77"/>
      <c r="Z1676" s="77"/>
    </row>
    <row r="1677" ht="15.75" customHeight="1">
      <c r="A1677" s="2"/>
      <c r="B1677" s="89"/>
      <c r="C1677" s="89"/>
      <c r="D1677" s="18">
        <f t="shared" ref="D1677:D1690" si="439">C1677*B1677</f>
        <v>0</v>
      </c>
      <c r="E1677" s="18">
        <f>B1677*A1675</f>
        <v>0</v>
      </c>
      <c r="F1677" s="18">
        <f t="shared" ref="F1677:F1690" si="440">E1677*C1677</f>
        <v>0</v>
      </c>
      <c r="G1677" s="140">
        <v>0.0</v>
      </c>
      <c r="H1677" s="18"/>
      <c r="I1677" s="89">
        <f t="shared" ref="I1677:I1690" si="441">H1677*E1677</f>
        <v>0</v>
      </c>
      <c r="J1677" s="116"/>
      <c r="K1677" s="3">
        <f t="shared" ref="K1677:K1690" si="442">J1677*I1677</f>
        <v>0</v>
      </c>
      <c r="L1677" s="3"/>
      <c r="M1677" s="77"/>
      <c r="N1677" s="77"/>
      <c r="O1677" s="77"/>
      <c r="P1677" s="77"/>
      <c r="Q1677" s="77"/>
      <c r="R1677" s="77"/>
      <c r="S1677" s="77"/>
      <c r="T1677" s="77"/>
      <c r="U1677" s="77"/>
      <c r="V1677" s="77"/>
      <c r="W1677" s="77"/>
      <c r="X1677" s="77"/>
      <c r="Y1677" s="77"/>
      <c r="Z1677" s="77"/>
    </row>
    <row r="1678" ht="15.75" customHeight="1">
      <c r="A1678" s="2"/>
      <c r="B1678" s="89"/>
      <c r="C1678" s="89"/>
      <c r="D1678" s="18">
        <f t="shared" si="439"/>
        <v>0</v>
      </c>
      <c r="E1678" s="18">
        <f>B1678*A1675</f>
        <v>0</v>
      </c>
      <c r="F1678" s="18">
        <f t="shared" si="440"/>
        <v>0</v>
      </c>
      <c r="G1678" s="87"/>
      <c r="H1678" s="18"/>
      <c r="I1678" s="89">
        <f t="shared" si="441"/>
        <v>0</v>
      </c>
      <c r="J1678" s="116"/>
      <c r="K1678" s="3">
        <f t="shared" si="442"/>
        <v>0</v>
      </c>
      <c r="L1678" s="3"/>
      <c r="M1678" s="77"/>
      <c r="N1678" s="77"/>
      <c r="O1678" s="77"/>
      <c r="P1678" s="77"/>
      <c r="Q1678" s="77"/>
      <c r="R1678" s="77"/>
      <c r="S1678" s="77"/>
      <c r="T1678" s="77"/>
      <c r="U1678" s="77"/>
      <c r="V1678" s="77"/>
      <c r="W1678" s="77"/>
      <c r="X1678" s="77"/>
      <c r="Y1678" s="77"/>
      <c r="Z1678" s="77"/>
    </row>
    <row r="1679" ht="15.75" customHeight="1">
      <c r="A1679" s="2"/>
      <c r="B1679" s="18"/>
      <c r="C1679" s="18"/>
      <c r="D1679" s="18">
        <f t="shared" si="439"/>
        <v>0</v>
      </c>
      <c r="E1679" s="18">
        <f>B1679*A1675</f>
        <v>0</v>
      </c>
      <c r="F1679" s="18">
        <f t="shared" si="440"/>
        <v>0</v>
      </c>
      <c r="G1679" s="148" t="s">
        <v>527</v>
      </c>
      <c r="H1679" s="18"/>
      <c r="I1679" s="89">
        <f t="shared" si="441"/>
        <v>0</v>
      </c>
      <c r="J1679" s="116"/>
      <c r="K1679" s="3">
        <f t="shared" si="442"/>
        <v>0</v>
      </c>
      <c r="L1679" s="3"/>
      <c r="M1679" s="77"/>
      <c r="N1679" s="77"/>
      <c r="O1679" s="77"/>
      <c r="P1679" s="77"/>
      <c r="Q1679" s="77"/>
      <c r="R1679" s="77"/>
      <c r="S1679" s="77"/>
      <c r="T1679" s="77"/>
      <c r="U1679" s="77"/>
      <c r="V1679" s="77"/>
      <c r="W1679" s="77"/>
      <c r="X1679" s="77"/>
      <c r="Y1679" s="77"/>
      <c r="Z1679" s="77"/>
    </row>
    <row r="1680" ht="15.75" customHeight="1">
      <c r="A1680" s="2"/>
      <c r="B1680" s="18"/>
      <c r="C1680" s="18"/>
      <c r="D1680" s="18">
        <f t="shared" si="439"/>
        <v>0</v>
      </c>
      <c r="E1680" s="18">
        <f>B1680*A1675</f>
        <v>0</v>
      </c>
      <c r="F1680" s="18">
        <f t="shared" si="440"/>
        <v>0</v>
      </c>
      <c r="G1680" s="142"/>
      <c r="H1680" s="18"/>
      <c r="I1680" s="89">
        <f t="shared" si="441"/>
        <v>0</v>
      </c>
      <c r="J1680" s="116"/>
      <c r="K1680" s="3">
        <f t="shared" si="442"/>
        <v>0</v>
      </c>
      <c r="L1680" s="3"/>
      <c r="M1680" s="77"/>
      <c r="N1680" s="77"/>
      <c r="O1680" s="77"/>
      <c r="P1680" s="77"/>
      <c r="Q1680" s="77"/>
      <c r="R1680" s="77"/>
      <c r="S1680" s="77"/>
      <c r="T1680" s="77"/>
      <c r="U1680" s="77"/>
      <c r="V1680" s="77"/>
      <c r="W1680" s="77"/>
      <c r="X1680" s="77"/>
      <c r="Y1680" s="77"/>
      <c r="Z1680" s="77"/>
    </row>
    <row r="1681" ht="15.75" customHeight="1">
      <c r="A1681" s="2"/>
      <c r="B1681" s="18"/>
      <c r="C1681" s="18"/>
      <c r="D1681" s="18">
        <f t="shared" si="439"/>
        <v>0</v>
      </c>
      <c r="E1681" s="18">
        <f>B1681*A1675</f>
        <v>0</v>
      </c>
      <c r="F1681" s="18">
        <f t="shared" si="440"/>
        <v>0</v>
      </c>
      <c r="G1681" s="142"/>
      <c r="H1681" s="18"/>
      <c r="I1681" s="89">
        <f t="shared" si="441"/>
        <v>0</v>
      </c>
      <c r="J1681" s="116"/>
      <c r="K1681" s="3">
        <f t="shared" si="442"/>
        <v>0</v>
      </c>
      <c r="L1681" s="3"/>
      <c r="M1681" s="77"/>
      <c r="N1681" s="77"/>
      <c r="O1681" s="77"/>
      <c r="P1681" s="77"/>
      <c r="Q1681" s="77"/>
      <c r="R1681" s="77"/>
      <c r="S1681" s="77"/>
      <c r="T1681" s="77"/>
      <c r="U1681" s="77"/>
      <c r="V1681" s="77"/>
      <c r="W1681" s="77"/>
      <c r="X1681" s="77"/>
      <c r="Y1681" s="77"/>
      <c r="Z1681" s="77"/>
    </row>
    <row r="1682" ht="15.75" customHeight="1">
      <c r="A1682" s="2"/>
      <c r="B1682" s="18"/>
      <c r="C1682" s="18"/>
      <c r="D1682" s="18">
        <f t="shared" si="439"/>
        <v>0</v>
      </c>
      <c r="E1682" s="18">
        <f>B1682*A1675</f>
        <v>0</v>
      </c>
      <c r="F1682" s="18">
        <f t="shared" si="440"/>
        <v>0</v>
      </c>
      <c r="G1682" s="87"/>
      <c r="H1682" s="18"/>
      <c r="I1682" s="89">
        <f t="shared" si="441"/>
        <v>0</v>
      </c>
      <c r="J1682" s="116"/>
      <c r="K1682" s="3">
        <f t="shared" si="442"/>
        <v>0</v>
      </c>
      <c r="L1682" s="3"/>
      <c r="M1682" s="77"/>
      <c r="N1682" s="77"/>
      <c r="O1682" s="77"/>
      <c r="P1682" s="77"/>
      <c r="Q1682" s="77"/>
      <c r="R1682" s="77"/>
      <c r="S1682" s="77"/>
      <c r="T1682" s="77"/>
      <c r="U1682" s="77"/>
      <c r="V1682" s="77"/>
      <c r="W1682" s="77"/>
      <c r="X1682" s="77"/>
      <c r="Y1682" s="77"/>
      <c r="Z1682" s="77"/>
    </row>
    <row r="1683" ht="15.75" customHeight="1">
      <c r="A1683" s="2"/>
      <c r="B1683" s="18"/>
      <c r="C1683" s="18"/>
      <c r="D1683" s="18">
        <f t="shared" si="439"/>
        <v>0</v>
      </c>
      <c r="E1683" s="18">
        <f>B1683*A1675</f>
        <v>0</v>
      </c>
      <c r="F1683" s="18">
        <f t="shared" si="440"/>
        <v>0</v>
      </c>
      <c r="G1683" s="59"/>
      <c r="H1683" s="18"/>
      <c r="I1683" s="89">
        <f t="shared" si="441"/>
        <v>0</v>
      </c>
      <c r="J1683" s="116"/>
      <c r="K1683" s="3">
        <f t="shared" si="442"/>
        <v>0</v>
      </c>
      <c r="L1683" s="3"/>
      <c r="M1683" s="77"/>
      <c r="N1683" s="77"/>
      <c r="O1683" s="77"/>
      <c r="P1683" s="77"/>
      <c r="Q1683" s="77"/>
      <c r="R1683" s="77"/>
      <c r="S1683" s="77"/>
      <c r="T1683" s="77"/>
      <c r="U1683" s="77"/>
      <c r="V1683" s="77"/>
      <c r="W1683" s="77"/>
      <c r="X1683" s="77"/>
      <c r="Y1683" s="77"/>
      <c r="Z1683" s="77"/>
    </row>
    <row r="1684" ht="15.75" customHeight="1">
      <c r="A1684" s="2"/>
      <c r="B1684" s="89"/>
      <c r="C1684" s="89"/>
      <c r="D1684" s="18">
        <f t="shared" si="439"/>
        <v>0</v>
      </c>
      <c r="E1684" s="18">
        <f>B1684*A1675</f>
        <v>0</v>
      </c>
      <c r="F1684" s="18">
        <f t="shared" si="440"/>
        <v>0</v>
      </c>
      <c r="G1684" s="148" t="s">
        <v>528</v>
      </c>
      <c r="H1684" s="18"/>
      <c r="I1684" s="89">
        <f t="shared" si="441"/>
        <v>0</v>
      </c>
      <c r="J1684" s="116"/>
      <c r="K1684" s="3">
        <f t="shared" si="442"/>
        <v>0</v>
      </c>
      <c r="L1684" s="3"/>
      <c r="M1684" s="77"/>
      <c r="N1684" s="77"/>
      <c r="O1684" s="77"/>
      <c r="P1684" s="77"/>
      <c r="Q1684" s="77"/>
      <c r="R1684" s="77"/>
      <c r="S1684" s="77"/>
      <c r="T1684" s="77"/>
      <c r="U1684" s="77"/>
      <c r="V1684" s="77"/>
      <c r="W1684" s="77"/>
      <c r="X1684" s="77"/>
      <c r="Y1684" s="77"/>
      <c r="Z1684" s="77"/>
    </row>
    <row r="1685" ht="15.75" customHeight="1">
      <c r="A1685" s="2"/>
      <c r="B1685" s="89"/>
      <c r="C1685" s="89"/>
      <c r="D1685" s="18">
        <f t="shared" si="439"/>
        <v>0</v>
      </c>
      <c r="E1685" s="18">
        <f>B1685*A1675</f>
        <v>0</v>
      </c>
      <c r="F1685" s="18">
        <f t="shared" si="440"/>
        <v>0</v>
      </c>
      <c r="G1685" s="142"/>
      <c r="H1685" s="18"/>
      <c r="I1685" s="89">
        <f t="shared" si="441"/>
        <v>0</v>
      </c>
      <c r="J1685" s="116"/>
      <c r="K1685" s="3">
        <f t="shared" si="442"/>
        <v>0</v>
      </c>
      <c r="L1685" s="3"/>
      <c r="M1685" s="77"/>
      <c r="N1685" s="77"/>
      <c r="O1685" s="77"/>
      <c r="P1685" s="77"/>
      <c r="Q1685" s="77"/>
      <c r="R1685" s="77"/>
      <c r="S1685" s="77"/>
      <c r="T1685" s="77"/>
      <c r="U1685" s="77"/>
      <c r="V1685" s="77"/>
      <c r="W1685" s="77"/>
      <c r="X1685" s="77"/>
      <c r="Y1685" s="77"/>
      <c r="Z1685" s="77"/>
    </row>
    <row r="1686" ht="15.75" customHeight="1">
      <c r="A1686" s="1"/>
      <c r="B1686" s="89"/>
      <c r="C1686" s="89"/>
      <c r="D1686" s="18">
        <f t="shared" si="439"/>
        <v>0</v>
      </c>
      <c r="E1686" s="18">
        <f>B1686*A1675</f>
        <v>0</v>
      </c>
      <c r="F1686" s="18">
        <f t="shared" si="440"/>
        <v>0</v>
      </c>
      <c r="G1686" s="142"/>
      <c r="H1686" s="18"/>
      <c r="I1686" s="89">
        <f t="shared" si="441"/>
        <v>0</v>
      </c>
      <c r="J1686" s="116"/>
      <c r="K1686" s="3">
        <f t="shared" si="442"/>
        <v>0</v>
      </c>
      <c r="L1686" s="3"/>
      <c r="M1686" s="77"/>
      <c r="N1686" s="77"/>
      <c r="O1686" s="77"/>
      <c r="P1686" s="77"/>
      <c r="Q1686" s="77"/>
      <c r="R1686" s="77"/>
      <c r="S1686" s="77"/>
      <c r="T1686" s="77"/>
      <c r="U1686" s="77"/>
      <c r="V1686" s="77"/>
      <c r="W1686" s="77"/>
      <c r="X1686" s="77"/>
      <c r="Y1686" s="77"/>
      <c r="Z1686" s="77"/>
    </row>
    <row r="1687" ht="15.75" customHeight="1">
      <c r="A1687" s="1"/>
      <c r="B1687" s="89"/>
      <c r="C1687" s="89"/>
      <c r="D1687" s="18">
        <f t="shared" si="439"/>
        <v>0</v>
      </c>
      <c r="E1687" s="18">
        <f>B1687*A1675</f>
        <v>0</v>
      </c>
      <c r="F1687" s="18">
        <f t="shared" si="440"/>
        <v>0</v>
      </c>
      <c r="G1687" s="142"/>
      <c r="H1687" s="18"/>
      <c r="I1687" s="89">
        <f t="shared" si="441"/>
        <v>0</v>
      </c>
      <c r="J1687" s="116"/>
      <c r="K1687" s="3">
        <f t="shared" si="442"/>
        <v>0</v>
      </c>
      <c r="L1687" s="3"/>
      <c r="M1687" s="77"/>
      <c r="N1687" s="77"/>
      <c r="O1687" s="77"/>
      <c r="P1687" s="77"/>
      <c r="Q1687" s="77"/>
      <c r="R1687" s="77"/>
      <c r="S1687" s="77"/>
      <c r="T1687" s="77"/>
      <c r="U1687" s="77"/>
      <c r="V1687" s="77"/>
      <c r="W1687" s="77"/>
      <c r="X1687" s="77"/>
      <c r="Y1687" s="77"/>
      <c r="Z1687" s="77"/>
    </row>
    <row r="1688" ht="15.75" customHeight="1">
      <c r="A1688" s="31"/>
      <c r="B1688" s="89"/>
      <c r="C1688" s="89"/>
      <c r="D1688" s="95">
        <f t="shared" si="439"/>
        <v>0</v>
      </c>
      <c r="E1688" s="95">
        <f>B1688*A1675</f>
        <v>0</v>
      </c>
      <c r="F1688" s="18">
        <f t="shared" si="440"/>
        <v>0</v>
      </c>
      <c r="G1688" s="87"/>
      <c r="H1688" s="18"/>
      <c r="I1688" s="89">
        <f t="shared" si="441"/>
        <v>0</v>
      </c>
      <c r="J1688" s="118"/>
      <c r="K1688" s="3">
        <f t="shared" si="442"/>
        <v>0</v>
      </c>
      <c r="L1688" s="3"/>
      <c r="M1688" s="77"/>
      <c r="N1688" s="77"/>
      <c r="O1688" s="77"/>
      <c r="P1688" s="77"/>
      <c r="Q1688" s="77"/>
      <c r="R1688" s="77"/>
      <c r="S1688" s="77"/>
      <c r="T1688" s="77"/>
      <c r="U1688" s="77"/>
      <c r="V1688" s="77"/>
      <c r="W1688" s="77"/>
      <c r="X1688" s="77"/>
      <c r="Y1688" s="77"/>
      <c r="Z1688" s="77"/>
    </row>
    <row r="1689" ht="15.75" customHeight="1">
      <c r="A1689" s="31"/>
      <c r="B1689" s="89"/>
      <c r="C1689" s="89"/>
      <c r="D1689" s="18">
        <f t="shared" si="439"/>
        <v>0</v>
      </c>
      <c r="E1689" s="18">
        <f>B1689*A1675</f>
        <v>0</v>
      </c>
      <c r="F1689" s="18">
        <f t="shared" si="440"/>
        <v>0</v>
      </c>
      <c r="G1689" s="143">
        <f>F1691/A1675</f>
        <v>0</v>
      </c>
      <c r="H1689" s="18"/>
      <c r="I1689" s="89">
        <f t="shared" si="441"/>
        <v>0</v>
      </c>
      <c r="J1689" s="3"/>
      <c r="K1689" s="3">
        <f t="shared" si="442"/>
        <v>0</v>
      </c>
      <c r="L1689" s="3"/>
      <c r="M1689" s="77"/>
      <c r="N1689" s="77"/>
      <c r="O1689" s="77"/>
      <c r="P1689" s="77"/>
      <c r="Q1689" s="77"/>
      <c r="R1689" s="77"/>
      <c r="S1689" s="77"/>
      <c r="T1689" s="77"/>
      <c r="U1689" s="77"/>
      <c r="V1689" s="77"/>
      <c r="W1689" s="77"/>
      <c r="X1689" s="77"/>
      <c r="Y1689" s="77"/>
      <c r="Z1689" s="77"/>
    </row>
    <row r="1690" ht="15.75" customHeight="1">
      <c r="A1690" s="31"/>
      <c r="B1690" s="89"/>
      <c r="C1690" s="89"/>
      <c r="D1690" s="18">
        <f t="shared" si="439"/>
        <v>0</v>
      </c>
      <c r="E1690" s="18">
        <f>B1690*A1675</f>
        <v>0</v>
      </c>
      <c r="F1690" s="18">
        <f t="shared" si="440"/>
        <v>0</v>
      </c>
      <c r="G1690" s="142"/>
      <c r="H1690" s="18"/>
      <c r="I1690" s="89">
        <f t="shared" si="441"/>
        <v>0</v>
      </c>
      <c r="J1690" s="3"/>
      <c r="K1690" s="3">
        <f t="shared" si="442"/>
        <v>0</v>
      </c>
      <c r="L1690" s="3"/>
      <c r="M1690" s="77"/>
      <c r="N1690" s="77"/>
      <c r="O1690" s="77"/>
      <c r="P1690" s="77"/>
      <c r="Q1690" s="77"/>
      <c r="R1690" s="77"/>
      <c r="S1690" s="77"/>
      <c r="T1690" s="77"/>
      <c r="U1690" s="77"/>
      <c r="V1690" s="77"/>
      <c r="W1690" s="77"/>
      <c r="X1690" s="77"/>
      <c r="Y1690" s="77"/>
      <c r="Z1690" s="77"/>
    </row>
    <row r="1691" ht="15.75" customHeight="1">
      <c r="A1691" s="4" t="s">
        <v>495</v>
      </c>
      <c r="B1691" s="97">
        <f>SUM(B1677:B1690)</f>
        <v>0</v>
      </c>
      <c r="C1691" s="96"/>
      <c r="D1691" s="97">
        <f t="shared" ref="D1691:F1691" si="443">SUM(D1677:D1690)</f>
        <v>0</v>
      </c>
      <c r="E1691" s="97">
        <f t="shared" si="443"/>
        <v>0</v>
      </c>
      <c r="F1691" s="97">
        <f t="shared" si="443"/>
        <v>0</v>
      </c>
      <c r="G1691" s="87"/>
      <c r="H1691" s="96"/>
      <c r="I1691" s="97">
        <f t="shared" ref="I1691:L1691" si="444">SUM(I1677:I1690)</f>
        <v>0</v>
      </c>
      <c r="J1691" s="98">
        <f t="shared" si="444"/>
        <v>0</v>
      </c>
      <c r="K1691" s="98">
        <f t="shared" si="444"/>
        <v>0</v>
      </c>
      <c r="L1691" s="98">
        <f t="shared" si="444"/>
        <v>0</v>
      </c>
      <c r="M1691" s="77"/>
      <c r="N1691" s="77"/>
      <c r="O1691" s="77"/>
      <c r="P1691" s="77"/>
      <c r="Q1691" s="77"/>
      <c r="R1691" s="77"/>
      <c r="S1691" s="77"/>
      <c r="T1691" s="77"/>
      <c r="U1691" s="77"/>
      <c r="V1691" s="77"/>
      <c r="W1691" s="77"/>
      <c r="X1691" s="77"/>
      <c r="Y1691" s="77"/>
      <c r="Z1691" s="77"/>
    </row>
    <row r="1692" ht="15.75" customHeight="1">
      <c r="A1692" s="8"/>
      <c r="B1692" s="100"/>
      <c r="C1692" s="100"/>
      <c r="D1692" s="100"/>
      <c r="E1692" s="100"/>
      <c r="F1692" s="100"/>
      <c r="G1692" s="100"/>
      <c r="H1692" s="100"/>
      <c r="I1692" s="101" t="s">
        <v>496</v>
      </c>
      <c r="J1692" s="100"/>
      <c r="K1692" s="100"/>
      <c r="L1692" s="101" t="s">
        <v>497</v>
      </c>
      <c r="M1692" s="77"/>
      <c r="N1692" s="77"/>
      <c r="O1692" s="77"/>
      <c r="P1692" s="77"/>
      <c r="Q1692" s="77"/>
      <c r="R1692" s="77"/>
      <c r="S1692" s="77"/>
      <c r="T1692" s="77"/>
      <c r="U1692" s="77"/>
      <c r="V1692" s="77"/>
      <c r="W1692" s="77"/>
      <c r="X1692" s="77"/>
      <c r="Y1692" s="77"/>
      <c r="Z1692" s="77"/>
    </row>
    <row r="1693" ht="15.75" customHeight="1">
      <c r="A1693" s="8"/>
      <c r="B1693" s="100"/>
      <c r="C1693" s="100"/>
      <c r="D1693" s="100"/>
      <c r="E1693" s="100"/>
      <c r="F1693" s="100"/>
      <c r="G1693" s="100"/>
      <c r="H1693" s="100"/>
      <c r="I1693" s="104">
        <f>G1689*A1675</f>
        <v>0</v>
      </c>
      <c r="J1693" s="100"/>
      <c r="K1693" s="100"/>
      <c r="L1693" s="104"/>
      <c r="M1693" s="77"/>
      <c r="N1693" s="77"/>
      <c r="O1693" s="77"/>
      <c r="P1693" s="77"/>
      <c r="Q1693" s="77"/>
      <c r="R1693" s="77"/>
      <c r="S1693" s="77"/>
      <c r="T1693" s="77"/>
      <c r="U1693" s="77"/>
      <c r="V1693" s="77"/>
      <c r="W1693" s="77"/>
      <c r="X1693" s="77"/>
      <c r="Y1693" s="77"/>
      <c r="Z1693" s="77"/>
    </row>
    <row r="1694" ht="15.75" customHeight="1">
      <c r="A1694" s="8"/>
      <c r="B1694" s="100"/>
      <c r="C1694" s="100"/>
      <c r="D1694" s="100"/>
      <c r="E1694" s="100"/>
      <c r="F1694" s="100"/>
      <c r="G1694" s="100"/>
      <c r="H1694" s="100"/>
      <c r="I1694" s="107"/>
      <c r="J1694" s="100"/>
      <c r="K1694" s="100"/>
      <c r="L1694" s="107"/>
      <c r="M1694" s="77"/>
      <c r="N1694" s="77"/>
      <c r="O1694" s="77"/>
      <c r="P1694" s="77"/>
      <c r="Q1694" s="77"/>
      <c r="R1694" s="77"/>
      <c r="S1694" s="77"/>
      <c r="T1694" s="77"/>
      <c r="U1694" s="77"/>
      <c r="V1694" s="77"/>
      <c r="W1694" s="77"/>
      <c r="X1694" s="77"/>
      <c r="Y1694" s="77"/>
      <c r="Z1694" s="77"/>
    </row>
    <row r="1695" ht="15.75" customHeight="1">
      <c r="A1695" s="8"/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77"/>
      <c r="N1695" s="77"/>
      <c r="O1695" s="77"/>
      <c r="P1695" s="77"/>
      <c r="Q1695" s="77"/>
      <c r="R1695" s="77"/>
      <c r="S1695" s="77"/>
      <c r="T1695" s="77"/>
      <c r="U1695" s="77"/>
      <c r="V1695" s="77"/>
      <c r="W1695" s="77"/>
      <c r="X1695" s="77"/>
      <c r="Y1695" s="77"/>
      <c r="Z1695" s="77"/>
    </row>
    <row r="1696" ht="15.75" customHeight="1">
      <c r="A1696" s="66"/>
      <c r="B1696" s="75"/>
      <c r="C1696" s="75"/>
      <c r="D1696" s="75"/>
      <c r="E1696" s="75"/>
      <c r="F1696" s="75"/>
      <c r="G1696" s="75"/>
      <c r="H1696" s="75"/>
      <c r="I1696" s="75"/>
      <c r="J1696" s="75"/>
      <c r="K1696" s="75"/>
      <c r="L1696" s="76"/>
      <c r="M1696" s="77"/>
      <c r="N1696" s="77"/>
      <c r="O1696" s="77"/>
      <c r="P1696" s="77"/>
      <c r="Q1696" s="77"/>
      <c r="R1696" s="77"/>
      <c r="S1696" s="77"/>
      <c r="T1696" s="77"/>
      <c r="U1696" s="77"/>
      <c r="V1696" s="77"/>
      <c r="W1696" s="77"/>
      <c r="X1696" s="77"/>
      <c r="Y1696" s="77"/>
      <c r="Z1696" s="77"/>
    </row>
    <row r="1697" ht="15.75" customHeight="1">
      <c r="A1697" s="78" t="s">
        <v>478</v>
      </c>
      <c r="B1697" s="79" t="s">
        <v>479</v>
      </c>
      <c r="C1697" s="75"/>
      <c r="D1697" s="76"/>
      <c r="E1697" s="80" t="s">
        <v>480</v>
      </c>
      <c r="F1697" s="75"/>
      <c r="G1697" s="76"/>
      <c r="H1697" s="79" t="s">
        <v>481</v>
      </c>
      <c r="I1697" s="75"/>
      <c r="J1697" s="75"/>
      <c r="K1697" s="75"/>
      <c r="L1697" s="76"/>
      <c r="M1697" s="77"/>
      <c r="N1697" s="77"/>
      <c r="O1697" s="77"/>
      <c r="P1697" s="77"/>
      <c r="Q1697" s="77"/>
      <c r="R1697" s="77"/>
      <c r="S1697" s="77"/>
      <c r="T1697" s="77"/>
      <c r="U1697" s="77"/>
      <c r="V1697" s="77"/>
      <c r="W1697" s="77"/>
      <c r="X1697" s="77"/>
      <c r="Y1697" s="77"/>
      <c r="Z1697" s="77"/>
    </row>
    <row r="1698" ht="15.75" customHeight="1">
      <c r="A1698" s="177">
        <v>4.0</v>
      </c>
      <c r="B1698" s="82" t="s">
        <v>482</v>
      </c>
      <c r="C1698" s="82" t="s">
        <v>483</v>
      </c>
      <c r="D1698" s="82" t="s">
        <v>484</v>
      </c>
      <c r="E1698" s="82" t="s">
        <v>485</v>
      </c>
      <c r="F1698" s="82" t="s">
        <v>484</v>
      </c>
      <c r="G1698" s="82" t="s">
        <v>524</v>
      </c>
      <c r="H1698" s="82" t="s">
        <v>486</v>
      </c>
      <c r="I1698" s="82" t="s">
        <v>487</v>
      </c>
      <c r="J1698" s="147" t="s">
        <v>488</v>
      </c>
      <c r="K1698" s="85" t="s">
        <v>489</v>
      </c>
      <c r="L1698" s="85" t="s">
        <v>490</v>
      </c>
      <c r="M1698" s="77"/>
      <c r="N1698" s="77"/>
      <c r="O1698" s="77"/>
      <c r="P1698" s="77"/>
      <c r="Q1698" s="77"/>
      <c r="R1698" s="77"/>
      <c r="S1698" s="77"/>
      <c r="T1698" s="77"/>
      <c r="U1698" s="77"/>
      <c r="V1698" s="77"/>
      <c r="W1698" s="77"/>
      <c r="X1698" s="77"/>
      <c r="Y1698" s="77"/>
      <c r="Z1698" s="77"/>
    </row>
    <row r="1699" ht="15.75" customHeight="1">
      <c r="A1699" s="86" t="s">
        <v>491</v>
      </c>
      <c r="B1699" s="87"/>
      <c r="C1699" s="87"/>
      <c r="D1699" s="87"/>
      <c r="E1699" s="87"/>
      <c r="F1699" s="87"/>
      <c r="G1699" s="87"/>
      <c r="H1699" s="87"/>
      <c r="I1699" s="87"/>
      <c r="J1699" s="115"/>
      <c r="K1699" s="87"/>
      <c r="L1699" s="87"/>
      <c r="M1699" s="77"/>
      <c r="N1699" s="77"/>
      <c r="O1699" s="77"/>
      <c r="P1699" s="77"/>
      <c r="Q1699" s="77"/>
      <c r="R1699" s="77"/>
      <c r="S1699" s="77"/>
      <c r="T1699" s="77"/>
      <c r="U1699" s="77"/>
      <c r="V1699" s="77"/>
      <c r="W1699" s="77"/>
      <c r="X1699" s="77"/>
      <c r="Y1699" s="77"/>
      <c r="Z1699" s="77"/>
    </row>
    <row r="1700" ht="15.75" customHeight="1">
      <c r="A1700" s="2"/>
      <c r="B1700" s="89"/>
      <c r="C1700" s="89"/>
      <c r="D1700" s="18">
        <f t="shared" ref="D1700:D1713" si="445">C1700*B1700</f>
        <v>0</v>
      </c>
      <c r="E1700" s="18">
        <f>B1700*A1698</f>
        <v>0</v>
      </c>
      <c r="F1700" s="18">
        <f t="shared" ref="F1700:F1713" si="446">E1700*C1700</f>
        <v>0</v>
      </c>
      <c r="G1700" s="140">
        <v>0.0</v>
      </c>
      <c r="H1700" s="18"/>
      <c r="I1700" s="89">
        <f t="shared" ref="I1700:I1713" si="447">H1700*E1700</f>
        <v>0</v>
      </c>
      <c r="J1700" s="116"/>
      <c r="K1700" s="3">
        <f t="shared" ref="K1700:K1713" si="448">J1700*I1700</f>
        <v>0</v>
      </c>
      <c r="L1700" s="3"/>
      <c r="M1700" s="77"/>
      <c r="N1700" s="77"/>
      <c r="O1700" s="77"/>
      <c r="P1700" s="77"/>
      <c r="Q1700" s="77"/>
      <c r="R1700" s="77"/>
      <c r="S1700" s="77"/>
      <c r="T1700" s="77"/>
      <c r="U1700" s="77"/>
      <c r="V1700" s="77"/>
      <c r="W1700" s="77"/>
      <c r="X1700" s="77"/>
      <c r="Y1700" s="77"/>
      <c r="Z1700" s="77"/>
    </row>
    <row r="1701" ht="15.75" customHeight="1">
      <c r="A1701" s="2"/>
      <c r="B1701" s="89"/>
      <c r="C1701" s="89"/>
      <c r="D1701" s="18">
        <f t="shared" si="445"/>
        <v>0</v>
      </c>
      <c r="E1701" s="18">
        <f>B1701*A1698</f>
        <v>0</v>
      </c>
      <c r="F1701" s="18">
        <f t="shared" si="446"/>
        <v>0</v>
      </c>
      <c r="G1701" s="87"/>
      <c r="H1701" s="18"/>
      <c r="I1701" s="89">
        <f t="shared" si="447"/>
        <v>0</v>
      </c>
      <c r="J1701" s="116"/>
      <c r="K1701" s="3">
        <f t="shared" si="448"/>
        <v>0</v>
      </c>
      <c r="L1701" s="3"/>
      <c r="M1701" s="77"/>
      <c r="N1701" s="77"/>
      <c r="O1701" s="77"/>
      <c r="P1701" s="77"/>
      <c r="Q1701" s="77"/>
      <c r="R1701" s="77"/>
      <c r="S1701" s="77"/>
      <c r="T1701" s="77"/>
      <c r="U1701" s="77"/>
      <c r="V1701" s="77"/>
      <c r="W1701" s="77"/>
      <c r="X1701" s="77"/>
      <c r="Y1701" s="77"/>
      <c r="Z1701" s="77"/>
    </row>
    <row r="1702" ht="15.75" customHeight="1">
      <c r="A1702" s="2"/>
      <c r="B1702" s="18"/>
      <c r="C1702" s="18"/>
      <c r="D1702" s="18">
        <f t="shared" si="445"/>
        <v>0</v>
      </c>
      <c r="E1702" s="18">
        <f>B1702*A1698</f>
        <v>0</v>
      </c>
      <c r="F1702" s="18">
        <f t="shared" si="446"/>
        <v>0</v>
      </c>
      <c r="G1702" s="148" t="s">
        <v>527</v>
      </c>
      <c r="H1702" s="18"/>
      <c r="I1702" s="89">
        <f t="shared" si="447"/>
        <v>0</v>
      </c>
      <c r="J1702" s="116"/>
      <c r="K1702" s="3">
        <f t="shared" si="448"/>
        <v>0</v>
      </c>
      <c r="L1702" s="3"/>
      <c r="M1702" s="77"/>
      <c r="N1702" s="77"/>
      <c r="O1702" s="77"/>
      <c r="P1702" s="77"/>
      <c r="Q1702" s="77"/>
      <c r="R1702" s="77"/>
      <c r="S1702" s="77"/>
      <c r="T1702" s="77"/>
      <c r="U1702" s="77"/>
      <c r="V1702" s="77"/>
      <c r="W1702" s="77"/>
      <c r="X1702" s="77"/>
      <c r="Y1702" s="77"/>
      <c r="Z1702" s="77"/>
    </row>
    <row r="1703" ht="15.75" customHeight="1">
      <c r="A1703" s="2"/>
      <c r="B1703" s="18"/>
      <c r="C1703" s="18"/>
      <c r="D1703" s="18">
        <f t="shared" si="445"/>
        <v>0</v>
      </c>
      <c r="E1703" s="18">
        <f>B1703*A1698</f>
        <v>0</v>
      </c>
      <c r="F1703" s="18">
        <f t="shared" si="446"/>
        <v>0</v>
      </c>
      <c r="G1703" s="142"/>
      <c r="H1703" s="18"/>
      <c r="I1703" s="89">
        <f t="shared" si="447"/>
        <v>0</v>
      </c>
      <c r="J1703" s="116"/>
      <c r="K1703" s="3">
        <f t="shared" si="448"/>
        <v>0</v>
      </c>
      <c r="L1703" s="3"/>
      <c r="M1703" s="77"/>
      <c r="N1703" s="77"/>
      <c r="O1703" s="77"/>
      <c r="P1703" s="77"/>
      <c r="Q1703" s="77"/>
      <c r="R1703" s="77"/>
      <c r="S1703" s="77"/>
      <c r="T1703" s="77"/>
      <c r="U1703" s="77"/>
      <c r="V1703" s="77"/>
      <c r="W1703" s="77"/>
      <c r="X1703" s="77"/>
      <c r="Y1703" s="77"/>
      <c r="Z1703" s="77"/>
    </row>
    <row r="1704" ht="15.75" customHeight="1">
      <c r="A1704" s="2"/>
      <c r="B1704" s="18"/>
      <c r="C1704" s="18"/>
      <c r="D1704" s="18">
        <f t="shared" si="445"/>
        <v>0</v>
      </c>
      <c r="E1704" s="18">
        <f>B1704*A1698</f>
        <v>0</v>
      </c>
      <c r="F1704" s="18">
        <f t="shared" si="446"/>
        <v>0</v>
      </c>
      <c r="G1704" s="142"/>
      <c r="H1704" s="18"/>
      <c r="I1704" s="89">
        <f t="shared" si="447"/>
        <v>0</v>
      </c>
      <c r="J1704" s="116"/>
      <c r="K1704" s="3">
        <f t="shared" si="448"/>
        <v>0</v>
      </c>
      <c r="L1704" s="3"/>
      <c r="M1704" s="77"/>
      <c r="N1704" s="77"/>
      <c r="O1704" s="77"/>
      <c r="P1704" s="77"/>
      <c r="Q1704" s="77"/>
      <c r="R1704" s="77"/>
      <c r="S1704" s="77"/>
      <c r="T1704" s="77"/>
      <c r="U1704" s="77"/>
      <c r="V1704" s="77"/>
      <c r="W1704" s="77"/>
      <c r="X1704" s="77"/>
      <c r="Y1704" s="77"/>
      <c r="Z1704" s="77"/>
    </row>
    <row r="1705" ht="15.75" customHeight="1">
      <c r="A1705" s="2"/>
      <c r="B1705" s="18"/>
      <c r="C1705" s="18"/>
      <c r="D1705" s="18">
        <f t="shared" si="445"/>
        <v>0</v>
      </c>
      <c r="E1705" s="18">
        <f>B1705*A1698</f>
        <v>0</v>
      </c>
      <c r="F1705" s="18">
        <f t="shared" si="446"/>
        <v>0</v>
      </c>
      <c r="G1705" s="87"/>
      <c r="H1705" s="18"/>
      <c r="I1705" s="89">
        <f t="shared" si="447"/>
        <v>0</v>
      </c>
      <c r="J1705" s="116"/>
      <c r="K1705" s="3">
        <f t="shared" si="448"/>
        <v>0</v>
      </c>
      <c r="L1705" s="3"/>
      <c r="M1705" s="77"/>
      <c r="N1705" s="77"/>
      <c r="O1705" s="77"/>
      <c r="P1705" s="77"/>
      <c r="Q1705" s="77"/>
      <c r="R1705" s="77"/>
      <c r="S1705" s="77"/>
      <c r="T1705" s="77"/>
      <c r="U1705" s="77"/>
      <c r="V1705" s="77"/>
      <c r="W1705" s="77"/>
      <c r="X1705" s="77"/>
      <c r="Y1705" s="77"/>
      <c r="Z1705" s="77"/>
    </row>
    <row r="1706" ht="15.75" customHeight="1">
      <c r="A1706" s="2"/>
      <c r="B1706" s="18"/>
      <c r="C1706" s="18"/>
      <c r="D1706" s="18">
        <f t="shared" si="445"/>
        <v>0</v>
      </c>
      <c r="E1706" s="18">
        <f>B1706*A1698</f>
        <v>0</v>
      </c>
      <c r="F1706" s="18">
        <f t="shared" si="446"/>
        <v>0</v>
      </c>
      <c r="G1706" s="59"/>
      <c r="H1706" s="18"/>
      <c r="I1706" s="89">
        <f t="shared" si="447"/>
        <v>0</v>
      </c>
      <c r="J1706" s="116"/>
      <c r="K1706" s="3">
        <f t="shared" si="448"/>
        <v>0</v>
      </c>
      <c r="L1706" s="3"/>
      <c r="M1706" s="77"/>
      <c r="N1706" s="77"/>
      <c r="O1706" s="77"/>
      <c r="P1706" s="77"/>
      <c r="Q1706" s="77"/>
      <c r="R1706" s="77"/>
      <c r="S1706" s="77"/>
      <c r="T1706" s="77"/>
      <c r="U1706" s="77"/>
      <c r="V1706" s="77"/>
      <c r="W1706" s="77"/>
      <c r="X1706" s="77"/>
      <c r="Y1706" s="77"/>
      <c r="Z1706" s="77"/>
    </row>
    <row r="1707" ht="15.75" customHeight="1">
      <c r="A1707" s="2"/>
      <c r="B1707" s="89"/>
      <c r="C1707" s="89"/>
      <c r="D1707" s="18">
        <f t="shared" si="445"/>
        <v>0</v>
      </c>
      <c r="E1707" s="18">
        <f>B1707*A1698</f>
        <v>0</v>
      </c>
      <c r="F1707" s="18">
        <f t="shared" si="446"/>
        <v>0</v>
      </c>
      <c r="G1707" s="148" t="s">
        <v>528</v>
      </c>
      <c r="H1707" s="18"/>
      <c r="I1707" s="89">
        <f t="shared" si="447"/>
        <v>0</v>
      </c>
      <c r="J1707" s="116"/>
      <c r="K1707" s="3">
        <f t="shared" si="448"/>
        <v>0</v>
      </c>
      <c r="L1707" s="3"/>
      <c r="M1707" s="77"/>
      <c r="N1707" s="77"/>
      <c r="O1707" s="77"/>
      <c r="P1707" s="77"/>
      <c r="Q1707" s="77"/>
      <c r="R1707" s="77"/>
      <c r="S1707" s="77"/>
      <c r="T1707" s="77"/>
      <c r="U1707" s="77"/>
      <c r="V1707" s="77"/>
      <c r="W1707" s="77"/>
      <c r="X1707" s="77"/>
      <c r="Y1707" s="77"/>
      <c r="Z1707" s="77"/>
    </row>
    <row r="1708" ht="15.75" customHeight="1">
      <c r="A1708" s="2"/>
      <c r="B1708" s="89"/>
      <c r="C1708" s="89"/>
      <c r="D1708" s="18">
        <f t="shared" si="445"/>
        <v>0</v>
      </c>
      <c r="E1708" s="18">
        <f>B1708*A1698</f>
        <v>0</v>
      </c>
      <c r="F1708" s="18">
        <f t="shared" si="446"/>
        <v>0</v>
      </c>
      <c r="G1708" s="142"/>
      <c r="H1708" s="18"/>
      <c r="I1708" s="89">
        <f t="shared" si="447"/>
        <v>0</v>
      </c>
      <c r="J1708" s="116"/>
      <c r="K1708" s="3">
        <f t="shared" si="448"/>
        <v>0</v>
      </c>
      <c r="L1708" s="3"/>
      <c r="M1708" s="77"/>
      <c r="N1708" s="77"/>
      <c r="O1708" s="77"/>
      <c r="P1708" s="77"/>
      <c r="Q1708" s="77"/>
      <c r="R1708" s="77"/>
      <c r="S1708" s="77"/>
      <c r="T1708" s="77"/>
      <c r="U1708" s="77"/>
      <c r="V1708" s="77"/>
      <c r="W1708" s="77"/>
      <c r="X1708" s="77"/>
      <c r="Y1708" s="77"/>
      <c r="Z1708" s="77"/>
    </row>
    <row r="1709" ht="15.75" customHeight="1">
      <c r="A1709" s="1"/>
      <c r="B1709" s="89"/>
      <c r="C1709" s="89"/>
      <c r="D1709" s="18">
        <f t="shared" si="445"/>
        <v>0</v>
      </c>
      <c r="E1709" s="18">
        <f>B1709*A1698</f>
        <v>0</v>
      </c>
      <c r="F1709" s="18">
        <f t="shared" si="446"/>
        <v>0</v>
      </c>
      <c r="G1709" s="142"/>
      <c r="H1709" s="18"/>
      <c r="I1709" s="89">
        <f t="shared" si="447"/>
        <v>0</v>
      </c>
      <c r="J1709" s="116"/>
      <c r="K1709" s="3">
        <f t="shared" si="448"/>
        <v>0</v>
      </c>
      <c r="L1709" s="3"/>
      <c r="M1709" s="77"/>
      <c r="N1709" s="77"/>
      <c r="O1709" s="77"/>
      <c r="P1709" s="77"/>
      <c r="Q1709" s="77"/>
      <c r="R1709" s="77"/>
      <c r="S1709" s="77"/>
      <c r="T1709" s="77"/>
      <c r="U1709" s="77"/>
      <c r="V1709" s="77"/>
      <c r="W1709" s="77"/>
      <c r="X1709" s="77"/>
      <c r="Y1709" s="77"/>
      <c r="Z1709" s="77"/>
    </row>
    <row r="1710" ht="15.75" customHeight="1">
      <c r="A1710" s="1"/>
      <c r="B1710" s="89"/>
      <c r="C1710" s="89"/>
      <c r="D1710" s="18">
        <f t="shared" si="445"/>
        <v>0</v>
      </c>
      <c r="E1710" s="18">
        <f>B1710*A1698</f>
        <v>0</v>
      </c>
      <c r="F1710" s="18">
        <f t="shared" si="446"/>
        <v>0</v>
      </c>
      <c r="G1710" s="142"/>
      <c r="H1710" s="18"/>
      <c r="I1710" s="89">
        <f t="shared" si="447"/>
        <v>0</v>
      </c>
      <c r="J1710" s="116"/>
      <c r="K1710" s="3">
        <f t="shared" si="448"/>
        <v>0</v>
      </c>
      <c r="L1710" s="3"/>
      <c r="M1710" s="77"/>
      <c r="N1710" s="77"/>
      <c r="O1710" s="77"/>
      <c r="P1710" s="77"/>
      <c r="Q1710" s="77"/>
      <c r="R1710" s="77"/>
      <c r="S1710" s="77"/>
      <c r="T1710" s="77"/>
      <c r="U1710" s="77"/>
      <c r="V1710" s="77"/>
      <c r="W1710" s="77"/>
      <c r="X1710" s="77"/>
      <c r="Y1710" s="77"/>
      <c r="Z1710" s="77"/>
    </row>
    <row r="1711" ht="15.75" customHeight="1">
      <c r="A1711" s="31"/>
      <c r="B1711" s="89"/>
      <c r="C1711" s="89"/>
      <c r="D1711" s="95">
        <f t="shared" si="445"/>
        <v>0</v>
      </c>
      <c r="E1711" s="95">
        <f>B1711*A1698</f>
        <v>0</v>
      </c>
      <c r="F1711" s="18">
        <f t="shared" si="446"/>
        <v>0</v>
      </c>
      <c r="G1711" s="87"/>
      <c r="H1711" s="18"/>
      <c r="I1711" s="89">
        <f t="shared" si="447"/>
        <v>0</v>
      </c>
      <c r="J1711" s="118"/>
      <c r="K1711" s="3">
        <f t="shared" si="448"/>
        <v>0</v>
      </c>
      <c r="L1711" s="3"/>
      <c r="M1711" s="77"/>
      <c r="N1711" s="77"/>
      <c r="O1711" s="77"/>
      <c r="P1711" s="77"/>
      <c r="Q1711" s="77"/>
      <c r="R1711" s="77"/>
      <c r="S1711" s="77"/>
      <c r="T1711" s="77"/>
      <c r="U1711" s="77"/>
      <c r="V1711" s="77"/>
      <c r="W1711" s="77"/>
      <c r="X1711" s="77"/>
      <c r="Y1711" s="77"/>
      <c r="Z1711" s="77"/>
    </row>
    <row r="1712" ht="15.75" customHeight="1">
      <c r="A1712" s="31"/>
      <c r="B1712" s="89"/>
      <c r="C1712" s="89"/>
      <c r="D1712" s="18">
        <f t="shared" si="445"/>
        <v>0</v>
      </c>
      <c r="E1712" s="18">
        <f>B1712*A1698</f>
        <v>0</v>
      </c>
      <c r="F1712" s="18">
        <f t="shared" si="446"/>
        <v>0</v>
      </c>
      <c r="G1712" s="143">
        <f>F1714/A1698</f>
        <v>0</v>
      </c>
      <c r="H1712" s="18"/>
      <c r="I1712" s="89">
        <f t="shared" si="447"/>
        <v>0</v>
      </c>
      <c r="J1712" s="3"/>
      <c r="K1712" s="3">
        <f t="shared" si="448"/>
        <v>0</v>
      </c>
      <c r="L1712" s="3"/>
      <c r="M1712" s="77"/>
      <c r="N1712" s="77"/>
      <c r="O1712" s="77"/>
      <c r="P1712" s="77"/>
      <c r="Q1712" s="77"/>
      <c r="R1712" s="77"/>
      <c r="S1712" s="77"/>
      <c r="T1712" s="77"/>
      <c r="U1712" s="77"/>
      <c r="V1712" s="77"/>
      <c r="W1712" s="77"/>
      <c r="X1712" s="77"/>
      <c r="Y1712" s="77"/>
      <c r="Z1712" s="77"/>
    </row>
    <row r="1713" ht="15.75" customHeight="1">
      <c r="A1713" s="31"/>
      <c r="B1713" s="89"/>
      <c r="C1713" s="89"/>
      <c r="D1713" s="18">
        <f t="shared" si="445"/>
        <v>0</v>
      </c>
      <c r="E1713" s="18">
        <f>B1713*A1698</f>
        <v>0</v>
      </c>
      <c r="F1713" s="18">
        <f t="shared" si="446"/>
        <v>0</v>
      </c>
      <c r="G1713" s="142"/>
      <c r="H1713" s="18"/>
      <c r="I1713" s="89">
        <f t="shared" si="447"/>
        <v>0</v>
      </c>
      <c r="J1713" s="3"/>
      <c r="K1713" s="3">
        <f t="shared" si="448"/>
        <v>0</v>
      </c>
      <c r="L1713" s="3"/>
      <c r="M1713" s="77"/>
      <c r="N1713" s="77"/>
      <c r="O1713" s="77"/>
      <c r="P1713" s="77"/>
      <c r="Q1713" s="77"/>
      <c r="R1713" s="77"/>
      <c r="S1713" s="77"/>
      <c r="T1713" s="77"/>
      <c r="U1713" s="77"/>
      <c r="V1713" s="77"/>
      <c r="W1713" s="77"/>
      <c r="X1713" s="77"/>
      <c r="Y1713" s="77"/>
      <c r="Z1713" s="77"/>
    </row>
    <row r="1714" ht="15.75" customHeight="1">
      <c r="A1714" s="4" t="s">
        <v>495</v>
      </c>
      <c r="B1714" s="97">
        <f>SUM(B1700:B1713)</f>
        <v>0</v>
      </c>
      <c r="C1714" s="96"/>
      <c r="D1714" s="97">
        <f t="shared" ref="D1714:F1714" si="449">SUM(D1700:D1713)</f>
        <v>0</v>
      </c>
      <c r="E1714" s="97">
        <f t="shared" si="449"/>
        <v>0</v>
      </c>
      <c r="F1714" s="97">
        <f t="shared" si="449"/>
        <v>0</v>
      </c>
      <c r="G1714" s="87"/>
      <c r="H1714" s="96"/>
      <c r="I1714" s="97">
        <f t="shared" ref="I1714:L1714" si="450">SUM(I1700:I1713)</f>
        <v>0</v>
      </c>
      <c r="J1714" s="98">
        <f t="shared" si="450"/>
        <v>0</v>
      </c>
      <c r="K1714" s="98">
        <f t="shared" si="450"/>
        <v>0</v>
      </c>
      <c r="L1714" s="98">
        <f t="shared" si="450"/>
        <v>0</v>
      </c>
      <c r="M1714" s="77"/>
      <c r="N1714" s="77"/>
      <c r="O1714" s="77"/>
      <c r="P1714" s="77"/>
      <c r="Q1714" s="77"/>
      <c r="R1714" s="77"/>
      <c r="S1714" s="77"/>
      <c r="T1714" s="77"/>
      <c r="U1714" s="77"/>
      <c r="V1714" s="77"/>
      <c r="W1714" s="77"/>
      <c r="X1714" s="77"/>
      <c r="Y1714" s="77"/>
      <c r="Z1714" s="77"/>
    </row>
    <row r="1715" ht="15.75" customHeight="1">
      <c r="A1715" s="8"/>
      <c r="B1715" s="100"/>
      <c r="C1715" s="100"/>
      <c r="D1715" s="100"/>
      <c r="E1715" s="100"/>
      <c r="F1715" s="100"/>
      <c r="G1715" s="100"/>
      <c r="H1715" s="100"/>
      <c r="I1715" s="101" t="s">
        <v>496</v>
      </c>
      <c r="J1715" s="100"/>
      <c r="K1715" s="100"/>
      <c r="L1715" s="101" t="s">
        <v>497</v>
      </c>
      <c r="M1715" s="77"/>
      <c r="N1715" s="77"/>
      <c r="O1715" s="77"/>
      <c r="P1715" s="77"/>
      <c r="Q1715" s="77"/>
      <c r="R1715" s="77"/>
      <c r="S1715" s="77"/>
      <c r="T1715" s="77"/>
      <c r="U1715" s="77"/>
      <c r="V1715" s="77"/>
      <c r="W1715" s="77"/>
      <c r="X1715" s="77"/>
      <c r="Y1715" s="77"/>
      <c r="Z1715" s="77"/>
    </row>
    <row r="1716" ht="15.75" customHeight="1">
      <c r="A1716" s="8"/>
      <c r="B1716" s="100"/>
      <c r="C1716" s="100"/>
      <c r="D1716" s="100"/>
      <c r="E1716" s="100"/>
      <c r="F1716" s="100"/>
      <c r="G1716" s="100"/>
      <c r="H1716" s="100"/>
      <c r="I1716" s="104">
        <f>G1712*A1698</f>
        <v>0</v>
      </c>
      <c r="J1716" s="100"/>
      <c r="K1716" s="100"/>
      <c r="L1716" s="104"/>
      <c r="M1716" s="77"/>
      <c r="N1716" s="77"/>
      <c r="O1716" s="77"/>
      <c r="P1716" s="77"/>
      <c r="Q1716" s="77"/>
      <c r="R1716" s="77"/>
      <c r="S1716" s="77"/>
      <c r="T1716" s="77"/>
      <c r="U1716" s="77"/>
      <c r="V1716" s="77"/>
      <c r="W1716" s="77"/>
      <c r="X1716" s="77"/>
      <c r="Y1716" s="77"/>
      <c r="Z1716" s="77"/>
    </row>
    <row r="1717" ht="15.75" customHeight="1">
      <c r="A1717" s="8"/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77"/>
      <c r="N1717" s="77"/>
      <c r="O1717" s="77"/>
      <c r="P1717" s="77"/>
      <c r="Q1717" s="77"/>
      <c r="R1717" s="77"/>
      <c r="S1717" s="77"/>
      <c r="T1717" s="77"/>
      <c r="U1717" s="77"/>
      <c r="V1717" s="77"/>
      <c r="W1717" s="77"/>
      <c r="X1717" s="77"/>
      <c r="Y1717" s="77"/>
      <c r="Z1717" s="77"/>
    </row>
    <row r="1718" ht="15.75" customHeight="1">
      <c r="A1718" s="8"/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77"/>
      <c r="N1718" s="77"/>
      <c r="O1718" s="77"/>
      <c r="P1718" s="77"/>
      <c r="Q1718" s="77"/>
      <c r="R1718" s="77"/>
      <c r="S1718" s="77"/>
      <c r="T1718" s="77"/>
      <c r="U1718" s="77"/>
      <c r="V1718" s="77"/>
      <c r="W1718" s="77"/>
      <c r="X1718" s="77"/>
      <c r="Y1718" s="77"/>
      <c r="Z1718" s="77"/>
    </row>
    <row r="1719" ht="15.75" customHeight="1">
      <c r="A1719" s="66"/>
      <c r="B1719" s="75"/>
      <c r="C1719" s="75"/>
      <c r="D1719" s="75"/>
      <c r="E1719" s="75"/>
      <c r="F1719" s="75"/>
      <c r="G1719" s="75"/>
      <c r="H1719" s="75"/>
      <c r="I1719" s="75"/>
      <c r="J1719" s="75"/>
      <c r="K1719" s="75"/>
      <c r="L1719" s="76"/>
      <c r="M1719" s="77"/>
      <c r="N1719" s="77"/>
      <c r="O1719" s="77"/>
      <c r="P1719" s="77"/>
      <c r="Q1719" s="77"/>
      <c r="R1719" s="77"/>
      <c r="S1719" s="77"/>
      <c r="T1719" s="77"/>
      <c r="U1719" s="77"/>
      <c r="V1719" s="77"/>
      <c r="W1719" s="77"/>
      <c r="X1719" s="77"/>
      <c r="Y1719" s="77"/>
      <c r="Z1719" s="77"/>
    </row>
    <row r="1720" ht="15.75" customHeight="1">
      <c r="A1720" s="78" t="s">
        <v>478</v>
      </c>
      <c r="B1720" s="79" t="s">
        <v>479</v>
      </c>
      <c r="C1720" s="75"/>
      <c r="D1720" s="76"/>
      <c r="E1720" s="80" t="s">
        <v>480</v>
      </c>
      <c r="F1720" s="75"/>
      <c r="G1720" s="76"/>
      <c r="H1720" s="79" t="s">
        <v>481</v>
      </c>
      <c r="I1720" s="75"/>
      <c r="J1720" s="75"/>
      <c r="K1720" s="75"/>
      <c r="L1720" s="76"/>
      <c r="M1720" s="77"/>
      <c r="N1720" s="77"/>
      <c r="O1720" s="77"/>
      <c r="P1720" s="77"/>
      <c r="Q1720" s="77"/>
      <c r="R1720" s="77"/>
      <c r="S1720" s="77"/>
      <c r="T1720" s="77"/>
      <c r="U1720" s="77"/>
      <c r="V1720" s="77"/>
      <c r="W1720" s="77"/>
      <c r="X1720" s="77"/>
      <c r="Y1720" s="77"/>
      <c r="Z1720" s="77"/>
    </row>
    <row r="1721" ht="15.75" customHeight="1">
      <c r="A1721" s="177">
        <v>4.0</v>
      </c>
      <c r="B1721" s="82" t="s">
        <v>482</v>
      </c>
      <c r="C1721" s="82" t="s">
        <v>483</v>
      </c>
      <c r="D1721" s="82" t="s">
        <v>484</v>
      </c>
      <c r="E1721" s="82" t="s">
        <v>485</v>
      </c>
      <c r="F1721" s="82" t="s">
        <v>484</v>
      </c>
      <c r="G1721" s="82" t="s">
        <v>524</v>
      </c>
      <c r="H1721" s="82" t="s">
        <v>486</v>
      </c>
      <c r="I1721" s="82" t="s">
        <v>487</v>
      </c>
      <c r="J1721" s="147" t="s">
        <v>488</v>
      </c>
      <c r="K1721" s="85" t="s">
        <v>489</v>
      </c>
      <c r="L1721" s="85" t="s">
        <v>490</v>
      </c>
      <c r="M1721" s="77"/>
      <c r="N1721" s="77"/>
      <c r="O1721" s="77"/>
      <c r="P1721" s="77"/>
      <c r="Q1721" s="77"/>
      <c r="R1721" s="77"/>
      <c r="S1721" s="77"/>
      <c r="T1721" s="77"/>
      <c r="U1721" s="77"/>
      <c r="V1721" s="77"/>
      <c r="W1721" s="77"/>
      <c r="X1721" s="77"/>
      <c r="Y1721" s="77"/>
      <c r="Z1721" s="77"/>
    </row>
    <row r="1722" ht="15.75" customHeight="1">
      <c r="A1722" s="86" t="s">
        <v>491</v>
      </c>
      <c r="B1722" s="87"/>
      <c r="C1722" s="87"/>
      <c r="D1722" s="87"/>
      <c r="E1722" s="87"/>
      <c r="F1722" s="87"/>
      <c r="G1722" s="87"/>
      <c r="H1722" s="87"/>
      <c r="I1722" s="87"/>
      <c r="J1722" s="115"/>
      <c r="K1722" s="87"/>
      <c r="L1722" s="87"/>
      <c r="M1722" s="77"/>
      <c r="N1722" s="77"/>
      <c r="O1722" s="77"/>
      <c r="P1722" s="77"/>
      <c r="Q1722" s="77"/>
      <c r="R1722" s="77"/>
      <c r="S1722" s="77"/>
      <c r="T1722" s="77"/>
      <c r="U1722" s="77"/>
      <c r="V1722" s="77"/>
      <c r="W1722" s="77"/>
      <c r="X1722" s="77"/>
      <c r="Y1722" s="77"/>
      <c r="Z1722" s="77"/>
    </row>
    <row r="1723" ht="15.75" customHeight="1">
      <c r="A1723" s="2"/>
      <c r="B1723" s="89"/>
      <c r="C1723" s="89"/>
      <c r="D1723" s="18">
        <f t="shared" ref="D1723:D1736" si="451">C1723*B1723</f>
        <v>0</v>
      </c>
      <c r="E1723" s="18">
        <f>B1723*A1721</f>
        <v>0</v>
      </c>
      <c r="F1723" s="18">
        <f t="shared" ref="F1723:F1736" si="452">E1723*C1723</f>
        <v>0</v>
      </c>
      <c r="G1723" s="140">
        <v>0.0</v>
      </c>
      <c r="H1723" s="18"/>
      <c r="I1723" s="89">
        <f t="shared" ref="I1723:I1736" si="453">H1723*E1723</f>
        <v>0</v>
      </c>
      <c r="J1723" s="116"/>
      <c r="K1723" s="3">
        <f t="shared" ref="K1723:K1736" si="454">J1723*I1723</f>
        <v>0</v>
      </c>
      <c r="L1723" s="3"/>
      <c r="M1723" s="77"/>
      <c r="N1723" s="77"/>
      <c r="O1723" s="77"/>
      <c r="P1723" s="77"/>
      <c r="Q1723" s="77"/>
      <c r="R1723" s="77"/>
      <c r="S1723" s="77"/>
      <c r="T1723" s="77"/>
      <c r="U1723" s="77"/>
      <c r="V1723" s="77"/>
      <c r="W1723" s="77"/>
      <c r="X1723" s="77"/>
      <c r="Y1723" s="77"/>
      <c r="Z1723" s="77"/>
    </row>
    <row r="1724" ht="15.75" customHeight="1">
      <c r="A1724" s="2"/>
      <c r="B1724" s="89"/>
      <c r="C1724" s="89"/>
      <c r="D1724" s="18">
        <f t="shared" si="451"/>
        <v>0</v>
      </c>
      <c r="E1724" s="18">
        <f>B1724*A1721</f>
        <v>0</v>
      </c>
      <c r="F1724" s="18">
        <f t="shared" si="452"/>
        <v>0</v>
      </c>
      <c r="G1724" s="87"/>
      <c r="H1724" s="18"/>
      <c r="I1724" s="89">
        <f t="shared" si="453"/>
        <v>0</v>
      </c>
      <c r="J1724" s="116"/>
      <c r="K1724" s="3">
        <f t="shared" si="454"/>
        <v>0</v>
      </c>
      <c r="L1724" s="3"/>
      <c r="M1724" s="77"/>
      <c r="N1724" s="77"/>
      <c r="O1724" s="77"/>
      <c r="P1724" s="77"/>
      <c r="Q1724" s="77"/>
      <c r="R1724" s="77"/>
      <c r="S1724" s="77"/>
      <c r="T1724" s="77"/>
      <c r="U1724" s="77"/>
      <c r="V1724" s="77"/>
      <c r="W1724" s="77"/>
      <c r="X1724" s="77"/>
      <c r="Y1724" s="77"/>
      <c r="Z1724" s="77"/>
    </row>
    <row r="1725" ht="15.75" customHeight="1">
      <c r="A1725" s="2"/>
      <c r="B1725" s="18"/>
      <c r="C1725" s="18"/>
      <c r="D1725" s="18">
        <f t="shared" si="451"/>
        <v>0</v>
      </c>
      <c r="E1725" s="18">
        <f>B1725*A1721</f>
        <v>0</v>
      </c>
      <c r="F1725" s="18">
        <f t="shared" si="452"/>
        <v>0</v>
      </c>
      <c r="G1725" s="148" t="s">
        <v>527</v>
      </c>
      <c r="H1725" s="18"/>
      <c r="I1725" s="89">
        <f t="shared" si="453"/>
        <v>0</v>
      </c>
      <c r="J1725" s="116"/>
      <c r="K1725" s="3">
        <f t="shared" si="454"/>
        <v>0</v>
      </c>
      <c r="L1725" s="3"/>
      <c r="M1725" s="77"/>
      <c r="N1725" s="77"/>
      <c r="O1725" s="77"/>
      <c r="P1725" s="77"/>
      <c r="Q1725" s="77"/>
      <c r="R1725" s="77"/>
      <c r="S1725" s="77"/>
      <c r="T1725" s="77"/>
      <c r="U1725" s="77"/>
      <c r="V1725" s="77"/>
      <c r="W1725" s="77"/>
      <c r="X1725" s="77"/>
      <c r="Y1725" s="77"/>
      <c r="Z1725" s="77"/>
    </row>
    <row r="1726" ht="15.75" customHeight="1">
      <c r="A1726" s="2"/>
      <c r="B1726" s="18"/>
      <c r="C1726" s="18"/>
      <c r="D1726" s="18">
        <f t="shared" si="451"/>
        <v>0</v>
      </c>
      <c r="E1726" s="18">
        <f>B1726*A1721</f>
        <v>0</v>
      </c>
      <c r="F1726" s="18">
        <f t="shared" si="452"/>
        <v>0</v>
      </c>
      <c r="G1726" s="142"/>
      <c r="H1726" s="18"/>
      <c r="I1726" s="89">
        <f t="shared" si="453"/>
        <v>0</v>
      </c>
      <c r="J1726" s="116"/>
      <c r="K1726" s="3">
        <f t="shared" si="454"/>
        <v>0</v>
      </c>
      <c r="L1726" s="3"/>
      <c r="M1726" s="77"/>
      <c r="N1726" s="77"/>
      <c r="O1726" s="77"/>
      <c r="P1726" s="77"/>
      <c r="Q1726" s="77"/>
      <c r="R1726" s="77"/>
      <c r="S1726" s="77"/>
      <c r="T1726" s="77"/>
      <c r="U1726" s="77"/>
      <c r="V1726" s="77"/>
      <c r="W1726" s="77"/>
      <c r="X1726" s="77"/>
      <c r="Y1726" s="77"/>
      <c r="Z1726" s="77"/>
    </row>
    <row r="1727" ht="15.75" customHeight="1">
      <c r="A1727" s="2"/>
      <c r="B1727" s="18"/>
      <c r="C1727" s="18"/>
      <c r="D1727" s="18">
        <f t="shared" si="451"/>
        <v>0</v>
      </c>
      <c r="E1727" s="18">
        <f>B1727*A1721</f>
        <v>0</v>
      </c>
      <c r="F1727" s="18">
        <f t="shared" si="452"/>
        <v>0</v>
      </c>
      <c r="G1727" s="142"/>
      <c r="H1727" s="18"/>
      <c r="I1727" s="89">
        <f t="shared" si="453"/>
        <v>0</v>
      </c>
      <c r="J1727" s="116"/>
      <c r="K1727" s="3">
        <f t="shared" si="454"/>
        <v>0</v>
      </c>
      <c r="L1727" s="3"/>
      <c r="M1727" s="77"/>
      <c r="N1727" s="77"/>
      <c r="O1727" s="77"/>
      <c r="P1727" s="77"/>
      <c r="Q1727" s="77"/>
      <c r="R1727" s="77"/>
      <c r="S1727" s="77"/>
      <c r="T1727" s="77"/>
      <c r="U1727" s="77"/>
      <c r="V1727" s="77"/>
      <c r="W1727" s="77"/>
      <c r="X1727" s="77"/>
      <c r="Y1727" s="77"/>
      <c r="Z1727" s="77"/>
    </row>
    <row r="1728" ht="15.75" customHeight="1">
      <c r="A1728" s="2"/>
      <c r="B1728" s="18"/>
      <c r="C1728" s="18"/>
      <c r="D1728" s="18">
        <f t="shared" si="451"/>
        <v>0</v>
      </c>
      <c r="E1728" s="18">
        <f>B1728*A1721</f>
        <v>0</v>
      </c>
      <c r="F1728" s="18">
        <f t="shared" si="452"/>
        <v>0</v>
      </c>
      <c r="G1728" s="87"/>
      <c r="H1728" s="18"/>
      <c r="I1728" s="89">
        <f t="shared" si="453"/>
        <v>0</v>
      </c>
      <c r="J1728" s="116"/>
      <c r="K1728" s="3">
        <f t="shared" si="454"/>
        <v>0</v>
      </c>
      <c r="L1728" s="3"/>
      <c r="M1728" s="77"/>
      <c r="N1728" s="77"/>
      <c r="O1728" s="77"/>
      <c r="P1728" s="77"/>
      <c r="Q1728" s="77"/>
      <c r="R1728" s="77"/>
      <c r="S1728" s="77"/>
      <c r="T1728" s="77"/>
      <c r="U1728" s="77"/>
      <c r="V1728" s="77"/>
      <c r="W1728" s="77"/>
      <c r="X1728" s="77"/>
      <c r="Y1728" s="77"/>
      <c r="Z1728" s="77"/>
    </row>
    <row r="1729" ht="15.75" customHeight="1">
      <c r="A1729" s="2"/>
      <c r="B1729" s="18"/>
      <c r="C1729" s="18"/>
      <c r="D1729" s="18">
        <f t="shared" si="451"/>
        <v>0</v>
      </c>
      <c r="E1729" s="18">
        <f>B1729*A1721</f>
        <v>0</v>
      </c>
      <c r="F1729" s="18">
        <f t="shared" si="452"/>
        <v>0</v>
      </c>
      <c r="G1729" s="59"/>
      <c r="H1729" s="18"/>
      <c r="I1729" s="89">
        <f t="shared" si="453"/>
        <v>0</v>
      </c>
      <c r="J1729" s="116"/>
      <c r="K1729" s="3">
        <f t="shared" si="454"/>
        <v>0</v>
      </c>
      <c r="L1729" s="3"/>
      <c r="M1729" s="77"/>
      <c r="N1729" s="77"/>
      <c r="O1729" s="77"/>
      <c r="P1729" s="77"/>
      <c r="Q1729" s="77"/>
      <c r="R1729" s="77"/>
      <c r="S1729" s="77"/>
      <c r="T1729" s="77"/>
      <c r="U1729" s="77"/>
      <c r="V1729" s="77"/>
      <c r="W1729" s="77"/>
      <c r="X1729" s="77"/>
      <c r="Y1729" s="77"/>
      <c r="Z1729" s="77"/>
    </row>
    <row r="1730" ht="15.75" customHeight="1">
      <c r="A1730" s="2"/>
      <c r="B1730" s="89"/>
      <c r="C1730" s="89"/>
      <c r="D1730" s="18">
        <f t="shared" si="451"/>
        <v>0</v>
      </c>
      <c r="E1730" s="18">
        <f>B1730*A1721</f>
        <v>0</v>
      </c>
      <c r="F1730" s="18">
        <f t="shared" si="452"/>
        <v>0</v>
      </c>
      <c r="G1730" s="148" t="s">
        <v>528</v>
      </c>
      <c r="H1730" s="18"/>
      <c r="I1730" s="89">
        <f t="shared" si="453"/>
        <v>0</v>
      </c>
      <c r="J1730" s="116"/>
      <c r="K1730" s="3">
        <f t="shared" si="454"/>
        <v>0</v>
      </c>
      <c r="L1730" s="3"/>
      <c r="M1730" s="77"/>
      <c r="N1730" s="77"/>
      <c r="O1730" s="77"/>
      <c r="P1730" s="77"/>
      <c r="Q1730" s="77"/>
      <c r="R1730" s="77"/>
      <c r="S1730" s="77"/>
      <c r="T1730" s="77"/>
      <c r="U1730" s="77"/>
      <c r="V1730" s="77"/>
      <c r="W1730" s="77"/>
      <c r="X1730" s="77"/>
      <c r="Y1730" s="77"/>
      <c r="Z1730" s="77"/>
    </row>
    <row r="1731" ht="15.75" customHeight="1">
      <c r="A1731" s="2"/>
      <c r="B1731" s="89"/>
      <c r="C1731" s="89"/>
      <c r="D1731" s="18">
        <f t="shared" si="451"/>
        <v>0</v>
      </c>
      <c r="E1731" s="18">
        <f>B1731*A1721</f>
        <v>0</v>
      </c>
      <c r="F1731" s="18">
        <f t="shared" si="452"/>
        <v>0</v>
      </c>
      <c r="G1731" s="142"/>
      <c r="H1731" s="18"/>
      <c r="I1731" s="89">
        <f t="shared" si="453"/>
        <v>0</v>
      </c>
      <c r="J1731" s="116"/>
      <c r="K1731" s="3">
        <f t="shared" si="454"/>
        <v>0</v>
      </c>
      <c r="L1731" s="3"/>
      <c r="M1731" s="77"/>
      <c r="N1731" s="77"/>
      <c r="O1731" s="77"/>
      <c r="P1731" s="77"/>
      <c r="Q1731" s="77"/>
      <c r="R1731" s="77"/>
      <c r="S1731" s="77"/>
      <c r="T1731" s="77"/>
      <c r="U1731" s="77"/>
      <c r="V1731" s="77"/>
      <c r="W1731" s="77"/>
      <c r="X1731" s="77"/>
      <c r="Y1731" s="77"/>
      <c r="Z1731" s="77"/>
    </row>
    <row r="1732" ht="15.75" customHeight="1">
      <c r="A1732" s="1"/>
      <c r="B1732" s="89"/>
      <c r="C1732" s="89"/>
      <c r="D1732" s="18">
        <f t="shared" si="451"/>
        <v>0</v>
      </c>
      <c r="E1732" s="18">
        <f>B1732*A1721</f>
        <v>0</v>
      </c>
      <c r="F1732" s="18">
        <f t="shared" si="452"/>
        <v>0</v>
      </c>
      <c r="G1732" s="142"/>
      <c r="H1732" s="18"/>
      <c r="I1732" s="89">
        <f t="shared" si="453"/>
        <v>0</v>
      </c>
      <c r="J1732" s="116"/>
      <c r="K1732" s="3">
        <f t="shared" si="454"/>
        <v>0</v>
      </c>
      <c r="L1732" s="3"/>
      <c r="M1732" s="77"/>
      <c r="N1732" s="77"/>
      <c r="O1732" s="77"/>
      <c r="P1732" s="77"/>
      <c r="Q1732" s="77"/>
      <c r="R1732" s="77"/>
      <c r="S1732" s="77"/>
      <c r="T1732" s="77"/>
      <c r="U1732" s="77"/>
      <c r="V1732" s="77"/>
      <c r="W1732" s="77"/>
      <c r="X1732" s="77"/>
      <c r="Y1732" s="77"/>
      <c r="Z1732" s="77"/>
    </row>
    <row r="1733" ht="15.75" customHeight="1">
      <c r="A1733" s="1"/>
      <c r="B1733" s="89"/>
      <c r="C1733" s="89"/>
      <c r="D1733" s="18">
        <f t="shared" si="451"/>
        <v>0</v>
      </c>
      <c r="E1733" s="18">
        <f>B1733*A1721</f>
        <v>0</v>
      </c>
      <c r="F1733" s="18">
        <f t="shared" si="452"/>
        <v>0</v>
      </c>
      <c r="G1733" s="142"/>
      <c r="H1733" s="18"/>
      <c r="I1733" s="89">
        <f t="shared" si="453"/>
        <v>0</v>
      </c>
      <c r="J1733" s="116"/>
      <c r="K1733" s="3">
        <f t="shared" si="454"/>
        <v>0</v>
      </c>
      <c r="L1733" s="3"/>
      <c r="M1733" s="77"/>
      <c r="N1733" s="77"/>
      <c r="O1733" s="77"/>
      <c r="P1733" s="77"/>
      <c r="Q1733" s="77"/>
      <c r="R1733" s="77"/>
      <c r="S1733" s="77"/>
      <c r="T1733" s="77"/>
      <c r="U1733" s="77"/>
      <c r="V1733" s="77"/>
      <c r="W1733" s="77"/>
      <c r="X1733" s="77"/>
      <c r="Y1733" s="77"/>
      <c r="Z1733" s="77"/>
    </row>
    <row r="1734" ht="15.75" customHeight="1">
      <c r="A1734" s="31"/>
      <c r="B1734" s="89"/>
      <c r="C1734" s="89"/>
      <c r="D1734" s="95">
        <f t="shared" si="451"/>
        <v>0</v>
      </c>
      <c r="E1734" s="95">
        <f>B1734*A1721</f>
        <v>0</v>
      </c>
      <c r="F1734" s="18">
        <f t="shared" si="452"/>
        <v>0</v>
      </c>
      <c r="G1734" s="87"/>
      <c r="H1734" s="18"/>
      <c r="I1734" s="89">
        <f t="shared" si="453"/>
        <v>0</v>
      </c>
      <c r="J1734" s="118"/>
      <c r="K1734" s="3">
        <f t="shared" si="454"/>
        <v>0</v>
      </c>
      <c r="L1734" s="3"/>
      <c r="M1734" s="77"/>
      <c r="N1734" s="77"/>
      <c r="O1734" s="77"/>
      <c r="P1734" s="77"/>
      <c r="Q1734" s="77"/>
      <c r="R1734" s="77"/>
      <c r="S1734" s="77"/>
      <c r="T1734" s="77"/>
      <c r="U1734" s="77"/>
      <c r="V1734" s="77"/>
      <c r="W1734" s="77"/>
      <c r="X1734" s="77"/>
      <c r="Y1734" s="77"/>
      <c r="Z1734" s="77"/>
    </row>
    <row r="1735" ht="15.75" customHeight="1">
      <c r="A1735" s="31"/>
      <c r="B1735" s="89"/>
      <c r="C1735" s="89"/>
      <c r="D1735" s="18">
        <f t="shared" si="451"/>
        <v>0</v>
      </c>
      <c r="E1735" s="18">
        <f>B1735*A1721</f>
        <v>0</v>
      </c>
      <c r="F1735" s="18">
        <f t="shared" si="452"/>
        <v>0</v>
      </c>
      <c r="G1735" s="143">
        <f>F1737/A1721</f>
        <v>0</v>
      </c>
      <c r="H1735" s="18"/>
      <c r="I1735" s="89">
        <f t="shared" si="453"/>
        <v>0</v>
      </c>
      <c r="J1735" s="3"/>
      <c r="K1735" s="3">
        <f t="shared" si="454"/>
        <v>0</v>
      </c>
      <c r="L1735" s="3"/>
      <c r="M1735" s="77"/>
      <c r="N1735" s="77"/>
      <c r="O1735" s="77"/>
      <c r="P1735" s="77"/>
      <c r="Q1735" s="77"/>
      <c r="R1735" s="77"/>
      <c r="S1735" s="77"/>
      <c r="T1735" s="77"/>
      <c r="U1735" s="77"/>
      <c r="V1735" s="77"/>
      <c r="W1735" s="77"/>
      <c r="X1735" s="77"/>
      <c r="Y1735" s="77"/>
      <c r="Z1735" s="77"/>
    </row>
    <row r="1736" ht="15.75" customHeight="1">
      <c r="A1736" s="31"/>
      <c r="B1736" s="89"/>
      <c r="C1736" s="89"/>
      <c r="D1736" s="18">
        <f t="shared" si="451"/>
        <v>0</v>
      </c>
      <c r="E1736" s="18">
        <f>B1736*A1721</f>
        <v>0</v>
      </c>
      <c r="F1736" s="18">
        <f t="shared" si="452"/>
        <v>0</v>
      </c>
      <c r="G1736" s="142"/>
      <c r="H1736" s="18"/>
      <c r="I1736" s="89">
        <f t="shared" si="453"/>
        <v>0</v>
      </c>
      <c r="J1736" s="3"/>
      <c r="K1736" s="3">
        <f t="shared" si="454"/>
        <v>0</v>
      </c>
      <c r="L1736" s="3"/>
      <c r="M1736" s="77"/>
      <c r="N1736" s="77"/>
      <c r="O1736" s="77"/>
      <c r="P1736" s="77"/>
      <c r="Q1736" s="77"/>
      <c r="R1736" s="77"/>
      <c r="S1736" s="77"/>
      <c r="T1736" s="77"/>
      <c r="U1736" s="77"/>
      <c r="V1736" s="77"/>
      <c r="W1736" s="77"/>
      <c r="X1736" s="77"/>
      <c r="Y1736" s="77"/>
      <c r="Z1736" s="77"/>
    </row>
    <row r="1737" ht="15.75" customHeight="1">
      <c r="A1737" s="4" t="s">
        <v>495</v>
      </c>
      <c r="B1737" s="97">
        <f>SUM(B1723:B1736)</f>
        <v>0</v>
      </c>
      <c r="C1737" s="96"/>
      <c r="D1737" s="97">
        <f t="shared" ref="D1737:F1737" si="455">SUM(D1723:D1736)</f>
        <v>0</v>
      </c>
      <c r="E1737" s="97">
        <f t="shared" si="455"/>
        <v>0</v>
      </c>
      <c r="F1737" s="97">
        <f t="shared" si="455"/>
        <v>0</v>
      </c>
      <c r="G1737" s="87"/>
      <c r="H1737" s="96"/>
      <c r="I1737" s="97">
        <f t="shared" ref="I1737:L1737" si="456">SUM(I1723:I1736)</f>
        <v>0</v>
      </c>
      <c r="J1737" s="98">
        <f t="shared" si="456"/>
        <v>0</v>
      </c>
      <c r="K1737" s="98">
        <f t="shared" si="456"/>
        <v>0</v>
      </c>
      <c r="L1737" s="98">
        <f t="shared" si="456"/>
        <v>0</v>
      </c>
      <c r="M1737" s="77"/>
      <c r="N1737" s="77"/>
      <c r="O1737" s="77"/>
      <c r="P1737" s="77"/>
      <c r="Q1737" s="77"/>
      <c r="R1737" s="77"/>
      <c r="S1737" s="77"/>
      <c r="T1737" s="77"/>
      <c r="U1737" s="77"/>
      <c r="V1737" s="77"/>
      <c r="W1737" s="77"/>
      <c r="X1737" s="77"/>
      <c r="Y1737" s="77"/>
      <c r="Z1737" s="77"/>
    </row>
    <row r="1738" ht="15.75" customHeight="1">
      <c r="A1738" s="8"/>
      <c r="B1738" s="100"/>
      <c r="C1738" s="100"/>
      <c r="D1738" s="100"/>
      <c r="E1738" s="100"/>
      <c r="F1738" s="100"/>
      <c r="G1738" s="100"/>
      <c r="H1738" s="100"/>
      <c r="I1738" s="101" t="s">
        <v>496</v>
      </c>
      <c r="J1738" s="100"/>
      <c r="K1738" s="100"/>
      <c r="L1738" s="101" t="s">
        <v>497</v>
      </c>
      <c r="M1738" s="77"/>
      <c r="N1738" s="77"/>
      <c r="O1738" s="77"/>
      <c r="P1738" s="77"/>
      <c r="Q1738" s="77"/>
      <c r="R1738" s="77"/>
      <c r="S1738" s="77"/>
      <c r="T1738" s="77"/>
      <c r="U1738" s="77"/>
      <c r="V1738" s="77"/>
      <c r="W1738" s="77"/>
      <c r="X1738" s="77"/>
      <c r="Y1738" s="77"/>
      <c r="Z1738" s="77"/>
    </row>
    <row r="1739" ht="15.75" customHeight="1">
      <c r="A1739" s="8"/>
      <c r="B1739" s="100"/>
      <c r="C1739" s="100"/>
      <c r="D1739" s="100"/>
      <c r="E1739" s="100"/>
      <c r="F1739" s="100"/>
      <c r="G1739" s="100"/>
      <c r="H1739" s="100"/>
      <c r="I1739" s="104">
        <f>G1735*A1721</f>
        <v>0</v>
      </c>
      <c r="J1739" s="100"/>
      <c r="K1739" s="100"/>
      <c r="L1739" s="104"/>
      <c r="M1739" s="77"/>
      <c r="N1739" s="77"/>
      <c r="O1739" s="77"/>
      <c r="P1739" s="77"/>
      <c r="Q1739" s="77"/>
      <c r="R1739" s="77"/>
      <c r="S1739" s="77"/>
      <c r="T1739" s="77"/>
      <c r="U1739" s="77"/>
      <c r="V1739" s="77"/>
      <c r="W1739" s="77"/>
      <c r="X1739" s="77"/>
      <c r="Y1739" s="77"/>
      <c r="Z1739" s="77"/>
    </row>
    <row r="1740" ht="15.75" customHeight="1">
      <c r="A1740" s="8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77"/>
      <c r="N1740" s="77"/>
      <c r="O1740" s="77"/>
      <c r="P1740" s="77"/>
      <c r="Q1740" s="77"/>
      <c r="R1740" s="77"/>
      <c r="S1740" s="77"/>
      <c r="T1740" s="77"/>
      <c r="U1740" s="77"/>
      <c r="V1740" s="77"/>
      <c r="W1740" s="77"/>
      <c r="X1740" s="77"/>
      <c r="Y1740" s="77"/>
      <c r="Z1740" s="77"/>
    </row>
    <row r="1741" ht="15.75" customHeight="1">
      <c r="A1741" s="8"/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77"/>
      <c r="N1741" s="77"/>
      <c r="O1741" s="77"/>
      <c r="P1741" s="77"/>
      <c r="Q1741" s="77"/>
      <c r="R1741" s="77"/>
      <c r="S1741" s="77"/>
      <c r="T1741" s="77"/>
      <c r="U1741" s="77"/>
      <c r="V1741" s="77"/>
      <c r="W1741" s="77"/>
      <c r="X1741" s="77"/>
      <c r="Y1741" s="77"/>
      <c r="Z1741" s="77"/>
    </row>
    <row r="1742" ht="15.75" customHeight="1">
      <c r="A1742" s="78" t="s">
        <v>478</v>
      </c>
      <c r="B1742" s="79" t="s">
        <v>479</v>
      </c>
      <c r="C1742" s="75"/>
      <c r="D1742" s="76"/>
      <c r="E1742" s="80" t="s">
        <v>480</v>
      </c>
      <c r="F1742" s="75"/>
      <c r="G1742" s="76"/>
      <c r="H1742" s="79" t="s">
        <v>481</v>
      </c>
      <c r="I1742" s="75"/>
      <c r="J1742" s="75"/>
      <c r="K1742" s="75"/>
      <c r="L1742" s="76"/>
      <c r="M1742" s="77"/>
      <c r="N1742" s="77"/>
      <c r="O1742" s="77"/>
      <c r="P1742" s="77"/>
      <c r="Q1742" s="77"/>
      <c r="R1742" s="77"/>
      <c r="S1742" s="77"/>
      <c r="T1742" s="77"/>
      <c r="U1742" s="77"/>
      <c r="V1742" s="77"/>
      <c r="W1742" s="77"/>
      <c r="X1742" s="77"/>
      <c r="Y1742" s="77"/>
      <c r="Z1742" s="77"/>
    </row>
    <row r="1743" ht="15.75" customHeight="1">
      <c r="A1743" s="177">
        <v>4.0</v>
      </c>
      <c r="B1743" s="82" t="s">
        <v>482</v>
      </c>
      <c r="C1743" s="82" t="s">
        <v>483</v>
      </c>
      <c r="D1743" s="82" t="s">
        <v>484</v>
      </c>
      <c r="E1743" s="82" t="s">
        <v>485</v>
      </c>
      <c r="F1743" s="82" t="s">
        <v>484</v>
      </c>
      <c r="G1743" s="82" t="s">
        <v>524</v>
      </c>
      <c r="H1743" s="82" t="s">
        <v>486</v>
      </c>
      <c r="I1743" s="82" t="s">
        <v>487</v>
      </c>
      <c r="J1743" s="147" t="s">
        <v>488</v>
      </c>
      <c r="K1743" s="85" t="s">
        <v>489</v>
      </c>
      <c r="L1743" s="85" t="s">
        <v>490</v>
      </c>
      <c r="M1743" s="77"/>
      <c r="N1743" s="77"/>
      <c r="O1743" s="77"/>
      <c r="P1743" s="77"/>
      <c r="Q1743" s="77"/>
      <c r="R1743" s="77"/>
      <c r="S1743" s="77"/>
      <c r="T1743" s="77"/>
      <c r="U1743" s="77"/>
      <c r="V1743" s="77"/>
      <c r="W1743" s="77"/>
      <c r="X1743" s="77"/>
      <c r="Y1743" s="77"/>
      <c r="Z1743" s="77"/>
    </row>
    <row r="1744" ht="15.75" customHeight="1">
      <c r="A1744" s="86" t="s">
        <v>491</v>
      </c>
      <c r="B1744" s="87"/>
      <c r="C1744" s="87"/>
      <c r="D1744" s="87"/>
      <c r="E1744" s="87"/>
      <c r="F1744" s="87"/>
      <c r="G1744" s="87"/>
      <c r="H1744" s="87"/>
      <c r="I1744" s="87"/>
      <c r="J1744" s="115"/>
      <c r="K1744" s="87"/>
      <c r="L1744" s="87"/>
      <c r="M1744" s="77"/>
      <c r="N1744" s="77"/>
      <c r="O1744" s="77"/>
      <c r="P1744" s="77"/>
      <c r="Q1744" s="77"/>
      <c r="R1744" s="77"/>
      <c r="S1744" s="77"/>
      <c r="T1744" s="77"/>
      <c r="U1744" s="77"/>
      <c r="V1744" s="77"/>
      <c r="W1744" s="77"/>
      <c r="X1744" s="77"/>
      <c r="Y1744" s="77"/>
      <c r="Z1744" s="77"/>
    </row>
    <row r="1745" ht="15.75" customHeight="1">
      <c r="A1745" s="2"/>
      <c r="B1745" s="89"/>
      <c r="C1745" s="89"/>
      <c r="D1745" s="18">
        <f t="shared" ref="D1745:D1758" si="457">C1745*B1745</f>
        <v>0</v>
      </c>
      <c r="E1745" s="18">
        <f>B1745*A1743</f>
        <v>0</v>
      </c>
      <c r="F1745" s="18">
        <f t="shared" ref="F1745:F1758" si="458">E1745*C1745</f>
        <v>0</v>
      </c>
      <c r="G1745" s="140">
        <v>0.0</v>
      </c>
      <c r="H1745" s="18"/>
      <c r="I1745" s="89">
        <f t="shared" ref="I1745:I1758" si="459">H1745*E1745</f>
        <v>0</v>
      </c>
      <c r="J1745" s="116"/>
      <c r="K1745" s="3">
        <f t="shared" ref="K1745:K1758" si="460">J1745*I1745</f>
        <v>0</v>
      </c>
      <c r="L1745" s="3"/>
      <c r="M1745" s="77"/>
      <c r="N1745" s="77"/>
      <c r="O1745" s="77"/>
      <c r="P1745" s="77"/>
      <c r="Q1745" s="77"/>
      <c r="R1745" s="77"/>
      <c r="S1745" s="77"/>
      <c r="T1745" s="77"/>
      <c r="U1745" s="77"/>
      <c r="V1745" s="77"/>
      <c r="W1745" s="77"/>
      <c r="X1745" s="77"/>
      <c r="Y1745" s="77"/>
      <c r="Z1745" s="77"/>
    </row>
    <row r="1746" ht="15.75" customHeight="1">
      <c r="A1746" s="2"/>
      <c r="B1746" s="89"/>
      <c r="C1746" s="89"/>
      <c r="D1746" s="18">
        <f t="shared" si="457"/>
        <v>0</v>
      </c>
      <c r="E1746" s="18">
        <f>B1746*A1743</f>
        <v>0</v>
      </c>
      <c r="F1746" s="18">
        <f t="shared" si="458"/>
        <v>0</v>
      </c>
      <c r="G1746" s="87"/>
      <c r="H1746" s="18"/>
      <c r="I1746" s="89">
        <f t="shared" si="459"/>
        <v>0</v>
      </c>
      <c r="J1746" s="116"/>
      <c r="K1746" s="3">
        <f t="shared" si="460"/>
        <v>0</v>
      </c>
      <c r="L1746" s="3"/>
      <c r="M1746" s="77"/>
      <c r="N1746" s="77"/>
      <c r="O1746" s="77"/>
      <c r="P1746" s="77"/>
      <c r="Q1746" s="77"/>
      <c r="R1746" s="77"/>
      <c r="S1746" s="77"/>
      <c r="T1746" s="77"/>
      <c r="U1746" s="77"/>
      <c r="V1746" s="77"/>
      <c r="W1746" s="77"/>
      <c r="X1746" s="77"/>
      <c r="Y1746" s="77"/>
      <c r="Z1746" s="77"/>
    </row>
    <row r="1747" ht="15.75" customHeight="1">
      <c r="A1747" s="2"/>
      <c r="B1747" s="18"/>
      <c r="C1747" s="18"/>
      <c r="D1747" s="18">
        <f t="shared" si="457"/>
        <v>0</v>
      </c>
      <c r="E1747" s="18">
        <f>B1747*A1743</f>
        <v>0</v>
      </c>
      <c r="F1747" s="18">
        <f t="shared" si="458"/>
        <v>0</v>
      </c>
      <c r="G1747" s="148" t="s">
        <v>527</v>
      </c>
      <c r="H1747" s="18"/>
      <c r="I1747" s="89">
        <f t="shared" si="459"/>
        <v>0</v>
      </c>
      <c r="J1747" s="116"/>
      <c r="K1747" s="3">
        <f t="shared" si="460"/>
        <v>0</v>
      </c>
      <c r="L1747" s="3"/>
      <c r="M1747" s="77"/>
      <c r="N1747" s="77"/>
      <c r="O1747" s="77"/>
      <c r="P1747" s="77"/>
      <c r="Q1747" s="77"/>
      <c r="R1747" s="77"/>
      <c r="S1747" s="77"/>
      <c r="T1747" s="77"/>
      <c r="U1747" s="77"/>
      <c r="V1747" s="77"/>
      <c r="W1747" s="77"/>
      <c r="X1747" s="77"/>
      <c r="Y1747" s="77"/>
      <c r="Z1747" s="77"/>
    </row>
    <row r="1748" ht="15.75" customHeight="1">
      <c r="A1748" s="2"/>
      <c r="B1748" s="18"/>
      <c r="C1748" s="18"/>
      <c r="D1748" s="18">
        <f t="shared" si="457"/>
        <v>0</v>
      </c>
      <c r="E1748" s="18">
        <f>B1748*A1743</f>
        <v>0</v>
      </c>
      <c r="F1748" s="18">
        <f t="shared" si="458"/>
        <v>0</v>
      </c>
      <c r="G1748" s="142"/>
      <c r="H1748" s="18"/>
      <c r="I1748" s="89">
        <f t="shared" si="459"/>
        <v>0</v>
      </c>
      <c r="J1748" s="116"/>
      <c r="K1748" s="3">
        <f t="shared" si="460"/>
        <v>0</v>
      </c>
      <c r="L1748" s="3"/>
      <c r="M1748" s="77"/>
      <c r="N1748" s="77"/>
      <c r="O1748" s="77"/>
      <c r="P1748" s="77"/>
      <c r="Q1748" s="77"/>
      <c r="R1748" s="77"/>
      <c r="S1748" s="77"/>
      <c r="T1748" s="77"/>
      <c r="U1748" s="77"/>
      <c r="V1748" s="77"/>
      <c r="W1748" s="77"/>
      <c r="X1748" s="77"/>
      <c r="Y1748" s="77"/>
      <c r="Z1748" s="77"/>
    </row>
    <row r="1749" ht="15.75" customHeight="1">
      <c r="A1749" s="2"/>
      <c r="B1749" s="18"/>
      <c r="C1749" s="18"/>
      <c r="D1749" s="18">
        <f t="shared" si="457"/>
        <v>0</v>
      </c>
      <c r="E1749" s="18">
        <f>B1749*A1743</f>
        <v>0</v>
      </c>
      <c r="F1749" s="18">
        <f t="shared" si="458"/>
        <v>0</v>
      </c>
      <c r="G1749" s="142"/>
      <c r="H1749" s="18"/>
      <c r="I1749" s="89">
        <f t="shared" si="459"/>
        <v>0</v>
      </c>
      <c r="J1749" s="116"/>
      <c r="K1749" s="3">
        <f t="shared" si="460"/>
        <v>0</v>
      </c>
      <c r="L1749" s="3"/>
      <c r="M1749" s="77"/>
      <c r="N1749" s="77"/>
      <c r="O1749" s="77"/>
      <c r="P1749" s="77"/>
      <c r="Q1749" s="77"/>
      <c r="R1749" s="77"/>
      <c r="S1749" s="77"/>
      <c r="T1749" s="77"/>
      <c r="U1749" s="77"/>
      <c r="V1749" s="77"/>
      <c r="W1749" s="77"/>
      <c r="X1749" s="77"/>
      <c r="Y1749" s="77"/>
      <c r="Z1749" s="77"/>
    </row>
    <row r="1750" ht="15.75" customHeight="1">
      <c r="A1750" s="2"/>
      <c r="B1750" s="18"/>
      <c r="C1750" s="18"/>
      <c r="D1750" s="18">
        <f t="shared" si="457"/>
        <v>0</v>
      </c>
      <c r="E1750" s="18">
        <f>B1750*A1743</f>
        <v>0</v>
      </c>
      <c r="F1750" s="18">
        <f t="shared" si="458"/>
        <v>0</v>
      </c>
      <c r="G1750" s="87"/>
      <c r="H1750" s="18"/>
      <c r="I1750" s="89">
        <f t="shared" si="459"/>
        <v>0</v>
      </c>
      <c r="J1750" s="116"/>
      <c r="K1750" s="3">
        <f t="shared" si="460"/>
        <v>0</v>
      </c>
      <c r="L1750" s="3"/>
      <c r="M1750" s="77"/>
      <c r="N1750" s="77"/>
      <c r="O1750" s="77"/>
      <c r="P1750" s="77"/>
      <c r="Q1750" s="77"/>
      <c r="R1750" s="77"/>
      <c r="S1750" s="77"/>
      <c r="T1750" s="77"/>
      <c r="U1750" s="77"/>
      <c r="V1750" s="77"/>
      <c r="W1750" s="77"/>
      <c r="X1750" s="77"/>
      <c r="Y1750" s="77"/>
      <c r="Z1750" s="77"/>
    </row>
    <row r="1751" ht="15.75" customHeight="1">
      <c r="A1751" s="2"/>
      <c r="B1751" s="18"/>
      <c r="C1751" s="18"/>
      <c r="D1751" s="18">
        <f t="shared" si="457"/>
        <v>0</v>
      </c>
      <c r="E1751" s="18">
        <f>B1751*A1743</f>
        <v>0</v>
      </c>
      <c r="F1751" s="18">
        <f t="shared" si="458"/>
        <v>0</v>
      </c>
      <c r="G1751" s="59"/>
      <c r="H1751" s="18"/>
      <c r="I1751" s="89">
        <f t="shared" si="459"/>
        <v>0</v>
      </c>
      <c r="J1751" s="116"/>
      <c r="K1751" s="3">
        <f t="shared" si="460"/>
        <v>0</v>
      </c>
      <c r="L1751" s="3"/>
      <c r="M1751" s="77"/>
      <c r="N1751" s="77"/>
      <c r="O1751" s="77"/>
      <c r="P1751" s="77"/>
      <c r="Q1751" s="77"/>
      <c r="R1751" s="77"/>
      <c r="S1751" s="77"/>
      <c r="T1751" s="77"/>
      <c r="U1751" s="77"/>
      <c r="V1751" s="77"/>
      <c r="W1751" s="77"/>
      <c r="X1751" s="77"/>
      <c r="Y1751" s="77"/>
      <c r="Z1751" s="77"/>
    </row>
    <row r="1752" ht="15.75" customHeight="1">
      <c r="A1752" s="2"/>
      <c r="B1752" s="89"/>
      <c r="C1752" s="89"/>
      <c r="D1752" s="18">
        <f t="shared" si="457"/>
        <v>0</v>
      </c>
      <c r="E1752" s="18">
        <f>B1752*A1743</f>
        <v>0</v>
      </c>
      <c r="F1752" s="18">
        <f t="shared" si="458"/>
        <v>0</v>
      </c>
      <c r="G1752" s="148" t="s">
        <v>528</v>
      </c>
      <c r="H1752" s="18"/>
      <c r="I1752" s="89">
        <f t="shared" si="459"/>
        <v>0</v>
      </c>
      <c r="J1752" s="116"/>
      <c r="K1752" s="3">
        <f t="shared" si="460"/>
        <v>0</v>
      </c>
      <c r="L1752" s="3"/>
      <c r="M1752" s="77"/>
      <c r="N1752" s="77"/>
      <c r="O1752" s="77"/>
      <c r="P1752" s="77"/>
      <c r="Q1752" s="77"/>
      <c r="R1752" s="77"/>
      <c r="S1752" s="77"/>
      <c r="T1752" s="77"/>
      <c r="U1752" s="77"/>
      <c r="V1752" s="77"/>
      <c r="W1752" s="77"/>
      <c r="X1752" s="77"/>
      <c r="Y1752" s="77"/>
      <c r="Z1752" s="77"/>
    </row>
    <row r="1753" ht="15.75" customHeight="1">
      <c r="A1753" s="2"/>
      <c r="B1753" s="89"/>
      <c r="C1753" s="89"/>
      <c r="D1753" s="18">
        <f t="shared" si="457"/>
        <v>0</v>
      </c>
      <c r="E1753" s="18">
        <f>B1753*A1743</f>
        <v>0</v>
      </c>
      <c r="F1753" s="18">
        <f t="shared" si="458"/>
        <v>0</v>
      </c>
      <c r="G1753" s="142"/>
      <c r="H1753" s="18"/>
      <c r="I1753" s="89">
        <f t="shared" si="459"/>
        <v>0</v>
      </c>
      <c r="J1753" s="116"/>
      <c r="K1753" s="3">
        <f t="shared" si="460"/>
        <v>0</v>
      </c>
      <c r="L1753" s="3"/>
      <c r="M1753" s="77"/>
      <c r="N1753" s="77"/>
      <c r="O1753" s="77"/>
      <c r="P1753" s="77"/>
      <c r="Q1753" s="77"/>
      <c r="R1753" s="77"/>
      <c r="S1753" s="77"/>
      <c r="T1753" s="77"/>
      <c r="U1753" s="77"/>
      <c r="V1753" s="77"/>
      <c r="W1753" s="77"/>
      <c r="X1753" s="77"/>
      <c r="Y1753" s="77"/>
      <c r="Z1753" s="77"/>
    </row>
    <row r="1754" ht="15.75" customHeight="1">
      <c r="A1754" s="1"/>
      <c r="B1754" s="89"/>
      <c r="C1754" s="89"/>
      <c r="D1754" s="18">
        <f t="shared" si="457"/>
        <v>0</v>
      </c>
      <c r="E1754" s="18">
        <f>B1754*A1743</f>
        <v>0</v>
      </c>
      <c r="F1754" s="18">
        <f t="shared" si="458"/>
        <v>0</v>
      </c>
      <c r="G1754" s="142"/>
      <c r="H1754" s="18"/>
      <c r="I1754" s="89">
        <f t="shared" si="459"/>
        <v>0</v>
      </c>
      <c r="J1754" s="116"/>
      <c r="K1754" s="3">
        <f t="shared" si="460"/>
        <v>0</v>
      </c>
      <c r="L1754" s="3"/>
      <c r="M1754" s="77"/>
      <c r="N1754" s="77"/>
      <c r="O1754" s="77"/>
      <c r="P1754" s="77"/>
      <c r="Q1754" s="77"/>
      <c r="R1754" s="77"/>
      <c r="S1754" s="77"/>
      <c r="T1754" s="77"/>
      <c r="U1754" s="77"/>
      <c r="V1754" s="77"/>
      <c r="W1754" s="77"/>
      <c r="X1754" s="77"/>
      <c r="Y1754" s="77"/>
      <c r="Z1754" s="77"/>
    </row>
    <row r="1755" ht="15.75" customHeight="1">
      <c r="A1755" s="1"/>
      <c r="B1755" s="89"/>
      <c r="C1755" s="89"/>
      <c r="D1755" s="18">
        <f t="shared" si="457"/>
        <v>0</v>
      </c>
      <c r="E1755" s="18">
        <f>B1755*A1743</f>
        <v>0</v>
      </c>
      <c r="F1755" s="18">
        <f t="shared" si="458"/>
        <v>0</v>
      </c>
      <c r="G1755" s="142"/>
      <c r="H1755" s="18"/>
      <c r="I1755" s="89">
        <f t="shared" si="459"/>
        <v>0</v>
      </c>
      <c r="J1755" s="116"/>
      <c r="K1755" s="3">
        <f t="shared" si="460"/>
        <v>0</v>
      </c>
      <c r="L1755" s="3"/>
      <c r="M1755" s="77"/>
      <c r="N1755" s="77"/>
      <c r="O1755" s="77"/>
      <c r="P1755" s="77"/>
      <c r="Q1755" s="77"/>
      <c r="R1755" s="77"/>
      <c r="S1755" s="77"/>
      <c r="T1755" s="77"/>
      <c r="U1755" s="77"/>
      <c r="V1755" s="77"/>
      <c r="W1755" s="77"/>
      <c r="X1755" s="77"/>
      <c r="Y1755" s="77"/>
      <c r="Z1755" s="77"/>
    </row>
    <row r="1756" ht="15.75" customHeight="1">
      <c r="A1756" s="31"/>
      <c r="B1756" s="89"/>
      <c r="C1756" s="89"/>
      <c r="D1756" s="95">
        <f t="shared" si="457"/>
        <v>0</v>
      </c>
      <c r="E1756" s="95">
        <f>B1756*A1743</f>
        <v>0</v>
      </c>
      <c r="F1756" s="18">
        <f t="shared" si="458"/>
        <v>0</v>
      </c>
      <c r="G1756" s="87"/>
      <c r="H1756" s="18"/>
      <c r="I1756" s="89">
        <f t="shared" si="459"/>
        <v>0</v>
      </c>
      <c r="J1756" s="118"/>
      <c r="K1756" s="3">
        <f t="shared" si="460"/>
        <v>0</v>
      </c>
      <c r="L1756" s="3"/>
      <c r="M1756" s="77"/>
      <c r="N1756" s="77"/>
      <c r="O1756" s="77"/>
      <c r="P1756" s="77"/>
      <c r="Q1756" s="77"/>
      <c r="R1756" s="77"/>
      <c r="S1756" s="77"/>
      <c r="T1756" s="77"/>
      <c r="U1756" s="77"/>
      <c r="V1756" s="77"/>
      <c r="W1756" s="77"/>
      <c r="X1756" s="77"/>
      <c r="Y1756" s="77"/>
      <c r="Z1756" s="77"/>
    </row>
    <row r="1757" ht="15.75" customHeight="1">
      <c r="A1757" s="31"/>
      <c r="B1757" s="89"/>
      <c r="C1757" s="89"/>
      <c r="D1757" s="18">
        <f t="shared" si="457"/>
        <v>0</v>
      </c>
      <c r="E1757" s="18">
        <f>B1757*A1743</f>
        <v>0</v>
      </c>
      <c r="F1757" s="18">
        <f t="shared" si="458"/>
        <v>0</v>
      </c>
      <c r="G1757" s="143">
        <f>F1759/A1743</f>
        <v>0</v>
      </c>
      <c r="H1757" s="18"/>
      <c r="I1757" s="89">
        <f t="shared" si="459"/>
        <v>0</v>
      </c>
      <c r="J1757" s="3"/>
      <c r="K1757" s="3">
        <f t="shared" si="460"/>
        <v>0</v>
      </c>
      <c r="L1757" s="3"/>
      <c r="M1757" s="77"/>
      <c r="N1757" s="77"/>
      <c r="O1757" s="77"/>
      <c r="P1757" s="77"/>
      <c r="Q1757" s="77"/>
      <c r="R1757" s="77"/>
      <c r="S1757" s="77"/>
      <c r="T1757" s="77"/>
      <c r="U1757" s="77"/>
      <c r="V1757" s="77"/>
      <c r="W1757" s="77"/>
      <c r="X1757" s="77"/>
      <c r="Y1757" s="77"/>
      <c r="Z1757" s="77"/>
    </row>
    <row r="1758" ht="15.75" customHeight="1">
      <c r="A1758" s="31"/>
      <c r="B1758" s="89"/>
      <c r="C1758" s="89"/>
      <c r="D1758" s="18">
        <f t="shared" si="457"/>
        <v>0</v>
      </c>
      <c r="E1758" s="18">
        <f>B1758*A1743</f>
        <v>0</v>
      </c>
      <c r="F1758" s="18">
        <f t="shared" si="458"/>
        <v>0</v>
      </c>
      <c r="G1758" s="142"/>
      <c r="H1758" s="18"/>
      <c r="I1758" s="89">
        <f t="shared" si="459"/>
        <v>0</v>
      </c>
      <c r="J1758" s="3"/>
      <c r="K1758" s="3">
        <f t="shared" si="460"/>
        <v>0</v>
      </c>
      <c r="L1758" s="3"/>
      <c r="M1758" s="77"/>
      <c r="N1758" s="77"/>
      <c r="O1758" s="77"/>
      <c r="P1758" s="77"/>
      <c r="Q1758" s="77"/>
      <c r="R1758" s="77"/>
      <c r="S1758" s="77"/>
      <c r="T1758" s="77"/>
      <c r="U1758" s="77"/>
      <c r="V1758" s="77"/>
      <c r="W1758" s="77"/>
      <c r="X1758" s="77"/>
      <c r="Y1758" s="77"/>
      <c r="Z1758" s="77"/>
    </row>
    <row r="1759" ht="15.75" customHeight="1">
      <c r="A1759" s="4" t="s">
        <v>495</v>
      </c>
      <c r="B1759" s="97">
        <f>SUM(B1745:B1758)</f>
        <v>0</v>
      </c>
      <c r="C1759" s="96"/>
      <c r="D1759" s="97">
        <f t="shared" ref="D1759:F1759" si="461">SUM(D1745:D1758)</f>
        <v>0</v>
      </c>
      <c r="E1759" s="97">
        <f t="shared" si="461"/>
        <v>0</v>
      </c>
      <c r="F1759" s="97">
        <f t="shared" si="461"/>
        <v>0</v>
      </c>
      <c r="G1759" s="87"/>
      <c r="H1759" s="96"/>
      <c r="I1759" s="97">
        <f t="shared" ref="I1759:L1759" si="462">SUM(I1745:I1758)</f>
        <v>0</v>
      </c>
      <c r="J1759" s="98">
        <f t="shared" si="462"/>
        <v>0</v>
      </c>
      <c r="K1759" s="98">
        <f t="shared" si="462"/>
        <v>0</v>
      </c>
      <c r="L1759" s="98">
        <f t="shared" si="462"/>
        <v>0</v>
      </c>
      <c r="M1759" s="77"/>
      <c r="N1759" s="77"/>
      <c r="O1759" s="77"/>
      <c r="P1759" s="77"/>
      <c r="Q1759" s="77"/>
      <c r="R1759" s="77"/>
      <c r="S1759" s="77"/>
      <c r="T1759" s="77"/>
      <c r="U1759" s="77"/>
      <c r="V1759" s="77"/>
      <c r="W1759" s="77"/>
      <c r="X1759" s="77"/>
      <c r="Y1759" s="77"/>
      <c r="Z1759" s="77"/>
    </row>
    <row r="1760" ht="15.75" customHeight="1">
      <c r="A1760" s="8"/>
      <c r="B1760" s="100"/>
      <c r="C1760" s="100"/>
      <c r="D1760" s="100"/>
      <c r="E1760" s="100"/>
      <c r="F1760" s="100"/>
      <c r="G1760" s="100"/>
      <c r="H1760" s="100"/>
      <c r="I1760" s="101" t="s">
        <v>496</v>
      </c>
      <c r="J1760" s="100"/>
      <c r="K1760" s="100"/>
      <c r="L1760" s="101" t="s">
        <v>497</v>
      </c>
      <c r="M1760" s="77"/>
      <c r="N1760" s="77"/>
      <c r="O1760" s="77"/>
      <c r="P1760" s="77"/>
      <c r="Q1760" s="77"/>
      <c r="R1760" s="77"/>
      <c r="S1760" s="77"/>
      <c r="T1760" s="77"/>
      <c r="U1760" s="77"/>
      <c r="V1760" s="77"/>
      <c r="W1760" s="77"/>
      <c r="X1760" s="77"/>
      <c r="Y1760" s="77"/>
      <c r="Z1760" s="77"/>
    </row>
    <row r="1761" ht="15.75" customHeight="1">
      <c r="A1761" s="8"/>
      <c r="B1761" s="100"/>
      <c r="C1761" s="100"/>
      <c r="D1761" s="100"/>
      <c r="E1761" s="100"/>
      <c r="F1761" s="100"/>
      <c r="G1761" s="100"/>
      <c r="H1761" s="100"/>
      <c r="I1761" s="104">
        <f>G1757*A1743</f>
        <v>0</v>
      </c>
      <c r="J1761" s="100"/>
      <c r="K1761" s="100"/>
      <c r="L1761" s="104"/>
      <c r="M1761" s="77"/>
      <c r="N1761" s="77"/>
      <c r="O1761" s="77"/>
      <c r="P1761" s="77"/>
      <c r="Q1761" s="77"/>
      <c r="R1761" s="77"/>
      <c r="S1761" s="77"/>
      <c r="T1761" s="77"/>
      <c r="U1761" s="77"/>
      <c r="V1761" s="77"/>
      <c r="W1761" s="77"/>
      <c r="X1761" s="77"/>
      <c r="Y1761" s="77"/>
      <c r="Z1761" s="77"/>
    </row>
    <row r="1762" ht="15.75" customHeight="1">
      <c r="A1762" s="8"/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77"/>
      <c r="N1762" s="77"/>
      <c r="O1762" s="77"/>
      <c r="P1762" s="77"/>
      <c r="Q1762" s="77"/>
      <c r="R1762" s="77"/>
      <c r="S1762" s="77"/>
      <c r="T1762" s="77"/>
      <c r="U1762" s="77"/>
      <c r="V1762" s="77"/>
      <c r="W1762" s="77"/>
      <c r="X1762" s="77"/>
      <c r="Y1762" s="77"/>
      <c r="Z1762" s="77"/>
    </row>
    <row r="1763" ht="15.75" customHeight="1">
      <c r="A1763" s="8"/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77"/>
      <c r="N1763" s="77"/>
      <c r="O1763" s="77"/>
      <c r="P1763" s="77"/>
      <c r="Q1763" s="77"/>
      <c r="R1763" s="77"/>
      <c r="S1763" s="77"/>
      <c r="T1763" s="77"/>
      <c r="U1763" s="77"/>
      <c r="V1763" s="77"/>
      <c r="W1763" s="77"/>
      <c r="X1763" s="77"/>
      <c r="Y1763" s="77"/>
      <c r="Z1763" s="77"/>
    </row>
    <row r="1764" ht="15.75" customHeight="1">
      <c r="A1764" s="66"/>
      <c r="B1764" s="75"/>
      <c r="C1764" s="75"/>
      <c r="D1764" s="75"/>
      <c r="E1764" s="75"/>
      <c r="F1764" s="75"/>
      <c r="G1764" s="75"/>
      <c r="H1764" s="75"/>
      <c r="I1764" s="75"/>
      <c r="J1764" s="75"/>
      <c r="K1764" s="75"/>
      <c r="L1764" s="76"/>
      <c r="M1764" s="77"/>
      <c r="N1764" s="77"/>
      <c r="O1764" s="77"/>
      <c r="P1764" s="77"/>
      <c r="Q1764" s="77"/>
      <c r="R1764" s="77"/>
      <c r="S1764" s="77"/>
      <c r="T1764" s="77"/>
      <c r="U1764" s="77"/>
      <c r="V1764" s="77"/>
      <c r="W1764" s="77"/>
      <c r="X1764" s="77"/>
      <c r="Y1764" s="77"/>
      <c r="Z1764" s="77"/>
    </row>
    <row r="1765" ht="15.75" customHeight="1">
      <c r="A1765" s="78" t="s">
        <v>478</v>
      </c>
      <c r="B1765" s="79" t="s">
        <v>479</v>
      </c>
      <c r="C1765" s="75"/>
      <c r="D1765" s="76"/>
      <c r="E1765" s="80" t="s">
        <v>480</v>
      </c>
      <c r="F1765" s="75"/>
      <c r="G1765" s="76"/>
      <c r="H1765" s="79" t="s">
        <v>481</v>
      </c>
      <c r="I1765" s="75"/>
      <c r="J1765" s="75"/>
      <c r="K1765" s="75"/>
      <c r="L1765" s="76"/>
      <c r="M1765" s="77"/>
      <c r="N1765" s="77"/>
      <c r="O1765" s="77"/>
      <c r="P1765" s="77"/>
      <c r="Q1765" s="77"/>
      <c r="R1765" s="77"/>
      <c r="S1765" s="77"/>
      <c r="T1765" s="77"/>
      <c r="U1765" s="77"/>
      <c r="V1765" s="77"/>
      <c r="W1765" s="77"/>
      <c r="X1765" s="77"/>
      <c r="Y1765" s="77"/>
      <c r="Z1765" s="77"/>
    </row>
    <row r="1766" ht="15.75" customHeight="1">
      <c r="A1766" s="177">
        <v>4.0</v>
      </c>
      <c r="B1766" s="82" t="s">
        <v>482</v>
      </c>
      <c r="C1766" s="82" t="s">
        <v>483</v>
      </c>
      <c r="D1766" s="82" t="s">
        <v>484</v>
      </c>
      <c r="E1766" s="82" t="s">
        <v>485</v>
      </c>
      <c r="F1766" s="82" t="s">
        <v>484</v>
      </c>
      <c r="G1766" s="82" t="s">
        <v>524</v>
      </c>
      <c r="H1766" s="82" t="s">
        <v>486</v>
      </c>
      <c r="I1766" s="82" t="s">
        <v>487</v>
      </c>
      <c r="J1766" s="147" t="s">
        <v>488</v>
      </c>
      <c r="K1766" s="85" t="s">
        <v>489</v>
      </c>
      <c r="L1766" s="85" t="s">
        <v>490</v>
      </c>
      <c r="M1766" s="77"/>
      <c r="N1766" s="77"/>
      <c r="O1766" s="77"/>
      <c r="P1766" s="77"/>
      <c r="Q1766" s="77"/>
      <c r="R1766" s="77"/>
      <c r="S1766" s="77"/>
      <c r="T1766" s="77"/>
      <c r="U1766" s="77"/>
      <c r="V1766" s="77"/>
      <c r="W1766" s="77"/>
      <c r="X1766" s="77"/>
      <c r="Y1766" s="77"/>
      <c r="Z1766" s="77"/>
    </row>
    <row r="1767" ht="15.75" customHeight="1">
      <c r="A1767" s="86" t="s">
        <v>491</v>
      </c>
      <c r="B1767" s="87"/>
      <c r="C1767" s="87"/>
      <c r="D1767" s="87"/>
      <c r="E1767" s="87"/>
      <c r="F1767" s="87"/>
      <c r="G1767" s="87"/>
      <c r="H1767" s="87"/>
      <c r="I1767" s="87"/>
      <c r="J1767" s="115"/>
      <c r="K1767" s="87"/>
      <c r="L1767" s="87"/>
      <c r="M1767" s="77"/>
      <c r="N1767" s="77"/>
      <c r="O1767" s="77"/>
      <c r="P1767" s="77"/>
      <c r="Q1767" s="77"/>
      <c r="R1767" s="77"/>
      <c r="S1767" s="77"/>
      <c r="T1767" s="77"/>
      <c r="U1767" s="77"/>
      <c r="V1767" s="77"/>
      <c r="W1767" s="77"/>
      <c r="X1767" s="77"/>
      <c r="Y1767" s="77"/>
      <c r="Z1767" s="77"/>
    </row>
    <row r="1768" ht="15.75" customHeight="1">
      <c r="A1768" s="2"/>
      <c r="B1768" s="89"/>
      <c r="C1768" s="89"/>
      <c r="D1768" s="18">
        <f t="shared" ref="D1768:D1781" si="463">C1768*B1768</f>
        <v>0</v>
      </c>
      <c r="E1768" s="18">
        <f>B1768*A1766</f>
        <v>0</v>
      </c>
      <c r="F1768" s="18">
        <f t="shared" ref="F1768:F1781" si="464">E1768*C1768</f>
        <v>0</v>
      </c>
      <c r="G1768" s="140">
        <v>0.0</v>
      </c>
      <c r="H1768" s="18"/>
      <c r="I1768" s="89">
        <f t="shared" ref="I1768:I1781" si="465">H1768*E1768</f>
        <v>0</v>
      </c>
      <c r="J1768" s="116"/>
      <c r="K1768" s="3">
        <f t="shared" ref="K1768:K1781" si="466">J1768*I1768</f>
        <v>0</v>
      </c>
      <c r="L1768" s="3"/>
      <c r="M1768" s="77"/>
      <c r="N1768" s="77"/>
      <c r="O1768" s="77"/>
      <c r="P1768" s="77"/>
      <c r="Q1768" s="77"/>
      <c r="R1768" s="77"/>
      <c r="S1768" s="77"/>
      <c r="T1768" s="77"/>
      <c r="U1768" s="77"/>
      <c r="V1768" s="77"/>
      <c r="W1768" s="77"/>
      <c r="X1768" s="77"/>
      <c r="Y1768" s="77"/>
      <c r="Z1768" s="77"/>
    </row>
    <row r="1769" ht="15.75" customHeight="1">
      <c r="A1769" s="2"/>
      <c r="B1769" s="89"/>
      <c r="C1769" s="89"/>
      <c r="D1769" s="18">
        <f t="shared" si="463"/>
        <v>0</v>
      </c>
      <c r="E1769" s="18">
        <f>B1769*A1766</f>
        <v>0</v>
      </c>
      <c r="F1769" s="18">
        <f t="shared" si="464"/>
        <v>0</v>
      </c>
      <c r="G1769" s="87"/>
      <c r="H1769" s="18"/>
      <c r="I1769" s="89">
        <f t="shared" si="465"/>
        <v>0</v>
      </c>
      <c r="J1769" s="116"/>
      <c r="K1769" s="3">
        <f t="shared" si="466"/>
        <v>0</v>
      </c>
      <c r="L1769" s="3"/>
      <c r="M1769" s="77"/>
      <c r="N1769" s="77"/>
      <c r="O1769" s="77"/>
      <c r="P1769" s="77"/>
      <c r="Q1769" s="77"/>
      <c r="R1769" s="77"/>
      <c r="S1769" s="77"/>
      <c r="T1769" s="77"/>
      <c r="U1769" s="77"/>
      <c r="V1769" s="77"/>
      <c r="W1769" s="77"/>
      <c r="X1769" s="77"/>
      <c r="Y1769" s="77"/>
      <c r="Z1769" s="77"/>
    </row>
    <row r="1770" ht="15.75" customHeight="1">
      <c r="A1770" s="2"/>
      <c r="B1770" s="18"/>
      <c r="C1770" s="18"/>
      <c r="D1770" s="18">
        <f t="shared" si="463"/>
        <v>0</v>
      </c>
      <c r="E1770" s="18">
        <f>B1770*A1766</f>
        <v>0</v>
      </c>
      <c r="F1770" s="18">
        <f t="shared" si="464"/>
        <v>0</v>
      </c>
      <c r="G1770" s="148" t="s">
        <v>527</v>
      </c>
      <c r="H1770" s="18"/>
      <c r="I1770" s="89">
        <f t="shared" si="465"/>
        <v>0</v>
      </c>
      <c r="J1770" s="116"/>
      <c r="K1770" s="3">
        <f t="shared" si="466"/>
        <v>0</v>
      </c>
      <c r="L1770" s="3"/>
      <c r="M1770" s="77"/>
      <c r="N1770" s="77"/>
      <c r="O1770" s="77"/>
      <c r="P1770" s="77"/>
      <c r="Q1770" s="77"/>
      <c r="R1770" s="77"/>
      <c r="S1770" s="77"/>
      <c r="T1770" s="77"/>
      <c r="U1770" s="77"/>
      <c r="V1770" s="77"/>
      <c r="W1770" s="77"/>
      <c r="X1770" s="77"/>
      <c r="Y1770" s="77"/>
      <c r="Z1770" s="77"/>
    </row>
    <row r="1771" ht="15.75" customHeight="1">
      <c r="A1771" s="2"/>
      <c r="B1771" s="18"/>
      <c r="C1771" s="18"/>
      <c r="D1771" s="18">
        <f t="shared" si="463"/>
        <v>0</v>
      </c>
      <c r="E1771" s="18">
        <f>B1771*A1766</f>
        <v>0</v>
      </c>
      <c r="F1771" s="18">
        <f t="shared" si="464"/>
        <v>0</v>
      </c>
      <c r="G1771" s="142"/>
      <c r="H1771" s="18"/>
      <c r="I1771" s="89">
        <f t="shared" si="465"/>
        <v>0</v>
      </c>
      <c r="J1771" s="116"/>
      <c r="K1771" s="3">
        <f t="shared" si="466"/>
        <v>0</v>
      </c>
      <c r="L1771" s="3"/>
      <c r="M1771" s="77"/>
      <c r="N1771" s="77"/>
      <c r="O1771" s="77"/>
      <c r="P1771" s="77"/>
      <c r="Q1771" s="77"/>
      <c r="R1771" s="77"/>
      <c r="S1771" s="77"/>
      <c r="T1771" s="77"/>
      <c r="U1771" s="77"/>
      <c r="V1771" s="77"/>
      <c r="W1771" s="77"/>
      <c r="X1771" s="77"/>
      <c r="Y1771" s="77"/>
      <c r="Z1771" s="77"/>
    </row>
    <row r="1772" ht="15.75" customHeight="1">
      <c r="A1772" s="2"/>
      <c r="B1772" s="18"/>
      <c r="C1772" s="18"/>
      <c r="D1772" s="18">
        <f t="shared" si="463"/>
        <v>0</v>
      </c>
      <c r="E1772" s="18">
        <f>B1772*A1766</f>
        <v>0</v>
      </c>
      <c r="F1772" s="18">
        <f t="shared" si="464"/>
        <v>0</v>
      </c>
      <c r="G1772" s="142"/>
      <c r="H1772" s="18"/>
      <c r="I1772" s="89">
        <f t="shared" si="465"/>
        <v>0</v>
      </c>
      <c r="J1772" s="116"/>
      <c r="K1772" s="3">
        <f t="shared" si="466"/>
        <v>0</v>
      </c>
      <c r="L1772" s="3"/>
      <c r="M1772" s="77"/>
      <c r="N1772" s="77"/>
      <c r="O1772" s="77"/>
      <c r="P1772" s="77"/>
      <c r="Q1772" s="77"/>
      <c r="R1772" s="77"/>
      <c r="S1772" s="77"/>
      <c r="T1772" s="77"/>
      <c r="U1772" s="77"/>
      <c r="V1772" s="77"/>
      <c r="W1772" s="77"/>
      <c r="X1772" s="77"/>
      <c r="Y1772" s="77"/>
      <c r="Z1772" s="77"/>
    </row>
    <row r="1773" ht="15.75" customHeight="1">
      <c r="A1773" s="2"/>
      <c r="B1773" s="18"/>
      <c r="C1773" s="18"/>
      <c r="D1773" s="18">
        <f t="shared" si="463"/>
        <v>0</v>
      </c>
      <c r="E1773" s="18">
        <f>B1773*A1766</f>
        <v>0</v>
      </c>
      <c r="F1773" s="18">
        <f t="shared" si="464"/>
        <v>0</v>
      </c>
      <c r="G1773" s="87"/>
      <c r="H1773" s="18"/>
      <c r="I1773" s="89">
        <f t="shared" si="465"/>
        <v>0</v>
      </c>
      <c r="J1773" s="116"/>
      <c r="K1773" s="3">
        <f t="shared" si="466"/>
        <v>0</v>
      </c>
      <c r="L1773" s="3"/>
      <c r="M1773" s="77"/>
      <c r="N1773" s="77"/>
      <c r="O1773" s="77"/>
      <c r="P1773" s="77"/>
      <c r="Q1773" s="77"/>
      <c r="R1773" s="77"/>
      <c r="S1773" s="77"/>
      <c r="T1773" s="77"/>
      <c r="U1773" s="77"/>
      <c r="V1773" s="77"/>
      <c r="W1773" s="77"/>
      <c r="X1773" s="77"/>
      <c r="Y1773" s="77"/>
      <c r="Z1773" s="77"/>
    </row>
    <row r="1774" ht="15.75" customHeight="1">
      <c r="A1774" s="2"/>
      <c r="B1774" s="18"/>
      <c r="C1774" s="18"/>
      <c r="D1774" s="18">
        <f t="shared" si="463"/>
        <v>0</v>
      </c>
      <c r="E1774" s="18">
        <f>B1774*A1766</f>
        <v>0</v>
      </c>
      <c r="F1774" s="18">
        <f t="shared" si="464"/>
        <v>0</v>
      </c>
      <c r="G1774" s="59"/>
      <c r="H1774" s="18"/>
      <c r="I1774" s="89">
        <f t="shared" si="465"/>
        <v>0</v>
      </c>
      <c r="J1774" s="116"/>
      <c r="K1774" s="3">
        <f t="shared" si="466"/>
        <v>0</v>
      </c>
      <c r="L1774" s="3"/>
      <c r="M1774" s="77"/>
      <c r="N1774" s="77"/>
      <c r="O1774" s="77"/>
      <c r="P1774" s="77"/>
      <c r="Q1774" s="77"/>
      <c r="R1774" s="77"/>
      <c r="S1774" s="77"/>
      <c r="T1774" s="77"/>
      <c r="U1774" s="77"/>
      <c r="V1774" s="77"/>
      <c r="W1774" s="77"/>
      <c r="X1774" s="77"/>
      <c r="Y1774" s="77"/>
      <c r="Z1774" s="77"/>
    </row>
    <row r="1775" ht="15.75" customHeight="1">
      <c r="A1775" s="2"/>
      <c r="B1775" s="89"/>
      <c r="C1775" s="89"/>
      <c r="D1775" s="18">
        <f t="shared" si="463"/>
        <v>0</v>
      </c>
      <c r="E1775" s="18">
        <f>B1775*A1766</f>
        <v>0</v>
      </c>
      <c r="F1775" s="18">
        <f t="shared" si="464"/>
        <v>0</v>
      </c>
      <c r="G1775" s="148" t="s">
        <v>528</v>
      </c>
      <c r="H1775" s="18"/>
      <c r="I1775" s="89">
        <f t="shared" si="465"/>
        <v>0</v>
      </c>
      <c r="J1775" s="116"/>
      <c r="K1775" s="3">
        <f t="shared" si="466"/>
        <v>0</v>
      </c>
      <c r="L1775" s="3"/>
      <c r="M1775" s="77"/>
      <c r="N1775" s="77"/>
      <c r="O1775" s="77"/>
      <c r="P1775" s="77"/>
      <c r="Q1775" s="77"/>
      <c r="R1775" s="77"/>
      <c r="S1775" s="77"/>
      <c r="T1775" s="77"/>
      <c r="U1775" s="77"/>
      <c r="V1775" s="77"/>
      <c r="W1775" s="77"/>
      <c r="X1775" s="77"/>
      <c r="Y1775" s="77"/>
      <c r="Z1775" s="77"/>
    </row>
    <row r="1776" ht="15.75" customHeight="1">
      <c r="A1776" s="2"/>
      <c r="B1776" s="89"/>
      <c r="C1776" s="89"/>
      <c r="D1776" s="18">
        <f t="shared" si="463"/>
        <v>0</v>
      </c>
      <c r="E1776" s="18">
        <f>B1776*A1766</f>
        <v>0</v>
      </c>
      <c r="F1776" s="18">
        <f t="shared" si="464"/>
        <v>0</v>
      </c>
      <c r="G1776" s="142"/>
      <c r="H1776" s="18"/>
      <c r="I1776" s="89">
        <f t="shared" si="465"/>
        <v>0</v>
      </c>
      <c r="J1776" s="116"/>
      <c r="K1776" s="3">
        <f t="shared" si="466"/>
        <v>0</v>
      </c>
      <c r="L1776" s="3"/>
      <c r="M1776" s="77"/>
      <c r="N1776" s="77"/>
      <c r="O1776" s="77"/>
      <c r="P1776" s="77"/>
      <c r="Q1776" s="77"/>
      <c r="R1776" s="77"/>
      <c r="S1776" s="77"/>
      <c r="T1776" s="77"/>
      <c r="U1776" s="77"/>
      <c r="V1776" s="77"/>
      <c r="W1776" s="77"/>
      <c r="X1776" s="77"/>
      <c r="Y1776" s="77"/>
      <c r="Z1776" s="77"/>
    </row>
    <row r="1777" ht="15.75" customHeight="1">
      <c r="A1777" s="1"/>
      <c r="B1777" s="89"/>
      <c r="C1777" s="89"/>
      <c r="D1777" s="18">
        <f t="shared" si="463"/>
        <v>0</v>
      </c>
      <c r="E1777" s="18">
        <f>B1777*A1766</f>
        <v>0</v>
      </c>
      <c r="F1777" s="18">
        <f t="shared" si="464"/>
        <v>0</v>
      </c>
      <c r="G1777" s="142"/>
      <c r="H1777" s="18"/>
      <c r="I1777" s="89">
        <f t="shared" si="465"/>
        <v>0</v>
      </c>
      <c r="J1777" s="116"/>
      <c r="K1777" s="3">
        <f t="shared" si="466"/>
        <v>0</v>
      </c>
      <c r="L1777" s="3"/>
      <c r="M1777" s="77"/>
      <c r="N1777" s="77"/>
      <c r="O1777" s="77"/>
      <c r="P1777" s="77"/>
      <c r="Q1777" s="77"/>
      <c r="R1777" s="77"/>
      <c r="S1777" s="77"/>
      <c r="T1777" s="77"/>
      <c r="U1777" s="77"/>
      <c r="V1777" s="77"/>
      <c r="W1777" s="77"/>
      <c r="X1777" s="77"/>
      <c r="Y1777" s="77"/>
      <c r="Z1777" s="77"/>
    </row>
    <row r="1778" ht="15.75" customHeight="1">
      <c r="A1778" s="1"/>
      <c r="B1778" s="89"/>
      <c r="C1778" s="89"/>
      <c r="D1778" s="18">
        <f t="shared" si="463"/>
        <v>0</v>
      </c>
      <c r="E1778" s="18">
        <f>B1778*A1766</f>
        <v>0</v>
      </c>
      <c r="F1778" s="18">
        <f t="shared" si="464"/>
        <v>0</v>
      </c>
      <c r="G1778" s="142"/>
      <c r="H1778" s="18"/>
      <c r="I1778" s="89">
        <f t="shared" si="465"/>
        <v>0</v>
      </c>
      <c r="J1778" s="116"/>
      <c r="K1778" s="3">
        <f t="shared" si="466"/>
        <v>0</v>
      </c>
      <c r="L1778" s="3"/>
      <c r="M1778" s="77"/>
      <c r="N1778" s="77"/>
      <c r="O1778" s="77"/>
      <c r="P1778" s="77"/>
      <c r="Q1778" s="77"/>
      <c r="R1778" s="77"/>
      <c r="S1778" s="77"/>
      <c r="T1778" s="77"/>
      <c r="U1778" s="77"/>
      <c r="V1778" s="77"/>
      <c r="W1778" s="77"/>
      <c r="X1778" s="77"/>
      <c r="Y1778" s="77"/>
      <c r="Z1778" s="77"/>
    </row>
    <row r="1779" ht="15.75" customHeight="1">
      <c r="A1779" s="31"/>
      <c r="B1779" s="89"/>
      <c r="C1779" s="89"/>
      <c r="D1779" s="95">
        <f t="shared" si="463"/>
        <v>0</v>
      </c>
      <c r="E1779" s="95">
        <f>B1779*A1766</f>
        <v>0</v>
      </c>
      <c r="F1779" s="18">
        <f t="shared" si="464"/>
        <v>0</v>
      </c>
      <c r="G1779" s="87"/>
      <c r="H1779" s="18"/>
      <c r="I1779" s="89">
        <f t="shared" si="465"/>
        <v>0</v>
      </c>
      <c r="J1779" s="118"/>
      <c r="K1779" s="3">
        <f t="shared" si="466"/>
        <v>0</v>
      </c>
      <c r="L1779" s="3"/>
      <c r="M1779" s="77"/>
      <c r="N1779" s="77"/>
      <c r="O1779" s="77"/>
      <c r="P1779" s="77"/>
      <c r="Q1779" s="77"/>
      <c r="R1779" s="77"/>
      <c r="S1779" s="77"/>
      <c r="T1779" s="77"/>
      <c r="U1779" s="77"/>
      <c r="V1779" s="77"/>
      <c r="W1779" s="77"/>
      <c r="X1779" s="77"/>
      <c r="Y1779" s="77"/>
      <c r="Z1779" s="77"/>
    </row>
    <row r="1780" ht="15.75" customHeight="1">
      <c r="A1780" s="31"/>
      <c r="B1780" s="89"/>
      <c r="C1780" s="89"/>
      <c r="D1780" s="18">
        <f t="shared" si="463"/>
        <v>0</v>
      </c>
      <c r="E1780" s="18">
        <f>B1780*A1766</f>
        <v>0</v>
      </c>
      <c r="F1780" s="18">
        <f t="shared" si="464"/>
        <v>0</v>
      </c>
      <c r="G1780" s="143">
        <f>F1782/A1766</f>
        <v>0</v>
      </c>
      <c r="H1780" s="18"/>
      <c r="I1780" s="89">
        <f t="shared" si="465"/>
        <v>0</v>
      </c>
      <c r="J1780" s="3"/>
      <c r="K1780" s="3">
        <f t="shared" si="466"/>
        <v>0</v>
      </c>
      <c r="L1780" s="3"/>
      <c r="M1780" s="77"/>
      <c r="N1780" s="77"/>
      <c r="O1780" s="77"/>
      <c r="P1780" s="77"/>
      <c r="Q1780" s="77"/>
      <c r="R1780" s="77"/>
      <c r="S1780" s="77"/>
      <c r="T1780" s="77"/>
      <c r="U1780" s="77"/>
      <c r="V1780" s="77"/>
      <c r="W1780" s="77"/>
      <c r="X1780" s="77"/>
      <c r="Y1780" s="77"/>
      <c r="Z1780" s="77"/>
    </row>
    <row r="1781" ht="15.75" customHeight="1">
      <c r="A1781" s="31"/>
      <c r="B1781" s="89"/>
      <c r="C1781" s="89"/>
      <c r="D1781" s="18">
        <f t="shared" si="463"/>
        <v>0</v>
      </c>
      <c r="E1781" s="18">
        <f>B1781*A1766</f>
        <v>0</v>
      </c>
      <c r="F1781" s="18">
        <f t="shared" si="464"/>
        <v>0</v>
      </c>
      <c r="G1781" s="142"/>
      <c r="H1781" s="18"/>
      <c r="I1781" s="89">
        <f t="shared" si="465"/>
        <v>0</v>
      </c>
      <c r="J1781" s="3"/>
      <c r="K1781" s="3">
        <f t="shared" si="466"/>
        <v>0</v>
      </c>
      <c r="L1781" s="3"/>
      <c r="M1781" s="77"/>
      <c r="N1781" s="77"/>
      <c r="O1781" s="77"/>
      <c r="P1781" s="77"/>
      <c r="Q1781" s="77"/>
      <c r="R1781" s="77"/>
      <c r="S1781" s="77"/>
      <c r="T1781" s="77"/>
      <c r="U1781" s="77"/>
      <c r="V1781" s="77"/>
      <c r="W1781" s="77"/>
      <c r="X1781" s="77"/>
      <c r="Y1781" s="77"/>
      <c r="Z1781" s="77"/>
    </row>
    <row r="1782" ht="15.75" customHeight="1">
      <c r="A1782" s="4" t="s">
        <v>495</v>
      </c>
      <c r="B1782" s="97">
        <f>SUM(B1768:B1781)</f>
        <v>0</v>
      </c>
      <c r="C1782" s="96"/>
      <c r="D1782" s="97">
        <f t="shared" ref="D1782:F1782" si="467">SUM(D1768:D1781)</f>
        <v>0</v>
      </c>
      <c r="E1782" s="97">
        <f t="shared" si="467"/>
        <v>0</v>
      </c>
      <c r="F1782" s="97">
        <f t="shared" si="467"/>
        <v>0</v>
      </c>
      <c r="G1782" s="87"/>
      <c r="H1782" s="96"/>
      <c r="I1782" s="97">
        <f t="shared" ref="I1782:L1782" si="468">SUM(I1768:I1781)</f>
        <v>0</v>
      </c>
      <c r="J1782" s="98">
        <f t="shared" si="468"/>
        <v>0</v>
      </c>
      <c r="K1782" s="98">
        <f t="shared" si="468"/>
        <v>0</v>
      </c>
      <c r="L1782" s="98">
        <f t="shared" si="468"/>
        <v>0</v>
      </c>
      <c r="M1782" s="77"/>
      <c r="N1782" s="77"/>
      <c r="O1782" s="77"/>
      <c r="P1782" s="77"/>
      <c r="Q1782" s="77"/>
      <c r="R1782" s="77"/>
      <c r="S1782" s="77"/>
      <c r="T1782" s="77"/>
      <c r="U1782" s="77"/>
      <c r="V1782" s="77"/>
      <c r="W1782" s="77"/>
      <c r="X1782" s="77"/>
      <c r="Y1782" s="77"/>
      <c r="Z1782" s="77"/>
    </row>
    <row r="1783" ht="15.75" customHeight="1">
      <c r="A1783" s="8"/>
      <c r="B1783" s="100"/>
      <c r="C1783" s="100"/>
      <c r="D1783" s="100"/>
      <c r="E1783" s="100"/>
      <c r="F1783" s="100"/>
      <c r="G1783" s="100"/>
      <c r="H1783" s="100"/>
      <c r="I1783" s="101" t="s">
        <v>496</v>
      </c>
      <c r="J1783" s="100"/>
      <c r="K1783" s="100"/>
      <c r="L1783" s="101" t="s">
        <v>497</v>
      </c>
      <c r="M1783" s="77"/>
      <c r="N1783" s="77"/>
      <c r="O1783" s="77"/>
      <c r="P1783" s="77"/>
      <c r="Q1783" s="77"/>
      <c r="R1783" s="77"/>
      <c r="S1783" s="77"/>
      <c r="T1783" s="77"/>
      <c r="U1783" s="77"/>
      <c r="V1783" s="77"/>
      <c r="W1783" s="77"/>
      <c r="X1783" s="77"/>
      <c r="Y1783" s="77"/>
      <c r="Z1783" s="77"/>
    </row>
    <row r="1784" ht="15.75" customHeight="1">
      <c r="A1784" s="8"/>
      <c r="B1784" s="100"/>
      <c r="C1784" s="100"/>
      <c r="D1784" s="100"/>
      <c r="E1784" s="100"/>
      <c r="F1784" s="100"/>
      <c r="G1784" s="100"/>
      <c r="H1784" s="100"/>
      <c r="I1784" s="104">
        <f>G1780*A1766</f>
        <v>0</v>
      </c>
      <c r="J1784" s="100"/>
      <c r="K1784" s="100"/>
      <c r="L1784" s="104"/>
      <c r="M1784" s="77"/>
      <c r="N1784" s="77"/>
      <c r="O1784" s="77"/>
      <c r="P1784" s="77"/>
      <c r="Q1784" s="77"/>
      <c r="R1784" s="77"/>
      <c r="S1784" s="77"/>
      <c r="T1784" s="77"/>
      <c r="U1784" s="77"/>
      <c r="V1784" s="77"/>
      <c r="W1784" s="77"/>
      <c r="X1784" s="77"/>
      <c r="Y1784" s="77"/>
      <c r="Z1784" s="77"/>
    </row>
    <row r="1785" ht="15.75" customHeight="1">
      <c r="A1785" s="8"/>
      <c r="B1785" s="100"/>
      <c r="C1785" s="100"/>
      <c r="D1785" s="100"/>
      <c r="E1785" s="100"/>
      <c r="F1785" s="100"/>
      <c r="G1785" s="100"/>
      <c r="H1785" s="100"/>
      <c r="I1785" s="107"/>
      <c r="J1785" s="100"/>
      <c r="K1785" s="100"/>
      <c r="L1785" s="107"/>
      <c r="M1785" s="77"/>
      <c r="N1785" s="77"/>
      <c r="O1785" s="77"/>
      <c r="P1785" s="77"/>
      <c r="Q1785" s="77"/>
      <c r="R1785" s="77"/>
      <c r="S1785" s="77"/>
      <c r="T1785" s="77"/>
      <c r="U1785" s="77"/>
      <c r="V1785" s="77"/>
      <c r="W1785" s="77"/>
      <c r="X1785" s="77"/>
      <c r="Y1785" s="77"/>
      <c r="Z1785" s="77"/>
    </row>
    <row r="1786" ht="15.75" customHeight="1">
      <c r="A1786" s="8"/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77"/>
      <c r="N1786" s="77"/>
      <c r="O1786" s="77"/>
      <c r="P1786" s="77"/>
      <c r="Q1786" s="77"/>
      <c r="R1786" s="77"/>
      <c r="S1786" s="77"/>
      <c r="T1786" s="77"/>
      <c r="U1786" s="77"/>
      <c r="V1786" s="77"/>
      <c r="W1786" s="77"/>
      <c r="X1786" s="77"/>
      <c r="Y1786" s="77"/>
      <c r="Z1786" s="77"/>
    </row>
    <row r="1787" ht="15.75" customHeight="1">
      <c r="A1787" s="66"/>
      <c r="B1787" s="75"/>
      <c r="C1787" s="75"/>
      <c r="D1787" s="75"/>
      <c r="E1787" s="75"/>
      <c r="F1787" s="75"/>
      <c r="G1787" s="75"/>
      <c r="H1787" s="75"/>
      <c r="I1787" s="75"/>
      <c r="J1787" s="75"/>
      <c r="K1787" s="75"/>
      <c r="L1787" s="76"/>
      <c r="M1787" s="77"/>
      <c r="N1787" s="77"/>
      <c r="O1787" s="77"/>
      <c r="P1787" s="77"/>
      <c r="Q1787" s="77"/>
      <c r="R1787" s="77"/>
      <c r="S1787" s="77"/>
      <c r="T1787" s="77"/>
      <c r="U1787" s="77"/>
      <c r="V1787" s="77"/>
      <c r="W1787" s="77"/>
      <c r="X1787" s="77"/>
      <c r="Y1787" s="77"/>
      <c r="Z1787" s="77"/>
    </row>
    <row r="1788" ht="15.75" customHeight="1">
      <c r="A1788" s="78" t="s">
        <v>478</v>
      </c>
      <c r="B1788" s="79" t="s">
        <v>479</v>
      </c>
      <c r="C1788" s="75"/>
      <c r="D1788" s="76"/>
      <c r="E1788" s="80" t="s">
        <v>480</v>
      </c>
      <c r="F1788" s="75"/>
      <c r="G1788" s="76"/>
      <c r="H1788" s="79" t="s">
        <v>481</v>
      </c>
      <c r="I1788" s="75"/>
      <c r="J1788" s="75"/>
      <c r="K1788" s="75"/>
      <c r="L1788" s="76"/>
      <c r="M1788" s="77"/>
      <c r="N1788" s="77"/>
      <c r="O1788" s="77"/>
      <c r="P1788" s="77"/>
      <c r="Q1788" s="77"/>
      <c r="R1788" s="77"/>
      <c r="S1788" s="77"/>
      <c r="T1788" s="77"/>
      <c r="U1788" s="77"/>
      <c r="V1788" s="77"/>
      <c r="W1788" s="77"/>
      <c r="X1788" s="77"/>
      <c r="Y1788" s="77"/>
      <c r="Z1788" s="77"/>
    </row>
    <row r="1789" ht="15.75" customHeight="1">
      <c r="A1789" s="177">
        <v>4.0</v>
      </c>
      <c r="B1789" s="82" t="s">
        <v>482</v>
      </c>
      <c r="C1789" s="82" t="s">
        <v>483</v>
      </c>
      <c r="D1789" s="82" t="s">
        <v>484</v>
      </c>
      <c r="E1789" s="82" t="s">
        <v>485</v>
      </c>
      <c r="F1789" s="82" t="s">
        <v>484</v>
      </c>
      <c r="G1789" s="82" t="s">
        <v>524</v>
      </c>
      <c r="H1789" s="82" t="s">
        <v>486</v>
      </c>
      <c r="I1789" s="82" t="s">
        <v>487</v>
      </c>
      <c r="J1789" s="147" t="s">
        <v>488</v>
      </c>
      <c r="K1789" s="85" t="s">
        <v>489</v>
      </c>
      <c r="L1789" s="85" t="s">
        <v>490</v>
      </c>
      <c r="M1789" s="77"/>
      <c r="N1789" s="77"/>
      <c r="O1789" s="77"/>
      <c r="P1789" s="77"/>
      <c r="Q1789" s="77"/>
      <c r="R1789" s="77"/>
      <c r="S1789" s="77"/>
      <c r="T1789" s="77"/>
      <c r="U1789" s="77"/>
      <c r="V1789" s="77"/>
      <c r="W1789" s="77"/>
      <c r="X1789" s="77"/>
      <c r="Y1789" s="77"/>
      <c r="Z1789" s="77"/>
    </row>
    <row r="1790" ht="15.75" customHeight="1">
      <c r="A1790" s="86" t="s">
        <v>491</v>
      </c>
      <c r="B1790" s="87"/>
      <c r="C1790" s="87"/>
      <c r="D1790" s="87"/>
      <c r="E1790" s="87"/>
      <c r="F1790" s="87"/>
      <c r="G1790" s="87"/>
      <c r="H1790" s="87"/>
      <c r="I1790" s="87"/>
      <c r="J1790" s="115"/>
      <c r="K1790" s="87"/>
      <c r="L1790" s="87"/>
      <c r="M1790" s="77"/>
      <c r="N1790" s="77"/>
      <c r="O1790" s="77"/>
      <c r="P1790" s="77"/>
      <c r="Q1790" s="77"/>
      <c r="R1790" s="77"/>
      <c r="S1790" s="77"/>
      <c r="T1790" s="77"/>
      <c r="U1790" s="77"/>
      <c r="V1790" s="77"/>
      <c r="W1790" s="77"/>
      <c r="X1790" s="77"/>
      <c r="Y1790" s="77"/>
      <c r="Z1790" s="77"/>
    </row>
    <row r="1791" ht="15.75" customHeight="1">
      <c r="A1791" s="2"/>
      <c r="B1791" s="89"/>
      <c r="C1791" s="89"/>
      <c r="D1791" s="18">
        <f t="shared" ref="D1791:D1804" si="469">C1791*B1791</f>
        <v>0</v>
      </c>
      <c r="E1791" s="18">
        <f>B1791*A1789</f>
        <v>0</v>
      </c>
      <c r="F1791" s="18">
        <f t="shared" ref="F1791:F1804" si="470">E1791*C1791</f>
        <v>0</v>
      </c>
      <c r="G1791" s="140">
        <v>0.0</v>
      </c>
      <c r="H1791" s="18"/>
      <c r="I1791" s="89">
        <f t="shared" ref="I1791:I1804" si="471">H1791*E1791</f>
        <v>0</v>
      </c>
      <c r="J1791" s="116"/>
      <c r="K1791" s="3">
        <f t="shared" ref="K1791:K1804" si="472">J1791*I1791</f>
        <v>0</v>
      </c>
      <c r="L1791" s="3"/>
      <c r="M1791" s="77"/>
      <c r="N1791" s="77"/>
      <c r="O1791" s="77"/>
      <c r="P1791" s="77"/>
      <c r="Q1791" s="77"/>
      <c r="R1791" s="77"/>
      <c r="S1791" s="77"/>
      <c r="T1791" s="77"/>
      <c r="U1791" s="77"/>
      <c r="V1791" s="77"/>
      <c r="W1791" s="77"/>
      <c r="X1791" s="77"/>
      <c r="Y1791" s="77"/>
      <c r="Z1791" s="77"/>
    </row>
    <row r="1792" ht="15.75" customHeight="1">
      <c r="A1792" s="2"/>
      <c r="B1792" s="89"/>
      <c r="C1792" s="89"/>
      <c r="D1792" s="18">
        <f t="shared" si="469"/>
        <v>0</v>
      </c>
      <c r="E1792" s="18">
        <f>B1792*A1789</f>
        <v>0</v>
      </c>
      <c r="F1792" s="18">
        <f t="shared" si="470"/>
        <v>0</v>
      </c>
      <c r="G1792" s="87"/>
      <c r="H1792" s="18"/>
      <c r="I1792" s="89">
        <f t="shared" si="471"/>
        <v>0</v>
      </c>
      <c r="J1792" s="116"/>
      <c r="K1792" s="3">
        <f t="shared" si="472"/>
        <v>0</v>
      </c>
      <c r="L1792" s="3"/>
      <c r="M1792" s="77"/>
      <c r="N1792" s="77"/>
      <c r="O1792" s="77"/>
      <c r="P1792" s="77"/>
      <c r="Q1792" s="77"/>
      <c r="R1792" s="77"/>
      <c r="S1792" s="77"/>
      <c r="T1792" s="77"/>
      <c r="U1792" s="77"/>
      <c r="V1792" s="77"/>
      <c r="W1792" s="77"/>
      <c r="X1792" s="77"/>
      <c r="Y1792" s="77"/>
      <c r="Z1792" s="77"/>
    </row>
    <row r="1793" ht="15.75" customHeight="1">
      <c r="A1793" s="2"/>
      <c r="B1793" s="18"/>
      <c r="C1793" s="18"/>
      <c r="D1793" s="18">
        <f t="shared" si="469"/>
        <v>0</v>
      </c>
      <c r="E1793" s="18">
        <f>B1793*A1789</f>
        <v>0</v>
      </c>
      <c r="F1793" s="18">
        <f t="shared" si="470"/>
        <v>0</v>
      </c>
      <c r="G1793" s="148" t="s">
        <v>527</v>
      </c>
      <c r="H1793" s="18"/>
      <c r="I1793" s="89">
        <f t="shared" si="471"/>
        <v>0</v>
      </c>
      <c r="J1793" s="116"/>
      <c r="K1793" s="3">
        <f t="shared" si="472"/>
        <v>0</v>
      </c>
      <c r="L1793" s="3"/>
      <c r="M1793" s="77"/>
      <c r="N1793" s="77"/>
      <c r="O1793" s="77"/>
      <c r="P1793" s="77"/>
      <c r="Q1793" s="77"/>
      <c r="R1793" s="77"/>
      <c r="S1793" s="77"/>
      <c r="T1793" s="77"/>
      <c r="U1793" s="77"/>
      <c r="V1793" s="77"/>
      <c r="W1793" s="77"/>
      <c r="X1793" s="77"/>
      <c r="Y1793" s="77"/>
      <c r="Z1793" s="77"/>
    </row>
    <row r="1794" ht="15.75" customHeight="1">
      <c r="A1794" s="2"/>
      <c r="B1794" s="18"/>
      <c r="C1794" s="18"/>
      <c r="D1794" s="18">
        <f t="shared" si="469"/>
        <v>0</v>
      </c>
      <c r="E1794" s="18">
        <f>B1794*A1789</f>
        <v>0</v>
      </c>
      <c r="F1794" s="18">
        <f t="shared" si="470"/>
        <v>0</v>
      </c>
      <c r="G1794" s="142"/>
      <c r="H1794" s="18"/>
      <c r="I1794" s="89">
        <f t="shared" si="471"/>
        <v>0</v>
      </c>
      <c r="J1794" s="116"/>
      <c r="K1794" s="3">
        <f t="shared" si="472"/>
        <v>0</v>
      </c>
      <c r="L1794" s="3"/>
      <c r="M1794" s="77"/>
      <c r="N1794" s="77"/>
      <c r="O1794" s="77"/>
      <c r="P1794" s="77"/>
      <c r="Q1794" s="77"/>
      <c r="R1794" s="77"/>
      <c r="S1794" s="77"/>
      <c r="T1794" s="77"/>
      <c r="U1794" s="77"/>
      <c r="V1794" s="77"/>
      <c r="W1794" s="77"/>
      <c r="X1794" s="77"/>
      <c r="Y1794" s="77"/>
      <c r="Z1794" s="77"/>
    </row>
    <row r="1795" ht="15.75" customHeight="1">
      <c r="A1795" s="2"/>
      <c r="B1795" s="18"/>
      <c r="C1795" s="18"/>
      <c r="D1795" s="18">
        <f t="shared" si="469"/>
        <v>0</v>
      </c>
      <c r="E1795" s="18">
        <f>B1795*A1789</f>
        <v>0</v>
      </c>
      <c r="F1795" s="18">
        <f t="shared" si="470"/>
        <v>0</v>
      </c>
      <c r="G1795" s="142"/>
      <c r="H1795" s="18"/>
      <c r="I1795" s="89">
        <f t="shared" si="471"/>
        <v>0</v>
      </c>
      <c r="J1795" s="116"/>
      <c r="K1795" s="3">
        <f t="shared" si="472"/>
        <v>0</v>
      </c>
      <c r="L1795" s="3"/>
      <c r="M1795" s="77"/>
      <c r="N1795" s="77"/>
      <c r="O1795" s="77"/>
      <c r="P1795" s="77"/>
      <c r="Q1795" s="77"/>
      <c r="R1795" s="77"/>
      <c r="S1795" s="77"/>
      <c r="T1795" s="77"/>
      <c r="U1795" s="77"/>
      <c r="V1795" s="77"/>
      <c r="W1795" s="77"/>
      <c r="X1795" s="77"/>
      <c r="Y1795" s="77"/>
      <c r="Z1795" s="77"/>
    </row>
    <row r="1796" ht="15.75" customHeight="1">
      <c r="A1796" s="2"/>
      <c r="B1796" s="18"/>
      <c r="C1796" s="18"/>
      <c r="D1796" s="18">
        <f t="shared" si="469"/>
        <v>0</v>
      </c>
      <c r="E1796" s="18">
        <f>B1796*A1789</f>
        <v>0</v>
      </c>
      <c r="F1796" s="18">
        <f t="shared" si="470"/>
        <v>0</v>
      </c>
      <c r="G1796" s="87"/>
      <c r="H1796" s="18"/>
      <c r="I1796" s="89">
        <f t="shared" si="471"/>
        <v>0</v>
      </c>
      <c r="J1796" s="116"/>
      <c r="K1796" s="3">
        <f t="shared" si="472"/>
        <v>0</v>
      </c>
      <c r="L1796" s="3"/>
      <c r="M1796" s="77"/>
      <c r="N1796" s="77"/>
      <c r="O1796" s="77"/>
      <c r="P1796" s="77"/>
      <c r="Q1796" s="77"/>
      <c r="R1796" s="77"/>
      <c r="S1796" s="77"/>
      <c r="T1796" s="77"/>
      <c r="U1796" s="77"/>
      <c r="V1796" s="77"/>
      <c r="W1796" s="77"/>
      <c r="X1796" s="77"/>
      <c r="Y1796" s="77"/>
      <c r="Z1796" s="77"/>
    </row>
    <row r="1797" ht="15.75" customHeight="1">
      <c r="A1797" s="2"/>
      <c r="B1797" s="18"/>
      <c r="C1797" s="18"/>
      <c r="D1797" s="18">
        <f t="shared" si="469"/>
        <v>0</v>
      </c>
      <c r="E1797" s="18">
        <f>B1797*A1789</f>
        <v>0</v>
      </c>
      <c r="F1797" s="18">
        <f t="shared" si="470"/>
        <v>0</v>
      </c>
      <c r="G1797" s="59"/>
      <c r="H1797" s="18"/>
      <c r="I1797" s="89">
        <f t="shared" si="471"/>
        <v>0</v>
      </c>
      <c r="J1797" s="116"/>
      <c r="K1797" s="3">
        <f t="shared" si="472"/>
        <v>0</v>
      </c>
      <c r="L1797" s="3"/>
      <c r="M1797" s="77"/>
      <c r="N1797" s="77"/>
      <c r="O1797" s="77"/>
      <c r="P1797" s="77"/>
      <c r="Q1797" s="77"/>
      <c r="R1797" s="77"/>
      <c r="S1797" s="77"/>
      <c r="T1797" s="77"/>
      <c r="U1797" s="77"/>
      <c r="V1797" s="77"/>
      <c r="W1797" s="77"/>
      <c r="X1797" s="77"/>
      <c r="Y1797" s="77"/>
      <c r="Z1797" s="77"/>
    </row>
    <row r="1798" ht="15.75" customHeight="1">
      <c r="A1798" s="2"/>
      <c r="B1798" s="89"/>
      <c r="C1798" s="89"/>
      <c r="D1798" s="18">
        <f t="shared" si="469"/>
        <v>0</v>
      </c>
      <c r="E1798" s="18">
        <f>B1798*A1789</f>
        <v>0</v>
      </c>
      <c r="F1798" s="18">
        <f t="shared" si="470"/>
        <v>0</v>
      </c>
      <c r="G1798" s="148" t="s">
        <v>528</v>
      </c>
      <c r="H1798" s="18"/>
      <c r="I1798" s="89">
        <f t="shared" si="471"/>
        <v>0</v>
      </c>
      <c r="J1798" s="116"/>
      <c r="K1798" s="3">
        <f t="shared" si="472"/>
        <v>0</v>
      </c>
      <c r="L1798" s="3"/>
      <c r="M1798" s="77"/>
      <c r="N1798" s="77"/>
      <c r="O1798" s="77"/>
      <c r="P1798" s="77"/>
      <c r="Q1798" s="77"/>
      <c r="R1798" s="77"/>
      <c r="S1798" s="77"/>
      <c r="T1798" s="77"/>
      <c r="U1798" s="77"/>
      <c r="V1798" s="77"/>
      <c r="W1798" s="77"/>
      <c r="X1798" s="77"/>
      <c r="Y1798" s="77"/>
      <c r="Z1798" s="77"/>
    </row>
    <row r="1799" ht="15.75" customHeight="1">
      <c r="A1799" s="2"/>
      <c r="B1799" s="89"/>
      <c r="C1799" s="89"/>
      <c r="D1799" s="18">
        <f t="shared" si="469"/>
        <v>0</v>
      </c>
      <c r="E1799" s="18">
        <f>B1799*A1789</f>
        <v>0</v>
      </c>
      <c r="F1799" s="18">
        <f t="shared" si="470"/>
        <v>0</v>
      </c>
      <c r="G1799" s="142"/>
      <c r="H1799" s="18"/>
      <c r="I1799" s="89">
        <f t="shared" si="471"/>
        <v>0</v>
      </c>
      <c r="J1799" s="116"/>
      <c r="K1799" s="3">
        <f t="shared" si="472"/>
        <v>0</v>
      </c>
      <c r="L1799" s="3"/>
      <c r="M1799" s="77"/>
      <c r="N1799" s="77"/>
      <c r="O1799" s="77"/>
      <c r="P1799" s="77"/>
      <c r="Q1799" s="77"/>
      <c r="R1799" s="77"/>
      <c r="S1799" s="77"/>
      <c r="T1799" s="77"/>
      <c r="U1799" s="77"/>
      <c r="V1799" s="77"/>
      <c r="W1799" s="77"/>
      <c r="X1799" s="77"/>
      <c r="Y1799" s="77"/>
      <c r="Z1799" s="77"/>
    </row>
    <row r="1800" ht="15.75" customHeight="1">
      <c r="A1800" s="1"/>
      <c r="B1800" s="89"/>
      <c r="C1800" s="89"/>
      <c r="D1800" s="18">
        <f t="shared" si="469"/>
        <v>0</v>
      </c>
      <c r="E1800" s="18">
        <f>B1800*A1789</f>
        <v>0</v>
      </c>
      <c r="F1800" s="18">
        <f t="shared" si="470"/>
        <v>0</v>
      </c>
      <c r="G1800" s="142"/>
      <c r="H1800" s="18"/>
      <c r="I1800" s="89">
        <f t="shared" si="471"/>
        <v>0</v>
      </c>
      <c r="J1800" s="116"/>
      <c r="K1800" s="3">
        <f t="shared" si="472"/>
        <v>0</v>
      </c>
      <c r="L1800" s="3"/>
      <c r="M1800" s="77"/>
      <c r="N1800" s="77"/>
      <c r="O1800" s="77"/>
      <c r="P1800" s="77"/>
      <c r="Q1800" s="77"/>
      <c r="R1800" s="77"/>
      <c r="S1800" s="77"/>
      <c r="T1800" s="77"/>
      <c r="U1800" s="77"/>
      <c r="V1800" s="77"/>
      <c r="W1800" s="77"/>
      <c r="X1800" s="77"/>
      <c r="Y1800" s="77"/>
      <c r="Z1800" s="77"/>
    </row>
    <row r="1801" ht="15.75" customHeight="1">
      <c r="A1801" s="1"/>
      <c r="B1801" s="89"/>
      <c r="C1801" s="89"/>
      <c r="D1801" s="18">
        <f t="shared" si="469"/>
        <v>0</v>
      </c>
      <c r="E1801" s="18">
        <f>B1801*A1789</f>
        <v>0</v>
      </c>
      <c r="F1801" s="18">
        <f t="shared" si="470"/>
        <v>0</v>
      </c>
      <c r="G1801" s="142"/>
      <c r="H1801" s="18"/>
      <c r="I1801" s="89">
        <f t="shared" si="471"/>
        <v>0</v>
      </c>
      <c r="J1801" s="116"/>
      <c r="K1801" s="3">
        <f t="shared" si="472"/>
        <v>0</v>
      </c>
      <c r="L1801" s="3"/>
      <c r="M1801" s="77"/>
      <c r="N1801" s="77"/>
      <c r="O1801" s="77"/>
      <c r="P1801" s="77"/>
      <c r="Q1801" s="77"/>
      <c r="R1801" s="77"/>
      <c r="S1801" s="77"/>
      <c r="T1801" s="77"/>
      <c r="U1801" s="77"/>
      <c r="V1801" s="77"/>
      <c r="W1801" s="77"/>
      <c r="X1801" s="77"/>
      <c r="Y1801" s="77"/>
      <c r="Z1801" s="77"/>
    </row>
    <row r="1802" ht="15.75" customHeight="1">
      <c r="A1802" s="31"/>
      <c r="B1802" s="89"/>
      <c r="C1802" s="89"/>
      <c r="D1802" s="95">
        <f t="shared" si="469"/>
        <v>0</v>
      </c>
      <c r="E1802" s="95">
        <f>B1802*A1789</f>
        <v>0</v>
      </c>
      <c r="F1802" s="18">
        <f t="shared" si="470"/>
        <v>0</v>
      </c>
      <c r="G1802" s="87"/>
      <c r="H1802" s="18"/>
      <c r="I1802" s="89">
        <f t="shared" si="471"/>
        <v>0</v>
      </c>
      <c r="J1802" s="118"/>
      <c r="K1802" s="3">
        <f t="shared" si="472"/>
        <v>0</v>
      </c>
      <c r="L1802" s="3"/>
      <c r="M1802" s="77"/>
      <c r="N1802" s="77"/>
      <c r="O1802" s="77"/>
      <c r="P1802" s="77"/>
      <c r="Q1802" s="77"/>
      <c r="R1802" s="77"/>
      <c r="S1802" s="77"/>
      <c r="T1802" s="77"/>
      <c r="U1802" s="77"/>
      <c r="V1802" s="77"/>
      <c r="W1802" s="77"/>
      <c r="X1802" s="77"/>
      <c r="Y1802" s="77"/>
      <c r="Z1802" s="77"/>
    </row>
    <row r="1803" ht="15.75" customHeight="1">
      <c r="A1803" s="31"/>
      <c r="B1803" s="89"/>
      <c r="C1803" s="89"/>
      <c r="D1803" s="18">
        <f t="shared" si="469"/>
        <v>0</v>
      </c>
      <c r="E1803" s="18">
        <f>B1803*A1789</f>
        <v>0</v>
      </c>
      <c r="F1803" s="18">
        <f t="shared" si="470"/>
        <v>0</v>
      </c>
      <c r="G1803" s="143">
        <f>F1805/A1789</f>
        <v>0</v>
      </c>
      <c r="H1803" s="18"/>
      <c r="I1803" s="89">
        <f t="shared" si="471"/>
        <v>0</v>
      </c>
      <c r="J1803" s="3"/>
      <c r="K1803" s="3">
        <f t="shared" si="472"/>
        <v>0</v>
      </c>
      <c r="L1803" s="3"/>
      <c r="M1803" s="77"/>
      <c r="N1803" s="77"/>
      <c r="O1803" s="77"/>
      <c r="P1803" s="77"/>
      <c r="Q1803" s="77"/>
      <c r="R1803" s="77"/>
      <c r="S1803" s="77"/>
      <c r="T1803" s="77"/>
      <c r="U1803" s="77"/>
      <c r="V1803" s="77"/>
      <c r="W1803" s="77"/>
      <c r="X1803" s="77"/>
      <c r="Y1803" s="77"/>
      <c r="Z1803" s="77"/>
    </row>
    <row r="1804" ht="15.75" customHeight="1">
      <c r="A1804" s="31"/>
      <c r="B1804" s="89"/>
      <c r="C1804" s="89"/>
      <c r="D1804" s="18">
        <f t="shared" si="469"/>
        <v>0</v>
      </c>
      <c r="E1804" s="18">
        <f>B1804*A1789</f>
        <v>0</v>
      </c>
      <c r="F1804" s="18">
        <f t="shared" si="470"/>
        <v>0</v>
      </c>
      <c r="G1804" s="142"/>
      <c r="H1804" s="18"/>
      <c r="I1804" s="89">
        <f t="shared" si="471"/>
        <v>0</v>
      </c>
      <c r="J1804" s="3"/>
      <c r="K1804" s="3">
        <f t="shared" si="472"/>
        <v>0</v>
      </c>
      <c r="L1804" s="3"/>
      <c r="M1804" s="77"/>
      <c r="N1804" s="77"/>
      <c r="O1804" s="77"/>
      <c r="P1804" s="77"/>
      <c r="Q1804" s="77"/>
      <c r="R1804" s="77"/>
      <c r="S1804" s="77"/>
      <c r="T1804" s="77"/>
      <c r="U1804" s="77"/>
      <c r="V1804" s="77"/>
      <c r="W1804" s="77"/>
      <c r="X1804" s="77"/>
      <c r="Y1804" s="77"/>
      <c r="Z1804" s="77"/>
    </row>
    <row r="1805" ht="15.75" customHeight="1">
      <c r="A1805" s="4" t="s">
        <v>495</v>
      </c>
      <c r="B1805" s="97">
        <f>SUM(B1791:B1804)</f>
        <v>0</v>
      </c>
      <c r="C1805" s="96"/>
      <c r="D1805" s="97">
        <f t="shared" ref="D1805:F1805" si="473">SUM(D1791:D1804)</f>
        <v>0</v>
      </c>
      <c r="E1805" s="97">
        <f t="shared" si="473"/>
        <v>0</v>
      </c>
      <c r="F1805" s="97">
        <f t="shared" si="473"/>
        <v>0</v>
      </c>
      <c r="G1805" s="87"/>
      <c r="H1805" s="96"/>
      <c r="I1805" s="97">
        <f t="shared" ref="I1805:L1805" si="474">SUM(I1791:I1804)</f>
        <v>0</v>
      </c>
      <c r="J1805" s="98">
        <f t="shared" si="474"/>
        <v>0</v>
      </c>
      <c r="K1805" s="98">
        <f t="shared" si="474"/>
        <v>0</v>
      </c>
      <c r="L1805" s="98">
        <f t="shared" si="474"/>
        <v>0</v>
      </c>
      <c r="M1805" s="77"/>
      <c r="N1805" s="77"/>
      <c r="O1805" s="77"/>
      <c r="P1805" s="77"/>
      <c r="Q1805" s="77"/>
      <c r="R1805" s="77"/>
      <c r="S1805" s="77"/>
      <c r="T1805" s="77"/>
      <c r="U1805" s="77"/>
      <c r="V1805" s="77"/>
      <c r="W1805" s="77"/>
      <c r="X1805" s="77"/>
      <c r="Y1805" s="77"/>
      <c r="Z1805" s="77"/>
    </row>
    <row r="1806" ht="15.75" customHeight="1">
      <c r="A1806" s="8"/>
      <c r="B1806" s="100"/>
      <c r="C1806" s="100"/>
      <c r="D1806" s="100"/>
      <c r="E1806" s="100"/>
      <c r="F1806" s="100"/>
      <c r="G1806" s="100"/>
      <c r="H1806" s="100"/>
      <c r="I1806" s="101" t="s">
        <v>496</v>
      </c>
      <c r="J1806" s="100"/>
      <c r="K1806" s="100"/>
      <c r="L1806" s="101" t="s">
        <v>497</v>
      </c>
      <c r="M1806" s="77"/>
      <c r="N1806" s="77"/>
      <c r="O1806" s="77"/>
      <c r="P1806" s="77"/>
      <c r="Q1806" s="77"/>
      <c r="R1806" s="77"/>
      <c r="S1806" s="77"/>
      <c r="T1806" s="77"/>
      <c r="U1806" s="77"/>
      <c r="V1806" s="77"/>
      <c r="W1806" s="77"/>
      <c r="X1806" s="77"/>
      <c r="Y1806" s="77"/>
      <c r="Z1806" s="77"/>
    </row>
    <row r="1807" ht="15.75" customHeight="1">
      <c r="A1807" s="8"/>
      <c r="B1807" s="100"/>
      <c r="C1807" s="100"/>
      <c r="D1807" s="100"/>
      <c r="E1807" s="100"/>
      <c r="F1807" s="100"/>
      <c r="G1807" s="100"/>
      <c r="H1807" s="100"/>
      <c r="I1807" s="104">
        <f>G1803*A1789</f>
        <v>0</v>
      </c>
      <c r="J1807" s="100"/>
      <c r="K1807" s="100"/>
      <c r="L1807" s="104"/>
      <c r="M1807" s="77"/>
      <c r="N1807" s="77"/>
      <c r="O1807" s="77"/>
      <c r="P1807" s="77"/>
      <c r="Q1807" s="77"/>
      <c r="R1807" s="77"/>
      <c r="S1807" s="77"/>
      <c r="T1807" s="77"/>
      <c r="U1807" s="77"/>
      <c r="V1807" s="77"/>
      <c r="W1807" s="77"/>
      <c r="X1807" s="77"/>
      <c r="Y1807" s="77"/>
      <c r="Z1807" s="77"/>
    </row>
    <row r="1808" ht="15.75" customHeight="1">
      <c r="A1808" s="8"/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77"/>
      <c r="N1808" s="77"/>
      <c r="O1808" s="77"/>
      <c r="P1808" s="77"/>
      <c r="Q1808" s="77"/>
      <c r="R1808" s="77"/>
      <c r="S1808" s="77"/>
      <c r="T1808" s="77"/>
      <c r="U1808" s="77"/>
      <c r="V1808" s="77"/>
      <c r="W1808" s="77"/>
      <c r="X1808" s="77"/>
      <c r="Y1808" s="77"/>
      <c r="Z1808" s="77"/>
    </row>
    <row r="1809" ht="15.75" customHeight="1">
      <c r="A1809" s="8"/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77"/>
      <c r="N1809" s="77"/>
      <c r="O1809" s="77"/>
      <c r="P1809" s="77"/>
      <c r="Q1809" s="77"/>
      <c r="R1809" s="77"/>
      <c r="S1809" s="77"/>
      <c r="T1809" s="77"/>
      <c r="U1809" s="77"/>
      <c r="V1809" s="77"/>
      <c r="W1809" s="77"/>
      <c r="X1809" s="77"/>
      <c r="Y1809" s="77"/>
      <c r="Z1809" s="77"/>
    </row>
    <row r="1810" ht="15.75" customHeight="1">
      <c r="A1810" s="66"/>
      <c r="B1810" s="75"/>
      <c r="C1810" s="75"/>
      <c r="D1810" s="75"/>
      <c r="E1810" s="75"/>
      <c r="F1810" s="75"/>
      <c r="G1810" s="75"/>
      <c r="H1810" s="75"/>
      <c r="I1810" s="75"/>
      <c r="J1810" s="75"/>
      <c r="K1810" s="75"/>
      <c r="L1810" s="76"/>
      <c r="M1810" s="77"/>
      <c r="N1810" s="77"/>
      <c r="O1810" s="77"/>
      <c r="P1810" s="77"/>
      <c r="Q1810" s="77"/>
      <c r="R1810" s="77"/>
      <c r="S1810" s="77"/>
      <c r="T1810" s="77"/>
      <c r="U1810" s="77"/>
      <c r="V1810" s="77"/>
      <c r="W1810" s="77"/>
      <c r="X1810" s="77"/>
      <c r="Y1810" s="77"/>
      <c r="Z1810" s="77"/>
    </row>
    <row r="1811" ht="15.75" customHeight="1">
      <c r="A1811" s="78" t="s">
        <v>478</v>
      </c>
      <c r="B1811" s="79" t="s">
        <v>479</v>
      </c>
      <c r="C1811" s="75"/>
      <c r="D1811" s="76"/>
      <c r="E1811" s="80" t="s">
        <v>480</v>
      </c>
      <c r="F1811" s="75"/>
      <c r="G1811" s="76"/>
      <c r="H1811" s="79" t="s">
        <v>481</v>
      </c>
      <c r="I1811" s="75"/>
      <c r="J1811" s="75"/>
      <c r="K1811" s="75"/>
      <c r="L1811" s="76"/>
      <c r="M1811" s="77"/>
      <c r="N1811" s="77"/>
      <c r="O1811" s="77"/>
      <c r="P1811" s="77"/>
      <c r="Q1811" s="77"/>
      <c r="R1811" s="77"/>
      <c r="S1811" s="77"/>
      <c r="T1811" s="77"/>
      <c r="U1811" s="77"/>
      <c r="V1811" s="77"/>
      <c r="W1811" s="77"/>
      <c r="X1811" s="77"/>
      <c r="Y1811" s="77"/>
      <c r="Z1811" s="77"/>
    </row>
    <row r="1812" ht="15.75" customHeight="1">
      <c r="A1812" s="177">
        <v>4.0</v>
      </c>
      <c r="B1812" s="82" t="s">
        <v>482</v>
      </c>
      <c r="C1812" s="82" t="s">
        <v>483</v>
      </c>
      <c r="D1812" s="82" t="s">
        <v>484</v>
      </c>
      <c r="E1812" s="82" t="s">
        <v>485</v>
      </c>
      <c r="F1812" s="82" t="s">
        <v>484</v>
      </c>
      <c r="G1812" s="82" t="s">
        <v>524</v>
      </c>
      <c r="H1812" s="82" t="s">
        <v>486</v>
      </c>
      <c r="I1812" s="82" t="s">
        <v>487</v>
      </c>
      <c r="J1812" s="147" t="s">
        <v>488</v>
      </c>
      <c r="K1812" s="85" t="s">
        <v>489</v>
      </c>
      <c r="L1812" s="85" t="s">
        <v>490</v>
      </c>
      <c r="M1812" s="77"/>
      <c r="N1812" s="77"/>
      <c r="O1812" s="77"/>
      <c r="P1812" s="77"/>
      <c r="Q1812" s="77"/>
      <c r="R1812" s="77"/>
      <c r="S1812" s="77"/>
      <c r="T1812" s="77"/>
      <c r="U1812" s="77"/>
      <c r="V1812" s="77"/>
      <c r="W1812" s="77"/>
      <c r="X1812" s="77"/>
      <c r="Y1812" s="77"/>
      <c r="Z1812" s="77"/>
    </row>
    <row r="1813" ht="15.75" customHeight="1">
      <c r="A1813" s="86" t="s">
        <v>491</v>
      </c>
      <c r="B1813" s="87"/>
      <c r="C1813" s="87"/>
      <c r="D1813" s="87"/>
      <c r="E1813" s="87"/>
      <c r="F1813" s="87"/>
      <c r="G1813" s="87"/>
      <c r="H1813" s="87"/>
      <c r="I1813" s="87"/>
      <c r="J1813" s="115"/>
      <c r="K1813" s="87"/>
      <c r="L1813" s="87"/>
      <c r="M1813" s="77"/>
      <c r="N1813" s="77"/>
      <c r="O1813" s="77"/>
      <c r="P1813" s="77"/>
      <c r="Q1813" s="77"/>
      <c r="R1813" s="77"/>
      <c r="S1813" s="77"/>
      <c r="T1813" s="77"/>
      <c r="U1813" s="77"/>
      <c r="V1813" s="77"/>
      <c r="W1813" s="77"/>
      <c r="X1813" s="77"/>
      <c r="Y1813" s="77"/>
      <c r="Z1813" s="77"/>
    </row>
    <row r="1814" ht="15.75" customHeight="1">
      <c r="A1814" s="2"/>
      <c r="B1814" s="89"/>
      <c r="C1814" s="89"/>
      <c r="D1814" s="18">
        <f t="shared" ref="D1814:D1827" si="475">C1814*B1814</f>
        <v>0</v>
      </c>
      <c r="E1814" s="18">
        <f>B1814*A1812</f>
        <v>0</v>
      </c>
      <c r="F1814" s="18">
        <f t="shared" ref="F1814:F1827" si="476">E1814*C1814</f>
        <v>0</v>
      </c>
      <c r="G1814" s="140">
        <v>0.0</v>
      </c>
      <c r="H1814" s="18"/>
      <c r="I1814" s="89">
        <f t="shared" ref="I1814:I1827" si="477">H1814*E1814</f>
        <v>0</v>
      </c>
      <c r="J1814" s="116"/>
      <c r="K1814" s="3">
        <f t="shared" ref="K1814:K1827" si="478">J1814*I1814</f>
        <v>0</v>
      </c>
      <c r="L1814" s="3"/>
      <c r="M1814" s="77"/>
      <c r="N1814" s="77"/>
      <c r="O1814" s="77"/>
      <c r="P1814" s="77"/>
      <c r="Q1814" s="77"/>
      <c r="R1814" s="77"/>
      <c r="S1814" s="77"/>
      <c r="T1814" s="77"/>
      <c r="U1814" s="77"/>
      <c r="V1814" s="77"/>
      <c r="W1814" s="77"/>
      <c r="X1814" s="77"/>
      <c r="Y1814" s="77"/>
      <c r="Z1814" s="77"/>
    </row>
    <row r="1815" ht="15.75" customHeight="1">
      <c r="A1815" s="2"/>
      <c r="B1815" s="89"/>
      <c r="C1815" s="89"/>
      <c r="D1815" s="18">
        <f t="shared" si="475"/>
        <v>0</v>
      </c>
      <c r="E1815" s="18">
        <f>B1815*A1812</f>
        <v>0</v>
      </c>
      <c r="F1815" s="18">
        <f t="shared" si="476"/>
        <v>0</v>
      </c>
      <c r="G1815" s="87"/>
      <c r="H1815" s="18"/>
      <c r="I1815" s="89">
        <f t="shared" si="477"/>
        <v>0</v>
      </c>
      <c r="J1815" s="116"/>
      <c r="K1815" s="3">
        <f t="shared" si="478"/>
        <v>0</v>
      </c>
      <c r="L1815" s="3"/>
      <c r="M1815" s="77"/>
      <c r="N1815" s="77"/>
      <c r="O1815" s="77"/>
      <c r="P1815" s="77"/>
      <c r="Q1815" s="77"/>
      <c r="R1815" s="77"/>
      <c r="S1815" s="77"/>
      <c r="T1815" s="77"/>
      <c r="U1815" s="77"/>
      <c r="V1815" s="77"/>
      <c r="W1815" s="77"/>
      <c r="X1815" s="77"/>
      <c r="Y1815" s="77"/>
      <c r="Z1815" s="77"/>
    </row>
    <row r="1816" ht="15.75" customHeight="1">
      <c r="A1816" s="2"/>
      <c r="B1816" s="18"/>
      <c r="C1816" s="18"/>
      <c r="D1816" s="18">
        <f t="shared" si="475"/>
        <v>0</v>
      </c>
      <c r="E1816" s="18">
        <f>B1816*A1812</f>
        <v>0</v>
      </c>
      <c r="F1816" s="18">
        <f t="shared" si="476"/>
        <v>0</v>
      </c>
      <c r="G1816" s="148" t="s">
        <v>527</v>
      </c>
      <c r="H1816" s="18"/>
      <c r="I1816" s="89">
        <f t="shared" si="477"/>
        <v>0</v>
      </c>
      <c r="J1816" s="116"/>
      <c r="K1816" s="3">
        <f t="shared" si="478"/>
        <v>0</v>
      </c>
      <c r="L1816" s="3"/>
      <c r="M1816" s="77"/>
      <c r="N1816" s="77"/>
      <c r="O1816" s="77"/>
      <c r="P1816" s="77"/>
      <c r="Q1816" s="77"/>
      <c r="R1816" s="77"/>
      <c r="S1816" s="77"/>
      <c r="T1816" s="77"/>
      <c r="U1816" s="77"/>
      <c r="V1816" s="77"/>
      <c r="W1816" s="77"/>
      <c r="X1816" s="77"/>
      <c r="Y1816" s="77"/>
      <c r="Z1816" s="77"/>
    </row>
    <row r="1817" ht="15.75" customHeight="1">
      <c r="A1817" s="2"/>
      <c r="B1817" s="18"/>
      <c r="C1817" s="18"/>
      <c r="D1817" s="18">
        <f t="shared" si="475"/>
        <v>0</v>
      </c>
      <c r="E1817" s="18">
        <f>B1817*A1812</f>
        <v>0</v>
      </c>
      <c r="F1817" s="18">
        <f t="shared" si="476"/>
        <v>0</v>
      </c>
      <c r="G1817" s="142"/>
      <c r="H1817" s="18"/>
      <c r="I1817" s="89">
        <f t="shared" si="477"/>
        <v>0</v>
      </c>
      <c r="J1817" s="116"/>
      <c r="K1817" s="3">
        <f t="shared" si="478"/>
        <v>0</v>
      </c>
      <c r="L1817" s="3"/>
      <c r="M1817" s="77"/>
      <c r="N1817" s="77"/>
      <c r="O1817" s="77"/>
      <c r="P1817" s="77"/>
      <c r="Q1817" s="77"/>
      <c r="R1817" s="77"/>
      <c r="S1817" s="77"/>
      <c r="T1817" s="77"/>
      <c r="U1817" s="77"/>
      <c r="V1817" s="77"/>
      <c r="W1817" s="77"/>
      <c r="X1817" s="77"/>
      <c r="Y1817" s="77"/>
      <c r="Z1817" s="77"/>
    </row>
    <row r="1818" ht="15.75" customHeight="1">
      <c r="A1818" s="2"/>
      <c r="B1818" s="18"/>
      <c r="C1818" s="18"/>
      <c r="D1818" s="18">
        <f t="shared" si="475"/>
        <v>0</v>
      </c>
      <c r="E1818" s="18">
        <f>B1818*A1812</f>
        <v>0</v>
      </c>
      <c r="F1818" s="18">
        <f t="shared" si="476"/>
        <v>0</v>
      </c>
      <c r="G1818" s="142"/>
      <c r="H1818" s="18"/>
      <c r="I1818" s="89">
        <f t="shared" si="477"/>
        <v>0</v>
      </c>
      <c r="J1818" s="116"/>
      <c r="K1818" s="3">
        <f t="shared" si="478"/>
        <v>0</v>
      </c>
      <c r="L1818" s="3"/>
      <c r="M1818" s="77"/>
      <c r="N1818" s="77"/>
      <c r="O1818" s="77"/>
      <c r="P1818" s="77"/>
      <c r="Q1818" s="77"/>
      <c r="R1818" s="77"/>
      <c r="S1818" s="77"/>
      <c r="T1818" s="77"/>
      <c r="U1818" s="77"/>
      <c r="V1818" s="77"/>
      <c r="W1818" s="77"/>
      <c r="X1818" s="77"/>
      <c r="Y1818" s="77"/>
      <c r="Z1818" s="77"/>
    </row>
    <row r="1819" ht="15.75" customHeight="1">
      <c r="A1819" s="2"/>
      <c r="B1819" s="18"/>
      <c r="C1819" s="18"/>
      <c r="D1819" s="18">
        <f t="shared" si="475"/>
        <v>0</v>
      </c>
      <c r="E1819" s="18">
        <f>B1819*A1812</f>
        <v>0</v>
      </c>
      <c r="F1819" s="18">
        <f t="shared" si="476"/>
        <v>0</v>
      </c>
      <c r="G1819" s="87"/>
      <c r="H1819" s="18"/>
      <c r="I1819" s="89">
        <f t="shared" si="477"/>
        <v>0</v>
      </c>
      <c r="J1819" s="116"/>
      <c r="K1819" s="3">
        <f t="shared" si="478"/>
        <v>0</v>
      </c>
      <c r="L1819" s="3"/>
      <c r="M1819" s="77"/>
      <c r="N1819" s="77"/>
      <c r="O1819" s="77"/>
      <c r="P1819" s="77"/>
      <c r="Q1819" s="77"/>
      <c r="R1819" s="77"/>
      <c r="S1819" s="77"/>
      <c r="T1819" s="77"/>
      <c r="U1819" s="77"/>
      <c r="V1819" s="77"/>
      <c r="W1819" s="77"/>
      <c r="X1819" s="77"/>
      <c r="Y1819" s="77"/>
      <c r="Z1819" s="77"/>
    </row>
    <row r="1820" ht="15.75" customHeight="1">
      <c r="A1820" s="2"/>
      <c r="B1820" s="18"/>
      <c r="C1820" s="18"/>
      <c r="D1820" s="18">
        <f t="shared" si="475"/>
        <v>0</v>
      </c>
      <c r="E1820" s="18">
        <f>B1820*A1812</f>
        <v>0</v>
      </c>
      <c r="F1820" s="18">
        <f t="shared" si="476"/>
        <v>0</v>
      </c>
      <c r="G1820" s="59"/>
      <c r="H1820" s="18"/>
      <c r="I1820" s="89">
        <f t="shared" si="477"/>
        <v>0</v>
      </c>
      <c r="J1820" s="116"/>
      <c r="K1820" s="3">
        <f t="shared" si="478"/>
        <v>0</v>
      </c>
      <c r="L1820" s="3"/>
      <c r="M1820" s="77"/>
      <c r="N1820" s="77"/>
      <c r="O1820" s="77"/>
      <c r="P1820" s="77"/>
      <c r="Q1820" s="77"/>
      <c r="R1820" s="77"/>
      <c r="S1820" s="77"/>
      <c r="T1820" s="77"/>
      <c r="U1820" s="77"/>
      <c r="V1820" s="77"/>
      <c r="W1820" s="77"/>
      <c r="X1820" s="77"/>
      <c r="Y1820" s="77"/>
      <c r="Z1820" s="77"/>
    </row>
    <row r="1821" ht="15.75" customHeight="1">
      <c r="A1821" s="2"/>
      <c r="B1821" s="89"/>
      <c r="C1821" s="89"/>
      <c r="D1821" s="18">
        <f t="shared" si="475"/>
        <v>0</v>
      </c>
      <c r="E1821" s="18">
        <f>B1821*A1812</f>
        <v>0</v>
      </c>
      <c r="F1821" s="18">
        <f t="shared" si="476"/>
        <v>0</v>
      </c>
      <c r="G1821" s="148" t="s">
        <v>528</v>
      </c>
      <c r="H1821" s="18"/>
      <c r="I1821" s="89">
        <f t="shared" si="477"/>
        <v>0</v>
      </c>
      <c r="J1821" s="116"/>
      <c r="K1821" s="3">
        <f t="shared" si="478"/>
        <v>0</v>
      </c>
      <c r="L1821" s="3"/>
      <c r="M1821" s="77"/>
      <c r="N1821" s="77"/>
      <c r="O1821" s="77"/>
      <c r="P1821" s="77"/>
      <c r="Q1821" s="77"/>
      <c r="R1821" s="77"/>
      <c r="S1821" s="77"/>
      <c r="T1821" s="77"/>
      <c r="U1821" s="77"/>
      <c r="V1821" s="77"/>
      <c r="W1821" s="77"/>
      <c r="X1821" s="77"/>
      <c r="Y1821" s="77"/>
      <c r="Z1821" s="77"/>
    </row>
    <row r="1822" ht="15.75" customHeight="1">
      <c r="A1822" s="2"/>
      <c r="B1822" s="89"/>
      <c r="C1822" s="89"/>
      <c r="D1822" s="18">
        <f t="shared" si="475"/>
        <v>0</v>
      </c>
      <c r="E1822" s="18">
        <f>B1822*A1812</f>
        <v>0</v>
      </c>
      <c r="F1822" s="18">
        <f t="shared" si="476"/>
        <v>0</v>
      </c>
      <c r="G1822" s="142"/>
      <c r="H1822" s="18"/>
      <c r="I1822" s="89">
        <f t="shared" si="477"/>
        <v>0</v>
      </c>
      <c r="J1822" s="116"/>
      <c r="K1822" s="3">
        <f t="shared" si="478"/>
        <v>0</v>
      </c>
      <c r="L1822" s="3"/>
      <c r="M1822" s="77"/>
      <c r="N1822" s="77"/>
      <c r="O1822" s="77"/>
      <c r="P1822" s="77"/>
      <c r="Q1822" s="77"/>
      <c r="R1822" s="77"/>
      <c r="S1822" s="77"/>
      <c r="T1822" s="77"/>
      <c r="U1822" s="77"/>
      <c r="V1822" s="77"/>
      <c r="W1822" s="77"/>
      <c r="X1822" s="77"/>
      <c r="Y1822" s="77"/>
      <c r="Z1822" s="77"/>
    </row>
    <row r="1823" ht="15.75" customHeight="1">
      <c r="A1823" s="1"/>
      <c r="B1823" s="89"/>
      <c r="C1823" s="89"/>
      <c r="D1823" s="18">
        <f t="shared" si="475"/>
        <v>0</v>
      </c>
      <c r="E1823" s="18">
        <f>B1823*A1812</f>
        <v>0</v>
      </c>
      <c r="F1823" s="18">
        <f t="shared" si="476"/>
        <v>0</v>
      </c>
      <c r="G1823" s="142"/>
      <c r="H1823" s="18"/>
      <c r="I1823" s="89">
        <f t="shared" si="477"/>
        <v>0</v>
      </c>
      <c r="J1823" s="116"/>
      <c r="K1823" s="3">
        <f t="shared" si="478"/>
        <v>0</v>
      </c>
      <c r="L1823" s="3"/>
      <c r="M1823" s="77"/>
      <c r="N1823" s="77"/>
      <c r="O1823" s="77"/>
      <c r="P1823" s="77"/>
      <c r="Q1823" s="77"/>
      <c r="R1823" s="77"/>
      <c r="S1823" s="77"/>
      <c r="T1823" s="77"/>
      <c r="U1823" s="77"/>
      <c r="V1823" s="77"/>
      <c r="W1823" s="77"/>
      <c r="X1823" s="77"/>
      <c r="Y1823" s="77"/>
      <c r="Z1823" s="77"/>
    </row>
    <row r="1824" ht="15.75" customHeight="1">
      <c r="A1824" s="1"/>
      <c r="B1824" s="89"/>
      <c r="C1824" s="89"/>
      <c r="D1824" s="18">
        <f t="shared" si="475"/>
        <v>0</v>
      </c>
      <c r="E1824" s="18">
        <f>B1824*A1812</f>
        <v>0</v>
      </c>
      <c r="F1824" s="18">
        <f t="shared" si="476"/>
        <v>0</v>
      </c>
      <c r="G1824" s="142"/>
      <c r="H1824" s="18"/>
      <c r="I1824" s="89">
        <f t="shared" si="477"/>
        <v>0</v>
      </c>
      <c r="J1824" s="116"/>
      <c r="K1824" s="3">
        <f t="shared" si="478"/>
        <v>0</v>
      </c>
      <c r="L1824" s="3"/>
      <c r="M1824" s="77"/>
      <c r="N1824" s="77"/>
      <c r="O1824" s="77"/>
      <c r="P1824" s="77"/>
      <c r="Q1824" s="77"/>
      <c r="R1824" s="77"/>
      <c r="S1824" s="77"/>
      <c r="T1824" s="77"/>
      <c r="U1824" s="77"/>
      <c r="V1824" s="77"/>
      <c r="W1824" s="77"/>
      <c r="X1824" s="77"/>
      <c r="Y1824" s="77"/>
      <c r="Z1824" s="77"/>
    </row>
    <row r="1825" ht="15.75" customHeight="1">
      <c r="A1825" s="31"/>
      <c r="B1825" s="89"/>
      <c r="C1825" s="89"/>
      <c r="D1825" s="95">
        <f t="shared" si="475"/>
        <v>0</v>
      </c>
      <c r="E1825" s="95">
        <f>B1825*A1812</f>
        <v>0</v>
      </c>
      <c r="F1825" s="18">
        <f t="shared" si="476"/>
        <v>0</v>
      </c>
      <c r="G1825" s="87"/>
      <c r="H1825" s="18"/>
      <c r="I1825" s="89">
        <f t="shared" si="477"/>
        <v>0</v>
      </c>
      <c r="J1825" s="118"/>
      <c r="K1825" s="3">
        <f t="shared" si="478"/>
        <v>0</v>
      </c>
      <c r="L1825" s="3"/>
      <c r="M1825" s="77"/>
      <c r="N1825" s="77"/>
      <c r="O1825" s="77"/>
      <c r="P1825" s="77"/>
      <c r="Q1825" s="77"/>
      <c r="R1825" s="77"/>
      <c r="S1825" s="77"/>
      <c r="T1825" s="77"/>
      <c r="U1825" s="77"/>
      <c r="V1825" s="77"/>
      <c r="W1825" s="77"/>
      <c r="X1825" s="77"/>
      <c r="Y1825" s="77"/>
      <c r="Z1825" s="77"/>
    </row>
    <row r="1826" ht="15.75" customHeight="1">
      <c r="A1826" s="31"/>
      <c r="B1826" s="89"/>
      <c r="C1826" s="89"/>
      <c r="D1826" s="18">
        <f t="shared" si="475"/>
        <v>0</v>
      </c>
      <c r="E1826" s="18">
        <f>B1826*A1812</f>
        <v>0</v>
      </c>
      <c r="F1826" s="18">
        <f t="shared" si="476"/>
        <v>0</v>
      </c>
      <c r="G1826" s="143">
        <f>F1828/A1812</f>
        <v>0</v>
      </c>
      <c r="H1826" s="18"/>
      <c r="I1826" s="89">
        <f t="shared" si="477"/>
        <v>0</v>
      </c>
      <c r="J1826" s="3"/>
      <c r="K1826" s="3">
        <f t="shared" si="478"/>
        <v>0</v>
      </c>
      <c r="L1826" s="3"/>
      <c r="M1826" s="77"/>
      <c r="N1826" s="77"/>
      <c r="O1826" s="77"/>
      <c r="P1826" s="77"/>
      <c r="Q1826" s="77"/>
      <c r="R1826" s="77"/>
      <c r="S1826" s="77"/>
      <c r="T1826" s="77"/>
      <c r="U1826" s="77"/>
      <c r="V1826" s="77"/>
      <c r="W1826" s="77"/>
      <c r="X1826" s="77"/>
      <c r="Y1826" s="77"/>
      <c r="Z1826" s="77"/>
    </row>
    <row r="1827" ht="15.75" customHeight="1">
      <c r="A1827" s="31"/>
      <c r="B1827" s="89"/>
      <c r="C1827" s="89"/>
      <c r="D1827" s="18">
        <f t="shared" si="475"/>
        <v>0</v>
      </c>
      <c r="E1827" s="18">
        <f>B1827*A1812</f>
        <v>0</v>
      </c>
      <c r="F1827" s="18">
        <f t="shared" si="476"/>
        <v>0</v>
      </c>
      <c r="G1827" s="142"/>
      <c r="H1827" s="18"/>
      <c r="I1827" s="89">
        <f t="shared" si="477"/>
        <v>0</v>
      </c>
      <c r="J1827" s="3"/>
      <c r="K1827" s="3">
        <f t="shared" si="478"/>
        <v>0</v>
      </c>
      <c r="L1827" s="3"/>
      <c r="M1827" s="77"/>
      <c r="N1827" s="77"/>
      <c r="O1827" s="77"/>
      <c r="P1827" s="77"/>
      <c r="Q1827" s="77"/>
      <c r="R1827" s="77"/>
      <c r="S1827" s="77"/>
      <c r="T1827" s="77"/>
      <c r="U1827" s="77"/>
      <c r="V1827" s="77"/>
      <c r="W1827" s="77"/>
      <c r="X1827" s="77"/>
      <c r="Y1827" s="77"/>
      <c r="Z1827" s="77"/>
    </row>
    <row r="1828" ht="15.75" customHeight="1">
      <c r="A1828" s="4" t="s">
        <v>495</v>
      </c>
      <c r="B1828" s="97">
        <f>SUM(B1814:B1827)</f>
        <v>0</v>
      </c>
      <c r="C1828" s="96"/>
      <c r="D1828" s="97">
        <f t="shared" ref="D1828:F1828" si="479">SUM(D1814:D1827)</f>
        <v>0</v>
      </c>
      <c r="E1828" s="97">
        <f t="shared" si="479"/>
        <v>0</v>
      </c>
      <c r="F1828" s="97">
        <f t="shared" si="479"/>
        <v>0</v>
      </c>
      <c r="G1828" s="87"/>
      <c r="H1828" s="96"/>
      <c r="I1828" s="97">
        <f t="shared" ref="I1828:L1828" si="480">SUM(I1814:I1827)</f>
        <v>0</v>
      </c>
      <c r="J1828" s="98">
        <f t="shared" si="480"/>
        <v>0</v>
      </c>
      <c r="K1828" s="98">
        <f t="shared" si="480"/>
        <v>0</v>
      </c>
      <c r="L1828" s="98">
        <f t="shared" si="480"/>
        <v>0</v>
      </c>
      <c r="M1828" s="77"/>
      <c r="N1828" s="77"/>
      <c r="O1828" s="77"/>
      <c r="P1828" s="77"/>
      <c r="Q1828" s="77"/>
      <c r="R1828" s="77"/>
      <c r="S1828" s="77"/>
      <c r="T1828" s="77"/>
      <c r="U1828" s="77"/>
      <c r="V1828" s="77"/>
      <c r="W1828" s="77"/>
      <c r="X1828" s="77"/>
      <c r="Y1828" s="77"/>
      <c r="Z1828" s="77"/>
    </row>
    <row r="1829" ht="15.75" customHeight="1">
      <c r="A1829" s="8"/>
      <c r="B1829" s="100"/>
      <c r="C1829" s="100"/>
      <c r="D1829" s="100"/>
      <c r="E1829" s="100"/>
      <c r="F1829" s="100"/>
      <c r="G1829" s="100"/>
      <c r="H1829" s="100"/>
      <c r="I1829" s="101" t="s">
        <v>496</v>
      </c>
      <c r="J1829" s="100"/>
      <c r="K1829" s="100"/>
      <c r="L1829" s="101" t="s">
        <v>497</v>
      </c>
      <c r="M1829" s="77"/>
      <c r="N1829" s="77"/>
      <c r="O1829" s="77"/>
      <c r="P1829" s="77"/>
      <c r="Q1829" s="77"/>
      <c r="R1829" s="77"/>
      <c r="S1829" s="77"/>
      <c r="T1829" s="77"/>
      <c r="U1829" s="77"/>
      <c r="V1829" s="77"/>
      <c r="W1829" s="77"/>
      <c r="X1829" s="77"/>
      <c r="Y1829" s="77"/>
      <c r="Z1829" s="77"/>
    </row>
    <row r="1830" ht="15.75" customHeight="1">
      <c r="A1830" s="8"/>
      <c r="B1830" s="100"/>
      <c r="C1830" s="100"/>
      <c r="D1830" s="100"/>
      <c r="E1830" s="100"/>
      <c r="F1830" s="100"/>
      <c r="G1830" s="100"/>
      <c r="H1830" s="100"/>
      <c r="I1830" s="104">
        <f>G1826*A1812</f>
        <v>0</v>
      </c>
      <c r="J1830" s="100"/>
      <c r="K1830" s="100"/>
      <c r="L1830" s="104"/>
      <c r="M1830" s="77"/>
      <c r="N1830" s="77"/>
      <c r="O1830" s="77"/>
      <c r="P1830" s="77"/>
      <c r="Q1830" s="77"/>
      <c r="R1830" s="77"/>
      <c r="S1830" s="77"/>
      <c r="T1830" s="77"/>
      <c r="U1830" s="77"/>
      <c r="V1830" s="77"/>
      <c r="W1830" s="77"/>
      <c r="X1830" s="77"/>
      <c r="Y1830" s="77"/>
      <c r="Z1830" s="77"/>
    </row>
  </sheetData>
  <mergeCells count="1512">
    <mergeCell ref="F1061:F1062"/>
    <mergeCell ref="F1038:F1039"/>
    <mergeCell ref="G969:G970"/>
    <mergeCell ref="G978:G982"/>
    <mergeCell ref="G971:G972"/>
    <mergeCell ref="G973:G976"/>
    <mergeCell ref="G1052:G1054"/>
    <mergeCell ref="E1105:G1105"/>
    <mergeCell ref="G983:G985"/>
    <mergeCell ref="B922:D922"/>
    <mergeCell ref="A921:L921"/>
    <mergeCell ref="J992:J993"/>
    <mergeCell ref="I992:I993"/>
    <mergeCell ref="J946:J947"/>
    <mergeCell ref="L946:L947"/>
    <mergeCell ref="L969:L970"/>
    <mergeCell ref="J969:J970"/>
    <mergeCell ref="L923:L924"/>
    <mergeCell ref="J923:J924"/>
    <mergeCell ref="A967:L967"/>
    <mergeCell ref="I969:I970"/>
    <mergeCell ref="G891:G893"/>
    <mergeCell ref="G886:G890"/>
    <mergeCell ref="A944:L944"/>
    <mergeCell ref="B876:D876"/>
    <mergeCell ref="A898:L898"/>
    <mergeCell ref="H991:L991"/>
    <mergeCell ref="L877:L878"/>
    <mergeCell ref="I923:I924"/>
    <mergeCell ref="B945:D945"/>
    <mergeCell ref="D946:D947"/>
    <mergeCell ref="A1013:L1013"/>
    <mergeCell ref="H1014:L1014"/>
    <mergeCell ref="E969:E970"/>
    <mergeCell ref="F969:F970"/>
    <mergeCell ref="D992:D993"/>
    <mergeCell ref="E991:G991"/>
    <mergeCell ref="J1061:J1062"/>
    <mergeCell ref="K1061:K1062"/>
    <mergeCell ref="G877:G878"/>
    <mergeCell ref="F877:F878"/>
    <mergeCell ref="J1084:J1085"/>
    <mergeCell ref="J1038:J1039"/>
    <mergeCell ref="H968:L968"/>
    <mergeCell ref="K969:K970"/>
    <mergeCell ref="H1105:L1105"/>
    <mergeCell ref="I1084:I1085"/>
    <mergeCell ref="H1084:H1085"/>
    <mergeCell ref="H1083:L1083"/>
    <mergeCell ref="I1061:I1062"/>
    <mergeCell ref="L1061:L1062"/>
    <mergeCell ref="G946:G947"/>
    <mergeCell ref="L992:L993"/>
    <mergeCell ref="C923:C924"/>
    <mergeCell ref="B923:B924"/>
    <mergeCell ref="G937:G939"/>
    <mergeCell ref="G925:G926"/>
    <mergeCell ref="H1128:L1128"/>
    <mergeCell ref="G1098:G1100"/>
    <mergeCell ref="G1040:G1041"/>
    <mergeCell ref="H1129:H1130"/>
    <mergeCell ref="B1106:B1107"/>
    <mergeCell ref="E1106:E1107"/>
    <mergeCell ref="F1106:F1107"/>
    <mergeCell ref="G1106:G1107"/>
    <mergeCell ref="I1129:I1130"/>
    <mergeCell ref="G1061:G1062"/>
    <mergeCell ref="D1061:D1062"/>
    <mergeCell ref="E1061:E1062"/>
    <mergeCell ref="B1060:D1060"/>
    <mergeCell ref="C1061:C1062"/>
    <mergeCell ref="B1061:B1062"/>
    <mergeCell ref="E1060:G1060"/>
    <mergeCell ref="G1065:G1068"/>
    <mergeCell ref="L1106:L1107"/>
    <mergeCell ref="K1106:K1107"/>
    <mergeCell ref="K1129:K1130"/>
    <mergeCell ref="J1129:J1130"/>
    <mergeCell ref="B1105:D1105"/>
    <mergeCell ref="D1038:D1039"/>
    <mergeCell ref="B1038:B1039"/>
    <mergeCell ref="E1037:G1037"/>
    <mergeCell ref="E1038:E1039"/>
    <mergeCell ref="G1038:G1039"/>
    <mergeCell ref="G1075:G1077"/>
    <mergeCell ref="G1070:G1074"/>
    <mergeCell ref="G1017:G1018"/>
    <mergeCell ref="G1015:G1016"/>
    <mergeCell ref="G1084:G1085"/>
    <mergeCell ref="G1006:G1008"/>
    <mergeCell ref="G1024:G1028"/>
    <mergeCell ref="G1042:G1045"/>
    <mergeCell ref="G1001:G1005"/>
    <mergeCell ref="K946:K947"/>
    <mergeCell ref="K900:K901"/>
    <mergeCell ref="K923:K924"/>
    <mergeCell ref="H945:L945"/>
    <mergeCell ref="I946:I947"/>
    <mergeCell ref="K1175:K1176"/>
    <mergeCell ref="L1084:L1085"/>
    <mergeCell ref="H1265:L1265"/>
    <mergeCell ref="J1220:J1221"/>
    <mergeCell ref="H1196:L1196"/>
    <mergeCell ref="J1197:J1198"/>
    <mergeCell ref="L1015:L1016"/>
    <mergeCell ref="L1038:L1039"/>
    <mergeCell ref="J1015:J1016"/>
    <mergeCell ref="K1015:K1016"/>
    <mergeCell ref="K992:K993"/>
    <mergeCell ref="H1037:L1037"/>
    <mergeCell ref="H1015:H1016"/>
    <mergeCell ref="G994:G995"/>
    <mergeCell ref="G996:G999"/>
    <mergeCell ref="G1379:G1380"/>
    <mergeCell ref="G1366:G1370"/>
    <mergeCell ref="H1357:H1358"/>
    <mergeCell ref="H1334:H1335"/>
    <mergeCell ref="I1334:I1335"/>
    <mergeCell ref="I1357:I1358"/>
    <mergeCell ref="F1357:F1358"/>
    <mergeCell ref="J1448:J1449"/>
    <mergeCell ref="H1447:L1447"/>
    <mergeCell ref="H1401:L1401"/>
    <mergeCell ref="L1402:L1403"/>
    <mergeCell ref="K1402:K1403"/>
    <mergeCell ref="H1379:H1380"/>
    <mergeCell ref="I1379:I1380"/>
    <mergeCell ref="K1448:K1449"/>
    <mergeCell ref="L1448:L1449"/>
    <mergeCell ref="L1470:L1471"/>
    <mergeCell ref="J1470:J1471"/>
    <mergeCell ref="K1470:K1471"/>
    <mergeCell ref="F1539:F1540"/>
    <mergeCell ref="G1539:G1540"/>
    <mergeCell ref="E1583:G1583"/>
    <mergeCell ref="G1565:G1568"/>
    <mergeCell ref="A1582:L1582"/>
    <mergeCell ref="A1537:L1537"/>
    <mergeCell ref="H1583:L1583"/>
    <mergeCell ref="G1497:G1500"/>
    <mergeCell ref="G1507:G1509"/>
    <mergeCell ref="G1502:G1506"/>
    <mergeCell ref="E1516:E1517"/>
    <mergeCell ref="D1516:D1517"/>
    <mergeCell ref="J1516:J1517"/>
    <mergeCell ref="G1518:G1519"/>
    <mergeCell ref="H1516:H1517"/>
    <mergeCell ref="H1515:L1515"/>
    <mergeCell ref="A1514:L1514"/>
    <mergeCell ref="C1516:C1517"/>
    <mergeCell ref="F1516:F1517"/>
    <mergeCell ref="E1515:G1515"/>
    <mergeCell ref="B1538:D1538"/>
    <mergeCell ref="B1515:D1515"/>
    <mergeCell ref="A1491:L1491"/>
    <mergeCell ref="A1446:L1446"/>
    <mergeCell ref="A1423:L1423"/>
    <mergeCell ref="A1400:L1400"/>
    <mergeCell ref="J1539:J1540"/>
    <mergeCell ref="G1495:G1496"/>
    <mergeCell ref="B1539:B1540"/>
    <mergeCell ref="C1539:C1540"/>
    <mergeCell ref="D1539:D1540"/>
    <mergeCell ref="G1530:G1532"/>
    <mergeCell ref="H1539:H1540"/>
    <mergeCell ref="H1197:H1198"/>
    <mergeCell ref="H1311:H1312"/>
    <mergeCell ref="G1525:G1529"/>
    <mergeCell ref="G1520:G1523"/>
    <mergeCell ref="G1201:G1204"/>
    <mergeCell ref="G1206:G1210"/>
    <mergeCell ref="G1234:G1236"/>
    <mergeCell ref="G1229:G1233"/>
    <mergeCell ref="G1224:G1227"/>
    <mergeCell ref="K1243:K1244"/>
    <mergeCell ref="K1197:K1198"/>
    <mergeCell ref="L1175:L1176"/>
    <mergeCell ref="H1242:L1242"/>
    <mergeCell ref="L1243:L1244"/>
    <mergeCell ref="J1243:J1244"/>
    <mergeCell ref="B1220:B1221"/>
    <mergeCell ref="B1219:D1219"/>
    <mergeCell ref="L1197:L1198"/>
    <mergeCell ref="B1242:D1242"/>
    <mergeCell ref="B1243:B1244"/>
    <mergeCell ref="J1152:J1153"/>
    <mergeCell ref="K1152:K1153"/>
    <mergeCell ref="C1129:C1130"/>
    <mergeCell ref="C1106:C1107"/>
    <mergeCell ref="C1038:C1039"/>
    <mergeCell ref="C1084:C1085"/>
    <mergeCell ref="B1152:B1153"/>
    <mergeCell ref="C1152:C1153"/>
    <mergeCell ref="B1129:B1130"/>
    <mergeCell ref="I1152:I1153"/>
    <mergeCell ref="H1152:H1153"/>
    <mergeCell ref="A1150:L1150"/>
    <mergeCell ref="B1151:D1151"/>
    <mergeCell ref="A1127:L1127"/>
    <mergeCell ref="H1060:L1060"/>
    <mergeCell ref="A1059:L1059"/>
    <mergeCell ref="A990:L990"/>
    <mergeCell ref="B992:B993"/>
    <mergeCell ref="C992:C993"/>
    <mergeCell ref="C1015:C1016"/>
    <mergeCell ref="B1015:B1016"/>
    <mergeCell ref="I1038:I1039"/>
    <mergeCell ref="K1038:K1039"/>
    <mergeCell ref="A1173:L1173"/>
    <mergeCell ref="H1174:L1174"/>
    <mergeCell ref="G1247:G1250"/>
    <mergeCell ref="G1388:G1392"/>
    <mergeCell ref="G1361:G1364"/>
    <mergeCell ref="H1561:H1562"/>
    <mergeCell ref="G1543:G1546"/>
    <mergeCell ref="G1593:G1597"/>
    <mergeCell ref="G1588:G1591"/>
    <mergeCell ref="I1243:I1244"/>
    <mergeCell ref="I1266:I1267"/>
    <mergeCell ref="H1106:H1107"/>
    <mergeCell ref="G1197:G1198"/>
    <mergeCell ref="G1222:G1223"/>
    <mergeCell ref="H1584:H1585"/>
    <mergeCell ref="K1311:K1312"/>
    <mergeCell ref="J1311:J1312"/>
    <mergeCell ref="I1288:I1289"/>
    <mergeCell ref="I1493:I1494"/>
    <mergeCell ref="I1470:I1471"/>
    <mergeCell ref="I1425:I1426"/>
    <mergeCell ref="J1175:J1176"/>
    <mergeCell ref="K1220:K1221"/>
    <mergeCell ref="L1220:L1221"/>
    <mergeCell ref="L1129:L1130"/>
    <mergeCell ref="G1257:G1259"/>
    <mergeCell ref="G1252:G1256"/>
    <mergeCell ref="G1348:G1350"/>
    <mergeCell ref="G1315:G1318"/>
    <mergeCell ref="G1336:G1337"/>
    <mergeCell ref="G1211:G1213"/>
    <mergeCell ref="G1220:G1221"/>
    <mergeCell ref="G1245:G1246"/>
    <mergeCell ref="G1243:G1244"/>
    <mergeCell ref="G1156:G1159"/>
    <mergeCell ref="G1161:G1165"/>
    <mergeCell ref="G1093:G1097"/>
    <mergeCell ref="G1063:G1064"/>
    <mergeCell ref="E1084:E1085"/>
    <mergeCell ref="B1083:D1083"/>
    <mergeCell ref="D1084:D1085"/>
    <mergeCell ref="B1084:B1085"/>
    <mergeCell ref="E1083:G1083"/>
    <mergeCell ref="F1084:F1085"/>
    <mergeCell ref="D1015:D1016"/>
    <mergeCell ref="I1015:I1016"/>
    <mergeCell ref="E1015:E1016"/>
    <mergeCell ref="F1015:F1016"/>
    <mergeCell ref="H992:H993"/>
    <mergeCell ref="E992:E993"/>
    <mergeCell ref="F992:F993"/>
    <mergeCell ref="G992:G993"/>
    <mergeCell ref="K854:K855"/>
    <mergeCell ref="A1036:L1036"/>
    <mergeCell ref="G1019:G1022"/>
    <mergeCell ref="G1029:G1031"/>
    <mergeCell ref="K1084:K1085"/>
    <mergeCell ref="A1082:L1082"/>
    <mergeCell ref="G1047:G1051"/>
    <mergeCell ref="E1014:G1014"/>
    <mergeCell ref="E554:G554"/>
    <mergeCell ref="G564:G568"/>
    <mergeCell ref="A553:L553"/>
    <mergeCell ref="H554:L554"/>
    <mergeCell ref="B554:D554"/>
    <mergeCell ref="C555:C556"/>
    <mergeCell ref="D555:D556"/>
    <mergeCell ref="B555:B556"/>
    <mergeCell ref="A576:L576"/>
    <mergeCell ref="G569:G571"/>
    <mergeCell ref="I1448:I1449"/>
    <mergeCell ref="H1448:H1449"/>
    <mergeCell ref="B1425:B1426"/>
    <mergeCell ref="B1424:D1424"/>
    <mergeCell ref="E1311:E1312"/>
    <mergeCell ref="E1334:E1335"/>
    <mergeCell ref="E1287:G1287"/>
    <mergeCell ref="E1333:G1333"/>
    <mergeCell ref="E1357:E1358"/>
    <mergeCell ref="E1310:G1310"/>
    <mergeCell ref="H1243:H1244"/>
    <mergeCell ref="K1266:K1267"/>
    <mergeCell ref="H1287:L1287"/>
    <mergeCell ref="J1288:J1289"/>
    <mergeCell ref="L1288:L1289"/>
    <mergeCell ref="K1288:K1289"/>
    <mergeCell ref="L1379:L1380"/>
    <mergeCell ref="H1378:L1378"/>
    <mergeCell ref="J808:J809"/>
    <mergeCell ref="H808:H809"/>
    <mergeCell ref="H762:H763"/>
    <mergeCell ref="E761:G761"/>
    <mergeCell ref="B761:D761"/>
    <mergeCell ref="C762:C763"/>
    <mergeCell ref="B762:B763"/>
    <mergeCell ref="G628:G631"/>
    <mergeCell ref="G615:G617"/>
    <mergeCell ref="G624:G625"/>
    <mergeCell ref="E647:E648"/>
    <mergeCell ref="H647:H648"/>
    <mergeCell ref="G647:G648"/>
    <mergeCell ref="H670:H671"/>
    <mergeCell ref="G651:G654"/>
    <mergeCell ref="G674:G677"/>
    <mergeCell ref="F647:F648"/>
    <mergeCell ref="G776:G778"/>
    <mergeCell ref="E762:E763"/>
    <mergeCell ref="A737:L737"/>
    <mergeCell ref="C831:C832"/>
    <mergeCell ref="B831:B832"/>
    <mergeCell ref="K831:K832"/>
    <mergeCell ref="D785:D786"/>
    <mergeCell ref="B784:D784"/>
    <mergeCell ref="G743:G746"/>
    <mergeCell ref="B830:D830"/>
    <mergeCell ref="A829:L829"/>
    <mergeCell ref="H807:L807"/>
    <mergeCell ref="B807:D807"/>
    <mergeCell ref="L808:L809"/>
    <mergeCell ref="A806:L806"/>
    <mergeCell ref="H785:H786"/>
    <mergeCell ref="G785:G786"/>
    <mergeCell ref="E784:G784"/>
    <mergeCell ref="H784:L784"/>
    <mergeCell ref="D739:D740"/>
    <mergeCell ref="L739:L740"/>
    <mergeCell ref="H739:H740"/>
    <mergeCell ref="B738:D738"/>
    <mergeCell ref="B739:B740"/>
    <mergeCell ref="C739:C740"/>
    <mergeCell ref="G1131:G1132"/>
    <mergeCell ref="G1133:G1136"/>
    <mergeCell ref="E1129:E1130"/>
    <mergeCell ref="F1129:F1130"/>
    <mergeCell ref="E1152:E1153"/>
    <mergeCell ref="D1152:D1153"/>
    <mergeCell ref="F1152:F1153"/>
    <mergeCell ref="G1129:G1130"/>
    <mergeCell ref="D1129:D1130"/>
    <mergeCell ref="G1138:G1142"/>
    <mergeCell ref="G1143:G1145"/>
    <mergeCell ref="G1154:G1155"/>
    <mergeCell ref="G1152:G1153"/>
    <mergeCell ref="E1151:G1151"/>
    <mergeCell ref="E1174:G1174"/>
    <mergeCell ref="E1175:E1176"/>
    <mergeCell ref="G1177:G1178"/>
    <mergeCell ref="F1175:F1176"/>
    <mergeCell ref="D1175:D1176"/>
    <mergeCell ref="G1175:G1176"/>
    <mergeCell ref="G1179:G1182"/>
    <mergeCell ref="G1184:G1188"/>
    <mergeCell ref="E1196:G1196"/>
    <mergeCell ref="G1199:G1200"/>
    <mergeCell ref="F1197:F1198"/>
    <mergeCell ref="E1220:E1221"/>
    <mergeCell ref="F1220:F1221"/>
    <mergeCell ref="C1220:C1221"/>
    <mergeCell ref="D1220:D1221"/>
    <mergeCell ref="G1189:G1191"/>
    <mergeCell ref="D1266:D1267"/>
    <mergeCell ref="C1266:C1267"/>
    <mergeCell ref="B1287:D1287"/>
    <mergeCell ref="E1288:E1289"/>
    <mergeCell ref="B1266:B1267"/>
    <mergeCell ref="B1265:D1265"/>
    <mergeCell ref="B1288:B1289"/>
    <mergeCell ref="D1288:D1289"/>
    <mergeCell ref="C1288:C1289"/>
    <mergeCell ref="E1266:E1267"/>
    <mergeCell ref="I1197:I1198"/>
    <mergeCell ref="I1175:I1176"/>
    <mergeCell ref="G1166:G1168"/>
    <mergeCell ref="H1175:H1176"/>
    <mergeCell ref="E1128:G1128"/>
    <mergeCell ref="G1115:G1119"/>
    <mergeCell ref="G1120:G1122"/>
    <mergeCell ref="I1106:I1107"/>
    <mergeCell ref="J1106:J1107"/>
    <mergeCell ref="I1220:I1221"/>
    <mergeCell ref="H1220:H1221"/>
    <mergeCell ref="C1357:C1358"/>
    <mergeCell ref="D1357:D1358"/>
    <mergeCell ref="D1311:D1312"/>
    <mergeCell ref="B1356:D1356"/>
    <mergeCell ref="B1357:B1358"/>
    <mergeCell ref="B1333:D1333"/>
    <mergeCell ref="B1401:D1401"/>
    <mergeCell ref="B1402:B1403"/>
    <mergeCell ref="C1311:C1312"/>
    <mergeCell ref="B1311:B1312"/>
    <mergeCell ref="H1219:L1219"/>
    <mergeCell ref="A1218:L1218"/>
    <mergeCell ref="E1265:G1265"/>
    <mergeCell ref="J1266:J1267"/>
    <mergeCell ref="L1266:L1267"/>
    <mergeCell ref="H1151:L1151"/>
    <mergeCell ref="L1152:L1153"/>
    <mergeCell ref="A1264:L1264"/>
    <mergeCell ref="A1241:L1241"/>
    <mergeCell ref="H1310:L1310"/>
    <mergeCell ref="L1311:L1312"/>
    <mergeCell ref="B1334:B1335"/>
    <mergeCell ref="D1334:D1335"/>
    <mergeCell ref="A1355:L1355"/>
    <mergeCell ref="B1310:D1310"/>
    <mergeCell ref="A1309:L1309"/>
    <mergeCell ref="A1332:L1332"/>
    <mergeCell ref="L1357:L1358"/>
    <mergeCell ref="E577:G577"/>
    <mergeCell ref="G578:G579"/>
    <mergeCell ref="G509:G510"/>
    <mergeCell ref="H509:H510"/>
    <mergeCell ref="G523:G525"/>
    <mergeCell ref="D532:D533"/>
    <mergeCell ref="A530:L530"/>
    <mergeCell ref="E531:G531"/>
    <mergeCell ref="B532:B533"/>
    <mergeCell ref="B531:D531"/>
    <mergeCell ref="H532:H533"/>
    <mergeCell ref="G511:G512"/>
    <mergeCell ref="G513:G516"/>
    <mergeCell ref="C532:C533"/>
    <mergeCell ref="B509:B510"/>
    <mergeCell ref="C509:C510"/>
    <mergeCell ref="G532:G533"/>
    <mergeCell ref="G534:G535"/>
    <mergeCell ref="G536:G539"/>
    <mergeCell ref="G546:G548"/>
    <mergeCell ref="G541:G545"/>
    <mergeCell ref="G518:G522"/>
    <mergeCell ref="C601:C602"/>
    <mergeCell ref="D601:D602"/>
    <mergeCell ref="D624:D625"/>
    <mergeCell ref="I601:I602"/>
    <mergeCell ref="H624:H625"/>
    <mergeCell ref="H578:H579"/>
    <mergeCell ref="I670:I671"/>
    <mergeCell ref="F670:F671"/>
    <mergeCell ref="D670:D671"/>
    <mergeCell ref="G725:G729"/>
    <mergeCell ref="I716:I717"/>
    <mergeCell ref="H716:H717"/>
    <mergeCell ref="A760:L760"/>
    <mergeCell ref="A783:L783"/>
    <mergeCell ref="G684:G686"/>
    <mergeCell ref="I693:I694"/>
    <mergeCell ref="J601:J602"/>
    <mergeCell ref="J785:J786"/>
    <mergeCell ref="G748:G752"/>
    <mergeCell ref="G753:G755"/>
    <mergeCell ref="G656:G660"/>
    <mergeCell ref="I808:I809"/>
    <mergeCell ref="J716:J717"/>
    <mergeCell ref="J693:J694"/>
    <mergeCell ref="H577:L577"/>
    <mergeCell ref="B577:D577"/>
    <mergeCell ref="D808:D809"/>
    <mergeCell ref="B808:B809"/>
    <mergeCell ref="C808:C809"/>
    <mergeCell ref="E808:E809"/>
    <mergeCell ref="D762:D763"/>
    <mergeCell ref="F762:F763"/>
    <mergeCell ref="E785:E786"/>
    <mergeCell ref="F785:F786"/>
    <mergeCell ref="E807:G807"/>
    <mergeCell ref="G799:G801"/>
    <mergeCell ref="E738:G738"/>
    <mergeCell ref="C417:C418"/>
    <mergeCell ref="C325:C326"/>
    <mergeCell ref="B370:D370"/>
    <mergeCell ref="B371:B372"/>
    <mergeCell ref="B417:B418"/>
    <mergeCell ref="D486:D487"/>
    <mergeCell ref="E486:E487"/>
    <mergeCell ref="B486:B487"/>
    <mergeCell ref="B485:D485"/>
    <mergeCell ref="G472:G476"/>
    <mergeCell ref="G467:G470"/>
    <mergeCell ref="E462:G462"/>
    <mergeCell ref="G465:G466"/>
    <mergeCell ref="G463:G464"/>
    <mergeCell ref="G486:G487"/>
    <mergeCell ref="G454:G456"/>
    <mergeCell ref="G449:G453"/>
    <mergeCell ref="G444:G447"/>
    <mergeCell ref="G334:G338"/>
    <mergeCell ref="F325:F326"/>
    <mergeCell ref="F417:F418"/>
    <mergeCell ref="C440:C441"/>
    <mergeCell ref="B440:B441"/>
    <mergeCell ref="G431:G433"/>
    <mergeCell ref="D440:D441"/>
    <mergeCell ref="F440:F441"/>
    <mergeCell ref="E440:E441"/>
    <mergeCell ref="E439:G439"/>
    <mergeCell ref="G440:G441"/>
    <mergeCell ref="B439:D439"/>
    <mergeCell ref="G168:G171"/>
    <mergeCell ref="G150:G154"/>
    <mergeCell ref="G155:G157"/>
    <mergeCell ref="G145:G148"/>
    <mergeCell ref="G212:G213"/>
    <mergeCell ref="G1110:G1113"/>
    <mergeCell ref="G74:G75"/>
    <mergeCell ref="G76:G79"/>
    <mergeCell ref="G63:G65"/>
    <mergeCell ref="G95:G96"/>
    <mergeCell ref="G72:G73"/>
    <mergeCell ref="G304:G305"/>
    <mergeCell ref="G325:G326"/>
    <mergeCell ref="G442:G443"/>
    <mergeCell ref="G394:G395"/>
    <mergeCell ref="G398:G401"/>
    <mergeCell ref="G421:G424"/>
    <mergeCell ref="G426:G430"/>
    <mergeCell ref="E393:G393"/>
    <mergeCell ref="C486:C487"/>
    <mergeCell ref="B462:D462"/>
    <mergeCell ref="B416:D416"/>
    <mergeCell ref="F394:F395"/>
    <mergeCell ref="B301:D301"/>
    <mergeCell ref="C302:C303"/>
    <mergeCell ref="B394:B395"/>
    <mergeCell ref="C394:C395"/>
    <mergeCell ref="D394:D395"/>
    <mergeCell ref="D233:D234"/>
    <mergeCell ref="D279:D280"/>
    <mergeCell ref="D210:D211"/>
    <mergeCell ref="D348:D349"/>
    <mergeCell ref="G178:G180"/>
    <mergeCell ref="F233:F234"/>
    <mergeCell ref="C233:C234"/>
    <mergeCell ref="E255:G255"/>
    <mergeCell ref="E210:E211"/>
    <mergeCell ref="G189:G190"/>
    <mergeCell ref="G187:G188"/>
    <mergeCell ref="B187:B188"/>
    <mergeCell ref="G173:G177"/>
    <mergeCell ref="G258:G259"/>
    <mergeCell ref="G288:G292"/>
    <mergeCell ref="G279:G280"/>
    <mergeCell ref="C348:C349"/>
    <mergeCell ref="B348:B349"/>
    <mergeCell ref="B279:B280"/>
    <mergeCell ref="C279:C280"/>
    <mergeCell ref="B347:D347"/>
    <mergeCell ref="E348:E349"/>
    <mergeCell ref="E278:G278"/>
    <mergeCell ref="E279:E280"/>
    <mergeCell ref="B210:B211"/>
    <mergeCell ref="B233:B234"/>
    <mergeCell ref="C256:C257"/>
    <mergeCell ref="B232:D232"/>
    <mergeCell ref="E232:G232"/>
    <mergeCell ref="E256:E257"/>
    <mergeCell ref="E233:E234"/>
    <mergeCell ref="G718:G719"/>
    <mergeCell ref="G720:G723"/>
    <mergeCell ref="G1108:G1109"/>
    <mergeCell ref="G633:G637"/>
    <mergeCell ref="G638:G640"/>
    <mergeCell ref="G661:G663"/>
    <mergeCell ref="G707:G709"/>
    <mergeCell ref="G716:G717"/>
    <mergeCell ref="F716:F717"/>
    <mergeCell ref="B25:D25"/>
    <mergeCell ref="E25:G25"/>
    <mergeCell ref="F371:F372"/>
    <mergeCell ref="E371:E372"/>
    <mergeCell ref="G417:G418"/>
    <mergeCell ref="G419:G420"/>
    <mergeCell ref="G396:G397"/>
    <mergeCell ref="G403:G407"/>
    <mergeCell ref="G104:G108"/>
    <mergeCell ref="G120:G121"/>
    <mergeCell ref="C118:C119"/>
    <mergeCell ref="B117:D117"/>
    <mergeCell ref="B118:B119"/>
    <mergeCell ref="B94:D94"/>
    <mergeCell ref="E94:G94"/>
    <mergeCell ref="J325:J326"/>
    <mergeCell ref="F302:F303"/>
    <mergeCell ref="H302:H303"/>
    <mergeCell ref="I302:I303"/>
    <mergeCell ref="D325:D326"/>
    <mergeCell ref="E325:E326"/>
    <mergeCell ref="B278:D278"/>
    <mergeCell ref="A277:L277"/>
    <mergeCell ref="C187:C188"/>
    <mergeCell ref="I187:I188"/>
    <mergeCell ref="A185:L185"/>
    <mergeCell ref="A323:L323"/>
    <mergeCell ref="L325:L326"/>
    <mergeCell ref="K325:K326"/>
    <mergeCell ref="D256:D257"/>
    <mergeCell ref="E324:G324"/>
    <mergeCell ref="A300:L300"/>
    <mergeCell ref="J187:J188"/>
    <mergeCell ref="E394:E395"/>
    <mergeCell ref="J394:J395"/>
    <mergeCell ref="A369:L369"/>
    <mergeCell ref="H370:L370"/>
    <mergeCell ref="I371:I372"/>
    <mergeCell ref="H371:H372"/>
    <mergeCell ref="J371:J372"/>
    <mergeCell ref="K371:K372"/>
    <mergeCell ref="L417:L418"/>
    <mergeCell ref="K417:K418"/>
    <mergeCell ref="H416:L416"/>
    <mergeCell ref="A415:L415"/>
    <mergeCell ref="G357:G361"/>
    <mergeCell ref="G362:G364"/>
    <mergeCell ref="G385:G387"/>
    <mergeCell ref="E416:G416"/>
    <mergeCell ref="D417:D418"/>
    <mergeCell ref="E417:E418"/>
    <mergeCell ref="H417:H418"/>
    <mergeCell ref="B325:B326"/>
    <mergeCell ref="D302:D303"/>
    <mergeCell ref="H279:H280"/>
    <mergeCell ref="F256:F257"/>
    <mergeCell ref="F279:F280"/>
    <mergeCell ref="G302:G303"/>
    <mergeCell ref="G293:G295"/>
    <mergeCell ref="E302:E303"/>
    <mergeCell ref="E301:G301"/>
    <mergeCell ref="D187:D188"/>
    <mergeCell ref="B186:D186"/>
    <mergeCell ref="G316:G318"/>
    <mergeCell ref="G327:G328"/>
    <mergeCell ref="J348:J349"/>
    <mergeCell ref="K348:K349"/>
    <mergeCell ref="L348:L349"/>
    <mergeCell ref="I417:I418"/>
    <mergeCell ref="J417:J418"/>
    <mergeCell ref="G132:G134"/>
    <mergeCell ref="H118:H119"/>
    <mergeCell ref="G122:G125"/>
    <mergeCell ref="G127:G131"/>
    <mergeCell ref="H94:L94"/>
    <mergeCell ref="I95:I96"/>
    <mergeCell ref="K95:K96"/>
    <mergeCell ref="L95:L96"/>
    <mergeCell ref="J95:J96"/>
    <mergeCell ref="H140:L140"/>
    <mergeCell ref="L141:L142"/>
    <mergeCell ref="H95:H96"/>
    <mergeCell ref="B49:B50"/>
    <mergeCell ref="B164:B165"/>
    <mergeCell ref="B72:B73"/>
    <mergeCell ref="B141:B142"/>
    <mergeCell ref="B95:B96"/>
    <mergeCell ref="C164:C165"/>
    <mergeCell ref="E164:E165"/>
    <mergeCell ref="B140:D140"/>
    <mergeCell ref="C141:C142"/>
    <mergeCell ref="D164:D165"/>
    <mergeCell ref="B163:D163"/>
    <mergeCell ref="D95:D96"/>
    <mergeCell ref="D118:D119"/>
    <mergeCell ref="F95:F96"/>
    <mergeCell ref="E95:E96"/>
    <mergeCell ref="C95:C96"/>
    <mergeCell ref="I72:I73"/>
    <mergeCell ref="E72:E73"/>
    <mergeCell ref="F72:F73"/>
    <mergeCell ref="H72:H73"/>
    <mergeCell ref="C72:C73"/>
    <mergeCell ref="D72:D73"/>
    <mergeCell ref="E71:G71"/>
    <mergeCell ref="H71:L71"/>
    <mergeCell ref="A70:L70"/>
    <mergeCell ref="B71:D71"/>
    <mergeCell ref="K164:K165"/>
    <mergeCell ref="J164:J165"/>
    <mergeCell ref="H164:H165"/>
    <mergeCell ref="G143:G144"/>
    <mergeCell ref="G164:G165"/>
    <mergeCell ref="F164:F165"/>
    <mergeCell ref="E163:G163"/>
    <mergeCell ref="B256:B257"/>
    <mergeCell ref="B255:D255"/>
    <mergeCell ref="B209:D209"/>
    <mergeCell ref="G256:G257"/>
    <mergeCell ref="G224:G226"/>
    <mergeCell ref="G237:G240"/>
    <mergeCell ref="G247:G249"/>
    <mergeCell ref="G235:G236"/>
    <mergeCell ref="C210:C211"/>
    <mergeCell ref="G210:G211"/>
    <mergeCell ref="E209:G209"/>
    <mergeCell ref="F210:F211"/>
    <mergeCell ref="E187:E188"/>
    <mergeCell ref="G219:G223"/>
    <mergeCell ref="F187:F188"/>
    <mergeCell ref="G201:G203"/>
    <mergeCell ref="G214:G217"/>
    <mergeCell ref="G191:G194"/>
    <mergeCell ref="G196:G200"/>
    <mergeCell ref="E186:G186"/>
    <mergeCell ref="J118:J119"/>
    <mergeCell ref="K118:K119"/>
    <mergeCell ref="L118:L119"/>
    <mergeCell ref="I118:I119"/>
    <mergeCell ref="F118:F119"/>
    <mergeCell ref="E118:E119"/>
    <mergeCell ref="H186:L186"/>
    <mergeCell ref="H187:H188"/>
    <mergeCell ref="I141:I142"/>
    <mergeCell ref="G141:G142"/>
    <mergeCell ref="H163:L163"/>
    <mergeCell ref="D141:D142"/>
    <mergeCell ref="F141:F142"/>
    <mergeCell ref="I164:I165"/>
    <mergeCell ref="L164:L165"/>
    <mergeCell ref="G166:G167"/>
    <mergeCell ref="G49:G50"/>
    <mergeCell ref="A93:L93"/>
    <mergeCell ref="G86:G88"/>
    <mergeCell ref="K72:K73"/>
    <mergeCell ref="J72:J73"/>
    <mergeCell ref="L72:L73"/>
    <mergeCell ref="G81:G85"/>
    <mergeCell ref="A47:L47"/>
    <mergeCell ref="D49:D50"/>
    <mergeCell ref="C49:C50"/>
    <mergeCell ref="I49:I50"/>
    <mergeCell ref="L49:L50"/>
    <mergeCell ref="H141:H142"/>
    <mergeCell ref="A254:L254"/>
    <mergeCell ref="G260:G263"/>
    <mergeCell ref="G311:G315"/>
    <mergeCell ref="G306:G309"/>
    <mergeCell ref="G270:G272"/>
    <mergeCell ref="G265:G269"/>
    <mergeCell ref="G283:G286"/>
    <mergeCell ref="G281:G282"/>
    <mergeCell ref="G233:G234"/>
    <mergeCell ref="G242:G246"/>
    <mergeCell ref="G348:G349"/>
    <mergeCell ref="G380:G384"/>
    <mergeCell ref="G375:G378"/>
    <mergeCell ref="G352:G355"/>
    <mergeCell ref="G339:G341"/>
    <mergeCell ref="I463:I464"/>
    <mergeCell ref="H463:H464"/>
    <mergeCell ref="K486:K487"/>
    <mergeCell ref="K440:K441"/>
    <mergeCell ref="L440:L441"/>
    <mergeCell ref="J440:J441"/>
    <mergeCell ref="H440:H441"/>
    <mergeCell ref="I440:I441"/>
    <mergeCell ref="H439:L439"/>
    <mergeCell ref="H462:L462"/>
    <mergeCell ref="H508:L508"/>
    <mergeCell ref="A507:L507"/>
    <mergeCell ref="B508:D508"/>
    <mergeCell ref="E508:G508"/>
    <mergeCell ref="D509:D510"/>
    <mergeCell ref="F509:F510"/>
    <mergeCell ref="E509:E510"/>
    <mergeCell ref="I509:I510"/>
    <mergeCell ref="K509:K510"/>
    <mergeCell ref="L509:L510"/>
    <mergeCell ref="J509:J510"/>
    <mergeCell ref="C578:C579"/>
    <mergeCell ref="B578:B579"/>
    <mergeCell ref="D578:D579"/>
    <mergeCell ref="D716:D717"/>
    <mergeCell ref="E716:E717"/>
    <mergeCell ref="D693:D694"/>
    <mergeCell ref="E693:E694"/>
    <mergeCell ref="F578:F579"/>
    <mergeCell ref="E578:E579"/>
    <mergeCell ref="G580:G581"/>
    <mergeCell ref="G679:G683"/>
    <mergeCell ref="G695:G696"/>
    <mergeCell ref="F693:F694"/>
    <mergeCell ref="E692:G692"/>
    <mergeCell ref="F463:F464"/>
    <mergeCell ref="G477:G479"/>
    <mergeCell ref="G500:G502"/>
    <mergeCell ref="G495:G499"/>
    <mergeCell ref="G488:G489"/>
    <mergeCell ref="G490:G493"/>
    <mergeCell ref="E601:E602"/>
    <mergeCell ref="A461:L461"/>
    <mergeCell ref="A438:L438"/>
    <mergeCell ref="E485:G485"/>
    <mergeCell ref="L486:L487"/>
    <mergeCell ref="H485:L485"/>
    <mergeCell ref="J486:J487"/>
    <mergeCell ref="H486:H487"/>
    <mergeCell ref="I486:I487"/>
    <mergeCell ref="F486:F487"/>
    <mergeCell ref="I210:I211"/>
    <mergeCell ref="H209:L209"/>
    <mergeCell ref="G35:G39"/>
    <mergeCell ref="K210:K211"/>
    <mergeCell ref="H210:H211"/>
    <mergeCell ref="L256:L257"/>
    <mergeCell ref="L233:L234"/>
    <mergeCell ref="K256:K257"/>
    <mergeCell ref="K187:K188"/>
    <mergeCell ref="H278:L278"/>
    <mergeCell ref="H255:L255"/>
    <mergeCell ref="J210:J211"/>
    <mergeCell ref="J302:J303"/>
    <mergeCell ref="I279:I280"/>
    <mergeCell ref="L302:L303"/>
    <mergeCell ref="L279:L280"/>
    <mergeCell ref="K302:K303"/>
    <mergeCell ref="H301:L301"/>
    <mergeCell ref="E26:E27"/>
    <mergeCell ref="G26:G27"/>
    <mergeCell ref="F26:F27"/>
    <mergeCell ref="G40:G42"/>
    <mergeCell ref="H49:H50"/>
    <mergeCell ref="G53:G56"/>
    <mergeCell ref="G58:G62"/>
    <mergeCell ref="G118:G119"/>
    <mergeCell ref="E117:G117"/>
    <mergeCell ref="H256:H257"/>
    <mergeCell ref="H233:H234"/>
    <mergeCell ref="L210:L211"/>
    <mergeCell ref="L187:L188"/>
    <mergeCell ref="A208:L208"/>
    <mergeCell ref="I348:I349"/>
    <mergeCell ref="I325:I326"/>
    <mergeCell ref="F1448:F1449"/>
    <mergeCell ref="E1447:G1447"/>
    <mergeCell ref="E1424:G1424"/>
    <mergeCell ref="D1425:D1426"/>
    <mergeCell ref="E1356:G1356"/>
    <mergeCell ref="E1378:G1378"/>
    <mergeCell ref="E1401:G1401"/>
    <mergeCell ref="G1425:G1426"/>
    <mergeCell ref="G1416:G1418"/>
    <mergeCell ref="F1425:F1426"/>
    <mergeCell ref="G1452:G1455"/>
    <mergeCell ref="G1457:G1461"/>
    <mergeCell ref="C1493:C1494"/>
    <mergeCell ref="D1493:D1494"/>
    <mergeCell ref="G1402:G1403"/>
    <mergeCell ref="I1402:I1403"/>
    <mergeCell ref="H1402:H1403"/>
    <mergeCell ref="G1448:G1449"/>
    <mergeCell ref="C1425:C1426"/>
    <mergeCell ref="G1462:G1464"/>
    <mergeCell ref="K1607:K1608"/>
    <mergeCell ref="J1607:J1608"/>
    <mergeCell ref="H1606:L1606"/>
    <mergeCell ref="L1607:L1608"/>
    <mergeCell ref="F1630:F1631"/>
    <mergeCell ref="E1630:E1631"/>
    <mergeCell ref="A1605:L1605"/>
    <mergeCell ref="B1606:D1606"/>
    <mergeCell ref="G1586:G1587"/>
    <mergeCell ref="B1607:B1608"/>
    <mergeCell ref="E1606:G1606"/>
    <mergeCell ref="E1607:E1608"/>
    <mergeCell ref="H1630:H1631"/>
    <mergeCell ref="G1630:G1631"/>
    <mergeCell ref="L1630:L1631"/>
    <mergeCell ref="K1630:K1631"/>
    <mergeCell ref="B1630:B1631"/>
    <mergeCell ref="D1630:D1631"/>
    <mergeCell ref="J1630:J1631"/>
    <mergeCell ref="B1629:D1629"/>
    <mergeCell ref="A1628:L1628"/>
    <mergeCell ref="C1561:C1562"/>
    <mergeCell ref="D1561:D1562"/>
    <mergeCell ref="B1561:B1562"/>
    <mergeCell ref="B1560:D1560"/>
    <mergeCell ref="J1561:J1562"/>
    <mergeCell ref="I1561:I1562"/>
    <mergeCell ref="G1584:G1585"/>
    <mergeCell ref="G1570:G1574"/>
    <mergeCell ref="G1575:G1577"/>
    <mergeCell ref="D1584:D1585"/>
    <mergeCell ref="B1584:B1585"/>
    <mergeCell ref="I1584:I1585"/>
    <mergeCell ref="J1584:J1585"/>
    <mergeCell ref="E1584:E1585"/>
    <mergeCell ref="B1583:D1583"/>
    <mergeCell ref="G1541:G1542"/>
    <mergeCell ref="I1539:I1540"/>
    <mergeCell ref="F1584:F1585"/>
    <mergeCell ref="E1538:G1538"/>
    <mergeCell ref="E1560:G1560"/>
    <mergeCell ref="F1561:F1562"/>
    <mergeCell ref="E1561:E1562"/>
    <mergeCell ref="B1516:B1517"/>
    <mergeCell ref="I1516:I1517"/>
    <mergeCell ref="G1563:G1564"/>
    <mergeCell ref="H900:H901"/>
    <mergeCell ref="G900:G901"/>
    <mergeCell ref="D900:D901"/>
    <mergeCell ref="E900:E901"/>
    <mergeCell ref="H899:L899"/>
    <mergeCell ref="H922:L922"/>
    <mergeCell ref="I900:I901"/>
    <mergeCell ref="G909:G913"/>
    <mergeCell ref="G914:G916"/>
    <mergeCell ref="G12:G16"/>
    <mergeCell ref="G17:G19"/>
    <mergeCell ref="G7:G10"/>
    <mergeCell ref="G5:G6"/>
    <mergeCell ref="G3:G4"/>
    <mergeCell ref="I3:I4"/>
    <mergeCell ref="H3:H4"/>
    <mergeCell ref="E2:G2"/>
    <mergeCell ref="H2:L2"/>
    <mergeCell ref="B3:B4"/>
    <mergeCell ref="C3:C4"/>
    <mergeCell ref="J3:J4"/>
    <mergeCell ref="L3:L4"/>
    <mergeCell ref="K3:K4"/>
    <mergeCell ref="E3:E4"/>
    <mergeCell ref="F3:F4"/>
    <mergeCell ref="B2:D2"/>
    <mergeCell ref="A1:L1"/>
    <mergeCell ref="D3:D4"/>
    <mergeCell ref="G30:G33"/>
    <mergeCell ref="G51:G52"/>
    <mergeCell ref="G109:G111"/>
    <mergeCell ref="C26:C27"/>
    <mergeCell ref="B26:B27"/>
    <mergeCell ref="A24:L24"/>
    <mergeCell ref="D26:D27"/>
    <mergeCell ref="G28:G29"/>
    <mergeCell ref="H26:H27"/>
    <mergeCell ref="L394:L395"/>
    <mergeCell ref="L371:L372"/>
    <mergeCell ref="J279:J280"/>
    <mergeCell ref="J256:J257"/>
    <mergeCell ref="A392:L392"/>
    <mergeCell ref="H393:L393"/>
    <mergeCell ref="K394:K395"/>
    <mergeCell ref="A346:L346"/>
    <mergeCell ref="H325:H326"/>
    <mergeCell ref="H1469:L1469"/>
    <mergeCell ref="H1492:L1492"/>
    <mergeCell ref="J1357:J1358"/>
    <mergeCell ref="J1379:J1380"/>
    <mergeCell ref="I1311:I1312"/>
    <mergeCell ref="J1334:J1335"/>
    <mergeCell ref="K1539:K1540"/>
    <mergeCell ref="H1538:L1538"/>
    <mergeCell ref="L1539:L1540"/>
    <mergeCell ref="L1561:L1562"/>
    <mergeCell ref="H1560:L1560"/>
    <mergeCell ref="K1561:K1562"/>
    <mergeCell ref="G1561:G1562"/>
    <mergeCell ref="G1548:G1552"/>
    <mergeCell ref="G1553:G1555"/>
    <mergeCell ref="K1357:K1358"/>
    <mergeCell ref="L1334:L1335"/>
    <mergeCell ref="H1333:L1333"/>
    <mergeCell ref="K1334:K1335"/>
    <mergeCell ref="L900:L901"/>
    <mergeCell ref="J900:J901"/>
    <mergeCell ref="H946:H947"/>
    <mergeCell ref="H969:H970"/>
    <mergeCell ref="H877:H878"/>
    <mergeCell ref="I877:I878"/>
    <mergeCell ref="H923:H924"/>
    <mergeCell ref="H1061:H1062"/>
    <mergeCell ref="H1038:H1039"/>
    <mergeCell ref="G1088:G1091"/>
    <mergeCell ref="G1086:G1087"/>
    <mergeCell ref="G1371:G1373"/>
    <mergeCell ref="B1378:D1378"/>
    <mergeCell ref="G1270:G1273"/>
    <mergeCell ref="G1334:G1335"/>
    <mergeCell ref="G1338:G1341"/>
    <mergeCell ref="G1343:G1347"/>
    <mergeCell ref="G1359:G1360"/>
    <mergeCell ref="G1357:G1358"/>
    <mergeCell ref="B1447:D1447"/>
    <mergeCell ref="B1379:B1380"/>
    <mergeCell ref="B1174:D1174"/>
    <mergeCell ref="B1175:B1176"/>
    <mergeCell ref="C1175:C1176"/>
    <mergeCell ref="C946:C947"/>
    <mergeCell ref="D969:D970"/>
    <mergeCell ref="C969:C970"/>
    <mergeCell ref="B946:B947"/>
    <mergeCell ref="B991:D991"/>
    <mergeCell ref="B1037:D1037"/>
    <mergeCell ref="B1014:D1014"/>
    <mergeCell ref="B1128:D1128"/>
    <mergeCell ref="B1196:D1196"/>
    <mergeCell ref="D1106:D1107"/>
    <mergeCell ref="B969:B970"/>
    <mergeCell ref="G1280:G1282"/>
    <mergeCell ref="G1275:G1279"/>
    <mergeCell ref="G789:G792"/>
    <mergeCell ref="G794:G798"/>
    <mergeCell ref="G764:G765"/>
    <mergeCell ref="G762:G763"/>
    <mergeCell ref="G787:G788"/>
    <mergeCell ref="G822:G824"/>
    <mergeCell ref="G817:G821"/>
    <mergeCell ref="G831:G832"/>
    <mergeCell ref="G808:G809"/>
    <mergeCell ref="G835:G838"/>
    <mergeCell ref="D877:D878"/>
    <mergeCell ref="B877:B878"/>
    <mergeCell ref="G868:G870"/>
    <mergeCell ref="G863:G867"/>
    <mergeCell ref="G881:G884"/>
    <mergeCell ref="G879:G880"/>
    <mergeCell ref="G858:G861"/>
    <mergeCell ref="G856:G857"/>
    <mergeCell ref="A875:L875"/>
    <mergeCell ref="F923:F924"/>
    <mergeCell ref="B968:D968"/>
    <mergeCell ref="G923:G924"/>
    <mergeCell ref="B900:B901"/>
    <mergeCell ref="E945:G945"/>
    <mergeCell ref="G955:G959"/>
    <mergeCell ref="G904:G907"/>
    <mergeCell ref="D923:D924"/>
    <mergeCell ref="C1197:C1198"/>
    <mergeCell ref="B1197:B1198"/>
    <mergeCell ref="G1730:G1734"/>
    <mergeCell ref="G1743:G1744"/>
    <mergeCell ref="G1735:G1737"/>
    <mergeCell ref="G1798:G1802"/>
    <mergeCell ref="G1793:G1796"/>
    <mergeCell ref="G1791:G1792"/>
    <mergeCell ref="G1766:G1767"/>
    <mergeCell ref="F1766:F1767"/>
    <mergeCell ref="G1725:G1728"/>
    <mergeCell ref="G1723:G1724"/>
    <mergeCell ref="G1712:G1714"/>
    <mergeCell ref="G1789:G1790"/>
    <mergeCell ref="F1789:F1790"/>
    <mergeCell ref="K1743:K1744"/>
    <mergeCell ref="H1765:L1765"/>
    <mergeCell ref="L1743:L1744"/>
    <mergeCell ref="I1743:I1744"/>
    <mergeCell ref="J1743:J1744"/>
    <mergeCell ref="H1721:H1722"/>
    <mergeCell ref="H1698:H1699"/>
    <mergeCell ref="K1766:K1767"/>
    <mergeCell ref="L1766:L1767"/>
    <mergeCell ref="H1766:H1767"/>
    <mergeCell ref="J1766:J1767"/>
    <mergeCell ref="I1766:I1767"/>
    <mergeCell ref="H1674:L1674"/>
    <mergeCell ref="L1675:L1676"/>
    <mergeCell ref="K1675:K1676"/>
    <mergeCell ref="J1721:J1722"/>
    <mergeCell ref="I1675:I1676"/>
    <mergeCell ref="H1675:H1676"/>
    <mergeCell ref="H1742:L1742"/>
    <mergeCell ref="J1675:J1676"/>
    <mergeCell ref="I1698:I1699"/>
    <mergeCell ref="J1698:J1699"/>
    <mergeCell ref="D1698:D1699"/>
    <mergeCell ref="E1697:G1697"/>
    <mergeCell ref="E1698:E1699"/>
    <mergeCell ref="F1698:F1699"/>
    <mergeCell ref="G1684:G1688"/>
    <mergeCell ref="G1689:G1691"/>
    <mergeCell ref="G1698:G1699"/>
    <mergeCell ref="H1697:L1697"/>
    <mergeCell ref="K1698:K1699"/>
    <mergeCell ref="L1698:L1699"/>
    <mergeCell ref="I1721:I1722"/>
    <mergeCell ref="H1720:L1720"/>
    <mergeCell ref="K1721:K1722"/>
    <mergeCell ref="L1721:L1722"/>
    <mergeCell ref="G1721:G1722"/>
    <mergeCell ref="E1721:E1722"/>
    <mergeCell ref="D1721:D1722"/>
    <mergeCell ref="E1720:G1720"/>
    <mergeCell ref="F1812:F1813"/>
    <mergeCell ref="E1812:E1813"/>
    <mergeCell ref="E1789:E1790"/>
    <mergeCell ref="E1811:G1811"/>
    <mergeCell ref="D1766:D1767"/>
    <mergeCell ref="H1788:L1788"/>
    <mergeCell ref="H1789:H1790"/>
    <mergeCell ref="K1789:K1790"/>
    <mergeCell ref="J1789:J1790"/>
    <mergeCell ref="L1789:L1790"/>
    <mergeCell ref="I1789:I1790"/>
    <mergeCell ref="J1812:J1813"/>
    <mergeCell ref="H1811:L1811"/>
    <mergeCell ref="I1812:I1813"/>
    <mergeCell ref="L1812:L1813"/>
    <mergeCell ref="K1812:K1813"/>
    <mergeCell ref="G1803:G1805"/>
    <mergeCell ref="G1821:G1825"/>
    <mergeCell ref="G1826:G1828"/>
    <mergeCell ref="G1816:G1819"/>
    <mergeCell ref="G1814:G1815"/>
    <mergeCell ref="H1812:H1813"/>
    <mergeCell ref="G1812:G1813"/>
    <mergeCell ref="F1743:F1744"/>
    <mergeCell ref="H1743:H1744"/>
    <mergeCell ref="E1765:G1765"/>
    <mergeCell ref="B1765:D1765"/>
    <mergeCell ref="B1697:D1697"/>
    <mergeCell ref="C1698:C1699"/>
    <mergeCell ref="B1698:B1699"/>
    <mergeCell ref="E1742:G1742"/>
    <mergeCell ref="E1766:E1767"/>
    <mergeCell ref="E1743:E1744"/>
    <mergeCell ref="C1766:C1767"/>
    <mergeCell ref="B1720:D1720"/>
    <mergeCell ref="G1634:G1637"/>
    <mergeCell ref="G1652:G1653"/>
    <mergeCell ref="H1652:H1653"/>
    <mergeCell ref="H1607:H1608"/>
    <mergeCell ref="D1607:D1608"/>
    <mergeCell ref="C1584:C1585"/>
    <mergeCell ref="I1607:I1608"/>
    <mergeCell ref="G1598:G1600"/>
    <mergeCell ref="C1607:C1608"/>
    <mergeCell ref="F1607:F1608"/>
    <mergeCell ref="G1611:G1614"/>
    <mergeCell ref="G1609:G1610"/>
    <mergeCell ref="G1607:G1608"/>
    <mergeCell ref="G1621:G1623"/>
    <mergeCell ref="G1616:G1620"/>
    <mergeCell ref="F1652:F1653"/>
    <mergeCell ref="C1652:C1653"/>
    <mergeCell ref="E1675:E1676"/>
    <mergeCell ref="F1675:F1676"/>
    <mergeCell ref="B1788:D1788"/>
    <mergeCell ref="A1787:L1787"/>
    <mergeCell ref="E1788:G1788"/>
    <mergeCell ref="A1810:L1810"/>
    <mergeCell ref="A1764:L1764"/>
    <mergeCell ref="B1766:B1767"/>
    <mergeCell ref="B1811:D1811"/>
    <mergeCell ref="B1812:B1813"/>
    <mergeCell ref="C1812:C1813"/>
    <mergeCell ref="D1812:D1813"/>
    <mergeCell ref="C1789:C1790"/>
    <mergeCell ref="B1789:B1790"/>
    <mergeCell ref="D1789:D1790"/>
    <mergeCell ref="G1639:G1643"/>
    <mergeCell ref="G1644:G1646"/>
    <mergeCell ref="G1677:G1678"/>
    <mergeCell ref="G1679:G1682"/>
    <mergeCell ref="G1632:G1633"/>
    <mergeCell ref="G1775:G1779"/>
    <mergeCell ref="G1770:G1773"/>
    <mergeCell ref="G1752:G1756"/>
    <mergeCell ref="G1747:G1750"/>
    <mergeCell ref="G1757:G1759"/>
    <mergeCell ref="G1745:G1746"/>
    <mergeCell ref="J1652:J1653"/>
    <mergeCell ref="K1652:K1653"/>
    <mergeCell ref="G1654:G1655"/>
    <mergeCell ref="I1652:I1653"/>
    <mergeCell ref="H1651:L1651"/>
    <mergeCell ref="C1630:C1631"/>
    <mergeCell ref="I1630:I1631"/>
    <mergeCell ref="H1629:L1629"/>
    <mergeCell ref="E1629:G1629"/>
    <mergeCell ref="B1651:D1651"/>
    <mergeCell ref="E1651:G1651"/>
    <mergeCell ref="B1675:B1676"/>
    <mergeCell ref="C1675:C1676"/>
    <mergeCell ref="L1652:L1653"/>
    <mergeCell ref="B1674:D1674"/>
    <mergeCell ref="E1674:G1674"/>
    <mergeCell ref="D1652:D1653"/>
    <mergeCell ref="E1652:E1653"/>
    <mergeCell ref="G1656:G1659"/>
    <mergeCell ref="B1652:B1653"/>
    <mergeCell ref="A1673:L1673"/>
    <mergeCell ref="B1492:D1492"/>
    <mergeCell ref="E1492:G1492"/>
    <mergeCell ref="D1470:D1471"/>
    <mergeCell ref="B1470:B1471"/>
    <mergeCell ref="B1448:B1449"/>
    <mergeCell ref="B1469:D1469"/>
    <mergeCell ref="J1493:J1494"/>
    <mergeCell ref="L1493:L1494"/>
    <mergeCell ref="K1493:K1494"/>
    <mergeCell ref="B1493:B1494"/>
    <mergeCell ref="E1493:E1494"/>
    <mergeCell ref="F1493:F1494"/>
    <mergeCell ref="G1479:G1483"/>
    <mergeCell ref="F1334:F1335"/>
    <mergeCell ref="F1311:F1312"/>
    <mergeCell ref="F1266:F1267"/>
    <mergeCell ref="F1288:F1289"/>
    <mergeCell ref="D1243:D1244"/>
    <mergeCell ref="D1197:D1198"/>
    <mergeCell ref="E1197:E1198"/>
    <mergeCell ref="E1242:G1242"/>
    <mergeCell ref="C1243:C1244"/>
    <mergeCell ref="E1243:E1244"/>
    <mergeCell ref="F1243:F1244"/>
    <mergeCell ref="E1219:G1219"/>
    <mergeCell ref="G1268:G1269"/>
    <mergeCell ref="G1266:G1267"/>
    <mergeCell ref="C1379:C1380"/>
    <mergeCell ref="E1379:E1380"/>
    <mergeCell ref="D1379:D1380"/>
    <mergeCell ref="C1334:C1335"/>
    <mergeCell ref="F1379:F1380"/>
    <mergeCell ref="E1470:E1471"/>
    <mergeCell ref="F1470:F1471"/>
    <mergeCell ref="E1539:E1540"/>
    <mergeCell ref="E1469:G1469"/>
    <mergeCell ref="C1402:C1403"/>
    <mergeCell ref="C1448:C1449"/>
    <mergeCell ref="C1470:C1471"/>
    <mergeCell ref="D1402:D1403"/>
    <mergeCell ref="D1448:D1449"/>
    <mergeCell ref="E1402:E1403"/>
    <mergeCell ref="E1448:E1449"/>
    <mergeCell ref="E1425:E1426"/>
    <mergeCell ref="G1383:G1386"/>
    <mergeCell ref="G1381:G1382"/>
    <mergeCell ref="F1402:F1403"/>
    <mergeCell ref="G1290:G1291"/>
    <mergeCell ref="G1288:G1289"/>
    <mergeCell ref="G1302:G1304"/>
    <mergeCell ref="G1292:G1295"/>
    <mergeCell ref="G1297:G1301"/>
    <mergeCell ref="G1320:G1324"/>
    <mergeCell ref="G1325:G1327"/>
    <mergeCell ref="G1311:G1312"/>
    <mergeCell ref="G1313:G1314"/>
    <mergeCell ref="G927:G930"/>
    <mergeCell ref="E923:E924"/>
    <mergeCell ref="G948:G949"/>
    <mergeCell ref="G950:G953"/>
    <mergeCell ref="F946:F947"/>
    <mergeCell ref="E946:E947"/>
    <mergeCell ref="E968:G968"/>
    <mergeCell ref="G960:G962"/>
    <mergeCell ref="G932:G936"/>
    <mergeCell ref="G1675:G1676"/>
    <mergeCell ref="G1700:G1701"/>
    <mergeCell ref="G1661:G1665"/>
    <mergeCell ref="G1666:G1668"/>
    <mergeCell ref="D1743:D1744"/>
    <mergeCell ref="D1675:D1676"/>
    <mergeCell ref="G1780:G1782"/>
    <mergeCell ref="F1721:F1722"/>
    <mergeCell ref="G1768:G1769"/>
    <mergeCell ref="G1707:G1711"/>
    <mergeCell ref="G1702:G1705"/>
    <mergeCell ref="B1743:B1744"/>
    <mergeCell ref="C1743:C1744"/>
    <mergeCell ref="B1742:D1742"/>
    <mergeCell ref="B1721:B1722"/>
    <mergeCell ref="C1721:C1722"/>
    <mergeCell ref="A1696:L1696"/>
    <mergeCell ref="A1719:L1719"/>
    <mergeCell ref="K670:K671"/>
    <mergeCell ref="E739:E740"/>
    <mergeCell ref="G739:G740"/>
    <mergeCell ref="J739:J740"/>
    <mergeCell ref="I739:I740"/>
    <mergeCell ref="K739:K740"/>
    <mergeCell ref="G693:G694"/>
    <mergeCell ref="J532:J533"/>
    <mergeCell ref="H531:L531"/>
    <mergeCell ref="I532:I533"/>
    <mergeCell ref="K532:K533"/>
    <mergeCell ref="E922:G922"/>
    <mergeCell ref="G902:G903"/>
    <mergeCell ref="H600:L600"/>
    <mergeCell ref="E830:G830"/>
    <mergeCell ref="J831:J832"/>
    <mergeCell ref="I831:I832"/>
    <mergeCell ref="H831:H832"/>
    <mergeCell ref="L831:L832"/>
    <mergeCell ref="G812:G815"/>
    <mergeCell ref="G833:G834"/>
    <mergeCell ref="H830:L830"/>
    <mergeCell ref="L532:L533"/>
    <mergeCell ref="L670:L671"/>
    <mergeCell ref="L624:L625"/>
    <mergeCell ref="G810:G811"/>
    <mergeCell ref="K808:K809"/>
    <mergeCell ref="F854:F855"/>
    <mergeCell ref="E854:E855"/>
    <mergeCell ref="A852:L852"/>
    <mergeCell ref="H853:L853"/>
    <mergeCell ref="J854:J855"/>
    <mergeCell ref="E853:G853"/>
    <mergeCell ref="G741:G742"/>
    <mergeCell ref="F739:F740"/>
    <mergeCell ref="C693:C694"/>
    <mergeCell ref="B692:D692"/>
    <mergeCell ref="A691:L691"/>
    <mergeCell ref="A714:L714"/>
    <mergeCell ref="B715:D715"/>
    <mergeCell ref="H715:L715"/>
    <mergeCell ref="C716:C717"/>
    <mergeCell ref="B716:B717"/>
    <mergeCell ref="B899:D899"/>
    <mergeCell ref="E899:G899"/>
    <mergeCell ref="D854:D855"/>
    <mergeCell ref="C854:C855"/>
    <mergeCell ref="E831:E832"/>
    <mergeCell ref="F831:F832"/>
    <mergeCell ref="C900:C901"/>
    <mergeCell ref="C877:C878"/>
    <mergeCell ref="B854:B855"/>
    <mergeCell ref="B853:D853"/>
    <mergeCell ref="E876:G876"/>
    <mergeCell ref="E877:E878"/>
    <mergeCell ref="F808:F809"/>
    <mergeCell ref="B785:B786"/>
    <mergeCell ref="C785:C786"/>
    <mergeCell ref="F900:F901"/>
    <mergeCell ref="G845:G847"/>
    <mergeCell ref="G854:G855"/>
    <mergeCell ref="D831:D832"/>
    <mergeCell ref="E555:E556"/>
    <mergeCell ref="F555:F556"/>
    <mergeCell ref="G555:G556"/>
    <mergeCell ref="G557:G558"/>
    <mergeCell ref="E532:E533"/>
    <mergeCell ref="F532:F533"/>
    <mergeCell ref="H601:H602"/>
    <mergeCell ref="H623:L623"/>
    <mergeCell ref="L647:L648"/>
    <mergeCell ref="H669:L669"/>
    <mergeCell ref="I647:I648"/>
    <mergeCell ref="K647:K648"/>
    <mergeCell ref="G730:G732"/>
    <mergeCell ref="E715:G715"/>
    <mergeCell ref="E669:G669"/>
    <mergeCell ref="G697:G700"/>
    <mergeCell ref="L578:L579"/>
    <mergeCell ref="L601:L602"/>
    <mergeCell ref="H555:H556"/>
    <mergeCell ref="L555:L556"/>
    <mergeCell ref="K555:K556"/>
    <mergeCell ref="J555:J556"/>
    <mergeCell ref="G559:G562"/>
    <mergeCell ref="I555:I556"/>
    <mergeCell ref="K578:K579"/>
    <mergeCell ref="K762:K763"/>
    <mergeCell ref="K785:K786"/>
    <mergeCell ref="H738:L738"/>
    <mergeCell ref="G771:G775"/>
    <mergeCell ref="G766:G769"/>
    <mergeCell ref="J762:J763"/>
    <mergeCell ref="L762:L763"/>
    <mergeCell ref="H761:L761"/>
    <mergeCell ref="I762:I763"/>
    <mergeCell ref="L785:L786"/>
    <mergeCell ref="I785:I786"/>
    <mergeCell ref="L854:L855"/>
    <mergeCell ref="I854:I855"/>
    <mergeCell ref="H854:H855"/>
    <mergeCell ref="G840:G844"/>
    <mergeCell ref="J647:J648"/>
    <mergeCell ref="J670:J671"/>
    <mergeCell ref="L716:L717"/>
    <mergeCell ref="K716:K717"/>
    <mergeCell ref="G702:G706"/>
    <mergeCell ref="K693:K694"/>
    <mergeCell ref="L693:L694"/>
    <mergeCell ref="G649:G650"/>
    <mergeCell ref="H646:L646"/>
    <mergeCell ref="H692:L692"/>
    <mergeCell ref="C647:C648"/>
    <mergeCell ref="E623:G623"/>
    <mergeCell ref="E624:E625"/>
    <mergeCell ref="F624:F625"/>
    <mergeCell ref="E646:G646"/>
    <mergeCell ref="G626:G627"/>
    <mergeCell ref="J578:J579"/>
    <mergeCell ref="I578:I579"/>
    <mergeCell ref="B647:B648"/>
    <mergeCell ref="B693:B694"/>
    <mergeCell ref="E670:E671"/>
    <mergeCell ref="H693:H694"/>
    <mergeCell ref="B669:D669"/>
    <mergeCell ref="B600:D600"/>
    <mergeCell ref="B623:D623"/>
    <mergeCell ref="B601:B602"/>
    <mergeCell ref="B670:B671"/>
    <mergeCell ref="C670:C671"/>
    <mergeCell ref="B624:B625"/>
    <mergeCell ref="C624:C625"/>
    <mergeCell ref="J624:J625"/>
    <mergeCell ref="I624:I625"/>
    <mergeCell ref="G672:G673"/>
    <mergeCell ref="G670:G671"/>
    <mergeCell ref="G610:G614"/>
    <mergeCell ref="G587:G591"/>
    <mergeCell ref="G592:G594"/>
    <mergeCell ref="G601:G602"/>
    <mergeCell ref="G605:G608"/>
    <mergeCell ref="G603:G604"/>
    <mergeCell ref="G582:G585"/>
    <mergeCell ref="E600:G600"/>
    <mergeCell ref="K601:K602"/>
    <mergeCell ref="F601:F602"/>
    <mergeCell ref="D647:D648"/>
    <mergeCell ref="B646:D646"/>
    <mergeCell ref="A645:L645"/>
    <mergeCell ref="A622:L622"/>
    <mergeCell ref="A599:L599"/>
    <mergeCell ref="A668:L668"/>
    <mergeCell ref="K624:K625"/>
    <mergeCell ref="K1584:K1585"/>
    <mergeCell ref="L1584:L1585"/>
    <mergeCell ref="H1356:L1356"/>
    <mergeCell ref="H1424:L1424"/>
    <mergeCell ref="K1516:K1517"/>
    <mergeCell ref="K1379:K1380"/>
    <mergeCell ref="L1516:L1517"/>
    <mergeCell ref="J1402:J1403"/>
    <mergeCell ref="L1425:L1426"/>
    <mergeCell ref="K1425:K1426"/>
    <mergeCell ref="J1425:J1426"/>
    <mergeCell ref="K877:K878"/>
    <mergeCell ref="H876:L876"/>
    <mergeCell ref="J877:J878"/>
    <mergeCell ref="H1266:H1267"/>
    <mergeCell ref="H1288:H1289"/>
    <mergeCell ref="H1493:H1494"/>
    <mergeCell ref="G1474:G1477"/>
    <mergeCell ref="G1484:G1486"/>
    <mergeCell ref="G1493:G1494"/>
    <mergeCell ref="G1470:G1471"/>
    <mergeCell ref="G1472:G1473"/>
    <mergeCell ref="G1516:G1517"/>
    <mergeCell ref="H1470:H1471"/>
    <mergeCell ref="H1425:H1426"/>
    <mergeCell ref="G1404:G1405"/>
    <mergeCell ref="G1406:G1409"/>
    <mergeCell ref="G1434:G1438"/>
    <mergeCell ref="G1429:G1432"/>
    <mergeCell ref="G1450:G1451"/>
    <mergeCell ref="G1439:G1441"/>
    <mergeCell ref="G1427:G1428"/>
    <mergeCell ref="G1393:G1395"/>
    <mergeCell ref="G1411:G1415"/>
    <mergeCell ref="G97:G98"/>
    <mergeCell ref="G99:G102"/>
    <mergeCell ref="J26:J27"/>
    <mergeCell ref="H25:L25"/>
    <mergeCell ref="K26:K27"/>
    <mergeCell ref="L26:L27"/>
    <mergeCell ref="H48:L48"/>
    <mergeCell ref="I26:I27"/>
    <mergeCell ref="K463:K464"/>
    <mergeCell ref="C463:C464"/>
    <mergeCell ref="E463:E464"/>
    <mergeCell ref="D463:D464"/>
    <mergeCell ref="J463:J464"/>
    <mergeCell ref="A484:L484"/>
    <mergeCell ref="L463:L464"/>
    <mergeCell ref="J49:J50"/>
    <mergeCell ref="K49:K50"/>
    <mergeCell ref="B48:D48"/>
    <mergeCell ref="E48:G48"/>
    <mergeCell ref="E49:E50"/>
    <mergeCell ref="F49:F50"/>
    <mergeCell ref="G329:G332"/>
    <mergeCell ref="H117:L117"/>
    <mergeCell ref="A116:L116"/>
    <mergeCell ref="K141:K142"/>
    <mergeCell ref="J141:J142"/>
    <mergeCell ref="E141:E142"/>
    <mergeCell ref="E140:G140"/>
    <mergeCell ref="A162:L162"/>
    <mergeCell ref="A139:L139"/>
    <mergeCell ref="B324:D324"/>
    <mergeCell ref="H324:L324"/>
    <mergeCell ref="G371:G372"/>
    <mergeCell ref="G373:G374"/>
    <mergeCell ref="I394:I395"/>
    <mergeCell ref="H394:H395"/>
    <mergeCell ref="F348:F349"/>
    <mergeCell ref="E347:G347"/>
    <mergeCell ref="H348:H349"/>
    <mergeCell ref="H347:L347"/>
    <mergeCell ref="B463:B464"/>
    <mergeCell ref="G408:G410"/>
    <mergeCell ref="G350:G351"/>
    <mergeCell ref="E370:G370"/>
    <mergeCell ref="D371:D372"/>
    <mergeCell ref="C371:C372"/>
    <mergeCell ref="B393:D393"/>
    <mergeCell ref="K279:K280"/>
    <mergeCell ref="B302:B303"/>
    <mergeCell ref="A231:L231"/>
    <mergeCell ref="H232:L232"/>
    <mergeCell ref="I256:I257"/>
    <mergeCell ref="I233:I234"/>
    <mergeCell ref="K233:K234"/>
    <mergeCell ref="J233:J234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5.86"/>
    <col customWidth="1" min="2" max="2" width="7.43"/>
    <col customWidth="1" min="3" max="3" width="14.0"/>
    <col customWidth="1" min="4" max="4" width="7.43"/>
    <col customWidth="1" min="5" max="5" width="9.0"/>
    <col customWidth="1" min="6" max="6" width="11.43"/>
    <col customWidth="1" min="7" max="7" width="24.43"/>
    <col customWidth="1" min="8" max="8" width="17.43"/>
    <col customWidth="1" min="9" max="9" width="15.86"/>
    <col customWidth="1" min="10" max="10" width="19.43"/>
    <col customWidth="1" min="11" max="11" width="7.0"/>
    <col customWidth="1" min="12" max="12" width="19.43"/>
    <col customWidth="1" min="13" max="26" width="10.71"/>
  </cols>
  <sheetData>
    <row r="1">
      <c r="A1" s="193" t="s">
        <v>662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133">
        <f>('Menu Cíclico'!X19+'Menu Cíclico'!AB19+'Menu Cíclico'!AF19+'Menu Cíclico'!AJ19+'Menu Cíclico'!AN19+'Menu Cíclico'!AR19+'Menu Cíclico'!AV19+'Menu Cíclico'!AZ19+'Menu Cíclico'!BD19+'Menu Cíclico'!BH19+'Menu Cíclico'!D19+'Menu Cíclico'!H19+'Menu Cíclico'!L19+'Menu Cíclico'!P19+'Menu Cíclico'!T19)/15</f>
        <v>4</v>
      </c>
      <c r="B3" s="194" t="s">
        <v>482</v>
      </c>
      <c r="C3" s="135" t="s">
        <v>483</v>
      </c>
      <c r="D3" s="135" t="s">
        <v>484</v>
      </c>
      <c r="E3" s="135" t="s">
        <v>485</v>
      </c>
      <c r="F3" s="135" t="s">
        <v>484</v>
      </c>
      <c r="G3" s="135" t="s">
        <v>524</v>
      </c>
      <c r="H3" s="135" t="s">
        <v>486</v>
      </c>
      <c r="I3" s="135" t="s">
        <v>487</v>
      </c>
      <c r="J3" s="179" t="s">
        <v>488</v>
      </c>
      <c r="K3" s="195" t="s">
        <v>489</v>
      </c>
      <c r="L3" s="139" t="s">
        <v>490</v>
      </c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37" t="s">
        <v>305</v>
      </c>
      <c r="B5" s="196">
        <v>0.13</v>
      </c>
      <c r="C5" s="89">
        <v>0.8</v>
      </c>
      <c r="D5" s="18">
        <f t="shared" ref="D5:D13" si="1">C5*B5</f>
        <v>0.104</v>
      </c>
      <c r="E5" s="18">
        <f>A3*B5</f>
        <v>0.52</v>
      </c>
      <c r="F5" s="18">
        <f t="shared" ref="F5:F13" si="2">E5*C5</f>
        <v>0.416</v>
      </c>
      <c r="G5" s="161">
        <v>0.0</v>
      </c>
      <c r="H5" s="18">
        <v>1.1</v>
      </c>
      <c r="I5" s="89">
        <f t="shared" ref="I5:I13" si="3">H5*E5</f>
        <v>0.572</v>
      </c>
      <c r="J5" s="197">
        <v>28000.0</v>
      </c>
      <c r="K5" s="198">
        <f t="shared" ref="K5:K18" si="4">J5*I5</f>
        <v>16016</v>
      </c>
      <c r="L5" s="3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31" t="s">
        <v>423</v>
      </c>
      <c r="B6" s="18">
        <v>0.08</v>
      </c>
      <c r="C6" s="18">
        <v>1.0</v>
      </c>
      <c r="D6" s="18">
        <f t="shared" si="1"/>
        <v>0.08</v>
      </c>
      <c r="E6" s="18">
        <f>B6*A3</f>
        <v>0.32</v>
      </c>
      <c r="F6" s="18">
        <f t="shared" si="2"/>
        <v>0.32</v>
      </c>
      <c r="G6" s="87"/>
      <c r="H6" s="18">
        <v>1.0</v>
      </c>
      <c r="I6" s="89">
        <f t="shared" si="3"/>
        <v>0.32</v>
      </c>
      <c r="J6" s="116">
        <f>'Insumos Buffet'!D41</f>
        <v>432</v>
      </c>
      <c r="K6" s="198">
        <f t="shared" si="4"/>
        <v>138.24</v>
      </c>
      <c r="L6" s="3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31" t="s">
        <v>422</v>
      </c>
      <c r="B7" s="18">
        <v>0.06</v>
      </c>
      <c r="C7" s="18">
        <v>1.0</v>
      </c>
      <c r="D7" s="18">
        <f t="shared" si="1"/>
        <v>0.06</v>
      </c>
      <c r="E7" s="18">
        <f>B7*A3</f>
        <v>0.24</v>
      </c>
      <c r="F7" s="18">
        <f t="shared" si="2"/>
        <v>0.24</v>
      </c>
      <c r="G7" s="148" t="s">
        <v>527</v>
      </c>
      <c r="H7" s="18">
        <v>1.0</v>
      </c>
      <c r="I7" s="89">
        <f t="shared" si="3"/>
        <v>0.24</v>
      </c>
      <c r="J7" s="116">
        <f>'Insumos Buffet'!D40</f>
        <v>3890</v>
      </c>
      <c r="K7" s="198">
        <f t="shared" si="4"/>
        <v>933.6</v>
      </c>
      <c r="L7" s="3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31" t="s">
        <v>421</v>
      </c>
      <c r="B8" s="18">
        <v>0.085</v>
      </c>
      <c r="C8" s="18">
        <v>1.0</v>
      </c>
      <c r="D8" s="18">
        <f t="shared" si="1"/>
        <v>0.085</v>
      </c>
      <c r="E8" s="18">
        <f>B8*A3</f>
        <v>0.34</v>
      </c>
      <c r="F8" s="18">
        <f t="shared" si="2"/>
        <v>0.34</v>
      </c>
      <c r="G8" s="142"/>
      <c r="H8" s="18">
        <v>1.0</v>
      </c>
      <c r="I8" s="89">
        <f t="shared" si="3"/>
        <v>0.34</v>
      </c>
      <c r="J8" s="116">
        <f>'Insumos Buffet'!D39</f>
        <v>4555</v>
      </c>
      <c r="K8" s="198">
        <f t="shared" si="4"/>
        <v>1548.7</v>
      </c>
      <c r="L8" s="3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31" t="s">
        <v>505</v>
      </c>
      <c r="B9" s="18">
        <v>0.002</v>
      </c>
      <c r="C9" s="18">
        <v>1.0</v>
      </c>
      <c r="D9" s="18">
        <f t="shared" si="1"/>
        <v>0.002</v>
      </c>
      <c r="E9" s="18">
        <f>B9*A3</f>
        <v>0.008</v>
      </c>
      <c r="F9" s="18">
        <f t="shared" si="2"/>
        <v>0.008</v>
      </c>
      <c r="G9" s="142"/>
      <c r="H9" s="18">
        <v>1.0</v>
      </c>
      <c r="I9" s="89">
        <f t="shared" si="3"/>
        <v>0.008</v>
      </c>
      <c r="J9" s="116">
        <f>'Insumos Buffet'!D82</f>
        <v>3200</v>
      </c>
      <c r="K9" s="198">
        <f t="shared" si="4"/>
        <v>25.6</v>
      </c>
      <c r="L9" s="3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31" t="s">
        <v>494</v>
      </c>
      <c r="B10" s="89">
        <v>3.0E-4</v>
      </c>
      <c r="C10" s="89">
        <v>1.0</v>
      </c>
      <c r="D10" s="18">
        <f t="shared" si="1"/>
        <v>0.0003</v>
      </c>
      <c r="E10" s="18">
        <f>B10*A3</f>
        <v>0.0012</v>
      </c>
      <c r="F10" s="18">
        <f t="shared" si="2"/>
        <v>0.0012</v>
      </c>
      <c r="G10" s="87"/>
      <c r="H10" s="18">
        <v>1.0</v>
      </c>
      <c r="I10" s="89">
        <f t="shared" si="3"/>
        <v>0.0012</v>
      </c>
      <c r="J10" s="116">
        <f>'Insumos Buffet'!D70</f>
        <v>145000</v>
      </c>
      <c r="K10" s="198">
        <f t="shared" si="4"/>
        <v>174</v>
      </c>
      <c r="L10" s="3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31" t="s">
        <v>430</v>
      </c>
      <c r="B11" s="89">
        <v>0.005</v>
      </c>
      <c r="C11" s="89">
        <v>1.0</v>
      </c>
      <c r="D11" s="18">
        <f t="shared" si="1"/>
        <v>0.005</v>
      </c>
      <c r="E11" s="18">
        <f>B11*A3</f>
        <v>0.02</v>
      </c>
      <c r="F11" s="18">
        <f t="shared" si="2"/>
        <v>0.02</v>
      </c>
      <c r="G11" s="59"/>
      <c r="H11" s="18">
        <v>1.2</v>
      </c>
      <c r="I11" s="89">
        <f t="shared" si="3"/>
        <v>0.024</v>
      </c>
      <c r="J11" s="116">
        <f>'Insumos Buffet'!D47</f>
        <v>3007</v>
      </c>
      <c r="K11" s="198">
        <f t="shared" si="4"/>
        <v>72.168</v>
      </c>
      <c r="L11" s="3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31" t="s">
        <v>47</v>
      </c>
      <c r="B12" s="89">
        <v>0.01</v>
      </c>
      <c r="C12" s="89">
        <v>1.0</v>
      </c>
      <c r="D12" s="18">
        <f t="shared" si="1"/>
        <v>0.01</v>
      </c>
      <c r="E12" s="18">
        <f>B12*A3</f>
        <v>0.04</v>
      </c>
      <c r="F12" s="18">
        <f t="shared" si="2"/>
        <v>0.04</v>
      </c>
      <c r="G12" s="148" t="s">
        <v>528</v>
      </c>
      <c r="H12" s="18">
        <v>1.0</v>
      </c>
      <c r="I12" s="89">
        <f t="shared" si="3"/>
        <v>0.04</v>
      </c>
      <c r="J12" s="116">
        <f>'Insumos Buffet'!D2</f>
        <v>6820</v>
      </c>
      <c r="K12" s="198">
        <f t="shared" si="4"/>
        <v>272.8</v>
      </c>
      <c r="L12" s="3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31" t="s">
        <v>428</v>
      </c>
      <c r="B13" s="89">
        <v>0.02</v>
      </c>
      <c r="C13" s="89">
        <v>1.0</v>
      </c>
      <c r="D13" s="18">
        <f t="shared" si="1"/>
        <v>0.02</v>
      </c>
      <c r="E13" s="18">
        <f>B13*A3</f>
        <v>0.08</v>
      </c>
      <c r="F13" s="18">
        <f t="shared" si="2"/>
        <v>0.08</v>
      </c>
      <c r="G13" s="142"/>
      <c r="H13" s="18">
        <v>1.0</v>
      </c>
      <c r="I13" s="89">
        <f t="shared" si="3"/>
        <v>0.08</v>
      </c>
      <c r="J13" s="116">
        <f>'Insumos Buffet'!D45</f>
        <v>2600</v>
      </c>
      <c r="K13" s="198">
        <f t="shared" si="4"/>
        <v>208</v>
      </c>
      <c r="L13" s="3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31"/>
      <c r="B14" s="89"/>
      <c r="C14" s="89"/>
      <c r="D14" s="18"/>
      <c r="E14" s="18"/>
      <c r="F14" s="18"/>
      <c r="G14" s="142"/>
      <c r="H14" s="18"/>
      <c r="I14" s="89"/>
      <c r="J14" s="116"/>
      <c r="K14" s="198">
        <f t="shared" si="4"/>
        <v>0</v>
      </c>
      <c r="L14" s="3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31"/>
      <c r="B15" s="89"/>
      <c r="C15" s="89"/>
      <c r="D15" s="18"/>
      <c r="E15" s="18"/>
      <c r="F15" s="18"/>
      <c r="G15" s="142"/>
      <c r="H15" s="18"/>
      <c r="I15" s="89"/>
      <c r="J15" s="116"/>
      <c r="K15" s="198">
        <f t="shared" si="4"/>
        <v>0</v>
      </c>
      <c r="L15" s="3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44"/>
      <c r="B16" s="127"/>
      <c r="C16" s="127"/>
      <c r="D16" s="18"/>
      <c r="E16" s="18"/>
      <c r="F16" s="18"/>
      <c r="G16" s="87"/>
      <c r="H16" s="95"/>
      <c r="I16" s="89"/>
      <c r="J16" s="118"/>
      <c r="K16" s="198">
        <f t="shared" si="4"/>
        <v>0</v>
      </c>
      <c r="L16" s="3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31"/>
      <c r="B17" s="89"/>
      <c r="C17" s="89"/>
      <c r="D17" s="18"/>
      <c r="E17" s="18"/>
      <c r="F17" s="18"/>
      <c r="G17" s="164">
        <f>F19/A3</f>
        <v>0.3663</v>
      </c>
      <c r="H17" s="18"/>
      <c r="I17" s="89"/>
      <c r="J17" s="3"/>
      <c r="K17" s="198">
        <f t="shared" si="4"/>
        <v>0</v>
      </c>
      <c r="L17" s="3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31"/>
      <c r="B18" s="89"/>
      <c r="C18" s="89"/>
      <c r="D18" s="18"/>
      <c r="E18" s="18"/>
      <c r="F18" s="18"/>
      <c r="G18" s="142"/>
      <c r="H18" s="18"/>
      <c r="I18" s="89"/>
      <c r="J18" s="3"/>
      <c r="K18" s="198">
        <f t="shared" si="4"/>
        <v>0</v>
      </c>
      <c r="L18" s="3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4" t="s">
        <v>495</v>
      </c>
      <c r="B19" s="96">
        <f>SUM(B5:B15)</f>
        <v>0.3923</v>
      </c>
      <c r="C19" s="96"/>
      <c r="D19" s="96">
        <f t="shared" ref="D19:F19" si="5">SUM(D5:D15)</f>
        <v>0.3663</v>
      </c>
      <c r="E19" s="96">
        <f t="shared" si="5"/>
        <v>1.5692</v>
      </c>
      <c r="F19" s="96">
        <f t="shared" si="5"/>
        <v>1.4652</v>
      </c>
      <c r="G19" s="87"/>
      <c r="H19" s="96"/>
      <c r="I19" s="96">
        <f t="shared" ref="I19:L19" si="6">SUM(I5:I18)</f>
        <v>1.6252</v>
      </c>
      <c r="J19" s="98">
        <f t="shared" si="6"/>
        <v>197504</v>
      </c>
      <c r="K19" s="199">
        <f t="shared" si="6"/>
        <v>19389.108</v>
      </c>
      <c r="L19" s="98">
        <f t="shared" si="6"/>
        <v>0</v>
      </c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8"/>
      <c r="B20" s="184"/>
      <c r="C20" s="100"/>
      <c r="D20" s="100"/>
      <c r="E20" s="100"/>
      <c r="F20" s="100"/>
      <c r="G20" s="100"/>
      <c r="H20" s="100"/>
      <c r="I20" s="101" t="s">
        <v>496</v>
      </c>
      <c r="J20" s="100"/>
      <c r="K20" s="200"/>
      <c r="L20" s="101" t="s">
        <v>497</v>
      </c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5.75" customHeight="1">
      <c r="A21" s="8"/>
      <c r="B21" s="184"/>
      <c r="C21" s="100"/>
      <c r="D21" s="100"/>
      <c r="E21" s="100"/>
      <c r="F21" s="100"/>
      <c r="G21" s="100"/>
      <c r="H21" s="100"/>
      <c r="I21" s="104">
        <f>G17*A3</f>
        <v>1.4652</v>
      </c>
      <c r="J21" s="100"/>
      <c r="K21" s="200"/>
      <c r="L21" s="104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5.75" customHeight="1">
      <c r="A22" s="77"/>
      <c r="B22" s="201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>
      <c r="A23" s="77"/>
      <c r="B23" s="201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5.75" customHeight="1">
      <c r="A24" s="193" t="s">
        <v>664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5.75" customHeight="1">
      <c r="A26" s="133">
        <f>('Menu Cíclico'!X20+'Menu Cíclico'!AB20+'Menu Cíclico'!AF20+'Menu Cíclico'!AJ20+'Menu Cíclico'!AN20+'Menu Cíclico'!AR20+'Menu Cíclico'!AV20+'Menu Cíclico'!AZ20+'Menu Cíclico'!BD20+'Menu Cíclico'!BH20+'Menu Cíclico'!D20+'Menu Cíclico'!H20+'Menu Cíclico'!L20+'Menu Cíclico'!P20+'Menu Cíclico'!T20)/15</f>
        <v>4</v>
      </c>
      <c r="B26" s="194" t="s">
        <v>482</v>
      </c>
      <c r="C26" s="135" t="s">
        <v>483</v>
      </c>
      <c r="D26" s="135" t="s">
        <v>484</v>
      </c>
      <c r="E26" s="135" t="s">
        <v>485</v>
      </c>
      <c r="F26" s="135" t="s">
        <v>484</v>
      </c>
      <c r="G26" s="135" t="s">
        <v>524</v>
      </c>
      <c r="H26" s="135" t="s">
        <v>486</v>
      </c>
      <c r="I26" s="135" t="s">
        <v>487</v>
      </c>
      <c r="J26" s="179" t="s">
        <v>488</v>
      </c>
      <c r="K26" s="195" t="s">
        <v>489</v>
      </c>
      <c r="L26" s="139" t="s">
        <v>490</v>
      </c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5.75" customHeight="1">
      <c r="A28" s="202" t="s">
        <v>474</v>
      </c>
      <c r="B28" s="18">
        <v>0.13</v>
      </c>
      <c r="C28" s="89">
        <v>0.8</v>
      </c>
      <c r="D28" s="18">
        <f t="shared" ref="D28:D41" si="7">C28*B28</f>
        <v>0.104</v>
      </c>
      <c r="E28" s="18">
        <f>A26*B28</f>
        <v>0.52</v>
      </c>
      <c r="F28" s="18">
        <f t="shared" ref="F28:F41" si="8">E28*C28</f>
        <v>0.416</v>
      </c>
      <c r="G28" s="161">
        <v>0.0</v>
      </c>
      <c r="H28" s="18">
        <v>1.1</v>
      </c>
      <c r="I28" s="89">
        <f t="shared" ref="I28:I41" si="9">H28*E28</f>
        <v>0.572</v>
      </c>
      <c r="J28" s="116">
        <f>'Insumos Buffet'!D66</f>
        <v>23210</v>
      </c>
      <c r="K28" s="198">
        <f t="shared" ref="K28:K41" si="10">J28*I28</f>
        <v>13276.12</v>
      </c>
      <c r="L28" s="3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5.75" customHeight="1">
      <c r="A29" s="202" t="s">
        <v>422</v>
      </c>
      <c r="B29" s="18">
        <v>0.03</v>
      </c>
      <c r="C29" s="89">
        <v>1.0</v>
      </c>
      <c r="D29" s="18">
        <f t="shared" si="7"/>
        <v>0.03</v>
      </c>
      <c r="E29" s="18">
        <f>B29*A26</f>
        <v>0.12</v>
      </c>
      <c r="F29" s="18">
        <f t="shared" si="8"/>
        <v>0.12</v>
      </c>
      <c r="G29" s="87"/>
      <c r="H29" s="18">
        <v>1.0</v>
      </c>
      <c r="I29" s="89">
        <f t="shared" si="9"/>
        <v>0.12</v>
      </c>
      <c r="J29" s="116">
        <f>'Insumos Buffet'!D40</f>
        <v>3890</v>
      </c>
      <c r="K29" s="198">
        <f t="shared" si="10"/>
        <v>466.8</v>
      </c>
      <c r="L29" s="3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5.75" customHeight="1">
      <c r="A30" s="202" t="s">
        <v>421</v>
      </c>
      <c r="B30" s="18">
        <v>0.035</v>
      </c>
      <c r="C30" s="18">
        <v>1.0</v>
      </c>
      <c r="D30" s="18">
        <f t="shared" si="7"/>
        <v>0.035</v>
      </c>
      <c r="E30" s="18">
        <f>B30*A26</f>
        <v>0.14</v>
      </c>
      <c r="F30" s="18">
        <f t="shared" si="8"/>
        <v>0.14</v>
      </c>
      <c r="G30" s="148" t="s">
        <v>527</v>
      </c>
      <c r="H30" s="18">
        <v>1.0</v>
      </c>
      <c r="I30" s="89">
        <f t="shared" si="9"/>
        <v>0.14</v>
      </c>
      <c r="J30" s="116">
        <f>'Insumos Buffet'!D39</f>
        <v>4555</v>
      </c>
      <c r="K30" s="198">
        <f t="shared" si="10"/>
        <v>637.7</v>
      </c>
      <c r="L30" s="3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5.75" customHeight="1">
      <c r="A31" s="202" t="s">
        <v>423</v>
      </c>
      <c r="B31" s="18">
        <v>0.08</v>
      </c>
      <c r="C31" s="18">
        <v>1.0</v>
      </c>
      <c r="D31" s="18">
        <f t="shared" si="7"/>
        <v>0.08</v>
      </c>
      <c r="E31" s="18">
        <f>B31*A26</f>
        <v>0.32</v>
      </c>
      <c r="F31" s="18">
        <f t="shared" si="8"/>
        <v>0.32</v>
      </c>
      <c r="G31" s="142"/>
      <c r="H31" s="18">
        <v>1.0</v>
      </c>
      <c r="I31" s="89">
        <f t="shared" si="9"/>
        <v>0.32</v>
      </c>
      <c r="J31" s="116">
        <f>'Insumos Buffet'!D41</f>
        <v>432</v>
      </c>
      <c r="K31" s="198">
        <f t="shared" si="10"/>
        <v>138.24</v>
      </c>
      <c r="L31" s="3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5.75" customHeight="1">
      <c r="A32" s="202" t="s">
        <v>505</v>
      </c>
      <c r="B32" s="18">
        <v>0.002</v>
      </c>
      <c r="C32" s="18">
        <v>1.0</v>
      </c>
      <c r="D32" s="18">
        <f t="shared" si="7"/>
        <v>0.002</v>
      </c>
      <c r="E32" s="18">
        <f>B32*A26</f>
        <v>0.008</v>
      </c>
      <c r="F32" s="18">
        <f t="shared" si="8"/>
        <v>0.008</v>
      </c>
      <c r="G32" s="142"/>
      <c r="H32" s="18">
        <v>1.0</v>
      </c>
      <c r="I32" s="89">
        <f t="shared" si="9"/>
        <v>0.008</v>
      </c>
      <c r="J32" s="116">
        <f>'Insumos Buffet'!D82</f>
        <v>3200</v>
      </c>
      <c r="K32" s="198">
        <f t="shared" si="10"/>
        <v>25.6</v>
      </c>
      <c r="L32" s="3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5.75" customHeight="1">
      <c r="A33" s="31" t="s">
        <v>494</v>
      </c>
      <c r="B33" s="18">
        <v>1.0E-4</v>
      </c>
      <c r="C33" s="18">
        <v>1.0</v>
      </c>
      <c r="D33" s="18">
        <f t="shared" si="7"/>
        <v>0.0001</v>
      </c>
      <c r="E33" s="18">
        <f>B33*A26</f>
        <v>0.0004</v>
      </c>
      <c r="F33" s="18">
        <f t="shared" si="8"/>
        <v>0.0004</v>
      </c>
      <c r="G33" s="87"/>
      <c r="H33" s="18">
        <v>1.0</v>
      </c>
      <c r="I33" s="89">
        <f t="shared" si="9"/>
        <v>0.0004</v>
      </c>
      <c r="J33" s="116">
        <f>'Insumos Buffet'!D70</f>
        <v>145000</v>
      </c>
      <c r="K33" s="198">
        <f t="shared" si="10"/>
        <v>58</v>
      </c>
      <c r="L33" s="3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5.75" customHeight="1">
      <c r="A34" s="202" t="s">
        <v>147</v>
      </c>
      <c r="B34" s="18">
        <v>0.001</v>
      </c>
      <c r="C34" s="18">
        <v>1.0</v>
      </c>
      <c r="D34" s="18">
        <f t="shared" si="7"/>
        <v>0.001</v>
      </c>
      <c r="E34" s="18">
        <f>B34*A26</f>
        <v>0.004</v>
      </c>
      <c r="F34" s="18">
        <f t="shared" si="8"/>
        <v>0.004</v>
      </c>
      <c r="G34" s="59"/>
      <c r="H34" s="18">
        <v>1.0</v>
      </c>
      <c r="I34" s="89">
        <f t="shared" si="9"/>
        <v>0.004</v>
      </c>
      <c r="J34" s="116">
        <f>'Insumos Buffet'!D6</f>
        <v>16490</v>
      </c>
      <c r="K34" s="198">
        <f t="shared" si="10"/>
        <v>65.96</v>
      </c>
      <c r="L34" s="3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5.75" customHeight="1">
      <c r="A35" s="202" t="s">
        <v>430</v>
      </c>
      <c r="B35" s="18">
        <v>0.005</v>
      </c>
      <c r="C35" s="89">
        <v>1.0</v>
      </c>
      <c r="D35" s="18">
        <f t="shared" si="7"/>
        <v>0.005</v>
      </c>
      <c r="E35" s="18">
        <f>B35*A26</f>
        <v>0.02</v>
      </c>
      <c r="F35" s="18">
        <f t="shared" si="8"/>
        <v>0.02</v>
      </c>
      <c r="G35" s="148" t="s">
        <v>528</v>
      </c>
      <c r="H35" s="18">
        <v>1.0</v>
      </c>
      <c r="I35" s="89">
        <f t="shared" si="9"/>
        <v>0.02</v>
      </c>
      <c r="J35" s="116">
        <f>'Insumos Buffet'!D47</f>
        <v>3007</v>
      </c>
      <c r="K35" s="198">
        <f t="shared" si="10"/>
        <v>60.14</v>
      </c>
      <c r="L35" s="3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5.75" customHeight="1">
      <c r="A36" s="202" t="s">
        <v>47</v>
      </c>
      <c r="B36" s="95">
        <v>0.01</v>
      </c>
      <c r="C36" s="89">
        <v>1.0</v>
      </c>
      <c r="D36" s="18">
        <f t="shared" si="7"/>
        <v>0.01</v>
      </c>
      <c r="E36" s="18">
        <f>B36*A26</f>
        <v>0.04</v>
      </c>
      <c r="F36" s="18">
        <f t="shared" si="8"/>
        <v>0.04</v>
      </c>
      <c r="G36" s="142"/>
      <c r="H36" s="18">
        <v>1.0</v>
      </c>
      <c r="I36" s="89">
        <f t="shared" si="9"/>
        <v>0.04</v>
      </c>
      <c r="J36" s="116">
        <f>'Insumos Buffet'!D2</f>
        <v>6820</v>
      </c>
      <c r="K36" s="198">
        <f t="shared" si="10"/>
        <v>272.8</v>
      </c>
      <c r="L36" s="3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5.75" customHeight="1">
      <c r="A37" s="1"/>
      <c r="B37" s="89"/>
      <c r="C37" s="89"/>
      <c r="D37" s="18">
        <f t="shared" si="7"/>
        <v>0</v>
      </c>
      <c r="E37" s="18">
        <f>B37*A26</f>
        <v>0</v>
      </c>
      <c r="F37" s="18">
        <f t="shared" si="8"/>
        <v>0</v>
      </c>
      <c r="G37" s="142"/>
      <c r="H37" s="18"/>
      <c r="I37" s="89">
        <f t="shared" si="9"/>
        <v>0</v>
      </c>
      <c r="J37" s="116"/>
      <c r="K37" s="198">
        <f t="shared" si="10"/>
        <v>0</v>
      </c>
      <c r="L37" s="3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5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/>
      <c r="I38" s="89">
        <f t="shared" si="9"/>
        <v>0</v>
      </c>
      <c r="J38" s="116"/>
      <c r="K38" s="198">
        <f t="shared" si="10"/>
        <v>0</v>
      </c>
      <c r="L38" s="3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5.75" customHeight="1">
      <c r="A39" s="44"/>
      <c r="B39" s="127"/>
      <c r="C39" s="127"/>
      <c r="D39" s="18">
        <f t="shared" si="7"/>
        <v>0</v>
      </c>
      <c r="E39" s="18">
        <f>B39*A26</f>
        <v>0</v>
      </c>
      <c r="F39" s="18">
        <f t="shared" si="8"/>
        <v>0</v>
      </c>
      <c r="G39" s="87"/>
      <c r="H39" s="95"/>
      <c r="I39" s="89">
        <f t="shared" si="9"/>
        <v>0</v>
      </c>
      <c r="J39" s="118"/>
      <c r="K39" s="198">
        <f t="shared" si="10"/>
        <v>0</v>
      </c>
      <c r="L39" s="3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5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64">
        <f>F42/A26</f>
        <v>0.2671</v>
      </c>
      <c r="H40" s="18"/>
      <c r="I40" s="89">
        <f t="shared" si="9"/>
        <v>0</v>
      </c>
      <c r="J40" s="3"/>
      <c r="K40" s="198">
        <f t="shared" si="10"/>
        <v>0</v>
      </c>
      <c r="L40" s="3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5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198">
        <f t="shared" si="10"/>
        <v>0</v>
      </c>
      <c r="L41" s="3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5.75" customHeight="1">
      <c r="A42" s="4" t="s">
        <v>495</v>
      </c>
      <c r="B42" s="96">
        <f>SUM(B28:B38)</f>
        <v>0.2931</v>
      </c>
      <c r="C42" s="96"/>
      <c r="D42" s="96">
        <f t="shared" ref="D42:F42" si="11">SUM(D28:D38)</f>
        <v>0.2671</v>
      </c>
      <c r="E42" s="96">
        <f t="shared" si="11"/>
        <v>1.1724</v>
      </c>
      <c r="F42" s="96">
        <f t="shared" si="11"/>
        <v>1.0684</v>
      </c>
      <c r="G42" s="87"/>
      <c r="H42" s="96"/>
      <c r="I42" s="96">
        <f t="shared" ref="I42:L42" si="12">SUM(I28:I41)</f>
        <v>1.2244</v>
      </c>
      <c r="J42" s="98">
        <f t="shared" si="12"/>
        <v>206604</v>
      </c>
      <c r="K42" s="199">
        <f t="shared" si="12"/>
        <v>15001.36</v>
      </c>
      <c r="L42" s="98">
        <f t="shared" si="12"/>
        <v>0</v>
      </c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5.75" customHeight="1">
      <c r="A43" s="8"/>
      <c r="B43" s="184"/>
      <c r="C43" s="100"/>
      <c r="D43" s="100"/>
      <c r="E43" s="100"/>
      <c r="F43" s="100"/>
      <c r="G43" s="100"/>
      <c r="H43" s="100"/>
      <c r="I43" s="101" t="s">
        <v>496</v>
      </c>
      <c r="J43" s="100"/>
      <c r="K43" s="200"/>
      <c r="L43" s="101" t="s">
        <v>497</v>
      </c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5.75" customHeight="1">
      <c r="A44" s="8"/>
      <c r="B44" s="184"/>
      <c r="C44" s="100"/>
      <c r="D44" s="100"/>
      <c r="E44" s="100"/>
      <c r="F44" s="100"/>
      <c r="G44" s="100"/>
      <c r="H44" s="100"/>
      <c r="I44" s="104">
        <f>G40*A26</f>
        <v>1.0684</v>
      </c>
      <c r="J44" s="100"/>
      <c r="K44" s="200"/>
      <c r="L44" s="104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5.75" customHeight="1">
      <c r="A45" s="77"/>
      <c r="B45" s="201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5.75" customHeight="1">
      <c r="A46" s="77"/>
      <c r="B46" s="201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5.75" customHeight="1">
      <c r="A47" s="203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5.75" customHeight="1">
      <c r="A49" s="177">
        <v>4.0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5.75" customHeight="1">
      <c r="A51" s="2"/>
      <c r="B51" s="89"/>
      <c r="C51" s="89"/>
      <c r="D51" s="18">
        <f t="shared" ref="D51:D64" si="13">C51*B51</f>
        <v>0</v>
      </c>
      <c r="E51" s="18">
        <f>B51*A49</f>
        <v>0</v>
      </c>
      <c r="F51" s="18">
        <f t="shared" ref="F51:F64" si="14">E51*C51</f>
        <v>0</v>
      </c>
      <c r="G51" s="140">
        <v>0.0</v>
      </c>
      <c r="H51" s="18"/>
      <c r="I51" s="89">
        <f t="shared" ref="I51:I64" si="15">H51*E51</f>
        <v>0</v>
      </c>
      <c r="J51" s="116"/>
      <c r="K51" s="3">
        <f t="shared" ref="K51:K64" si="16">J51*I51</f>
        <v>0</v>
      </c>
      <c r="L51" s="3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5.75" customHeight="1">
      <c r="A52" s="2"/>
      <c r="B52" s="89"/>
      <c r="C52" s="89"/>
      <c r="D52" s="18">
        <f t="shared" si="13"/>
        <v>0</v>
      </c>
      <c r="E52" s="18">
        <f>B52*A49</f>
        <v>0</v>
      </c>
      <c r="F52" s="18">
        <f t="shared" si="14"/>
        <v>0</v>
      </c>
      <c r="G52" s="87"/>
      <c r="H52" s="18"/>
      <c r="I52" s="89">
        <f t="shared" si="15"/>
        <v>0</v>
      </c>
      <c r="J52" s="116"/>
      <c r="K52" s="3">
        <f t="shared" si="16"/>
        <v>0</v>
      </c>
      <c r="L52" s="3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5.75" customHeight="1">
      <c r="A53" s="2"/>
      <c r="B53" s="18"/>
      <c r="C53" s="18"/>
      <c r="D53" s="18">
        <f t="shared" si="13"/>
        <v>0</v>
      </c>
      <c r="E53" s="18">
        <f>B53*A49</f>
        <v>0</v>
      </c>
      <c r="F53" s="18">
        <f t="shared" si="14"/>
        <v>0</v>
      </c>
      <c r="G53" s="148" t="s">
        <v>527</v>
      </c>
      <c r="H53" s="18"/>
      <c r="I53" s="89">
        <f t="shared" si="15"/>
        <v>0</v>
      </c>
      <c r="J53" s="116"/>
      <c r="K53" s="3">
        <f t="shared" si="16"/>
        <v>0</v>
      </c>
      <c r="L53" s="3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5.75" customHeight="1">
      <c r="A54" s="2"/>
      <c r="B54" s="18"/>
      <c r="C54" s="18"/>
      <c r="D54" s="18">
        <f t="shared" si="13"/>
        <v>0</v>
      </c>
      <c r="E54" s="18">
        <f>B54*A49</f>
        <v>0</v>
      </c>
      <c r="F54" s="18">
        <f t="shared" si="14"/>
        <v>0</v>
      </c>
      <c r="G54" s="142"/>
      <c r="H54" s="18"/>
      <c r="I54" s="89">
        <f t="shared" si="15"/>
        <v>0</v>
      </c>
      <c r="J54" s="116"/>
      <c r="K54" s="3">
        <f t="shared" si="16"/>
        <v>0</v>
      </c>
      <c r="L54" s="3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5.75" customHeight="1">
      <c r="A55" s="2"/>
      <c r="B55" s="18"/>
      <c r="C55" s="18"/>
      <c r="D55" s="18">
        <f t="shared" si="13"/>
        <v>0</v>
      </c>
      <c r="E55" s="18">
        <f>B55*A49</f>
        <v>0</v>
      </c>
      <c r="F55" s="18">
        <f t="shared" si="14"/>
        <v>0</v>
      </c>
      <c r="G55" s="142"/>
      <c r="H55" s="18"/>
      <c r="I55" s="89">
        <f t="shared" si="15"/>
        <v>0</v>
      </c>
      <c r="J55" s="116"/>
      <c r="K55" s="3">
        <f t="shared" si="16"/>
        <v>0</v>
      </c>
      <c r="L55" s="3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5.75" customHeight="1">
      <c r="A56" s="2"/>
      <c r="B56" s="18"/>
      <c r="C56" s="18"/>
      <c r="D56" s="18">
        <f t="shared" si="13"/>
        <v>0</v>
      </c>
      <c r="E56" s="18">
        <f>B56*A49</f>
        <v>0</v>
      </c>
      <c r="F56" s="18">
        <f t="shared" si="14"/>
        <v>0</v>
      </c>
      <c r="G56" s="87"/>
      <c r="H56" s="18"/>
      <c r="I56" s="89">
        <f t="shared" si="15"/>
        <v>0</v>
      </c>
      <c r="J56" s="116"/>
      <c r="K56" s="3">
        <f t="shared" si="16"/>
        <v>0</v>
      </c>
      <c r="L56" s="3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5.75" customHeight="1">
      <c r="A57" s="2"/>
      <c r="B57" s="18"/>
      <c r="C57" s="18"/>
      <c r="D57" s="18">
        <f t="shared" si="13"/>
        <v>0</v>
      </c>
      <c r="E57" s="18">
        <f>B57*A49</f>
        <v>0</v>
      </c>
      <c r="F57" s="18">
        <f t="shared" si="14"/>
        <v>0</v>
      </c>
      <c r="G57" s="59"/>
      <c r="H57" s="18"/>
      <c r="I57" s="89">
        <f t="shared" si="15"/>
        <v>0</v>
      </c>
      <c r="J57" s="116"/>
      <c r="K57" s="3">
        <f t="shared" si="16"/>
        <v>0</v>
      </c>
      <c r="L57" s="3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2"/>
      <c r="B58" s="89"/>
      <c r="C58" s="89"/>
      <c r="D58" s="18">
        <f t="shared" si="13"/>
        <v>0</v>
      </c>
      <c r="E58" s="18">
        <f>B58*A49</f>
        <v>0</v>
      </c>
      <c r="F58" s="18">
        <f t="shared" si="14"/>
        <v>0</v>
      </c>
      <c r="G58" s="148" t="s">
        <v>528</v>
      </c>
      <c r="H58" s="18"/>
      <c r="I58" s="89">
        <f t="shared" si="15"/>
        <v>0</v>
      </c>
      <c r="J58" s="116"/>
      <c r="K58" s="3">
        <f t="shared" si="16"/>
        <v>0</v>
      </c>
      <c r="L58" s="3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2"/>
      <c r="B59" s="89"/>
      <c r="C59" s="89"/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1"/>
      <c r="B60" s="89"/>
      <c r="C60" s="89"/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0</v>
      </c>
      <c r="H63" s="18"/>
      <c r="I63" s="89">
        <f t="shared" si="15"/>
        <v>0</v>
      </c>
      <c r="J63" s="3"/>
      <c r="K63" s="3">
        <f t="shared" si="16"/>
        <v>0</v>
      </c>
      <c r="L63" s="3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5.75" customHeight="1">
      <c r="A65" s="4" t="s">
        <v>495</v>
      </c>
      <c r="B65" s="97">
        <f>SUM(B51:B64)</f>
        <v>0</v>
      </c>
      <c r="C65" s="96"/>
      <c r="D65" s="97">
        <f t="shared" ref="D65:F65" si="17">SUM(D51:D64)</f>
        <v>0</v>
      </c>
      <c r="E65" s="97">
        <f t="shared" si="17"/>
        <v>0</v>
      </c>
      <c r="F65" s="97">
        <f t="shared" si="17"/>
        <v>0</v>
      </c>
      <c r="G65" s="87"/>
      <c r="H65" s="96"/>
      <c r="I65" s="97">
        <f t="shared" ref="I65:L65" si="18">SUM(I51:I64)</f>
        <v>0</v>
      </c>
      <c r="J65" s="98">
        <f t="shared" si="18"/>
        <v>0</v>
      </c>
      <c r="K65" s="98">
        <f t="shared" si="18"/>
        <v>0</v>
      </c>
      <c r="L65" s="98">
        <f t="shared" si="18"/>
        <v>0</v>
      </c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5.75" customHeight="1">
      <c r="A66" s="8"/>
      <c r="B66" s="100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8"/>
      <c r="B67" s="100"/>
      <c r="C67" s="100"/>
      <c r="D67" s="100"/>
      <c r="E67" s="100"/>
      <c r="F67" s="100"/>
      <c r="G67" s="100"/>
      <c r="H67" s="100"/>
      <c r="I67" s="104">
        <f>G63*A49</f>
        <v>0</v>
      </c>
      <c r="J67" s="100"/>
      <c r="K67" s="100"/>
      <c r="L67" s="104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5.75" customHeight="1">
      <c r="A70" s="66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5.75" customHeight="1">
      <c r="A72" s="177">
        <v>4.0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5.75" customHeight="1">
      <c r="A74" s="2"/>
      <c r="B74" s="89"/>
      <c r="C74" s="89"/>
      <c r="D74" s="18">
        <f t="shared" ref="D74:D87" si="19">C74*B74</f>
        <v>0</v>
      </c>
      <c r="E74" s="18">
        <f>B74*A72</f>
        <v>0</v>
      </c>
      <c r="F74" s="18">
        <f t="shared" ref="F74:F87" si="20">E74*C74</f>
        <v>0</v>
      </c>
      <c r="G74" s="140">
        <v>0.0</v>
      </c>
      <c r="H74" s="18"/>
      <c r="I74" s="89">
        <f t="shared" ref="I74:I87" si="21">H74*E74</f>
        <v>0</v>
      </c>
      <c r="J74" s="116"/>
      <c r="K74" s="3">
        <f t="shared" ref="K74:K87" si="22">J74*I74</f>
        <v>0</v>
      </c>
      <c r="L74" s="3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5.75" customHeight="1">
      <c r="A75" s="2"/>
      <c r="B75" s="89"/>
      <c r="C75" s="89"/>
      <c r="D75" s="18">
        <f t="shared" si="19"/>
        <v>0</v>
      </c>
      <c r="E75" s="18">
        <f>B75*A72</f>
        <v>0</v>
      </c>
      <c r="F75" s="18">
        <f t="shared" si="20"/>
        <v>0</v>
      </c>
      <c r="G75" s="87"/>
      <c r="H75" s="18"/>
      <c r="I75" s="89">
        <f t="shared" si="21"/>
        <v>0</v>
      </c>
      <c r="J75" s="116"/>
      <c r="K75" s="3">
        <f t="shared" si="22"/>
        <v>0</v>
      </c>
      <c r="L75" s="3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5.75" customHeight="1">
      <c r="A76" s="2"/>
      <c r="B76" s="18"/>
      <c r="C76" s="18"/>
      <c r="D76" s="18">
        <f t="shared" si="19"/>
        <v>0</v>
      </c>
      <c r="E76" s="18">
        <f>B76*A72</f>
        <v>0</v>
      </c>
      <c r="F76" s="18">
        <f t="shared" si="20"/>
        <v>0</v>
      </c>
      <c r="G76" s="148" t="s">
        <v>527</v>
      </c>
      <c r="H76" s="18"/>
      <c r="I76" s="89">
        <f t="shared" si="21"/>
        <v>0</v>
      </c>
      <c r="J76" s="116"/>
      <c r="K76" s="3">
        <f t="shared" si="22"/>
        <v>0</v>
      </c>
      <c r="L76" s="3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5.75" customHeight="1">
      <c r="A77" s="2"/>
      <c r="B77" s="18"/>
      <c r="C77" s="18"/>
      <c r="D77" s="18">
        <f t="shared" si="19"/>
        <v>0</v>
      </c>
      <c r="E77" s="18">
        <f>B77*A72</f>
        <v>0</v>
      </c>
      <c r="F77" s="18">
        <f t="shared" si="20"/>
        <v>0</v>
      </c>
      <c r="G77" s="142"/>
      <c r="H77" s="18"/>
      <c r="I77" s="89">
        <f t="shared" si="21"/>
        <v>0</v>
      </c>
      <c r="J77" s="116"/>
      <c r="K77" s="3">
        <f t="shared" si="22"/>
        <v>0</v>
      </c>
      <c r="L77" s="3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5.75" customHeight="1">
      <c r="A78" s="2"/>
      <c r="B78" s="18"/>
      <c r="C78" s="18"/>
      <c r="D78" s="18">
        <f t="shared" si="19"/>
        <v>0</v>
      </c>
      <c r="E78" s="18">
        <f>B78*A72</f>
        <v>0</v>
      </c>
      <c r="F78" s="18">
        <f t="shared" si="20"/>
        <v>0</v>
      </c>
      <c r="G78" s="142"/>
      <c r="H78" s="18"/>
      <c r="I78" s="89">
        <f t="shared" si="21"/>
        <v>0</v>
      </c>
      <c r="J78" s="116"/>
      <c r="K78" s="3">
        <f t="shared" si="22"/>
        <v>0</v>
      </c>
      <c r="L78" s="3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5.75" customHeight="1">
      <c r="A79" s="2"/>
      <c r="B79" s="18"/>
      <c r="C79" s="18"/>
      <c r="D79" s="18">
        <f t="shared" si="19"/>
        <v>0</v>
      </c>
      <c r="E79" s="18">
        <f>B79*A72</f>
        <v>0</v>
      </c>
      <c r="F79" s="18">
        <f t="shared" si="20"/>
        <v>0</v>
      </c>
      <c r="G79" s="87"/>
      <c r="H79" s="18"/>
      <c r="I79" s="89">
        <f t="shared" si="21"/>
        <v>0</v>
      </c>
      <c r="J79" s="116"/>
      <c r="K79" s="3">
        <f t="shared" si="22"/>
        <v>0</v>
      </c>
      <c r="L79" s="3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5.75" customHeight="1">
      <c r="A80" s="2"/>
      <c r="B80" s="18"/>
      <c r="C80" s="18"/>
      <c r="D80" s="18">
        <f t="shared" si="19"/>
        <v>0</v>
      </c>
      <c r="E80" s="18">
        <f>B80*A72</f>
        <v>0</v>
      </c>
      <c r="F80" s="18">
        <f t="shared" si="20"/>
        <v>0</v>
      </c>
      <c r="G80" s="59"/>
      <c r="H80" s="18"/>
      <c r="I80" s="89">
        <f t="shared" si="21"/>
        <v>0</v>
      </c>
      <c r="J80" s="116"/>
      <c r="K80" s="3">
        <f t="shared" si="22"/>
        <v>0</v>
      </c>
      <c r="L80" s="3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5.75" customHeight="1">
      <c r="A81" s="2"/>
      <c r="B81" s="89"/>
      <c r="C81" s="89"/>
      <c r="D81" s="18">
        <f t="shared" si="19"/>
        <v>0</v>
      </c>
      <c r="E81" s="18">
        <f>B81*A72</f>
        <v>0</v>
      </c>
      <c r="F81" s="18">
        <f t="shared" si="20"/>
        <v>0</v>
      </c>
      <c r="G81" s="148" t="s">
        <v>528</v>
      </c>
      <c r="H81" s="18"/>
      <c r="I81" s="89">
        <f t="shared" si="21"/>
        <v>0</v>
      </c>
      <c r="J81" s="116"/>
      <c r="K81" s="3">
        <f t="shared" si="22"/>
        <v>0</v>
      </c>
      <c r="L81" s="3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5.75" customHeight="1">
      <c r="A82" s="2"/>
      <c r="B82" s="89"/>
      <c r="C82" s="89"/>
      <c r="D82" s="18">
        <f t="shared" si="19"/>
        <v>0</v>
      </c>
      <c r="E82" s="18">
        <f>B82*A72</f>
        <v>0</v>
      </c>
      <c r="F82" s="18">
        <f t="shared" si="20"/>
        <v>0</v>
      </c>
      <c r="G82" s="142"/>
      <c r="H82" s="18"/>
      <c r="I82" s="89">
        <f t="shared" si="21"/>
        <v>0</v>
      </c>
      <c r="J82" s="116"/>
      <c r="K82" s="3">
        <f t="shared" si="22"/>
        <v>0</v>
      </c>
      <c r="L82" s="3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5.75" customHeight="1">
      <c r="A83" s="1"/>
      <c r="B83" s="89"/>
      <c r="C83" s="89"/>
      <c r="D83" s="18">
        <f t="shared" si="19"/>
        <v>0</v>
      </c>
      <c r="E83" s="18">
        <f>B83*A72</f>
        <v>0</v>
      </c>
      <c r="F83" s="18">
        <f t="shared" si="20"/>
        <v>0</v>
      </c>
      <c r="G83" s="142"/>
      <c r="H83" s="18"/>
      <c r="I83" s="89">
        <f t="shared" si="21"/>
        <v>0</v>
      </c>
      <c r="J83" s="116"/>
      <c r="K83" s="3">
        <f t="shared" si="22"/>
        <v>0</v>
      </c>
      <c r="L83" s="3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5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5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5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0</v>
      </c>
      <c r="H86" s="18"/>
      <c r="I86" s="89">
        <f t="shared" si="21"/>
        <v>0</v>
      </c>
      <c r="J86" s="3"/>
      <c r="K86" s="3">
        <f t="shared" si="22"/>
        <v>0</v>
      </c>
      <c r="L86" s="3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5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5.75" customHeight="1">
      <c r="A88" s="4" t="s">
        <v>495</v>
      </c>
      <c r="B88" s="97">
        <f>SUM(B74:B87)</f>
        <v>0</v>
      </c>
      <c r="C88" s="96"/>
      <c r="D88" s="97">
        <f t="shared" ref="D88:F88" si="23">SUM(D74:D87)</f>
        <v>0</v>
      </c>
      <c r="E88" s="97">
        <f t="shared" si="23"/>
        <v>0</v>
      </c>
      <c r="F88" s="97">
        <f t="shared" si="23"/>
        <v>0</v>
      </c>
      <c r="G88" s="87"/>
      <c r="H88" s="96"/>
      <c r="I88" s="97">
        <f t="shared" ref="I88:L88" si="24">SUM(I74:I87)</f>
        <v>0</v>
      </c>
      <c r="J88" s="98">
        <f t="shared" si="24"/>
        <v>0</v>
      </c>
      <c r="K88" s="98">
        <f t="shared" si="24"/>
        <v>0</v>
      </c>
      <c r="L88" s="98">
        <f t="shared" si="24"/>
        <v>0</v>
      </c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5.75" customHeight="1">
      <c r="A89" s="8"/>
      <c r="B89" s="100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5.75" customHeight="1">
      <c r="A90" s="8"/>
      <c r="B90" s="100"/>
      <c r="C90" s="100"/>
      <c r="D90" s="100"/>
      <c r="E90" s="100"/>
      <c r="F90" s="100"/>
      <c r="G90" s="100"/>
      <c r="H90" s="100"/>
      <c r="I90" s="104">
        <f>G86*A72</f>
        <v>0</v>
      </c>
      <c r="J90" s="100"/>
      <c r="K90" s="100"/>
      <c r="L90" s="104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5.75" customHeight="1">
      <c r="A91" s="8"/>
      <c r="B91" s="100"/>
      <c r="C91" s="100"/>
      <c r="D91" s="100"/>
      <c r="E91" s="100"/>
      <c r="F91" s="100"/>
      <c r="G91" s="100"/>
      <c r="H91" s="100"/>
      <c r="I91" s="107"/>
      <c r="J91" s="100"/>
      <c r="K91" s="100"/>
      <c r="L91" s="10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5.75" customHeight="1">
      <c r="A93" s="66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5.75" customHeight="1">
      <c r="A95" s="177">
        <v>4.0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5.75" customHeight="1">
      <c r="A97" s="2"/>
      <c r="B97" s="89"/>
      <c r="C97" s="89"/>
      <c r="D97" s="18">
        <f t="shared" ref="D97:D110" si="25">C97*B97</f>
        <v>0</v>
      </c>
      <c r="E97" s="18">
        <f>B97*A95</f>
        <v>0</v>
      </c>
      <c r="F97" s="18">
        <f t="shared" ref="F97:F110" si="26">E97*C97</f>
        <v>0</v>
      </c>
      <c r="G97" s="140">
        <v>0.0</v>
      </c>
      <c r="H97" s="18"/>
      <c r="I97" s="89">
        <f t="shared" ref="I97:I110" si="27">H97*E97</f>
        <v>0</v>
      </c>
      <c r="J97" s="116"/>
      <c r="K97" s="3">
        <f t="shared" ref="K97:K110" si="28">J97*I97</f>
        <v>0</v>
      </c>
      <c r="L97" s="3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5.75" customHeight="1">
      <c r="A98" s="2"/>
      <c r="B98" s="89"/>
      <c r="C98" s="89"/>
      <c r="D98" s="18">
        <f t="shared" si="25"/>
        <v>0</v>
      </c>
      <c r="E98" s="18">
        <f>B98*A95</f>
        <v>0</v>
      </c>
      <c r="F98" s="18">
        <f t="shared" si="26"/>
        <v>0</v>
      </c>
      <c r="G98" s="87"/>
      <c r="H98" s="18"/>
      <c r="I98" s="89">
        <f t="shared" si="27"/>
        <v>0</v>
      </c>
      <c r="J98" s="116"/>
      <c r="K98" s="3">
        <f t="shared" si="28"/>
        <v>0</v>
      </c>
      <c r="L98" s="3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5.75" customHeight="1">
      <c r="A99" s="2"/>
      <c r="B99" s="18"/>
      <c r="C99" s="18"/>
      <c r="D99" s="18">
        <f t="shared" si="25"/>
        <v>0</v>
      </c>
      <c r="E99" s="18">
        <f>B99*A95</f>
        <v>0</v>
      </c>
      <c r="F99" s="18">
        <f t="shared" si="26"/>
        <v>0</v>
      </c>
      <c r="G99" s="148" t="s">
        <v>527</v>
      </c>
      <c r="H99" s="18"/>
      <c r="I99" s="89">
        <f t="shared" si="27"/>
        <v>0</v>
      </c>
      <c r="J99" s="116"/>
      <c r="K99" s="3">
        <f t="shared" si="28"/>
        <v>0</v>
      </c>
      <c r="L99" s="3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5.75" customHeight="1">
      <c r="A100" s="2"/>
      <c r="B100" s="18"/>
      <c r="C100" s="18"/>
      <c r="D100" s="18">
        <f t="shared" si="25"/>
        <v>0</v>
      </c>
      <c r="E100" s="18">
        <f>B100*A95</f>
        <v>0</v>
      </c>
      <c r="F100" s="18">
        <f t="shared" si="26"/>
        <v>0</v>
      </c>
      <c r="G100" s="142"/>
      <c r="H100" s="18"/>
      <c r="I100" s="89">
        <f t="shared" si="27"/>
        <v>0</v>
      </c>
      <c r="J100" s="116"/>
      <c r="K100" s="3">
        <f t="shared" si="28"/>
        <v>0</v>
      </c>
      <c r="L100" s="3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5.75" customHeight="1">
      <c r="A101" s="2"/>
      <c r="B101" s="18"/>
      <c r="C101" s="18"/>
      <c r="D101" s="18">
        <f t="shared" si="25"/>
        <v>0</v>
      </c>
      <c r="E101" s="18">
        <f>B101*A95</f>
        <v>0</v>
      </c>
      <c r="F101" s="18">
        <f t="shared" si="26"/>
        <v>0</v>
      </c>
      <c r="G101" s="142"/>
      <c r="H101" s="18"/>
      <c r="I101" s="89">
        <f t="shared" si="27"/>
        <v>0</v>
      </c>
      <c r="J101" s="116"/>
      <c r="K101" s="3">
        <f t="shared" si="28"/>
        <v>0</v>
      </c>
      <c r="L101" s="3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5.75" customHeight="1">
      <c r="A102" s="2"/>
      <c r="B102" s="18"/>
      <c r="C102" s="18"/>
      <c r="D102" s="18">
        <f t="shared" si="25"/>
        <v>0</v>
      </c>
      <c r="E102" s="18">
        <f>B102*A95</f>
        <v>0</v>
      </c>
      <c r="F102" s="18">
        <f t="shared" si="26"/>
        <v>0</v>
      </c>
      <c r="G102" s="87"/>
      <c r="H102" s="18"/>
      <c r="I102" s="89">
        <f t="shared" si="27"/>
        <v>0</v>
      </c>
      <c r="J102" s="116"/>
      <c r="K102" s="3">
        <f t="shared" si="28"/>
        <v>0</v>
      </c>
      <c r="L102" s="3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5.75" customHeight="1">
      <c r="A103" s="2"/>
      <c r="B103" s="18"/>
      <c r="C103" s="18"/>
      <c r="D103" s="18">
        <f t="shared" si="25"/>
        <v>0</v>
      </c>
      <c r="E103" s="18">
        <f>B103*A95</f>
        <v>0</v>
      </c>
      <c r="F103" s="18">
        <f t="shared" si="26"/>
        <v>0</v>
      </c>
      <c r="G103" s="59"/>
      <c r="H103" s="18"/>
      <c r="I103" s="89">
        <f t="shared" si="27"/>
        <v>0</v>
      </c>
      <c r="J103" s="116"/>
      <c r="K103" s="3">
        <f t="shared" si="28"/>
        <v>0</v>
      </c>
      <c r="L103" s="3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5.75" customHeight="1">
      <c r="A104" s="2"/>
      <c r="B104" s="89"/>
      <c r="C104" s="89"/>
      <c r="D104" s="18">
        <f t="shared" si="25"/>
        <v>0</v>
      </c>
      <c r="E104" s="18">
        <f>B104*A95</f>
        <v>0</v>
      </c>
      <c r="F104" s="18">
        <f t="shared" si="26"/>
        <v>0</v>
      </c>
      <c r="G104" s="148" t="s">
        <v>528</v>
      </c>
      <c r="H104" s="18"/>
      <c r="I104" s="89">
        <f t="shared" si="27"/>
        <v>0</v>
      </c>
      <c r="J104" s="116"/>
      <c r="K104" s="3">
        <f t="shared" si="28"/>
        <v>0</v>
      </c>
      <c r="L104" s="3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5.75" customHeight="1">
      <c r="A105" s="2"/>
      <c r="B105" s="89"/>
      <c r="C105" s="89"/>
      <c r="D105" s="18">
        <f t="shared" si="25"/>
        <v>0</v>
      </c>
      <c r="E105" s="18">
        <f>B105*A95</f>
        <v>0</v>
      </c>
      <c r="F105" s="18">
        <f t="shared" si="26"/>
        <v>0</v>
      </c>
      <c r="G105" s="142"/>
      <c r="H105" s="18"/>
      <c r="I105" s="89">
        <f t="shared" si="27"/>
        <v>0</v>
      </c>
      <c r="J105" s="116"/>
      <c r="K105" s="3">
        <f t="shared" si="28"/>
        <v>0</v>
      </c>
      <c r="L105" s="3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5.75" customHeight="1">
      <c r="A106" s="1"/>
      <c r="B106" s="89"/>
      <c r="C106" s="89"/>
      <c r="D106" s="18">
        <f t="shared" si="25"/>
        <v>0</v>
      </c>
      <c r="E106" s="18">
        <f>B106*A95</f>
        <v>0</v>
      </c>
      <c r="F106" s="18">
        <f t="shared" si="26"/>
        <v>0</v>
      </c>
      <c r="G106" s="142"/>
      <c r="H106" s="18"/>
      <c r="I106" s="89">
        <f t="shared" si="27"/>
        <v>0</v>
      </c>
      <c r="J106" s="116"/>
      <c r="K106" s="3">
        <f t="shared" si="28"/>
        <v>0</v>
      </c>
      <c r="L106" s="3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5.75" customHeight="1">
      <c r="A107" s="1"/>
      <c r="B107" s="89"/>
      <c r="C107" s="89"/>
      <c r="D107" s="18">
        <f t="shared" si="25"/>
        <v>0</v>
      </c>
      <c r="E107" s="18">
        <f>B107*A95</f>
        <v>0</v>
      </c>
      <c r="F107" s="18">
        <f t="shared" si="26"/>
        <v>0</v>
      </c>
      <c r="G107" s="142"/>
      <c r="H107" s="18"/>
      <c r="I107" s="89">
        <f t="shared" si="27"/>
        <v>0</v>
      </c>
      <c r="J107" s="116"/>
      <c r="K107" s="3">
        <f t="shared" si="28"/>
        <v>0</v>
      </c>
      <c r="L107" s="3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5.75" customHeight="1">
      <c r="A108" s="31"/>
      <c r="B108" s="89"/>
      <c r="C108" s="89"/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/>
      <c r="I108" s="89">
        <f t="shared" si="27"/>
        <v>0</v>
      </c>
      <c r="J108" s="118"/>
      <c r="K108" s="3">
        <f t="shared" si="28"/>
        <v>0</v>
      </c>
      <c r="L108" s="3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5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</v>
      </c>
      <c r="H109" s="18"/>
      <c r="I109" s="89">
        <f t="shared" si="27"/>
        <v>0</v>
      </c>
      <c r="J109" s="3"/>
      <c r="K109" s="3">
        <f t="shared" si="28"/>
        <v>0</v>
      </c>
      <c r="L109" s="3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5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5.75" customHeight="1">
      <c r="A111" s="4" t="s">
        <v>495</v>
      </c>
      <c r="B111" s="97">
        <f>SUM(B97:B110)</f>
        <v>0</v>
      </c>
      <c r="C111" s="96"/>
      <c r="D111" s="97">
        <f t="shared" ref="D111:F111" si="29">SUM(D97:D110)</f>
        <v>0</v>
      </c>
      <c r="E111" s="97">
        <f t="shared" si="29"/>
        <v>0</v>
      </c>
      <c r="F111" s="97">
        <f t="shared" si="29"/>
        <v>0</v>
      </c>
      <c r="G111" s="87"/>
      <c r="H111" s="96"/>
      <c r="I111" s="97">
        <f t="shared" ref="I111:L111" si="30">SUM(I97:I110)</f>
        <v>0</v>
      </c>
      <c r="J111" s="98">
        <f t="shared" si="30"/>
        <v>0</v>
      </c>
      <c r="K111" s="98">
        <f t="shared" si="30"/>
        <v>0</v>
      </c>
      <c r="L111" s="98">
        <f t="shared" si="30"/>
        <v>0</v>
      </c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5.75" customHeight="1">
      <c r="A112" s="8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5.75" customHeight="1">
      <c r="A113" s="8"/>
      <c r="B113" s="100"/>
      <c r="C113" s="100"/>
      <c r="D113" s="100"/>
      <c r="E113" s="100"/>
      <c r="F113" s="100"/>
      <c r="G113" s="100"/>
      <c r="H113" s="100"/>
      <c r="I113" s="104">
        <f>G109*A95</f>
        <v>0</v>
      </c>
      <c r="J113" s="100"/>
      <c r="K113" s="100"/>
      <c r="L113" s="104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5.75" customHeight="1">
      <c r="A116" s="66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5.75" customHeight="1">
      <c r="A118" s="177">
        <v>4.0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5.75" customHeight="1">
      <c r="A120" s="2"/>
      <c r="B120" s="89"/>
      <c r="C120" s="89"/>
      <c r="D120" s="18">
        <f t="shared" ref="D120:D133" si="31">C120*B120</f>
        <v>0</v>
      </c>
      <c r="E120" s="18">
        <f>B120*A118</f>
        <v>0</v>
      </c>
      <c r="F120" s="18">
        <f t="shared" ref="F120:F133" si="32">E120*C120</f>
        <v>0</v>
      </c>
      <c r="G120" s="140">
        <v>0.0</v>
      </c>
      <c r="H120" s="18"/>
      <c r="I120" s="89">
        <f t="shared" ref="I120:I133" si="33">H120*E120</f>
        <v>0</v>
      </c>
      <c r="J120" s="116"/>
      <c r="K120" s="3">
        <f t="shared" ref="K120:K133" si="34">J120*I120</f>
        <v>0</v>
      </c>
      <c r="L120" s="3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5.75" customHeight="1">
      <c r="A121" s="2"/>
      <c r="B121" s="89"/>
      <c r="C121" s="89"/>
      <c r="D121" s="18">
        <f t="shared" si="31"/>
        <v>0</v>
      </c>
      <c r="E121" s="18">
        <f>B121*A118</f>
        <v>0</v>
      </c>
      <c r="F121" s="18">
        <f t="shared" si="32"/>
        <v>0</v>
      </c>
      <c r="G121" s="87"/>
      <c r="H121" s="18"/>
      <c r="I121" s="89">
        <f t="shared" si="33"/>
        <v>0</v>
      </c>
      <c r="J121" s="116"/>
      <c r="K121" s="3">
        <f t="shared" si="34"/>
        <v>0</v>
      </c>
      <c r="L121" s="3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5.75" customHeight="1">
      <c r="A122" s="2"/>
      <c r="B122" s="18"/>
      <c r="C122" s="18"/>
      <c r="D122" s="18">
        <f t="shared" si="31"/>
        <v>0</v>
      </c>
      <c r="E122" s="18">
        <f>B122*A118</f>
        <v>0</v>
      </c>
      <c r="F122" s="18">
        <f t="shared" si="32"/>
        <v>0</v>
      </c>
      <c r="G122" s="148" t="s">
        <v>527</v>
      </c>
      <c r="H122" s="18"/>
      <c r="I122" s="89">
        <f t="shared" si="33"/>
        <v>0</v>
      </c>
      <c r="J122" s="116"/>
      <c r="K122" s="3">
        <f t="shared" si="34"/>
        <v>0</v>
      </c>
      <c r="L122" s="3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5.75" customHeight="1">
      <c r="A123" s="2"/>
      <c r="B123" s="18"/>
      <c r="C123" s="18"/>
      <c r="D123" s="18">
        <f t="shared" si="31"/>
        <v>0</v>
      </c>
      <c r="E123" s="18">
        <f>B123*A118</f>
        <v>0</v>
      </c>
      <c r="F123" s="18">
        <f t="shared" si="32"/>
        <v>0</v>
      </c>
      <c r="G123" s="142"/>
      <c r="H123" s="18"/>
      <c r="I123" s="89">
        <f t="shared" si="33"/>
        <v>0</v>
      </c>
      <c r="J123" s="116"/>
      <c r="K123" s="3">
        <f t="shared" si="34"/>
        <v>0</v>
      </c>
      <c r="L123" s="3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5.75" customHeight="1">
      <c r="A124" s="2"/>
      <c r="B124" s="18"/>
      <c r="C124" s="18"/>
      <c r="D124" s="18">
        <f t="shared" si="31"/>
        <v>0</v>
      </c>
      <c r="E124" s="18">
        <f>B124*A118</f>
        <v>0</v>
      </c>
      <c r="F124" s="18">
        <f t="shared" si="32"/>
        <v>0</v>
      </c>
      <c r="G124" s="142"/>
      <c r="H124" s="18"/>
      <c r="I124" s="89">
        <f t="shared" si="33"/>
        <v>0</v>
      </c>
      <c r="J124" s="116"/>
      <c r="K124" s="3">
        <f t="shared" si="34"/>
        <v>0</v>
      </c>
      <c r="L124" s="3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5.75" customHeight="1">
      <c r="A125" s="2"/>
      <c r="B125" s="18"/>
      <c r="C125" s="18"/>
      <c r="D125" s="18">
        <f t="shared" si="31"/>
        <v>0</v>
      </c>
      <c r="E125" s="18">
        <f>B125*A118</f>
        <v>0</v>
      </c>
      <c r="F125" s="18">
        <f t="shared" si="32"/>
        <v>0</v>
      </c>
      <c r="G125" s="87"/>
      <c r="H125" s="18"/>
      <c r="I125" s="89">
        <f t="shared" si="33"/>
        <v>0</v>
      </c>
      <c r="J125" s="116"/>
      <c r="K125" s="3">
        <f t="shared" si="34"/>
        <v>0</v>
      </c>
      <c r="L125" s="3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5.75" customHeight="1">
      <c r="A126" s="2"/>
      <c r="B126" s="18"/>
      <c r="C126" s="18"/>
      <c r="D126" s="18">
        <f t="shared" si="31"/>
        <v>0</v>
      </c>
      <c r="E126" s="18">
        <f>B126*A118</f>
        <v>0</v>
      </c>
      <c r="F126" s="18">
        <f t="shared" si="32"/>
        <v>0</v>
      </c>
      <c r="G126" s="59"/>
      <c r="H126" s="18"/>
      <c r="I126" s="89">
        <f t="shared" si="33"/>
        <v>0</v>
      </c>
      <c r="J126" s="116"/>
      <c r="K126" s="3">
        <f t="shared" si="34"/>
        <v>0</v>
      </c>
      <c r="L126" s="3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5.75" customHeight="1">
      <c r="A127" s="2"/>
      <c r="B127" s="89"/>
      <c r="C127" s="89"/>
      <c r="D127" s="18">
        <f t="shared" si="31"/>
        <v>0</v>
      </c>
      <c r="E127" s="18">
        <f>B127*A118</f>
        <v>0</v>
      </c>
      <c r="F127" s="18">
        <f t="shared" si="32"/>
        <v>0</v>
      </c>
      <c r="G127" s="148" t="s">
        <v>528</v>
      </c>
      <c r="H127" s="18"/>
      <c r="I127" s="89">
        <f t="shared" si="33"/>
        <v>0</v>
      </c>
      <c r="J127" s="116"/>
      <c r="K127" s="3">
        <f t="shared" si="34"/>
        <v>0</v>
      </c>
      <c r="L127" s="3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5.75" customHeight="1">
      <c r="A128" s="2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5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5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5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5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</v>
      </c>
      <c r="H132" s="18"/>
      <c r="I132" s="89">
        <f t="shared" si="33"/>
        <v>0</v>
      </c>
      <c r="J132" s="3"/>
      <c r="K132" s="3">
        <f t="shared" si="34"/>
        <v>0</v>
      </c>
      <c r="L132" s="3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5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5.75" customHeight="1">
      <c r="A134" s="4" t="s">
        <v>495</v>
      </c>
      <c r="B134" s="97">
        <f>SUM(B120:B133)</f>
        <v>0</v>
      </c>
      <c r="C134" s="96"/>
      <c r="D134" s="97">
        <f t="shared" ref="D134:F134" si="35">SUM(D120:D133)</f>
        <v>0</v>
      </c>
      <c r="E134" s="97">
        <f t="shared" si="35"/>
        <v>0</v>
      </c>
      <c r="F134" s="97">
        <f t="shared" si="35"/>
        <v>0</v>
      </c>
      <c r="G134" s="87"/>
      <c r="H134" s="96"/>
      <c r="I134" s="97">
        <f t="shared" ref="I134:L134" si="36">SUM(I120:I133)</f>
        <v>0</v>
      </c>
      <c r="J134" s="98">
        <f t="shared" si="36"/>
        <v>0</v>
      </c>
      <c r="K134" s="98">
        <f t="shared" si="36"/>
        <v>0</v>
      </c>
      <c r="L134" s="98">
        <f t="shared" si="36"/>
        <v>0</v>
      </c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5.75" customHeight="1">
      <c r="A135" s="8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5.75" customHeight="1">
      <c r="A136" s="8"/>
      <c r="B136" s="100"/>
      <c r="C136" s="100"/>
      <c r="D136" s="100"/>
      <c r="E136" s="100"/>
      <c r="F136" s="100"/>
      <c r="G136" s="100"/>
      <c r="H136" s="100"/>
      <c r="I136" s="104">
        <f>G132*A118</f>
        <v>0</v>
      </c>
      <c r="J136" s="100"/>
      <c r="K136" s="100"/>
      <c r="L136" s="104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5.75" customHeight="1">
      <c r="A139" s="78" t="s">
        <v>478</v>
      </c>
      <c r="B139" s="79" t="s">
        <v>479</v>
      </c>
      <c r="C139" s="75"/>
      <c r="D139" s="76"/>
      <c r="E139" s="80" t="s">
        <v>480</v>
      </c>
      <c r="F139" s="75"/>
      <c r="G139" s="76"/>
      <c r="H139" s="79" t="s">
        <v>481</v>
      </c>
      <c r="I139" s="75"/>
      <c r="J139" s="75"/>
      <c r="K139" s="75"/>
      <c r="L139" s="76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5.75" customHeight="1">
      <c r="A140" s="177">
        <v>4.0</v>
      </c>
      <c r="B140" s="82" t="s">
        <v>482</v>
      </c>
      <c r="C140" s="82" t="s">
        <v>483</v>
      </c>
      <c r="D140" s="82" t="s">
        <v>484</v>
      </c>
      <c r="E140" s="82" t="s">
        <v>485</v>
      </c>
      <c r="F140" s="82" t="s">
        <v>484</v>
      </c>
      <c r="G140" s="82" t="s">
        <v>524</v>
      </c>
      <c r="H140" s="82" t="s">
        <v>486</v>
      </c>
      <c r="I140" s="82" t="s">
        <v>487</v>
      </c>
      <c r="J140" s="147" t="s">
        <v>488</v>
      </c>
      <c r="K140" s="85" t="s">
        <v>489</v>
      </c>
      <c r="L140" s="85" t="s">
        <v>490</v>
      </c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5.75" customHeight="1">
      <c r="A141" s="86" t="s">
        <v>491</v>
      </c>
      <c r="B141" s="87"/>
      <c r="C141" s="87"/>
      <c r="D141" s="87"/>
      <c r="E141" s="87"/>
      <c r="F141" s="87"/>
      <c r="G141" s="87"/>
      <c r="H141" s="87"/>
      <c r="I141" s="87"/>
      <c r="J141" s="115"/>
      <c r="K141" s="87"/>
      <c r="L141" s="8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5.75" customHeight="1">
      <c r="A142" s="2"/>
      <c r="B142" s="89"/>
      <c r="C142" s="89"/>
      <c r="D142" s="18">
        <f t="shared" ref="D142:D155" si="37">C142*B142</f>
        <v>0</v>
      </c>
      <c r="E142" s="18">
        <f>B142*A140</f>
        <v>0</v>
      </c>
      <c r="F142" s="18">
        <f t="shared" ref="F142:F155" si="38">E142*C142</f>
        <v>0</v>
      </c>
      <c r="G142" s="140">
        <v>0.0</v>
      </c>
      <c r="H142" s="18"/>
      <c r="I142" s="89">
        <f t="shared" ref="I142:I155" si="39">H142*E142</f>
        <v>0</v>
      </c>
      <c r="J142" s="116"/>
      <c r="K142" s="3">
        <f t="shared" ref="K142:K155" si="40">J142*I142</f>
        <v>0</v>
      </c>
      <c r="L142" s="3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5.75" customHeight="1">
      <c r="A143" s="2"/>
      <c r="B143" s="89"/>
      <c r="C143" s="89"/>
      <c r="D143" s="18">
        <f t="shared" si="37"/>
        <v>0</v>
      </c>
      <c r="E143" s="18">
        <f>B143*A140</f>
        <v>0</v>
      </c>
      <c r="F143" s="18">
        <f t="shared" si="38"/>
        <v>0</v>
      </c>
      <c r="G143" s="87"/>
      <c r="H143" s="18"/>
      <c r="I143" s="89">
        <f t="shared" si="39"/>
        <v>0</v>
      </c>
      <c r="J143" s="116"/>
      <c r="K143" s="3">
        <f t="shared" si="40"/>
        <v>0</v>
      </c>
      <c r="L143" s="3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5.75" customHeight="1">
      <c r="A144" s="2"/>
      <c r="B144" s="18"/>
      <c r="C144" s="18"/>
      <c r="D144" s="18">
        <f t="shared" si="37"/>
        <v>0</v>
      </c>
      <c r="E144" s="18">
        <f>B144*A140</f>
        <v>0</v>
      </c>
      <c r="F144" s="18">
        <f t="shared" si="38"/>
        <v>0</v>
      </c>
      <c r="G144" s="148" t="s">
        <v>527</v>
      </c>
      <c r="H144" s="18"/>
      <c r="I144" s="89">
        <f t="shared" si="39"/>
        <v>0</v>
      </c>
      <c r="J144" s="116"/>
      <c r="K144" s="3">
        <f t="shared" si="40"/>
        <v>0</v>
      </c>
      <c r="L144" s="3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5.75" customHeight="1">
      <c r="A145" s="2"/>
      <c r="B145" s="18"/>
      <c r="C145" s="18"/>
      <c r="D145" s="18">
        <f t="shared" si="37"/>
        <v>0</v>
      </c>
      <c r="E145" s="18">
        <f>B145*A140</f>
        <v>0</v>
      </c>
      <c r="F145" s="18">
        <f t="shared" si="38"/>
        <v>0</v>
      </c>
      <c r="G145" s="142"/>
      <c r="H145" s="18"/>
      <c r="I145" s="89">
        <f t="shared" si="39"/>
        <v>0</v>
      </c>
      <c r="J145" s="116"/>
      <c r="K145" s="3">
        <f t="shared" si="40"/>
        <v>0</v>
      </c>
      <c r="L145" s="3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5.75" customHeight="1">
      <c r="A146" s="2"/>
      <c r="B146" s="18"/>
      <c r="C146" s="18"/>
      <c r="D146" s="18">
        <f t="shared" si="37"/>
        <v>0</v>
      </c>
      <c r="E146" s="18">
        <f>B146*A140</f>
        <v>0</v>
      </c>
      <c r="F146" s="18">
        <f t="shared" si="38"/>
        <v>0</v>
      </c>
      <c r="G146" s="142"/>
      <c r="H146" s="18"/>
      <c r="I146" s="89">
        <f t="shared" si="39"/>
        <v>0</v>
      </c>
      <c r="J146" s="116"/>
      <c r="K146" s="3">
        <f t="shared" si="40"/>
        <v>0</v>
      </c>
      <c r="L146" s="3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5.75" customHeight="1">
      <c r="A147" s="2"/>
      <c r="B147" s="18"/>
      <c r="C147" s="18"/>
      <c r="D147" s="18">
        <f t="shared" si="37"/>
        <v>0</v>
      </c>
      <c r="E147" s="18">
        <f>B147*A140</f>
        <v>0</v>
      </c>
      <c r="F147" s="18">
        <f t="shared" si="38"/>
        <v>0</v>
      </c>
      <c r="G147" s="87"/>
      <c r="H147" s="18"/>
      <c r="I147" s="89">
        <f t="shared" si="39"/>
        <v>0</v>
      </c>
      <c r="J147" s="116"/>
      <c r="K147" s="3">
        <f t="shared" si="40"/>
        <v>0</v>
      </c>
      <c r="L147" s="3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5.75" customHeight="1">
      <c r="A148" s="2"/>
      <c r="B148" s="18"/>
      <c r="C148" s="18"/>
      <c r="D148" s="18">
        <f t="shared" si="37"/>
        <v>0</v>
      </c>
      <c r="E148" s="18">
        <f>B148*A140</f>
        <v>0</v>
      </c>
      <c r="F148" s="18">
        <f t="shared" si="38"/>
        <v>0</v>
      </c>
      <c r="G148" s="59"/>
      <c r="H148" s="18"/>
      <c r="I148" s="89">
        <f t="shared" si="39"/>
        <v>0</v>
      </c>
      <c r="J148" s="116"/>
      <c r="K148" s="3">
        <f t="shared" si="40"/>
        <v>0</v>
      </c>
      <c r="L148" s="3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5.75" customHeight="1">
      <c r="A149" s="2"/>
      <c r="B149" s="89"/>
      <c r="C149" s="89"/>
      <c r="D149" s="18">
        <f t="shared" si="37"/>
        <v>0</v>
      </c>
      <c r="E149" s="18">
        <f>B149*A140</f>
        <v>0</v>
      </c>
      <c r="F149" s="18">
        <f t="shared" si="38"/>
        <v>0</v>
      </c>
      <c r="G149" s="148" t="s">
        <v>528</v>
      </c>
      <c r="H149" s="18"/>
      <c r="I149" s="89">
        <f t="shared" si="39"/>
        <v>0</v>
      </c>
      <c r="J149" s="116"/>
      <c r="K149" s="3">
        <f t="shared" si="40"/>
        <v>0</v>
      </c>
      <c r="L149" s="3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5.75" customHeight="1">
      <c r="A150" s="2"/>
      <c r="B150" s="89"/>
      <c r="C150" s="89"/>
      <c r="D150" s="18">
        <f t="shared" si="37"/>
        <v>0</v>
      </c>
      <c r="E150" s="18">
        <f>B150*A140</f>
        <v>0</v>
      </c>
      <c r="F150" s="18">
        <f t="shared" si="38"/>
        <v>0</v>
      </c>
      <c r="G150" s="142"/>
      <c r="H150" s="18"/>
      <c r="I150" s="89">
        <f t="shared" si="39"/>
        <v>0</v>
      </c>
      <c r="J150" s="116"/>
      <c r="K150" s="3">
        <f t="shared" si="40"/>
        <v>0</v>
      </c>
      <c r="L150" s="3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5.75" customHeight="1">
      <c r="A151" s="1"/>
      <c r="B151" s="89"/>
      <c r="C151" s="89"/>
      <c r="D151" s="18">
        <f t="shared" si="37"/>
        <v>0</v>
      </c>
      <c r="E151" s="18">
        <f>B151*A140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5.75" customHeight="1">
      <c r="A152" s="1"/>
      <c r="B152" s="89"/>
      <c r="C152" s="89"/>
      <c r="D152" s="18">
        <f t="shared" si="37"/>
        <v>0</v>
      </c>
      <c r="E152" s="18">
        <f>B152*A140</f>
        <v>0</v>
      </c>
      <c r="F152" s="18">
        <f t="shared" si="38"/>
        <v>0</v>
      </c>
      <c r="G152" s="142"/>
      <c r="H152" s="18"/>
      <c r="I152" s="89">
        <f t="shared" si="39"/>
        <v>0</v>
      </c>
      <c r="J152" s="116"/>
      <c r="K152" s="3">
        <f t="shared" si="40"/>
        <v>0</v>
      </c>
      <c r="L152" s="3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5.75" customHeight="1">
      <c r="A153" s="31"/>
      <c r="B153" s="89"/>
      <c r="C153" s="89"/>
      <c r="D153" s="95">
        <f t="shared" si="37"/>
        <v>0</v>
      </c>
      <c r="E153" s="95">
        <f>B153*A140</f>
        <v>0</v>
      </c>
      <c r="F153" s="18">
        <f t="shared" si="38"/>
        <v>0</v>
      </c>
      <c r="G153" s="87"/>
      <c r="H153" s="18"/>
      <c r="I153" s="89">
        <f t="shared" si="39"/>
        <v>0</v>
      </c>
      <c r="J153" s="118"/>
      <c r="K153" s="3">
        <f t="shared" si="40"/>
        <v>0</v>
      </c>
      <c r="L153" s="3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5.75" customHeight="1">
      <c r="A154" s="31"/>
      <c r="B154" s="89"/>
      <c r="C154" s="89"/>
      <c r="D154" s="18">
        <f t="shared" si="37"/>
        <v>0</v>
      </c>
      <c r="E154" s="18">
        <f>B154*A140</f>
        <v>0</v>
      </c>
      <c r="F154" s="18">
        <f t="shared" si="38"/>
        <v>0</v>
      </c>
      <c r="G154" s="143">
        <f>F156/A140</f>
        <v>0</v>
      </c>
      <c r="H154" s="18"/>
      <c r="I154" s="89">
        <f t="shared" si="39"/>
        <v>0</v>
      </c>
      <c r="J154" s="3"/>
      <c r="K154" s="3">
        <f t="shared" si="40"/>
        <v>0</v>
      </c>
      <c r="L154" s="3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5.75" customHeight="1">
      <c r="A155" s="31"/>
      <c r="B155" s="89"/>
      <c r="C155" s="89"/>
      <c r="D155" s="18">
        <f t="shared" si="37"/>
        <v>0</v>
      </c>
      <c r="E155" s="18">
        <f>B155*A140</f>
        <v>0</v>
      </c>
      <c r="F155" s="18">
        <f t="shared" si="38"/>
        <v>0</v>
      </c>
      <c r="G155" s="142"/>
      <c r="H155" s="18"/>
      <c r="I155" s="89">
        <f t="shared" si="39"/>
        <v>0</v>
      </c>
      <c r="J155" s="3"/>
      <c r="K155" s="3">
        <f t="shared" si="40"/>
        <v>0</v>
      </c>
      <c r="L155" s="3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5.75" customHeight="1">
      <c r="A156" s="4" t="s">
        <v>495</v>
      </c>
      <c r="B156" s="97">
        <f>SUM(B142:B155)</f>
        <v>0</v>
      </c>
      <c r="C156" s="96"/>
      <c r="D156" s="97">
        <f t="shared" ref="D156:F156" si="41">SUM(D142:D155)</f>
        <v>0</v>
      </c>
      <c r="E156" s="97">
        <f t="shared" si="41"/>
        <v>0</v>
      </c>
      <c r="F156" s="97">
        <f t="shared" si="41"/>
        <v>0</v>
      </c>
      <c r="G156" s="87"/>
      <c r="H156" s="96"/>
      <c r="I156" s="97">
        <f t="shared" ref="I156:L156" si="42">SUM(I142:I155)</f>
        <v>0</v>
      </c>
      <c r="J156" s="98">
        <f t="shared" si="42"/>
        <v>0</v>
      </c>
      <c r="K156" s="98">
        <f t="shared" si="42"/>
        <v>0</v>
      </c>
      <c r="L156" s="98">
        <f t="shared" si="42"/>
        <v>0</v>
      </c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5.75" customHeight="1">
      <c r="A157" s="8"/>
      <c r="B157" s="100"/>
      <c r="C157" s="100"/>
      <c r="D157" s="100"/>
      <c r="E157" s="100"/>
      <c r="F157" s="100"/>
      <c r="G157" s="100"/>
      <c r="H157" s="100"/>
      <c r="I157" s="101" t="s">
        <v>496</v>
      </c>
      <c r="J157" s="100"/>
      <c r="K157" s="100"/>
      <c r="L157" s="101" t="s">
        <v>497</v>
      </c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5.75" customHeight="1">
      <c r="A158" s="8"/>
      <c r="B158" s="100"/>
      <c r="C158" s="100"/>
      <c r="D158" s="100"/>
      <c r="E158" s="100"/>
      <c r="F158" s="100"/>
      <c r="G158" s="100"/>
      <c r="H158" s="100"/>
      <c r="I158" s="104">
        <f>G154*A140</f>
        <v>0</v>
      </c>
      <c r="J158" s="100"/>
      <c r="K158" s="100"/>
      <c r="L158" s="104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5.75" customHeight="1">
      <c r="A161" s="66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6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5.75" customHeight="1">
      <c r="A162" s="78" t="s">
        <v>478</v>
      </c>
      <c r="B162" s="79" t="s">
        <v>479</v>
      </c>
      <c r="C162" s="75"/>
      <c r="D162" s="76"/>
      <c r="E162" s="80" t="s">
        <v>480</v>
      </c>
      <c r="F162" s="75"/>
      <c r="G162" s="76"/>
      <c r="H162" s="79" t="s">
        <v>481</v>
      </c>
      <c r="I162" s="75"/>
      <c r="J162" s="75"/>
      <c r="K162" s="75"/>
      <c r="L162" s="76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5.75" customHeight="1">
      <c r="A163" s="177">
        <v>4.0</v>
      </c>
      <c r="B163" s="82" t="s">
        <v>482</v>
      </c>
      <c r="C163" s="82" t="s">
        <v>483</v>
      </c>
      <c r="D163" s="82" t="s">
        <v>484</v>
      </c>
      <c r="E163" s="82" t="s">
        <v>485</v>
      </c>
      <c r="F163" s="82" t="s">
        <v>484</v>
      </c>
      <c r="G163" s="82" t="s">
        <v>524</v>
      </c>
      <c r="H163" s="82" t="s">
        <v>486</v>
      </c>
      <c r="I163" s="82" t="s">
        <v>487</v>
      </c>
      <c r="J163" s="147" t="s">
        <v>488</v>
      </c>
      <c r="K163" s="85" t="s">
        <v>489</v>
      </c>
      <c r="L163" s="85" t="s">
        <v>490</v>
      </c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5.75" customHeight="1">
      <c r="A164" s="86" t="s">
        <v>491</v>
      </c>
      <c r="B164" s="87"/>
      <c r="C164" s="87"/>
      <c r="D164" s="87"/>
      <c r="E164" s="87"/>
      <c r="F164" s="87"/>
      <c r="G164" s="87"/>
      <c r="H164" s="87"/>
      <c r="I164" s="87"/>
      <c r="J164" s="115"/>
      <c r="K164" s="87"/>
      <c r="L164" s="8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5.75" customHeight="1">
      <c r="A165" s="2"/>
      <c r="B165" s="89"/>
      <c r="C165" s="89"/>
      <c r="D165" s="18">
        <f t="shared" ref="D165:D178" si="43">C165*B165</f>
        <v>0</v>
      </c>
      <c r="E165" s="18">
        <f>B165*A163</f>
        <v>0</v>
      </c>
      <c r="F165" s="18">
        <f t="shared" ref="F165:F178" si="44">E165*C165</f>
        <v>0</v>
      </c>
      <c r="G165" s="140">
        <v>0.0</v>
      </c>
      <c r="H165" s="18"/>
      <c r="I165" s="89">
        <f t="shared" ref="I165:I178" si="45">H165*E165</f>
        <v>0</v>
      </c>
      <c r="J165" s="116"/>
      <c r="K165" s="3">
        <f t="shared" ref="K165:K178" si="46">J165*I165</f>
        <v>0</v>
      </c>
      <c r="L165" s="3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5.75" customHeight="1">
      <c r="A166" s="2"/>
      <c r="B166" s="89"/>
      <c r="C166" s="89"/>
      <c r="D166" s="18">
        <f t="shared" si="43"/>
        <v>0</v>
      </c>
      <c r="E166" s="18">
        <f>B166*A163</f>
        <v>0</v>
      </c>
      <c r="F166" s="18">
        <f t="shared" si="44"/>
        <v>0</v>
      </c>
      <c r="G166" s="87"/>
      <c r="H166" s="18"/>
      <c r="I166" s="89">
        <f t="shared" si="45"/>
        <v>0</v>
      </c>
      <c r="J166" s="116"/>
      <c r="K166" s="3">
        <f t="shared" si="46"/>
        <v>0</v>
      </c>
      <c r="L166" s="3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5.75" customHeight="1">
      <c r="A167" s="2"/>
      <c r="B167" s="18"/>
      <c r="C167" s="18"/>
      <c r="D167" s="18">
        <f t="shared" si="43"/>
        <v>0</v>
      </c>
      <c r="E167" s="18">
        <f>B167*A163</f>
        <v>0</v>
      </c>
      <c r="F167" s="18">
        <f t="shared" si="44"/>
        <v>0</v>
      </c>
      <c r="G167" s="148" t="s">
        <v>527</v>
      </c>
      <c r="H167" s="18"/>
      <c r="I167" s="89">
        <f t="shared" si="45"/>
        <v>0</v>
      </c>
      <c r="J167" s="116"/>
      <c r="K167" s="3">
        <f t="shared" si="46"/>
        <v>0</v>
      </c>
      <c r="L167" s="3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5.75" customHeight="1">
      <c r="A168" s="2"/>
      <c r="B168" s="18"/>
      <c r="C168" s="18"/>
      <c r="D168" s="18">
        <f t="shared" si="43"/>
        <v>0</v>
      </c>
      <c r="E168" s="18">
        <f>B168*A163</f>
        <v>0</v>
      </c>
      <c r="F168" s="18">
        <f t="shared" si="44"/>
        <v>0</v>
      </c>
      <c r="G168" s="142"/>
      <c r="H168" s="18"/>
      <c r="I168" s="89">
        <f t="shared" si="45"/>
        <v>0</v>
      </c>
      <c r="J168" s="116"/>
      <c r="K168" s="3">
        <f t="shared" si="46"/>
        <v>0</v>
      </c>
      <c r="L168" s="3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5.75" customHeight="1">
      <c r="A169" s="2"/>
      <c r="B169" s="18"/>
      <c r="C169" s="18"/>
      <c r="D169" s="18">
        <f t="shared" si="43"/>
        <v>0</v>
      </c>
      <c r="E169" s="18">
        <f>B169*A163</f>
        <v>0</v>
      </c>
      <c r="F169" s="18">
        <f t="shared" si="44"/>
        <v>0</v>
      </c>
      <c r="G169" s="142"/>
      <c r="H169" s="18"/>
      <c r="I169" s="89">
        <f t="shared" si="45"/>
        <v>0</v>
      </c>
      <c r="J169" s="116"/>
      <c r="K169" s="3">
        <f t="shared" si="46"/>
        <v>0</v>
      </c>
      <c r="L169" s="3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5.75" customHeight="1">
      <c r="A170" s="2"/>
      <c r="B170" s="18"/>
      <c r="C170" s="18"/>
      <c r="D170" s="18">
        <f t="shared" si="43"/>
        <v>0</v>
      </c>
      <c r="E170" s="18">
        <f>B170*A163</f>
        <v>0</v>
      </c>
      <c r="F170" s="18">
        <f t="shared" si="44"/>
        <v>0</v>
      </c>
      <c r="G170" s="87"/>
      <c r="H170" s="18"/>
      <c r="I170" s="89">
        <f t="shared" si="45"/>
        <v>0</v>
      </c>
      <c r="J170" s="116"/>
      <c r="K170" s="3">
        <f t="shared" si="46"/>
        <v>0</v>
      </c>
      <c r="L170" s="3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5.75" customHeight="1">
      <c r="A171" s="2"/>
      <c r="B171" s="18"/>
      <c r="C171" s="18"/>
      <c r="D171" s="18">
        <f t="shared" si="43"/>
        <v>0</v>
      </c>
      <c r="E171" s="18">
        <f>B171*A163</f>
        <v>0</v>
      </c>
      <c r="F171" s="18">
        <f t="shared" si="44"/>
        <v>0</v>
      </c>
      <c r="G171" s="59"/>
      <c r="H171" s="18"/>
      <c r="I171" s="89">
        <f t="shared" si="45"/>
        <v>0</v>
      </c>
      <c r="J171" s="116"/>
      <c r="K171" s="3">
        <f t="shared" si="46"/>
        <v>0</v>
      </c>
      <c r="L171" s="3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5.75" customHeight="1">
      <c r="A172" s="2"/>
      <c r="B172" s="89"/>
      <c r="C172" s="89"/>
      <c r="D172" s="18">
        <f t="shared" si="43"/>
        <v>0</v>
      </c>
      <c r="E172" s="18">
        <f>B172*A163</f>
        <v>0</v>
      </c>
      <c r="F172" s="18">
        <f t="shared" si="44"/>
        <v>0</v>
      </c>
      <c r="G172" s="148" t="s">
        <v>528</v>
      </c>
      <c r="H172" s="18"/>
      <c r="I172" s="89">
        <f t="shared" si="45"/>
        <v>0</v>
      </c>
      <c r="J172" s="116"/>
      <c r="K172" s="3">
        <f t="shared" si="46"/>
        <v>0</v>
      </c>
      <c r="L172" s="3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5.75" customHeight="1">
      <c r="A173" s="2"/>
      <c r="B173" s="89"/>
      <c r="C173" s="89"/>
      <c r="D173" s="18">
        <f t="shared" si="43"/>
        <v>0</v>
      </c>
      <c r="E173" s="18">
        <f>B173*A163</f>
        <v>0</v>
      </c>
      <c r="F173" s="18">
        <f t="shared" si="44"/>
        <v>0</v>
      </c>
      <c r="G173" s="142"/>
      <c r="H173" s="18"/>
      <c r="I173" s="89">
        <f t="shared" si="45"/>
        <v>0</v>
      </c>
      <c r="J173" s="116"/>
      <c r="K173" s="3">
        <f t="shared" si="46"/>
        <v>0</v>
      </c>
      <c r="L173" s="3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5.75" customHeight="1">
      <c r="A174" s="1"/>
      <c r="B174" s="89"/>
      <c r="C174" s="89"/>
      <c r="D174" s="18">
        <f t="shared" si="43"/>
        <v>0</v>
      </c>
      <c r="E174" s="18">
        <f>B174*A163</f>
        <v>0</v>
      </c>
      <c r="F174" s="18">
        <f t="shared" si="44"/>
        <v>0</v>
      </c>
      <c r="G174" s="142"/>
      <c r="H174" s="18"/>
      <c r="I174" s="89">
        <f t="shared" si="45"/>
        <v>0</v>
      </c>
      <c r="J174" s="116"/>
      <c r="K174" s="3">
        <f t="shared" si="46"/>
        <v>0</v>
      </c>
      <c r="L174" s="3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5.75" customHeight="1">
      <c r="A175" s="1"/>
      <c r="B175" s="89"/>
      <c r="C175" s="89"/>
      <c r="D175" s="18">
        <f t="shared" si="43"/>
        <v>0</v>
      </c>
      <c r="E175" s="18">
        <f>B175*A163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5.75" customHeight="1">
      <c r="A176" s="31"/>
      <c r="B176" s="89"/>
      <c r="C176" s="89"/>
      <c r="D176" s="95">
        <f t="shared" si="43"/>
        <v>0</v>
      </c>
      <c r="E176" s="95">
        <f>B176*A163</f>
        <v>0</v>
      </c>
      <c r="F176" s="18">
        <f t="shared" si="44"/>
        <v>0</v>
      </c>
      <c r="G176" s="87"/>
      <c r="H176" s="18"/>
      <c r="I176" s="89">
        <f t="shared" si="45"/>
        <v>0</v>
      </c>
      <c r="J176" s="118"/>
      <c r="K176" s="3">
        <f t="shared" si="46"/>
        <v>0</v>
      </c>
      <c r="L176" s="3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5.75" customHeight="1">
      <c r="A177" s="31"/>
      <c r="B177" s="89"/>
      <c r="C177" s="89"/>
      <c r="D177" s="18">
        <f t="shared" si="43"/>
        <v>0</v>
      </c>
      <c r="E177" s="18">
        <f>B177*A163</f>
        <v>0</v>
      </c>
      <c r="F177" s="18">
        <f t="shared" si="44"/>
        <v>0</v>
      </c>
      <c r="G177" s="143">
        <f>F179/A163</f>
        <v>0</v>
      </c>
      <c r="H177" s="18"/>
      <c r="I177" s="89">
        <f t="shared" si="45"/>
        <v>0</v>
      </c>
      <c r="J177" s="3"/>
      <c r="K177" s="3">
        <f t="shared" si="46"/>
        <v>0</v>
      </c>
      <c r="L177" s="3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5.75" customHeight="1">
      <c r="A178" s="31"/>
      <c r="B178" s="89"/>
      <c r="C178" s="89"/>
      <c r="D178" s="18">
        <f t="shared" si="43"/>
        <v>0</v>
      </c>
      <c r="E178" s="18">
        <f>B178*A163</f>
        <v>0</v>
      </c>
      <c r="F178" s="18">
        <f t="shared" si="44"/>
        <v>0</v>
      </c>
      <c r="G178" s="142"/>
      <c r="H178" s="18"/>
      <c r="I178" s="89">
        <f t="shared" si="45"/>
        <v>0</v>
      </c>
      <c r="J178" s="3"/>
      <c r="K178" s="3">
        <f t="shared" si="46"/>
        <v>0</v>
      </c>
      <c r="L178" s="3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5.75" customHeight="1">
      <c r="A179" s="4" t="s">
        <v>495</v>
      </c>
      <c r="B179" s="97">
        <f>SUM(B165:B178)</f>
        <v>0</v>
      </c>
      <c r="C179" s="96"/>
      <c r="D179" s="97">
        <f t="shared" ref="D179:F179" si="47">SUM(D165:D178)</f>
        <v>0</v>
      </c>
      <c r="E179" s="97">
        <f t="shared" si="47"/>
        <v>0</v>
      </c>
      <c r="F179" s="97">
        <f t="shared" si="47"/>
        <v>0</v>
      </c>
      <c r="G179" s="87"/>
      <c r="H179" s="96"/>
      <c r="I179" s="97">
        <f t="shared" ref="I179:L179" si="48">SUM(I165:I178)</f>
        <v>0</v>
      </c>
      <c r="J179" s="98">
        <f t="shared" si="48"/>
        <v>0</v>
      </c>
      <c r="K179" s="98">
        <f t="shared" si="48"/>
        <v>0</v>
      </c>
      <c r="L179" s="98">
        <f t="shared" si="48"/>
        <v>0</v>
      </c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5.75" customHeight="1">
      <c r="A180" s="8"/>
      <c r="B180" s="100"/>
      <c r="C180" s="100"/>
      <c r="D180" s="100"/>
      <c r="E180" s="100"/>
      <c r="F180" s="100"/>
      <c r="G180" s="100"/>
      <c r="H180" s="100"/>
      <c r="I180" s="101" t="s">
        <v>496</v>
      </c>
      <c r="J180" s="100"/>
      <c r="K180" s="100"/>
      <c r="L180" s="101" t="s">
        <v>497</v>
      </c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5.75" customHeight="1">
      <c r="A181" s="8"/>
      <c r="B181" s="100"/>
      <c r="C181" s="100"/>
      <c r="D181" s="100"/>
      <c r="E181" s="100"/>
      <c r="F181" s="100"/>
      <c r="G181" s="100"/>
      <c r="H181" s="100"/>
      <c r="I181" s="104">
        <f>G177*A163</f>
        <v>0</v>
      </c>
      <c r="J181" s="100"/>
      <c r="K181" s="100"/>
      <c r="L181" s="104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5.75" customHeight="1">
      <c r="A182" s="8"/>
      <c r="B182" s="100"/>
      <c r="C182" s="100"/>
      <c r="D182" s="100"/>
      <c r="E182" s="100"/>
      <c r="F182" s="100"/>
      <c r="G182" s="100"/>
      <c r="H182" s="100"/>
      <c r="I182" s="107"/>
      <c r="J182" s="100"/>
      <c r="K182" s="100"/>
      <c r="L182" s="10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5.75" customHeight="1">
      <c r="A184" s="66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6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5.75" customHeight="1">
      <c r="A185" s="78" t="s">
        <v>478</v>
      </c>
      <c r="B185" s="79" t="s">
        <v>479</v>
      </c>
      <c r="C185" s="75"/>
      <c r="D185" s="76"/>
      <c r="E185" s="80" t="s">
        <v>480</v>
      </c>
      <c r="F185" s="75"/>
      <c r="G185" s="76"/>
      <c r="H185" s="79" t="s">
        <v>481</v>
      </c>
      <c r="I185" s="75"/>
      <c r="J185" s="75"/>
      <c r="K185" s="75"/>
      <c r="L185" s="76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5.75" customHeight="1">
      <c r="A186" s="177">
        <v>4.0</v>
      </c>
      <c r="B186" s="82" t="s">
        <v>482</v>
      </c>
      <c r="C186" s="82" t="s">
        <v>483</v>
      </c>
      <c r="D186" s="82" t="s">
        <v>484</v>
      </c>
      <c r="E186" s="82" t="s">
        <v>485</v>
      </c>
      <c r="F186" s="82" t="s">
        <v>484</v>
      </c>
      <c r="G186" s="82" t="s">
        <v>524</v>
      </c>
      <c r="H186" s="82" t="s">
        <v>486</v>
      </c>
      <c r="I186" s="82" t="s">
        <v>487</v>
      </c>
      <c r="J186" s="147" t="s">
        <v>488</v>
      </c>
      <c r="K186" s="85" t="s">
        <v>489</v>
      </c>
      <c r="L186" s="85" t="s">
        <v>490</v>
      </c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5.75" customHeight="1">
      <c r="A187" s="86" t="s">
        <v>491</v>
      </c>
      <c r="B187" s="87"/>
      <c r="C187" s="87"/>
      <c r="D187" s="87"/>
      <c r="E187" s="87"/>
      <c r="F187" s="87"/>
      <c r="G187" s="87"/>
      <c r="H187" s="87"/>
      <c r="I187" s="87"/>
      <c r="J187" s="115"/>
      <c r="K187" s="87"/>
      <c r="L187" s="8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5.75" customHeight="1">
      <c r="A188" s="2"/>
      <c r="B188" s="89"/>
      <c r="C188" s="89"/>
      <c r="D188" s="18">
        <f t="shared" ref="D188:D201" si="49">C188*B188</f>
        <v>0</v>
      </c>
      <c r="E188" s="18">
        <f>B188*A186</f>
        <v>0</v>
      </c>
      <c r="F188" s="18">
        <f t="shared" ref="F188:F201" si="50">E188*C188</f>
        <v>0</v>
      </c>
      <c r="G188" s="140">
        <v>0.0</v>
      </c>
      <c r="H188" s="18"/>
      <c r="I188" s="89">
        <f t="shared" ref="I188:I201" si="51">H188*E188</f>
        <v>0</v>
      </c>
      <c r="J188" s="116"/>
      <c r="K188" s="3">
        <f t="shared" ref="K188:K201" si="52">J188*I188</f>
        <v>0</v>
      </c>
      <c r="L188" s="3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5.75" customHeight="1">
      <c r="A189" s="2"/>
      <c r="B189" s="89"/>
      <c r="C189" s="89"/>
      <c r="D189" s="18">
        <f t="shared" si="49"/>
        <v>0</v>
      </c>
      <c r="E189" s="18">
        <f>B189*A186</f>
        <v>0</v>
      </c>
      <c r="F189" s="18">
        <f t="shared" si="50"/>
        <v>0</v>
      </c>
      <c r="G189" s="87"/>
      <c r="H189" s="18"/>
      <c r="I189" s="89">
        <f t="shared" si="51"/>
        <v>0</v>
      </c>
      <c r="J189" s="116"/>
      <c r="K189" s="3">
        <f t="shared" si="52"/>
        <v>0</v>
      </c>
      <c r="L189" s="3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5.75" customHeight="1">
      <c r="A190" s="2"/>
      <c r="B190" s="18"/>
      <c r="C190" s="18"/>
      <c r="D190" s="18">
        <f t="shared" si="49"/>
        <v>0</v>
      </c>
      <c r="E190" s="18">
        <f>B190*A186</f>
        <v>0</v>
      </c>
      <c r="F190" s="18">
        <f t="shared" si="50"/>
        <v>0</v>
      </c>
      <c r="G190" s="148" t="s">
        <v>527</v>
      </c>
      <c r="H190" s="18"/>
      <c r="I190" s="89">
        <f t="shared" si="51"/>
        <v>0</v>
      </c>
      <c r="J190" s="116"/>
      <c r="K190" s="3">
        <f t="shared" si="52"/>
        <v>0</v>
      </c>
      <c r="L190" s="3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5.75" customHeight="1">
      <c r="A191" s="2"/>
      <c r="B191" s="18"/>
      <c r="C191" s="18"/>
      <c r="D191" s="18">
        <f t="shared" si="49"/>
        <v>0</v>
      </c>
      <c r="E191" s="18">
        <f>B191*A186</f>
        <v>0</v>
      </c>
      <c r="F191" s="18">
        <f t="shared" si="50"/>
        <v>0</v>
      </c>
      <c r="G191" s="142"/>
      <c r="H191" s="18"/>
      <c r="I191" s="89">
        <f t="shared" si="51"/>
        <v>0</v>
      </c>
      <c r="J191" s="116"/>
      <c r="K191" s="3">
        <f t="shared" si="52"/>
        <v>0</v>
      </c>
      <c r="L191" s="3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5.75" customHeight="1">
      <c r="A192" s="2"/>
      <c r="B192" s="18"/>
      <c r="C192" s="18"/>
      <c r="D192" s="18">
        <f t="shared" si="49"/>
        <v>0</v>
      </c>
      <c r="E192" s="18">
        <f>B192*A186</f>
        <v>0</v>
      </c>
      <c r="F192" s="18">
        <f t="shared" si="50"/>
        <v>0</v>
      </c>
      <c r="G192" s="142"/>
      <c r="H192" s="18"/>
      <c r="I192" s="89">
        <f t="shared" si="51"/>
        <v>0</v>
      </c>
      <c r="J192" s="116"/>
      <c r="K192" s="3">
        <f t="shared" si="52"/>
        <v>0</v>
      </c>
      <c r="L192" s="3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5.75" customHeight="1">
      <c r="A193" s="2"/>
      <c r="B193" s="18"/>
      <c r="C193" s="18"/>
      <c r="D193" s="18">
        <f t="shared" si="49"/>
        <v>0</v>
      </c>
      <c r="E193" s="18">
        <f>B193*A186</f>
        <v>0</v>
      </c>
      <c r="F193" s="18">
        <f t="shared" si="50"/>
        <v>0</v>
      </c>
      <c r="G193" s="87"/>
      <c r="H193" s="18"/>
      <c r="I193" s="89">
        <f t="shared" si="51"/>
        <v>0</v>
      </c>
      <c r="J193" s="116"/>
      <c r="K193" s="3">
        <f t="shared" si="52"/>
        <v>0</v>
      </c>
      <c r="L193" s="3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5.75" customHeight="1">
      <c r="A194" s="2"/>
      <c r="B194" s="18"/>
      <c r="C194" s="18"/>
      <c r="D194" s="18">
        <f t="shared" si="49"/>
        <v>0</v>
      </c>
      <c r="E194" s="18">
        <f>B194*A186</f>
        <v>0</v>
      </c>
      <c r="F194" s="18">
        <f t="shared" si="50"/>
        <v>0</v>
      </c>
      <c r="G194" s="59"/>
      <c r="H194" s="18"/>
      <c r="I194" s="89">
        <f t="shared" si="51"/>
        <v>0</v>
      </c>
      <c r="J194" s="116"/>
      <c r="K194" s="3">
        <f t="shared" si="52"/>
        <v>0</v>
      </c>
      <c r="L194" s="3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5.75" customHeight="1">
      <c r="A195" s="2"/>
      <c r="B195" s="89"/>
      <c r="C195" s="89"/>
      <c r="D195" s="18">
        <f t="shared" si="49"/>
        <v>0</v>
      </c>
      <c r="E195" s="18">
        <f>B195*A186</f>
        <v>0</v>
      </c>
      <c r="F195" s="18">
        <f t="shared" si="50"/>
        <v>0</v>
      </c>
      <c r="G195" s="148" t="s">
        <v>528</v>
      </c>
      <c r="H195" s="18"/>
      <c r="I195" s="89">
        <f t="shared" si="51"/>
        <v>0</v>
      </c>
      <c r="J195" s="116"/>
      <c r="K195" s="3">
        <f t="shared" si="52"/>
        <v>0</v>
      </c>
      <c r="L195" s="3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5.75" customHeight="1">
      <c r="A196" s="2"/>
      <c r="B196" s="89"/>
      <c r="C196" s="89"/>
      <c r="D196" s="18">
        <f t="shared" si="49"/>
        <v>0</v>
      </c>
      <c r="E196" s="18">
        <f>B196*A186</f>
        <v>0</v>
      </c>
      <c r="F196" s="18">
        <f t="shared" si="50"/>
        <v>0</v>
      </c>
      <c r="G196" s="142"/>
      <c r="H196" s="18"/>
      <c r="I196" s="89">
        <f t="shared" si="51"/>
        <v>0</v>
      </c>
      <c r="J196" s="116"/>
      <c r="K196" s="3">
        <f t="shared" si="52"/>
        <v>0</v>
      </c>
      <c r="L196" s="3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5.75" customHeight="1">
      <c r="A197" s="1"/>
      <c r="B197" s="89"/>
      <c r="C197" s="89"/>
      <c r="D197" s="18">
        <f t="shared" si="49"/>
        <v>0</v>
      </c>
      <c r="E197" s="18">
        <f>B197*A186</f>
        <v>0</v>
      </c>
      <c r="F197" s="18">
        <f t="shared" si="50"/>
        <v>0</v>
      </c>
      <c r="G197" s="142"/>
      <c r="H197" s="18"/>
      <c r="I197" s="89">
        <f t="shared" si="51"/>
        <v>0</v>
      </c>
      <c r="J197" s="116"/>
      <c r="K197" s="3">
        <f t="shared" si="52"/>
        <v>0</v>
      </c>
      <c r="L197" s="3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5.75" customHeight="1">
      <c r="A198" s="1"/>
      <c r="B198" s="89"/>
      <c r="C198" s="89"/>
      <c r="D198" s="18">
        <f t="shared" si="49"/>
        <v>0</v>
      </c>
      <c r="E198" s="18">
        <f>B198*A186</f>
        <v>0</v>
      </c>
      <c r="F198" s="18">
        <f t="shared" si="50"/>
        <v>0</v>
      </c>
      <c r="G198" s="142"/>
      <c r="H198" s="18"/>
      <c r="I198" s="89">
        <f t="shared" si="51"/>
        <v>0</v>
      </c>
      <c r="J198" s="116"/>
      <c r="K198" s="3">
        <f t="shared" si="52"/>
        <v>0</v>
      </c>
      <c r="L198" s="3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5.75" customHeight="1">
      <c r="A199" s="31"/>
      <c r="B199" s="89"/>
      <c r="C199" s="89"/>
      <c r="D199" s="95">
        <f t="shared" si="49"/>
        <v>0</v>
      </c>
      <c r="E199" s="95">
        <f>B199*A186</f>
        <v>0</v>
      </c>
      <c r="F199" s="18">
        <f t="shared" si="50"/>
        <v>0</v>
      </c>
      <c r="G199" s="87"/>
      <c r="H199" s="18"/>
      <c r="I199" s="89">
        <f t="shared" si="51"/>
        <v>0</v>
      </c>
      <c r="J199" s="118"/>
      <c r="K199" s="3">
        <f t="shared" si="52"/>
        <v>0</v>
      </c>
      <c r="L199" s="3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5.75" customHeight="1">
      <c r="A200" s="31"/>
      <c r="B200" s="89"/>
      <c r="C200" s="89"/>
      <c r="D200" s="18">
        <f t="shared" si="49"/>
        <v>0</v>
      </c>
      <c r="E200" s="18">
        <f>B200*A186</f>
        <v>0</v>
      </c>
      <c r="F200" s="18">
        <f t="shared" si="50"/>
        <v>0</v>
      </c>
      <c r="G200" s="143">
        <f>F202/A186</f>
        <v>0</v>
      </c>
      <c r="H200" s="18"/>
      <c r="I200" s="89">
        <f t="shared" si="51"/>
        <v>0</v>
      </c>
      <c r="J200" s="3"/>
      <c r="K200" s="3">
        <f t="shared" si="52"/>
        <v>0</v>
      </c>
      <c r="L200" s="3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5.75" customHeight="1">
      <c r="A201" s="31"/>
      <c r="B201" s="89"/>
      <c r="C201" s="89"/>
      <c r="D201" s="18">
        <f t="shared" si="49"/>
        <v>0</v>
      </c>
      <c r="E201" s="18">
        <f>B201*A186</f>
        <v>0</v>
      </c>
      <c r="F201" s="18">
        <f t="shared" si="50"/>
        <v>0</v>
      </c>
      <c r="G201" s="142"/>
      <c r="H201" s="18"/>
      <c r="I201" s="89">
        <f t="shared" si="51"/>
        <v>0</v>
      </c>
      <c r="J201" s="3"/>
      <c r="K201" s="3">
        <f t="shared" si="52"/>
        <v>0</v>
      </c>
      <c r="L201" s="3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5.75" customHeight="1">
      <c r="A202" s="4" t="s">
        <v>495</v>
      </c>
      <c r="B202" s="97">
        <f>SUM(B188:B201)</f>
        <v>0</v>
      </c>
      <c r="C202" s="96"/>
      <c r="D202" s="97">
        <f t="shared" ref="D202:F202" si="53">SUM(D188:D201)</f>
        <v>0</v>
      </c>
      <c r="E202" s="97">
        <f t="shared" si="53"/>
        <v>0</v>
      </c>
      <c r="F202" s="97">
        <f t="shared" si="53"/>
        <v>0</v>
      </c>
      <c r="G202" s="87"/>
      <c r="H202" s="96"/>
      <c r="I202" s="97">
        <f t="shared" ref="I202:L202" si="54">SUM(I188:I201)</f>
        <v>0</v>
      </c>
      <c r="J202" s="98">
        <f t="shared" si="54"/>
        <v>0</v>
      </c>
      <c r="K202" s="98">
        <f t="shared" si="54"/>
        <v>0</v>
      </c>
      <c r="L202" s="98">
        <f t="shared" si="54"/>
        <v>0</v>
      </c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5.75" customHeight="1">
      <c r="A203" s="8"/>
      <c r="B203" s="100"/>
      <c r="C203" s="100"/>
      <c r="D203" s="100"/>
      <c r="E203" s="100"/>
      <c r="F203" s="100"/>
      <c r="G203" s="100"/>
      <c r="H203" s="100"/>
      <c r="I203" s="101" t="s">
        <v>496</v>
      </c>
      <c r="J203" s="100"/>
      <c r="K203" s="100"/>
      <c r="L203" s="101" t="s">
        <v>497</v>
      </c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5.75" customHeight="1">
      <c r="A204" s="8"/>
      <c r="B204" s="100"/>
      <c r="C204" s="100"/>
      <c r="D204" s="100"/>
      <c r="E204" s="100"/>
      <c r="F204" s="100"/>
      <c r="G204" s="100"/>
      <c r="H204" s="100"/>
      <c r="I204" s="104">
        <f>G200*A186</f>
        <v>0</v>
      </c>
      <c r="J204" s="100"/>
      <c r="K204" s="100"/>
      <c r="L204" s="104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5.75" customHeight="1">
      <c r="A207" s="66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6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5.75" customHeight="1">
      <c r="A208" s="78" t="s">
        <v>478</v>
      </c>
      <c r="B208" s="79" t="s">
        <v>479</v>
      </c>
      <c r="C208" s="75"/>
      <c r="D208" s="76"/>
      <c r="E208" s="80" t="s">
        <v>480</v>
      </c>
      <c r="F208" s="75"/>
      <c r="G208" s="76"/>
      <c r="H208" s="79" t="s">
        <v>481</v>
      </c>
      <c r="I208" s="75"/>
      <c r="J208" s="75"/>
      <c r="K208" s="75"/>
      <c r="L208" s="76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5.75" customHeight="1">
      <c r="A209" s="177">
        <v>4.0</v>
      </c>
      <c r="B209" s="82" t="s">
        <v>482</v>
      </c>
      <c r="C209" s="82" t="s">
        <v>483</v>
      </c>
      <c r="D209" s="82" t="s">
        <v>484</v>
      </c>
      <c r="E209" s="82" t="s">
        <v>485</v>
      </c>
      <c r="F209" s="82" t="s">
        <v>484</v>
      </c>
      <c r="G209" s="82" t="s">
        <v>524</v>
      </c>
      <c r="H209" s="82" t="s">
        <v>486</v>
      </c>
      <c r="I209" s="82" t="s">
        <v>487</v>
      </c>
      <c r="J209" s="147" t="s">
        <v>488</v>
      </c>
      <c r="K209" s="85" t="s">
        <v>489</v>
      </c>
      <c r="L209" s="85" t="s">
        <v>490</v>
      </c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5.75" customHeight="1">
      <c r="A210" s="86" t="s">
        <v>491</v>
      </c>
      <c r="B210" s="87"/>
      <c r="C210" s="87"/>
      <c r="D210" s="87"/>
      <c r="E210" s="87"/>
      <c r="F210" s="87"/>
      <c r="G210" s="87"/>
      <c r="H210" s="87"/>
      <c r="I210" s="87"/>
      <c r="J210" s="115"/>
      <c r="K210" s="87"/>
      <c r="L210" s="8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5.75" customHeight="1">
      <c r="A211" s="2"/>
      <c r="B211" s="89"/>
      <c r="C211" s="89"/>
      <c r="D211" s="18">
        <f t="shared" ref="D211:D224" si="55">C211*B211</f>
        <v>0</v>
      </c>
      <c r="E211" s="18">
        <f>B211*A209</f>
        <v>0</v>
      </c>
      <c r="F211" s="18">
        <f t="shared" ref="F211:F224" si="56">E211*C211</f>
        <v>0</v>
      </c>
      <c r="G211" s="140">
        <v>0.0</v>
      </c>
      <c r="H211" s="18"/>
      <c r="I211" s="89">
        <f t="shared" ref="I211:I224" si="57">H211*E211</f>
        <v>0</v>
      </c>
      <c r="J211" s="116"/>
      <c r="K211" s="3">
        <f t="shared" ref="K211:K224" si="58">J211*I211</f>
        <v>0</v>
      </c>
      <c r="L211" s="3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5.75" customHeight="1">
      <c r="A212" s="2"/>
      <c r="B212" s="89"/>
      <c r="C212" s="89"/>
      <c r="D212" s="18">
        <f t="shared" si="55"/>
        <v>0</v>
      </c>
      <c r="E212" s="18">
        <f>B212*A209</f>
        <v>0</v>
      </c>
      <c r="F212" s="18">
        <f t="shared" si="56"/>
        <v>0</v>
      </c>
      <c r="G212" s="87"/>
      <c r="H212" s="18"/>
      <c r="I212" s="89">
        <f t="shared" si="57"/>
        <v>0</v>
      </c>
      <c r="J212" s="116"/>
      <c r="K212" s="3">
        <f t="shared" si="58"/>
        <v>0</v>
      </c>
      <c r="L212" s="3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5.75" customHeight="1">
      <c r="A213" s="2"/>
      <c r="B213" s="18"/>
      <c r="C213" s="18"/>
      <c r="D213" s="18">
        <f t="shared" si="55"/>
        <v>0</v>
      </c>
      <c r="E213" s="18">
        <f>B213*A209</f>
        <v>0</v>
      </c>
      <c r="F213" s="18">
        <f t="shared" si="56"/>
        <v>0</v>
      </c>
      <c r="G213" s="148" t="s">
        <v>527</v>
      </c>
      <c r="H213" s="18"/>
      <c r="I213" s="89">
        <f t="shared" si="57"/>
        <v>0</v>
      </c>
      <c r="J213" s="116"/>
      <c r="K213" s="3">
        <f t="shared" si="58"/>
        <v>0</v>
      </c>
      <c r="L213" s="3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5.75" customHeight="1">
      <c r="A214" s="2"/>
      <c r="B214" s="18"/>
      <c r="C214" s="18"/>
      <c r="D214" s="18">
        <f t="shared" si="55"/>
        <v>0</v>
      </c>
      <c r="E214" s="18">
        <f>B214*A209</f>
        <v>0</v>
      </c>
      <c r="F214" s="18">
        <f t="shared" si="56"/>
        <v>0</v>
      </c>
      <c r="G214" s="142"/>
      <c r="H214" s="18"/>
      <c r="I214" s="89">
        <f t="shared" si="57"/>
        <v>0</v>
      </c>
      <c r="J214" s="116"/>
      <c r="K214" s="3">
        <f t="shared" si="58"/>
        <v>0</v>
      </c>
      <c r="L214" s="3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5.75" customHeight="1">
      <c r="A215" s="2"/>
      <c r="B215" s="18"/>
      <c r="C215" s="18"/>
      <c r="D215" s="18">
        <f t="shared" si="55"/>
        <v>0</v>
      </c>
      <c r="E215" s="18">
        <f>B215*A209</f>
        <v>0</v>
      </c>
      <c r="F215" s="18">
        <f t="shared" si="56"/>
        <v>0</v>
      </c>
      <c r="G215" s="142"/>
      <c r="H215" s="18"/>
      <c r="I215" s="89">
        <f t="shared" si="57"/>
        <v>0</v>
      </c>
      <c r="J215" s="116"/>
      <c r="K215" s="3">
        <f t="shared" si="58"/>
        <v>0</v>
      </c>
      <c r="L215" s="3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5.75" customHeight="1">
      <c r="A216" s="2"/>
      <c r="B216" s="18"/>
      <c r="C216" s="18"/>
      <c r="D216" s="18">
        <f t="shared" si="55"/>
        <v>0</v>
      </c>
      <c r="E216" s="18">
        <f>B216*A209</f>
        <v>0</v>
      </c>
      <c r="F216" s="18">
        <f t="shared" si="56"/>
        <v>0</v>
      </c>
      <c r="G216" s="87"/>
      <c r="H216" s="18"/>
      <c r="I216" s="89">
        <f t="shared" si="57"/>
        <v>0</v>
      </c>
      <c r="J216" s="116"/>
      <c r="K216" s="3">
        <f t="shared" si="58"/>
        <v>0</v>
      </c>
      <c r="L216" s="3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5.75" customHeight="1">
      <c r="A217" s="2"/>
      <c r="B217" s="18"/>
      <c r="C217" s="18"/>
      <c r="D217" s="18">
        <f t="shared" si="55"/>
        <v>0</v>
      </c>
      <c r="E217" s="18">
        <f>B217*A209</f>
        <v>0</v>
      </c>
      <c r="F217" s="18">
        <f t="shared" si="56"/>
        <v>0</v>
      </c>
      <c r="G217" s="59"/>
      <c r="H217" s="18"/>
      <c r="I217" s="89">
        <f t="shared" si="57"/>
        <v>0</v>
      </c>
      <c r="J217" s="116"/>
      <c r="K217" s="3">
        <f t="shared" si="58"/>
        <v>0</v>
      </c>
      <c r="L217" s="3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5.75" customHeight="1">
      <c r="A218" s="2"/>
      <c r="B218" s="89"/>
      <c r="C218" s="89"/>
      <c r="D218" s="18">
        <f t="shared" si="55"/>
        <v>0</v>
      </c>
      <c r="E218" s="18">
        <f>B218*A209</f>
        <v>0</v>
      </c>
      <c r="F218" s="18">
        <f t="shared" si="56"/>
        <v>0</v>
      </c>
      <c r="G218" s="148" t="s">
        <v>528</v>
      </c>
      <c r="H218" s="18"/>
      <c r="I218" s="89">
        <f t="shared" si="57"/>
        <v>0</v>
      </c>
      <c r="J218" s="116"/>
      <c r="K218" s="3">
        <f t="shared" si="58"/>
        <v>0</v>
      </c>
      <c r="L218" s="3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5.75" customHeight="1">
      <c r="A219" s="2"/>
      <c r="B219" s="89"/>
      <c r="C219" s="89"/>
      <c r="D219" s="18">
        <f t="shared" si="55"/>
        <v>0</v>
      </c>
      <c r="E219" s="18">
        <f>B219*A209</f>
        <v>0</v>
      </c>
      <c r="F219" s="18">
        <f t="shared" si="56"/>
        <v>0</v>
      </c>
      <c r="G219" s="142"/>
      <c r="H219" s="18"/>
      <c r="I219" s="89">
        <f t="shared" si="57"/>
        <v>0</v>
      </c>
      <c r="J219" s="116"/>
      <c r="K219" s="3">
        <f t="shared" si="58"/>
        <v>0</v>
      </c>
      <c r="L219" s="3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5.75" customHeight="1">
      <c r="A220" s="1"/>
      <c r="B220" s="89"/>
      <c r="C220" s="89"/>
      <c r="D220" s="18">
        <f t="shared" si="55"/>
        <v>0</v>
      </c>
      <c r="E220" s="18">
        <f>B220*A209</f>
        <v>0</v>
      </c>
      <c r="F220" s="18">
        <f t="shared" si="56"/>
        <v>0</v>
      </c>
      <c r="G220" s="142"/>
      <c r="H220" s="18"/>
      <c r="I220" s="89">
        <f t="shared" si="57"/>
        <v>0</v>
      </c>
      <c r="J220" s="116"/>
      <c r="K220" s="3">
        <f t="shared" si="58"/>
        <v>0</v>
      </c>
      <c r="L220" s="3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5.75" customHeight="1">
      <c r="A221" s="1"/>
      <c r="B221" s="89"/>
      <c r="C221" s="89"/>
      <c r="D221" s="18">
        <f t="shared" si="55"/>
        <v>0</v>
      </c>
      <c r="E221" s="18">
        <f>B221*A209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5.75" customHeight="1">
      <c r="A222" s="31"/>
      <c r="B222" s="89"/>
      <c r="C222" s="89"/>
      <c r="D222" s="95">
        <f t="shared" si="55"/>
        <v>0</v>
      </c>
      <c r="E222" s="95">
        <f>B222*A209</f>
        <v>0</v>
      </c>
      <c r="F222" s="18">
        <f t="shared" si="56"/>
        <v>0</v>
      </c>
      <c r="G222" s="87"/>
      <c r="H222" s="18"/>
      <c r="I222" s="89">
        <f t="shared" si="57"/>
        <v>0</v>
      </c>
      <c r="J222" s="118"/>
      <c r="K222" s="3">
        <f t="shared" si="58"/>
        <v>0</v>
      </c>
      <c r="L222" s="3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5.75" customHeight="1">
      <c r="A223" s="31"/>
      <c r="B223" s="89"/>
      <c r="C223" s="89"/>
      <c r="D223" s="18">
        <f t="shared" si="55"/>
        <v>0</v>
      </c>
      <c r="E223" s="18">
        <f>B223*A209</f>
        <v>0</v>
      </c>
      <c r="F223" s="18">
        <f t="shared" si="56"/>
        <v>0</v>
      </c>
      <c r="G223" s="143">
        <f>F225/A209</f>
        <v>0</v>
      </c>
      <c r="H223" s="18"/>
      <c r="I223" s="89">
        <f t="shared" si="57"/>
        <v>0</v>
      </c>
      <c r="J223" s="3"/>
      <c r="K223" s="3">
        <f t="shared" si="58"/>
        <v>0</v>
      </c>
      <c r="L223" s="3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5.75" customHeight="1">
      <c r="A224" s="31"/>
      <c r="B224" s="89"/>
      <c r="C224" s="89"/>
      <c r="D224" s="18">
        <f t="shared" si="55"/>
        <v>0</v>
      </c>
      <c r="E224" s="18">
        <f>B224*A209</f>
        <v>0</v>
      </c>
      <c r="F224" s="18">
        <f t="shared" si="56"/>
        <v>0</v>
      </c>
      <c r="G224" s="142"/>
      <c r="H224" s="18"/>
      <c r="I224" s="89">
        <f t="shared" si="57"/>
        <v>0</v>
      </c>
      <c r="J224" s="3"/>
      <c r="K224" s="3">
        <f t="shared" si="58"/>
        <v>0</v>
      </c>
      <c r="L224" s="3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5.75" customHeight="1">
      <c r="A225" s="4" t="s">
        <v>495</v>
      </c>
      <c r="B225" s="97">
        <f>SUM(B211:B224)</f>
        <v>0</v>
      </c>
      <c r="C225" s="96"/>
      <c r="D225" s="97">
        <f t="shared" ref="D225:F225" si="59">SUM(D211:D224)</f>
        <v>0</v>
      </c>
      <c r="E225" s="97">
        <f t="shared" si="59"/>
        <v>0</v>
      </c>
      <c r="F225" s="97">
        <f t="shared" si="59"/>
        <v>0</v>
      </c>
      <c r="G225" s="87"/>
      <c r="H225" s="96"/>
      <c r="I225" s="97">
        <f t="shared" ref="I225:L225" si="60">SUM(I211:I224)</f>
        <v>0</v>
      </c>
      <c r="J225" s="98">
        <f t="shared" si="60"/>
        <v>0</v>
      </c>
      <c r="K225" s="98">
        <f t="shared" si="60"/>
        <v>0</v>
      </c>
      <c r="L225" s="98">
        <f t="shared" si="60"/>
        <v>0</v>
      </c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5.75" customHeight="1">
      <c r="A226" s="8"/>
      <c r="B226" s="100"/>
      <c r="C226" s="100"/>
      <c r="D226" s="100"/>
      <c r="E226" s="100"/>
      <c r="F226" s="100"/>
      <c r="G226" s="100"/>
      <c r="H226" s="100"/>
      <c r="I226" s="101" t="s">
        <v>496</v>
      </c>
      <c r="J226" s="100"/>
      <c r="K226" s="100"/>
      <c r="L226" s="101" t="s">
        <v>497</v>
      </c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5.75" customHeight="1">
      <c r="A227" s="8"/>
      <c r="B227" s="100"/>
      <c r="C227" s="100"/>
      <c r="D227" s="100"/>
      <c r="E227" s="100"/>
      <c r="F227" s="100"/>
      <c r="G227" s="100"/>
      <c r="H227" s="100"/>
      <c r="I227" s="104">
        <f>G223*A209</f>
        <v>0</v>
      </c>
      <c r="J227" s="100"/>
      <c r="K227" s="100"/>
      <c r="L227" s="104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5.75" customHeight="1">
      <c r="A230" s="78" t="s">
        <v>478</v>
      </c>
      <c r="B230" s="79" t="s">
        <v>479</v>
      </c>
      <c r="C230" s="75"/>
      <c r="D230" s="76"/>
      <c r="E230" s="80" t="s">
        <v>480</v>
      </c>
      <c r="F230" s="75"/>
      <c r="G230" s="76"/>
      <c r="H230" s="79" t="s">
        <v>481</v>
      </c>
      <c r="I230" s="75"/>
      <c r="J230" s="75"/>
      <c r="K230" s="75"/>
      <c r="L230" s="76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5.75" customHeight="1">
      <c r="A231" s="177">
        <v>4.0</v>
      </c>
      <c r="B231" s="82" t="s">
        <v>482</v>
      </c>
      <c r="C231" s="82" t="s">
        <v>483</v>
      </c>
      <c r="D231" s="82" t="s">
        <v>484</v>
      </c>
      <c r="E231" s="82" t="s">
        <v>485</v>
      </c>
      <c r="F231" s="82" t="s">
        <v>484</v>
      </c>
      <c r="G231" s="82" t="s">
        <v>524</v>
      </c>
      <c r="H231" s="82" t="s">
        <v>486</v>
      </c>
      <c r="I231" s="82" t="s">
        <v>487</v>
      </c>
      <c r="J231" s="147" t="s">
        <v>488</v>
      </c>
      <c r="K231" s="85" t="s">
        <v>489</v>
      </c>
      <c r="L231" s="85" t="s">
        <v>490</v>
      </c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5.75" customHeight="1">
      <c r="A232" s="86" t="s">
        <v>491</v>
      </c>
      <c r="B232" s="87"/>
      <c r="C232" s="87"/>
      <c r="D232" s="87"/>
      <c r="E232" s="87"/>
      <c r="F232" s="87"/>
      <c r="G232" s="87"/>
      <c r="H232" s="87"/>
      <c r="I232" s="87"/>
      <c r="J232" s="115"/>
      <c r="K232" s="87"/>
      <c r="L232" s="8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5.75" customHeight="1">
      <c r="A233" s="2"/>
      <c r="B233" s="89"/>
      <c r="C233" s="89"/>
      <c r="D233" s="18">
        <f t="shared" ref="D233:D246" si="61">C233*B233</f>
        <v>0</v>
      </c>
      <c r="E233" s="18">
        <f>B233*A231</f>
        <v>0</v>
      </c>
      <c r="F233" s="18">
        <f t="shared" ref="F233:F246" si="62">E233*C233</f>
        <v>0</v>
      </c>
      <c r="G233" s="140">
        <v>0.0</v>
      </c>
      <c r="H233" s="18"/>
      <c r="I233" s="89">
        <f t="shared" ref="I233:I246" si="63">H233*E233</f>
        <v>0</v>
      </c>
      <c r="J233" s="116"/>
      <c r="K233" s="3">
        <f t="shared" ref="K233:K246" si="64">J233*I233</f>
        <v>0</v>
      </c>
      <c r="L233" s="3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5.75" customHeight="1">
      <c r="A234" s="2"/>
      <c r="B234" s="89"/>
      <c r="C234" s="89"/>
      <c r="D234" s="18">
        <f t="shared" si="61"/>
        <v>0</v>
      </c>
      <c r="E234" s="18">
        <f>B234*A231</f>
        <v>0</v>
      </c>
      <c r="F234" s="18">
        <f t="shared" si="62"/>
        <v>0</v>
      </c>
      <c r="G234" s="87"/>
      <c r="H234" s="18"/>
      <c r="I234" s="89">
        <f t="shared" si="63"/>
        <v>0</v>
      </c>
      <c r="J234" s="116"/>
      <c r="K234" s="3">
        <f t="shared" si="64"/>
        <v>0</v>
      </c>
      <c r="L234" s="3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5.75" customHeight="1">
      <c r="A235" s="2"/>
      <c r="B235" s="18"/>
      <c r="C235" s="18"/>
      <c r="D235" s="18">
        <f t="shared" si="61"/>
        <v>0</v>
      </c>
      <c r="E235" s="18">
        <f>B235*A231</f>
        <v>0</v>
      </c>
      <c r="F235" s="18">
        <f t="shared" si="62"/>
        <v>0</v>
      </c>
      <c r="G235" s="148" t="s">
        <v>527</v>
      </c>
      <c r="H235" s="18"/>
      <c r="I235" s="89">
        <f t="shared" si="63"/>
        <v>0</v>
      </c>
      <c r="J235" s="116"/>
      <c r="K235" s="3">
        <f t="shared" si="64"/>
        <v>0</v>
      </c>
      <c r="L235" s="3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5.75" customHeight="1">
      <c r="A236" s="2"/>
      <c r="B236" s="18"/>
      <c r="C236" s="18"/>
      <c r="D236" s="18">
        <f t="shared" si="61"/>
        <v>0</v>
      </c>
      <c r="E236" s="18">
        <f>B236*A231</f>
        <v>0</v>
      </c>
      <c r="F236" s="18">
        <f t="shared" si="62"/>
        <v>0</v>
      </c>
      <c r="G236" s="142"/>
      <c r="H236" s="18"/>
      <c r="I236" s="89">
        <f t="shared" si="63"/>
        <v>0</v>
      </c>
      <c r="J236" s="116"/>
      <c r="K236" s="3">
        <f t="shared" si="64"/>
        <v>0</v>
      </c>
      <c r="L236" s="3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5.75" customHeight="1">
      <c r="A237" s="2"/>
      <c r="B237" s="18"/>
      <c r="C237" s="18"/>
      <c r="D237" s="18">
        <f t="shared" si="61"/>
        <v>0</v>
      </c>
      <c r="E237" s="18">
        <f>B237*A231</f>
        <v>0</v>
      </c>
      <c r="F237" s="18">
        <f t="shared" si="62"/>
        <v>0</v>
      </c>
      <c r="G237" s="142"/>
      <c r="H237" s="18"/>
      <c r="I237" s="89">
        <f t="shared" si="63"/>
        <v>0</v>
      </c>
      <c r="J237" s="116"/>
      <c r="K237" s="3">
        <f t="shared" si="64"/>
        <v>0</v>
      </c>
      <c r="L237" s="3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5.75" customHeight="1">
      <c r="A238" s="2"/>
      <c r="B238" s="18"/>
      <c r="C238" s="18"/>
      <c r="D238" s="18">
        <f t="shared" si="61"/>
        <v>0</v>
      </c>
      <c r="E238" s="18">
        <f>B238*A231</f>
        <v>0</v>
      </c>
      <c r="F238" s="18">
        <f t="shared" si="62"/>
        <v>0</v>
      </c>
      <c r="G238" s="87"/>
      <c r="H238" s="18"/>
      <c r="I238" s="89">
        <f t="shared" si="63"/>
        <v>0</v>
      </c>
      <c r="J238" s="116"/>
      <c r="K238" s="3">
        <f t="shared" si="64"/>
        <v>0</v>
      </c>
      <c r="L238" s="3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5.75" customHeight="1">
      <c r="A239" s="2"/>
      <c r="B239" s="18"/>
      <c r="C239" s="18"/>
      <c r="D239" s="18">
        <f t="shared" si="61"/>
        <v>0</v>
      </c>
      <c r="E239" s="18">
        <f>B239*A231</f>
        <v>0</v>
      </c>
      <c r="F239" s="18">
        <f t="shared" si="62"/>
        <v>0</v>
      </c>
      <c r="G239" s="59"/>
      <c r="H239" s="18"/>
      <c r="I239" s="89">
        <f t="shared" si="63"/>
        <v>0</v>
      </c>
      <c r="J239" s="116"/>
      <c r="K239" s="3">
        <f t="shared" si="64"/>
        <v>0</v>
      </c>
      <c r="L239" s="3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5.75" customHeight="1">
      <c r="A240" s="2"/>
      <c r="B240" s="89"/>
      <c r="C240" s="89"/>
      <c r="D240" s="18">
        <f t="shared" si="61"/>
        <v>0</v>
      </c>
      <c r="E240" s="18">
        <f>B240*A231</f>
        <v>0</v>
      </c>
      <c r="F240" s="18">
        <f t="shared" si="62"/>
        <v>0</v>
      </c>
      <c r="G240" s="148" t="s">
        <v>528</v>
      </c>
      <c r="H240" s="18"/>
      <c r="I240" s="89">
        <f t="shared" si="63"/>
        <v>0</v>
      </c>
      <c r="J240" s="116"/>
      <c r="K240" s="3">
        <f t="shared" si="64"/>
        <v>0</v>
      </c>
      <c r="L240" s="3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5.75" customHeight="1">
      <c r="A241" s="2"/>
      <c r="B241" s="89"/>
      <c r="C241" s="89"/>
      <c r="D241" s="18">
        <f t="shared" si="61"/>
        <v>0</v>
      </c>
      <c r="E241" s="18">
        <f>B241*A231</f>
        <v>0</v>
      </c>
      <c r="F241" s="18">
        <f t="shared" si="62"/>
        <v>0</v>
      </c>
      <c r="G241" s="142"/>
      <c r="H241" s="18"/>
      <c r="I241" s="89">
        <f t="shared" si="63"/>
        <v>0</v>
      </c>
      <c r="J241" s="116"/>
      <c r="K241" s="3">
        <f t="shared" si="64"/>
        <v>0</v>
      </c>
      <c r="L241" s="3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5.75" customHeight="1">
      <c r="A242" s="1"/>
      <c r="B242" s="89"/>
      <c r="C242" s="89"/>
      <c r="D242" s="18">
        <f t="shared" si="61"/>
        <v>0</v>
      </c>
      <c r="E242" s="18">
        <f>B242*A231</f>
        <v>0</v>
      </c>
      <c r="F242" s="18">
        <f t="shared" si="62"/>
        <v>0</v>
      </c>
      <c r="G242" s="142"/>
      <c r="H242" s="18"/>
      <c r="I242" s="89">
        <f t="shared" si="63"/>
        <v>0</v>
      </c>
      <c r="J242" s="116"/>
      <c r="K242" s="3">
        <f t="shared" si="64"/>
        <v>0</v>
      </c>
      <c r="L242" s="3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5.75" customHeight="1">
      <c r="A243" s="1"/>
      <c r="B243" s="89"/>
      <c r="C243" s="89"/>
      <c r="D243" s="18">
        <f t="shared" si="61"/>
        <v>0</v>
      </c>
      <c r="E243" s="18">
        <f>B243*A231</f>
        <v>0</v>
      </c>
      <c r="F243" s="18">
        <f t="shared" si="62"/>
        <v>0</v>
      </c>
      <c r="G243" s="142"/>
      <c r="H243" s="18"/>
      <c r="I243" s="89">
        <f t="shared" si="63"/>
        <v>0</v>
      </c>
      <c r="J243" s="116"/>
      <c r="K243" s="3">
        <f t="shared" si="64"/>
        <v>0</v>
      </c>
      <c r="L243" s="3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5.75" customHeight="1">
      <c r="A244" s="31"/>
      <c r="B244" s="89"/>
      <c r="C244" s="89"/>
      <c r="D244" s="95">
        <f t="shared" si="61"/>
        <v>0</v>
      </c>
      <c r="E244" s="95">
        <f>B244*A231</f>
        <v>0</v>
      </c>
      <c r="F244" s="18">
        <f t="shared" si="62"/>
        <v>0</v>
      </c>
      <c r="G244" s="87"/>
      <c r="H244" s="18"/>
      <c r="I244" s="89">
        <f t="shared" si="63"/>
        <v>0</v>
      </c>
      <c r="J244" s="118"/>
      <c r="K244" s="3">
        <f t="shared" si="64"/>
        <v>0</v>
      </c>
      <c r="L244" s="3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5.75" customHeight="1">
      <c r="A245" s="31"/>
      <c r="B245" s="89"/>
      <c r="C245" s="89"/>
      <c r="D245" s="18">
        <f t="shared" si="61"/>
        <v>0</v>
      </c>
      <c r="E245" s="18">
        <f>B245*A231</f>
        <v>0</v>
      </c>
      <c r="F245" s="18">
        <f t="shared" si="62"/>
        <v>0</v>
      </c>
      <c r="G245" s="143">
        <f>F247/A231</f>
        <v>0</v>
      </c>
      <c r="H245" s="18"/>
      <c r="I245" s="89">
        <f t="shared" si="63"/>
        <v>0</v>
      </c>
      <c r="J245" s="3"/>
      <c r="K245" s="3">
        <f t="shared" si="64"/>
        <v>0</v>
      </c>
      <c r="L245" s="3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5.75" customHeight="1">
      <c r="A246" s="31"/>
      <c r="B246" s="89"/>
      <c r="C246" s="89"/>
      <c r="D246" s="18">
        <f t="shared" si="61"/>
        <v>0</v>
      </c>
      <c r="E246" s="18">
        <f>B246*A231</f>
        <v>0</v>
      </c>
      <c r="F246" s="18">
        <f t="shared" si="62"/>
        <v>0</v>
      </c>
      <c r="G246" s="142"/>
      <c r="H246" s="18"/>
      <c r="I246" s="89">
        <f t="shared" si="63"/>
        <v>0</v>
      </c>
      <c r="J246" s="3"/>
      <c r="K246" s="3">
        <f t="shared" si="64"/>
        <v>0</v>
      </c>
      <c r="L246" s="3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5.75" customHeight="1">
      <c r="A247" s="4" t="s">
        <v>495</v>
      </c>
      <c r="B247" s="97">
        <f>SUM(B233:B246)</f>
        <v>0</v>
      </c>
      <c r="C247" s="96"/>
      <c r="D247" s="97">
        <f t="shared" ref="D247:F247" si="65">SUM(D233:D246)</f>
        <v>0</v>
      </c>
      <c r="E247" s="97">
        <f t="shared" si="65"/>
        <v>0</v>
      </c>
      <c r="F247" s="97">
        <f t="shared" si="65"/>
        <v>0</v>
      </c>
      <c r="G247" s="87"/>
      <c r="H247" s="96"/>
      <c r="I247" s="97">
        <f t="shared" ref="I247:L247" si="66">SUM(I233:I246)</f>
        <v>0</v>
      </c>
      <c r="J247" s="98">
        <f t="shared" si="66"/>
        <v>0</v>
      </c>
      <c r="K247" s="98">
        <f t="shared" si="66"/>
        <v>0</v>
      </c>
      <c r="L247" s="98">
        <f t="shared" si="66"/>
        <v>0</v>
      </c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5.75" customHeight="1">
      <c r="A248" s="8"/>
      <c r="B248" s="100"/>
      <c r="C248" s="100"/>
      <c r="D248" s="100"/>
      <c r="E248" s="100"/>
      <c r="F248" s="100"/>
      <c r="G248" s="100"/>
      <c r="H248" s="100"/>
      <c r="I248" s="101" t="s">
        <v>496</v>
      </c>
      <c r="J248" s="100"/>
      <c r="K248" s="100"/>
      <c r="L248" s="101" t="s">
        <v>497</v>
      </c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5.75" customHeight="1">
      <c r="A249" s="8"/>
      <c r="B249" s="100"/>
      <c r="C249" s="100"/>
      <c r="D249" s="100"/>
      <c r="E249" s="100"/>
      <c r="F249" s="100"/>
      <c r="G249" s="100"/>
      <c r="H249" s="100"/>
      <c r="I249" s="104">
        <f>G245*A231</f>
        <v>0</v>
      </c>
      <c r="J249" s="100"/>
      <c r="K249" s="100"/>
      <c r="L249" s="104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5.75" customHeight="1">
      <c r="A252" s="66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6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5.75" customHeight="1">
      <c r="A253" s="78" t="s">
        <v>478</v>
      </c>
      <c r="B253" s="79" t="s">
        <v>479</v>
      </c>
      <c r="C253" s="75"/>
      <c r="D253" s="76"/>
      <c r="E253" s="80" t="s">
        <v>480</v>
      </c>
      <c r="F253" s="75"/>
      <c r="G253" s="76"/>
      <c r="H253" s="79" t="s">
        <v>481</v>
      </c>
      <c r="I253" s="75"/>
      <c r="J253" s="75"/>
      <c r="K253" s="75"/>
      <c r="L253" s="76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5.75" customHeight="1">
      <c r="A254" s="177">
        <v>4.0</v>
      </c>
      <c r="B254" s="82" t="s">
        <v>482</v>
      </c>
      <c r="C254" s="82" t="s">
        <v>483</v>
      </c>
      <c r="D254" s="82" t="s">
        <v>484</v>
      </c>
      <c r="E254" s="82" t="s">
        <v>485</v>
      </c>
      <c r="F254" s="82" t="s">
        <v>484</v>
      </c>
      <c r="G254" s="82" t="s">
        <v>524</v>
      </c>
      <c r="H254" s="82" t="s">
        <v>486</v>
      </c>
      <c r="I254" s="82" t="s">
        <v>487</v>
      </c>
      <c r="J254" s="147" t="s">
        <v>488</v>
      </c>
      <c r="K254" s="85" t="s">
        <v>489</v>
      </c>
      <c r="L254" s="85" t="s">
        <v>490</v>
      </c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5.75" customHeight="1">
      <c r="A255" s="86" t="s">
        <v>491</v>
      </c>
      <c r="B255" s="87"/>
      <c r="C255" s="87"/>
      <c r="D255" s="87"/>
      <c r="E255" s="87"/>
      <c r="F255" s="87"/>
      <c r="G255" s="87"/>
      <c r="H255" s="87"/>
      <c r="I255" s="87"/>
      <c r="J255" s="115"/>
      <c r="K255" s="87"/>
      <c r="L255" s="8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5.75" customHeight="1">
      <c r="A256" s="2"/>
      <c r="B256" s="89"/>
      <c r="C256" s="89"/>
      <c r="D256" s="18">
        <f t="shared" ref="D256:D269" si="67">C256*B256</f>
        <v>0</v>
      </c>
      <c r="E256" s="18">
        <f>B256*A254</f>
        <v>0</v>
      </c>
      <c r="F256" s="18">
        <f t="shared" ref="F256:F269" si="68">E256*C256</f>
        <v>0</v>
      </c>
      <c r="G256" s="140">
        <v>0.0</v>
      </c>
      <c r="H256" s="18"/>
      <c r="I256" s="89">
        <f t="shared" ref="I256:I269" si="69">H256*E256</f>
        <v>0</v>
      </c>
      <c r="J256" s="116"/>
      <c r="K256" s="3">
        <f t="shared" ref="K256:K269" si="70">J256*I256</f>
        <v>0</v>
      </c>
      <c r="L256" s="3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5.75" customHeight="1">
      <c r="A257" s="2"/>
      <c r="B257" s="89"/>
      <c r="C257" s="89"/>
      <c r="D257" s="18">
        <f t="shared" si="67"/>
        <v>0</v>
      </c>
      <c r="E257" s="18">
        <f>B257*A254</f>
        <v>0</v>
      </c>
      <c r="F257" s="18">
        <f t="shared" si="68"/>
        <v>0</v>
      </c>
      <c r="G257" s="87"/>
      <c r="H257" s="18"/>
      <c r="I257" s="89">
        <f t="shared" si="69"/>
        <v>0</v>
      </c>
      <c r="J257" s="116"/>
      <c r="K257" s="3">
        <f t="shared" si="70"/>
        <v>0</v>
      </c>
      <c r="L257" s="3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5.75" customHeight="1">
      <c r="A258" s="2"/>
      <c r="B258" s="18"/>
      <c r="C258" s="18"/>
      <c r="D258" s="18">
        <f t="shared" si="67"/>
        <v>0</v>
      </c>
      <c r="E258" s="18">
        <f>B258*A254</f>
        <v>0</v>
      </c>
      <c r="F258" s="18">
        <f t="shared" si="68"/>
        <v>0</v>
      </c>
      <c r="G258" s="148" t="s">
        <v>527</v>
      </c>
      <c r="H258" s="18"/>
      <c r="I258" s="89">
        <f t="shared" si="69"/>
        <v>0</v>
      </c>
      <c r="J258" s="116"/>
      <c r="K258" s="3">
        <f t="shared" si="70"/>
        <v>0</v>
      </c>
      <c r="L258" s="3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5.75" customHeight="1">
      <c r="A259" s="2"/>
      <c r="B259" s="18"/>
      <c r="C259" s="18"/>
      <c r="D259" s="18">
        <f t="shared" si="67"/>
        <v>0</v>
      </c>
      <c r="E259" s="18">
        <f>B259*A254</f>
        <v>0</v>
      </c>
      <c r="F259" s="18">
        <f t="shared" si="68"/>
        <v>0</v>
      </c>
      <c r="G259" s="142"/>
      <c r="H259" s="18"/>
      <c r="I259" s="89">
        <f t="shared" si="69"/>
        <v>0</v>
      </c>
      <c r="J259" s="116"/>
      <c r="K259" s="3">
        <f t="shared" si="70"/>
        <v>0</v>
      </c>
      <c r="L259" s="3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5.75" customHeight="1">
      <c r="A260" s="2"/>
      <c r="B260" s="18"/>
      <c r="C260" s="18"/>
      <c r="D260" s="18">
        <f t="shared" si="67"/>
        <v>0</v>
      </c>
      <c r="E260" s="18">
        <f>B260*A254</f>
        <v>0</v>
      </c>
      <c r="F260" s="18">
        <f t="shared" si="68"/>
        <v>0</v>
      </c>
      <c r="G260" s="142"/>
      <c r="H260" s="18"/>
      <c r="I260" s="89">
        <f t="shared" si="69"/>
        <v>0</v>
      </c>
      <c r="J260" s="116"/>
      <c r="K260" s="3">
        <f t="shared" si="70"/>
        <v>0</v>
      </c>
      <c r="L260" s="3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5.75" customHeight="1">
      <c r="A261" s="2"/>
      <c r="B261" s="18"/>
      <c r="C261" s="18"/>
      <c r="D261" s="18">
        <f t="shared" si="67"/>
        <v>0</v>
      </c>
      <c r="E261" s="18">
        <f>B261*A254</f>
        <v>0</v>
      </c>
      <c r="F261" s="18">
        <f t="shared" si="68"/>
        <v>0</v>
      </c>
      <c r="G261" s="87"/>
      <c r="H261" s="18"/>
      <c r="I261" s="89">
        <f t="shared" si="69"/>
        <v>0</v>
      </c>
      <c r="J261" s="116"/>
      <c r="K261" s="3">
        <f t="shared" si="70"/>
        <v>0</v>
      </c>
      <c r="L261" s="3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5.75" customHeight="1">
      <c r="A262" s="2"/>
      <c r="B262" s="18"/>
      <c r="C262" s="18"/>
      <c r="D262" s="18">
        <f t="shared" si="67"/>
        <v>0</v>
      </c>
      <c r="E262" s="18">
        <f>B262*A254</f>
        <v>0</v>
      </c>
      <c r="F262" s="18">
        <f t="shared" si="68"/>
        <v>0</v>
      </c>
      <c r="G262" s="59"/>
      <c r="H262" s="18"/>
      <c r="I262" s="89">
        <f t="shared" si="69"/>
        <v>0</v>
      </c>
      <c r="J262" s="116"/>
      <c r="K262" s="3">
        <f t="shared" si="70"/>
        <v>0</v>
      </c>
      <c r="L262" s="3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5.75" customHeight="1">
      <c r="A263" s="2"/>
      <c r="B263" s="89"/>
      <c r="C263" s="89"/>
      <c r="D263" s="18">
        <f t="shared" si="67"/>
        <v>0</v>
      </c>
      <c r="E263" s="18">
        <f>B263*A254</f>
        <v>0</v>
      </c>
      <c r="F263" s="18">
        <f t="shared" si="68"/>
        <v>0</v>
      </c>
      <c r="G263" s="148" t="s">
        <v>528</v>
      </c>
      <c r="H263" s="18"/>
      <c r="I263" s="89">
        <f t="shared" si="69"/>
        <v>0</v>
      </c>
      <c r="J263" s="116"/>
      <c r="K263" s="3">
        <f t="shared" si="70"/>
        <v>0</v>
      </c>
      <c r="L263" s="3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5.75" customHeight="1">
      <c r="A264" s="2"/>
      <c r="B264" s="89"/>
      <c r="C264" s="89"/>
      <c r="D264" s="18">
        <f t="shared" si="67"/>
        <v>0</v>
      </c>
      <c r="E264" s="18">
        <f>B264*A254</f>
        <v>0</v>
      </c>
      <c r="F264" s="18">
        <f t="shared" si="68"/>
        <v>0</v>
      </c>
      <c r="G264" s="142"/>
      <c r="H264" s="18"/>
      <c r="I264" s="89">
        <f t="shared" si="69"/>
        <v>0</v>
      </c>
      <c r="J264" s="116"/>
      <c r="K264" s="3">
        <f t="shared" si="70"/>
        <v>0</v>
      </c>
      <c r="L264" s="3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5.75" customHeight="1">
      <c r="A265" s="1"/>
      <c r="B265" s="89"/>
      <c r="C265" s="89"/>
      <c r="D265" s="18">
        <f t="shared" si="67"/>
        <v>0</v>
      </c>
      <c r="E265" s="18">
        <f>B265*A254</f>
        <v>0</v>
      </c>
      <c r="F265" s="18">
        <f t="shared" si="68"/>
        <v>0</v>
      </c>
      <c r="G265" s="142"/>
      <c r="H265" s="18"/>
      <c r="I265" s="89">
        <f t="shared" si="69"/>
        <v>0</v>
      </c>
      <c r="J265" s="116"/>
      <c r="K265" s="3">
        <f t="shared" si="70"/>
        <v>0</v>
      </c>
      <c r="L265" s="3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5.75" customHeight="1">
      <c r="A266" s="1"/>
      <c r="B266" s="89"/>
      <c r="C266" s="89"/>
      <c r="D266" s="18">
        <f t="shared" si="67"/>
        <v>0</v>
      </c>
      <c r="E266" s="18">
        <f>B266*A254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5.75" customHeight="1">
      <c r="A267" s="31"/>
      <c r="B267" s="89"/>
      <c r="C267" s="89"/>
      <c r="D267" s="95">
        <f t="shared" si="67"/>
        <v>0</v>
      </c>
      <c r="E267" s="95">
        <f>B267*A254</f>
        <v>0</v>
      </c>
      <c r="F267" s="18">
        <f t="shared" si="68"/>
        <v>0</v>
      </c>
      <c r="G267" s="87"/>
      <c r="H267" s="18"/>
      <c r="I267" s="89">
        <f t="shared" si="69"/>
        <v>0</v>
      </c>
      <c r="J267" s="118"/>
      <c r="K267" s="3">
        <f t="shared" si="70"/>
        <v>0</v>
      </c>
      <c r="L267" s="3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5.75" customHeight="1">
      <c r="A268" s="31"/>
      <c r="B268" s="89"/>
      <c r="C268" s="89"/>
      <c r="D268" s="18">
        <f t="shared" si="67"/>
        <v>0</v>
      </c>
      <c r="E268" s="18">
        <f>B268*A254</f>
        <v>0</v>
      </c>
      <c r="F268" s="18">
        <f t="shared" si="68"/>
        <v>0</v>
      </c>
      <c r="G268" s="143">
        <f>F270/A254</f>
        <v>0</v>
      </c>
      <c r="H268" s="18"/>
      <c r="I268" s="89">
        <f t="shared" si="69"/>
        <v>0</v>
      </c>
      <c r="J268" s="3"/>
      <c r="K268" s="3">
        <f t="shared" si="70"/>
        <v>0</v>
      </c>
      <c r="L268" s="3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5.75" customHeight="1">
      <c r="A269" s="31"/>
      <c r="B269" s="89"/>
      <c r="C269" s="89"/>
      <c r="D269" s="18">
        <f t="shared" si="67"/>
        <v>0</v>
      </c>
      <c r="E269" s="18">
        <f>B269*A254</f>
        <v>0</v>
      </c>
      <c r="F269" s="18">
        <f t="shared" si="68"/>
        <v>0</v>
      </c>
      <c r="G269" s="142"/>
      <c r="H269" s="18"/>
      <c r="I269" s="89">
        <f t="shared" si="69"/>
        <v>0</v>
      </c>
      <c r="J269" s="3"/>
      <c r="K269" s="3">
        <f t="shared" si="70"/>
        <v>0</v>
      </c>
      <c r="L269" s="3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5.75" customHeight="1">
      <c r="A270" s="4" t="s">
        <v>495</v>
      </c>
      <c r="B270" s="97">
        <f>SUM(B256:B269)</f>
        <v>0</v>
      </c>
      <c r="C270" s="96"/>
      <c r="D270" s="97">
        <f t="shared" ref="D270:F270" si="71">SUM(D256:D269)</f>
        <v>0</v>
      </c>
      <c r="E270" s="97">
        <f t="shared" si="71"/>
        <v>0</v>
      </c>
      <c r="F270" s="97">
        <f t="shared" si="71"/>
        <v>0</v>
      </c>
      <c r="G270" s="87"/>
      <c r="H270" s="96"/>
      <c r="I270" s="97">
        <f t="shared" ref="I270:L270" si="72">SUM(I256:I269)</f>
        <v>0</v>
      </c>
      <c r="J270" s="98">
        <f t="shared" si="72"/>
        <v>0</v>
      </c>
      <c r="K270" s="98">
        <f t="shared" si="72"/>
        <v>0</v>
      </c>
      <c r="L270" s="98">
        <f t="shared" si="72"/>
        <v>0</v>
      </c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5.75" customHeight="1">
      <c r="A271" s="8"/>
      <c r="B271" s="100"/>
      <c r="C271" s="100"/>
      <c r="D271" s="100"/>
      <c r="E271" s="100"/>
      <c r="F271" s="100"/>
      <c r="G271" s="100"/>
      <c r="H271" s="100"/>
      <c r="I271" s="101" t="s">
        <v>496</v>
      </c>
      <c r="J271" s="100"/>
      <c r="K271" s="100"/>
      <c r="L271" s="101" t="s">
        <v>497</v>
      </c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5.75" customHeight="1">
      <c r="A272" s="8"/>
      <c r="B272" s="100"/>
      <c r="C272" s="100"/>
      <c r="D272" s="100"/>
      <c r="E272" s="100"/>
      <c r="F272" s="100"/>
      <c r="G272" s="100"/>
      <c r="H272" s="100"/>
      <c r="I272" s="104">
        <f>G268*A254</f>
        <v>0</v>
      </c>
      <c r="J272" s="100"/>
      <c r="K272" s="100"/>
      <c r="L272" s="104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5.75" customHeight="1">
      <c r="A273" s="8"/>
      <c r="B273" s="100"/>
      <c r="C273" s="100"/>
      <c r="D273" s="100"/>
      <c r="E273" s="100"/>
      <c r="F273" s="100"/>
      <c r="G273" s="100"/>
      <c r="H273" s="100"/>
      <c r="I273" s="107"/>
      <c r="J273" s="100"/>
      <c r="K273" s="100"/>
      <c r="L273" s="10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5.75" customHeight="1">
      <c r="A275" s="66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6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5.75" customHeight="1">
      <c r="A276" s="78" t="s">
        <v>478</v>
      </c>
      <c r="B276" s="79" t="s">
        <v>479</v>
      </c>
      <c r="C276" s="75"/>
      <c r="D276" s="76"/>
      <c r="E276" s="80" t="s">
        <v>480</v>
      </c>
      <c r="F276" s="75"/>
      <c r="G276" s="76"/>
      <c r="H276" s="79" t="s">
        <v>481</v>
      </c>
      <c r="I276" s="75"/>
      <c r="J276" s="75"/>
      <c r="K276" s="75"/>
      <c r="L276" s="76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5.75" customHeight="1">
      <c r="A277" s="177">
        <v>4.0</v>
      </c>
      <c r="B277" s="82" t="s">
        <v>482</v>
      </c>
      <c r="C277" s="82" t="s">
        <v>483</v>
      </c>
      <c r="D277" s="82" t="s">
        <v>484</v>
      </c>
      <c r="E277" s="82" t="s">
        <v>485</v>
      </c>
      <c r="F277" s="82" t="s">
        <v>484</v>
      </c>
      <c r="G277" s="82" t="s">
        <v>524</v>
      </c>
      <c r="H277" s="82" t="s">
        <v>486</v>
      </c>
      <c r="I277" s="82" t="s">
        <v>487</v>
      </c>
      <c r="J277" s="147" t="s">
        <v>488</v>
      </c>
      <c r="K277" s="85" t="s">
        <v>489</v>
      </c>
      <c r="L277" s="85" t="s">
        <v>490</v>
      </c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5.75" customHeight="1">
      <c r="A278" s="86" t="s">
        <v>491</v>
      </c>
      <c r="B278" s="87"/>
      <c r="C278" s="87"/>
      <c r="D278" s="87"/>
      <c r="E278" s="87"/>
      <c r="F278" s="87"/>
      <c r="G278" s="87"/>
      <c r="H278" s="87"/>
      <c r="I278" s="87"/>
      <c r="J278" s="115"/>
      <c r="K278" s="87"/>
      <c r="L278" s="8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5.75" customHeight="1">
      <c r="A279" s="2"/>
      <c r="B279" s="89"/>
      <c r="C279" s="89"/>
      <c r="D279" s="18">
        <f t="shared" ref="D279:D292" si="73">C279*B279</f>
        <v>0</v>
      </c>
      <c r="E279" s="18">
        <f>B279*A277</f>
        <v>0</v>
      </c>
      <c r="F279" s="18">
        <f t="shared" ref="F279:F292" si="74">E279*C279</f>
        <v>0</v>
      </c>
      <c r="G279" s="140">
        <v>0.0</v>
      </c>
      <c r="H279" s="18"/>
      <c r="I279" s="89">
        <f t="shared" ref="I279:I292" si="75">H279*E279</f>
        <v>0</v>
      </c>
      <c r="J279" s="116"/>
      <c r="K279" s="3">
        <f t="shared" ref="K279:K292" si="76">J279*I279</f>
        <v>0</v>
      </c>
      <c r="L279" s="3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5.75" customHeight="1">
      <c r="A280" s="2"/>
      <c r="B280" s="89"/>
      <c r="C280" s="89"/>
      <c r="D280" s="18">
        <f t="shared" si="73"/>
        <v>0</v>
      </c>
      <c r="E280" s="18">
        <f>B280*A277</f>
        <v>0</v>
      </c>
      <c r="F280" s="18">
        <f t="shared" si="74"/>
        <v>0</v>
      </c>
      <c r="G280" s="87"/>
      <c r="H280" s="18"/>
      <c r="I280" s="89">
        <f t="shared" si="75"/>
        <v>0</v>
      </c>
      <c r="J280" s="116"/>
      <c r="K280" s="3">
        <f t="shared" si="76"/>
        <v>0</v>
      </c>
      <c r="L280" s="3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5.75" customHeight="1">
      <c r="A281" s="2"/>
      <c r="B281" s="18"/>
      <c r="C281" s="18"/>
      <c r="D281" s="18">
        <f t="shared" si="73"/>
        <v>0</v>
      </c>
      <c r="E281" s="18">
        <f>B281*A277</f>
        <v>0</v>
      </c>
      <c r="F281" s="18">
        <f t="shared" si="74"/>
        <v>0</v>
      </c>
      <c r="G281" s="148" t="s">
        <v>527</v>
      </c>
      <c r="H281" s="18"/>
      <c r="I281" s="89">
        <f t="shared" si="75"/>
        <v>0</v>
      </c>
      <c r="J281" s="116"/>
      <c r="K281" s="3">
        <f t="shared" si="76"/>
        <v>0</v>
      </c>
      <c r="L281" s="3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5.75" customHeight="1">
      <c r="A282" s="2"/>
      <c r="B282" s="18"/>
      <c r="C282" s="18"/>
      <c r="D282" s="18">
        <f t="shared" si="73"/>
        <v>0</v>
      </c>
      <c r="E282" s="18">
        <f>B282*A277</f>
        <v>0</v>
      </c>
      <c r="F282" s="18">
        <f t="shared" si="74"/>
        <v>0</v>
      </c>
      <c r="G282" s="142"/>
      <c r="H282" s="18"/>
      <c r="I282" s="89">
        <f t="shared" si="75"/>
        <v>0</v>
      </c>
      <c r="J282" s="116"/>
      <c r="K282" s="3">
        <f t="shared" si="76"/>
        <v>0</v>
      </c>
      <c r="L282" s="3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5.75" customHeight="1">
      <c r="A283" s="2"/>
      <c r="B283" s="18"/>
      <c r="C283" s="18"/>
      <c r="D283" s="18">
        <f t="shared" si="73"/>
        <v>0</v>
      </c>
      <c r="E283" s="18">
        <f>B283*A277</f>
        <v>0</v>
      </c>
      <c r="F283" s="18">
        <f t="shared" si="74"/>
        <v>0</v>
      </c>
      <c r="G283" s="142"/>
      <c r="H283" s="18"/>
      <c r="I283" s="89">
        <f t="shared" si="75"/>
        <v>0</v>
      </c>
      <c r="J283" s="116"/>
      <c r="K283" s="3">
        <f t="shared" si="76"/>
        <v>0</v>
      </c>
      <c r="L283" s="3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5.75" customHeight="1">
      <c r="A284" s="2"/>
      <c r="B284" s="18"/>
      <c r="C284" s="18"/>
      <c r="D284" s="18">
        <f t="shared" si="73"/>
        <v>0</v>
      </c>
      <c r="E284" s="18">
        <f>B284*A277</f>
        <v>0</v>
      </c>
      <c r="F284" s="18">
        <f t="shared" si="74"/>
        <v>0</v>
      </c>
      <c r="G284" s="87"/>
      <c r="H284" s="18"/>
      <c r="I284" s="89">
        <f t="shared" si="75"/>
        <v>0</v>
      </c>
      <c r="J284" s="116"/>
      <c r="K284" s="3">
        <f t="shared" si="76"/>
        <v>0</v>
      </c>
      <c r="L284" s="3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5.75" customHeight="1">
      <c r="A285" s="2"/>
      <c r="B285" s="18"/>
      <c r="C285" s="18"/>
      <c r="D285" s="18">
        <f t="shared" si="73"/>
        <v>0</v>
      </c>
      <c r="E285" s="18">
        <f>B285*A277</f>
        <v>0</v>
      </c>
      <c r="F285" s="18">
        <f t="shared" si="74"/>
        <v>0</v>
      </c>
      <c r="G285" s="59"/>
      <c r="H285" s="18"/>
      <c r="I285" s="89">
        <f t="shared" si="75"/>
        <v>0</v>
      </c>
      <c r="J285" s="116"/>
      <c r="K285" s="3">
        <f t="shared" si="76"/>
        <v>0</v>
      </c>
      <c r="L285" s="3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5.75" customHeight="1">
      <c r="A286" s="2"/>
      <c r="B286" s="89"/>
      <c r="C286" s="89"/>
      <c r="D286" s="18">
        <f t="shared" si="73"/>
        <v>0</v>
      </c>
      <c r="E286" s="18">
        <f>B286*A277</f>
        <v>0</v>
      </c>
      <c r="F286" s="18">
        <f t="shared" si="74"/>
        <v>0</v>
      </c>
      <c r="G286" s="148" t="s">
        <v>528</v>
      </c>
      <c r="H286" s="18"/>
      <c r="I286" s="89">
        <f t="shared" si="75"/>
        <v>0</v>
      </c>
      <c r="J286" s="116"/>
      <c r="K286" s="3">
        <f t="shared" si="76"/>
        <v>0</v>
      </c>
      <c r="L286" s="3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5.75" customHeight="1">
      <c r="A287" s="2"/>
      <c r="B287" s="89"/>
      <c r="C287" s="89"/>
      <c r="D287" s="18">
        <f t="shared" si="73"/>
        <v>0</v>
      </c>
      <c r="E287" s="18">
        <f>B287*A277</f>
        <v>0</v>
      </c>
      <c r="F287" s="18">
        <f t="shared" si="74"/>
        <v>0</v>
      </c>
      <c r="G287" s="142"/>
      <c r="H287" s="18"/>
      <c r="I287" s="89">
        <f t="shared" si="75"/>
        <v>0</v>
      </c>
      <c r="J287" s="116"/>
      <c r="K287" s="3">
        <f t="shared" si="76"/>
        <v>0</v>
      </c>
      <c r="L287" s="3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5.75" customHeight="1">
      <c r="A288" s="1"/>
      <c r="B288" s="89"/>
      <c r="C288" s="89"/>
      <c r="D288" s="18">
        <f t="shared" si="73"/>
        <v>0</v>
      </c>
      <c r="E288" s="18">
        <f>B288*A277</f>
        <v>0</v>
      </c>
      <c r="F288" s="18">
        <f t="shared" si="74"/>
        <v>0</v>
      </c>
      <c r="G288" s="142"/>
      <c r="H288" s="18"/>
      <c r="I288" s="89">
        <f t="shared" si="75"/>
        <v>0</v>
      </c>
      <c r="J288" s="116"/>
      <c r="K288" s="3">
        <f t="shared" si="76"/>
        <v>0</v>
      </c>
      <c r="L288" s="3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5.75" customHeight="1">
      <c r="A289" s="1"/>
      <c r="B289" s="89"/>
      <c r="C289" s="89"/>
      <c r="D289" s="18">
        <f t="shared" si="73"/>
        <v>0</v>
      </c>
      <c r="E289" s="18">
        <f>B289*A277</f>
        <v>0</v>
      </c>
      <c r="F289" s="18">
        <f t="shared" si="74"/>
        <v>0</v>
      </c>
      <c r="G289" s="142"/>
      <c r="H289" s="18"/>
      <c r="I289" s="89">
        <f t="shared" si="75"/>
        <v>0</v>
      </c>
      <c r="J289" s="116"/>
      <c r="K289" s="3">
        <f t="shared" si="76"/>
        <v>0</v>
      </c>
      <c r="L289" s="3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5.75" customHeight="1">
      <c r="A290" s="31"/>
      <c r="B290" s="89"/>
      <c r="C290" s="89"/>
      <c r="D290" s="95">
        <f t="shared" si="73"/>
        <v>0</v>
      </c>
      <c r="E290" s="95">
        <f>B290*A277</f>
        <v>0</v>
      </c>
      <c r="F290" s="18">
        <f t="shared" si="74"/>
        <v>0</v>
      </c>
      <c r="G290" s="87"/>
      <c r="H290" s="18"/>
      <c r="I290" s="89">
        <f t="shared" si="75"/>
        <v>0</v>
      </c>
      <c r="J290" s="118"/>
      <c r="K290" s="3">
        <f t="shared" si="76"/>
        <v>0</v>
      </c>
      <c r="L290" s="3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5.75" customHeight="1">
      <c r="A291" s="31"/>
      <c r="B291" s="89"/>
      <c r="C291" s="89"/>
      <c r="D291" s="18">
        <f t="shared" si="73"/>
        <v>0</v>
      </c>
      <c r="E291" s="18">
        <f>B291*A277</f>
        <v>0</v>
      </c>
      <c r="F291" s="18">
        <f t="shared" si="74"/>
        <v>0</v>
      </c>
      <c r="G291" s="143">
        <f>F293/A277</f>
        <v>0</v>
      </c>
      <c r="H291" s="18"/>
      <c r="I291" s="89">
        <f t="shared" si="75"/>
        <v>0</v>
      </c>
      <c r="J291" s="3"/>
      <c r="K291" s="3">
        <f t="shared" si="76"/>
        <v>0</v>
      </c>
      <c r="L291" s="3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5.75" customHeight="1">
      <c r="A292" s="31"/>
      <c r="B292" s="89"/>
      <c r="C292" s="89"/>
      <c r="D292" s="18">
        <f t="shared" si="73"/>
        <v>0</v>
      </c>
      <c r="E292" s="18">
        <f>B292*A277</f>
        <v>0</v>
      </c>
      <c r="F292" s="18">
        <f t="shared" si="74"/>
        <v>0</v>
      </c>
      <c r="G292" s="142"/>
      <c r="H292" s="18"/>
      <c r="I292" s="89">
        <f t="shared" si="75"/>
        <v>0</v>
      </c>
      <c r="J292" s="3"/>
      <c r="K292" s="3">
        <f t="shared" si="76"/>
        <v>0</v>
      </c>
      <c r="L292" s="3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5.75" customHeight="1">
      <c r="A293" s="4" t="s">
        <v>495</v>
      </c>
      <c r="B293" s="97">
        <f>SUM(B279:B292)</f>
        <v>0</v>
      </c>
      <c r="C293" s="96"/>
      <c r="D293" s="97">
        <f t="shared" ref="D293:F293" si="77">SUM(D279:D292)</f>
        <v>0</v>
      </c>
      <c r="E293" s="97">
        <f t="shared" si="77"/>
        <v>0</v>
      </c>
      <c r="F293" s="97">
        <f t="shared" si="77"/>
        <v>0</v>
      </c>
      <c r="G293" s="87"/>
      <c r="H293" s="96"/>
      <c r="I293" s="97">
        <f t="shared" ref="I293:L293" si="78">SUM(I279:I292)</f>
        <v>0</v>
      </c>
      <c r="J293" s="98">
        <f t="shared" si="78"/>
        <v>0</v>
      </c>
      <c r="K293" s="98">
        <f t="shared" si="78"/>
        <v>0</v>
      </c>
      <c r="L293" s="98">
        <f t="shared" si="78"/>
        <v>0</v>
      </c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5.75" customHeight="1">
      <c r="A294" s="8"/>
      <c r="B294" s="100"/>
      <c r="C294" s="100"/>
      <c r="D294" s="100"/>
      <c r="E294" s="100"/>
      <c r="F294" s="100"/>
      <c r="G294" s="100"/>
      <c r="H294" s="100"/>
      <c r="I294" s="101" t="s">
        <v>496</v>
      </c>
      <c r="J294" s="100"/>
      <c r="K294" s="100"/>
      <c r="L294" s="101" t="s">
        <v>497</v>
      </c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5.75" customHeight="1">
      <c r="A295" s="8"/>
      <c r="B295" s="100"/>
      <c r="C295" s="100"/>
      <c r="D295" s="100"/>
      <c r="E295" s="100"/>
      <c r="F295" s="100"/>
      <c r="G295" s="100"/>
      <c r="H295" s="100"/>
      <c r="I295" s="104">
        <f>G291*A277</f>
        <v>0</v>
      </c>
      <c r="J295" s="100"/>
      <c r="K295" s="100"/>
      <c r="L295" s="104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5.75" customHeight="1">
      <c r="A298" s="66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6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5.75" customHeight="1">
      <c r="A299" s="78" t="s">
        <v>478</v>
      </c>
      <c r="B299" s="79" t="s">
        <v>479</v>
      </c>
      <c r="C299" s="75"/>
      <c r="D299" s="76"/>
      <c r="E299" s="80" t="s">
        <v>480</v>
      </c>
      <c r="F299" s="75"/>
      <c r="G299" s="76"/>
      <c r="H299" s="79" t="s">
        <v>481</v>
      </c>
      <c r="I299" s="75"/>
      <c r="J299" s="75"/>
      <c r="K299" s="75"/>
      <c r="L299" s="76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177">
        <v>4.0</v>
      </c>
      <c r="B300" s="82" t="s">
        <v>482</v>
      </c>
      <c r="C300" s="82" t="s">
        <v>483</v>
      </c>
      <c r="D300" s="82" t="s">
        <v>484</v>
      </c>
      <c r="E300" s="82" t="s">
        <v>485</v>
      </c>
      <c r="F300" s="82" t="s">
        <v>484</v>
      </c>
      <c r="G300" s="82" t="s">
        <v>524</v>
      </c>
      <c r="H300" s="82" t="s">
        <v>486</v>
      </c>
      <c r="I300" s="82" t="s">
        <v>487</v>
      </c>
      <c r="J300" s="147" t="s">
        <v>488</v>
      </c>
      <c r="K300" s="85" t="s">
        <v>489</v>
      </c>
      <c r="L300" s="85" t="s">
        <v>490</v>
      </c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5.75" customHeight="1">
      <c r="A301" s="86" t="s">
        <v>491</v>
      </c>
      <c r="B301" s="87"/>
      <c r="C301" s="87"/>
      <c r="D301" s="87"/>
      <c r="E301" s="87"/>
      <c r="F301" s="87"/>
      <c r="G301" s="87"/>
      <c r="H301" s="87"/>
      <c r="I301" s="87"/>
      <c r="J301" s="115"/>
      <c r="K301" s="87"/>
      <c r="L301" s="8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5.75" customHeight="1">
      <c r="A302" s="2"/>
      <c r="B302" s="89"/>
      <c r="C302" s="89"/>
      <c r="D302" s="18">
        <f t="shared" ref="D302:D315" si="79">C302*B302</f>
        <v>0</v>
      </c>
      <c r="E302" s="18">
        <f>B302*A300</f>
        <v>0</v>
      </c>
      <c r="F302" s="18">
        <f t="shared" ref="F302:F315" si="80">E302*C302</f>
        <v>0</v>
      </c>
      <c r="G302" s="140">
        <v>0.0</v>
      </c>
      <c r="H302" s="18"/>
      <c r="I302" s="89">
        <f t="shared" ref="I302:I315" si="81">H302*E302</f>
        <v>0</v>
      </c>
      <c r="J302" s="116"/>
      <c r="K302" s="3">
        <f t="shared" ref="K302:K315" si="82">J302*I302</f>
        <v>0</v>
      </c>
      <c r="L302" s="3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5.75" customHeight="1">
      <c r="A303" s="2"/>
      <c r="B303" s="89"/>
      <c r="C303" s="89"/>
      <c r="D303" s="18">
        <f t="shared" si="79"/>
        <v>0</v>
      </c>
      <c r="E303" s="18">
        <f>B303*A300</f>
        <v>0</v>
      </c>
      <c r="F303" s="18">
        <f t="shared" si="80"/>
        <v>0</v>
      </c>
      <c r="G303" s="87"/>
      <c r="H303" s="18"/>
      <c r="I303" s="89">
        <f t="shared" si="81"/>
        <v>0</v>
      </c>
      <c r="J303" s="116"/>
      <c r="K303" s="3">
        <f t="shared" si="82"/>
        <v>0</v>
      </c>
      <c r="L303" s="3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5.75" customHeight="1">
      <c r="A304" s="2"/>
      <c r="B304" s="18"/>
      <c r="C304" s="18"/>
      <c r="D304" s="18">
        <f t="shared" si="79"/>
        <v>0</v>
      </c>
      <c r="E304" s="18">
        <f>B304*A300</f>
        <v>0</v>
      </c>
      <c r="F304" s="18">
        <f t="shared" si="80"/>
        <v>0</v>
      </c>
      <c r="G304" s="148" t="s">
        <v>527</v>
      </c>
      <c r="H304" s="18"/>
      <c r="I304" s="89">
        <f t="shared" si="81"/>
        <v>0</v>
      </c>
      <c r="J304" s="116"/>
      <c r="K304" s="3">
        <f t="shared" si="82"/>
        <v>0</v>
      </c>
      <c r="L304" s="3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5.75" customHeight="1">
      <c r="A305" s="2"/>
      <c r="B305" s="18"/>
      <c r="C305" s="18"/>
      <c r="D305" s="18">
        <f t="shared" si="79"/>
        <v>0</v>
      </c>
      <c r="E305" s="18">
        <f>B305*A300</f>
        <v>0</v>
      </c>
      <c r="F305" s="18">
        <f t="shared" si="80"/>
        <v>0</v>
      </c>
      <c r="G305" s="142"/>
      <c r="H305" s="18"/>
      <c r="I305" s="89">
        <f t="shared" si="81"/>
        <v>0</v>
      </c>
      <c r="J305" s="116"/>
      <c r="K305" s="3">
        <f t="shared" si="82"/>
        <v>0</v>
      </c>
      <c r="L305" s="3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5.75" customHeight="1">
      <c r="A306" s="2"/>
      <c r="B306" s="18"/>
      <c r="C306" s="18"/>
      <c r="D306" s="18">
        <f t="shared" si="79"/>
        <v>0</v>
      </c>
      <c r="E306" s="18">
        <f>B306*A300</f>
        <v>0</v>
      </c>
      <c r="F306" s="18">
        <f t="shared" si="80"/>
        <v>0</v>
      </c>
      <c r="G306" s="142"/>
      <c r="H306" s="18"/>
      <c r="I306" s="89">
        <f t="shared" si="81"/>
        <v>0</v>
      </c>
      <c r="J306" s="116"/>
      <c r="K306" s="3">
        <f t="shared" si="82"/>
        <v>0</v>
      </c>
      <c r="L306" s="3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5.75" customHeight="1">
      <c r="A307" s="2"/>
      <c r="B307" s="18"/>
      <c r="C307" s="18"/>
      <c r="D307" s="18">
        <f t="shared" si="79"/>
        <v>0</v>
      </c>
      <c r="E307" s="18">
        <f>B307*A300</f>
        <v>0</v>
      </c>
      <c r="F307" s="18">
        <f t="shared" si="80"/>
        <v>0</v>
      </c>
      <c r="G307" s="87"/>
      <c r="H307" s="18"/>
      <c r="I307" s="89">
        <f t="shared" si="81"/>
        <v>0</v>
      </c>
      <c r="J307" s="116"/>
      <c r="K307" s="3">
        <f t="shared" si="82"/>
        <v>0</v>
      </c>
      <c r="L307" s="3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5.75" customHeight="1">
      <c r="A308" s="2"/>
      <c r="B308" s="18"/>
      <c r="C308" s="18"/>
      <c r="D308" s="18">
        <f t="shared" si="79"/>
        <v>0</v>
      </c>
      <c r="E308" s="18">
        <f>B308*A300</f>
        <v>0</v>
      </c>
      <c r="F308" s="18">
        <f t="shared" si="80"/>
        <v>0</v>
      </c>
      <c r="G308" s="59"/>
      <c r="H308" s="18"/>
      <c r="I308" s="89">
        <f t="shared" si="81"/>
        <v>0</v>
      </c>
      <c r="J308" s="116"/>
      <c r="K308" s="3">
        <f t="shared" si="82"/>
        <v>0</v>
      </c>
      <c r="L308" s="3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5.75" customHeight="1">
      <c r="A309" s="2"/>
      <c r="B309" s="89"/>
      <c r="C309" s="89"/>
      <c r="D309" s="18">
        <f t="shared" si="79"/>
        <v>0</v>
      </c>
      <c r="E309" s="18">
        <f>B309*A300</f>
        <v>0</v>
      </c>
      <c r="F309" s="18">
        <f t="shared" si="80"/>
        <v>0</v>
      </c>
      <c r="G309" s="148" t="s">
        <v>528</v>
      </c>
      <c r="H309" s="18"/>
      <c r="I309" s="89">
        <f t="shared" si="81"/>
        <v>0</v>
      </c>
      <c r="J309" s="116"/>
      <c r="K309" s="3">
        <f t="shared" si="82"/>
        <v>0</v>
      </c>
      <c r="L309" s="3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5.75" customHeight="1">
      <c r="A310" s="2"/>
      <c r="B310" s="89"/>
      <c r="C310" s="89"/>
      <c r="D310" s="18">
        <f t="shared" si="79"/>
        <v>0</v>
      </c>
      <c r="E310" s="18">
        <f>B310*A300</f>
        <v>0</v>
      </c>
      <c r="F310" s="18">
        <f t="shared" si="80"/>
        <v>0</v>
      </c>
      <c r="G310" s="142"/>
      <c r="H310" s="18"/>
      <c r="I310" s="89">
        <f t="shared" si="81"/>
        <v>0</v>
      </c>
      <c r="J310" s="116"/>
      <c r="K310" s="3">
        <f t="shared" si="82"/>
        <v>0</v>
      </c>
      <c r="L310" s="3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5.75" customHeight="1">
      <c r="A311" s="1"/>
      <c r="B311" s="89"/>
      <c r="C311" s="89"/>
      <c r="D311" s="18">
        <f t="shared" si="79"/>
        <v>0</v>
      </c>
      <c r="E311" s="18">
        <f>B311*A300</f>
        <v>0</v>
      </c>
      <c r="F311" s="18">
        <f t="shared" si="80"/>
        <v>0</v>
      </c>
      <c r="G311" s="142"/>
      <c r="H311" s="18"/>
      <c r="I311" s="89">
        <f t="shared" si="81"/>
        <v>0</v>
      </c>
      <c r="J311" s="116"/>
      <c r="K311" s="3">
        <f t="shared" si="82"/>
        <v>0</v>
      </c>
      <c r="L311" s="3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5.75" customHeight="1">
      <c r="A312" s="1"/>
      <c r="B312" s="89"/>
      <c r="C312" s="89"/>
      <c r="D312" s="18">
        <f t="shared" si="79"/>
        <v>0</v>
      </c>
      <c r="E312" s="18">
        <f>B312*A300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5.75" customHeight="1">
      <c r="A313" s="31"/>
      <c r="B313" s="89"/>
      <c r="C313" s="89"/>
      <c r="D313" s="95">
        <f t="shared" si="79"/>
        <v>0</v>
      </c>
      <c r="E313" s="95">
        <f>B313*A300</f>
        <v>0</v>
      </c>
      <c r="F313" s="18">
        <f t="shared" si="80"/>
        <v>0</v>
      </c>
      <c r="G313" s="87"/>
      <c r="H313" s="18"/>
      <c r="I313" s="89">
        <f t="shared" si="81"/>
        <v>0</v>
      </c>
      <c r="J313" s="118"/>
      <c r="K313" s="3">
        <f t="shared" si="82"/>
        <v>0</v>
      </c>
      <c r="L313" s="3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5.75" customHeight="1">
      <c r="A314" s="31"/>
      <c r="B314" s="89"/>
      <c r="C314" s="89"/>
      <c r="D314" s="18">
        <f t="shared" si="79"/>
        <v>0</v>
      </c>
      <c r="E314" s="18">
        <f>B314*A300</f>
        <v>0</v>
      </c>
      <c r="F314" s="18">
        <f t="shared" si="80"/>
        <v>0</v>
      </c>
      <c r="G314" s="143">
        <f>F316/A300</f>
        <v>0</v>
      </c>
      <c r="H314" s="18"/>
      <c r="I314" s="89">
        <f t="shared" si="81"/>
        <v>0</v>
      </c>
      <c r="J314" s="3"/>
      <c r="K314" s="3">
        <f t="shared" si="82"/>
        <v>0</v>
      </c>
      <c r="L314" s="3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5.75" customHeight="1">
      <c r="A315" s="31"/>
      <c r="B315" s="89"/>
      <c r="C315" s="89"/>
      <c r="D315" s="18">
        <f t="shared" si="79"/>
        <v>0</v>
      </c>
      <c r="E315" s="18">
        <f>B315*A300</f>
        <v>0</v>
      </c>
      <c r="F315" s="18">
        <f t="shared" si="80"/>
        <v>0</v>
      </c>
      <c r="G315" s="142"/>
      <c r="H315" s="18"/>
      <c r="I315" s="89">
        <f t="shared" si="81"/>
        <v>0</v>
      </c>
      <c r="J315" s="3"/>
      <c r="K315" s="3">
        <f t="shared" si="82"/>
        <v>0</v>
      </c>
      <c r="L315" s="3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5.75" customHeight="1">
      <c r="A316" s="4" t="s">
        <v>495</v>
      </c>
      <c r="B316" s="97">
        <f>SUM(B302:B315)</f>
        <v>0</v>
      </c>
      <c r="C316" s="96"/>
      <c r="D316" s="97">
        <f t="shared" ref="D316:F316" si="83">SUM(D302:D315)</f>
        <v>0</v>
      </c>
      <c r="E316" s="97">
        <f t="shared" si="83"/>
        <v>0</v>
      </c>
      <c r="F316" s="97">
        <f t="shared" si="83"/>
        <v>0</v>
      </c>
      <c r="G316" s="87"/>
      <c r="H316" s="96"/>
      <c r="I316" s="97">
        <f t="shared" ref="I316:L316" si="84">SUM(I302:I315)</f>
        <v>0</v>
      </c>
      <c r="J316" s="98">
        <f t="shared" si="84"/>
        <v>0</v>
      </c>
      <c r="K316" s="98">
        <f t="shared" si="84"/>
        <v>0</v>
      </c>
      <c r="L316" s="98">
        <f t="shared" si="84"/>
        <v>0</v>
      </c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5.75" customHeight="1">
      <c r="A317" s="8"/>
      <c r="B317" s="100"/>
      <c r="C317" s="100"/>
      <c r="D317" s="100"/>
      <c r="E317" s="100"/>
      <c r="F317" s="100"/>
      <c r="G317" s="100"/>
      <c r="H317" s="100"/>
      <c r="I317" s="101" t="s">
        <v>496</v>
      </c>
      <c r="J317" s="100"/>
      <c r="K317" s="100"/>
      <c r="L317" s="101" t="s">
        <v>497</v>
      </c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5.75" customHeight="1">
      <c r="A318" s="8"/>
      <c r="B318" s="100"/>
      <c r="C318" s="100"/>
      <c r="D318" s="100"/>
      <c r="E318" s="100"/>
      <c r="F318" s="100"/>
      <c r="G318" s="100"/>
      <c r="H318" s="100"/>
      <c r="I318" s="104">
        <f>G314*A300</f>
        <v>0</v>
      </c>
      <c r="J318" s="100"/>
      <c r="K318" s="100"/>
      <c r="L318" s="104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5.75" customHeight="1">
      <c r="A321" s="78" t="s">
        <v>478</v>
      </c>
      <c r="B321" s="79" t="s">
        <v>479</v>
      </c>
      <c r="C321" s="75"/>
      <c r="D321" s="76"/>
      <c r="E321" s="80" t="s">
        <v>480</v>
      </c>
      <c r="F321" s="75"/>
      <c r="G321" s="76"/>
      <c r="H321" s="79" t="s">
        <v>481</v>
      </c>
      <c r="I321" s="75"/>
      <c r="J321" s="75"/>
      <c r="K321" s="75"/>
      <c r="L321" s="76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5.75" customHeight="1">
      <c r="A322" s="177">
        <v>4.0</v>
      </c>
      <c r="B322" s="82" t="s">
        <v>482</v>
      </c>
      <c r="C322" s="82" t="s">
        <v>483</v>
      </c>
      <c r="D322" s="82" t="s">
        <v>484</v>
      </c>
      <c r="E322" s="82" t="s">
        <v>485</v>
      </c>
      <c r="F322" s="82" t="s">
        <v>484</v>
      </c>
      <c r="G322" s="82" t="s">
        <v>524</v>
      </c>
      <c r="H322" s="82" t="s">
        <v>486</v>
      </c>
      <c r="I322" s="82" t="s">
        <v>487</v>
      </c>
      <c r="J322" s="147" t="s">
        <v>488</v>
      </c>
      <c r="K322" s="85" t="s">
        <v>489</v>
      </c>
      <c r="L322" s="85" t="s">
        <v>490</v>
      </c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5.75" customHeight="1">
      <c r="A323" s="86" t="s">
        <v>491</v>
      </c>
      <c r="B323" s="87"/>
      <c r="C323" s="87"/>
      <c r="D323" s="87"/>
      <c r="E323" s="87"/>
      <c r="F323" s="87"/>
      <c r="G323" s="87"/>
      <c r="H323" s="87"/>
      <c r="I323" s="87"/>
      <c r="J323" s="115"/>
      <c r="K323" s="87"/>
      <c r="L323" s="8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5.75" customHeight="1">
      <c r="A324" s="2"/>
      <c r="B324" s="89"/>
      <c r="C324" s="89"/>
      <c r="D324" s="18">
        <f t="shared" ref="D324:D337" si="85">C324*B324</f>
        <v>0</v>
      </c>
      <c r="E324" s="18">
        <f>B324*A322</f>
        <v>0</v>
      </c>
      <c r="F324" s="18">
        <f t="shared" ref="F324:F337" si="86">E324*C324</f>
        <v>0</v>
      </c>
      <c r="G324" s="140">
        <v>0.0</v>
      </c>
      <c r="H324" s="18"/>
      <c r="I324" s="89">
        <f t="shared" ref="I324:I337" si="87">H324*E324</f>
        <v>0</v>
      </c>
      <c r="J324" s="116"/>
      <c r="K324" s="3">
        <f t="shared" ref="K324:K337" si="88">J324*I324</f>
        <v>0</v>
      </c>
      <c r="L324" s="3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5.75" customHeight="1">
      <c r="A325" s="2"/>
      <c r="B325" s="89"/>
      <c r="C325" s="89"/>
      <c r="D325" s="18">
        <f t="shared" si="85"/>
        <v>0</v>
      </c>
      <c r="E325" s="18">
        <f>B325*A322</f>
        <v>0</v>
      </c>
      <c r="F325" s="18">
        <f t="shared" si="86"/>
        <v>0</v>
      </c>
      <c r="G325" s="87"/>
      <c r="H325" s="18"/>
      <c r="I325" s="89">
        <f t="shared" si="87"/>
        <v>0</v>
      </c>
      <c r="J325" s="116"/>
      <c r="K325" s="3">
        <f t="shared" si="88"/>
        <v>0</v>
      </c>
      <c r="L325" s="3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5.75" customHeight="1">
      <c r="A326" s="2"/>
      <c r="B326" s="18"/>
      <c r="C326" s="18"/>
      <c r="D326" s="18">
        <f t="shared" si="85"/>
        <v>0</v>
      </c>
      <c r="E326" s="18">
        <f>B326*A322</f>
        <v>0</v>
      </c>
      <c r="F326" s="18">
        <f t="shared" si="86"/>
        <v>0</v>
      </c>
      <c r="G326" s="148" t="s">
        <v>527</v>
      </c>
      <c r="H326" s="18"/>
      <c r="I326" s="89">
        <f t="shared" si="87"/>
        <v>0</v>
      </c>
      <c r="J326" s="116"/>
      <c r="K326" s="3">
        <f t="shared" si="88"/>
        <v>0</v>
      </c>
      <c r="L326" s="3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5.75" customHeight="1">
      <c r="A327" s="2"/>
      <c r="B327" s="18"/>
      <c r="C327" s="18"/>
      <c r="D327" s="18">
        <f t="shared" si="85"/>
        <v>0</v>
      </c>
      <c r="E327" s="18">
        <f>B327*A322</f>
        <v>0</v>
      </c>
      <c r="F327" s="18">
        <f t="shared" si="86"/>
        <v>0</v>
      </c>
      <c r="G327" s="142"/>
      <c r="H327" s="18"/>
      <c r="I327" s="89">
        <f t="shared" si="87"/>
        <v>0</v>
      </c>
      <c r="J327" s="116"/>
      <c r="K327" s="3">
        <f t="shared" si="88"/>
        <v>0</v>
      </c>
      <c r="L327" s="3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5.75" customHeight="1">
      <c r="A328" s="2"/>
      <c r="B328" s="18"/>
      <c r="C328" s="18"/>
      <c r="D328" s="18">
        <f t="shared" si="85"/>
        <v>0</v>
      </c>
      <c r="E328" s="18">
        <f>B328*A322</f>
        <v>0</v>
      </c>
      <c r="F328" s="18">
        <f t="shared" si="86"/>
        <v>0</v>
      </c>
      <c r="G328" s="142"/>
      <c r="H328" s="18"/>
      <c r="I328" s="89">
        <f t="shared" si="87"/>
        <v>0</v>
      </c>
      <c r="J328" s="116"/>
      <c r="K328" s="3">
        <f t="shared" si="88"/>
        <v>0</v>
      </c>
      <c r="L328" s="3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5.75" customHeight="1">
      <c r="A329" s="2"/>
      <c r="B329" s="18"/>
      <c r="C329" s="18"/>
      <c r="D329" s="18">
        <f t="shared" si="85"/>
        <v>0</v>
      </c>
      <c r="E329" s="18">
        <f>B329*A322</f>
        <v>0</v>
      </c>
      <c r="F329" s="18">
        <f t="shared" si="86"/>
        <v>0</v>
      </c>
      <c r="G329" s="87"/>
      <c r="H329" s="18"/>
      <c r="I329" s="89">
        <f t="shared" si="87"/>
        <v>0</v>
      </c>
      <c r="J329" s="116"/>
      <c r="K329" s="3">
        <f t="shared" si="88"/>
        <v>0</v>
      </c>
      <c r="L329" s="3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5.75" customHeight="1">
      <c r="A330" s="2"/>
      <c r="B330" s="18"/>
      <c r="C330" s="18"/>
      <c r="D330" s="18">
        <f t="shared" si="85"/>
        <v>0</v>
      </c>
      <c r="E330" s="18">
        <f>B330*A322</f>
        <v>0</v>
      </c>
      <c r="F330" s="18">
        <f t="shared" si="86"/>
        <v>0</v>
      </c>
      <c r="G330" s="59"/>
      <c r="H330" s="18"/>
      <c r="I330" s="89">
        <f t="shared" si="87"/>
        <v>0</v>
      </c>
      <c r="J330" s="116"/>
      <c r="K330" s="3">
        <f t="shared" si="88"/>
        <v>0</v>
      </c>
      <c r="L330" s="3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5.75" customHeight="1">
      <c r="A331" s="2"/>
      <c r="B331" s="89"/>
      <c r="C331" s="89"/>
      <c r="D331" s="18">
        <f t="shared" si="85"/>
        <v>0</v>
      </c>
      <c r="E331" s="18">
        <f>B331*A322</f>
        <v>0</v>
      </c>
      <c r="F331" s="18">
        <f t="shared" si="86"/>
        <v>0</v>
      </c>
      <c r="G331" s="148" t="s">
        <v>528</v>
      </c>
      <c r="H331" s="18"/>
      <c r="I331" s="89">
        <f t="shared" si="87"/>
        <v>0</v>
      </c>
      <c r="J331" s="116"/>
      <c r="K331" s="3">
        <f t="shared" si="88"/>
        <v>0</v>
      </c>
      <c r="L331" s="3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5.75" customHeight="1">
      <c r="A332" s="2"/>
      <c r="B332" s="89"/>
      <c r="C332" s="89"/>
      <c r="D332" s="18">
        <f t="shared" si="85"/>
        <v>0</v>
      </c>
      <c r="E332" s="18">
        <f>B332*A322</f>
        <v>0</v>
      </c>
      <c r="F332" s="18">
        <f t="shared" si="86"/>
        <v>0</v>
      </c>
      <c r="G332" s="142"/>
      <c r="H332" s="18"/>
      <c r="I332" s="89">
        <f t="shared" si="87"/>
        <v>0</v>
      </c>
      <c r="J332" s="116"/>
      <c r="K332" s="3">
        <f t="shared" si="88"/>
        <v>0</v>
      </c>
      <c r="L332" s="3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5.75" customHeight="1">
      <c r="A333" s="1"/>
      <c r="B333" s="89"/>
      <c r="C333" s="89"/>
      <c r="D333" s="18">
        <f t="shared" si="85"/>
        <v>0</v>
      </c>
      <c r="E333" s="18">
        <f>B333*A322</f>
        <v>0</v>
      </c>
      <c r="F333" s="18">
        <f t="shared" si="86"/>
        <v>0</v>
      </c>
      <c r="G333" s="142"/>
      <c r="H333" s="18"/>
      <c r="I333" s="89">
        <f t="shared" si="87"/>
        <v>0</v>
      </c>
      <c r="J333" s="116"/>
      <c r="K333" s="3">
        <f t="shared" si="88"/>
        <v>0</v>
      </c>
      <c r="L333" s="3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5.75" customHeight="1">
      <c r="A334" s="1"/>
      <c r="B334" s="89"/>
      <c r="C334" s="89"/>
      <c r="D334" s="18">
        <f t="shared" si="85"/>
        <v>0</v>
      </c>
      <c r="E334" s="18">
        <f>B334*A322</f>
        <v>0</v>
      </c>
      <c r="F334" s="18">
        <f t="shared" si="86"/>
        <v>0</v>
      </c>
      <c r="G334" s="142"/>
      <c r="H334" s="18"/>
      <c r="I334" s="89">
        <f t="shared" si="87"/>
        <v>0</v>
      </c>
      <c r="J334" s="116"/>
      <c r="K334" s="3">
        <f t="shared" si="88"/>
        <v>0</v>
      </c>
      <c r="L334" s="3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5.75" customHeight="1">
      <c r="A335" s="31"/>
      <c r="B335" s="89"/>
      <c r="C335" s="89"/>
      <c r="D335" s="95">
        <f t="shared" si="85"/>
        <v>0</v>
      </c>
      <c r="E335" s="95">
        <f>B335*A322</f>
        <v>0</v>
      </c>
      <c r="F335" s="18">
        <f t="shared" si="86"/>
        <v>0</v>
      </c>
      <c r="G335" s="87"/>
      <c r="H335" s="18"/>
      <c r="I335" s="89">
        <f t="shared" si="87"/>
        <v>0</v>
      </c>
      <c r="J335" s="118"/>
      <c r="K335" s="3">
        <f t="shared" si="88"/>
        <v>0</v>
      </c>
      <c r="L335" s="3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5.75" customHeight="1">
      <c r="A336" s="31"/>
      <c r="B336" s="89"/>
      <c r="C336" s="89"/>
      <c r="D336" s="18">
        <f t="shared" si="85"/>
        <v>0</v>
      </c>
      <c r="E336" s="18">
        <f>B336*A322</f>
        <v>0</v>
      </c>
      <c r="F336" s="18">
        <f t="shared" si="86"/>
        <v>0</v>
      </c>
      <c r="G336" s="143">
        <f>F338/A322</f>
        <v>0</v>
      </c>
      <c r="H336" s="18"/>
      <c r="I336" s="89">
        <f t="shared" si="87"/>
        <v>0</v>
      </c>
      <c r="J336" s="3"/>
      <c r="K336" s="3">
        <f t="shared" si="88"/>
        <v>0</v>
      </c>
      <c r="L336" s="3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5.75" customHeight="1">
      <c r="A337" s="31"/>
      <c r="B337" s="89"/>
      <c r="C337" s="89"/>
      <c r="D337" s="18">
        <f t="shared" si="85"/>
        <v>0</v>
      </c>
      <c r="E337" s="18">
        <f>B337*A322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3"/>
      <c r="K337" s="3">
        <f t="shared" si="88"/>
        <v>0</v>
      </c>
      <c r="L337" s="3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5.75" customHeight="1">
      <c r="A338" s="4" t="s">
        <v>495</v>
      </c>
      <c r="B338" s="97">
        <f>SUM(B324:B337)</f>
        <v>0</v>
      </c>
      <c r="C338" s="96"/>
      <c r="D338" s="97">
        <f t="shared" ref="D338:F338" si="89">SUM(D324:D337)</f>
        <v>0</v>
      </c>
      <c r="E338" s="97">
        <f t="shared" si="89"/>
        <v>0</v>
      </c>
      <c r="F338" s="97">
        <f t="shared" si="89"/>
        <v>0</v>
      </c>
      <c r="G338" s="87"/>
      <c r="H338" s="96"/>
      <c r="I338" s="97">
        <f t="shared" ref="I338:L338" si="90">SUM(I324:I337)</f>
        <v>0</v>
      </c>
      <c r="J338" s="98">
        <f t="shared" si="90"/>
        <v>0</v>
      </c>
      <c r="K338" s="98">
        <f t="shared" si="90"/>
        <v>0</v>
      </c>
      <c r="L338" s="98">
        <f t="shared" si="90"/>
        <v>0</v>
      </c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5.75" customHeight="1">
      <c r="A339" s="8"/>
      <c r="B339" s="100"/>
      <c r="C339" s="100"/>
      <c r="D339" s="100"/>
      <c r="E339" s="100"/>
      <c r="F339" s="100"/>
      <c r="G339" s="100"/>
      <c r="H339" s="100"/>
      <c r="I339" s="101" t="s">
        <v>496</v>
      </c>
      <c r="J339" s="100"/>
      <c r="K339" s="100"/>
      <c r="L339" s="101" t="s">
        <v>497</v>
      </c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5.75" customHeight="1">
      <c r="A340" s="8"/>
      <c r="B340" s="100"/>
      <c r="C340" s="100"/>
      <c r="D340" s="100"/>
      <c r="E340" s="100"/>
      <c r="F340" s="100"/>
      <c r="G340" s="100"/>
      <c r="H340" s="100"/>
      <c r="I340" s="104">
        <f>G336*A322</f>
        <v>0</v>
      </c>
      <c r="J340" s="100"/>
      <c r="K340" s="100"/>
      <c r="L340" s="104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5.75" customHeight="1">
      <c r="A343" s="66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6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5.75" customHeight="1">
      <c r="A344" s="78" t="s">
        <v>478</v>
      </c>
      <c r="B344" s="79" t="s">
        <v>479</v>
      </c>
      <c r="C344" s="75"/>
      <c r="D344" s="76"/>
      <c r="E344" s="80" t="s">
        <v>480</v>
      </c>
      <c r="F344" s="75"/>
      <c r="G344" s="76"/>
      <c r="H344" s="79" t="s">
        <v>481</v>
      </c>
      <c r="I344" s="75"/>
      <c r="J344" s="75"/>
      <c r="K344" s="75"/>
      <c r="L344" s="76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5.75" customHeight="1">
      <c r="A345" s="177">
        <v>4.0</v>
      </c>
      <c r="B345" s="82" t="s">
        <v>482</v>
      </c>
      <c r="C345" s="82" t="s">
        <v>483</v>
      </c>
      <c r="D345" s="82" t="s">
        <v>484</v>
      </c>
      <c r="E345" s="82" t="s">
        <v>485</v>
      </c>
      <c r="F345" s="82" t="s">
        <v>484</v>
      </c>
      <c r="G345" s="82" t="s">
        <v>524</v>
      </c>
      <c r="H345" s="82" t="s">
        <v>486</v>
      </c>
      <c r="I345" s="82" t="s">
        <v>487</v>
      </c>
      <c r="J345" s="147" t="s">
        <v>488</v>
      </c>
      <c r="K345" s="85" t="s">
        <v>489</v>
      </c>
      <c r="L345" s="85" t="s">
        <v>490</v>
      </c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5.75" customHeight="1">
      <c r="A346" s="86" t="s">
        <v>491</v>
      </c>
      <c r="B346" s="87"/>
      <c r="C346" s="87"/>
      <c r="D346" s="87"/>
      <c r="E346" s="87"/>
      <c r="F346" s="87"/>
      <c r="G346" s="87"/>
      <c r="H346" s="87"/>
      <c r="I346" s="87"/>
      <c r="J346" s="115"/>
      <c r="K346" s="87"/>
      <c r="L346" s="8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5.75" customHeight="1">
      <c r="A347" s="2"/>
      <c r="B347" s="89"/>
      <c r="C347" s="89"/>
      <c r="D347" s="18">
        <f t="shared" ref="D347:D360" si="91">C347*B347</f>
        <v>0</v>
      </c>
      <c r="E347" s="18">
        <f>B347*A345</f>
        <v>0</v>
      </c>
      <c r="F347" s="18">
        <f t="shared" ref="F347:F360" si="92">E347*C347</f>
        <v>0</v>
      </c>
      <c r="G347" s="140">
        <v>0.0</v>
      </c>
      <c r="H347" s="18"/>
      <c r="I347" s="89">
        <f t="shared" ref="I347:I360" si="93">H347*E347</f>
        <v>0</v>
      </c>
      <c r="J347" s="116"/>
      <c r="K347" s="3">
        <f t="shared" ref="K347:K360" si="94">J347*I347</f>
        <v>0</v>
      </c>
      <c r="L347" s="3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5.75" customHeight="1">
      <c r="A348" s="2"/>
      <c r="B348" s="89"/>
      <c r="C348" s="89"/>
      <c r="D348" s="18">
        <f t="shared" si="91"/>
        <v>0</v>
      </c>
      <c r="E348" s="18">
        <f>B348*A345</f>
        <v>0</v>
      </c>
      <c r="F348" s="18">
        <f t="shared" si="92"/>
        <v>0</v>
      </c>
      <c r="G348" s="87"/>
      <c r="H348" s="18"/>
      <c r="I348" s="89">
        <f t="shared" si="93"/>
        <v>0</v>
      </c>
      <c r="J348" s="116"/>
      <c r="K348" s="3">
        <f t="shared" si="94"/>
        <v>0</v>
      </c>
      <c r="L348" s="3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5.75" customHeight="1">
      <c r="A349" s="2"/>
      <c r="B349" s="18"/>
      <c r="C349" s="18"/>
      <c r="D349" s="18">
        <f t="shared" si="91"/>
        <v>0</v>
      </c>
      <c r="E349" s="18">
        <f>B349*A345</f>
        <v>0</v>
      </c>
      <c r="F349" s="18">
        <f t="shared" si="92"/>
        <v>0</v>
      </c>
      <c r="G349" s="148" t="s">
        <v>527</v>
      </c>
      <c r="H349" s="18"/>
      <c r="I349" s="89">
        <f t="shared" si="93"/>
        <v>0</v>
      </c>
      <c r="J349" s="116"/>
      <c r="K349" s="3">
        <f t="shared" si="94"/>
        <v>0</v>
      </c>
      <c r="L349" s="3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5.75" customHeight="1">
      <c r="A350" s="2"/>
      <c r="B350" s="18"/>
      <c r="C350" s="18"/>
      <c r="D350" s="18">
        <f t="shared" si="91"/>
        <v>0</v>
      </c>
      <c r="E350" s="18">
        <f>B350*A345</f>
        <v>0</v>
      </c>
      <c r="F350" s="18">
        <f t="shared" si="92"/>
        <v>0</v>
      </c>
      <c r="G350" s="142"/>
      <c r="H350" s="18"/>
      <c r="I350" s="89">
        <f t="shared" si="93"/>
        <v>0</v>
      </c>
      <c r="J350" s="116"/>
      <c r="K350" s="3">
        <f t="shared" si="94"/>
        <v>0</v>
      </c>
      <c r="L350" s="3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5.75" customHeight="1">
      <c r="A351" s="2"/>
      <c r="B351" s="18"/>
      <c r="C351" s="18"/>
      <c r="D351" s="18">
        <f t="shared" si="91"/>
        <v>0</v>
      </c>
      <c r="E351" s="18">
        <f>B351*A345</f>
        <v>0</v>
      </c>
      <c r="F351" s="18">
        <f t="shared" si="92"/>
        <v>0</v>
      </c>
      <c r="G351" s="142"/>
      <c r="H351" s="18"/>
      <c r="I351" s="89">
        <f t="shared" si="93"/>
        <v>0</v>
      </c>
      <c r="J351" s="116"/>
      <c r="K351" s="3">
        <f t="shared" si="94"/>
        <v>0</v>
      </c>
      <c r="L351" s="3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5.75" customHeight="1">
      <c r="A352" s="2"/>
      <c r="B352" s="18"/>
      <c r="C352" s="18"/>
      <c r="D352" s="18">
        <f t="shared" si="91"/>
        <v>0</v>
      </c>
      <c r="E352" s="18">
        <f>B352*A345</f>
        <v>0</v>
      </c>
      <c r="F352" s="18">
        <f t="shared" si="92"/>
        <v>0</v>
      </c>
      <c r="G352" s="87"/>
      <c r="H352" s="18"/>
      <c r="I352" s="89">
        <f t="shared" si="93"/>
        <v>0</v>
      </c>
      <c r="J352" s="116"/>
      <c r="K352" s="3">
        <f t="shared" si="94"/>
        <v>0</v>
      </c>
      <c r="L352" s="3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5.75" customHeight="1">
      <c r="A353" s="2"/>
      <c r="B353" s="18"/>
      <c r="C353" s="18"/>
      <c r="D353" s="18">
        <f t="shared" si="91"/>
        <v>0</v>
      </c>
      <c r="E353" s="18">
        <f>B353*A345</f>
        <v>0</v>
      </c>
      <c r="F353" s="18">
        <f t="shared" si="92"/>
        <v>0</v>
      </c>
      <c r="G353" s="59"/>
      <c r="H353" s="18"/>
      <c r="I353" s="89">
        <f t="shared" si="93"/>
        <v>0</v>
      </c>
      <c r="J353" s="116"/>
      <c r="K353" s="3">
        <f t="shared" si="94"/>
        <v>0</v>
      </c>
      <c r="L353" s="3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5.75" customHeight="1">
      <c r="A354" s="2"/>
      <c r="B354" s="89"/>
      <c r="C354" s="89"/>
      <c r="D354" s="18">
        <f t="shared" si="91"/>
        <v>0</v>
      </c>
      <c r="E354" s="18">
        <f>B354*A345</f>
        <v>0</v>
      </c>
      <c r="F354" s="18">
        <f t="shared" si="92"/>
        <v>0</v>
      </c>
      <c r="G354" s="148" t="s">
        <v>528</v>
      </c>
      <c r="H354" s="18"/>
      <c r="I354" s="89">
        <f t="shared" si="93"/>
        <v>0</v>
      </c>
      <c r="J354" s="116"/>
      <c r="K354" s="3">
        <f t="shared" si="94"/>
        <v>0</v>
      </c>
      <c r="L354" s="3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5.75" customHeight="1">
      <c r="A355" s="2"/>
      <c r="B355" s="89"/>
      <c r="C355" s="89"/>
      <c r="D355" s="18">
        <f t="shared" si="91"/>
        <v>0</v>
      </c>
      <c r="E355" s="18">
        <f>B355*A345</f>
        <v>0</v>
      </c>
      <c r="F355" s="18">
        <f t="shared" si="92"/>
        <v>0</v>
      </c>
      <c r="G355" s="142"/>
      <c r="H355" s="18"/>
      <c r="I355" s="89">
        <f t="shared" si="93"/>
        <v>0</v>
      </c>
      <c r="J355" s="116"/>
      <c r="K355" s="3">
        <f t="shared" si="94"/>
        <v>0</v>
      </c>
      <c r="L355" s="3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5.75" customHeight="1">
      <c r="A356" s="1"/>
      <c r="B356" s="89"/>
      <c r="C356" s="89"/>
      <c r="D356" s="18">
        <f t="shared" si="91"/>
        <v>0</v>
      </c>
      <c r="E356" s="18">
        <f>B356*A345</f>
        <v>0</v>
      </c>
      <c r="F356" s="18">
        <f t="shared" si="92"/>
        <v>0</v>
      </c>
      <c r="G356" s="142"/>
      <c r="H356" s="18"/>
      <c r="I356" s="89">
        <f t="shared" si="93"/>
        <v>0</v>
      </c>
      <c r="J356" s="116"/>
      <c r="K356" s="3">
        <f t="shared" si="94"/>
        <v>0</v>
      </c>
      <c r="L356" s="3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5.75" customHeight="1">
      <c r="A357" s="1"/>
      <c r="B357" s="89"/>
      <c r="C357" s="89"/>
      <c r="D357" s="18">
        <f t="shared" si="91"/>
        <v>0</v>
      </c>
      <c r="E357" s="18">
        <f>B357*A345</f>
        <v>0</v>
      </c>
      <c r="F357" s="18">
        <f t="shared" si="92"/>
        <v>0</v>
      </c>
      <c r="G357" s="142"/>
      <c r="H357" s="18"/>
      <c r="I357" s="89">
        <f t="shared" si="93"/>
        <v>0</v>
      </c>
      <c r="J357" s="116"/>
      <c r="K357" s="3">
        <f t="shared" si="94"/>
        <v>0</v>
      </c>
      <c r="L357" s="3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5.75" customHeight="1">
      <c r="A358" s="31"/>
      <c r="B358" s="89"/>
      <c r="C358" s="89"/>
      <c r="D358" s="95">
        <f t="shared" si="91"/>
        <v>0</v>
      </c>
      <c r="E358" s="95">
        <f>B358*A345</f>
        <v>0</v>
      </c>
      <c r="F358" s="18">
        <f t="shared" si="92"/>
        <v>0</v>
      </c>
      <c r="G358" s="87"/>
      <c r="H358" s="18"/>
      <c r="I358" s="89">
        <f t="shared" si="93"/>
        <v>0</v>
      </c>
      <c r="J358" s="118"/>
      <c r="K358" s="3">
        <f t="shared" si="94"/>
        <v>0</v>
      </c>
      <c r="L358" s="3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5.75" customHeight="1">
      <c r="A359" s="31"/>
      <c r="B359" s="89"/>
      <c r="C359" s="89"/>
      <c r="D359" s="18">
        <f t="shared" si="91"/>
        <v>0</v>
      </c>
      <c r="E359" s="18">
        <f>B359*A345</f>
        <v>0</v>
      </c>
      <c r="F359" s="18">
        <f t="shared" si="92"/>
        <v>0</v>
      </c>
      <c r="G359" s="143">
        <f>F361/A345</f>
        <v>0</v>
      </c>
      <c r="H359" s="18"/>
      <c r="I359" s="89">
        <f t="shared" si="93"/>
        <v>0</v>
      </c>
      <c r="J359" s="3"/>
      <c r="K359" s="3">
        <f t="shared" si="94"/>
        <v>0</v>
      </c>
      <c r="L359" s="3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5.75" customHeight="1">
      <c r="A360" s="31"/>
      <c r="B360" s="89"/>
      <c r="C360" s="89"/>
      <c r="D360" s="18">
        <f t="shared" si="91"/>
        <v>0</v>
      </c>
      <c r="E360" s="18">
        <f>B360*A345</f>
        <v>0</v>
      </c>
      <c r="F360" s="18">
        <f t="shared" si="92"/>
        <v>0</v>
      </c>
      <c r="G360" s="142"/>
      <c r="H360" s="18"/>
      <c r="I360" s="89">
        <f t="shared" si="93"/>
        <v>0</v>
      </c>
      <c r="J360" s="3"/>
      <c r="K360" s="3">
        <f t="shared" si="94"/>
        <v>0</v>
      </c>
      <c r="L360" s="3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5.75" customHeight="1">
      <c r="A361" s="4" t="s">
        <v>495</v>
      </c>
      <c r="B361" s="97">
        <f>SUM(B347:B360)</f>
        <v>0</v>
      </c>
      <c r="C361" s="96"/>
      <c r="D361" s="97">
        <f t="shared" ref="D361:F361" si="95">SUM(D347:D360)</f>
        <v>0</v>
      </c>
      <c r="E361" s="97">
        <f t="shared" si="95"/>
        <v>0</v>
      </c>
      <c r="F361" s="97">
        <f t="shared" si="95"/>
        <v>0</v>
      </c>
      <c r="G361" s="87"/>
      <c r="H361" s="96"/>
      <c r="I361" s="97">
        <f t="shared" ref="I361:L361" si="96">SUM(I347:I360)</f>
        <v>0</v>
      </c>
      <c r="J361" s="98">
        <f t="shared" si="96"/>
        <v>0</v>
      </c>
      <c r="K361" s="98">
        <f t="shared" si="96"/>
        <v>0</v>
      </c>
      <c r="L361" s="98">
        <f t="shared" si="96"/>
        <v>0</v>
      </c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5.75" customHeight="1">
      <c r="A362" s="8"/>
      <c r="B362" s="100"/>
      <c r="C362" s="100"/>
      <c r="D362" s="100"/>
      <c r="E362" s="100"/>
      <c r="F362" s="100"/>
      <c r="G362" s="100"/>
      <c r="H362" s="100"/>
      <c r="I362" s="101" t="s">
        <v>496</v>
      </c>
      <c r="J362" s="100"/>
      <c r="K362" s="100"/>
      <c r="L362" s="101" t="s">
        <v>497</v>
      </c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5.75" customHeight="1">
      <c r="A363" s="8"/>
      <c r="B363" s="100"/>
      <c r="C363" s="100"/>
      <c r="D363" s="100"/>
      <c r="E363" s="100"/>
      <c r="F363" s="100"/>
      <c r="G363" s="100"/>
      <c r="H363" s="100"/>
      <c r="I363" s="104">
        <f>G359*A345</f>
        <v>0</v>
      </c>
      <c r="J363" s="100"/>
      <c r="K363" s="100"/>
      <c r="L363" s="104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5.75" customHeight="1">
      <c r="A364" s="8"/>
      <c r="B364" s="100"/>
      <c r="C364" s="100"/>
      <c r="D364" s="100"/>
      <c r="E364" s="100"/>
      <c r="F364" s="100"/>
      <c r="G364" s="100"/>
      <c r="H364" s="100"/>
      <c r="I364" s="107"/>
      <c r="J364" s="100"/>
      <c r="K364" s="100"/>
      <c r="L364" s="10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5.75" customHeight="1">
      <c r="A366" s="66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6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5.75" customHeight="1">
      <c r="A367" s="78" t="s">
        <v>478</v>
      </c>
      <c r="B367" s="79" t="s">
        <v>479</v>
      </c>
      <c r="C367" s="75"/>
      <c r="D367" s="76"/>
      <c r="E367" s="80" t="s">
        <v>480</v>
      </c>
      <c r="F367" s="75"/>
      <c r="G367" s="76"/>
      <c r="H367" s="79" t="s">
        <v>481</v>
      </c>
      <c r="I367" s="75"/>
      <c r="J367" s="75"/>
      <c r="K367" s="75"/>
      <c r="L367" s="76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5.75" customHeight="1">
      <c r="A368" s="177">
        <v>4.0</v>
      </c>
      <c r="B368" s="82" t="s">
        <v>482</v>
      </c>
      <c r="C368" s="82" t="s">
        <v>483</v>
      </c>
      <c r="D368" s="82" t="s">
        <v>484</v>
      </c>
      <c r="E368" s="82" t="s">
        <v>485</v>
      </c>
      <c r="F368" s="82" t="s">
        <v>484</v>
      </c>
      <c r="G368" s="82" t="s">
        <v>524</v>
      </c>
      <c r="H368" s="82" t="s">
        <v>486</v>
      </c>
      <c r="I368" s="82" t="s">
        <v>487</v>
      </c>
      <c r="J368" s="147" t="s">
        <v>488</v>
      </c>
      <c r="K368" s="85" t="s">
        <v>489</v>
      </c>
      <c r="L368" s="85" t="s">
        <v>490</v>
      </c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5.75" customHeight="1">
      <c r="A369" s="86" t="s">
        <v>491</v>
      </c>
      <c r="B369" s="87"/>
      <c r="C369" s="87"/>
      <c r="D369" s="87"/>
      <c r="E369" s="87"/>
      <c r="F369" s="87"/>
      <c r="G369" s="87"/>
      <c r="H369" s="87"/>
      <c r="I369" s="87"/>
      <c r="J369" s="115"/>
      <c r="K369" s="87"/>
      <c r="L369" s="8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5.75" customHeight="1">
      <c r="A370" s="2"/>
      <c r="B370" s="89"/>
      <c r="C370" s="89"/>
      <c r="D370" s="18">
        <f t="shared" ref="D370:D383" si="97">C370*B370</f>
        <v>0</v>
      </c>
      <c r="E370" s="18">
        <f>B370*A368</f>
        <v>0</v>
      </c>
      <c r="F370" s="18">
        <f t="shared" ref="F370:F383" si="98">E370*C370</f>
        <v>0</v>
      </c>
      <c r="G370" s="140">
        <v>0.0</v>
      </c>
      <c r="H370" s="18"/>
      <c r="I370" s="89">
        <f t="shared" ref="I370:I383" si="99">H370*E370</f>
        <v>0</v>
      </c>
      <c r="J370" s="116"/>
      <c r="K370" s="3">
        <f t="shared" ref="K370:K383" si="100">J370*I370</f>
        <v>0</v>
      </c>
      <c r="L370" s="3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5.75" customHeight="1">
      <c r="A371" s="2"/>
      <c r="B371" s="89"/>
      <c r="C371" s="89"/>
      <c r="D371" s="18">
        <f t="shared" si="97"/>
        <v>0</v>
      </c>
      <c r="E371" s="18">
        <f>B371*A368</f>
        <v>0</v>
      </c>
      <c r="F371" s="18">
        <f t="shared" si="98"/>
        <v>0</v>
      </c>
      <c r="G371" s="87"/>
      <c r="H371" s="18"/>
      <c r="I371" s="89">
        <f t="shared" si="99"/>
        <v>0</v>
      </c>
      <c r="J371" s="116"/>
      <c r="K371" s="3">
        <f t="shared" si="100"/>
        <v>0</v>
      </c>
      <c r="L371" s="3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5.75" customHeight="1">
      <c r="A372" s="2"/>
      <c r="B372" s="18"/>
      <c r="C372" s="18"/>
      <c r="D372" s="18">
        <f t="shared" si="97"/>
        <v>0</v>
      </c>
      <c r="E372" s="18">
        <f>B372*A368</f>
        <v>0</v>
      </c>
      <c r="F372" s="18">
        <f t="shared" si="98"/>
        <v>0</v>
      </c>
      <c r="G372" s="148" t="s">
        <v>527</v>
      </c>
      <c r="H372" s="18"/>
      <c r="I372" s="89">
        <f t="shared" si="99"/>
        <v>0</v>
      </c>
      <c r="J372" s="116"/>
      <c r="K372" s="3">
        <f t="shared" si="100"/>
        <v>0</v>
      </c>
      <c r="L372" s="3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5.75" customHeight="1">
      <c r="A373" s="2"/>
      <c r="B373" s="18"/>
      <c r="C373" s="18"/>
      <c r="D373" s="18">
        <f t="shared" si="97"/>
        <v>0</v>
      </c>
      <c r="E373" s="18">
        <f>B373*A368</f>
        <v>0</v>
      </c>
      <c r="F373" s="18">
        <f t="shared" si="98"/>
        <v>0</v>
      </c>
      <c r="G373" s="142"/>
      <c r="H373" s="18"/>
      <c r="I373" s="89">
        <f t="shared" si="99"/>
        <v>0</v>
      </c>
      <c r="J373" s="116"/>
      <c r="K373" s="3">
        <f t="shared" si="100"/>
        <v>0</v>
      </c>
      <c r="L373" s="3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5.75" customHeight="1">
      <c r="A374" s="2"/>
      <c r="B374" s="18"/>
      <c r="C374" s="18"/>
      <c r="D374" s="18">
        <f t="shared" si="97"/>
        <v>0</v>
      </c>
      <c r="E374" s="18">
        <f>B374*A368</f>
        <v>0</v>
      </c>
      <c r="F374" s="18">
        <f t="shared" si="98"/>
        <v>0</v>
      </c>
      <c r="G374" s="142"/>
      <c r="H374" s="18"/>
      <c r="I374" s="89">
        <f t="shared" si="99"/>
        <v>0</v>
      </c>
      <c r="J374" s="116"/>
      <c r="K374" s="3">
        <f t="shared" si="100"/>
        <v>0</v>
      </c>
      <c r="L374" s="3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5.75" customHeight="1">
      <c r="A375" s="2"/>
      <c r="B375" s="18"/>
      <c r="C375" s="18"/>
      <c r="D375" s="18">
        <f t="shared" si="97"/>
        <v>0</v>
      </c>
      <c r="E375" s="18">
        <f>B375*A368</f>
        <v>0</v>
      </c>
      <c r="F375" s="18">
        <f t="shared" si="98"/>
        <v>0</v>
      </c>
      <c r="G375" s="87"/>
      <c r="H375" s="18"/>
      <c r="I375" s="89">
        <f t="shared" si="99"/>
        <v>0</v>
      </c>
      <c r="J375" s="116"/>
      <c r="K375" s="3">
        <f t="shared" si="100"/>
        <v>0</v>
      </c>
      <c r="L375" s="3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5.75" customHeight="1">
      <c r="A376" s="2"/>
      <c r="B376" s="18"/>
      <c r="C376" s="18"/>
      <c r="D376" s="18">
        <f t="shared" si="97"/>
        <v>0</v>
      </c>
      <c r="E376" s="18">
        <f>B376*A368</f>
        <v>0</v>
      </c>
      <c r="F376" s="18">
        <f t="shared" si="98"/>
        <v>0</v>
      </c>
      <c r="G376" s="59"/>
      <c r="H376" s="18"/>
      <c r="I376" s="89">
        <f t="shared" si="99"/>
        <v>0</v>
      </c>
      <c r="J376" s="116"/>
      <c r="K376" s="3">
        <f t="shared" si="100"/>
        <v>0</v>
      </c>
      <c r="L376" s="3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5.75" customHeight="1">
      <c r="A377" s="2"/>
      <c r="B377" s="89"/>
      <c r="C377" s="89"/>
      <c r="D377" s="18">
        <f t="shared" si="97"/>
        <v>0</v>
      </c>
      <c r="E377" s="18">
        <f>B377*A368</f>
        <v>0</v>
      </c>
      <c r="F377" s="18">
        <f t="shared" si="98"/>
        <v>0</v>
      </c>
      <c r="G377" s="148" t="s">
        <v>528</v>
      </c>
      <c r="H377" s="18"/>
      <c r="I377" s="89">
        <f t="shared" si="99"/>
        <v>0</v>
      </c>
      <c r="J377" s="116"/>
      <c r="K377" s="3">
        <f t="shared" si="100"/>
        <v>0</v>
      </c>
      <c r="L377" s="3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5.75" customHeight="1">
      <c r="A378" s="2"/>
      <c r="B378" s="89"/>
      <c r="C378" s="89"/>
      <c r="D378" s="18">
        <f t="shared" si="97"/>
        <v>0</v>
      </c>
      <c r="E378" s="18">
        <f>B378*A368</f>
        <v>0</v>
      </c>
      <c r="F378" s="18">
        <f t="shared" si="98"/>
        <v>0</v>
      </c>
      <c r="G378" s="142"/>
      <c r="H378" s="18"/>
      <c r="I378" s="89">
        <f t="shared" si="99"/>
        <v>0</v>
      </c>
      <c r="J378" s="116"/>
      <c r="K378" s="3">
        <f t="shared" si="100"/>
        <v>0</v>
      </c>
      <c r="L378" s="3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5.75" customHeight="1">
      <c r="A379" s="1"/>
      <c r="B379" s="89"/>
      <c r="C379" s="89"/>
      <c r="D379" s="18">
        <f t="shared" si="97"/>
        <v>0</v>
      </c>
      <c r="E379" s="18">
        <f>B379*A368</f>
        <v>0</v>
      </c>
      <c r="F379" s="18">
        <f t="shared" si="98"/>
        <v>0</v>
      </c>
      <c r="G379" s="142"/>
      <c r="H379" s="18"/>
      <c r="I379" s="89">
        <f t="shared" si="99"/>
        <v>0</v>
      </c>
      <c r="J379" s="116"/>
      <c r="K379" s="3">
        <f t="shared" si="100"/>
        <v>0</v>
      </c>
      <c r="L379" s="3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5.75" customHeight="1">
      <c r="A380" s="1"/>
      <c r="B380" s="89"/>
      <c r="C380" s="89"/>
      <c r="D380" s="18">
        <f t="shared" si="97"/>
        <v>0</v>
      </c>
      <c r="E380" s="18">
        <f>B380*A368</f>
        <v>0</v>
      </c>
      <c r="F380" s="18">
        <f t="shared" si="98"/>
        <v>0</v>
      </c>
      <c r="G380" s="142"/>
      <c r="H380" s="18"/>
      <c r="I380" s="89">
        <f t="shared" si="99"/>
        <v>0</v>
      </c>
      <c r="J380" s="116"/>
      <c r="K380" s="3">
        <f t="shared" si="100"/>
        <v>0</v>
      </c>
      <c r="L380" s="3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5.75" customHeight="1">
      <c r="A381" s="31"/>
      <c r="B381" s="89"/>
      <c r="C381" s="89"/>
      <c r="D381" s="95">
        <f t="shared" si="97"/>
        <v>0</v>
      </c>
      <c r="E381" s="95">
        <f>B381*A368</f>
        <v>0</v>
      </c>
      <c r="F381" s="18">
        <f t="shared" si="98"/>
        <v>0</v>
      </c>
      <c r="G381" s="87"/>
      <c r="H381" s="18"/>
      <c r="I381" s="89">
        <f t="shared" si="99"/>
        <v>0</v>
      </c>
      <c r="J381" s="118"/>
      <c r="K381" s="3">
        <f t="shared" si="100"/>
        <v>0</v>
      </c>
      <c r="L381" s="3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5.75" customHeight="1">
      <c r="A382" s="31"/>
      <c r="B382" s="89"/>
      <c r="C382" s="89"/>
      <c r="D382" s="18">
        <f t="shared" si="97"/>
        <v>0</v>
      </c>
      <c r="E382" s="18">
        <f>B382*A368</f>
        <v>0</v>
      </c>
      <c r="F382" s="18">
        <f t="shared" si="98"/>
        <v>0</v>
      </c>
      <c r="G382" s="143">
        <f>F384/A368</f>
        <v>0</v>
      </c>
      <c r="H382" s="18"/>
      <c r="I382" s="89">
        <f t="shared" si="99"/>
        <v>0</v>
      </c>
      <c r="J382" s="3"/>
      <c r="K382" s="3">
        <f t="shared" si="100"/>
        <v>0</v>
      </c>
      <c r="L382" s="3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5.75" customHeight="1">
      <c r="A383" s="31"/>
      <c r="B383" s="89"/>
      <c r="C383" s="89"/>
      <c r="D383" s="18">
        <f t="shared" si="97"/>
        <v>0</v>
      </c>
      <c r="E383" s="18">
        <f>B383*A368</f>
        <v>0</v>
      </c>
      <c r="F383" s="18">
        <f t="shared" si="98"/>
        <v>0</v>
      </c>
      <c r="G383" s="142"/>
      <c r="H383" s="18"/>
      <c r="I383" s="89">
        <f t="shared" si="99"/>
        <v>0</v>
      </c>
      <c r="J383" s="3"/>
      <c r="K383" s="3">
        <f t="shared" si="100"/>
        <v>0</v>
      </c>
      <c r="L383" s="3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5.75" customHeight="1">
      <c r="A384" s="4" t="s">
        <v>495</v>
      </c>
      <c r="B384" s="97">
        <f>SUM(B370:B383)</f>
        <v>0</v>
      </c>
      <c r="C384" s="96"/>
      <c r="D384" s="97">
        <f t="shared" ref="D384:F384" si="101">SUM(D370:D383)</f>
        <v>0</v>
      </c>
      <c r="E384" s="97">
        <f t="shared" si="101"/>
        <v>0</v>
      </c>
      <c r="F384" s="97">
        <f t="shared" si="101"/>
        <v>0</v>
      </c>
      <c r="G384" s="87"/>
      <c r="H384" s="96"/>
      <c r="I384" s="97">
        <f t="shared" ref="I384:L384" si="102">SUM(I370:I383)</f>
        <v>0</v>
      </c>
      <c r="J384" s="98">
        <f t="shared" si="102"/>
        <v>0</v>
      </c>
      <c r="K384" s="98">
        <f t="shared" si="102"/>
        <v>0</v>
      </c>
      <c r="L384" s="98">
        <f t="shared" si="102"/>
        <v>0</v>
      </c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5.75" customHeight="1">
      <c r="A385" s="8"/>
      <c r="B385" s="100"/>
      <c r="C385" s="100"/>
      <c r="D385" s="100"/>
      <c r="E385" s="100"/>
      <c r="F385" s="100"/>
      <c r="G385" s="100"/>
      <c r="H385" s="100"/>
      <c r="I385" s="101" t="s">
        <v>496</v>
      </c>
      <c r="J385" s="100"/>
      <c r="K385" s="100"/>
      <c r="L385" s="101" t="s">
        <v>497</v>
      </c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5.75" customHeight="1">
      <c r="A386" s="8"/>
      <c r="B386" s="100"/>
      <c r="C386" s="100"/>
      <c r="D386" s="100"/>
      <c r="E386" s="100"/>
      <c r="F386" s="100"/>
      <c r="G386" s="100"/>
      <c r="H386" s="100"/>
      <c r="I386" s="104">
        <f>G382*A368</f>
        <v>0</v>
      </c>
      <c r="J386" s="100"/>
      <c r="K386" s="100"/>
      <c r="L386" s="104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5.75" customHeight="1">
      <c r="A389" s="66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6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5.75" customHeight="1">
      <c r="A390" s="78" t="s">
        <v>478</v>
      </c>
      <c r="B390" s="79" t="s">
        <v>479</v>
      </c>
      <c r="C390" s="75"/>
      <c r="D390" s="76"/>
      <c r="E390" s="80" t="s">
        <v>480</v>
      </c>
      <c r="F390" s="75"/>
      <c r="G390" s="76"/>
      <c r="H390" s="79" t="s">
        <v>481</v>
      </c>
      <c r="I390" s="75"/>
      <c r="J390" s="75"/>
      <c r="K390" s="75"/>
      <c r="L390" s="76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5.75" customHeight="1">
      <c r="A391" s="177">
        <v>4.0</v>
      </c>
      <c r="B391" s="82" t="s">
        <v>482</v>
      </c>
      <c r="C391" s="82" t="s">
        <v>483</v>
      </c>
      <c r="D391" s="82" t="s">
        <v>484</v>
      </c>
      <c r="E391" s="82" t="s">
        <v>485</v>
      </c>
      <c r="F391" s="82" t="s">
        <v>484</v>
      </c>
      <c r="G391" s="82" t="s">
        <v>524</v>
      </c>
      <c r="H391" s="82" t="s">
        <v>486</v>
      </c>
      <c r="I391" s="82" t="s">
        <v>487</v>
      </c>
      <c r="J391" s="147" t="s">
        <v>488</v>
      </c>
      <c r="K391" s="85" t="s">
        <v>489</v>
      </c>
      <c r="L391" s="85" t="s">
        <v>490</v>
      </c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5.75" customHeight="1">
      <c r="A392" s="86" t="s">
        <v>491</v>
      </c>
      <c r="B392" s="87"/>
      <c r="C392" s="87"/>
      <c r="D392" s="87"/>
      <c r="E392" s="87"/>
      <c r="F392" s="87"/>
      <c r="G392" s="87"/>
      <c r="H392" s="87"/>
      <c r="I392" s="87"/>
      <c r="J392" s="115"/>
      <c r="K392" s="87"/>
      <c r="L392" s="8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5.75" customHeight="1">
      <c r="A393" s="2"/>
      <c r="B393" s="89"/>
      <c r="C393" s="89"/>
      <c r="D393" s="18">
        <f t="shared" ref="D393:D406" si="103">C393*B393</f>
        <v>0</v>
      </c>
      <c r="E393" s="18">
        <f>B393*A391</f>
        <v>0</v>
      </c>
      <c r="F393" s="18">
        <f t="shared" ref="F393:F406" si="104">E393*C393</f>
        <v>0</v>
      </c>
      <c r="G393" s="140">
        <v>0.0</v>
      </c>
      <c r="H393" s="18"/>
      <c r="I393" s="89">
        <f t="shared" ref="I393:I406" si="105">H393*E393</f>
        <v>0</v>
      </c>
      <c r="J393" s="116"/>
      <c r="K393" s="3">
        <f t="shared" ref="K393:K406" si="106">J393*I393</f>
        <v>0</v>
      </c>
      <c r="L393" s="3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5.75" customHeight="1">
      <c r="A394" s="2"/>
      <c r="B394" s="89"/>
      <c r="C394" s="89"/>
      <c r="D394" s="18">
        <f t="shared" si="103"/>
        <v>0</v>
      </c>
      <c r="E394" s="18">
        <f>B394*A391</f>
        <v>0</v>
      </c>
      <c r="F394" s="18">
        <f t="shared" si="104"/>
        <v>0</v>
      </c>
      <c r="G394" s="87"/>
      <c r="H394" s="18"/>
      <c r="I394" s="89">
        <f t="shared" si="105"/>
        <v>0</v>
      </c>
      <c r="J394" s="116"/>
      <c r="K394" s="3">
        <f t="shared" si="106"/>
        <v>0</v>
      </c>
      <c r="L394" s="3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5.75" customHeight="1">
      <c r="A395" s="2"/>
      <c r="B395" s="18"/>
      <c r="C395" s="18"/>
      <c r="D395" s="18">
        <f t="shared" si="103"/>
        <v>0</v>
      </c>
      <c r="E395" s="18">
        <f>B395*A391</f>
        <v>0</v>
      </c>
      <c r="F395" s="18">
        <f t="shared" si="104"/>
        <v>0</v>
      </c>
      <c r="G395" s="148" t="s">
        <v>527</v>
      </c>
      <c r="H395" s="18"/>
      <c r="I395" s="89">
        <f t="shared" si="105"/>
        <v>0</v>
      </c>
      <c r="J395" s="116"/>
      <c r="K395" s="3">
        <f t="shared" si="106"/>
        <v>0</v>
      </c>
      <c r="L395" s="3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5.75" customHeight="1">
      <c r="A396" s="2"/>
      <c r="B396" s="18"/>
      <c r="C396" s="18"/>
      <c r="D396" s="18">
        <f t="shared" si="103"/>
        <v>0</v>
      </c>
      <c r="E396" s="18">
        <f>B396*A391</f>
        <v>0</v>
      </c>
      <c r="F396" s="18">
        <f t="shared" si="104"/>
        <v>0</v>
      </c>
      <c r="G396" s="142"/>
      <c r="H396" s="18"/>
      <c r="I396" s="89">
        <f t="shared" si="105"/>
        <v>0</v>
      </c>
      <c r="J396" s="116"/>
      <c r="K396" s="3">
        <f t="shared" si="106"/>
        <v>0</v>
      </c>
      <c r="L396" s="3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5.75" customHeight="1">
      <c r="A397" s="2"/>
      <c r="B397" s="18"/>
      <c r="C397" s="18"/>
      <c r="D397" s="18">
        <f t="shared" si="103"/>
        <v>0</v>
      </c>
      <c r="E397" s="18">
        <f>B397*A391</f>
        <v>0</v>
      </c>
      <c r="F397" s="18">
        <f t="shared" si="104"/>
        <v>0</v>
      </c>
      <c r="G397" s="142"/>
      <c r="H397" s="18"/>
      <c r="I397" s="89">
        <f t="shared" si="105"/>
        <v>0</v>
      </c>
      <c r="J397" s="116"/>
      <c r="K397" s="3">
        <f t="shared" si="106"/>
        <v>0</v>
      </c>
      <c r="L397" s="3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5.75" customHeight="1">
      <c r="A398" s="2"/>
      <c r="B398" s="18"/>
      <c r="C398" s="18"/>
      <c r="D398" s="18">
        <f t="shared" si="103"/>
        <v>0</v>
      </c>
      <c r="E398" s="18">
        <f>B398*A391</f>
        <v>0</v>
      </c>
      <c r="F398" s="18">
        <f t="shared" si="104"/>
        <v>0</v>
      </c>
      <c r="G398" s="87"/>
      <c r="H398" s="18"/>
      <c r="I398" s="89">
        <f t="shared" si="105"/>
        <v>0</v>
      </c>
      <c r="J398" s="116"/>
      <c r="K398" s="3">
        <f t="shared" si="106"/>
        <v>0</v>
      </c>
      <c r="L398" s="3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5.75" customHeight="1">
      <c r="A399" s="2"/>
      <c r="B399" s="18"/>
      <c r="C399" s="18"/>
      <c r="D399" s="18">
        <f t="shared" si="103"/>
        <v>0</v>
      </c>
      <c r="E399" s="18">
        <f>B399*A391</f>
        <v>0</v>
      </c>
      <c r="F399" s="18">
        <f t="shared" si="104"/>
        <v>0</v>
      </c>
      <c r="G399" s="59"/>
      <c r="H399" s="18"/>
      <c r="I399" s="89">
        <f t="shared" si="105"/>
        <v>0</v>
      </c>
      <c r="J399" s="116"/>
      <c r="K399" s="3">
        <f t="shared" si="106"/>
        <v>0</v>
      </c>
      <c r="L399" s="3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5.75" customHeight="1">
      <c r="A400" s="2"/>
      <c r="B400" s="89"/>
      <c r="C400" s="89"/>
      <c r="D400" s="18">
        <f t="shared" si="103"/>
        <v>0</v>
      </c>
      <c r="E400" s="18">
        <f>B400*A391</f>
        <v>0</v>
      </c>
      <c r="F400" s="18">
        <f t="shared" si="104"/>
        <v>0</v>
      </c>
      <c r="G400" s="148" t="s">
        <v>528</v>
      </c>
      <c r="H400" s="18"/>
      <c r="I400" s="89">
        <f t="shared" si="105"/>
        <v>0</v>
      </c>
      <c r="J400" s="116"/>
      <c r="K400" s="3">
        <f t="shared" si="106"/>
        <v>0</v>
      </c>
      <c r="L400" s="3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5.75" customHeight="1">
      <c r="A401" s="2"/>
      <c r="B401" s="89"/>
      <c r="C401" s="89"/>
      <c r="D401" s="18">
        <f t="shared" si="103"/>
        <v>0</v>
      </c>
      <c r="E401" s="18">
        <f>B401*A391</f>
        <v>0</v>
      </c>
      <c r="F401" s="18">
        <f t="shared" si="104"/>
        <v>0</v>
      </c>
      <c r="G401" s="142"/>
      <c r="H401" s="18"/>
      <c r="I401" s="89">
        <f t="shared" si="105"/>
        <v>0</v>
      </c>
      <c r="J401" s="116"/>
      <c r="K401" s="3">
        <f t="shared" si="106"/>
        <v>0</v>
      </c>
      <c r="L401" s="3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5.75" customHeight="1">
      <c r="A402" s="1"/>
      <c r="B402" s="89"/>
      <c r="C402" s="89"/>
      <c r="D402" s="18">
        <f t="shared" si="103"/>
        <v>0</v>
      </c>
      <c r="E402" s="18">
        <f>B402*A391</f>
        <v>0</v>
      </c>
      <c r="F402" s="18">
        <f t="shared" si="104"/>
        <v>0</v>
      </c>
      <c r="G402" s="142"/>
      <c r="H402" s="18"/>
      <c r="I402" s="89">
        <f t="shared" si="105"/>
        <v>0</v>
      </c>
      <c r="J402" s="116"/>
      <c r="K402" s="3">
        <f t="shared" si="106"/>
        <v>0</v>
      </c>
      <c r="L402" s="3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5.75" customHeight="1">
      <c r="A403" s="1"/>
      <c r="B403" s="89"/>
      <c r="C403" s="89"/>
      <c r="D403" s="18">
        <f t="shared" si="103"/>
        <v>0</v>
      </c>
      <c r="E403" s="18">
        <f>B403*A391</f>
        <v>0</v>
      </c>
      <c r="F403" s="18">
        <f t="shared" si="104"/>
        <v>0</v>
      </c>
      <c r="G403" s="142"/>
      <c r="H403" s="18"/>
      <c r="I403" s="89">
        <f t="shared" si="105"/>
        <v>0</v>
      </c>
      <c r="J403" s="116"/>
      <c r="K403" s="3">
        <f t="shared" si="106"/>
        <v>0</v>
      </c>
      <c r="L403" s="3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5.75" customHeight="1">
      <c r="A404" s="31"/>
      <c r="B404" s="89"/>
      <c r="C404" s="89"/>
      <c r="D404" s="95">
        <f t="shared" si="103"/>
        <v>0</v>
      </c>
      <c r="E404" s="95">
        <f>B404*A391</f>
        <v>0</v>
      </c>
      <c r="F404" s="18">
        <f t="shared" si="104"/>
        <v>0</v>
      </c>
      <c r="G404" s="87"/>
      <c r="H404" s="18"/>
      <c r="I404" s="89">
        <f t="shared" si="105"/>
        <v>0</v>
      </c>
      <c r="J404" s="118"/>
      <c r="K404" s="3">
        <f t="shared" si="106"/>
        <v>0</v>
      </c>
      <c r="L404" s="3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5.75" customHeight="1">
      <c r="A405" s="31"/>
      <c r="B405" s="89"/>
      <c r="C405" s="89"/>
      <c r="D405" s="18">
        <f t="shared" si="103"/>
        <v>0</v>
      </c>
      <c r="E405" s="18">
        <f>B405*A391</f>
        <v>0</v>
      </c>
      <c r="F405" s="18">
        <f t="shared" si="104"/>
        <v>0</v>
      </c>
      <c r="G405" s="143">
        <f>F407/A391</f>
        <v>0</v>
      </c>
      <c r="H405" s="18"/>
      <c r="I405" s="89">
        <f t="shared" si="105"/>
        <v>0</v>
      </c>
      <c r="J405" s="3"/>
      <c r="K405" s="3">
        <f t="shared" si="106"/>
        <v>0</v>
      </c>
      <c r="L405" s="3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5.75" customHeight="1">
      <c r="A406" s="31"/>
      <c r="B406" s="89"/>
      <c r="C406" s="89"/>
      <c r="D406" s="18">
        <f t="shared" si="103"/>
        <v>0</v>
      </c>
      <c r="E406" s="18">
        <f>B406*A391</f>
        <v>0</v>
      </c>
      <c r="F406" s="18">
        <f t="shared" si="104"/>
        <v>0</v>
      </c>
      <c r="G406" s="142"/>
      <c r="H406" s="18"/>
      <c r="I406" s="89">
        <f t="shared" si="105"/>
        <v>0</v>
      </c>
      <c r="J406" s="3"/>
      <c r="K406" s="3">
        <f t="shared" si="106"/>
        <v>0</v>
      </c>
      <c r="L406" s="3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5.75" customHeight="1">
      <c r="A407" s="4" t="s">
        <v>495</v>
      </c>
      <c r="B407" s="97">
        <f>SUM(B393:B406)</f>
        <v>0</v>
      </c>
      <c r="C407" s="96"/>
      <c r="D407" s="97">
        <f t="shared" ref="D407:F407" si="107">SUM(D393:D406)</f>
        <v>0</v>
      </c>
      <c r="E407" s="97">
        <f t="shared" si="107"/>
        <v>0</v>
      </c>
      <c r="F407" s="97">
        <f t="shared" si="107"/>
        <v>0</v>
      </c>
      <c r="G407" s="87"/>
      <c r="H407" s="96"/>
      <c r="I407" s="97">
        <f t="shared" ref="I407:L407" si="108">SUM(I393:I406)</f>
        <v>0</v>
      </c>
      <c r="J407" s="98">
        <f t="shared" si="108"/>
        <v>0</v>
      </c>
      <c r="K407" s="98">
        <f t="shared" si="108"/>
        <v>0</v>
      </c>
      <c r="L407" s="98">
        <f t="shared" si="108"/>
        <v>0</v>
      </c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5.75" customHeight="1">
      <c r="A408" s="8"/>
      <c r="B408" s="100"/>
      <c r="C408" s="100"/>
      <c r="D408" s="100"/>
      <c r="E408" s="100"/>
      <c r="F408" s="100"/>
      <c r="G408" s="100"/>
      <c r="H408" s="100"/>
      <c r="I408" s="101" t="s">
        <v>496</v>
      </c>
      <c r="J408" s="100"/>
      <c r="K408" s="100"/>
      <c r="L408" s="101" t="s">
        <v>497</v>
      </c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5.75" customHeight="1">
      <c r="A409" s="8"/>
      <c r="B409" s="100"/>
      <c r="C409" s="100"/>
      <c r="D409" s="100"/>
      <c r="E409" s="100"/>
      <c r="F409" s="100"/>
      <c r="G409" s="100"/>
      <c r="H409" s="100"/>
      <c r="I409" s="104">
        <f>G405*A391</f>
        <v>0</v>
      </c>
      <c r="J409" s="100"/>
      <c r="K409" s="100"/>
      <c r="L409" s="104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5.75" customHeight="1">
      <c r="A412" s="78" t="s">
        <v>478</v>
      </c>
      <c r="B412" s="79" t="s">
        <v>479</v>
      </c>
      <c r="C412" s="75"/>
      <c r="D412" s="76"/>
      <c r="E412" s="80" t="s">
        <v>480</v>
      </c>
      <c r="F412" s="75"/>
      <c r="G412" s="76"/>
      <c r="H412" s="79" t="s">
        <v>481</v>
      </c>
      <c r="I412" s="75"/>
      <c r="J412" s="75"/>
      <c r="K412" s="75"/>
      <c r="L412" s="76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5.75" customHeight="1">
      <c r="A413" s="177">
        <v>4.0</v>
      </c>
      <c r="B413" s="82" t="s">
        <v>482</v>
      </c>
      <c r="C413" s="82" t="s">
        <v>483</v>
      </c>
      <c r="D413" s="82" t="s">
        <v>484</v>
      </c>
      <c r="E413" s="82" t="s">
        <v>485</v>
      </c>
      <c r="F413" s="82" t="s">
        <v>484</v>
      </c>
      <c r="G413" s="82" t="s">
        <v>524</v>
      </c>
      <c r="H413" s="82" t="s">
        <v>486</v>
      </c>
      <c r="I413" s="82" t="s">
        <v>487</v>
      </c>
      <c r="J413" s="147" t="s">
        <v>488</v>
      </c>
      <c r="K413" s="85" t="s">
        <v>489</v>
      </c>
      <c r="L413" s="85" t="s">
        <v>490</v>
      </c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5.75" customHeight="1">
      <c r="A414" s="86" t="s">
        <v>491</v>
      </c>
      <c r="B414" s="87"/>
      <c r="C414" s="87"/>
      <c r="D414" s="87"/>
      <c r="E414" s="87"/>
      <c r="F414" s="87"/>
      <c r="G414" s="87"/>
      <c r="H414" s="87"/>
      <c r="I414" s="87"/>
      <c r="J414" s="115"/>
      <c r="K414" s="87"/>
      <c r="L414" s="8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5.75" customHeight="1">
      <c r="A415" s="2"/>
      <c r="B415" s="89"/>
      <c r="C415" s="89"/>
      <c r="D415" s="18">
        <f t="shared" ref="D415:D428" si="109">C415*B415</f>
        <v>0</v>
      </c>
      <c r="E415" s="18">
        <f>B415*A413</f>
        <v>0</v>
      </c>
      <c r="F415" s="18">
        <f t="shared" ref="F415:F428" si="110">E415*C415</f>
        <v>0</v>
      </c>
      <c r="G415" s="140">
        <v>0.0</v>
      </c>
      <c r="H415" s="18"/>
      <c r="I415" s="89">
        <f t="shared" ref="I415:I428" si="111">H415*E415</f>
        <v>0</v>
      </c>
      <c r="J415" s="116"/>
      <c r="K415" s="3">
        <f t="shared" ref="K415:K428" si="112">J415*I415</f>
        <v>0</v>
      </c>
      <c r="L415" s="3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5.75" customHeight="1">
      <c r="A416" s="2"/>
      <c r="B416" s="89"/>
      <c r="C416" s="89"/>
      <c r="D416" s="18">
        <f t="shared" si="109"/>
        <v>0</v>
      </c>
      <c r="E416" s="18">
        <f>B416*A413</f>
        <v>0</v>
      </c>
      <c r="F416" s="18">
        <f t="shared" si="110"/>
        <v>0</v>
      </c>
      <c r="G416" s="87"/>
      <c r="H416" s="18"/>
      <c r="I416" s="89">
        <f t="shared" si="111"/>
        <v>0</v>
      </c>
      <c r="J416" s="116"/>
      <c r="K416" s="3">
        <f t="shared" si="112"/>
        <v>0</v>
      </c>
      <c r="L416" s="3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5.75" customHeight="1">
      <c r="A417" s="2"/>
      <c r="B417" s="18"/>
      <c r="C417" s="18"/>
      <c r="D417" s="18">
        <f t="shared" si="109"/>
        <v>0</v>
      </c>
      <c r="E417" s="18">
        <f>B417*A413</f>
        <v>0</v>
      </c>
      <c r="F417" s="18">
        <f t="shared" si="110"/>
        <v>0</v>
      </c>
      <c r="G417" s="148" t="s">
        <v>527</v>
      </c>
      <c r="H417" s="18"/>
      <c r="I417" s="89">
        <f t="shared" si="111"/>
        <v>0</v>
      </c>
      <c r="J417" s="116"/>
      <c r="K417" s="3">
        <f t="shared" si="112"/>
        <v>0</v>
      </c>
      <c r="L417" s="3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5.75" customHeight="1">
      <c r="A418" s="2"/>
      <c r="B418" s="18"/>
      <c r="C418" s="18"/>
      <c r="D418" s="18">
        <f t="shared" si="109"/>
        <v>0</v>
      </c>
      <c r="E418" s="18">
        <f>B418*A413</f>
        <v>0</v>
      </c>
      <c r="F418" s="18">
        <f t="shared" si="110"/>
        <v>0</v>
      </c>
      <c r="G418" s="142"/>
      <c r="H418" s="18"/>
      <c r="I418" s="89">
        <f t="shared" si="111"/>
        <v>0</v>
      </c>
      <c r="J418" s="116"/>
      <c r="K418" s="3">
        <f t="shared" si="112"/>
        <v>0</v>
      </c>
      <c r="L418" s="3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5.75" customHeight="1">
      <c r="A419" s="2"/>
      <c r="B419" s="18"/>
      <c r="C419" s="18"/>
      <c r="D419" s="18">
        <f t="shared" si="109"/>
        <v>0</v>
      </c>
      <c r="E419" s="18">
        <f>B419*A413</f>
        <v>0</v>
      </c>
      <c r="F419" s="18">
        <f t="shared" si="110"/>
        <v>0</v>
      </c>
      <c r="G419" s="142"/>
      <c r="H419" s="18"/>
      <c r="I419" s="89">
        <f t="shared" si="111"/>
        <v>0</v>
      </c>
      <c r="J419" s="116"/>
      <c r="K419" s="3">
        <f t="shared" si="112"/>
        <v>0</v>
      </c>
      <c r="L419" s="3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5.75" customHeight="1">
      <c r="A420" s="2"/>
      <c r="B420" s="18"/>
      <c r="C420" s="18"/>
      <c r="D420" s="18">
        <f t="shared" si="109"/>
        <v>0</v>
      </c>
      <c r="E420" s="18">
        <f>B420*A413</f>
        <v>0</v>
      </c>
      <c r="F420" s="18">
        <f t="shared" si="110"/>
        <v>0</v>
      </c>
      <c r="G420" s="87"/>
      <c r="H420" s="18"/>
      <c r="I420" s="89">
        <f t="shared" si="111"/>
        <v>0</v>
      </c>
      <c r="J420" s="116"/>
      <c r="K420" s="3">
        <f t="shared" si="112"/>
        <v>0</v>
      </c>
      <c r="L420" s="3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5.75" customHeight="1">
      <c r="A421" s="2"/>
      <c r="B421" s="18"/>
      <c r="C421" s="18"/>
      <c r="D421" s="18">
        <f t="shared" si="109"/>
        <v>0</v>
      </c>
      <c r="E421" s="18">
        <f>B421*A413</f>
        <v>0</v>
      </c>
      <c r="F421" s="18">
        <f t="shared" si="110"/>
        <v>0</v>
      </c>
      <c r="G421" s="59"/>
      <c r="H421" s="18"/>
      <c r="I421" s="89">
        <f t="shared" si="111"/>
        <v>0</v>
      </c>
      <c r="J421" s="116"/>
      <c r="K421" s="3">
        <f t="shared" si="112"/>
        <v>0</v>
      </c>
      <c r="L421" s="3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5.75" customHeight="1">
      <c r="A422" s="2"/>
      <c r="B422" s="89"/>
      <c r="C422" s="89"/>
      <c r="D422" s="18">
        <f t="shared" si="109"/>
        <v>0</v>
      </c>
      <c r="E422" s="18">
        <f>B422*A413</f>
        <v>0</v>
      </c>
      <c r="F422" s="18">
        <f t="shared" si="110"/>
        <v>0</v>
      </c>
      <c r="G422" s="148" t="s">
        <v>528</v>
      </c>
      <c r="H422" s="18"/>
      <c r="I422" s="89">
        <f t="shared" si="111"/>
        <v>0</v>
      </c>
      <c r="J422" s="116"/>
      <c r="K422" s="3">
        <f t="shared" si="112"/>
        <v>0</v>
      </c>
      <c r="L422" s="3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5.75" customHeight="1">
      <c r="A423" s="2"/>
      <c r="B423" s="89"/>
      <c r="C423" s="89"/>
      <c r="D423" s="18">
        <f t="shared" si="109"/>
        <v>0</v>
      </c>
      <c r="E423" s="18">
        <f>B423*A413</f>
        <v>0</v>
      </c>
      <c r="F423" s="18">
        <f t="shared" si="110"/>
        <v>0</v>
      </c>
      <c r="G423" s="142"/>
      <c r="H423" s="18"/>
      <c r="I423" s="89">
        <f t="shared" si="111"/>
        <v>0</v>
      </c>
      <c r="J423" s="116"/>
      <c r="K423" s="3">
        <f t="shared" si="112"/>
        <v>0</v>
      </c>
      <c r="L423" s="3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5.75" customHeight="1">
      <c r="A424" s="1"/>
      <c r="B424" s="89"/>
      <c r="C424" s="89"/>
      <c r="D424" s="18">
        <f t="shared" si="109"/>
        <v>0</v>
      </c>
      <c r="E424" s="18">
        <f>B424*A413</f>
        <v>0</v>
      </c>
      <c r="F424" s="18">
        <f t="shared" si="110"/>
        <v>0</v>
      </c>
      <c r="G424" s="142"/>
      <c r="H424" s="18"/>
      <c r="I424" s="89">
        <f t="shared" si="111"/>
        <v>0</v>
      </c>
      <c r="J424" s="116"/>
      <c r="K424" s="3">
        <f t="shared" si="112"/>
        <v>0</v>
      </c>
      <c r="L424" s="3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5.75" customHeight="1">
      <c r="A425" s="1"/>
      <c r="B425" s="89"/>
      <c r="C425" s="89"/>
      <c r="D425" s="18">
        <f t="shared" si="109"/>
        <v>0</v>
      </c>
      <c r="E425" s="18">
        <f>B425*A413</f>
        <v>0</v>
      </c>
      <c r="F425" s="18">
        <f t="shared" si="110"/>
        <v>0</v>
      </c>
      <c r="G425" s="142"/>
      <c r="H425" s="18"/>
      <c r="I425" s="89">
        <f t="shared" si="111"/>
        <v>0</v>
      </c>
      <c r="J425" s="116"/>
      <c r="K425" s="3">
        <f t="shared" si="112"/>
        <v>0</v>
      </c>
      <c r="L425" s="3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5.75" customHeight="1">
      <c r="A426" s="31"/>
      <c r="B426" s="89"/>
      <c r="C426" s="89"/>
      <c r="D426" s="95">
        <f t="shared" si="109"/>
        <v>0</v>
      </c>
      <c r="E426" s="95">
        <f>B426*A413</f>
        <v>0</v>
      </c>
      <c r="F426" s="18">
        <f t="shared" si="110"/>
        <v>0</v>
      </c>
      <c r="G426" s="87"/>
      <c r="H426" s="18"/>
      <c r="I426" s="89">
        <f t="shared" si="111"/>
        <v>0</v>
      </c>
      <c r="J426" s="118"/>
      <c r="K426" s="3">
        <f t="shared" si="112"/>
        <v>0</v>
      </c>
      <c r="L426" s="3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5.75" customHeight="1">
      <c r="A427" s="31"/>
      <c r="B427" s="89"/>
      <c r="C427" s="89"/>
      <c r="D427" s="18">
        <f t="shared" si="109"/>
        <v>0</v>
      </c>
      <c r="E427" s="18">
        <f>B427*A413</f>
        <v>0</v>
      </c>
      <c r="F427" s="18">
        <f t="shared" si="110"/>
        <v>0</v>
      </c>
      <c r="G427" s="143">
        <f>F429/A413</f>
        <v>0</v>
      </c>
      <c r="H427" s="18"/>
      <c r="I427" s="89">
        <f t="shared" si="111"/>
        <v>0</v>
      </c>
      <c r="J427" s="3"/>
      <c r="K427" s="3">
        <f t="shared" si="112"/>
        <v>0</v>
      </c>
      <c r="L427" s="3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5.75" customHeight="1">
      <c r="A428" s="31"/>
      <c r="B428" s="89"/>
      <c r="C428" s="89"/>
      <c r="D428" s="18">
        <f t="shared" si="109"/>
        <v>0</v>
      </c>
      <c r="E428" s="18">
        <f>B428*A413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3"/>
      <c r="K428" s="3">
        <f t="shared" si="112"/>
        <v>0</v>
      </c>
      <c r="L428" s="3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5.75" customHeight="1">
      <c r="A429" s="4" t="s">
        <v>495</v>
      </c>
      <c r="B429" s="97">
        <f>SUM(B415:B428)</f>
        <v>0</v>
      </c>
      <c r="C429" s="96"/>
      <c r="D429" s="97">
        <f t="shared" ref="D429:F429" si="113">SUM(D415:D428)</f>
        <v>0</v>
      </c>
      <c r="E429" s="97">
        <f t="shared" si="113"/>
        <v>0</v>
      </c>
      <c r="F429" s="97">
        <f t="shared" si="113"/>
        <v>0</v>
      </c>
      <c r="G429" s="87"/>
      <c r="H429" s="96"/>
      <c r="I429" s="97">
        <f t="shared" ref="I429:L429" si="114">SUM(I415:I428)</f>
        <v>0</v>
      </c>
      <c r="J429" s="98">
        <f t="shared" si="114"/>
        <v>0</v>
      </c>
      <c r="K429" s="98">
        <f t="shared" si="114"/>
        <v>0</v>
      </c>
      <c r="L429" s="98">
        <f t="shared" si="114"/>
        <v>0</v>
      </c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5.75" customHeight="1">
      <c r="A430" s="8"/>
      <c r="B430" s="100"/>
      <c r="C430" s="100"/>
      <c r="D430" s="100"/>
      <c r="E430" s="100"/>
      <c r="F430" s="100"/>
      <c r="G430" s="100"/>
      <c r="H430" s="100"/>
      <c r="I430" s="101" t="s">
        <v>496</v>
      </c>
      <c r="J430" s="100"/>
      <c r="K430" s="100"/>
      <c r="L430" s="101" t="s">
        <v>497</v>
      </c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5.75" customHeight="1">
      <c r="A431" s="8"/>
      <c r="B431" s="100"/>
      <c r="C431" s="100"/>
      <c r="D431" s="100"/>
      <c r="E431" s="100"/>
      <c r="F431" s="100"/>
      <c r="G431" s="100"/>
      <c r="H431" s="100"/>
      <c r="I431" s="104">
        <f>G427*A413</f>
        <v>0</v>
      </c>
      <c r="J431" s="100"/>
      <c r="K431" s="100"/>
      <c r="L431" s="104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5.75" customHeight="1">
      <c r="A434" s="66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6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5.75" customHeight="1">
      <c r="A435" s="78" t="s">
        <v>478</v>
      </c>
      <c r="B435" s="79" t="s">
        <v>479</v>
      </c>
      <c r="C435" s="75"/>
      <c r="D435" s="76"/>
      <c r="E435" s="80" t="s">
        <v>480</v>
      </c>
      <c r="F435" s="75"/>
      <c r="G435" s="76"/>
      <c r="H435" s="79" t="s">
        <v>481</v>
      </c>
      <c r="I435" s="75"/>
      <c r="J435" s="75"/>
      <c r="K435" s="75"/>
      <c r="L435" s="76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5.75" customHeight="1">
      <c r="A436" s="177">
        <v>4.0</v>
      </c>
      <c r="B436" s="82" t="s">
        <v>482</v>
      </c>
      <c r="C436" s="82" t="s">
        <v>483</v>
      </c>
      <c r="D436" s="82" t="s">
        <v>484</v>
      </c>
      <c r="E436" s="82" t="s">
        <v>485</v>
      </c>
      <c r="F436" s="82" t="s">
        <v>484</v>
      </c>
      <c r="G436" s="82" t="s">
        <v>524</v>
      </c>
      <c r="H436" s="82" t="s">
        <v>486</v>
      </c>
      <c r="I436" s="82" t="s">
        <v>487</v>
      </c>
      <c r="J436" s="147" t="s">
        <v>488</v>
      </c>
      <c r="K436" s="85" t="s">
        <v>489</v>
      </c>
      <c r="L436" s="85" t="s">
        <v>490</v>
      </c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5.75" customHeight="1">
      <c r="A437" s="86" t="s">
        <v>491</v>
      </c>
      <c r="B437" s="87"/>
      <c r="C437" s="87"/>
      <c r="D437" s="87"/>
      <c r="E437" s="87"/>
      <c r="F437" s="87"/>
      <c r="G437" s="87"/>
      <c r="H437" s="87"/>
      <c r="I437" s="87"/>
      <c r="J437" s="115"/>
      <c r="K437" s="87"/>
      <c r="L437" s="8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5.75" customHeight="1">
      <c r="A438" s="2"/>
      <c r="B438" s="89"/>
      <c r="C438" s="89"/>
      <c r="D438" s="18">
        <f t="shared" ref="D438:D451" si="115">C438*B438</f>
        <v>0</v>
      </c>
      <c r="E438" s="18">
        <f>B438*A436</f>
        <v>0</v>
      </c>
      <c r="F438" s="18">
        <f t="shared" ref="F438:F451" si="116">E438*C438</f>
        <v>0</v>
      </c>
      <c r="G438" s="140">
        <v>0.0</v>
      </c>
      <c r="H438" s="18"/>
      <c r="I438" s="89">
        <f t="shared" ref="I438:I451" si="117">H438*E438</f>
        <v>0</v>
      </c>
      <c r="J438" s="116"/>
      <c r="K438" s="3">
        <f t="shared" ref="K438:K451" si="118">J438*I438</f>
        <v>0</v>
      </c>
      <c r="L438" s="3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5.75" customHeight="1">
      <c r="A439" s="2"/>
      <c r="B439" s="89"/>
      <c r="C439" s="89"/>
      <c r="D439" s="18">
        <f t="shared" si="115"/>
        <v>0</v>
      </c>
      <c r="E439" s="18">
        <f>B439*A436</f>
        <v>0</v>
      </c>
      <c r="F439" s="18">
        <f t="shared" si="116"/>
        <v>0</v>
      </c>
      <c r="G439" s="87"/>
      <c r="H439" s="18"/>
      <c r="I439" s="89">
        <f t="shared" si="117"/>
        <v>0</v>
      </c>
      <c r="J439" s="116"/>
      <c r="K439" s="3">
        <f t="shared" si="118"/>
        <v>0</v>
      </c>
      <c r="L439" s="3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5.75" customHeight="1">
      <c r="A440" s="2"/>
      <c r="B440" s="18"/>
      <c r="C440" s="18"/>
      <c r="D440" s="18">
        <f t="shared" si="115"/>
        <v>0</v>
      </c>
      <c r="E440" s="18">
        <f>B440*A436</f>
        <v>0</v>
      </c>
      <c r="F440" s="18">
        <f t="shared" si="116"/>
        <v>0</v>
      </c>
      <c r="G440" s="148" t="s">
        <v>527</v>
      </c>
      <c r="H440" s="18"/>
      <c r="I440" s="89">
        <f t="shared" si="117"/>
        <v>0</v>
      </c>
      <c r="J440" s="116"/>
      <c r="K440" s="3">
        <f t="shared" si="118"/>
        <v>0</v>
      </c>
      <c r="L440" s="3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5.75" customHeight="1">
      <c r="A441" s="2"/>
      <c r="B441" s="18"/>
      <c r="C441" s="18"/>
      <c r="D441" s="18">
        <f t="shared" si="115"/>
        <v>0</v>
      </c>
      <c r="E441" s="18">
        <f>B441*A436</f>
        <v>0</v>
      </c>
      <c r="F441" s="18">
        <f t="shared" si="116"/>
        <v>0</v>
      </c>
      <c r="G441" s="142"/>
      <c r="H441" s="18"/>
      <c r="I441" s="89">
        <f t="shared" si="117"/>
        <v>0</v>
      </c>
      <c r="J441" s="116"/>
      <c r="K441" s="3">
        <f t="shared" si="118"/>
        <v>0</v>
      </c>
      <c r="L441" s="3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5.75" customHeight="1">
      <c r="A442" s="2"/>
      <c r="B442" s="18"/>
      <c r="C442" s="18"/>
      <c r="D442" s="18">
        <f t="shared" si="115"/>
        <v>0</v>
      </c>
      <c r="E442" s="18">
        <f>B442*A436</f>
        <v>0</v>
      </c>
      <c r="F442" s="18">
        <f t="shared" si="116"/>
        <v>0</v>
      </c>
      <c r="G442" s="142"/>
      <c r="H442" s="18"/>
      <c r="I442" s="89">
        <f t="shared" si="117"/>
        <v>0</v>
      </c>
      <c r="J442" s="116"/>
      <c r="K442" s="3">
        <f t="shared" si="118"/>
        <v>0</v>
      </c>
      <c r="L442" s="3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5.75" customHeight="1">
      <c r="A443" s="2"/>
      <c r="B443" s="18"/>
      <c r="C443" s="18"/>
      <c r="D443" s="18">
        <f t="shared" si="115"/>
        <v>0</v>
      </c>
      <c r="E443" s="18">
        <f>B443*A436</f>
        <v>0</v>
      </c>
      <c r="F443" s="18">
        <f t="shared" si="116"/>
        <v>0</v>
      </c>
      <c r="G443" s="87"/>
      <c r="H443" s="18"/>
      <c r="I443" s="89">
        <f t="shared" si="117"/>
        <v>0</v>
      </c>
      <c r="J443" s="116"/>
      <c r="K443" s="3">
        <f t="shared" si="118"/>
        <v>0</v>
      </c>
      <c r="L443" s="3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5.75" customHeight="1">
      <c r="A444" s="2"/>
      <c r="B444" s="18"/>
      <c r="C444" s="18"/>
      <c r="D444" s="18">
        <f t="shared" si="115"/>
        <v>0</v>
      </c>
      <c r="E444" s="18">
        <f>B444*A436</f>
        <v>0</v>
      </c>
      <c r="F444" s="18">
        <f t="shared" si="116"/>
        <v>0</v>
      </c>
      <c r="G444" s="59"/>
      <c r="H444" s="18"/>
      <c r="I444" s="89">
        <f t="shared" si="117"/>
        <v>0</v>
      </c>
      <c r="J444" s="116"/>
      <c r="K444" s="3">
        <f t="shared" si="118"/>
        <v>0</v>
      </c>
      <c r="L444" s="3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5.75" customHeight="1">
      <c r="A445" s="2"/>
      <c r="B445" s="89"/>
      <c r="C445" s="89"/>
      <c r="D445" s="18">
        <f t="shared" si="115"/>
        <v>0</v>
      </c>
      <c r="E445" s="18">
        <f>B445*A436</f>
        <v>0</v>
      </c>
      <c r="F445" s="18">
        <f t="shared" si="116"/>
        <v>0</v>
      </c>
      <c r="G445" s="148" t="s">
        <v>528</v>
      </c>
      <c r="H445" s="18"/>
      <c r="I445" s="89">
        <f t="shared" si="117"/>
        <v>0</v>
      </c>
      <c r="J445" s="116"/>
      <c r="K445" s="3">
        <f t="shared" si="118"/>
        <v>0</v>
      </c>
      <c r="L445" s="3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5.75" customHeight="1">
      <c r="A446" s="2"/>
      <c r="B446" s="89"/>
      <c r="C446" s="89"/>
      <c r="D446" s="18">
        <f t="shared" si="115"/>
        <v>0</v>
      </c>
      <c r="E446" s="18">
        <f>B446*A436</f>
        <v>0</v>
      </c>
      <c r="F446" s="18">
        <f t="shared" si="116"/>
        <v>0</v>
      </c>
      <c r="G446" s="142"/>
      <c r="H446" s="18"/>
      <c r="I446" s="89">
        <f t="shared" si="117"/>
        <v>0</v>
      </c>
      <c r="J446" s="116"/>
      <c r="K446" s="3">
        <f t="shared" si="118"/>
        <v>0</v>
      </c>
      <c r="L446" s="3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5.75" customHeight="1">
      <c r="A447" s="1"/>
      <c r="B447" s="89"/>
      <c r="C447" s="89"/>
      <c r="D447" s="18">
        <f t="shared" si="115"/>
        <v>0</v>
      </c>
      <c r="E447" s="18">
        <f>B447*A436</f>
        <v>0</v>
      </c>
      <c r="F447" s="18">
        <f t="shared" si="116"/>
        <v>0</v>
      </c>
      <c r="G447" s="142"/>
      <c r="H447" s="18"/>
      <c r="I447" s="89">
        <f t="shared" si="117"/>
        <v>0</v>
      </c>
      <c r="J447" s="116"/>
      <c r="K447" s="3">
        <f t="shared" si="118"/>
        <v>0</v>
      </c>
      <c r="L447" s="3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5.75" customHeight="1">
      <c r="A448" s="1"/>
      <c r="B448" s="89"/>
      <c r="C448" s="89"/>
      <c r="D448" s="18">
        <f t="shared" si="115"/>
        <v>0</v>
      </c>
      <c r="E448" s="18">
        <f>B448*A436</f>
        <v>0</v>
      </c>
      <c r="F448" s="18">
        <f t="shared" si="116"/>
        <v>0</v>
      </c>
      <c r="G448" s="142"/>
      <c r="H448" s="18"/>
      <c r="I448" s="89">
        <f t="shared" si="117"/>
        <v>0</v>
      </c>
      <c r="J448" s="116"/>
      <c r="K448" s="3">
        <f t="shared" si="118"/>
        <v>0</v>
      </c>
      <c r="L448" s="3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5.75" customHeight="1">
      <c r="A449" s="31"/>
      <c r="B449" s="89"/>
      <c r="C449" s="89"/>
      <c r="D449" s="95">
        <f t="shared" si="115"/>
        <v>0</v>
      </c>
      <c r="E449" s="95">
        <f>B449*A436</f>
        <v>0</v>
      </c>
      <c r="F449" s="18">
        <f t="shared" si="116"/>
        <v>0</v>
      </c>
      <c r="G449" s="87"/>
      <c r="H449" s="18"/>
      <c r="I449" s="89">
        <f t="shared" si="117"/>
        <v>0</v>
      </c>
      <c r="J449" s="118"/>
      <c r="K449" s="3">
        <f t="shared" si="118"/>
        <v>0</v>
      </c>
      <c r="L449" s="3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5.75" customHeight="1">
      <c r="A450" s="31"/>
      <c r="B450" s="89"/>
      <c r="C450" s="89"/>
      <c r="D450" s="18">
        <f t="shared" si="115"/>
        <v>0</v>
      </c>
      <c r="E450" s="18">
        <f>B450*A436</f>
        <v>0</v>
      </c>
      <c r="F450" s="18">
        <f t="shared" si="116"/>
        <v>0</v>
      </c>
      <c r="G450" s="143">
        <f>F452/A436</f>
        <v>0</v>
      </c>
      <c r="H450" s="18"/>
      <c r="I450" s="89">
        <f t="shared" si="117"/>
        <v>0</v>
      </c>
      <c r="J450" s="3"/>
      <c r="K450" s="3">
        <f t="shared" si="118"/>
        <v>0</v>
      </c>
      <c r="L450" s="3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5.75" customHeight="1">
      <c r="A451" s="31"/>
      <c r="B451" s="89"/>
      <c r="C451" s="89"/>
      <c r="D451" s="18">
        <f t="shared" si="115"/>
        <v>0</v>
      </c>
      <c r="E451" s="18">
        <f>B451*A436</f>
        <v>0</v>
      </c>
      <c r="F451" s="18">
        <f t="shared" si="116"/>
        <v>0</v>
      </c>
      <c r="G451" s="142"/>
      <c r="H451" s="18"/>
      <c r="I451" s="89">
        <f t="shared" si="117"/>
        <v>0</v>
      </c>
      <c r="J451" s="3"/>
      <c r="K451" s="3">
        <f t="shared" si="118"/>
        <v>0</v>
      </c>
      <c r="L451" s="3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5.75" customHeight="1">
      <c r="A452" s="4" t="s">
        <v>495</v>
      </c>
      <c r="B452" s="97">
        <f>SUM(B438:B451)</f>
        <v>0</v>
      </c>
      <c r="C452" s="96"/>
      <c r="D452" s="97">
        <f t="shared" ref="D452:F452" si="119">SUM(D438:D451)</f>
        <v>0</v>
      </c>
      <c r="E452" s="97">
        <f t="shared" si="119"/>
        <v>0</v>
      </c>
      <c r="F452" s="97">
        <f t="shared" si="119"/>
        <v>0</v>
      </c>
      <c r="G452" s="87"/>
      <c r="H452" s="96"/>
      <c r="I452" s="97">
        <f t="shared" ref="I452:L452" si="120">SUM(I438:I451)</f>
        <v>0</v>
      </c>
      <c r="J452" s="98">
        <f t="shared" si="120"/>
        <v>0</v>
      </c>
      <c r="K452" s="98">
        <f t="shared" si="120"/>
        <v>0</v>
      </c>
      <c r="L452" s="98">
        <f t="shared" si="120"/>
        <v>0</v>
      </c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5.75" customHeight="1">
      <c r="A453" s="8"/>
      <c r="B453" s="100"/>
      <c r="C453" s="100"/>
      <c r="D453" s="100"/>
      <c r="E453" s="100"/>
      <c r="F453" s="100"/>
      <c r="G453" s="100"/>
      <c r="H453" s="100"/>
      <c r="I453" s="101" t="s">
        <v>496</v>
      </c>
      <c r="J453" s="100"/>
      <c r="K453" s="100"/>
      <c r="L453" s="101" t="s">
        <v>497</v>
      </c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5.75" customHeight="1">
      <c r="A454" s="8"/>
      <c r="B454" s="100"/>
      <c r="C454" s="100"/>
      <c r="D454" s="100"/>
      <c r="E454" s="100"/>
      <c r="F454" s="100"/>
      <c r="G454" s="100"/>
      <c r="H454" s="100"/>
      <c r="I454" s="104">
        <f>G450*A436</f>
        <v>0</v>
      </c>
      <c r="J454" s="100"/>
      <c r="K454" s="100"/>
      <c r="L454" s="104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5.75" customHeight="1">
      <c r="A455" s="8"/>
      <c r="B455" s="100"/>
      <c r="C455" s="100"/>
      <c r="D455" s="100"/>
      <c r="E455" s="100"/>
      <c r="F455" s="100"/>
      <c r="G455" s="100"/>
      <c r="H455" s="100"/>
      <c r="I455" s="107"/>
      <c r="J455" s="100"/>
      <c r="K455" s="100"/>
      <c r="L455" s="10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5.75" customHeight="1">
      <c r="A457" s="66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6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5.75" customHeight="1">
      <c r="A458" s="78" t="s">
        <v>478</v>
      </c>
      <c r="B458" s="79" t="s">
        <v>479</v>
      </c>
      <c r="C458" s="75"/>
      <c r="D458" s="76"/>
      <c r="E458" s="80" t="s">
        <v>480</v>
      </c>
      <c r="F458" s="75"/>
      <c r="G458" s="76"/>
      <c r="H458" s="79" t="s">
        <v>481</v>
      </c>
      <c r="I458" s="75"/>
      <c r="J458" s="75"/>
      <c r="K458" s="75"/>
      <c r="L458" s="76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5.75" customHeight="1">
      <c r="A459" s="177">
        <v>4.0</v>
      </c>
      <c r="B459" s="82" t="s">
        <v>482</v>
      </c>
      <c r="C459" s="82" t="s">
        <v>483</v>
      </c>
      <c r="D459" s="82" t="s">
        <v>484</v>
      </c>
      <c r="E459" s="82" t="s">
        <v>485</v>
      </c>
      <c r="F459" s="82" t="s">
        <v>484</v>
      </c>
      <c r="G459" s="82" t="s">
        <v>524</v>
      </c>
      <c r="H459" s="82" t="s">
        <v>486</v>
      </c>
      <c r="I459" s="82" t="s">
        <v>487</v>
      </c>
      <c r="J459" s="147" t="s">
        <v>488</v>
      </c>
      <c r="K459" s="85" t="s">
        <v>489</v>
      </c>
      <c r="L459" s="85" t="s">
        <v>490</v>
      </c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5.75" customHeight="1">
      <c r="A460" s="86" t="s">
        <v>491</v>
      </c>
      <c r="B460" s="87"/>
      <c r="C460" s="87"/>
      <c r="D460" s="87"/>
      <c r="E460" s="87"/>
      <c r="F460" s="87"/>
      <c r="G460" s="87"/>
      <c r="H460" s="87"/>
      <c r="I460" s="87"/>
      <c r="J460" s="115"/>
      <c r="K460" s="87"/>
      <c r="L460" s="8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5.75" customHeight="1">
      <c r="A461" s="2"/>
      <c r="B461" s="89"/>
      <c r="C461" s="89"/>
      <c r="D461" s="18">
        <f t="shared" ref="D461:D474" si="121">C461*B461</f>
        <v>0</v>
      </c>
      <c r="E461" s="18">
        <f>B461*A459</f>
        <v>0</v>
      </c>
      <c r="F461" s="18">
        <f t="shared" ref="F461:F474" si="122">E461*C461</f>
        <v>0</v>
      </c>
      <c r="G461" s="140">
        <v>0.0</v>
      </c>
      <c r="H461" s="18"/>
      <c r="I461" s="89">
        <f t="shared" ref="I461:I474" si="123">H461*E461</f>
        <v>0</v>
      </c>
      <c r="J461" s="116"/>
      <c r="K461" s="3">
        <f t="shared" ref="K461:K474" si="124">J461*I461</f>
        <v>0</v>
      </c>
      <c r="L461" s="3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5.75" customHeight="1">
      <c r="A462" s="2"/>
      <c r="B462" s="89"/>
      <c r="C462" s="89"/>
      <c r="D462" s="18">
        <f t="shared" si="121"/>
        <v>0</v>
      </c>
      <c r="E462" s="18">
        <f>B462*A459</f>
        <v>0</v>
      </c>
      <c r="F462" s="18">
        <f t="shared" si="122"/>
        <v>0</v>
      </c>
      <c r="G462" s="87"/>
      <c r="H462" s="18"/>
      <c r="I462" s="89">
        <f t="shared" si="123"/>
        <v>0</v>
      </c>
      <c r="J462" s="116"/>
      <c r="K462" s="3">
        <f t="shared" si="124"/>
        <v>0</v>
      </c>
      <c r="L462" s="3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5.75" customHeight="1">
      <c r="A463" s="2"/>
      <c r="B463" s="18"/>
      <c r="C463" s="18"/>
      <c r="D463" s="18">
        <f t="shared" si="121"/>
        <v>0</v>
      </c>
      <c r="E463" s="18">
        <f>B463*A459</f>
        <v>0</v>
      </c>
      <c r="F463" s="18">
        <f t="shared" si="122"/>
        <v>0</v>
      </c>
      <c r="G463" s="148" t="s">
        <v>527</v>
      </c>
      <c r="H463" s="18"/>
      <c r="I463" s="89">
        <f t="shared" si="123"/>
        <v>0</v>
      </c>
      <c r="J463" s="116"/>
      <c r="K463" s="3">
        <f t="shared" si="124"/>
        <v>0</v>
      </c>
      <c r="L463" s="3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5.75" customHeight="1">
      <c r="A464" s="2"/>
      <c r="B464" s="18"/>
      <c r="C464" s="18"/>
      <c r="D464" s="18">
        <f t="shared" si="121"/>
        <v>0</v>
      </c>
      <c r="E464" s="18">
        <f>B464*A459</f>
        <v>0</v>
      </c>
      <c r="F464" s="18">
        <f t="shared" si="122"/>
        <v>0</v>
      </c>
      <c r="G464" s="142"/>
      <c r="H464" s="18"/>
      <c r="I464" s="89">
        <f t="shared" si="123"/>
        <v>0</v>
      </c>
      <c r="J464" s="116"/>
      <c r="K464" s="3">
        <f t="shared" si="124"/>
        <v>0</v>
      </c>
      <c r="L464" s="3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5.75" customHeight="1">
      <c r="A465" s="2"/>
      <c r="B465" s="18"/>
      <c r="C465" s="18"/>
      <c r="D465" s="18">
        <f t="shared" si="121"/>
        <v>0</v>
      </c>
      <c r="E465" s="18">
        <f>B465*A459</f>
        <v>0</v>
      </c>
      <c r="F465" s="18">
        <f t="shared" si="122"/>
        <v>0</v>
      </c>
      <c r="G465" s="142"/>
      <c r="H465" s="18"/>
      <c r="I465" s="89">
        <f t="shared" si="123"/>
        <v>0</v>
      </c>
      <c r="J465" s="116"/>
      <c r="K465" s="3">
        <f t="shared" si="124"/>
        <v>0</v>
      </c>
      <c r="L465" s="3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5.75" customHeight="1">
      <c r="A466" s="2"/>
      <c r="B466" s="18"/>
      <c r="C466" s="18"/>
      <c r="D466" s="18">
        <f t="shared" si="121"/>
        <v>0</v>
      </c>
      <c r="E466" s="18">
        <f>B466*A459</f>
        <v>0</v>
      </c>
      <c r="F466" s="18">
        <f t="shared" si="122"/>
        <v>0</v>
      </c>
      <c r="G466" s="87"/>
      <c r="H466" s="18"/>
      <c r="I466" s="89">
        <f t="shared" si="123"/>
        <v>0</v>
      </c>
      <c r="J466" s="116"/>
      <c r="K466" s="3">
        <f t="shared" si="124"/>
        <v>0</v>
      </c>
      <c r="L466" s="3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5.75" customHeight="1">
      <c r="A467" s="2"/>
      <c r="B467" s="18"/>
      <c r="C467" s="18"/>
      <c r="D467" s="18">
        <f t="shared" si="121"/>
        <v>0</v>
      </c>
      <c r="E467" s="18">
        <f>B467*A459</f>
        <v>0</v>
      </c>
      <c r="F467" s="18">
        <f t="shared" si="122"/>
        <v>0</v>
      </c>
      <c r="G467" s="59"/>
      <c r="H467" s="18"/>
      <c r="I467" s="89">
        <f t="shared" si="123"/>
        <v>0</v>
      </c>
      <c r="J467" s="116"/>
      <c r="K467" s="3">
        <f t="shared" si="124"/>
        <v>0</v>
      </c>
      <c r="L467" s="3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5.75" customHeight="1">
      <c r="A468" s="2"/>
      <c r="B468" s="89"/>
      <c r="C468" s="89"/>
      <c r="D468" s="18">
        <f t="shared" si="121"/>
        <v>0</v>
      </c>
      <c r="E468" s="18">
        <f>B468*A459</f>
        <v>0</v>
      </c>
      <c r="F468" s="18">
        <f t="shared" si="122"/>
        <v>0</v>
      </c>
      <c r="G468" s="148" t="s">
        <v>528</v>
      </c>
      <c r="H468" s="18"/>
      <c r="I468" s="89">
        <f t="shared" si="123"/>
        <v>0</v>
      </c>
      <c r="J468" s="116"/>
      <c r="K468" s="3">
        <f t="shared" si="124"/>
        <v>0</v>
      </c>
      <c r="L468" s="3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5.75" customHeight="1">
      <c r="A469" s="2"/>
      <c r="B469" s="89"/>
      <c r="C469" s="89"/>
      <c r="D469" s="18">
        <f t="shared" si="121"/>
        <v>0</v>
      </c>
      <c r="E469" s="18">
        <f>B469*A459</f>
        <v>0</v>
      </c>
      <c r="F469" s="18">
        <f t="shared" si="122"/>
        <v>0</v>
      </c>
      <c r="G469" s="142"/>
      <c r="H469" s="18"/>
      <c r="I469" s="89">
        <f t="shared" si="123"/>
        <v>0</v>
      </c>
      <c r="J469" s="116"/>
      <c r="K469" s="3">
        <f t="shared" si="124"/>
        <v>0</v>
      </c>
      <c r="L469" s="3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5.75" customHeight="1">
      <c r="A470" s="1"/>
      <c r="B470" s="89"/>
      <c r="C470" s="89"/>
      <c r="D470" s="18">
        <f t="shared" si="121"/>
        <v>0</v>
      </c>
      <c r="E470" s="18">
        <f>B470*A459</f>
        <v>0</v>
      </c>
      <c r="F470" s="18">
        <f t="shared" si="122"/>
        <v>0</v>
      </c>
      <c r="G470" s="142"/>
      <c r="H470" s="18"/>
      <c r="I470" s="89">
        <f t="shared" si="123"/>
        <v>0</v>
      </c>
      <c r="J470" s="116"/>
      <c r="K470" s="3">
        <f t="shared" si="124"/>
        <v>0</v>
      </c>
      <c r="L470" s="3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5.75" customHeight="1">
      <c r="A471" s="1"/>
      <c r="B471" s="89"/>
      <c r="C471" s="89"/>
      <c r="D471" s="18">
        <f t="shared" si="121"/>
        <v>0</v>
      </c>
      <c r="E471" s="18">
        <f>B471*A459</f>
        <v>0</v>
      </c>
      <c r="F471" s="18">
        <f t="shared" si="122"/>
        <v>0</v>
      </c>
      <c r="G471" s="142"/>
      <c r="H471" s="18"/>
      <c r="I471" s="89">
        <f t="shared" si="123"/>
        <v>0</v>
      </c>
      <c r="J471" s="116"/>
      <c r="K471" s="3">
        <f t="shared" si="124"/>
        <v>0</v>
      </c>
      <c r="L471" s="3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5.75" customHeight="1">
      <c r="A472" s="31"/>
      <c r="B472" s="89"/>
      <c r="C472" s="89"/>
      <c r="D472" s="95">
        <f t="shared" si="121"/>
        <v>0</v>
      </c>
      <c r="E472" s="95">
        <f>B472*A459</f>
        <v>0</v>
      </c>
      <c r="F472" s="18">
        <f t="shared" si="122"/>
        <v>0</v>
      </c>
      <c r="G472" s="87"/>
      <c r="H472" s="18"/>
      <c r="I472" s="89">
        <f t="shared" si="123"/>
        <v>0</v>
      </c>
      <c r="J472" s="118"/>
      <c r="K472" s="3">
        <f t="shared" si="124"/>
        <v>0</v>
      </c>
      <c r="L472" s="3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5.75" customHeight="1">
      <c r="A473" s="31"/>
      <c r="B473" s="89"/>
      <c r="C473" s="89"/>
      <c r="D473" s="18">
        <f t="shared" si="121"/>
        <v>0</v>
      </c>
      <c r="E473" s="18">
        <f>B473*A459</f>
        <v>0</v>
      </c>
      <c r="F473" s="18">
        <f t="shared" si="122"/>
        <v>0</v>
      </c>
      <c r="G473" s="143">
        <f>F475/A459</f>
        <v>0</v>
      </c>
      <c r="H473" s="18"/>
      <c r="I473" s="89">
        <f t="shared" si="123"/>
        <v>0</v>
      </c>
      <c r="J473" s="3"/>
      <c r="K473" s="3">
        <f t="shared" si="124"/>
        <v>0</v>
      </c>
      <c r="L473" s="3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5.75" customHeight="1">
      <c r="A474" s="31"/>
      <c r="B474" s="89"/>
      <c r="C474" s="89"/>
      <c r="D474" s="18">
        <f t="shared" si="121"/>
        <v>0</v>
      </c>
      <c r="E474" s="18">
        <f>B474*A459</f>
        <v>0</v>
      </c>
      <c r="F474" s="18">
        <f t="shared" si="122"/>
        <v>0</v>
      </c>
      <c r="G474" s="142"/>
      <c r="H474" s="18"/>
      <c r="I474" s="89">
        <f t="shared" si="123"/>
        <v>0</v>
      </c>
      <c r="J474" s="3"/>
      <c r="K474" s="3">
        <f t="shared" si="124"/>
        <v>0</v>
      </c>
      <c r="L474" s="3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5.75" customHeight="1">
      <c r="A475" s="4" t="s">
        <v>495</v>
      </c>
      <c r="B475" s="97">
        <f>SUM(B461:B474)</f>
        <v>0</v>
      </c>
      <c r="C475" s="96"/>
      <c r="D475" s="97">
        <f t="shared" ref="D475:F475" si="125">SUM(D461:D474)</f>
        <v>0</v>
      </c>
      <c r="E475" s="97">
        <f t="shared" si="125"/>
        <v>0</v>
      </c>
      <c r="F475" s="97">
        <f t="shared" si="125"/>
        <v>0</v>
      </c>
      <c r="G475" s="87"/>
      <c r="H475" s="96"/>
      <c r="I475" s="97">
        <f t="shared" ref="I475:L475" si="126">SUM(I461:I474)</f>
        <v>0</v>
      </c>
      <c r="J475" s="98">
        <f t="shared" si="126"/>
        <v>0</v>
      </c>
      <c r="K475" s="98">
        <f t="shared" si="126"/>
        <v>0</v>
      </c>
      <c r="L475" s="98">
        <f t="shared" si="126"/>
        <v>0</v>
      </c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5.75" customHeight="1">
      <c r="A476" s="8"/>
      <c r="B476" s="100"/>
      <c r="C476" s="100"/>
      <c r="D476" s="100"/>
      <c r="E476" s="100"/>
      <c r="F476" s="100"/>
      <c r="G476" s="100"/>
      <c r="H476" s="100"/>
      <c r="I476" s="101" t="s">
        <v>496</v>
      </c>
      <c r="J476" s="100"/>
      <c r="K476" s="100"/>
      <c r="L476" s="101" t="s">
        <v>497</v>
      </c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5.75" customHeight="1">
      <c r="A477" s="8"/>
      <c r="B477" s="100"/>
      <c r="C477" s="100"/>
      <c r="D477" s="100"/>
      <c r="E477" s="100"/>
      <c r="F477" s="100"/>
      <c r="G477" s="100"/>
      <c r="H477" s="100"/>
      <c r="I477" s="104">
        <f>G473*A459</f>
        <v>0</v>
      </c>
      <c r="J477" s="100"/>
      <c r="K477" s="100"/>
      <c r="L477" s="104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5.75" customHeight="1">
      <c r="A480" s="66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6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5.75" customHeight="1">
      <c r="A481" s="78" t="s">
        <v>478</v>
      </c>
      <c r="B481" s="79" t="s">
        <v>479</v>
      </c>
      <c r="C481" s="75"/>
      <c r="D481" s="76"/>
      <c r="E481" s="80" t="s">
        <v>480</v>
      </c>
      <c r="F481" s="75"/>
      <c r="G481" s="76"/>
      <c r="H481" s="79" t="s">
        <v>481</v>
      </c>
      <c r="I481" s="75"/>
      <c r="J481" s="75"/>
      <c r="K481" s="75"/>
      <c r="L481" s="76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5.75" customHeight="1">
      <c r="A482" s="177">
        <v>4.0</v>
      </c>
      <c r="B482" s="82" t="s">
        <v>482</v>
      </c>
      <c r="C482" s="82" t="s">
        <v>483</v>
      </c>
      <c r="D482" s="82" t="s">
        <v>484</v>
      </c>
      <c r="E482" s="82" t="s">
        <v>485</v>
      </c>
      <c r="F482" s="82" t="s">
        <v>484</v>
      </c>
      <c r="G482" s="82" t="s">
        <v>524</v>
      </c>
      <c r="H482" s="82" t="s">
        <v>486</v>
      </c>
      <c r="I482" s="82" t="s">
        <v>487</v>
      </c>
      <c r="J482" s="147" t="s">
        <v>488</v>
      </c>
      <c r="K482" s="85" t="s">
        <v>489</v>
      </c>
      <c r="L482" s="85" t="s">
        <v>490</v>
      </c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5.75" customHeight="1">
      <c r="A483" s="86" t="s">
        <v>491</v>
      </c>
      <c r="B483" s="87"/>
      <c r="C483" s="87"/>
      <c r="D483" s="87"/>
      <c r="E483" s="87"/>
      <c r="F483" s="87"/>
      <c r="G483" s="87"/>
      <c r="H483" s="87"/>
      <c r="I483" s="87"/>
      <c r="J483" s="115"/>
      <c r="K483" s="87"/>
      <c r="L483" s="8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5.75" customHeight="1">
      <c r="A484" s="2"/>
      <c r="B484" s="89"/>
      <c r="C484" s="89"/>
      <c r="D484" s="18">
        <f t="shared" ref="D484:D497" si="127">C484*B484</f>
        <v>0</v>
      </c>
      <c r="E484" s="18">
        <f>B484*A482</f>
        <v>0</v>
      </c>
      <c r="F484" s="18">
        <f t="shared" ref="F484:F497" si="128">E484*C484</f>
        <v>0</v>
      </c>
      <c r="G484" s="140">
        <v>0.0</v>
      </c>
      <c r="H484" s="18"/>
      <c r="I484" s="89">
        <f t="shared" ref="I484:I497" si="129">H484*E484</f>
        <v>0</v>
      </c>
      <c r="J484" s="116"/>
      <c r="K484" s="3">
        <f t="shared" ref="K484:K497" si="130">J484*I484</f>
        <v>0</v>
      </c>
      <c r="L484" s="3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5.75" customHeight="1">
      <c r="A485" s="2"/>
      <c r="B485" s="89"/>
      <c r="C485" s="89"/>
      <c r="D485" s="18">
        <f t="shared" si="127"/>
        <v>0</v>
      </c>
      <c r="E485" s="18">
        <f>B485*A482</f>
        <v>0</v>
      </c>
      <c r="F485" s="18">
        <f t="shared" si="128"/>
        <v>0</v>
      </c>
      <c r="G485" s="87"/>
      <c r="H485" s="18"/>
      <c r="I485" s="89">
        <f t="shared" si="129"/>
        <v>0</v>
      </c>
      <c r="J485" s="116"/>
      <c r="K485" s="3">
        <f t="shared" si="130"/>
        <v>0</v>
      </c>
      <c r="L485" s="3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5.75" customHeight="1">
      <c r="A486" s="2"/>
      <c r="B486" s="18"/>
      <c r="C486" s="18"/>
      <c r="D486" s="18">
        <f t="shared" si="127"/>
        <v>0</v>
      </c>
      <c r="E486" s="18">
        <f>B486*A482</f>
        <v>0</v>
      </c>
      <c r="F486" s="18">
        <f t="shared" si="128"/>
        <v>0</v>
      </c>
      <c r="G486" s="148" t="s">
        <v>527</v>
      </c>
      <c r="H486" s="18"/>
      <c r="I486" s="89">
        <f t="shared" si="129"/>
        <v>0</v>
      </c>
      <c r="J486" s="116"/>
      <c r="K486" s="3">
        <f t="shared" si="130"/>
        <v>0</v>
      </c>
      <c r="L486" s="3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5.75" customHeight="1">
      <c r="A487" s="2"/>
      <c r="B487" s="18"/>
      <c r="C487" s="18"/>
      <c r="D487" s="18">
        <f t="shared" si="127"/>
        <v>0</v>
      </c>
      <c r="E487" s="18">
        <f>B487*A482</f>
        <v>0</v>
      </c>
      <c r="F487" s="18">
        <f t="shared" si="128"/>
        <v>0</v>
      </c>
      <c r="G487" s="142"/>
      <c r="H487" s="18"/>
      <c r="I487" s="89">
        <f t="shared" si="129"/>
        <v>0</v>
      </c>
      <c r="J487" s="116"/>
      <c r="K487" s="3">
        <f t="shared" si="130"/>
        <v>0</v>
      </c>
      <c r="L487" s="3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5.75" customHeight="1">
      <c r="A488" s="2"/>
      <c r="B488" s="18"/>
      <c r="C488" s="18"/>
      <c r="D488" s="18">
        <f t="shared" si="127"/>
        <v>0</v>
      </c>
      <c r="E488" s="18">
        <f>B488*A482</f>
        <v>0</v>
      </c>
      <c r="F488" s="18">
        <f t="shared" si="128"/>
        <v>0</v>
      </c>
      <c r="G488" s="142"/>
      <c r="H488" s="18"/>
      <c r="I488" s="89">
        <f t="shared" si="129"/>
        <v>0</v>
      </c>
      <c r="J488" s="116"/>
      <c r="K488" s="3">
        <f t="shared" si="130"/>
        <v>0</v>
      </c>
      <c r="L488" s="3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5.75" customHeight="1">
      <c r="A489" s="2"/>
      <c r="B489" s="18"/>
      <c r="C489" s="18"/>
      <c r="D489" s="18">
        <f t="shared" si="127"/>
        <v>0</v>
      </c>
      <c r="E489" s="18">
        <f>B489*A482</f>
        <v>0</v>
      </c>
      <c r="F489" s="18">
        <f t="shared" si="128"/>
        <v>0</v>
      </c>
      <c r="G489" s="87"/>
      <c r="H489" s="18"/>
      <c r="I489" s="89">
        <f t="shared" si="129"/>
        <v>0</v>
      </c>
      <c r="J489" s="116"/>
      <c r="K489" s="3">
        <f t="shared" si="130"/>
        <v>0</v>
      </c>
      <c r="L489" s="3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5.75" customHeight="1">
      <c r="A490" s="2"/>
      <c r="B490" s="18"/>
      <c r="C490" s="18"/>
      <c r="D490" s="18">
        <f t="shared" si="127"/>
        <v>0</v>
      </c>
      <c r="E490" s="18">
        <f>B490*A482</f>
        <v>0</v>
      </c>
      <c r="F490" s="18">
        <f t="shared" si="128"/>
        <v>0</v>
      </c>
      <c r="G490" s="59"/>
      <c r="H490" s="18"/>
      <c r="I490" s="89">
        <f t="shared" si="129"/>
        <v>0</v>
      </c>
      <c r="J490" s="116"/>
      <c r="K490" s="3">
        <f t="shared" si="130"/>
        <v>0</v>
      </c>
      <c r="L490" s="3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5.75" customHeight="1">
      <c r="A491" s="2"/>
      <c r="B491" s="89"/>
      <c r="C491" s="89"/>
      <c r="D491" s="18">
        <f t="shared" si="127"/>
        <v>0</v>
      </c>
      <c r="E491" s="18">
        <f>B491*A482</f>
        <v>0</v>
      </c>
      <c r="F491" s="18">
        <f t="shared" si="128"/>
        <v>0</v>
      </c>
      <c r="G491" s="148" t="s">
        <v>528</v>
      </c>
      <c r="H491" s="18"/>
      <c r="I491" s="89">
        <f t="shared" si="129"/>
        <v>0</v>
      </c>
      <c r="J491" s="116"/>
      <c r="K491" s="3">
        <f t="shared" si="130"/>
        <v>0</v>
      </c>
      <c r="L491" s="3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5.75" customHeight="1">
      <c r="A492" s="2"/>
      <c r="B492" s="89"/>
      <c r="C492" s="89"/>
      <c r="D492" s="18">
        <f t="shared" si="127"/>
        <v>0</v>
      </c>
      <c r="E492" s="18">
        <f>B492*A482</f>
        <v>0</v>
      </c>
      <c r="F492" s="18">
        <f t="shared" si="128"/>
        <v>0</v>
      </c>
      <c r="G492" s="142"/>
      <c r="H492" s="18"/>
      <c r="I492" s="89">
        <f t="shared" si="129"/>
        <v>0</v>
      </c>
      <c r="J492" s="116"/>
      <c r="K492" s="3">
        <f t="shared" si="130"/>
        <v>0</v>
      </c>
      <c r="L492" s="3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5.75" customHeight="1">
      <c r="A493" s="1"/>
      <c r="B493" s="89"/>
      <c r="C493" s="89"/>
      <c r="D493" s="18">
        <f t="shared" si="127"/>
        <v>0</v>
      </c>
      <c r="E493" s="18">
        <f>B493*A482</f>
        <v>0</v>
      </c>
      <c r="F493" s="18">
        <f t="shared" si="128"/>
        <v>0</v>
      </c>
      <c r="G493" s="142"/>
      <c r="H493" s="18"/>
      <c r="I493" s="89">
        <f t="shared" si="129"/>
        <v>0</v>
      </c>
      <c r="J493" s="116"/>
      <c r="K493" s="3">
        <f t="shared" si="130"/>
        <v>0</v>
      </c>
      <c r="L493" s="3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5.75" customHeight="1">
      <c r="A494" s="1"/>
      <c r="B494" s="89"/>
      <c r="C494" s="89"/>
      <c r="D494" s="18">
        <f t="shared" si="127"/>
        <v>0</v>
      </c>
      <c r="E494" s="18">
        <f>B494*A482</f>
        <v>0</v>
      </c>
      <c r="F494" s="18">
        <f t="shared" si="128"/>
        <v>0</v>
      </c>
      <c r="G494" s="142"/>
      <c r="H494" s="18"/>
      <c r="I494" s="89">
        <f t="shared" si="129"/>
        <v>0</v>
      </c>
      <c r="J494" s="116"/>
      <c r="K494" s="3">
        <f t="shared" si="130"/>
        <v>0</v>
      </c>
      <c r="L494" s="3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5.75" customHeight="1">
      <c r="A495" s="31"/>
      <c r="B495" s="89"/>
      <c r="C495" s="89"/>
      <c r="D495" s="95">
        <f t="shared" si="127"/>
        <v>0</v>
      </c>
      <c r="E495" s="95">
        <f>B495*A482</f>
        <v>0</v>
      </c>
      <c r="F495" s="18">
        <f t="shared" si="128"/>
        <v>0</v>
      </c>
      <c r="G495" s="87"/>
      <c r="H495" s="18"/>
      <c r="I495" s="89">
        <f t="shared" si="129"/>
        <v>0</v>
      </c>
      <c r="J495" s="118"/>
      <c r="K495" s="3">
        <f t="shared" si="130"/>
        <v>0</v>
      </c>
      <c r="L495" s="3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5.75" customHeight="1">
      <c r="A496" s="31"/>
      <c r="B496" s="89"/>
      <c r="C496" s="89"/>
      <c r="D496" s="18">
        <f t="shared" si="127"/>
        <v>0</v>
      </c>
      <c r="E496" s="18">
        <f>B496*A482</f>
        <v>0</v>
      </c>
      <c r="F496" s="18">
        <f t="shared" si="128"/>
        <v>0</v>
      </c>
      <c r="G496" s="143">
        <f>F498/A482</f>
        <v>0</v>
      </c>
      <c r="H496" s="18"/>
      <c r="I496" s="89">
        <f t="shared" si="129"/>
        <v>0</v>
      </c>
      <c r="J496" s="3"/>
      <c r="K496" s="3">
        <f t="shared" si="130"/>
        <v>0</v>
      </c>
      <c r="L496" s="3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5.75" customHeight="1">
      <c r="A497" s="31"/>
      <c r="B497" s="89"/>
      <c r="C497" s="89"/>
      <c r="D497" s="18">
        <f t="shared" si="127"/>
        <v>0</v>
      </c>
      <c r="E497" s="18">
        <f>B497*A482</f>
        <v>0</v>
      </c>
      <c r="F497" s="18">
        <f t="shared" si="128"/>
        <v>0</v>
      </c>
      <c r="G497" s="142"/>
      <c r="H497" s="18"/>
      <c r="I497" s="89">
        <f t="shared" si="129"/>
        <v>0</v>
      </c>
      <c r="J497" s="3"/>
      <c r="K497" s="3">
        <f t="shared" si="130"/>
        <v>0</v>
      </c>
      <c r="L497" s="3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5.75" customHeight="1">
      <c r="A498" s="4" t="s">
        <v>495</v>
      </c>
      <c r="B498" s="97">
        <f>SUM(B484:B497)</f>
        <v>0</v>
      </c>
      <c r="C498" s="96"/>
      <c r="D498" s="97">
        <f t="shared" ref="D498:F498" si="131">SUM(D484:D497)</f>
        <v>0</v>
      </c>
      <c r="E498" s="97">
        <f t="shared" si="131"/>
        <v>0</v>
      </c>
      <c r="F498" s="97">
        <f t="shared" si="131"/>
        <v>0</v>
      </c>
      <c r="G498" s="87"/>
      <c r="H498" s="96"/>
      <c r="I498" s="97">
        <f t="shared" ref="I498:L498" si="132">SUM(I484:I497)</f>
        <v>0</v>
      </c>
      <c r="J498" s="98">
        <f t="shared" si="132"/>
        <v>0</v>
      </c>
      <c r="K498" s="98">
        <f t="shared" si="132"/>
        <v>0</v>
      </c>
      <c r="L498" s="98">
        <f t="shared" si="132"/>
        <v>0</v>
      </c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5.75" customHeight="1">
      <c r="A499" s="8"/>
      <c r="B499" s="100"/>
      <c r="C499" s="100"/>
      <c r="D499" s="100"/>
      <c r="E499" s="100"/>
      <c r="F499" s="100"/>
      <c r="G499" s="100"/>
      <c r="H499" s="100"/>
      <c r="I499" s="101" t="s">
        <v>496</v>
      </c>
      <c r="J499" s="100"/>
      <c r="K499" s="100"/>
      <c r="L499" s="101" t="s">
        <v>497</v>
      </c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5.75" customHeight="1">
      <c r="A500" s="8"/>
      <c r="B500" s="100"/>
      <c r="C500" s="100"/>
      <c r="D500" s="100"/>
      <c r="E500" s="100"/>
      <c r="F500" s="100"/>
      <c r="G500" s="100"/>
      <c r="H500" s="100"/>
      <c r="I500" s="104">
        <f>G496*A482</f>
        <v>0</v>
      </c>
      <c r="J500" s="100"/>
      <c r="K500" s="100"/>
      <c r="L500" s="104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5.75" customHeight="1">
      <c r="A503" s="78" t="s">
        <v>478</v>
      </c>
      <c r="B503" s="79" t="s">
        <v>479</v>
      </c>
      <c r="C503" s="75"/>
      <c r="D503" s="76"/>
      <c r="E503" s="80" t="s">
        <v>480</v>
      </c>
      <c r="F503" s="75"/>
      <c r="G503" s="76"/>
      <c r="H503" s="79" t="s">
        <v>481</v>
      </c>
      <c r="I503" s="75"/>
      <c r="J503" s="75"/>
      <c r="K503" s="75"/>
      <c r="L503" s="76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5.75" customHeight="1">
      <c r="A504" s="177">
        <v>4.0</v>
      </c>
      <c r="B504" s="82" t="s">
        <v>482</v>
      </c>
      <c r="C504" s="82" t="s">
        <v>483</v>
      </c>
      <c r="D504" s="82" t="s">
        <v>484</v>
      </c>
      <c r="E504" s="82" t="s">
        <v>485</v>
      </c>
      <c r="F504" s="82" t="s">
        <v>484</v>
      </c>
      <c r="G504" s="82" t="s">
        <v>524</v>
      </c>
      <c r="H504" s="82" t="s">
        <v>486</v>
      </c>
      <c r="I504" s="82" t="s">
        <v>487</v>
      </c>
      <c r="J504" s="147" t="s">
        <v>488</v>
      </c>
      <c r="K504" s="85" t="s">
        <v>489</v>
      </c>
      <c r="L504" s="85" t="s">
        <v>490</v>
      </c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5.75" customHeight="1">
      <c r="A505" s="86" t="s">
        <v>491</v>
      </c>
      <c r="B505" s="87"/>
      <c r="C505" s="87"/>
      <c r="D505" s="87"/>
      <c r="E505" s="87"/>
      <c r="F505" s="87"/>
      <c r="G505" s="87"/>
      <c r="H505" s="87"/>
      <c r="I505" s="87"/>
      <c r="J505" s="115"/>
      <c r="K505" s="87"/>
      <c r="L505" s="8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5.75" customHeight="1">
      <c r="A506" s="2"/>
      <c r="B506" s="89"/>
      <c r="C506" s="89"/>
      <c r="D506" s="18">
        <f t="shared" ref="D506:D519" si="133">C506*B506</f>
        <v>0</v>
      </c>
      <c r="E506" s="18">
        <f>B506*A504</f>
        <v>0</v>
      </c>
      <c r="F506" s="18">
        <f t="shared" ref="F506:F519" si="134">E506*C506</f>
        <v>0</v>
      </c>
      <c r="G506" s="140">
        <v>0.0</v>
      </c>
      <c r="H506" s="18"/>
      <c r="I506" s="89">
        <f t="shared" ref="I506:I519" si="135">H506*E506</f>
        <v>0</v>
      </c>
      <c r="J506" s="116"/>
      <c r="K506" s="3">
        <f t="shared" ref="K506:K519" si="136">J506*I506</f>
        <v>0</v>
      </c>
      <c r="L506" s="3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5.75" customHeight="1">
      <c r="A507" s="2"/>
      <c r="B507" s="89"/>
      <c r="C507" s="89"/>
      <c r="D507" s="18">
        <f t="shared" si="133"/>
        <v>0</v>
      </c>
      <c r="E507" s="18">
        <f>B507*A504</f>
        <v>0</v>
      </c>
      <c r="F507" s="18">
        <f t="shared" si="134"/>
        <v>0</v>
      </c>
      <c r="G507" s="87"/>
      <c r="H507" s="18"/>
      <c r="I507" s="89">
        <f t="shared" si="135"/>
        <v>0</v>
      </c>
      <c r="J507" s="116"/>
      <c r="K507" s="3">
        <f t="shared" si="136"/>
        <v>0</v>
      </c>
      <c r="L507" s="3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5.75" customHeight="1">
      <c r="A508" s="2"/>
      <c r="B508" s="18"/>
      <c r="C508" s="18"/>
      <c r="D508" s="18">
        <f t="shared" si="133"/>
        <v>0</v>
      </c>
      <c r="E508" s="18">
        <f>B508*A504</f>
        <v>0</v>
      </c>
      <c r="F508" s="18">
        <f t="shared" si="134"/>
        <v>0</v>
      </c>
      <c r="G508" s="148" t="s">
        <v>527</v>
      </c>
      <c r="H508" s="18"/>
      <c r="I508" s="89">
        <f t="shared" si="135"/>
        <v>0</v>
      </c>
      <c r="J508" s="116"/>
      <c r="K508" s="3">
        <f t="shared" si="136"/>
        <v>0</v>
      </c>
      <c r="L508" s="3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5.75" customHeight="1">
      <c r="A509" s="2"/>
      <c r="B509" s="18"/>
      <c r="C509" s="18"/>
      <c r="D509" s="18">
        <f t="shared" si="133"/>
        <v>0</v>
      </c>
      <c r="E509" s="18">
        <f>B509*A504</f>
        <v>0</v>
      </c>
      <c r="F509" s="18">
        <f t="shared" si="134"/>
        <v>0</v>
      </c>
      <c r="G509" s="142"/>
      <c r="H509" s="18"/>
      <c r="I509" s="89">
        <f t="shared" si="135"/>
        <v>0</v>
      </c>
      <c r="J509" s="116"/>
      <c r="K509" s="3">
        <f t="shared" si="136"/>
        <v>0</v>
      </c>
      <c r="L509" s="3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5.75" customHeight="1">
      <c r="A510" s="2"/>
      <c r="B510" s="18"/>
      <c r="C510" s="18"/>
      <c r="D510" s="18">
        <f t="shared" si="133"/>
        <v>0</v>
      </c>
      <c r="E510" s="18">
        <f>B510*A504</f>
        <v>0</v>
      </c>
      <c r="F510" s="18">
        <f t="shared" si="134"/>
        <v>0</v>
      </c>
      <c r="G510" s="142"/>
      <c r="H510" s="18"/>
      <c r="I510" s="89">
        <f t="shared" si="135"/>
        <v>0</v>
      </c>
      <c r="J510" s="116"/>
      <c r="K510" s="3">
        <f t="shared" si="136"/>
        <v>0</v>
      </c>
      <c r="L510" s="3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5.75" customHeight="1">
      <c r="A511" s="2"/>
      <c r="B511" s="18"/>
      <c r="C511" s="18"/>
      <c r="D511" s="18">
        <f t="shared" si="133"/>
        <v>0</v>
      </c>
      <c r="E511" s="18">
        <f>B511*A504</f>
        <v>0</v>
      </c>
      <c r="F511" s="18">
        <f t="shared" si="134"/>
        <v>0</v>
      </c>
      <c r="G511" s="87"/>
      <c r="H511" s="18"/>
      <c r="I511" s="89">
        <f t="shared" si="135"/>
        <v>0</v>
      </c>
      <c r="J511" s="116"/>
      <c r="K511" s="3">
        <f t="shared" si="136"/>
        <v>0</v>
      </c>
      <c r="L511" s="3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5.75" customHeight="1">
      <c r="A512" s="2"/>
      <c r="B512" s="18"/>
      <c r="C512" s="18"/>
      <c r="D512" s="18">
        <f t="shared" si="133"/>
        <v>0</v>
      </c>
      <c r="E512" s="18">
        <f>B512*A504</f>
        <v>0</v>
      </c>
      <c r="F512" s="18">
        <f t="shared" si="134"/>
        <v>0</v>
      </c>
      <c r="G512" s="59"/>
      <c r="H512" s="18"/>
      <c r="I512" s="89">
        <f t="shared" si="135"/>
        <v>0</v>
      </c>
      <c r="J512" s="116"/>
      <c r="K512" s="3">
        <f t="shared" si="136"/>
        <v>0</v>
      </c>
      <c r="L512" s="3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5.75" customHeight="1">
      <c r="A513" s="2"/>
      <c r="B513" s="89"/>
      <c r="C513" s="89"/>
      <c r="D513" s="18">
        <f t="shared" si="133"/>
        <v>0</v>
      </c>
      <c r="E513" s="18">
        <f>B513*A504</f>
        <v>0</v>
      </c>
      <c r="F513" s="18">
        <f t="shared" si="134"/>
        <v>0</v>
      </c>
      <c r="G513" s="148" t="s">
        <v>528</v>
      </c>
      <c r="H513" s="18"/>
      <c r="I513" s="89">
        <f t="shared" si="135"/>
        <v>0</v>
      </c>
      <c r="J513" s="116"/>
      <c r="K513" s="3">
        <f t="shared" si="136"/>
        <v>0</v>
      </c>
      <c r="L513" s="3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5.75" customHeight="1">
      <c r="A514" s="2"/>
      <c r="B514" s="89"/>
      <c r="C514" s="89"/>
      <c r="D514" s="18">
        <f t="shared" si="133"/>
        <v>0</v>
      </c>
      <c r="E514" s="18">
        <f>B514*A504</f>
        <v>0</v>
      </c>
      <c r="F514" s="18">
        <f t="shared" si="134"/>
        <v>0</v>
      </c>
      <c r="G514" s="142"/>
      <c r="H514" s="18"/>
      <c r="I514" s="89">
        <f t="shared" si="135"/>
        <v>0</v>
      </c>
      <c r="J514" s="116"/>
      <c r="K514" s="3">
        <f t="shared" si="136"/>
        <v>0</v>
      </c>
      <c r="L514" s="3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5.75" customHeight="1">
      <c r="A515" s="1"/>
      <c r="B515" s="89"/>
      <c r="C515" s="89"/>
      <c r="D515" s="18">
        <f t="shared" si="133"/>
        <v>0</v>
      </c>
      <c r="E515" s="18">
        <f>B515*A504</f>
        <v>0</v>
      </c>
      <c r="F515" s="18">
        <f t="shared" si="134"/>
        <v>0</v>
      </c>
      <c r="G515" s="142"/>
      <c r="H515" s="18"/>
      <c r="I515" s="89">
        <f t="shared" si="135"/>
        <v>0</v>
      </c>
      <c r="J515" s="116"/>
      <c r="K515" s="3">
        <f t="shared" si="136"/>
        <v>0</v>
      </c>
      <c r="L515" s="3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5.75" customHeight="1">
      <c r="A516" s="1"/>
      <c r="B516" s="89"/>
      <c r="C516" s="89"/>
      <c r="D516" s="18">
        <f t="shared" si="133"/>
        <v>0</v>
      </c>
      <c r="E516" s="18">
        <f>B516*A504</f>
        <v>0</v>
      </c>
      <c r="F516" s="18">
        <f t="shared" si="134"/>
        <v>0</v>
      </c>
      <c r="G516" s="142"/>
      <c r="H516" s="18"/>
      <c r="I516" s="89">
        <f t="shared" si="135"/>
        <v>0</v>
      </c>
      <c r="J516" s="116"/>
      <c r="K516" s="3">
        <f t="shared" si="136"/>
        <v>0</v>
      </c>
      <c r="L516" s="3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5.75" customHeight="1">
      <c r="A517" s="31"/>
      <c r="B517" s="89"/>
      <c r="C517" s="89"/>
      <c r="D517" s="95">
        <f t="shared" si="133"/>
        <v>0</v>
      </c>
      <c r="E517" s="95">
        <f>B517*A504</f>
        <v>0</v>
      </c>
      <c r="F517" s="18">
        <f t="shared" si="134"/>
        <v>0</v>
      </c>
      <c r="G517" s="87"/>
      <c r="H517" s="18"/>
      <c r="I517" s="89">
        <f t="shared" si="135"/>
        <v>0</v>
      </c>
      <c r="J517" s="118"/>
      <c r="K517" s="3">
        <f t="shared" si="136"/>
        <v>0</v>
      </c>
      <c r="L517" s="3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5.75" customHeight="1">
      <c r="A518" s="31"/>
      <c r="B518" s="89"/>
      <c r="C518" s="89"/>
      <c r="D518" s="18">
        <f t="shared" si="133"/>
        <v>0</v>
      </c>
      <c r="E518" s="18">
        <f>B518*A504</f>
        <v>0</v>
      </c>
      <c r="F518" s="18">
        <f t="shared" si="134"/>
        <v>0</v>
      </c>
      <c r="G518" s="143">
        <f>F520/A504</f>
        <v>0</v>
      </c>
      <c r="H518" s="18"/>
      <c r="I518" s="89">
        <f t="shared" si="135"/>
        <v>0</v>
      </c>
      <c r="J518" s="3"/>
      <c r="K518" s="3">
        <f t="shared" si="136"/>
        <v>0</v>
      </c>
      <c r="L518" s="3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5.75" customHeight="1">
      <c r="A519" s="31"/>
      <c r="B519" s="89"/>
      <c r="C519" s="89"/>
      <c r="D519" s="18">
        <f t="shared" si="133"/>
        <v>0</v>
      </c>
      <c r="E519" s="18">
        <f>B519*A504</f>
        <v>0</v>
      </c>
      <c r="F519" s="18">
        <f t="shared" si="134"/>
        <v>0</v>
      </c>
      <c r="G519" s="142"/>
      <c r="H519" s="18"/>
      <c r="I519" s="89">
        <f t="shared" si="135"/>
        <v>0</v>
      </c>
      <c r="J519" s="3"/>
      <c r="K519" s="3">
        <f t="shared" si="136"/>
        <v>0</v>
      </c>
      <c r="L519" s="3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5.75" customHeight="1">
      <c r="A520" s="4" t="s">
        <v>495</v>
      </c>
      <c r="B520" s="97">
        <f>SUM(B506:B519)</f>
        <v>0</v>
      </c>
      <c r="C520" s="96"/>
      <c r="D520" s="97">
        <f t="shared" ref="D520:F520" si="137">SUM(D506:D519)</f>
        <v>0</v>
      </c>
      <c r="E520" s="97">
        <f t="shared" si="137"/>
        <v>0</v>
      </c>
      <c r="F520" s="97">
        <f t="shared" si="137"/>
        <v>0</v>
      </c>
      <c r="G520" s="87"/>
      <c r="H520" s="96"/>
      <c r="I520" s="97">
        <f t="shared" ref="I520:L520" si="138">SUM(I506:I519)</f>
        <v>0</v>
      </c>
      <c r="J520" s="98">
        <f t="shared" si="138"/>
        <v>0</v>
      </c>
      <c r="K520" s="98">
        <f t="shared" si="138"/>
        <v>0</v>
      </c>
      <c r="L520" s="98">
        <f t="shared" si="138"/>
        <v>0</v>
      </c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5.75" customHeight="1">
      <c r="A521" s="8"/>
      <c r="B521" s="100"/>
      <c r="C521" s="100"/>
      <c r="D521" s="100"/>
      <c r="E521" s="100"/>
      <c r="F521" s="100"/>
      <c r="G521" s="100"/>
      <c r="H521" s="100"/>
      <c r="I521" s="101" t="s">
        <v>496</v>
      </c>
      <c r="J521" s="100"/>
      <c r="K521" s="100"/>
      <c r="L521" s="101" t="s">
        <v>497</v>
      </c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5.75" customHeight="1">
      <c r="A522" s="8"/>
      <c r="B522" s="100"/>
      <c r="C522" s="100"/>
      <c r="D522" s="100"/>
      <c r="E522" s="100"/>
      <c r="F522" s="100"/>
      <c r="G522" s="100"/>
      <c r="H522" s="100"/>
      <c r="I522" s="104">
        <f>G518*A504</f>
        <v>0</v>
      </c>
      <c r="J522" s="100"/>
      <c r="K522" s="100"/>
      <c r="L522" s="104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5.75" customHeight="1">
      <c r="A525" s="66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6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5.75" customHeight="1">
      <c r="A526" s="78" t="s">
        <v>478</v>
      </c>
      <c r="B526" s="79" t="s">
        <v>479</v>
      </c>
      <c r="C526" s="75"/>
      <c r="D526" s="76"/>
      <c r="E526" s="80" t="s">
        <v>480</v>
      </c>
      <c r="F526" s="75"/>
      <c r="G526" s="76"/>
      <c r="H526" s="79" t="s">
        <v>481</v>
      </c>
      <c r="I526" s="75"/>
      <c r="J526" s="75"/>
      <c r="K526" s="75"/>
      <c r="L526" s="76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5.75" customHeight="1">
      <c r="A527" s="177">
        <v>4.0</v>
      </c>
      <c r="B527" s="82" t="s">
        <v>482</v>
      </c>
      <c r="C527" s="82" t="s">
        <v>483</v>
      </c>
      <c r="D527" s="82" t="s">
        <v>484</v>
      </c>
      <c r="E527" s="82" t="s">
        <v>485</v>
      </c>
      <c r="F527" s="82" t="s">
        <v>484</v>
      </c>
      <c r="G527" s="82" t="s">
        <v>524</v>
      </c>
      <c r="H527" s="82" t="s">
        <v>486</v>
      </c>
      <c r="I527" s="82" t="s">
        <v>487</v>
      </c>
      <c r="J527" s="147" t="s">
        <v>488</v>
      </c>
      <c r="K527" s="85" t="s">
        <v>489</v>
      </c>
      <c r="L527" s="85" t="s">
        <v>490</v>
      </c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5.75" customHeight="1">
      <c r="A528" s="86" t="s">
        <v>491</v>
      </c>
      <c r="B528" s="87"/>
      <c r="C528" s="87"/>
      <c r="D528" s="87"/>
      <c r="E528" s="87"/>
      <c r="F528" s="87"/>
      <c r="G528" s="87"/>
      <c r="H528" s="87"/>
      <c r="I528" s="87"/>
      <c r="J528" s="115"/>
      <c r="K528" s="87"/>
      <c r="L528" s="8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5.75" customHeight="1">
      <c r="A529" s="2"/>
      <c r="B529" s="89"/>
      <c r="C529" s="89"/>
      <c r="D529" s="18">
        <f t="shared" ref="D529:D542" si="139">C529*B529</f>
        <v>0</v>
      </c>
      <c r="E529" s="18">
        <f>B529*A527</f>
        <v>0</v>
      </c>
      <c r="F529" s="18">
        <f t="shared" ref="F529:F542" si="140">E529*C529</f>
        <v>0</v>
      </c>
      <c r="G529" s="140">
        <v>0.0</v>
      </c>
      <c r="H529" s="18"/>
      <c r="I529" s="89">
        <f t="shared" ref="I529:I542" si="141">H529*E529</f>
        <v>0</v>
      </c>
      <c r="J529" s="116"/>
      <c r="K529" s="3">
        <f t="shared" ref="K529:K542" si="142">J529*I529</f>
        <v>0</v>
      </c>
      <c r="L529" s="3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5.75" customHeight="1">
      <c r="A530" s="2"/>
      <c r="B530" s="89"/>
      <c r="C530" s="89"/>
      <c r="D530" s="18">
        <f t="shared" si="139"/>
        <v>0</v>
      </c>
      <c r="E530" s="18">
        <f>B530*A527</f>
        <v>0</v>
      </c>
      <c r="F530" s="18">
        <f t="shared" si="140"/>
        <v>0</v>
      </c>
      <c r="G530" s="87"/>
      <c r="H530" s="18"/>
      <c r="I530" s="89">
        <f t="shared" si="141"/>
        <v>0</v>
      </c>
      <c r="J530" s="116"/>
      <c r="K530" s="3">
        <f t="shared" si="142"/>
        <v>0</v>
      </c>
      <c r="L530" s="3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5.75" customHeight="1">
      <c r="A531" s="2"/>
      <c r="B531" s="18"/>
      <c r="C531" s="18"/>
      <c r="D531" s="18">
        <f t="shared" si="139"/>
        <v>0</v>
      </c>
      <c r="E531" s="18">
        <f>B531*A527</f>
        <v>0</v>
      </c>
      <c r="F531" s="18">
        <f t="shared" si="140"/>
        <v>0</v>
      </c>
      <c r="G531" s="148" t="s">
        <v>527</v>
      </c>
      <c r="H531" s="18"/>
      <c r="I531" s="89">
        <f t="shared" si="141"/>
        <v>0</v>
      </c>
      <c r="J531" s="116"/>
      <c r="K531" s="3">
        <f t="shared" si="142"/>
        <v>0</v>
      </c>
      <c r="L531" s="3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5.75" customHeight="1">
      <c r="A532" s="2"/>
      <c r="B532" s="18"/>
      <c r="C532" s="18"/>
      <c r="D532" s="18">
        <f t="shared" si="139"/>
        <v>0</v>
      </c>
      <c r="E532" s="18">
        <f>B532*A527</f>
        <v>0</v>
      </c>
      <c r="F532" s="18">
        <f t="shared" si="140"/>
        <v>0</v>
      </c>
      <c r="G532" s="142"/>
      <c r="H532" s="18"/>
      <c r="I532" s="89">
        <f t="shared" si="141"/>
        <v>0</v>
      </c>
      <c r="J532" s="116"/>
      <c r="K532" s="3">
        <f t="shared" si="142"/>
        <v>0</v>
      </c>
      <c r="L532" s="3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5.75" customHeight="1">
      <c r="A533" s="2"/>
      <c r="B533" s="18"/>
      <c r="C533" s="18"/>
      <c r="D533" s="18">
        <f t="shared" si="139"/>
        <v>0</v>
      </c>
      <c r="E533" s="18">
        <f>B533*A527</f>
        <v>0</v>
      </c>
      <c r="F533" s="18">
        <f t="shared" si="140"/>
        <v>0</v>
      </c>
      <c r="G533" s="142"/>
      <c r="H533" s="18"/>
      <c r="I533" s="89">
        <f t="shared" si="141"/>
        <v>0</v>
      </c>
      <c r="J533" s="116"/>
      <c r="K533" s="3">
        <f t="shared" si="142"/>
        <v>0</v>
      </c>
      <c r="L533" s="3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5.75" customHeight="1">
      <c r="A534" s="2"/>
      <c r="B534" s="18"/>
      <c r="C534" s="18"/>
      <c r="D534" s="18">
        <f t="shared" si="139"/>
        <v>0</v>
      </c>
      <c r="E534" s="18">
        <f>B534*A527</f>
        <v>0</v>
      </c>
      <c r="F534" s="18">
        <f t="shared" si="140"/>
        <v>0</v>
      </c>
      <c r="G534" s="87"/>
      <c r="H534" s="18"/>
      <c r="I534" s="89">
        <f t="shared" si="141"/>
        <v>0</v>
      </c>
      <c r="J534" s="116"/>
      <c r="K534" s="3">
        <f t="shared" si="142"/>
        <v>0</v>
      </c>
      <c r="L534" s="3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5.75" customHeight="1">
      <c r="A535" s="2"/>
      <c r="B535" s="18"/>
      <c r="C535" s="18"/>
      <c r="D535" s="18">
        <f t="shared" si="139"/>
        <v>0</v>
      </c>
      <c r="E535" s="18">
        <f>B535*A527</f>
        <v>0</v>
      </c>
      <c r="F535" s="18">
        <f t="shared" si="140"/>
        <v>0</v>
      </c>
      <c r="G535" s="59"/>
      <c r="H535" s="18"/>
      <c r="I535" s="89">
        <f t="shared" si="141"/>
        <v>0</v>
      </c>
      <c r="J535" s="116"/>
      <c r="K535" s="3">
        <f t="shared" si="142"/>
        <v>0</v>
      </c>
      <c r="L535" s="3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5.75" customHeight="1">
      <c r="A536" s="2"/>
      <c r="B536" s="89"/>
      <c r="C536" s="89"/>
      <c r="D536" s="18">
        <f t="shared" si="139"/>
        <v>0</v>
      </c>
      <c r="E536" s="18">
        <f>B536*A527</f>
        <v>0</v>
      </c>
      <c r="F536" s="18">
        <f t="shared" si="140"/>
        <v>0</v>
      </c>
      <c r="G536" s="148" t="s">
        <v>528</v>
      </c>
      <c r="H536" s="18"/>
      <c r="I536" s="89">
        <f t="shared" si="141"/>
        <v>0</v>
      </c>
      <c r="J536" s="116"/>
      <c r="K536" s="3">
        <f t="shared" si="142"/>
        <v>0</v>
      </c>
      <c r="L536" s="3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5.75" customHeight="1">
      <c r="A537" s="2"/>
      <c r="B537" s="89"/>
      <c r="C537" s="89"/>
      <c r="D537" s="18">
        <f t="shared" si="139"/>
        <v>0</v>
      </c>
      <c r="E537" s="18">
        <f>B537*A527</f>
        <v>0</v>
      </c>
      <c r="F537" s="18">
        <f t="shared" si="140"/>
        <v>0</v>
      </c>
      <c r="G537" s="142"/>
      <c r="H537" s="18"/>
      <c r="I537" s="89">
        <f t="shared" si="141"/>
        <v>0</v>
      </c>
      <c r="J537" s="116"/>
      <c r="K537" s="3">
        <f t="shared" si="142"/>
        <v>0</v>
      </c>
      <c r="L537" s="3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5.75" customHeight="1">
      <c r="A538" s="1"/>
      <c r="B538" s="89"/>
      <c r="C538" s="89"/>
      <c r="D538" s="18">
        <f t="shared" si="139"/>
        <v>0</v>
      </c>
      <c r="E538" s="18">
        <f>B538*A527</f>
        <v>0</v>
      </c>
      <c r="F538" s="18">
        <f t="shared" si="140"/>
        <v>0</v>
      </c>
      <c r="G538" s="142"/>
      <c r="H538" s="18"/>
      <c r="I538" s="89">
        <f t="shared" si="141"/>
        <v>0</v>
      </c>
      <c r="J538" s="116"/>
      <c r="K538" s="3">
        <f t="shared" si="142"/>
        <v>0</v>
      </c>
      <c r="L538" s="3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5.75" customHeight="1">
      <c r="A539" s="1"/>
      <c r="B539" s="89"/>
      <c r="C539" s="89"/>
      <c r="D539" s="18">
        <f t="shared" si="139"/>
        <v>0</v>
      </c>
      <c r="E539" s="18">
        <f>B539*A527</f>
        <v>0</v>
      </c>
      <c r="F539" s="18">
        <f t="shared" si="140"/>
        <v>0</v>
      </c>
      <c r="G539" s="142"/>
      <c r="H539" s="18"/>
      <c r="I539" s="89">
        <f t="shared" si="141"/>
        <v>0</v>
      </c>
      <c r="J539" s="116"/>
      <c r="K539" s="3">
        <f t="shared" si="142"/>
        <v>0</v>
      </c>
      <c r="L539" s="3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5.75" customHeight="1">
      <c r="A540" s="31"/>
      <c r="B540" s="89"/>
      <c r="C540" s="89"/>
      <c r="D540" s="95">
        <f t="shared" si="139"/>
        <v>0</v>
      </c>
      <c r="E540" s="95">
        <f>B540*A527</f>
        <v>0</v>
      </c>
      <c r="F540" s="18">
        <f t="shared" si="140"/>
        <v>0</v>
      </c>
      <c r="G540" s="87"/>
      <c r="H540" s="18"/>
      <c r="I540" s="89">
        <f t="shared" si="141"/>
        <v>0</v>
      </c>
      <c r="J540" s="118"/>
      <c r="K540" s="3">
        <f t="shared" si="142"/>
        <v>0</v>
      </c>
      <c r="L540" s="3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5.75" customHeight="1">
      <c r="A541" s="31"/>
      <c r="B541" s="89"/>
      <c r="C541" s="89"/>
      <c r="D541" s="18">
        <f t="shared" si="139"/>
        <v>0</v>
      </c>
      <c r="E541" s="18">
        <f>B541*A527</f>
        <v>0</v>
      </c>
      <c r="F541" s="18">
        <f t="shared" si="140"/>
        <v>0</v>
      </c>
      <c r="G541" s="143">
        <f>F543/A527</f>
        <v>0</v>
      </c>
      <c r="H541" s="18"/>
      <c r="I541" s="89">
        <f t="shared" si="141"/>
        <v>0</v>
      </c>
      <c r="J541" s="3"/>
      <c r="K541" s="3">
        <f t="shared" si="142"/>
        <v>0</v>
      </c>
      <c r="L541" s="3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5.75" customHeight="1">
      <c r="A542" s="31"/>
      <c r="B542" s="89"/>
      <c r="C542" s="89"/>
      <c r="D542" s="18">
        <f t="shared" si="139"/>
        <v>0</v>
      </c>
      <c r="E542" s="18">
        <f>B542*A527</f>
        <v>0</v>
      </c>
      <c r="F542" s="18">
        <f t="shared" si="140"/>
        <v>0</v>
      </c>
      <c r="G542" s="142"/>
      <c r="H542" s="18"/>
      <c r="I542" s="89">
        <f t="shared" si="141"/>
        <v>0</v>
      </c>
      <c r="J542" s="3"/>
      <c r="K542" s="3">
        <f t="shared" si="142"/>
        <v>0</v>
      </c>
      <c r="L542" s="3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5.75" customHeight="1">
      <c r="A543" s="4" t="s">
        <v>495</v>
      </c>
      <c r="B543" s="97">
        <f>SUM(B529:B542)</f>
        <v>0</v>
      </c>
      <c r="C543" s="96"/>
      <c r="D543" s="97">
        <f t="shared" ref="D543:F543" si="143">SUM(D529:D542)</f>
        <v>0</v>
      </c>
      <c r="E543" s="97">
        <f t="shared" si="143"/>
        <v>0</v>
      </c>
      <c r="F543" s="97">
        <f t="shared" si="143"/>
        <v>0</v>
      </c>
      <c r="G543" s="87"/>
      <c r="H543" s="96"/>
      <c r="I543" s="97">
        <f t="shared" ref="I543:L543" si="144">SUM(I529:I542)</f>
        <v>0</v>
      </c>
      <c r="J543" s="98">
        <f t="shared" si="144"/>
        <v>0</v>
      </c>
      <c r="K543" s="98">
        <f t="shared" si="144"/>
        <v>0</v>
      </c>
      <c r="L543" s="98">
        <f t="shared" si="144"/>
        <v>0</v>
      </c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5.75" customHeight="1">
      <c r="A544" s="8"/>
      <c r="B544" s="100"/>
      <c r="C544" s="100"/>
      <c r="D544" s="100"/>
      <c r="E544" s="100"/>
      <c r="F544" s="100"/>
      <c r="G544" s="100"/>
      <c r="H544" s="100"/>
      <c r="I544" s="101" t="s">
        <v>496</v>
      </c>
      <c r="J544" s="100"/>
      <c r="K544" s="100"/>
      <c r="L544" s="101" t="s">
        <v>497</v>
      </c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5.75" customHeight="1">
      <c r="A545" s="8"/>
      <c r="B545" s="100"/>
      <c r="C545" s="100"/>
      <c r="D545" s="100"/>
      <c r="E545" s="100"/>
      <c r="F545" s="100"/>
      <c r="G545" s="100"/>
      <c r="H545" s="100"/>
      <c r="I545" s="104">
        <f>G541*A527</f>
        <v>0</v>
      </c>
      <c r="J545" s="100"/>
      <c r="K545" s="100"/>
      <c r="L545" s="104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5.75" customHeight="1">
      <c r="A546" s="8"/>
      <c r="B546" s="100"/>
      <c r="C546" s="100"/>
      <c r="D546" s="100"/>
      <c r="E546" s="100"/>
      <c r="F546" s="100"/>
      <c r="G546" s="100"/>
      <c r="H546" s="100"/>
      <c r="I546" s="107"/>
      <c r="J546" s="100"/>
      <c r="K546" s="100"/>
      <c r="L546" s="10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5.75" customHeight="1">
      <c r="A548" s="66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6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5.75" customHeight="1">
      <c r="A549" s="78" t="s">
        <v>478</v>
      </c>
      <c r="B549" s="79" t="s">
        <v>479</v>
      </c>
      <c r="C549" s="75"/>
      <c r="D549" s="76"/>
      <c r="E549" s="80" t="s">
        <v>480</v>
      </c>
      <c r="F549" s="75"/>
      <c r="G549" s="76"/>
      <c r="H549" s="79" t="s">
        <v>481</v>
      </c>
      <c r="I549" s="75"/>
      <c r="J549" s="75"/>
      <c r="K549" s="75"/>
      <c r="L549" s="76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5.75" customHeight="1">
      <c r="A550" s="177">
        <v>4.0</v>
      </c>
      <c r="B550" s="82" t="s">
        <v>482</v>
      </c>
      <c r="C550" s="82" t="s">
        <v>483</v>
      </c>
      <c r="D550" s="82" t="s">
        <v>484</v>
      </c>
      <c r="E550" s="82" t="s">
        <v>485</v>
      </c>
      <c r="F550" s="82" t="s">
        <v>484</v>
      </c>
      <c r="G550" s="82" t="s">
        <v>524</v>
      </c>
      <c r="H550" s="82" t="s">
        <v>486</v>
      </c>
      <c r="I550" s="82" t="s">
        <v>487</v>
      </c>
      <c r="J550" s="147" t="s">
        <v>488</v>
      </c>
      <c r="K550" s="85" t="s">
        <v>489</v>
      </c>
      <c r="L550" s="85" t="s">
        <v>490</v>
      </c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5.75" customHeight="1">
      <c r="A551" s="86" t="s">
        <v>491</v>
      </c>
      <c r="B551" s="87"/>
      <c r="C551" s="87"/>
      <c r="D551" s="87"/>
      <c r="E551" s="87"/>
      <c r="F551" s="87"/>
      <c r="G551" s="87"/>
      <c r="H551" s="87"/>
      <c r="I551" s="87"/>
      <c r="J551" s="115"/>
      <c r="K551" s="87"/>
      <c r="L551" s="8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5.75" customHeight="1">
      <c r="A552" s="2"/>
      <c r="B552" s="89"/>
      <c r="C552" s="89"/>
      <c r="D552" s="18">
        <f t="shared" ref="D552:D565" si="145">C552*B552</f>
        <v>0</v>
      </c>
      <c r="E552" s="18">
        <f>B552*A550</f>
        <v>0</v>
      </c>
      <c r="F552" s="18">
        <f t="shared" ref="F552:F565" si="146">E552*C552</f>
        <v>0</v>
      </c>
      <c r="G552" s="140">
        <v>0.0</v>
      </c>
      <c r="H552" s="18"/>
      <c r="I552" s="89">
        <f t="shared" ref="I552:I565" si="147">H552*E552</f>
        <v>0</v>
      </c>
      <c r="J552" s="116"/>
      <c r="K552" s="3">
        <f t="shared" ref="K552:K565" si="148">J552*I552</f>
        <v>0</v>
      </c>
      <c r="L552" s="3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5.75" customHeight="1">
      <c r="A553" s="2"/>
      <c r="B553" s="89"/>
      <c r="C553" s="89"/>
      <c r="D553" s="18">
        <f t="shared" si="145"/>
        <v>0</v>
      </c>
      <c r="E553" s="18">
        <f>B553*A550</f>
        <v>0</v>
      </c>
      <c r="F553" s="18">
        <f t="shared" si="146"/>
        <v>0</v>
      </c>
      <c r="G553" s="87"/>
      <c r="H553" s="18"/>
      <c r="I553" s="89">
        <f t="shared" si="147"/>
        <v>0</v>
      </c>
      <c r="J553" s="116"/>
      <c r="K553" s="3">
        <f t="shared" si="148"/>
        <v>0</v>
      </c>
      <c r="L553" s="3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5.75" customHeight="1">
      <c r="A554" s="2"/>
      <c r="B554" s="18"/>
      <c r="C554" s="18"/>
      <c r="D554" s="18">
        <f t="shared" si="145"/>
        <v>0</v>
      </c>
      <c r="E554" s="18">
        <f>B554*A550</f>
        <v>0</v>
      </c>
      <c r="F554" s="18">
        <f t="shared" si="146"/>
        <v>0</v>
      </c>
      <c r="G554" s="148" t="s">
        <v>527</v>
      </c>
      <c r="H554" s="18"/>
      <c r="I554" s="89">
        <f t="shared" si="147"/>
        <v>0</v>
      </c>
      <c r="J554" s="116"/>
      <c r="K554" s="3">
        <f t="shared" si="148"/>
        <v>0</v>
      </c>
      <c r="L554" s="3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5.75" customHeight="1">
      <c r="A555" s="2"/>
      <c r="B555" s="18"/>
      <c r="C555" s="18"/>
      <c r="D555" s="18">
        <f t="shared" si="145"/>
        <v>0</v>
      </c>
      <c r="E555" s="18">
        <f>B555*A550</f>
        <v>0</v>
      </c>
      <c r="F555" s="18">
        <f t="shared" si="146"/>
        <v>0</v>
      </c>
      <c r="G555" s="142"/>
      <c r="H555" s="18"/>
      <c r="I555" s="89">
        <f t="shared" si="147"/>
        <v>0</v>
      </c>
      <c r="J555" s="116"/>
      <c r="K555" s="3">
        <f t="shared" si="148"/>
        <v>0</v>
      </c>
      <c r="L555" s="3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5.75" customHeight="1">
      <c r="A556" s="2"/>
      <c r="B556" s="18"/>
      <c r="C556" s="18"/>
      <c r="D556" s="18">
        <f t="shared" si="145"/>
        <v>0</v>
      </c>
      <c r="E556" s="18">
        <f>B556*A550</f>
        <v>0</v>
      </c>
      <c r="F556" s="18">
        <f t="shared" si="146"/>
        <v>0</v>
      </c>
      <c r="G556" s="142"/>
      <c r="H556" s="18"/>
      <c r="I556" s="89">
        <f t="shared" si="147"/>
        <v>0</v>
      </c>
      <c r="J556" s="116"/>
      <c r="K556" s="3">
        <f t="shared" si="148"/>
        <v>0</v>
      </c>
      <c r="L556" s="3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5.75" customHeight="1">
      <c r="A557" s="2"/>
      <c r="B557" s="18"/>
      <c r="C557" s="18"/>
      <c r="D557" s="18">
        <f t="shared" si="145"/>
        <v>0</v>
      </c>
      <c r="E557" s="18">
        <f>B557*A550</f>
        <v>0</v>
      </c>
      <c r="F557" s="18">
        <f t="shared" si="146"/>
        <v>0</v>
      </c>
      <c r="G557" s="87"/>
      <c r="H557" s="18"/>
      <c r="I557" s="89">
        <f t="shared" si="147"/>
        <v>0</v>
      </c>
      <c r="J557" s="116"/>
      <c r="K557" s="3">
        <f t="shared" si="148"/>
        <v>0</v>
      </c>
      <c r="L557" s="3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5.75" customHeight="1">
      <c r="A558" s="2"/>
      <c r="B558" s="18"/>
      <c r="C558" s="18"/>
      <c r="D558" s="18">
        <f t="shared" si="145"/>
        <v>0</v>
      </c>
      <c r="E558" s="18">
        <f>B558*A550</f>
        <v>0</v>
      </c>
      <c r="F558" s="18">
        <f t="shared" si="146"/>
        <v>0</v>
      </c>
      <c r="G558" s="59"/>
      <c r="H558" s="18"/>
      <c r="I558" s="89">
        <f t="shared" si="147"/>
        <v>0</v>
      </c>
      <c r="J558" s="116"/>
      <c r="K558" s="3">
        <f t="shared" si="148"/>
        <v>0</v>
      </c>
      <c r="L558" s="3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5.75" customHeight="1">
      <c r="A559" s="2"/>
      <c r="B559" s="89"/>
      <c r="C559" s="89"/>
      <c r="D559" s="18">
        <f t="shared" si="145"/>
        <v>0</v>
      </c>
      <c r="E559" s="18">
        <f>B559*A550</f>
        <v>0</v>
      </c>
      <c r="F559" s="18">
        <f t="shared" si="146"/>
        <v>0</v>
      </c>
      <c r="G559" s="148" t="s">
        <v>528</v>
      </c>
      <c r="H559" s="18"/>
      <c r="I559" s="89">
        <f t="shared" si="147"/>
        <v>0</v>
      </c>
      <c r="J559" s="116"/>
      <c r="K559" s="3">
        <f t="shared" si="148"/>
        <v>0</v>
      </c>
      <c r="L559" s="3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5.75" customHeight="1">
      <c r="A560" s="2"/>
      <c r="B560" s="89"/>
      <c r="C560" s="89"/>
      <c r="D560" s="18">
        <f t="shared" si="145"/>
        <v>0</v>
      </c>
      <c r="E560" s="18">
        <f>B560*A550</f>
        <v>0</v>
      </c>
      <c r="F560" s="18">
        <f t="shared" si="146"/>
        <v>0</v>
      </c>
      <c r="G560" s="142"/>
      <c r="H560" s="18"/>
      <c r="I560" s="89">
        <f t="shared" si="147"/>
        <v>0</v>
      </c>
      <c r="J560" s="116"/>
      <c r="K560" s="3">
        <f t="shared" si="148"/>
        <v>0</v>
      </c>
      <c r="L560" s="3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5.75" customHeight="1">
      <c r="A561" s="1"/>
      <c r="B561" s="89"/>
      <c r="C561" s="89"/>
      <c r="D561" s="18">
        <f t="shared" si="145"/>
        <v>0</v>
      </c>
      <c r="E561" s="18">
        <f>B561*A550</f>
        <v>0</v>
      </c>
      <c r="F561" s="18">
        <f t="shared" si="146"/>
        <v>0</v>
      </c>
      <c r="G561" s="142"/>
      <c r="H561" s="18"/>
      <c r="I561" s="89">
        <f t="shared" si="147"/>
        <v>0</v>
      </c>
      <c r="J561" s="116"/>
      <c r="K561" s="3">
        <f t="shared" si="148"/>
        <v>0</v>
      </c>
      <c r="L561" s="3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5.75" customHeight="1">
      <c r="A562" s="1"/>
      <c r="B562" s="89"/>
      <c r="C562" s="89"/>
      <c r="D562" s="18">
        <f t="shared" si="145"/>
        <v>0</v>
      </c>
      <c r="E562" s="18">
        <f>B562*A550</f>
        <v>0</v>
      </c>
      <c r="F562" s="18">
        <f t="shared" si="146"/>
        <v>0</v>
      </c>
      <c r="G562" s="142"/>
      <c r="H562" s="18"/>
      <c r="I562" s="89">
        <f t="shared" si="147"/>
        <v>0</v>
      </c>
      <c r="J562" s="116"/>
      <c r="K562" s="3">
        <f t="shared" si="148"/>
        <v>0</v>
      </c>
      <c r="L562" s="3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5.75" customHeight="1">
      <c r="A563" s="31"/>
      <c r="B563" s="89"/>
      <c r="C563" s="89"/>
      <c r="D563" s="95">
        <f t="shared" si="145"/>
        <v>0</v>
      </c>
      <c r="E563" s="95">
        <f>B563*A550</f>
        <v>0</v>
      </c>
      <c r="F563" s="18">
        <f t="shared" si="146"/>
        <v>0</v>
      </c>
      <c r="G563" s="87"/>
      <c r="H563" s="18"/>
      <c r="I563" s="89">
        <f t="shared" si="147"/>
        <v>0</v>
      </c>
      <c r="J563" s="118"/>
      <c r="K563" s="3">
        <f t="shared" si="148"/>
        <v>0</v>
      </c>
      <c r="L563" s="3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5.75" customHeight="1">
      <c r="A564" s="31"/>
      <c r="B564" s="89"/>
      <c r="C564" s="89"/>
      <c r="D564" s="18">
        <f t="shared" si="145"/>
        <v>0</v>
      </c>
      <c r="E564" s="18">
        <f>B564*A550</f>
        <v>0</v>
      </c>
      <c r="F564" s="18">
        <f t="shared" si="146"/>
        <v>0</v>
      </c>
      <c r="G564" s="143">
        <f>F566/A550</f>
        <v>0</v>
      </c>
      <c r="H564" s="18"/>
      <c r="I564" s="89">
        <f t="shared" si="147"/>
        <v>0</v>
      </c>
      <c r="J564" s="3"/>
      <c r="K564" s="3">
        <f t="shared" si="148"/>
        <v>0</v>
      </c>
      <c r="L564" s="3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5.75" customHeight="1">
      <c r="A565" s="31"/>
      <c r="B565" s="89"/>
      <c r="C565" s="89"/>
      <c r="D565" s="18">
        <f t="shared" si="145"/>
        <v>0</v>
      </c>
      <c r="E565" s="18">
        <f>B565*A550</f>
        <v>0</v>
      </c>
      <c r="F565" s="18">
        <f t="shared" si="146"/>
        <v>0</v>
      </c>
      <c r="G565" s="142"/>
      <c r="H565" s="18"/>
      <c r="I565" s="89">
        <f t="shared" si="147"/>
        <v>0</v>
      </c>
      <c r="J565" s="3"/>
      <c r="K565" s="3">
        <f t="shared" si="148"/>
        <v>0</v>
      </c>
      <c r="L565" s="3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5.75" customHeight="1">
      <c r="A566" s="4" t="s">
        <v>495</v>
      </c>
      <c r="B566" s="97">
        <f>SUM(B552:B565)</f>
        <v>0</v>
      </c>
      <c r="C566" s="96"/>
      <c r="D566" s="97">
        <f t="shared" ref="D566:F566" si="149">SUM(D552:D565)</f>
        <v>0</v>
      </c>
      <c r="E566" s="97">
        <f t="shared" si="149"/>
        <v>0</v>
      </c>
      <c r="F566" s="97">
        <f t="shared" si="149"/>
        <v>0</v>
      </c>
      <c r="G566" s="87"/>
      <c r="H566" s="96"/>
      <c r="I566" s="97">
        <f t="shared" ref="I566:L566" si="150">SUM(I552:I565)</f>
        <v>0</v>
      </c>
      <c r="J566" s="98">
        <f t="shared" si="150"/>
        <v>0</v>
      </c>
      <c r="K566" s="98">
        <f t="shared" si="150"/>
        <v>0</v>
      </c>
      <c r="L566" s="98">
        <f t="shared" si="150"/>
        <v>0</v>
      </c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5.75" customHeight="1">
      <c r="A567" s="8"/>
      <c r="B567" s="100"/>
      <c r="C567" s="100"/>
      <c r="D567" s="100"/>
      <c r="E567" s="100"/>
      <c r="F567" s="100"/>
      <c r="G567" s="100"/>
      <c r="H567" s="100"/>
      <c r="I567" s="101" t="s">
        <v>496</v>
      </c>
      <c r="J567" s="100"/>
      <c r="K567" s="100"/>
      <c r="L567" s="101" t="s">
        <v>497</v>
      </c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5.75" customHeight="1">
      <c r="A568" s="8"/>
      <c r="B568" s="100"/>
      <c r="C568" s="100"/>
      <c r="D568" s="100"/>
      <c r="E568" s="100"/>
      <c r="F568" s="100"/>
      <c r="G568" s="100"/>
      <c r="H568" s="100"/>
      <c r="I568" s="104">
        <f>G564*A550</f>
        <v>0</v>
      </c>
      <c r="J568" s="100"/>
      <c r="K568" s="100"/>
      <c r="L568" s="104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5.75" customHeight="1">
      <c r="A571" s="66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6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5.75" customHeight="1">
      <c r="A572" s="78" t="s">
        <v>478</v>
      </c>
      <c r="B572" s="79" t="s">
        <v>479</v>
      </c>
      <c r="C572" s="75"/>
      <c r="D572" s="76"/>
      <c r="E572" s="80" t="s">
        <v>480</v>
      </c>
      <c r="F572" s="75"/>
      <c r="G572" s="76"/>
      <c r="H572" s="79" t="s">
        <v>481</v>
      </c>
      <c r="I572" s="75"/>
      <c r="J572" s="75"/>
      <c r="K572" s="75"/>
      <c r="L572" s="76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5.75" customHeight="1">
      <c r="A573" s="177">
        <v>4.0</v>
      </c>
      <c r="B573" s="82" t="s">
        <v>482</v>
      </c>
      <c r="C573" s="82" t="s">
        <v>483</v>
      </c>
      <c r="D573" s="82" t="s">
        <v>484</v>
      </c>
      <c r="E573" s="82" t="s">
        <v>485</v>
      </c>
      <c r="F573" s="82" t="s">
        <v>484</v>
      </c>
      <c r="G573" s="82" t="s">
        <v>524</v>
      </c>
      <c r="H573" s="82" t="s">
        <v>486</v>
      </c>
      <c r="I573" s="82" t="s">
        <v>487</v>
      </c>
      <c r="J573" s="147" t="s">
        <v>488</v>
      </c>
      <c r="K573" s="85" t="s">
        <v>489</v>
      </c>
      <c r="L573" s="85" t="s">
        <v>490</v>
      </c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5.75" customHeight="1">
      <c r="A574" s="86" t="s">
        <v>491</v>
      </c>
      <c r="B574" s="87"/>
      <c r="C574" s="87"/>
      <c r="D574" s="87"/>
      <c r="E574" s="87"/>
      <c r="F574" s="87"/>
      <c r="G574" s="87"/>
      <c r="H574" s="87"/>
      <c r="I574" s="87"/>
      <c r="J574" s="115"/>
      <c r="K574" s="87"/>
      <c r="L574" s="8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5.75" customHeight="1">
      <c r="A575" s="2"/>
      <c r="B575" s="89"/>
      <c r="C575" s="89"/>
      <c r="D575" s="18">
        <f t="shared" ref="D575:D588" si="151">C575*B575</f>
        <v>0</v>
      </c>
      <c r="E575" s="18">
        <f>B575*A573</f>
        <v>0</v>
      </c>
      <c r="F575" s="18">
        <f t="shared" ref="F575:F588" si="152">E575*C575</f>
        <v>0</v>
      </c>
      <c r="G575" s="140">
        <v>0.0</v>
      </c>
      <c r="H575" s="18"/>
      <c r="I575" s="89">
        <f t="shared" ref="I575:I588" si="153">H575*E575</f>
        <v>0</v>
      </c>
      <c r="J575" s="116"/>
      <c r="K575" s="3">
        <f t="shared" ref="K575:K588" si="154">J575*I575</f>
        <v>0</v>
      </c>
      <c r="L575" s="3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5.75" customHeight="1">
      <c r="A576" s="2"/>
      <c r="B576" s="89"/>
      <c r="C576" s="89"/>
      <c r="D576" s="18">
        <f t="shared" si="151"/>
        <v>0</v>
      </c>
      <c r="E576" s="18">
        <f>B576*A573</f>
        <v>0</v>
      </c>
      <c r="F576" s="18">
        <f t="shared" si="152"/>
        <v>0</v>
      </c>
      <c r="G576" s="87"/>
      <c r="H576" s="18"/>
      <c r="I576" s="89">
        <f t="shared" si="153"/>
        <v>0</v>
      </c>
      <c r="J576" s="116"/>
      <c r="K576" s="3">
        <f t="shared" si="154"/>
        <v>0</v>
      </c>
      <c r="L576" s="3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5.75" customHeight="1">
      <c r="A577" s="2"/>
      <c r="B577" s="18"/>
      <c r="C577" s="18"/>
      <c r="D577" s="18">
        <f t="shared" si="151"/>
        <v>0</v>
      </c>
      <c r="E577" s="18">
        <f>B577*A573</f>
        <v>0</v>
      </c>
      <c r="F577" s="18">
        <f t="shared" si="152"/>
        <v>0</v>
      </c>
      <c r="G577" s="148" t="s">
        <v>527</v>
      </c>
      <c r="H577" s="18"/>
      <c r="I577" s="89">
        <f t="shared" si="153"/>
        <v>0</v>
      </c>
      <c r="J577" s="116"/>
      <c r="K577" s="3">
        <f t="shared" si="154"/>
        <v>0</v>
      </c>
      <c r="L577" s="3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5.75" customHeight="1">
      <c r="A578" s="2"/>
      <c r="B578" s="18"/>
      <c r="C578" s="18"/>
      <c r="D578" s="18">
        <f t="shared" si="151"/>
        <v>0</v>
      </c>
      <c r="E578" s="18">
        <f>B578*A573</f>
        <v>0</v>
      </c>
      <c r="F578" s="18">
        <f t="shared" si="152"/>
        <v>0</v>
      </c>
      <c r="G578" s="142"/>
      <c r="H578" s="18"/>
      <c r="I578" s="89">
        <f t="shared" si="153"/>
        <v>0</v>
      </c>
      <c r="J578" s="116"/>
      <c r="K578" s="3">
        <f t="shared" si="154"/>
        <v>0</v>
      </c>
      <c r="L578" s="3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5.75" customHeight="1">
      <c r="A579" s="2"/>
      <c r="B579" s="18"/>
      <c r="C579" s="18"/>
      <c r="D579" s="18">
        <f t="shared" si="151"/>
        <v>0</v>
      </c>
      <c r="E579" s="18">
        <f>B579*A573</f>
        <v>0</v>
      </c>
      <c r="F579" s="18">
        <f t="shared" si="152"/>
        <v>0</v>
      </c>
      <c r="G579" s="142"/>
      <c r="H579" s="18"/>
      <c r="I579" s="89">
        <f t="shared" si="153"/>
        <v>0</v>
      </c>
      <c r="J579" s="116"/>
      <c r="K579" s="3">
        <f t="shared" si="154"/>
        <v>0</v>
      </c>
      <c r="L579" s="3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5.75" customHeight="1">
      <c r="A580" s="2"/>
      <c r="B580" s="18"/>
      <c r="C580" s="18"/>
      <c r="D580" s="18">
        <f t="shared" si="151"/>
        <v>0</v>
      </c>
      <c r="E580" s="18">
        <f>B580*A573</f>
        <v>0</v>
      </c>
      <c r="F580" s="18">
        <f t="shared" si="152"/>
        <v>0</v>
      </c>
      <c r="G580" s="87"/>
      <c r="H580" s="18"/>
      <c r="I580" s="89">
        <f t="shared" si="153"/>
        <v>0</v>
      </c>
      <c r="J580" s="116"/>
      <c r="K580" s="3">
        <f t="shared" si="154"/>
        <v>0</v>
      </c>
      <c r="L580" s="3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5.75" customHeight="1">
      <c r="A581" s="2"/>
      <c r="B581" s="18"/>
      <c r="C581" s="18"/>
      <c r="D581" s="18">
        <f t="shared" si="151"/>
        <v>0</v>
      </c>
      <c r="E581" s="18">
        <f>B581*A573</f>
        <v>0</v>
      </c>
      <c r="F581" s="18">
        <f t="shared" si="152"/>
        <v>0</v>
      </c>
      <c r="G581" s="59"/>
      <c r="H581" s="18"/>
      <c r="I581" s="89">
        <f t="shared" si="153"/>
        <v>0</v>
      </c>
      <c r="J581" s="116"/>
      <c r="K581" s="3">
        <f t="shared" si="154"/>
        <v>0</v>
      </c>
      <c r="L581" s="3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5.75" customHeight="1">
      <c r="A582" s="2"/>
      <c r="B582" s="89"/>
      <c r="C582" s="89"/>
      <c r="D582" s="18">
        <f t="shared" si="151"/>
        <v>0</v>
      </c>
      <c r="E582" s="18">
        <f>B582*A573</f>
        <v>0</v>
      </c>
      <c r="F582" s="18">
        <f t="shared" si="152"/>
        <v>0</v>
      </c>
      <c r="G582" s="148" t="s">
        <v>528</v>
      </c>
      <c r="H582" s="18"/>
      <c r="I582" s="89">
        <f t="shared" si="153"/>
        <v>0</v>
      </c>
      <c r="J582" s="116"/>
      <c r="K582" s="3">
        <f t="shared" si="154"/>
        <v>0</v>
      </c>
      <c r="L582" s="3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5.75" customHeight="1">
      <c r="A583" s="2"/>
      <c r="B583" s="89"/>
      <c r="C583" s="89"/>
      <c r="D583" s="18">
        <f t="shared" si="151"/>
        <v>0</v>
      </c>
      <c r="E583" s="18">
        <f>B583*A573</f>
        <v>0</v>
      </c>
      <c r="F583" s="18">
        <f t="shared" si="152"/>
        <v>0</v>
      </c>
      <c r="G583" s="142"/>
      <c r="H583" s="18"/>
      <c r="I583" s="89">
        <f t="shared" si="153"/>
        <v>0</v>
      </c>
      <c r="J583" s="116"/>
      <c r="K583" s="3">
        <f t="shared" si="154"/>
        <v>0</v>
      </c>
      <c r="L583" s="3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5.75" customHeight="1">
      <c r="A584" s="1"/>
      <c r="B584" s="89"/>
      <c r="C584" s="89"/>
      <c r="D584" s="18">
        <f t="shared" si="151"/>
        <v>0</v>
      </c>
      <c r="E584" s="18">
        <f>B584*A573</f>
        <v>0</v>
      </c>
      <c r="F584" s="18">
        <f t="shared" si="152"/>
        <v>0</v>
      </c>
      <c r="G584" s="142"/>
      <c r="H584" s="18"/>
      <c r="I584" s="89">
        <f t="shared" si="153"/>
        <v>0</v>
      </c>
      <c r="J584" s="116"/>
      <c r="K584" s="3">
        <f t="shared" si="154"/>
        <v>0</v>
      </c>
      <c r="L584" s="3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5.75" customHeight="1">
      <c r="A585" s="1"/>
      <c r="B585" s="89"/>
      <c r="C585" s="89"/>
      <c r="D585" s="18">
        <f t="shared" si="151"/>
        <v>0</v>
      </c>
      <c r="E585" s="18">
        <f>B585*A573</f>
        <v>0</v>
      </c>
      <c r="F585" s="18">
        <f t="shared" si="152"/>
        <v>0</v>
      </c>
      <c r="G585" s="142"/>
      <c r="H585" s="18"/>
      <c r="I585" s="89">
        <f t="shared" si="153"/>
        <v>0</v>
      </c>
      <c r="J585" s="116"/>
      <c r="K585" s="3">
        <f t="shared" si="154"/>
        <v>0</v>
      </c>
      <c r="L585" s="3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5.75" customHeight="1">
      <c r="A586" s="31"/>
      <c r="B586" s="89"/>
      <c r="C586" s="89"/>
      <c r="D586" s="95">
        <f t="shared" si="151"/>
        <v>0</v>
      </c>
      <c r="E586" s="95">
        <f>B586*A573</f>
        <v>0</v>
      </c>
      <c r="F586" s="18">
        <f t="shared" si="152"/>
        <v>0</v>
      </c>
      <c r="G586" s="87"/>
      <c r="H586" s="18"/>
      <c r="I586" s="89">
        <f t="shared" si="153"/>
        <v>0</v>
      </c>
      <c r="J586" s="118"/>
      <c r="K586" s="3">
        <f t="shared" si="154"/>
        <v>0</v>
      </c>
      <c r="L586" s="3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5.75" customHeight="1">
      <c r="A587" s="31"/>
      <c r="B587" s="89"/>
      <c r="C587" s="89"/>
      <c r="D587" s="18">
        <f t="shared" si="151"/>
        <v>0</v>
      </c>
      <c r="E587" s="18">
        <f>B587*A573</f>
        <v>0</v>
      </c>
      <c r="F587" s="18">
        <f t="shared" si="152"/>
        <v>0</v>
      </c>
      <c r="G587" s="143">
        <f>F589/A573</f>
        <v>0</v>
      </c>
      <c r="H587" s="18"/>
      <c r="I587" s="89">
        <f t="shared" si="153"/>
        <v>0</v>
      </c>
      <c r="J587" s="3"/>
      <c r="K587" s="3">
        <f t="shared" si="154"/>
        <v>0</v>
      </c>
      <c r="L587" s="3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5.75" customHeight="1">
      <c r="A588" s="31"/>
      <c r="B588" s="89"/>
      <c r="C588" s="89"/>
      <c r="D588" s="18">
        <f t="shared" si="151"/>
        <v>0</v>
      </c>
      <c r="E588" s="18">
        <f>B588*A573</f>
        <v>0</v>
      </c>
      <c r="F588" s="18">
        <f t="shared" si="152"/>
        <v>0</v>
      </c>
      <c r="G588" s="142"/>
      <c r="H588" s="18"/>
      <c r="I588" s="89">
        <f t="shared" si="153"/>
        <v>0</v>
      </c>
      <c r="J588" s="3"/>
      <c r="K588" s="3">
        <f t="shared" si="154"/>
        <v>0</v>
      </c>
      <c r="L588" s="3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5.75" customHeight="1">
      <c r="A589" s="4" t="s">
        <v>495</v>
      </c>
      <c r="B589" s="97">
        <f>SUM(B575:B588)</f>
        <v>0</v>
      </c>
      <c r="C589" s="96"/>
      <c r="D589" s="97">
        <f t="shared" ref="D589:F589" si="155">SUM(D575:D588)</f>
        <v>0</v>
      </c>
      <c r="E589" s="97">
        <f t="shared" si="155"/>
        <v>0</v>
      </c>
      <c r="F589" s="97">
        <f t="shared" si="155"/>
        <v>0</v>
      </c>
      <c r="G589" s="87"/>
      <c r="H589" s="96"/>
      <c r="I589" s="97">
        <f t="shared" ref="I589:L589" si="156">SUM(I575:I588)</f>
        <v>0</v>
      </c>
      <c r="J589" s="98">
        <f t="shared" si="156"/>
        <v>0</v>
      </c>
      <c r="K589" s="98">
        <f t="shared" si="156"/>
        <v>0</v>
      </c>
      <c r="L589" s="98">
        <f t="shared" si="156"/>
        <v>0</v>
      </c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5.75" customHeight="1">
      <c r="A590" s="8"/>
      <c r="B590" s="100"/>
      <c r="C590" s="100"/>
      <c r="D590" s="100"/>
      <c r="E590" s="100"/>
      <c r="F590" s="100"/>
      <c r="G590" s="100"/>
      <c r="H590" s="100"/>
      <c r="I590" s="101" t="s">
        <v>496</v>
      </c>
      <c r="J590" s="100"/>
      <c r="K590" s="100"/>
      <c r="L590" s="101" t="s">
        <v>497</v>
      </c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5.75" customHeight="1">
      <c r="A591" s="8"/>
      <c r="B591" s="100"/>
      <c r="C591" s="100"/>
      <c r="D591" s="100"/>
      <c r="E591" s="100"/>
      <c r="F591" s="100"/>
      <c r="G591" s="100"/>
      <c r="H591" s="100"/>
      <c r="I591" s="104">
        <f>G587*A573</f>
        <v>0</v>
      </c>
      <c r="J591" s="100"/>
      <c r="K591" s="100"/>
      <c r="L591" s="104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5.75" customHeight="1">
      <c r="A594" s="78" t="s">
        <v>478</v>
      </c>
      <c r="B594" s="79" t="s">
        <v>479</v>
      </c>
      <c r="C594" s="75"/>
      <c r="D594" s="76"/>
      <c r="E594" s="80" t="s">
        <v>480</v>
      </c>
      <c r="F594" s="75"/>
      <c r="G594" s="76"/>
      <c r="H594" s="79" t="s">
        <v>481</v>
      </c>
      <c r="I594" s="75"/>
      <c r="J594" s="75"/>
      <c r="K594" s="75"/>
      <c r="L594" s="76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5.75" customHeight="1">
      <c r="A595" s="177">
        <v>4.0</v>
      </c>
      <c r="B595" s="82" t="s">
        <v>482</v>
      </c>
      <c r="C595" s="82" t="s">
        <v>483</v>
      </c>
      <c r="D595" s="82" t="s">
        <v>484</v>
      </c>
      <c r="E595" s="82" t="s">
        <v>485</v>
      </c>
      <c r="F595" s="82" t="s">
        <v>484</v>
      </c>
      <c r="G595" s="82" t="s">
        <v>524</v>
      </c>
      <c r="H595" s="82" t="s">
        <v>486</v>
      </c>
      <c r="I595" s="82" t="s">
        <v>487</v>
      </c>
      <c r="J595" s="147" t="s">
        <v>488</v>
      </c>
      <c r="K595" s="85" t="s">
        <v>489</v>
      </c>
      <c r="L595" s="85" t="s">
        <v>490</v>
      </c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5.75" customHeight="1">
      <c r="A596" s="86" t="s">
        <v>491</v>
      </c>
      <c r="B596" s="87"/>
      <c r="C596" s="87"/>
      <c r="D596" s="87"/>
      <c r="E596" s="87"/>
      <c r="F596" s="87"/>
      <c r="G596" s="87"/>
      <c r="H596" s="87"/>
      <c r="I596" s="87"/>
      <c r="J596" s="115"/>
      <c r="K596" s="87"/>
      <c r="L596" s="8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5.75" customHeight="1">
      <c r="A597" s="2"/>
      <c r="B597" s="89"/>
      <c r="C597" s="89"/>
      <c r="D597" s="18">
        <f t="shared" ref="D597:D610" si="157">C597*B597</f>
        <v>0</v>
      </c>
      <c r="E597" s="18">
        <f>B597*A595</f>
        <v>0</v>
      </c>
      <c r="F597" s="18">
        <f t="shared" ref="F597:F610" si="158">E597*C597</f>
        <v>0</v>
      </c>
      <c r="G597" s="140">
        <v>0.0</v>
      </c>
      <c r="H597" s="18"/>
      <c r="I597" s="89">
        <f t="shared" ref="I597:I610" si="159">H597*E597</f>
        <v>0</v>
      </c>
      <c r="J597" s="116"/>
      <c r="K597" s="3">
        <f t="shared" ref="K597:K610" si="160">J597*I597</f>
        <v>0</v>
      </c>
      <c r="L597" s="3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5.75" customHeight="1">
      <c r="A598" s="2"/>
      <c r="B598" s="89"/>
      <c r="C598" s="89"/>
      <c r="D598" s="18">
        <f t="shared" si="157"/>
        <v>0</v>
      </c>
      <c r="E598" s="18">
        <f>B598*A595</f>
        <v>0</v>
      </c>
      <c r="F598" s="18">
        <f t="shared" si="158"/>
        <v>0</v>
      </c>
      <c r="G598" s="87"/>
      <c r="H598" s="18"/>
      <c r="I598" s="89">
        <f t="shared" si="159"/>
        <v>0</v>
      </c>
      <c r="J598" s="116"/>
      <c r="K598" s="3">
        <f t="shared" si="160"/>
        <v>0</v>
      </c>
      <c r="L598" s="3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5.75" customHeight="1">
      <c r="A599" s="2"/>
      <c r="B599" s="18"/>
      <c r="C599" s="18"/>
      <c r="D599" s="18">
        <f t="shared" si="157"/>
        <v>0</v>
      </c>
      <c r="E599" s="18">
        <f>B599*A595</f>
        <v>0</v>
      </c>
      <c r="F599" s="18">
        <f t="shared" si="158"/>
        <v>0</v>
      </c>
      <c r="G599" s="148" t="s">
        <v>527</v>
      </c>
      <c r="H599" s="18"/>
      <c r="I599" s="89">
        <f t="shared" si="159"/>
        <v>0</v>
      </c>
      <c r="J599" s="116"/>
      <c r="K599" s="3">
        <f t="shared" si="160"/>
        <v>0</v>
      </c>
      <c r="L599" s="3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5.75" customHeight="1">
      <c r="A600" s="2"/>
      <c r="B600" s="18"/>
      <c r="C600" s="18"/>
      <c r="D600" s="18">
        <f t="shared" si="157"/>
        <v>0</v>
      </c>
      <c r="E600" s="18">
        <f>B600*A595</f>
        <v>0</v>
      </c>
      <c r="F600" s="18">
        <f t="shared" si="158"/>
        <v>0</v>
      </c>
      <c r="G600" s="142"/>
      <c r="H600" s="18"/>
      <c r="I600" s="89">
        <f t="shared" si="159"/>
        <v>0</v>
      </c>
      <c r="J600" s="116"/>
      <c r="K600" s="3">
        <f t="shared" si="160"/>
        <v>0</v>
      </c>
      <c r="L600" s="3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5.75" customHeight="1">
      <c r="A601" s="2"/>
      <c r="B601" s="18"/>
      <c r="C601" s="18"/>
      <c r="D601" s="18">
        <f t="shared" si="157"/>
        <v>0</v>
      </c>
      <c r="E601" s="18">
        <f>B601*A595</f>
        <v>0</v>
      </c>
      <c r="F601" s="18">
        <f t="shared" si="158"/>
        <v>0</v>
      </c>
      <c r="G601" s="142"/>
      <c r="H601" s="18"/>
      <c r="I601" s="89">
        <f t="shared" si="159"/>
        <v>0</v>
      </c>
      <c r="J601" s="116"/>
      <c r="K601" s="3">
        <f t="shared" si="160"/>
        <v>0</v>
      </c>
      <c r="L601" s="3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5.75" customHeight="1">
      <c r="A602" s="2"/>
      <c r="B602" s="18"/>
      <c r="C602" s="18"/>
      <c r="D602" s="18">
        <f t="shared" si="157"/>
        <v>0</v>
      </c>
      <c r="E602" s="18">
        <f>B602*A595</f>
        <v>0</v>
      </c>
      <c r="F602" s="18">
        <f t="shared" si="158"/>
        <v>0</v>
      </c>
      <c r="G602" s="87"/>
      <c r="H602" s="18"/>
      <c r="I602" s="89">
        <f t="shared" si="159"/>
        <v>0</v>
      </c>
      <c r="J602" s="116"/>
      <c r="K602" s="3">
        <f t="shared" si="160"/>
        <v>0</v>
      </c>
      <c r="L602" s="3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5.75" customHeight="1">
      <c r="A603" s="2"/>
      <c r="B603" s="18"/>
      <c r="C603" s="18"/>
      <c r="D603" s="18">
        <f t="shared" si="157"/>
        <v>0</v>
      </c>
      <c r="E603" s="18">
        <f>B603*A595</f>
        <v>0</v>
      </c>
      <c r="F603" s="18">
        <f t="shared" si="158"/>
        <v>0</v>
      </c>
      <c r="G603" s="59"/>
      <c r="H603" s="18"/>
      <c r="I603" s="89">
        <f t="shared" si="159"/>
        <v>0</v>
      </c>
      <c r="J603" s="116"/>
      <c r="K603" s="3">
        <f t="shared" si="160"/>
        <v>0</v>
      </c>
      <c r="L603" s="3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5.75" customHeight="1">
      <c r="A604" s="2"/>
      <c r="B604" s="89"/>
      <c r="C604" s="89"/>
      <c r="D604" s="18">
        <f t="shared" si="157"/>
        <v>0</v>
      </c>
      <c r="E604" s="18">
        <f>B604*A595</f>
        <v>0</v>
      </c>
      <c r="F604" s="18">
        <f t="shared" si="158"/>
        <v>0</v>
      </c>
      <c r="G604" s="148" t="s">
        <v>528</v>
      </c>
      <c r="H604" s="18"/>
      <c r="I604" s="89">
        <f t="shared" si="159"/>
        <v>0</v>
      </c>
      <c r="J604" s="116"/>
      <c r="K604" s="3">
        <f t="shared" si="160"/>
        <v>0</v>
      </c>
      <c r="L604" s="3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5.75" customHeight="1">
      <c r="A605" s="2"/>
      <c r="B605" s="89"/>
      <c r="C605" s="89"/>
      <c r="D605" s="18">
        <f t="shared" si="157"/>
        <v>0</v>
      </c>
      <c r="E605" s="18">
        <f>B605*A595</f>
        <v>0</v>
      </c>
      <c r="F605" s="18">
        <f t="shared" si="158"/>
        <v>0</v>
      </c>
      <c r="G605" s="142"/>
      <c r="H605" s="18"/>
      <c r="I605" s="89">
        <f t="shared" si="159"/>
        <v>0</v>
      </c>
      <c r="J605" s="116"/>
      <c r="K605" s="3">
        <f t="shared" si="160"/>
        <v>0</v>
      </c>
      <c r="L605" s="3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5.75" customHeight="1">
      <c r="A606" s="1"/>
      <c r="B606" s="89"/>
      <c r="C606" s="89"/>
      <c r="D606" s="18">
        <f t="shared" si="157"/>
        <v>0</v>
      </c>
      <c r="E606" s="18">
        <f>B606*A595</f>
        <v>0</v>
      </c>
      <c r="F606" s="18">
        <f t="shared" si="158"/>
        <v>0</v>
      </c>
      <c r="G606" s="142"/>
      <c r="H606" s="18"/>
      <c r="I606" s="89">
        <f t="shared" si="159"/>
        <v>0</v>
      </c>
      <c r="J606" s="116"/>
      <c r="K606" s="3">
        <f t="shared" si="160"/>
        <v>0</v>
      </c>
      <c r="L606" s="3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5.75" customHeight="1">
      <c r="A607" s="1"/>
      <c r="B607" s="89"/>
      <c r="C607" s="89"/>
      <c r="D607" s="18">
        <f t="shared" si="157"/>
        <v>0</v>
      </c>
      <c r="E607" s="18">
        <f>B607*A595</f>
        <v>0</v>
      </c>
      <c r="F607" s="18">
        <f t="shared" si="158"/>
        <v>0</v>
      </c>
      <c r="G607" s="142"/>
      <c r="H607" s="18"/>
      <c r="I607" s="89">
        <f t="shared" si="159"/>
        <v>0</v>
      </c>
      <c r="J607" s="116"/>
      <c r="K607" s="3">
        <f t="shared" si="160"/>
        <v>0</v>
      </c>
      <c r="L607" s="3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5.75" customHeight="1">
      <c r="A608" s="31"/>
      <c r="B608" s="89"/>
      <c r="C608" s="89"/>
      <c r="D608" s="95">
        <f t="shared" si="157"/>
        <v>0</v>
      </c>
      <c r="E608" s="95">
        <f>B608*A595</f>
        <v>0</v>
      </c>
      <c r="F608" s="18">
        <f t="shared" si="158"/>
        <v>0</v>
      </c>
      <c r="G608" s="87"/>
      <c r="H608" s="18"/>
      <c r="I608" s="89">
        <f t="shared" si="159"/>
        <v>0</v>
      </c>
      <c r="J608" s="118"/>
      <c r="K608" s="3">
        <f t="shared" si="160"/>
        <v>0</v>
      </c>
      <c r="L608" s="3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5.75" customHeight="1">
      <c r="A609" s="31"/>
      <c r="B609" s="89"/>
      <c r="C609" s="89"/>
      <c r="D609" s="18">
        <f t="shared" si="157"/>
        <v>0</v>
      </c>
      <c r="E609" s="18">
        <f>B609*A595</f>
        <v>0</v>
      </c>
      <c r="F609" s="18">
        <f t="shared" si="158"/>
        <v>0</v>
      </c>
      <c r="G609" s="143">
        <f>F611/A595</f>
        <v>0</v>
      </c>
      <c r="H609" s="18"/>
      <c r="I609" s="89">
        <f t="shared" si="159"/>
        <v>0</v>
      </c>
      <c r="J609" s="3"/>
      <c r="K609" s="3">
        <f t="shared" si="160"/>
        <v>0</v>
      </c>
      <c r="L609" s="3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5.75" customHeight="1">
      <c r="A610" s="31"/>
      <c r="B610" s="89"/>
      <c r="C610" s="89"/>
      <c r="D610" s="18">
        <f t="shared" si="157"/>
        <v>0</v>
      </c>
      <c r="E610" s="18">
        <f>B610*A595</f>
        <v>0</v>
      </c>
      <c r="F610" s="18">
        <f t="shared" si="158"/>
        <v>0</v>
      </c>
      <c r="G610" s="142"/>
      <c r="H610" s="18"/>
      <c r="I610" s="89">
        <f t="shared" si="159"/>
        <v>0</v>
      </c>
      <c r="J610" s="3"/>
      <c r="K610" s="3">
        <f t="shared" si="160"/>
        <v>0</v>
      </c>
      <c r="L610" s="3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5.75" customHeight="1">
      <c r="A611" s="4" t="s">
        <v>495</v>
      </c>
      <c r="B611" s="97">
        <f>SUM(B597:B610)</f>
        <v>0</v>
      </c>
      <c r="C611" s="96"/>
      <c r="D611" s="97">
        <f t="shared" ref="D611:F611" si="161">SUM(D597:D610)</f>
        <v>0</v>
      </c>
      <c r="E611" s="97">
        <f t="shared" si="161"/>
        <v>0</v>
      </c>
      <c r="F611" s="97">
        <f t="shared" si="161"/>
        <v>0</v>
      </c>
      <c r="G611" s="87"/>
      <c r="H611" s="96"/>
      <c r="I611" s="97">
        <f t="shared" ref="I611:L611" si="162">SUM(I597:I610)</f>
        <v>0</v>
      </c>
      <c r="J611" s="98">
        <f t="shared" si="162"/>
        <v>0</v>
      </c>
      <c r="K611" s="98">
        <f t="shared" si="162"/>
        <v>0</v>
      </c>
      <c r="L611" s="98">
        <f t="shared" si="162"/>
        <v>0</v>
      </c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5.75" customHeight="1">
      <c r="A612" s="8"/>
      <c r="B612" s="100"/>
      <c r="C612" s="100"/>
      <c r="D612" s="100"/>
      <c r="E612" s="100"/>
      <c r="F612" s="100"/>
      <c r="G612" s="100"/>
      <c r="H612" s="100"/>
      <c r="I612" s="101" t="s">
        <v>496</v>
      </c>
      <c r="J612" s="100"/>
      <c r="K612" s="100"/>
      <c r="L612" s="101" t="s">
        <v>497</v>
      </c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5.75" customHeight="1">
      <c r="A613" s="8"/>
      <c r="B613" s="100"/>
      <c r="C613" s="100"/>
      <c r="D613" s="100"/>
      <c r="E613" s="100"/>
      <c r="F613" s="100"/>
      <c r="G613" s="100"/>
      <c r="H613" s="100"/>
      <c r="I613" s="104">
        <f>G609*A595</f>
        <v>0</v>
      </c>
      <c r="J613" s="100"/>
      <c r="K613" s="100"/>
      <c r="L613" s="104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5.75" customHeight="1">
      <c r="A616" s="66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6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5.75" customHeight="1">
      <c r="A617" s="78" t="s">
        <v>478</v>
      </c>
      <c r="B617" s="79" t="s">
        <v>479</v>
      </c>
      <c r="C617" s="75"/>
      <c r="D617" s="76"/>
      <c r="E617" s="80" t="s">
        <v>480</v>
      </c>
      <c r="F617" s="75"/>
      <c r="G617" s="76"/>
      <c r="H617" s="79" t="s">
        <v>481</v>
      </c>
      <c r="I617" s="75"/>
      <c r="J617" s="75"/>
      <c r="K617" s="75"/>
      <c r="L617" s="76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5.75" customHeight="1">
      <c r="A618" s="177">
        <v>4.0</v>
      </c>
      <c r="B618" s="82" t="s">
        <v>482</v>
      </c>
      <c r="C618" s="82" t="s">
        <v>483</v>
      </c>
      <c r="D618" s="82" t="s">
        <v>484</v>
      </c>
      <c r="E618" s="82" t="s">
        <v>485</v>
      </c>
      <c r="F618" s="82" t="s">
        <v>484</v>
      </c>
      <c r="G618" s="82" t="s">
        <v>524</v>
      </c>
      <c r="H618" s="82" t="s">
        <v>486</v>
      </c>
      <c r="I618" s="82" t="s">
        <v>487</v>
      </c>
      <c r="J618" s="147" t="s">
        <v>488</v>
      </c>
      <c r="K618" s="85" t="s">
        <v>489</v>
      </c>
      <c r="L618" s="85" t="s">
        <v>490</v>
      </c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5.75" customHeight="1">
      <c r="A619" s="86" t="s">
        <v>491</v>
      </c>
      <c r="B619" s="87"/>
      <c r="C619" s="87"/>
      <c r="D619" s="87"/>
      <c r="E619" s="87"/>
      <c r="F619" s="87"/>
      <c r="G619" s="87"/>
      <c r="H619" s="87"/>
      <c r="I619" s="87"/>
      <c r="J619" s="115"/>
      <c r="K619" s="87"/>
      <c r="L619" s="8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5.75" customHeight="1">
      <c r="A620" s="2"/>
      <c r="B620" s="89"/>
      <c r="C620" s="89"/>
      <c r="D620" s="18">
        <f t="shared" ref="D620:D633" si="163">C620*B620</f>
        <v>0</v>
      </c>
      <c r="E620" s="18">
        <f>B620*A618</f>
        <v>0</v>
      </c>
      <c r="F620" s="18">
        <f t="shared" ref="F620:F633" si="164">E620*C620</f>
        <v>0</v>
      </c>
      <c r="G620" s="140">
        <v>0.0</v>
      </c>
      <c r="H620" s="18"/>
      <c r="I620" s="89">
        <f t="shared" ref="I620:I633" si="165">H620*E620</f>
        <v>0</v>
      </c>
      <c r="J620" s="116"/>
      <c r="K620" s="3">
        <f t="shared" ref="K620:K633" si="166">J620*I620</f>
        <v>0</v>
      </c>
      <c r="L620" s="3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5.75" customHeight="1">
      <c r="A621" s="2"/>
      <c r="B621" s="89"/>
      <c r="C621" s="89"/>
      <c r="D621" s="18">
        <f t="shared" si="163"/>
        <v>0</v>
      </c>
      <c r="E621" s="18">
        <f>B621*A618</f>
        <v>0</v>
      </c>
      <c r="F621" s="18">
        <f t="shared" si="164"/>
        <v>0</v>
      </c>
      <c r="G621" s="87"/>
      <c r="H621" s="18"/>
      <c r="I621" s="89">
        <f t="shared" si="165"/>
        <v>0</v>
      </c>
      <c r="J621" s="116"/>
      <c r="K621" s="3">
        <f t="shared" si="166"/>
        <v>0</v>
      </c>
      <c r="L621" s="3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5.75" customHeight="1">
      <c r="A622" s="2"/>
      <c r="B622" s="18"/>
      <c r="C622" s="18"/>
      <c r="D622" s="18">
        <f t="shared" si="163"/>
        <v>0</v>
      </c>
      <c r="E622" s="18">
        <f>B622*A618</f>
        <v>0</v>
      </c>
      <c r="F622" s="18">
        <f t="shared" si="164"/>
        <v>0</v>
      </c>
      <c r="G622" s="148" t="s">
        <v>527</v>
      </c>
      <c r="H622" s="18"/>
      <c r="I622" s="89">
        <f t="shared" si="165"/>
        <v>0</v>
      </c>
      <c r="J622" s="116"/>
      <c r="K622" s="3">
        <f t="shared" si="166"/>
        <v>0</v>
      </c>
      <c r="L622" s="3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5.75" customHeight="1">
      <c r="A623" s="2"/>
      <c r="B623" s="18"/>
      <c r="C623" s="18"/>
      <c r="D623" s="18">
        <f t="shared" si="163"/>
        <v>0</v>
      </c>
      <c r="E623" s="18">
        <f>B623*A618</f>
        <v>0</v>
      </c>
      <c r="F623" s="18">
        <f t="shared" si="164"/>
        <v>0</v>
      </c>
      <c r="G623" s="142"/>
      <c r="H623" s="18"/>
      <c r="I623" s="89">
        <f t="shared" si="165"/>
        <v>0</v>
      </c>
      <c r="J623" s="116"/>
      <c r="K623" s="3">
        <f t="shared" si="166"/>
        <v>0</v>
      </c>
      <c r="L623" s="3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5.75" customHeight="1">
      <c r="A624" s="2"/>
      <c r="B624" s="18"/>
      <c r="C624" s="18"/>
      <c r="D624" s="18">
        <f t="shared" si="163"/>
        <v>0</v>
      </c>
      <c r="E624" s="18">
        <f>B624*A618</f>
        <v>0</v>
      </c>
      <c r="F624" s="18">
        <f t="shared" si="164"/>
        <v>0</v>
      </c>
      <c r="G624" s="142"/>
      <c r="H624" s="18"/>
      <c r="I624" s="89">
        <f t="shared" si="165"/>
        <v>0</v>
      </c>
      <c r="J624" s="116"/>
      <c r="K624" s="3">
        <f t="shared" si="166"/>
        <v>0</v>
      </c>
      <c r="L624" s="3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5.75" customHeight="1">
      <c r="A625" s="2"/>
      <c r="B625" s="18"/>
      <c r="C625" s="18"/>
      <c r="D625" s="18">
        <f t="shared" si="163"/>
        <v>0</v>
      </c>
      <c r="E625" s="18">
        <f>B625*A618</f>
        <v>0</v>
      </c>
      <c r="F625" s="18">
        <f t="shared" si="164"/>
        <v>0</v>
      </c>
      <c r="G625" s="87"/>
      <c r="H625" s="18"/>
      <c r="I625" s="89">
        <f t="shared" si="165"/>
        <v>0</v>
      </c>
      <c r="J625" s="116"/>
      <c r="K625" s="3">
        <f t="shared" si="166"/>
        <v>0</v>
      </c>
      <c r="L625" s="3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5.75" customHeight="1">
      <c r="A626" s="2"/>
      <c r="B626" s="18"/>
      <c r="C626" s="18"/>
      <c r="D626" s="18">
        <f t="shared" si="163"/>
        <v>0</v>
      </c>
      <c r="E626" s="18">
        <f>B626*A618</f>
        <v>0</v>
      </c>
      <c r="F626" s="18">
        <f t="shared" si="164"/>
        <v>0</v>
      </c>
      <c r="G626" s="59"/>
      <c r="H626" s="18"/>
      <c r="I626" s="89">
        <f t="shared" si="165"/>
        <v>0</v>
      </c>
      <c r="J626" s="116"/>
      <c r="K626" s="3">
        <f t="shared" si="166"/>
        <v>0</v>
      </c>
      <c r="L626" s="3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5.75" customHeight="1">
      <c r="A627" s="2"/>
      <c r="B627" s="89"/>
      <c r="C627" s="89"/>
      <c r="D627" s="18">
        <f t="shared" si="163"/>
        <v>0</v>
      </c>
      <c r="E627" s="18">
        <f>B627*A618</f>
        <v>0</v>
      </c>
      <c r="F627" s="18">
        <f t="shared" si="164"/>
        <v>0</v>
      </c>
      <c r="G627" s="148" t="s">
        <v>528</v>
      </c>
      <c r="H627" s="18"/>
      <c r="I627" s="89">
        <f t="shared" si="165"/>
        <v>0</v>
      </c>
      <c r="J627" s="116"/>
      <c r="K627" s="3">
        <f t="shared" si="166"/>
        <v>0</v>
      </c>
      <c r="L627" s="3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5.75" customHeight="1">
      <c r="A628" s="2"/>
      <c r="B628" s="89"/>
      <c r="C628" s="89"/>
      <c r="D628" s="18">
        <f t="shared" si="163"/>
        <v>0</v>
      </c>
      <c r="E628" s="18">
        <f>B628*A618</f>
        <v>0</v>
      </c>
      <c r="F628" s="18">
        <f t="shared" si="164"/>
        <v>0</v>
      </c>
      <c r="G628" s="142"/>
      <c r="H628" s="18"/>
      <c r="I628" s="89">
        <f t="shared" si="165"/>
        <v>0</v>
      </c>
      <c r="J628" s="116"/>
      <c r="K628" s="3">
        <f t="shared" si="166"/>
        <v>0</v>
      </c>
      <c r="L628" s="3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5.75" customHeight="1">
      <c r="A629" s="1"/>
      <c r="B629" s="89"/>
      <c r="C629" s="89"/>
      <c r="D629" s="18">
        <f t="shared" si="163"/>
        <v>0</v>
      </c>
      <c r="E629" s="18">
        <f>B629*A618</f>
        <v>0</v>
      </c>
      <c r="F629" s="18">
        <f t="shared" si="164"/>
        <v>0</v>
      </c>
      <c r="G629" s="142"/>
      <c r="H629" s="18"/>
      <c r="I629" s="89">
        <f t="shared" si="165"/>
        <v>0</v>
      </c>
      <c r="J629" s="116"/>
      <c r="K629" s="3">
        <f t="shared" si="166"/>
        <v>0</v>
      </c>
      <c r="L629" s="3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5.75" customHeight="1">
      <c r="A630" s="1"/>
      <c r="B630" s="89"/>
      <c r="C630" s="89"/>
      <c r="D630" s="18">
        <f t="shared" si="163"/>
        <v>0</v>
      </c>
      <c r="E630" s="18">
        <f>B630*A618</f>
        <v>0</v>
      </c>
      <c r="F630" s="18">
        <f t="shared" si="164"/>
        <v>0</v>
      </c>
      <c r="G630" s="142"/>
      <c r="H630" s="18"/>
      <c r="I630" s="89">
        <f t="shared" si="165"/>
        <v>0</v>
      </c>
      <c r="J630" s="116"/>
      <c r="K630" s="3">
        <f t="shared" si="166"/>
        <v>0</v>
      </c>
      <c r="L630" s="3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5.75" customHeight="1">
      <c r="A631" s="31"/>
      <c r="B631" s="89"/>
      <c r="C631" s="89"/>
      <c r="D631" s="95">
        <f t="shared" si="163"/>
        <v>0</v>
      </c>
      <c r="E631" s="95">
        <f>B631*A618</f>
        <v>0</v>
      </c>
      <c r="F631" s="18">
        <f t="shared" si="164"/>
        <v>0</v>
      </c>
      <c r="G631" s="87"/>
      <c r="H631" s="18"/>
      <c r="I631" s="89">
        <f t="shared" si="165"/>
        <v>0</v>
      </c>
      <c r="J631" s="118"/>
      <c r="K631" s="3">
        <f t="shared" si="166"/>
        <v>0</v>
      </c>
      <c r="L631" s="3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5.75" customHeight="1">
      <c r="A632" s="31"/>
      <c r="B632" s="89"/>
      <c r="C632" s="89"/>
      <c r="D632" s="18">
        <f t="shared" si="163"/>
        <v>0</v>
      </c>
      <c r="E632" s="18">
        <f>B632*A618</f>
        <v>0</v>
      </c>
      <c r="F632" s="18">
        <f t="shared" si="164"/>
        <v>0</v>
      </c>
      <c r="G632" s="143">
        <f>F634/A618</f>
        <v>0</v>
      </c>
      <c r="H632" s="18"/>
      <c r="I632" s="89">
        <f t="shared" si="165"/>
        <v>0</v>
      </c>
      <c r="J632" s="3"/>
      <c r="K632" s="3">
        <f t="shared" si="166"/>
        <v>0</v>
      </c>
      <c r="L632" s="3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5.75" customHeight="1">
      <c r="A633" s="31"/>
      <c r="B633" s="89"/>
      <c r="C633" s="89"/>
      <c r="D633" s="18">
        <f t="shared" si="163"/>
        <v>0</v>
      </c>
      <c r="E633" s="18">
        <f>B633*A618</f>
        <v>0</v>
      </c>
      <c r="F633" s="18">
        <f t="shared" si="164"/>
        <v>0</v>
      </c>
      <c r="G633" s="142"/>
      <c r="H633" s="18"/>
      <c r="I633" s="89">
        <f t="shared" si="165"/>
        <v>0</v>
      </c>
      <c r="J633" s="3"/>
      <c r="K633" s="3">
        <f t="shared" si="166"/>
        <v>0</v>
      </c>
      <c r="L633" s="3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5.75" customHeight="1">
      <c r="A634" s="4" t="s">
        <v>495</v>
      </c>
      <c r="B634" s="97">
        <f>SUM(B620:B633)</f>
        <v>0</v>
      </c>
      <c r="C634" s="96"/>
      <c r="D634" s="97">
        <f t="shared" ref="D634:F634" si="167">SUM(D620:D633)</f>
        <v>0</v>
      </c>
      <c r="E634" s="97">
        <f t="shared" si="167"/>
        <v>0</v>
      </c>
      <c r="F634" s="97">
        <f t="shared" si="167"/>
        <v>0</v>
      </c>
      <c r="G634" s="87"/>
      <c r="H634" s="96"/>
      <c r="I634" s="97">
        <f t="shared" ref="I634:L634" si="168">SUM(I620:I633)</f>
        <v>0</v>
      </c>
      <c r="J634" s="98">
        <f t="shared" si="168"/>
        <v>0</v>
      </c>
      <c r="K634" s="98">
        <f t="shared" si="168"/>
        <v>0</v>
      </c>
      <c r="L634" s="98">
        <f t="shared" si="168"/>
        <v>0</v>
      </c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5.75" customHeight="1">
      <c r="A635" s="8"/>
      <c r="B635" s="100"/>
      <c r="C635" s="100"/>
      <c r="D635" s="100"/>
      <c r="E635" s="100"/>
      <c r="F635" s="100"/>
      <c r="G635" s="100"/>
      <c r="H635" s="100"/>
      <c r="I635" s="101" t="s">
        <v>496</v>
      </c>
      <c r="J635" s="100"/>
      <c r="K635" s="100"/>
      <c r="L635" s="101" t="s">
        <v>497</v>
      </c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5.75" customHeight="1">
      <c r="A636" s="8"/>
      <c r="B636" s="100"/>
      <c r="C636" s="100"/>
      <c r="D636" s="100"/>
      <c r="E636" s="100"/>
      <c r="F636" s="100"/>
      <c r="G636" s="100"/>
      <c r="H636" s="100"/>
      <c r="I636" s="104">
        <f>G632*A618</f>
        <v>0</v>
      </c>
      <c r="J636" s="100"/>
      <c r="K636" s="100"/>
      <c r="L636" s="104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5.75" customHeight="1">
      <c r="A637" s="8"/>
      <c r="B637" s="100"/>
      <c r="C637" s="100"/>
      <c r="D637" s="100"/>
      <c r="E637" s="100"/>
      <c r="F637" s="100"/>
      <c r="G637" s="100"/>
      <c r="H637" s="100"/>
      <c r="I637" s="107"/>
      <c r="J637" s="100"/>
      <c r="K637" s="100"/>
      <c r="L637" s="10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5.75" customHeight="1">
      <c r="A639" s="66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6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5.75" customHeight="1">
      <c r="A640" s="78" t="s">
        <v>478</v>
      </c>
      <c r="B640" s="79" t="s">
        <v>479</v>
      </c>
      <c r="C640" s="75"/>
      <c r="D640" s="76"/>
      <c r="E640" s="80" t="s">
        <v>480</v>
      </c>
      <c r="F640" s="75"/>
      <c r="G640" s="76"/>
      <c r="H640" s="79" t="s">
        <v>481</v>
      </c>
      <c r="I640" s="75"/>
      <c r="J640" s="75"/>
      <c r="K640" s="75"/>
      <c r="L640" s="76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5.75" customHeight="1">
      <c r="A641" s="177">
        <v>4.0</v>
      </c>
      <c r="B641" s="82" t="s">
        <v>482</v>
      </c>
      <c r="C641" s="82" t="s">
        <v>483</v>
      </c>
      <c r="D641" s="82" t="s">
        <v>484</v>
      </c>
      <c r="E641" s="82" t="s">
        <v>485</v>
      </c>
      <c r="F641" s="82" t="s">
        <v>484</v>
      </c>
      <c r="G641" s="82" t="s">
        <v>524</v>
      </c>
      <c r="H641" s="82" t="s">
        <v>486</v>
      </c>
      <c r="I641" s="82" t="s">
        <v>487</v>
      </c>
      <c r="J641" s="147" t="s">
        <v>488</v>
      </c>
      <c r="K641" s="85" t="s">
        <v>489</v>
      </c>
      <c r="L641" s="85" t="s">
        <v>490</v>
      </c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5.75" customHeight="1">
      <c r="A642" s="86" t="s">
        <v>491</v>
      </c>
      <c r="B642" s="87"/>
      <c r="C642" s="87"/>
      <c r="D642" s="87"/>
      <c r="E642" s="87"/>
      <c r="F642" s="87"/>
      <c r="G642" s="87"/>
      <c r="H642" s="87"/>
      <c r="I642" s="87"/>
      <c r="J642" s="115"/>
      <c r="K642" s="87"/>
      <c r="L642" s="8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5.75" customHeight="1">
      <c r="A643" s="2"/>
      <c r="B643" s="89"/>
      <c r="C643" s="89"/>
      <c r="D643" s="18">
        <f t="shared" ref="D643:D656" si="169">C643*B643</f>
        <v>0</v>
      </c>
      <c r="E643" s="18">
        <f>B643*A641</f>
        <v>0</v>
      </c>
      <c r="F643" s="18">
        <f t="shared" ref="F643:F656" si="170">E643*C643</f>
        <v>0</v>
      </c>
      <c r="G643" s="140">
        <v>0.0</v>
      </c>
      <c r="H643" s="18"/>
      <c r="I643" s="89">
        <f t="shared" ref="I643:I656" si="171">H643*E643</f>
        <v>0</v>
      </c>
      <c r="J643" s="116"/>
      <c r="K643" s="3">
        <f t="shared" ref="K643:K656" si="172">J643*I643</f>
        <v>0</v>
      </c>
      <c r="L643" s="3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5.75" customHeight="1">
      <c r="A644" s="2"/>
      <c r="B644" s="89"/>
      <c r="C644" s="89"/>
      <c r="D644" s="18">
        <f t="shared" si="169"/>
        <v>0</v>
      </c>
      <c r="E644" s="18">
        <f>B644*A641</f>
        <v>0</v>
      </c>
      <c r="F644" s="18">
        <f t="shared" si="170"/>
        <v>0</v>
      </c>
      <c r="G644" s="87"/>
      <c r="H644" s="18"/>
      <c r="I644" s="89">
        <f t="shared" si="171"/>
        <v>0</v>
      </c>
      <c r="J644" s="116"/>
      <c r="K644" s="3">
        <f t="shared" si="172"/>
        <v>0</v>
      </c>
      <c r="L644" s="3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5.75" customHeight="1">
      <c r="A645" s="2"/>
      <c r="B645" s="18"/>
      <c r="C645" s="18"/>
      <c r="D645" s="18">
        <f t="shared" si="169"/>
        <v>0</v>
      </c>
      <c r="E645" s="18">
        <f>B645*A641</f>
        <v>0</v>
      </c>
      <c r="F645" s="18">
        <f t="shared" si="170"/>
        <v>0</v>
      </c>
      <c r="G645" s="148" t="s">
        <v>527</v>
      </c>
      <c r="H645" s="18"/>
      <c r="I645" s="89">
        <f t="shared" si="171"/>
        <v>0</v>
      </c>
      <c r="J645" s="116"/>
      <c r="K645" s="3">
        <f t="shared" si="172"/>
        <v>0</v>
      </c>
      <c r="L645" s="3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5.75" customHeight="1">
      <c r="A646" s="2"/>
      <c r="B646" s="18"/>
      <c r="C646" s="18"/>
      <c r="D646" s="18">
        <f t="shared" si="169"/>
        <v>0</v>
      </c>
      <c r="E646" s="18">
        <f>B646*A641</f>
        <v>0</v>
      </c>
      <c r="F646" s="18">
        <f t="shared" si="170"/>
        <v>0</v>
      </c>
      <c r="G646" s="142"/>
      <c r="H646" s="18"/>
      <c r="I646" s="89">
        <f t="shared" si="171"/>
        <v>0</v>
      </c>
      <c r="J646" s="116"/>
      <c r="K646" s="3">
        <f t="shared" si="172"/>
        <v>0</v>
      </c>
      <c r="L646" s="3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5.75" customHeight="1">
      <c r="A647" s="2"/>
      <c r="B647" s="18"/>
      <c r="C647" s="18"/>
      <c r="D647" s="18">
        <f t="shared" si="169"/>
        <v>0</v>
      </c>
      <c r="E647" s="18">
        <f>B647*A641</f>
        <v>0</v>
      </c>
      <c r="F647" s="18">
        <f t="shared" si="170"/>
        <v>0</v>
      </c>
      <c r="G647" s="142"/>
      <c r="H647" s="18"/>
      <c r="I647" s="89">
        <f t="shared" si="171"/>
        <v>0</v>
      </c>
      <c r="J647" s="116"/>
      <c r="K647" s="3">
        <f t="shared" si="172"/>
        <v>0</v>
      </c>
      <c r="L647" s="3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5.75" customHeight="1">
      <c r="A648" s="2"/>
      <c r="B648" s="18"/>
      <c r="C648" s="18"/>
      <c r="D648" s="18">
        <f t="shared" si="169"/>
        <v>0</v>
      </c>
      <c r="E648" s="18">
        <f>B648*A641</f>
        <v>0</v>
      </c>
      <c r="F648" s="18">
        <f t="shared" si="170"/>
        <v>0</v>
      </c>
      <c r="G648" s="87"/>
      <c r="H648" s="18"/>
      <c r="I648" s="89">
        <f t="shared" si="171"/>
        <v>0</v>
      </c>
      <c r="J648" s="116"/>
      <c r="K648" s="3">
        <f t="shared" si="172"/>
        <v>0</v>
      </c>
      <c r="L648" s="3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5.75" customHeight="1">
      <c r="A649" s="2"/>
      <c r="B649" s="18"/>
      <c r="C649" s="18"/>
      <c r="D649" s="18">
        <f t="shared" si="169"/>
        <v>0</v>
      </c>
      <c r="E649" s="18">
        <f>B649*A641</f>
        <v>0</v>
      </c>
      <c r="F649" s="18">
        <f t="shared" si="170"/>
        <v>0</v>
      </c>
      <c r="G649" s="59"/>
      <c r="H649" s="18"/>
      <c r="I649" s="89">
        <f t="shared" si="171"/>
        <v>0</v>
      </c>
      <c r="J649" s="116"/>
      <c r="K649" s="3">
        <f t="shared" si="172"/>
        <v>0</v>
      </c>
      <c r="L649" s="3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5.75" customHeight="1">
      <c r="A650" s="2"/>
      <c r="B650" s="89"/>
      <c r="C650" s="89"/>
      <c r="D650" s="18">
        <f t="shared" si="169"/>
        <v>0</v>
      </c>
      <c r="E650" s="18">
        <f>B650*A641</f>
        <v>0</v>
      </c>
      <c r="F650" s="18">
        <f t="shared" si="170"/>
        <v>0</v>
      </c>
      <c r="G650" s="148" t="s">
        <v>528</v>
      </c>
      <c r="H650" s="18"/>
      <c r="I650" s="89">
        <f t="shared" si="171"/>
        <v>0</v>
      </c>
      <c r="J650" s="116"/>
      <c r="K650" s="3">
        <f t="shared" si="172"/>
        <v>0</v>
      </c>
      <c r="L650" s="3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5.75" customHeight="1">
      <c r="A651" s="2"/>
      <c r="B651" s="89"/>
      <c r="C651" s="89"/>
      <c r="D651" s="18">
        <f t="shared" si="169"/>
        <v>0</v>
      </c>
      <c r="E651" s="18">
        <f>B651*A641</f>
        <v>0</v>
      </c>
      <c r="F651" s="18">
        <f t="shared" si="170"/>
        <v>0</v>
      </c>
      <c r="G651" s="142"/>
      <c r="H651" s="18"/>
      <c r="I651" s="89">
        <f t="shared" si="171"/>
        <v>0</v>
      </c>
      <c r="J651" s="116"/>
      <c r="K651" s="3">
        <f t="shared" si="172"/>
        <v>0</v>
      </c>
      <c r="L651" s="3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5.75" customHeight="1">
      <c r="A652" s="1"/>
      <c r="B652" s="89"/>
      <c r="C652" s="89"/>
      <c r="D652" s="18">
        <f t="shared" si="169"/>
        <v>0</v>
      </c>
      <c r="E652" s="18">
        <f>B652*A641</f>
        <v>0</v>
      </c>
      <c r="F652" s="18">
        <f t="shared" si="170"/>
        <v>0</v>
      </c>
      <c r="G652" s="142"/>
      <c r="H652" s="18"/>
      <c r="I652" s="89">
        <f t="shared" si="171"/>
        <v>0</v>
      </c>
      <c r="J652" s="116"/>
      <c r="K652" s="3">
        <f t="shared" si="172"/>
        <v>0</v>
      </c>
      <c r="L652" s="3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5.75" customHeight="1">
      <c r="A653" s="1"/>
      <c r="B653" s="89"/>
      <c r="C653" s="89"/>
      <c r="D653" s="18">
        <f t="shared" si="169"/>
        <v>0</v>
      </c>
      <c r="E653" s="18">
        <f>B653*A641</f>
        <v>0</v>
      </c>
      <c r="F653" s="18">
        <f t="shared" si="170"/>
        <v>0</v>
      </c>
      <c r="G653" s="142"/>
      <c r="H653" s="18"/>
      <c r="I653" s="89">
        <f t="shared" si="171"/>
        <v>0</v>
      </c>
      <c r="J653" s="116"/>
      <c r="K653" s="3">
        <f t="shared" si="172"/>
        <v>0</v>
      </c>
      <c r="L653" s="3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5.75" customHeight="1">
      <c r="A654" s="31"/>
      <c r="B654" s="89"/>
      <c r="C654" s="89"/>
      <c r="D654" s="95">
        <f t="shared" si="169"/>
        <v>0</v>
      </c>
      <c r="E654" s="95">
        <f>B654*A641</f>
        <v>0</v>
      </c>
      <c r="F654" s="18">
        <f t="shared" si="170"/>
        <v>0</v>
      </c>
      <c r="G654" s="87"/>
      <c r="H654" s="18"/>
      <c r="I654" s="89">
        <f t="shared" si="171"/>
        <v>0</v>
      </c>
      <c r="J654" s="118"/>
      <c r="K654" s="3">
        <f t="shared" si="172"/>
        <v>0</v>
      </c>
      <c r="L654" s="3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5.75" customHeight="1">
      <c r="A655" s="31"/>
      <c r="B655" s="89"/>
      <c r="C655" s="89"/>
      <c r="D655" s="18">
        <f t="shared" si="169"/>
        <v>0</v>
      </c>
      <c r="E655" s="18">
        <f>B655*A641</f>
        <v>0</v>
      </c>
      <c r="F655" s="18">
        <f t="shared" si="170"/>
        <v>0</v>
      </c>
      <c r="G655" s="143">
        <f>F657/A641</f>
        <v>0</v>
      </c>
      <c r="H655" s="18"/>
      <c r="I655" s="89">
        <f t="shared" si="171"/>
        <v>0</v>
      </c>
      <c r="J655" s="3"/>
      <c r="K655" s="3">
        <f t="shared" si="172"/>
        <v>0</v>
      </c>
      <c r="L655" s="3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5.75" customHeight="1">
      <c r="A656" s="31"/>
      <c r="B656" s="89"/>
      <c r="C656" s="89"/>
      <c r="D656" s="18">
        <f t="shared" si="169"/>
        <v>0</v>
      </c>
      <c r="E656" s="18">
        <f>B656*A641</f>
        <v>0</v>
      </c>
      <c r="F656" s="18">
        <f t="shared" si="170"/>
        <v>0</v>
      </c>
      <c r="G656" s="142"/>
      <c r="H656" s="18"/>
      <c r="I656" s="89">
        <f t="shared" si="171"/>
        <v>0</v>
      </c>
      <c r="J656" s="3"/>
      <c r="K656" s="3">
        <f t="shared" si="172"/>
        <v>0</v>
      </c>
      <c r="L656" s="3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5.75" customHeight="1">
      <c r="A657" s="4" t="s">
        <v>495</v>
      </c>
      <c r="B657" s="97">
        <f>SUM(B643:B656)</f>
        <v>0</v>
      </c>
      <c r="C657" s="96"/>
      <c r="D657" s="97">
        <f t="shared" ref="D657:F657" si="173">SUM(D643:D656)</f>
        <v>0</v>
      </c>
      <c r="E657" s="97">
        <f t="shared" si="173"/>
        <v>0</v>
      </c>
      <c r="F657" s="97">
        <f t="shared" si="173"/>
        <v>0</v>
      </c>
      <c r="G657" s="87"/>
      <c r="H657" s="96"/>
      <c r="I657" s="97">
        <f t="shared" ref="I657:L657" si="174">SUM(I643:I656)</f>
        <v>0</v>
      </c>
      <c r="J657" s="98">
        <f t="shared" si="174"/>
        <v>0</v>
      </c>
      <c r="K657" s="98">
        <f t="shared" si="174"/>
        <v>0</v>
      </c>
      <c r="L657" s="98">
        <f t="shared" si="174"/>
        <v>0</v>
      </c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5.75" customHeight="1">
      <c r="A658" s="8"/>
      <c r="B658" s="100"/>
      <c r="C658" s="100"/>
      <c r="D658" s="100"/>
      <c r="E658" s="100"/>
      <c r="F658" s="100"/>
      <c r="G658" s="100"/>
      <c r="H658" s="100"/>
      <c r="I658" s="101" t="s">
        <v>496</v>
      </c>
      <c r="J658" s="100"/>
      <c r="K658" s="100"/>
      <c r="L658" s="101" t="s">
        <v>497</v>
      </c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5.75" customHeight="1">
      <c r="A659" s="8"/>
      <c r="B659" s="100"/>
      <c r="C659" s="100"/>
      <c r="D659" s="100"/>
      <c r="E659" s="100"/>
      <c r="F659" s="100"/>
      <c r="G659" s="100"/>
      <c r="H659" s="100"/>
      <c r="I659" s="104">
        <f>G655*A641</f>
        <v>0</v>
      </c>
      <c r="J659" s="100"/>
      <c r="K659" s="100"/>
      <c r="L659" s="104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5.75" customHeight="1">
      <c r="A662" s="66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6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5.75" customHeight="1">
      <c r="A663" s="78" t="s">
        <v>478</v>
      </c>
      <c r="B663" s="79" t="s">
        <v>479</v>
      </c>
      <c r="C663" s="75"/>
      <c r="D663" s="76"/>
      <c r="E663" s="80" t="s">
        <v>480</v>
      </c>
      <c r="F663" s="75"/>
      <c r="G663" s="76"/>
      <c r="H663" s="79" t="s">
        <v>481</v>
      </c>
      <c r="I663" s="75"/>
      <c r="J663" s="75"/>
      <c r="K663" s="75"/>
      <c r="L663" s="76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5.75" customHeight="1">
      <c r="A664" s="177">
        <v>4.0</v>
      </c>
      <c r="B664" s="82" t="s">
        <v>482</v>
      </c>
      <c r="C664" s="82" t="s">
        <v>483</v>
      </c>
      <c r="D664" s="82" t="s">
        <v>484</v>
      </c>
      <c r="E664" s="82" t="s">
        <v>485</v>
      </c>
      <c r="F664" s="82" t="s">
        <v>484</v>
      </c>
      <c r="G664" s="82" t="s">
        <v>524</v>
      </c>
      <c r="H664" s="82" t="s">
        <v>486</v>
      </c>
      <c r="I664" s="82" t="s">
        <v>487</v>
      </c>
      <c r="J664" s="147" t="s">
        <v>488</v>
      </c>
      <c r="K664" s="85" t="s">
        <v>489</v>
      </c>
      <c r="L664" s="85" t="s">
        <v>490</v>
      </c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5.75" customHeight="1">
      <c r="A665" s="86" t="s">
        <v>491</v>
      </c>
      <c r="B665" s="87"/>
      <c r="C665" s="87"/>
      <c r="D665" s="87"/>
      <c r="E665" s="87"/>
      <c r="F665" s="87"/>
      <c r="G665" s="87"/>
      <c r="H665" s="87"/>
      <c r="I665" s="87"/>
      <c r="J665" s="115"/>
      <c r="K665" s="87"/>
      <c r="L665" s="8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5.75" customHeight="1">
      <c r="A666" s="2"/>
      <c r="B666" s="89"/>
      <c r="C666" s="89"/>
      <c r="D666" s="18">
        <f t="shared" ref="D666:D679" si="175">C666*B666</f>
        <v>0</v>
      </c>
      <c r="E666" s="18">
        <f>B666*A664</f>
        <v>0</v>
      </c>
      <c r="F666" s="18">
        <f t="shared" ref="F666:F679" si="176">E666*C666</f>
        <v>0</v>
      </c>
      <c r="G666" s="140">
        <v>0.0</v>
      </c>
      <c r="H666" s="18"/>
      <c r="I666" s="89">
        <f t="shared" ref="I666:I679" si="177">H666*E666</f>
        <v>0</v>
      </c>
      <c r="J666" s="116"/>
      <c r="K666" s="3">
        <f t="shared" ref="K666:K679" si="178">J666*I666</f>
        <v>0</v>
      </c>
      <c r="L666" s="3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5.75" customHeight="1">
      <c r="A667" s="2"/>
      <c r="B667" s="89"/>
      <c r="C667" s="89"/>
      <c r="D667" s="18">
        <f t="shared" si="175"/>
        <v>0</v>
      </c>
      <c r="E667" s="18">
        <f>B667*A664</f>
        <v>0</v>
      </c>
      <c r="F667" s="18">
        <f t="shared" si="176"/>
        <v>0</v>
      </c>
      <c r="G667" s="87"/>
      <c r="H667" s="18"/>
      <c r="I667" s="89">
        <f t="shared" si="177"/>
        <v>0</v>
      </c>
      <c r="J667" s="116"/>
      <c r="K667" s="3">
        <f t="shared" si="178"/>
        <v>0</v>
      </c>
      <c r="L667" s="3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5.75" customHeight="1">
      <c r="A668" s="2"/>
      <c r="B668" s="18"/>
      <c r="C668" s="18"/>
      <c r="D668" s="18">
        <f t="shared" si="175"/>
        <v>0</v>
      </c>
      <c r="E668" s="18">
        <f>B668*A664</f>
        <v>0</v>
      </c>
      <c r="F668" s="18">
        <f t="shared" si="176"/>
        <v>0</v>
      </c>
      <c r="G668" s="148" t="s">
        <v>527</v>
      </c>
      <c r="H668" s="18"/>
      <c r="I668" s="89">
        <f t="shared" si="177"/>
        <v>0</v>
      </c>
      <c r="J668" s="116"/>
      <c r="K668" s="3">
        <f t="shared" si="178"/>
        <v>0</v>
      </c>
      <c r="L668" s="3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5.75" customHeight="1">
      <c r="A669" s="2"/>
      <c r="B669" s="18"/>
      <c r="C669" s="18"/>
      <c r="D669" s="18">
        <f t="shared" si="175"/>
        <v>0</v>
      </c>
      <c r="E669" s="18">
        <f>B669*A664</f>
        <v>0</v>
      </c>
      <c r="F669" s="18">
        <f t="shared" si="176"/>
        <v>0</v>
      </c>
      <c r="G669" s="142"/>
      <c r="H669" s="18"/>
      <c r="I669" s="89">
        <f t="shared" si="177"/>
        <v>0</v>
      </c>
      <c r="J669" s="116"/>
      <c r="K669" s="3">
        <f t="shared" si="178"/>
        <v>0</v>
      </c>
      <c r="L669" s="3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5.75" customHeight="1">
      <c r="A670" s="2"/>
      <c r="B670" s="18"/>
      <c r="C670" s="18"/>
      <c r="D670" s="18">
        <f t="shared" si="175"/>
        <v>0</v>
      </c>
      <c r="E670" s="18">
        <f>B670*A664</f>
        <v>0</v>
      </c>
      <c r="F670" s="18">
        <f t="shared" si="176"/>
        <v>0</v>
      </c>
      <c r="G670" s="142"/>
      <c r="H670" s="18"/>
      <c r="I670" s="89">
        <f t="shared" si="177"/>
        <v>0</v>
      </c>
      <c r="J670" s="116"/>
      <c r="K670" s="3">
        <f t="shared" si="178"/>
        <v>0</v>
      </c>
      <c r="L670" s="3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5.75" customHeight="1">
      <c r="A671" s="2"/>
      <c r="B671" s="18"/>
      <c r="C671" s="18"/>
      <c r="D671" s="18">
        <f t="shared" si="175"/>
        <v>0</v>
      </c>
      <c r="E671" s="18">
        <f>B671*A664</f>
        <v>0</v>
      </c>
      <c r="F671" s="18">
        <f t="shared" si="176"/>
        <v>0</v>
      </c>
      <c r="G671" s="87"/>
      <c r="H671" s="18"/>
      <c r="I671" s="89">
        <f t="shared" si="177"/>
        <v>0</v>
      </c>
      <c r="J671" s="116"/>
      <c r="K671" s="3">
        <f t="shared" si="178"/>
        <v>0</v>
      </c>
      <c r="L671" s="3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5.75" customHeight="1">
      <c r="A672" s="2"/>
      <c r="B672" s="18"/>
      <c r="C672" s="18"/>
      <c r="D672" s="18">
        <f t="shared" si="175"/>
        <v>0</v>
      </c>
      <c r="E672" s="18">
        <f>B672*A664</f>
        <v>0</v>
      </c>
      <c r="F672" s="18">
        <f t="shared" si="176"/>
        <v>0</v>
      </c>
      <c r="G672" s="59"/>
      <c r="H672" s="18"/>
      <c r="I672" s="89">
        <f t="shared" si="177"/>
        <v>0</v>
      </c>
      <c r="J672" s="116"/>
      <c r="K672" s="3">
        <f t="shared" si="178"/>
        <v>0</v>
      </c>
      <c r="L672" s="3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5.75" customHeight="1">
      <c r="A673" s="2"/>
      <c r="B673" s="89"/>
      <c r="C673" s="89"/>
      <c r="D673" s="18">
        <f t="shared" si="175"/>
        <v>0</v>
      </c>
      <c r="E673" s="18">
        <f>B673*A664</f>
        <v>0</v>
      </c>
      <c r="F673" s="18">
        <f t="shared" si="176"/>
        <v>0</v>
      </c>
      <c r="G673" s="148" t="s">
        <v>528</v>
      </c>
      <c r="H673" s="18"/>
      <c r="I673" s="89">
        <f t="shared" si="177"/>
        <v>0</v>
      </c>
      <c r="J673" s="116"/>
      <c r="K673" s="3">
        <f t="shared" si="178"/>
        <v>0</v>
      </c>
      <c r="L673" s="3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5.75" customHeight="1">
      <c r="A674" s="2"/>
      <c r="B674" s="89"/>
      <c r="C674" s="89"/>
      <c r="D674" s="18">
        <f t="shared" si="175"/>
        <v>0</v>
      </c>
      <c r="E674" s="18">
        <f>B674*A664</f>
        <v>0</v>
      </c>
      <c r="F674" s="18">
        <f t="shared" si="176"/>
        <v>0</v>
      </c>
      <c r="G674" s="142"/>
      <c r="H674" s="18"/>
      <c r="I674" s="89">
        <f t="shared" si="177"/>
        <v>0</v>
      </c>
      <c r="J674" s="116"/>
      <c r="K674" s="3">
        <f t="shared" si="178"/>
        <v>0</v>
      </c>
      <c r="L674" s="3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5.75" customHeight="1">
      <c r="A675" s="1"/>
      <c r="B675" s="89"/>
      <c r="C675" s="89"/>
      <c r="D675" s="18">
        <f t="shared" si="175"/>
        <v>0</v>
      </c>
      <c r="E675" s="18">
        <f>B675*A664</f>
        <v>0</v>
      </c>
      <c r="F675" s="18">
        <f t="shared" si="176"/>
        <v>0</v>
      </c>
      <c r="G675" s="142"/>
      <c r="H675" s="18"/>
      <c r="I675" s="89">
        <f t="shared" si="177"/>
        <v>0</v>
      </c>
      <c r="J675" s="116"/>
      <c r="K675" s="3">
        <f t="shared" si="178"/>
        <v>0</v>
      </c>
      <c r="L675" s="3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5.75" customHeight="1">
      <c r="A676" s="1"/>
      <c r="B676" s="89"/>
      <c r="C676" s="89"/>
      <c r="D676" s="18">
        <f t="shared" si="175"/>
        <v>0</v>
      </c>
      <c r="E676" s="18">
        <f>B676*A664</f>
        <v>0</v>
      </c>
      <c r="F676" s="18">
        <f t="shared" si="176"/>
        <v>0</v>
      </c>
      <c r="G676" s="142"/>
      <c r="H676" s="18"/>
      <c r="I676" s="89">
        <f t="shared" si="177"/>
        <v>0</v>
      </c>
      <c r="J676" s="116"/>
      <c r="K676" s="3">
        <f t="shared" si="178"/>
        <v>0</v>
      </c>
      <c r="L676" s="3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5.75" customHeight="1">
      <c r="A677" s="31"/>
      <c r="B677" s="89"/>
      <c r="C677" s="89"/>
      <c r="D677" s="95">
        <f t="shared" si="175"/>
        <v>0</v>
      </c>
      <c r="E677" s="95">
        <f>B677*A664</f>
        <v>0</v>
      </c>
      <c r="F677" s="18">
        <f t="shared" si="176"/>
        <v>0</v>
      </c>
      <c r="G677" s="87"/>
      <c r="H677" s="18"/>
      <c r="I677" s="89">
        <f t="shared" si="177"/>
        <v>0</v>
      </c>
      <c r="J677" s="118"/>
      <c r="K677" s="3">
        <f t="shared" si="178"/>
        <v>0</v>
      </c>
      <c r="L677" s="3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5.75" customHeight="1">
      <c r="A678" s="31"/>
      <c r="B678" s="89"/>
      <c r="C678" s="89"/>
      <c r="D678" s="18">
        <f t="shared" si="175"/>
        <v>0</v>
      </c>
      <c r="E678" s="18">
        <f>B678*A664</f>
        <v>0</v>
      </c>
      <c r="F678" s="18">
        <f t="shared" si="176"/>
        <v>0</v>
      </c>
      <c r="G678" s="143">
        <f>F680/A664</f>
        <v>0</v>
      </c>
      <c r="H678" s="18"/>
      <c r="I678" s="89">
        <f t="shared" si="177"/>
        <v>0</v>
      </c>
      <c r="J678" s="3"/>
      <c r="K678" s="3">
        <f t="shared" si="178"/>
        <v>0</v>
      </c>
      <c r="L678" s="3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5.75" customHeight="1">
      <c r="A679" s="31"/>
      <c r="B679" s="89"/>
      <c r="C679" s="89"/>
      <c r="D679" s="18">
        <f t="shared" si="175"/>
        <v>0</v>
      </c>
      <c r="E679" s="18">
        <f>B679*A664</f>
        <v>0</v>
      </c>
      <c r="F679" s="18">
        <f t="shared" si="176"/>
        <v>0</v>
      </c>
      <c r="G679" s="142"/>
      <c r="H679" s="18"/>
      <c r="I679" s="89">
        <f t="shared" si="177"/>
        <v>0</v>
      </c>
      <c r="J679" s="3"/>
      <c r="K679" s="3">
        <f t="shared" si="178"/>
        <v>0</v>
      </c>
      <c r="L679" s="3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5.75" customHeight="1">
      <c r="A680" s="4" t="s">
        <v>495</v>
      </c>
      <c r="B680" s="97">
        <f>SUM(B666:B679)</f>
        <v>0</v>
      </c>
      <c r="C680" s="96"/>
      <c r="D680" s="97">
        <f t="shared" ref="D680:F680" si="179">SUM(D666:D679)</f>
        <v>0</v>
      </c>
      <c r="E680" s="97">
        <f t="shared" si="179"/>
        <v>0</v>
      </c>
      <c r="F680" s="97">
        <f t="shared" si="179"/>
        <v>0</v>
      </c>
      <c r="G680" s="87"/>
      <c r="H680" s="96"/>
      <c r="I680" s="97">
        <f t="shared" ref="I680:L680" si="180">SUM(I666:I679)</f>
        <v>0</v>
      </c>
      <c r="J680" s="98">
        <f t="shared" si="180"/>
        <v>0</v>
      </c>
      <c r="K680" s="98">
        <f t="shared" si="180"/>
        <v>0</v>
      </c>
      <c r="L680" s="98">
        <f t="shared" si="180"/>
        <v>0</v>
      </c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5.75" customHeight="1">
      <c r="A681" s="8"/>
      <c r="B681" s="100"/>
      <c r="C681" s="100"/>
      <c r="D681" s="100"/>
      <c r="E681" s="100"/>
      <c r="F681" s="100"/>
      <c r="G681" s="100"/>
      <c r="H681" s="100"/>
      <c r="I681" s="101" t="s">
        <v>496</v>
      </c>
      <c r="J681" s="100"/>
      <c r="K681" s="100"/>
      <c r="L681" s="101" t="s">
        <v>497</v>
      </c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5.75" customHeight="1">
      <c r="A682" s="8"/>
      <c r="B682" s="100"/>
      <c r="C682" s="100"/>
      <c r="D682" s="100"/>
      <c r="E682" s="100"/>
      <c r="F682" s="100"/>
      <c r="G682" s="100"/>
      <c r="H682" s="100"/>
      <c r="I682" s="104">
        <f>G678*A664</f>
        <v>0</v>
      </c>
      <c r="J682" s="100"/>
      <c r="K682" s="100"/>
      <c r="L682" s="104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5.75" customHeight="1">
      <c r="A685" s="78" t="s">
        <v>478</v>
      </c>
      <c r="B685" s="79" t="s">
        <v>479</v>
      </c>
      <c r="C685" s="75"/>
      <c r="D685" s="76"/>
      <c r="E685" s="80" t="s">
        <v>480</v>
      </c>
      <c r="F685" s="75"/>
      <c r="G685" s="76"/>
      <c r="H685" s="79" t="s">
        <v>481</v>
      </c>
      <c r="I685" s="75"/>
      <c r="J685" s="75"/>
      <c r="K685" s="75"/>
      <c r="L685" s="76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5.75" customHeight="1">
      <c r="A686" s="177">
        <v>4.0</v>
      </c>
      <c r="B686" s="82" t="s">
        <v>482</v>
      </c>
      <c r="C686" s="82" t="s">
        <v>483</v>
      </c>
      <c r="D686" s="82" t="s">
        <v>484</v>
      </c>
      <c r="E686" s="82" t="s">
        <v>485</v>
      </c>
      <c r="F686" s="82" t="s">
        <v>484</v>
      </c>
      <c r="G686" s="82" t="s">
        <v>524</v>
      </c>
      <c r="H686" s="82" t="s">
        <v>486</v>
      </c>
      <c r="I686" s="82" t="s">
        <v>487</v>
      </c>
      <c r="J686" s="147" t="s">
        <v>488</v>
      </c>
      <c r="K686" s="85" t="s">
        <v>489</v>
      </c>
      <c r="L686" s="85" t="s">
        <v>490</v>
      </c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5.75" customHeight="1">
      <c r="A687" s="86" t="s">
        <v>491</v>
      </c>
      <c r="B687" s="87"/>
      <c r="C687" s="87"/>
      <c r="D687" s="87"/>
      <c r="E687" s="87"/>
      <c r="F687" s="87"/>
      <c r="G687" s="87"/>
      <c r="H687" s="87"/>
      <c r="I687" s="87"/>
      <c r="J687" s="115"/>
      <c r="K687" s="87"/>
      <c r="L687" s="8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5.75" customHeight="1">
      <c r="A688" s="2"/>
      <c r="B688" s="89"/>
      <c r="C688" s="89"/>
      <c r="D688" s="18">
        <f t="shared" ref="D688:D701" si="181">C688*B688</f>
        <v>0</v>
      </c>
      <c r="E688" s="18">
        <f>B688*A686</f>
        <v>0</v>
      </c>
      <c r="F688" s="18">
        <f t="shared" ref="F688:F701" si="182">E688*C688</f>
        <v>0</v>
      </c>
      <c r="G688" s="140">
        <v>0.0</v>
      </c>
      <c r="H688" s="18"/>
      <c r="I688" s="89">
        <f t="shared" ref="I688:I701" si="183">H688*E688</f>
        <v>0</v>
      </c>
      <c r="J688" s="116"/>
      <c r="K688" s="3">
        <f t="shared" ref="K688:K701" si="184">J688*I688</f>
        <v>0</v>
      </c>
      <c r="L688" s="3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5.75" customHeight="1">
      <c r="A689" s="2"/>
      <c r="B689" s="89"/>
      <c r="C689" s="89"/>
      <c r="D689" s="18">
        <f t="shared" si="181"/>
        <v>0</v>
      </c>
      <c r="E689" s="18">
        <f>B689*A686</f>
        <v>0</v>
      </c>
      <c r="F689" s="18">
        <f t="shared" si="182"/>
        <v>0</v>
      </c>
      <c r="G689" s="87"/>
      <c r="H689" s="18"/>
      <c r="I689" s="89">
        <f t="shared" si="183"/>
        <v>0</v>
      </c>
      <c r="J689" s="116"/>
      <c r="K689" s="3">
        <f t="shared" si="184"/>
        <v>0</v>
      </c>
      <c r="L689" s="3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5.75" customHeight="1">
      <c r="A690" s="2"/>
      <c r="B690" s="18"/>
      <c r="C690" s="18"/>
      <c r="D690" s="18">
        <f t="shared" si="181"/>
        <v>0</v>
      </c>
      <c r="E690" s="18">
        <f>B690*A686</f>
        <v>0</v>
      </c>
      <c r="F690" s="18">
        <f t="shared" si="182"/>
        <v>0</v>
      </c>
      <c r="G690" s="148" t="s">
        <v>527</v>
      </c>
      <c r="H690" s="18"/>
      <c r="I690" s="89">
        <f t="shared" si="183"/>
        <v>0</v>
      </c>
      <c r="J690" s="116"/>
      <c r="K690" s="3">
        <f t="shared" si="184"/>
        <v>0</v>
      </c>
      <c r="L690" s="3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5.75" customHeight="1">
      <c r="A691" s="2"/>
      <c r="B691" s="18"/>
      <c r="C691" s="18"/>
      <c r="D691" s="18">
        <f t="shared" si="181"/>
        <v>0</v>
      </c>
      <c r="E691" s="18">
        <f>B691*A686</f>
        <v>0</v>
      </c>
      <c r="F691" s="18">
        <f t="shared" si="182"/>
        <v>0</v>
      </c>
      <c r="G691" s="142"/>
      <c r="H691" s="18"/>
      <c r="I691" s="89">
        <f t="shared" si="183"/>
        <v>0</v>
      </c>
      <c r="J691" s="116"/>
      <c r="K691" s="3">
        <f t="shared" si="184"/>
        <v>0</v>
      </c>
      <c r="L691" s="3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5.75" customHeight="1">
      <c r="A692" s="2"/>
      <c r="B692" s="18"/>
      <c r="C692" s="18"/>
      <c r="D692" s="18">
        <f t="shared" si="181"/>
        <v>0</v>
      </c>
      <c r="E692" s="18">
        <f>B692*A686</f>
        <v>0</v>
      </c>
      <c r="F692" s="18">
        <f t="shared" si="182"/>
        <v>0</v>
      </c>
      <c r="G692" s="142"/>
      <c r="H692" s="18"/>
      <c r="I692" s="89">
        <f t="shared" si="183"/>
        <v>0</v>
      </c>
      <c r="J692" s="116"/>
      <c r="K692" s="3">
        <f t="shared" si="184"/>
        <v>0</v>
      </c>
      <c r="L692" s="3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5.75" customHeight="1">
      <c r="A693" s="2"/>
      <c r="B693" s="18"/>
      <c r="C693" s="18"/>
      <c r="D693" s="18">
        <f t="shared" si="181"/>
        <v>0</v>
      </c>
      <c r="E693" s="18">
        <f>B693*A686</f>
        <v>0</v>
      </c>
      <c r="F693" s="18">
        <f t="shared" si="182"/>
        <v>0</v>
      </c>
      <c r="G693" s="87"/>
      <c r="H693" s="18"/>
      <c r="I693" s="89">
        <f t="shared" si="183"/>
        <v>0</v>
      </c>
      <c r="J693" s="116"/>
      <c r="K693" s="3">
        <f t="shared" si="184"/>
        <v>0</v>
      </c>
      <c r="L693" s="3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5.75" customHeight="1">
      <c r="A694" s="2"/>
      <c r="B694" s="18"/>
      <c r="C694" s="18"/>
      <c r="D694" s="18">
        <f t="shared" si="181"/>
        <v>0</v>
      </c>
      <c r="E694" s="18">
        <f>B694*A686</f>
        <v>0</v>
      </c>
      <c r="F694" s="18">
        <f t="shared" si="182"/>
        <v>0</v>
      </c>
      <c r="G694" s="59"/>
      <c r="H694" s="18"/>
      <c r="I694" s="89">
        <f t="shared" si="183"/>
        <v>0</v>
      </c>
      <c r="J694" s="116"/>
      <c r="K694" s="3">
        <f t="shared" si="184"/>
        <v>0</v>
      </c>
      <c r="L694" s="3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5.75" customHeight="1">
      <c r="A695" s="2"/>
      <c r="B695" s="89"/>
      <c r="C695" s="89"/>
      <c r="D695" s="18">
        <f t="shared" si="181"/>
        <v>0</v>
      </c>
      <c r="E695" s="18">
        <f>B695*A686</f>
        <v>0</v>
      </c>
      <c r="F695" s="18">
        <f t="shared" si="182"/>
        <v>0</v>
      </c>
      <c r="G695" s="148" t="s">
        <v>528</v>
      </c>
      <c r="H695" s="18"/>
      <c r="I695" s="89">
        <f t="shared" si="183"/>
        <v>0</v>
      </c>
      <c r="J695" s="116"/>
      <c r="K695" s="3">
        <f t="shared" si="184"/>
        <v>0</v>
      </c>
      <c r="L695" s="3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5.75" customHeight="1">
      <c r="A696" s="2"/>
      <c r="B696" s="89"/>
      <c r="C696" s="89"/>
      <c r="D696" s="18">
        <f t="shared" si="181"/>
        <v>0</v>
      </c>
      <c r="E696" s="18">
        <f>B696*A686</f>
        <v>0</v>
      </c>
      <c r="F696" s="18">
        <f t="shared" si="182"/>
        <v>0</v>
      </c>
      <c r="G696" s="142"/>
      <c r="H696" s="18"/>
      <c r="I696" s="89">
        <f t="shared" si="183"/>
        <v>0</v>
      </c>
      <c r="J696" s="116"/>
      <c r="K696" s="3">
        <f t="shared" si="184"/>
        <v>0</v>
      </c>
      <c r="L696" s="3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5.75" customHeight="1">
      <c r="A697" s="1"/>
      <c r="B697" s="89"/>
      <c r="C697" s="89"/>
      <c r="D697" s="18">
        <f t="shared" si="181"/>
        <v>0</v>
      </c>
      <c r="E697" s="18">
        <f>B697*A686</f>
        <v>0</v>
      </c>
      <c r="F697" s="18">
        <f t="shared" si="182"/>
        <v>0</v>
      </c>
      <c r="G697" s="142"/>
      <c r="H697" s="18"/>
      <c r="I697" s="89">
        <f t="shared" si="183"/>
        <v>0</v>
      </c>
      <c r="J697" s="116"/>
      <c r="K697" s="3">
        <f t="shared" si="184"/>
        <v>0</v>
      </c>
      <c r="L697" s="3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5.75" customHeight="1">
      <c r="A698" s="1"/>
      <c r="B698" s="89"/>
      <c r="C698" s="89"/>
      <c r="D698" s="18">
        <f t="shared" si="181"/>
        <v>0</v>
      </c>
      <c r="E698" s="18">
        <f>B698*A686</f>
        <v>0</v>
      </c>
      <c r="F698" s="18">
        <f t="shared" si="182"/>
        <v>0</v>
      </c>
      <c r="G698" s="142"/>
      <c r="H698" s="18"/>
      <c r="I698" s="89">
        <f t="shared" si="183"/>
        <v>0</v>
      </c>
      <c r="J698" s="116"/>
      <c r="K698" s="3">
        <f t="shared" si="184"/>
        <v>0</v>
      </c>
      <c r="L698" s="3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5.75" customHeight="1">
      <c r="A699" s="31"/>
      <c r="B699" s="89"/>
      <c r="C699" s="89"/>
      <c r="D699" s="95">
        <f t="shared" si="181"/>
        <v>0</v>
      </c>
      <c r="E699" s="95">
        <f>B699*A686</f>
        <v>0</v>
      </c>
      <c r="F699" s="18">
        <f t="shared" si="182"/>
        <v>0</v>
      </c>
      <c r="G699" s="87"/>
      <c r="H699" s="18"/>
      <c r="I699" s="89">
        <f t="shared" si="183"/>
        <v>0</v>
      </c>
      <c r="J699" s="118"/>
      <c r="K699" s="3">
        <f t="shared" si="184"/>
        <v>0</v>
      </c>
      <c r="L699" s="3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5.75" customHeight="1">
      <c r="A700" s="31"/>
      <c r="B700" s="89"/>
      <c r="C700" s="89"/>
      <c r="D700" s="18">
        <f t="shared" si="181"/>
        <v>0</v>
      </c>
      <c r="E700" s="18">
        <f>B700*A686</f>
        <v>0</v>
      </c>
      <c r="F700" s="18">
        <f t="shared" si="182"/>
        <v>0</v>
      </c>
      <c r="G700" s="143">
        <f>F702/A686</f>
        <v>0</v>
      </c>
      <c r="H700" s="18"/>
      <c r="I700" s="89">
        <f t="shared" si="183"/>
        <v>0</v>
      </c>
      <c r="J700" s="3"/>
      <c r="K700" s="3">
        <f t="shared" si="184"/>
        <v>0</v>
      </c>
      <c r="L700" s="3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5.75" customHeight="1">
      <c r="A701" s="31"/>
      <c r="B701" s="89"/>
      <c r="C701" s="89"/>
      <c r="D701" s="18">
        <f t="shared" si="181"/>
        <v>0</v>
      </c>
      <c r="E701" s="18">
        <f>B701*A686</f>
        <v>0</v>
      </c>
      <c r="F701" s="18">
        <f t="shared" si="182"/>
        <v>0</v>
      </c>
      <c r="G701" s="142"/>
      <c r="H701" s="18"/>
      <c r="I701" s="89">
        <f t="shared" si="183"/>
        <v>0</v>
      </c>
      <c r="J701" s="3"/>
      <c r="K701" s="3">
        <f t="shared" si="184"/>
        <v>0</v>
      </c>
      <c r="L701" s="3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5.75" customHeight="1">
      <c r="A702" s="4" t="s">
        <v>495</v>
      </c>
      <c r="B702" s="97">
        <f>SUM(B688:B701)</f>
        <v>0</v>
      </c>
      <c r="C702" s="96"/>
      <c r="D702" s="97">
        <f t="shared" ref="D702:F702" si="185">SUM(D688:D701)</f>
        <v>0</v>
      </c>
      <c r="E702" s="97">
        <f t="shared" si="185"/>
        <v>0</v>
      </c>
      <c r="F702" s="97">
        <f t="shared" si="185"/>
        <v>0</v>
      </c>
      <c r="G702" s="87"/>
      <c r="H702" s="96"/>
      <c r="I702" s="97">
        <f t="shared" ref="I702:L702" si="186">SUM(I688:I701)</f>
        <v>0</v>
      </c>
      <c r="J702" s="98">
        <f t="shared" si="186"/>
        <v>0</v>
      </c>
      <c r="K702" s="98">
        <f t="shared" si="186"/>
        <v>0</v>
      </c>
      <c r="L702" s="98">
        <f t="shared" si="186"/>
        <v>0</v>
      </c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5.75" customHeight="1">
      <c r="A703" s="8"/>
      <c r="B703" s="100"/>
      <c r="C703" s="100"/>
      <c r="D703" s="100"/>
      <c r="E703" s="100"/>
      <c r="F703" s="100"/>
      <c r="G703" s="100"/>
      <c r="H703" s="100"/>
      <c r="I703" s="101" t="s">
        <v>496</v>
      </c>
      <c r="J703" s="100"/>
      <c r="K703" s="100"/>
      <c r="L703" s="101" t="s">
        <v>497</v>
      </c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5.75" customHeight="1">
      <c r="A704" s="8"/>
      <c r="B704" s="100"/>
      <c r="C704" s="100"/>
      <c r="D704" s="100"/>
      <c r="E704" s="100"/>
      <c r="F704" s="100"/>
      <c r="G704" s="100"/>
      <c r="H704" s="100"/>
      <c r="I704" s="104">
        <f>G700*A686</f>
        <v>0</v>
      </c>
      <c r="J704" s="100"/>
      <c r="K704" s="100"/>
      <c r="L704" s="104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5.75" customHeight="1">
      <c r="A707" s="66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6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5.75" customHeight="1">
      <c r="A708" s="78" t="s">
        <v>478</v>
      </c>
      <c r="B708" s="79" t="s">
        <v>479</v>
      </c>
      <c r="C708" s="75"/>
      <c r="D708" s="76"/>
      <c r="E708" s="80" t="s">
        <v>480</v>
      </c>
      <c r="F708" s="75"/>
      <c r="G708" s="76"/>
      <c r="H708" s="79" t="s">
        <v>481</v>
      </c>
      <c r="I708" s="75"/>
      <c r="J708" s="75"/>
      <c r="K708" s="75"/>
      <c r="L708" s="76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5.75" customHeight="1">
      <c r="A709" s="177">
        <v>4.0</v>
      </c>
      <c r="B709" s="82" t="s">
        <v>482</v>
      </c>
      <c r="C709" s="82" t="s">
        <v>483</v>
      </c>
      <c r="D709" s="82" t="s">
        <v>484</v>
      </c>
      <c r="E709" s="82" t="s">
        <v>485</v>
      </c>
      <c r="F709" s="82" t="s">
        <v>484</v>
      </c>
      <c r="G709" s="82" t="s">
        <v>524</v>
      </c>
      <c r="H709" s="82" t="s">
        <v>486</v>
      </c>
      <c r="I709" s="82" t="s">
        <v>487</v>
      </c>
      <c r="J709" s="147" t="s">
        <v>488</v>
      </c>
      <c r="K709" s="85" t="s">
        <v>489</v>
      </c>
      <c r="L709" s="85" t="s">
        <v>490</v>
      </c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5.75" customHeight="1">
      <c r="A710" s="86" t="s">
        <v>491</v>
      </c>
      <c r="B710" s="87"/>
      <c r="C710" s="87"/>
      <c r="D710" s="87"/>
      <c r="E710" s="87"/>
      <c r="F710" s="87"/>
      <c r="G710" s="87"/>
      <c r="H710" s="87"/>
      <c r="I710" s="87"/>
      <c r="J710" s="115"/>
      <c r="K710" s="87"/>
      <c r="L710" s="8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5.75" customHeight="1">
      <c r="A711" s="2"/>
      <c r="B711" s="89"/>
      <c r="C711" s="89"/>
      <c r="D711" s="18">
        <f t="shared" ref="D711:D724" si="187">C711*B711</f>
        <v>0</v>
      </c>
      <c r="E711" s="18">
        <f>B711*A709</f>
        <v>0</v>
      </c>
      <c r="F711" s="18">
        <f t="shared" ref="F711:F724" si="188">E711*C711</f>
        <v>0</v>
      </c>
      <c r="G711" s="140">
        <v>0.0</v>
      </c>
      <c r="H711" s="18"/>
      <c r="I711" s="89">
        <f t="shared" ref="I711:I724" si="189">H711*E711</f>
        <v>0</v>
      </c>
      <c r="J711" s="116"/>
      <c r="K711" s="3">
        <f t="shared" ref="K711:K724" si="190">J711*I711</f>
        <v>0</v>
      </c>
      <c r="L711" s="3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5.75" customHeight="1">
      <c r="A712" s="2"/>
      <c r="B712" s="89"/>
      <c r="C712" s="89"/>
      <c r="D712" s="18">
        <f t="shared" si="187"/>
        <v>0</v>
      </c>
      <c r="E712" s="18">
        <f>B712*A709</f>
        <v>0</v>
      </c>
      <c r="F712" s="18">
        <f t="shared" si="188"/>
        <v>0</v>
      </c>
      <c r="G712" s="87"/>
      <c r="H712" s="18"/>
      <c r="I712" s="89">
        <f t="shared" si="189"/>
        <v>0</v>
      </c>
      <c r="J712" s="116"/>
      <c r="K712" s="3">
        <f t="shared" si="190"/>
        <v>0</v>
      </c>
      <c r="L712" s="3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5.75" customHeight="1">
      <c r="A713" s="2"/>
      <c r="B713" s="18"/>
      <c r="C713" s="18"/>
      <c r="D713" s="18">
        <f t="shared" si="187"/>
        <v>0</v>
      </c>
      <c r="E713" s="18">
        <f>B713*A709</f>
        <v>0</v>
      </c>
      <c r="F713" s="18">
        <f t="shared" si="188"/>
        <v>0</v>
      </c>
      <c r="G713" s="148" t="s">
        <v>527</v>
      </c>
      <c r="H713" s="18"/>
      <c r="I713" s="89">
        <f t="shared" si="189"/>
        <v>0</v>
      </c>
      <c r="J713" s="116"/>
      <c r="K713" s="3">
        <f t="shared" si="190"/>
        <v>0</v>
      </c>
      <c r="L713" s="3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5.75" customHeight="1">
      <c r="A714" s="2"/>
      <c r="B714" s="18"/>
      <c r="C714" s="18"/>
      <c r="D714" s="18">
        <f t="shared" si="187"/>
        <v>0</v>
      </c>
      <c r="E714" s="18">
        <f>B714*A709</f>
        <v>0</v>
      </c>
      <c r="F714" s="18">
        <f t="shared" si="188"/>
        <v>0</v>
      </c>
      <c r="G714" s="142"/>
      <c r="H714" s="18"/>
      <c r="I714" s="89">
        <f t="shared" si="189"/>
        <v>0</v>
      </c>
      <c r="J714" s="116"/>
      <c r="K714" s="3">
        <f t="shared" si="190"/>
        <v>0</v>
      </c>
      <c r="L714" s="3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5.75" customHeight="1">
      <c r="A715" s="2"/>
      <c r="B715" s="18"/>
      <c r="C715" s="18"/>
      <c r="D715" s="18">
        <f t="shared" si="187"/>
        <v>0</v>
      </c>
      <c r="E715" s="18">
        <f>B715*A709</f>
        <v>0</v>
      </c>
      <c r="F715" s="18">
        <f t="shared" si="188"/>
        <v>0</v>
      </c>
      <c r="G715" s="142"/>
      <c r="H715" s="18"/>
      <c r="I715" s="89">
        <f t="shared" si="189"/>
        <v>0</v>
      </c>
      <c r="J715" s="116"/>
      <c r="K715" s="3">
        <f t="shared" si="190"/>
        <v>0</v>
      </c>
      <c r="L715" s="3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5.75" customHeight="1">
      <c r="A716" s="2"/>
      <c r="B716" s="18"/>
      <c r="C716" s="18"/>
      <c r="D716" s="18">
        <f t="shared" si="187"/>
        <v>0</v>
      </c>
      <c r="E716" s="18">
        <f>B716*A709</f>
        <v>0</v>
      </c>
      <c r="F716" s="18">
        <f t="shared" si="188"/>
        <v>0</v>
      </c>
      <c r="G716" s="87"/>
      <c r="H716" s="18"/>
      <c r="I716" s="89">
        <f t="shared" si="189"/>
        <v>0</v>
      </c>
      <c r="J716" s="116"/>
      <c r="K716" s="3">
        <f t="shared" si="190"/>
        <v>0</v>
      </c>
      <c r="L716" s="3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5.75" customHeight="1">
      <c r="A717" s="2"/>
      <c r="B717" s="18"/>
      <c r="C717" s="18"/>
      <c r="D717" s="18">
        <f t="shared" si="187"/>
        <v>0</v>
      </c>
      <c r="E717" s="18">
        <f>B717*A709</f>
        <v>0</v>
      </c>
      <c r="F717" s="18">
        <f t="shared" si="188"/>
        <v>0</v>
      </c>
      <c r="G717" s="59"/>
      <c r="H717" s="18"/>
      <c r="I717" s="89">
        <f t="shared" si="189"/>
        <v>0</v>
      </c>
      <c r="J717" s="116"/>
      <c r="K717" s="3">
        <f t="shared" si="190"/>
        <v>0</v>
      </c>
      <c r="L717" s="3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5.75" customHeight="1">
      <c r="A718" s="2"/>
      <c r="B718" s="89"/>
      <c r="C718" s="89"/>
      <c r="D718" s="18">
        <f t="shared" si="187"/>
        <v>0</v>
      </c>
      <c r="E718" s="18">
        <f>B718*A709</f>
        <v>0</v>
      </c>
      <c r="F718" s="18">
        <f t="shared" si="188"/>
        <v>0</v>
      </c>
      <c r="G718" s="148" t="s">
        <v>528</v>
      </c>
      <c r="H718" s="18"/>
      <c r="I718" s="89">
        <f t="shared" si="189"/>
        <v>0</v>
      </c>
      <c r="J718" s="116"/>
      <c r="K718" s="3">
        <f t="shared" si="190"/>
        <v>0</v>
      </c>
      <c r="L718" s="3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5.75" customHeight="1">
      <c r="A719" s="2"/>
      <c r="B719" s="89"/>
      <c r="C719" s="89"/>
      <c r="D719" s="18">
        <f t="shared" si="187"/>
        <v>0</v>
      </c>
      <c r="E719" s="18">
        <f>B719*A709</f>
        <v>0</v>
      </c>
      <c r="F719" s="18">
        <f t="shared" si="188"/>
        <v>0</v>
      </c>
      <c r="G719" s="142"/>
      <c r="H719" s="18"/>
      <c r="I719" s="89">
        <f t="shared" si="189"/>
        <v>0</v>
      </c>
      <c r="J719" s="116"/>
      <c r="K719" s="3">
        <f t="shared" si="190"/>
        <v>0</v>
      </c>
      <c r="L719" s="3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5.75" customHeight="1">
      <c r="A720" s="1"/>
      <c r="B720" s="89"/>
      <c r="C720" s="89"/>
      <c r="D720" s="18">
        <f t="shared" si="187"/>
        <v>0</v>
      </c>
      <c r="E720" s="18">
        <f>B720*A709</f>
        <v>0</v>
      </c>
      <c r="F720" s="18">
        <f t="shared" si="188"/>
        <v>0</v>
      </c>
      <c r="G720" s="142"/>
      <c r="H720" s="18"/>
      <c r="I720" s="89">
        <f t="shared" si="189"/>
        <v>0</v>
      </c>
      <c r="J720" s="116"/>
      <c r="K720" s="3">
        <f t="shared" si="190"/>
        <v>0</v>
      </c>
      <c r="L720" s="3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5.75" customHeight="1">
      <c r="A721" s="1"/>
      <c r="B721" s="89"/>
      <c r="C721" s="89"/>
      <c r="D721" s="18">
        <f t="shared" si="187"/>
        <v>0</v>
      </c>
      <c r="E721" s="18">
        <f>B721*A709</f>
        <v>0</v>
      </c>
      <c r="F721" s="18">
        <f t="shared" si="188"/>
        <v>0</v>
      </c>
      <c r="G721" s="142"/>
      <c r="H721" s="18"/>
      <c r="I721" s="89">
        <f t="shared" si="189"/>
        <v>0</v>
      </c>
      <c r="J721" s="116"/>
      <c r="K721" s="3">
        <f t="shared" si="190"/>
        <v>0</v>
      </c>
      <c r="L721" s="3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5.75" customHeight="1">
      <c r="A722" s="31"/>
      <c r="B722" s="89"/>
      <c r="C722" s="89"/>
      <c r="D722" s="95">
        <f t="shared" si="187"/>
        <v>0</v>
      </c>
      <c r="E722" s="95">
        <f>B722*A709</f>
        <v>0</v>
      </c>
      <c r="F722" s="18">
        <f t="shared" si="188"/>
        <v>0</v>
      </c>
      <c r="G722" s="87"/>
      <c r="H722" s="18"/>
      <c r="I722" s="89">
        <f t="shared" si="189"/>
        <v>0</v>
      </c>
      <c r="J722" s="118"/>
      <c r="K722" s="3">
        <f t="shared" si="190"/>
        <v>0</v>
      </c>
      <c r="L722" s="3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5.75" customHeight="1">
      <c r="A723" s="31"/>
      <c r="B723" s="89"/>
      <c r="C723" s="89"/>
      <c r="D723" s="18">
        <f t="shared" si="187"/>
        <v>0</v>
      </c>
      <c r="E723" s="18">
        <f>B723*A709</f>
        <v>0</v>
      </c>
      <c r="F723" s="18">
        <f t="shared" si="188"/>
        <v>0</v>
      </c>
      <c r="G723" s="143">
        <f>F725/A709</f>
        <v>0</v>
      </c>
      <c r="H723" s="18"/>
      <c r="I723" s="89">
        <f t="shared" si="189"/>
        <v>0</v>
      </c>
      <c r="J723" s="3"/>
      <c r="K723" s="3">
        <f t="shared" si="190"/>
        <v>0</v>
      </c>
      <c r="L723" s="3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5.75" customHeight="1">
      <c r="A724" s="31"/>
      <c r="B724" s="89"/>
      <c r="C724" s="89"/>
      <c r="D724" s="18">
        <f t="shared" si="187"/>
        <v>0</v>
      </c>
      <c r="E724" s="18">
        <f>B724*A709</f>
        <v>0</v>
      </c>
      <c r="F724" s="18">
        <f t="shared" si="188"/>
        <v>0</v>
      </c>
      <c r="G724" s="142"/>
      <c r="H724" s="18"/>
      <c r="I724" s="89">
        <f t="shared" si="189"/>
        <v>0</v>
      </c>
      <c r="J724" s="3"/>
      <c r="K724" s="3">
        <f t="shared" si="190"/>
        <v>0</v>
      </c>
      <c r="L724" s="3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5.75" customHeight="1">
      <c r="A725" s="4" t="s">
        <v>495</v>
      </c>
      <c r="B725" s="97">
        <f>SUM(B711:B724)</f>
        <v>0</v>
      </c>
      <c r="C725" s="96"/>
      <c r="D725" s="97">
        <f t="shared" ref="D725:F725" si="191">SUM(D711:D724)</f>
        <v>0</v>
      </c>
      <c r="E725" s="97">
        <f t="shared" si="191"/>
        <v>0</v>
      </c>
      <c r="F725" s="97">
        <f t="shared" si="191"/>
        <v>0</v>
      </c>
      <c r="G725" s="87"/>
      <c r="H725" s="96"/>
      <c r="I725" s="97">
        <f t="shared" ref="I725:L725" si="192">SUM(I711:I724)</f>
        <v>0</v>
      </c>
      <c r="J725" s="98">
        <f t="shared" si="192"/>
        <v>0</v>
      </c>
      <c r="K725" s="98">
        <f t="shared" si="192"/>
        <v>0</v>
      </c>
      <c r="L725" s="98">
        <f t="shared" si="192"/>
        <v>0</v>
      </c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5.75" customHeight="1">
      <c r="A726" s="8"/>
      <c r="B726" s="100"/>
      <c r="C726" s="100"/>
      <c r="D726" s="100"/>
      <c r="E726" s="100"/>
      <c r="F726" s="100"/>
      <c r="G726" s="100"/>
      <c r="H726" s="100"/>
      <c r="I726" s="101" t="s">
        <v>496</v>
      </c>
      <c r="J726" s="100"/>
      <c r="K726" s="100"/>
      <c r="L726" s="101" t="s">
        <v>497</v>
      </c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5.75" customHeight="1">
      <c r="A727" s="8"/>
      <c r="B727" s="100"/>
      <c r="C727" s="100"/>
      <c r="D727" s="100"/>
      <c r="E727" s="100"/>
      <c r="F727" s="100"/>
      <c r="G727" s="100"/>
      <c r="H727" s="100"/>
      <c r="I727" s="104">
        <f>G723*A709</f>
        <v>0</v>
      </c>
      <c r="J727" s="100"/>
      <c r="K727" s="100"/>
      <c r="L727" s="104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5.75" customHeight="1">
      <c r="A728" s="8"/>
      <c r="B728" s="100"/>
      <c r="C728" s="100"/>
      <c r="D728" s="100"/>
      <c r="E728" s="100"/>
      <c r="F728" s="100"/>
      <c r="G728" s="100"/>
      <c r="H728" s="100"/>
      <c r="I728" s="107"/>
      <c r="J728" s="100"/>
      <c r="K728" s="100"/>
      <c r="L728" s="10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5.75" customHeight="1">
      <c r="A730" s="66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6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5.75" customHeight="1">
      <c r="A731" s="78" t="s">
        <v>478</v>
      </c>
      <c r="B731" s="79" t="s">
        <v>479</v>
      </c>
      <c r="C731" s="75"/>
      <c r="D731" s="76"/>
      <c r="E731" s="80" t="s">
        <v>480</v>
      </c>
      <c r="F731" s="75"/>
      <c r="G731" s="76"/>
      <c r="H731" s="79" t="s">
        <v>481</v>
      </c>
      <c r="I731" s="75"/>
      <c r="J731" s="75"/>
      <c r="K731" s="75"/>
      <c r="L731" s="76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5.75" customHeight="1">
      <c r="A732" s="177">
        <v>4.0</v>
      </c>
      <c r="B732" s="82" t="s">
        <v>482</v>
      </c>
      <c r="C732" s="82" t="s">
        <v>483</v>
      </c>
      <c r="D732" s="82" t="s">
        <v>484</v>
      </c>
      <c r="E732" s="82" t="s">
        <v>485</v>
      </c>
      <c r="F732" s="82" t="s">
        <v>484</v>
      </c>
      <c r="G732" s="82" t="s">
        <v>524</v>
      </c>
      <c r="H732" s="82" t="s">
        <v>486</v>
      </c>
      <c r="I732" s="82" t="s">
        <v>487</v>
      </c>
      <c r="J732" s="147" t="s">
        <v>488</v>
      </c>
      <c r="K732" s="85" t="s">
        <v>489</v>
      </c>
      <c r="L732" s="85" t="s">
        <v>490</v>
      </c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5.75" customHeight="1">
      <c r="A733" s="86" t="s">
        <v>491</v>
      </c>
      <c r="B733" s="87"/>
      <c r="C733" s="87"/>
      <c r="D733" s="87"/>
      <c r="E733" s="87"/>
      <c r="F733" s="87"/>
      <c r="G733" s="87"/>
      <c r="H733" s="87"/>
      <c r="I733" s="87"/>
      <c r="J733" s="115"/>
      <c r="K733" s="87"/>
      <c r="L733" s="8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5.75" customHeight="1">
      <c r="A734" s="2"/>
      <c r="B734" s="89"/>
      <c r="C734" s="89"/>
      <c r="D734" s="18">
        <f t="shared" ref="D734:D747" si="193">C734*B734</f>
        <v>0</v>
      </c>
      <c r="E734" s="18">
        <f>B734*A732</f>
        <v>0</v>
      </c>
      <c r="F734" s="18">
        <f t="shared" ref="F734:F747" si="194">E734*C734</f>
        <v>0</v>
      </c>
      <c r="G734" s="140">
        <v>0.0</v>
      </c>
      <c r="H734" s="18"/>
      <c r="I734" s="89">
        <f t="shared" ref="I734:I747" si="195">H734*E734</f>
        <v>0</v>
      </c>
      <c r="J734" s="116"/>
      <c r="K734" s="3">
        <f t="shared" ref="K734:K747" si="196">J734*I734</f>
        <v>0</v>
      </c>
      <c r="L734" s="3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5.75" customHeight="1">
      <c r="A735" s="2"/>
      <c r="B735" s="89"/>
      <c r="C735" s="89"/>
      <c r="D735" s="18">
        <f t="shared" si="193"/>
        <v>0</v>
      </c>
      <c r="E735" s="18">
        <f>B735*A732</f>
        <v>0</v>
      </c>
      <c r="F735" s="18">
        <f t="shared" si="194"/>
        <v>0</v>
      </c>
      <c r="G735" s="87"/>
      <c r="H735" s="18"/>
      <c r="I735" s="89">
        <f t="shared" si="195"/>
        <v>0</v>
      </c>
      <c r="J735" s="116"/>
      <c r="K735" s="3">
        <f t="shared" si="196"/>
        <v>0</v>
      </c>
      <c r="L735" s="3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5.75" customHeight="1">
      <c r="A736" s="2"/>
      <c r="B736" s="18"/>
      <c r="C736" s="18"/>
      <c r="D736" s="18">
        <f t="shared" si="193"/>
        <v>0</v>
      </c>
      <c r="E736" s="18">
        <f>B736*A732</f>
        <v>0</v>
      </c>
      <c r="F736" s="18">
        <f t="shared" si="194"/>
        <v>0</v>
      </c>
      <c r="G736" s="148" t="s">
        <v>527</v>
      </c>
      <c r="H736" s="18"/>
      <c r="I736" s="89">
        <f t="shared" si="195"/>
        <v>0</v>
      </c>
      <c r="J736" s="116"/>
      <c r="K736" s="3">
        <f t="shared" si="196"/>
        <v>0</v>
      </c>
      <c r="L736" s="3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5.75" customHeight="1">
      <c r="A737" s="2"/>
      <c r="B737" s="18"/>
      <c r="C737" s="18"/>
      <c r="D737" s="18">
        <f t="shared" si="193"/>
        <v>0</v>
      </c>
      <c r="E737" s="18">
        <f>B737*A732</f>
        <v>0</v>
      </c>
      <c r="F737" s="18">
        <f t="shared" si="194"/>
        <v>0</v>
      </c>
      <c r="G737" s="142"/>
      <c r="H737" s="18"/>
      <c r="I737" s="89">
        <f t="shared" si="195"/>
        <v>0</v>
      </c>
      <c r="J737" s="116"/>
      <c r="K737" s="3">
        <f t="shared" si="196"/>
        <v>0</v>
      </c>
      <c r="L737" s="3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5.75" customHeight="1">
      <c r="A738" s="2"/>
      <c r="B738" s="18"/>
      <c r="C738" s="18"/>
      <c r="D738" s="18">
        <f t="shared" si="193"/>
        <v>0</v>
      </c>
      <c r="E738" s="18">
        <f>B738*A732</f>
        <v>0</v>
      </c>
      <c r="F738" s="18">
        <f t="shared" si="194"/>
        <v>0</v>
      </c>
      <c r="G738" s="142"/>
      <c r="H738" s="18"/>
      <c r="I738" s="89">
        <f t="shared" si="195"/>
        <v>0</v>
      </c>
      <c r="J738" s="116"/>
      <c r="K738" s="3">
        <f t="shared" si="196"/>
        <v>0</v>
      </c>
      <c r="L738" s="3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5.75" customHeight="1">
      <c r="A739" s="2"/>
      <c r="B739" s="18"/>
      <c r="C739" s="18"/>
      <c r="D739" s="18">
        <f t="shared" si="193"/>
        <v>0</v>
      </c>
      <c r="E739" s="18">
        <f>B739*A732</f>
        <v>0</v>
      </c>
      <c r="F739" s="18">
        <f t="shared" si="194"/>
        <v>0</v>
      </c>
      <c r="G739" s="87"/>
      <c r="H739" s="18"/>
      <c r="I739" s="89">
        <f t="shared" si="195"/>
        <v>0</v>
      </c>
      <c r="J739" s="116"/>
      <c r="K739" s="3">
        <f t="shared" si="196"/>
        <v>0</v>
      </c>
      <c r="L739" s="3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5.75" customHeight="1">
      <c r="A740" s="2"/>
      <c r="B740" s="18"/>
      <c r="C740" s="18"/>
      <c r="D740" s="18">
        <f t="shared" si="193"/>
        <v>0</v>
      </c>
      <c r="E740" s="18">
        <f>B740*A732</f>
        <v>0</v>
      </c>
      <c r="F740" s="18">
        <f t="shared" si="194"/>
        <v>0</v>
      </c>
      <c r="G740" s="59"/>
      <c r="H740" s="18"/>
      <c r="I740" s="89">
        <f t="shared" si="195"/>
        <v>0</v>
      </c>
      <c r="J740" s="116"/>
      <c r="K740" s="3">
        <f t="shared" si="196"/>
        <v>0</v>
      </c>
      <c r="L740" s="3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5.75" customHeight="1">
      <c r="A741" s="2"/>
      <c r="B741" s="89"/>
      <c r="C741" s="89"/>
      <c r="D741" s="18">
        <f t="shared" si="193"/>
        <v>0</v>
      </c>
      <c r="E741" s="18">
        <f>B741*A732</f>
        <v>0</v>
      </c>
      <c r="F741" s="18">
        <f t="shared" si="194"/>
        <v>0</v>
      </c>
      <c r="G741" s="148" t="s">
        <v>528</v>
      </c>
      <c r="H741" s="18"/>
      <c r="I741" s="89">
        <f t="shared" si="195"/>
        <v>0</v>
      </c>
      <c r="J741" s="116"/>
      <c r="K741" s="3">
        <f t="shared" si="196"/>
        <v>0</v>
      </c>
      <c r="L741" s="3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5.75" customHeight="1">
      <c r="A742" s="2"/>
      <c r="B742" s="89"/>
      <c r="C742" s="89"/>
      <c r="D742" s="18">
        <f t="shared" si="193"/>
        <v>0</v>
      </c>
      <c r="E742" s="18">
        <f>B742*A732</f>
        <v>0</v>
      </c>
      <c r="F742" s="18">
        <f t="shared" si="194"/>
        <v>0</v>
      </c>
      <c r="G742" s="142"/>
      <c r="H742" s="18"/>
      <c r="I742" s="89">
        <f t="shared" si="195"/>
        <v>0</v>
      </c>
      <c r="J742" s="116"/>
      <c r="K742" s="3">
        <f t="shared" si="196"/>
        <v>0</v>
      </c>
      <c r="L742" s="3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5.75" customHeight="1">
      <c r="A743" s="1"/>
      <c r="B743" s="89"/>
      <c r="C743" s="89"/>
      <c r="D743" s="18">
        <f t="shared" si="193"/>
        <v>0</v>
      </c>
      <c r="E743" s="18">
        <f>B743*A732</f>
        <v>0</v>
      </c>
      <c r="F743" s="18">
        <f t="shared" si="194"/>
        <v>0</v>
      </c>
      <c r="G743" s="142"/>
      <c r="H743" s="18"/>
      <c r="I743" s="89">
        <f t="shared" si="195"/>
        <v>0</v>
      </c>
      <c r="J743" s="116"/>
      <c r="K743" s="3">
        <f t="shared" si="196"/>
        <v>0</v>
      </c>
      <c r="L743" s="3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5.75" customHeight="1">
      <c r="A744" s="1"/>
      <c r="B744" s="89"/>
      <c r="C744" s="89"/>
      <c r="D744" s="18">
        <f t="shared" si="193"/>
        <v>0</v>
      </c>
      <c r="E744" s="18">
        <f>B744*A732</f>
        <v>0</v>
      </c>
      <c r="F744" s="18">
        <f t="shared" si="194"/>
        <v>0</v>
      </c>
      <c r="G744" s="142"/>
      <c r="H744" s="18"/>
      <c r="I744" s="89">
        <f t="shared" si="195"/>
        <v>0</v>
      </c>
      <c r="J744" s="116"/>
      <c r="K744" s="3">
        <f t="shared" si="196"/>
        <v>0</v>
      </c>
      <c r="L744" s="3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5.75" customHeight="1">
      <c r="A745" s="31"/>
      <c r="B745" s="89"/>
      <c r="C745" s="89"/>
      <c r="D745" s="95">
        <f t="shared" si="193"/>
        <v>0</v>
      </c>
      <c r="E745" s="95">
        <f>B745*A732</f>
        <v>0</v>
      </c>
      <c r="F745" s="18">
        <f t="shared" si="194"/>
        <v>0</v>
      </c>
      <c r="G745" s="87"/>
      <c r="H745" s="18"/>
      <c r="I745" s="89">
        <f t="shared" si="195"/>
        <v>0</v>
      </c>
      <c r="J745" s="118"/>
      <c r="K745" s="3">
        <f t="shared" si="196"/>
        <v>0</v>
      </c>
      <c r="L745" s="3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5.75" customHeight="1">
      <c r="A746" s="31"/>
      <c r="B746" s="89"/>
      <c r="C746" s="89"/>
      <c r="D746" s="18">
        <f t="shared" si="193"/>
        <v>0</v>
      </c>
      <c r="E746" s="18">
        <f>B746*A732</f>
        <v>0</v>
      </c>
      <c r="F746" s="18">
        <f t="shared" si="194"/>
        <v>0</v>
      </c>
      <c r="G746" s="143">
        <f>F748/A732</f>
        <v>0</v>
      </c>
      <c r="H746" s="18"/>
      <c r="I746" s="89">
        <f t="shared" si="195"/>
        <v>0</v>
      </c>
      <c r="J746" s="3"/>
      <c r="K746" s="3">
        <f t="shared" si="196"/>
        <v>0</v>
      </c>
      <c r="L746" s="3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5.75" customHeight="1">
      <c r="A747" s="31"/>
      <c r="B747" s="89"/>
      <c r="C747" s="89"/>
      <c r="D747" s="18">
        <f t="shared" si="193"/>
        <v>0</v>
      </c>
      <c r="E747" s="18">
        <f>B747*A732</f>
        <v>0</v>
      </c>
      <c r="F747" s="18">
        <f t="shared" si="194"/>
        <v>0</v>
      </c>
      <c r="G747" s="142"/>
      <c r="H747" s="18"/>
      <c r="I747" s="89">
        <f t="shared" si="195"/>
        <v>0</v>
      </c>
      <c r="J747" s="3"/>
      <c r="K747" s="3">
        <f t="shared" si="196"/>
        <v>0</v>
      </c>
      <c r="L747" s="3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5.75" customHeight="1">
      <c r="A748" s="4" t="s">
        <v>495</v>
      </c>
      <c r="B748" s="97">
        <f>SUM(B734:B747)</f>
        <v>0</v>
      </c>
      <c r="C748" s="96"/>
      <c r="D748" s="97">
        <f t="shared" ref="D748:F748" si="197">SUM(D734:D747)</f>
        <v>0</v>
      </c>
      <c r="E748" s="97">
        <f t="shared" si="197"/>
        <v>0</v>
      </c>
      <c r="F748" s="97">
        <f t="shared" si="197"/>
        <v>0</v>
      </c>
      <c r="G748" s="87"/>
      <c r="H748" s="96"/>
      <c r="I748" s="97">
        <f t="shared" ref="I748:L748" si="198">SUM(I734:I747)</f>
        <v>0</v>
      </c>
      <c r="J748" s="98">
        <f t="shared" si="198"/>
        <v>0</v>
      </c>
      <c r="K748" s="98">
        <f t="shared" si="198"/>
        <v>0</v>
      </c>
      <c r="L748" s="98">
        <f t="shared" si="198"/>
        <v>0</v>
      </c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5.75" customHeight="1">
      <c r="A749" s="8"/>
      <c r="B749" s="100"/>
      <c r="C749" s="100"/>
      <c r="D749" s="100"/>
      <c r="E749" s="100"/>
      <c r="F749" s="100"/>
      <c r="G749" s="100"/>
      <c r="H749" s="100"/>
      <c r="I749" s="101" t="s">
        <v>496</v>
      </c>
      <c r="J749" s="100"/>
      <c r="K749" s="100"/>
      <c r="L749" s="101" t="s">
        <v>497</v>
      </c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5.75" customHeight="1">
      <c r="A750" s="8"/>
      <c r="B750" s="100"/>
      <c r="C750" s="100"/>
      <c r="D750" s="100"/>
      <c r="E750" s="100"/>
      <c r="F750" s="100"/>
      <c r="G750" s="100"/>
      <c r="H750" s="100"/>
      <c r="I750" s="104">
        <f>G746*A732</f>
        <v>0</v>
      </c>
      <c r="J750" s="100"/>
      <c r="K750" s="100"/>
      <c r="L750" s="104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5.75" customHeight="1">
      <c r="A753" s="66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6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5.75" customHeight="1">
      <c r="A754" s="78" t="s">
        <v>478</v>
      </c>
      <c r="B754" s="79" t="s">
        <v>479</v>
      </c>
      <c r="C754" s="75"/>
      <c r="D754" s="76"/>
      <c r="E754" s="80" t="s">
        <v>480</v>
      </c>
      <c r="F754" s="75"/>
      <c r="G754" s="76"/>
      <c r="H754" s="79" t="s">
        <v>481</v>
      </c>
      <c r="I754" s="75"/>
      <c r="J754" s="75"/>
      <c r="K754" s="75"/>
      <c r="L754" s="76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5.75" customHeight="1">
      <c r="A755" s="177">
        <v>4.0</v>
      </c>
      <c r="B755" s="82" t="s">
        <v>482</v>
      </c>
      <c r="C755" s="82" t="s">
        <v>483</v>
      </c>
      <c r="D755" s="82" t="s">
        <v>484</v>
      </c>
      <c r="E755" s="82" t="s">
        <v>485</v>
      </c>
      <c r="F755" s="82" t="s">
        <v>484</v>
      </c>
      <c r="G755" s="82" t="s">
        <v>524</v>
      </c>
      <c r="H755" s="82" t="s">
        <v>486</v>
      </c>
      <c r="I755" s="82" t="s">
        <v>487</v>
      </c>
      <c r="J755" s="147" t="s">
        <v>488</v>
      </c>
      <c r="K755" s="85" t="s">
        <v>489</v>
      </c>
      <c r="L755" s="85" t="s">
        <v>490</v>
      </c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5.75" customHeight="1">
      <c r="A756" s="86" t="s">
        <v>491</v>
      </c>
      <c r="B756" s="87"/>
      <c r="C756" s="87"/>
      <c r="D756" s="87"/>
      <c r="E756" s="87"/>
      <c r="F756" s="87"/>
      <c r="G756" s="87"/>
      <c r="H756" s="87"/>
      <c r="I756" s="87"/>
      <c r="J756" s="115"/>
      <c r="K756" s="87"/>
      <c r="L756" s="8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5.75" customHeight="1">
      <c r="A757" s="2"/>
      <c r="B757" s="89"/>
      <c r="C757" s="89"/>
      <c r="D757" s="18">
        <f t="shared" ref="D757:D770" si="199">C757*B757</f>
        <v>0</v>
      </c>
      <c r="E757" s="18">
        <f>B757*A755</f>
        <v>0</v>
      </c>
      <c r="F757" s="18">
        <f t="shared" ref="F757:F770" si="200">E757*C757</f>
        <v>0</v>
      </c>
      <c r="G757" s="140">
        <v>0.0</v>
      </c>
      <c r="H757" s="18"/>
      <c r="I757" s="89">
        <f t="shared" ref="I757:I770" si="201">H757*E757</f>
        <v>0</v>
      </c>
      <c r="J757" s="116"/>
      <c r="K757" s="3">
        <f t="shared" ref="K757:K770" si="202">J757*I757</f>
        <v>0</v>
      </c>
      <c r="L757" s="3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5.75" customHeight="1">
      <c r="A758" s="2"/>
      <c r="B758" s="89"/>
      <c r="C758" s="89"/>
      <c r="D758" s="18">
        <f t="shared" si="199"/>
        <v>0</v>
      </c>
      <c r="E758" s="18">
        <f>B758*A755</f>
        <v>0</v>
      </c>
      <c r="F758" s="18">
        <f t="shared" si="200"/>
        <v>0</v>
      </c>
      <c r="G758" s="87"/>
      <c r="H758" s="18"/>
      <c r="I758" s="89">
        <f t="shared" si="201"/>
        <v>0</v>
      </c>
      <c r="J758" s="116"/>
      <c r="K758" s="3">
        <f t="shared" si="202"/>
        <v>0</v>
      </c>
      <c r="L758" s="3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5.75" customHeight="1">
      <c r="A759" s="2"/>
      <c r="B759" s="18"/>
      <c r="C759" s="18"/>
      <c r="D759" s="18">
        <f t="shared" si="199"/>
        <v>0</v>
      </c>
      <c r="E759" s="18">
        <f>B759*A755</f>
        <v>0</v>
      </c>
      <c r="F759" s="18">
        <f t="shared" si="200"/>
        <v>0</v>
      </c>
      <c r="G759" s="148" t="s">
        <v>527</v>
      </c>
      <c r="H759" s="18"/>
      <c r="I759" s="89">
        <f t="shared" si="201"/>
        <v>0</v>
      </c>
      <c r="J759" s="116"/>
      <c r="K759" s="3">
        <f t="shared" si="202"/>
        <v>0</v>
      </c>
      <c r="L759" s="3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5.75" customHeight="1">
      <c r="A760" s="2"/>
      <c r="B760" s="18"/>
      <c r="C760" s="18"/>
      <c r="D760" s="18">
        <f t="shared" si="199"/>
        <v>0</v>
      </c>
      <c r="E760" s="18">
        <f>B760*A755</f>
        <v>0</v>
      </c>
      <c r="F760" s="18">
        <f t="shared" si="200"/>
        <v>0</v>
      </c>
      <c r="G760" s="142"/>
      <c r="H760" s="18"/>
      <c r="I760" s="89">
        <f t="shared" si="201"/>
        <v>0</v>
      </c>
      <c r="J760" s="116"/>
      <c r="K760" s="3">
        <f t="shared" si="202"/>
        <v>0</v>
      </c>
      <c r="L760" s="3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5.75" customHeight="1">
      <c r="A761" s="2"/>
      <c r="B761" s="18"/>
      <c r="C761" s="18"/>
      <c r="D761" s="18">
        <f t="shared" si="199"/>
        <v>0</v>
      </c>
      <c r="E761" s="18">
        <f>B761*A755</f>
        <v>0</v>
      </c>
      <c r="F761" s="18">
        <f t="shared" si="200"/>
        <v>0</v>
      </c>
      <c r="G761" s="142"/>
      <c r="H761" s="18"/>
      <c r="I761" s="89">
        <f t="shared" si="201"/>
        <v>0</v>
      </c>
      <c r="J761" s="116"/>
      <c r="K761" s="3">
        <f t="shared" si="202"/>
        <v>0</v>
      </c>
      <c r="L761" s="3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5.75" customHeight="1">
      <c r="A762" s="2"/>
      <c r="B762" s="18"/>
      <c r="C762" s="18"/>
      <c r="D762" s="18">
        <f t="shared" si="199"/>
        <v>0</v>
      </c>
      <c r="E762" s="18">
        <f>B762*A755</f>
        <v>0</v>
      </c>
      <c r="F762" s="18">
        <f t="shared" si="200"/>
        <v>0</v>
      </c>
      <c r="G762" s="87"/>
      <c r="H762" s="18"/>
      <c r="I762" s="89">
        <f t="shared" si="201"/>
        <v>0</v>
      </c>
      <c r="J762" s="116"/>
      <c r="K762" s="3">
        <f t="shared" si="202"/>
        <v>0</v>
      </c>
      <c r="L762" s="3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5.75" customHeight="1">
      <c r="A763" s="2"/>
      <c r="B763" s="18"/>
      <c r="C763" s="18"/>
      <c r="D763" s="18">
        <f t="shared" si="199"/>
        <v>0</v>
      </c>
      <c r="E763" s="18">
        <f>B763*A755</f>
        <v>0</v>
      </c>
      <c r="F763" s="18">
        <f t="shared" si="200"/>
        <v>0</v>
      </c>
      <c r="G763" s="59"/>
      <c r="H763" s="18"/>
      <c r="I763" s="89">
        <f t="shared" si="201"/>
        <v>0</v>
      </c>
      <c r="J763" s="116"/>
      <c r="K763" s="3">
        <f t="shared" si="202"/>
        <v>0</v>
      </c>
      <c r="L763" s="3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5.75" customHeight="1">
      <c r="A764" s="2"/>
      <c r="B764" s="89"/>
      <c r="C764" s="89"/>
      <c r="D764" s="18">
        <f t="shared" si="199"/>
        <v>0</v>
      </c>
      <c r="E764" s="18">
        <f>B764*A755</f>
        <v>0</v>
      </c>
      <c r="F764" s="18">
        <f t="shared" si="200"/>
        <v>0</v>
      </c>
      <c r="G764" s="148" t="s">
        <v>528</v>
      </c>
      <c r="H764" s="18"/>
      <c r="I764" s="89">
        <f t="shared" si="201"/>
        <v>0</v>
      </c>
      <c r="J764" s="116"/>
      <c r="K764" s="3">
        <f t="shared" si="202"/>
        <v>0</v>
      </c>
      <c r="L764" s="3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5.75" customHeight="1">
      <c r="A765" s="2"/>
      <c r="B765" s="89"/>
      <c r="C765" s="89"/>
      <c r="D765" s="18">
        <f t="shared" si="199"/>
        <v>0</v>
      </c>
      <c r="E765" s="18">
        <f>B765*A755</f>
        <v>0</v>
      </c>
      <c r="F765" s="18">
        <f t="shared" si="200"/>
        <v>0</v>
      </c>
      <c r="G765" s="142"/>
      <c r="H765" s="18"/>
      <c r="I765" s="89">
        <f t="shared" si="201"/>
        <v>0</v>
      </c>
      <c r="J765" s="116"/>
      <c r="K765" s="3">
        <f t="shared" si="202"/>
        <v>0</v>
      </c>
      <c r="L765" s="3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5.75" customHeight="1">
      <c r="A766" s="1"/>
      <c r="B766" s="89"/>
      <c r="C766" s="89"/>
      <c r="D766" s="18">
        <f t="shared" si="199"/>
        <v>0</v>
      </c>
      <c r="E766" s="18">
        <f>B766*A755</f>
        <v>0</v>
      </c>
      <c r="F766" s="18">
        <f t="shared" si="200"/>
        <v>0</v>
      </c>
      <c r="G766" s="142"/>
      <c r="H766" s="18"/>
      <c r="I766" s="89">
        <f t="shared" si="201"/>
        <v>0</v>
      </c>
      <c r="J766" s="116"/>
      <c r="K766" s="3">
        <f t="shared" si="202"/>
        <v>0</v>
      </c>
      <c r="L766" s="3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5.75" customHeight="1">
      <c r="A767" s="1"/>
      <c r="B767" s="89"/>
      <c r="C767" s="89"/>
      <c r="D767" s="18">
        <f t="shared" si="199"/>
        <v>0</v>
      </c>
      <c r="E767" s="18">
        <f>B767*A755</f>
        <v>0</v>
      </c>
      <c r="F767" s="18">
        <f t="shared" si="200"/>
        <v>0</v>
      </c>
      <c r="G767" s="142"/>
      <c r="H767" s="18"/>
      <c r="I767" s="89">
        <f t="shared" si="201"/>
        <v>0</v>
      </c>
      <c r="J767" s="116"/>
      <c r="K767" s="3">
        <f t="shared" si="202"/>
        <v>0</v>
      </c>
      <c r="L767" s="3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5.75" customHeight="1">
      <c r="A768" s="31"/>
      <c r="B768" s="89"/>
      <c r="C768" s="89"/>
      <c r="D768" s="95">
        <f t="shared" si="199"/>
        <v>0</v>
      </c>
      <c r="E768" s="95">
        <f>B768*A755</f>
        <v>0</v>
      </c>
      <c r="F768" s="18">
        <f t="shared" si="200"/>
        <v>0</v>
      </c>
      <c r="G768" s="87"/>
      <c r="H768" s="18"/>
      <c r="I768" s="89">
        <f t="shared" si="201"/>
        <v>0</v>
      </c>
      <c r="J768" s="118"/>
      <c r="K768" s="3">
        <f t="shared" si="202"/>
        <v>0</v>
      </c>
      <c r="L768" s="3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5.75" customHeight="1">
      <c r="A769" s="31"/>
      <c r="B769" s="89"/>
      <c r="C769" s="89"/>
      <c r="D769" s="18">
        <f t="shared" si="199"/>
        <v>0</v>
      </c>
      <c r="E769" s="18">
        <f>B769*A755</f>
        <v>0</v>
      </c>
      <c r="F769" s="18">
        <f t="shared" si="200"/>
        <v>0</v>
      </c>
      <c r="G769" s="143">
        <f>F771/A755</f>
        <v>0</v>
      </c>
      <c r="H769" s="18"/>
      <c r="I769" s="89">
        <f t="shared" si="201"/>
        <v>0</v>
      </c>
      <c r="J769" s="3"/>
      <c r="K769" s="3">
        <f t="shared" si="202"/>
        <v>0</v>
      </c>
      <c r="L769" s="3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5.75" customHeight="1">
      <c r="A770" s="31"/>
      <c r="B770" s="89"/>
      <c r="C770" s="89"/>
      <c r="D770" s="18">
        <f t="shared" si="199"/>
        <v>0</v>
      </c>
      <c r="E770" s="18">
        <f>B770*A755</f>
        <v>0</v>
      </c>
      <c r="F770" s="18">
        <f t="shared" si="200"/>
        <v>0</v>
      </c>
      <c r="G770" s="142"/>
      <c r="H770" s="18"/>
      <c r="I770" s="89">
        <f t="shared" si="201"/>
        <v>0</v>
      </c>
      <c r="J770" s="3"/>
      <c r="K770" s="3">
        <f t="shared" si="202"/>
        <v>0</v>
      </c>
      <c r="L770" s="3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5.75" customHeight="1">
      <c r="A771" s="4" t="s">
        <v>495</v>
      </c>
      <c r="B771" s="97">
        <f>SUM(B757:B770)</f>
        <v>0</v>
      </c>
      <c r="C771" s="96"/>
      <c r="D771" s="97">
        <f t="shared" ref="D771:F771" si="203">SUM(D757:D770)</f>
        <v>0</v>
      </c>
      <c r="E771" s="97">
        <f t="shared" si="203"/>
        <v>0</v>
      </c>
      <c r="F771" s="97">
        <f t="shared" si="203"/>
        <v>0</v>
      </c>
      <c r="G771" s="87"/>
      <c r="H771" s="96"/>
      <c r="I771" s="97">
        <f t="shared" ref="I771:L771" si="204">SUM(I757:I770)</f>
        <v>0</v>
      </c>
      <c r="J771" s="98">
        <f t="shared" si="204"/>
        <v>0</v>
      </c>
      <c r="K771" s="98">
        <f t="shared" si="204"/>
        <v>0</v>
      </c>
      <c r="L771" s="98">
        <f t="shared" si="204"/>
        <v>0</v>
      </c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5.75" customHeight="1">
      <c r="A772" s="8"/>
      <c r="B772" s="100"/>
      <c r="C772" s="100"/>
      <c r="D772" s="100"/>
      <c r="E772" s="100"/>
      <c r="F772" s="100"/>
      <c r="G772" s="100"/>
      <c r="H772" s="100"/>
      <c r="I772" s="101" t="s">
        <v>496</v>
      </c>
      <c r="J772" s="100"/>
      <c r="K772" s="100"/>
      <c r="L772" s="101" t="s">
        <v>497</v>
      </c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5.75" customHeight="1">
      <c r="A773" s="8"/>
      <c r="B773" s="100"/>
      <c r="C773" s="100"/>
      <c r="D773" s="100"/>
      <c r="E773" s="100"/>
      <c r="F773" s="100"/>
      <c r="G773" s="100"/>
      <c r="H773" s="100"/>
      <c r="I773" s="104">
        <f>G769*A755</f>
        <v>0</v>
      </c>
      <c r="J773" s="100"/>
      <c r="K773" s="100"/>
      <c r="L773" s="104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5.75" customHeight="1">
      <c r="A776" s="78" t="s">
        <v>478</v>
      </c>
      <c r="B776" s="79" t="s">
        <v>479</v>
      </c>
      <c r="C776" s="75"/>
      <c r="D776" s="76"/>
      <c r="E776" s="80" t="s">
        <v>480</v>
      </c>
      <c r="F776" s="75"/>
      <c r="G776" s="76"/>
      <c r="H776" s="79" t="s">
        <v>481</v>
      </c>
      <c r="I776" s="75"/>
      <c r="J776" s="75"/>
      <c r="K776" s="75"/>
      <c r="L776" s="76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5.75" customHeight="1">
      <c r="A777" s="177">
        <v>4.0</v>
      </c>
      <c r="B777" s="82" t="s">
        <v>482</v>
      </c>
      <c r="C777" s="82" t="s">
        <v>483</v>
      </c>
      <c r="D777" s="82" t="s">
        <v>484</v>
      </c>
      <c r="E777" s="82" t="s">
        <v>485</v>
      </c>
      <c r="F777" s="82" t="s">
        <v>484</v>
      </c>
      <c r="G777" s="82" t="s">
        <v>524</v>
      </c>
      <c r="H777" s="82" t="s">
        <v>486</v>
      </c>
      <c r="I777" s="82" t="s">
        <v>487</v>
      </c>
      <c r="J777" s="147" t="s">
        <v>488</v>
      </c>
      <c r="K777" s="85" t="s">
        <v>489</v>
      </c>
      <c r="L777" s="85" t="s">
        <v>490</v>
      </c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5.75" customHeight="1">
      <c r="A778" s="86" t="s">
        <v>491</v>
      </c>
      <c r="B778" s="87"/>
      <c r="C778" s="87"/>
      <c r="D778" s="87"/>
      <c r="E778" s="87"/>
      <c r="F778" s="87"/>
      <c r="G778" s="87"/>
      <c r="H778" s="87"/>
      <c r="I778" s="87"/>
      <c r="J778" s="115"/>
      <c r="K778" s="87"/>
      <c r="L778" s="8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5.75" customHeight="1">
      <c r="A779" s="2"/>
      <c r="B779" s="89"/>
      <c r="C779" s="89"/>
      <c r="D779" s="18">
        <f t="shared" ref="D779:D792" si="205">C779*B779</f>
        <v>0</v>
      </c>
      <c r="E779" s="18">
        <f>B779*A777</f>
        <v>0</v>
      </c>
      <c r="F779" s="18">
        <f t="shared" ref="F779:F792" si="206">E779*C779</f>
        <v>0</v>
      </c>
      <c r="G779" s="140">
        <v>0.0</v>
      </c>
      <c r="H779" s="18"/>
      <c r="I779" s="89">
        <f t="shared" ref="I779:I792" si="207">H779*E779</f>
        <v>0</v>
      </c>
      <c r="J779" s="116"/>
      <c r="K779" s="3">
        <f t="shared" ref="K779:K792" si="208">J779*I779</f>
        <v>0</v>
      </c>
      <c r="L779" s="3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5.75" customHeight="1">
      <c r="A780" s="2"/>
      <c r="B780" s="89"/>
      <c r="C780" s="89"/>
      <c r="D780" s="18">
        <f t="shared" si="205"/>
        <v>0</v>
      </c>
      <c r="E780" s="18">
        <f>B780*A777</f>
        <v>0</v>
      </c>
      <c r="F780" s="18">
        <f t="shared" si="206"/>
        <v>0</v>
      </c>
      <c r="G780" s="87"/>
      <c r="H780" s="18"/>
      <c r="I780" s="89">
        <f t="shared" si="207"/>
        <v>0</v>
      </c>
      <c r="J780" s="116"/>
      <c r="K780" s="3">
        <f t="shared" si="208"/>
        <v>0</v>
      </c>
      <c r="L780" s="3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5.75" customHeight="1">
      <c r="A781" s="2"/>
      <c r="B781" s="18"/>
      <c r="C781" s="18"/>
      <c r="D781" s="18">
        <f t="shared" si="205"/>
        <v>0</v>
      </c>
      <c r="E781" s="18">
        <f>B781*A777</f>
        <v>0</v>
      </c>
      <c r="F781" s="18">
        <f t="shared" si="206"/>
        <v>0</v>
      </c>
      <c r="G781" s="148" t="s">
        <v>527</v>
      </c>
      <c r="H781" s="18"/>
      <c r="I781" s="89">
        <f t="shared" si="207"/>
        <v>0</v>
      </c>
      <c r="J781" s="116"/>
      <c r="K781" s="3">
        <f t="shared" si="208"/>
        <v>0</v>
      </c>
      <c r="L781" s="3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5.75" customHeight="1">
      <c r="A782" s="2"/>
      <c r="B782" s="18"/>
      <c r="C782" s="18"/>
      <c r="D782" s="18">
        <f t="shared" si="205"/>
        <v>0</v>
      </c>
      <c r="E782" s="18">
        <f>B782*A777</f>
        <v>0</v>
      </c>
      <c r="F782" s="18">
        <f t="shared" si="206"/>
        <v>0</v>
      </c>
      <c r="G782" s="142"/>
      <c r="H782" s="18"/>
      <c r="I782" s="89">
        <f t="shared" si="207"/>
        <v>0</v>
      </c>
      <c r="J782" s="116"/>
      <c r="K782" s="3">
        <f t="shared" si="208"/>
        <v>0</v>
      </c>
      <c r="L782" s="3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5.75" customHeight="1">
      <c r="A783" s="2"/>
      <c r="B783" s="18"/>
      <c r="C783" s="18"/>
      <c r="D783" s="18">
        <f t="shared" si="205"/>
        <v>0</v>
      </c>
      <c r="E783" s="18">
        <f>B783*A777</f>
        <v>0</v>
      </c>
      <c r="F783" s="18">
        <f t="shared" si="206"/>
        <v>0</v>
      </c>
      <c r="G783" s="142"/>
      <c r="H783" s="18"/>
      <c r="I783" s="89">
        <f t="shared" si="207"/>
        <v>0</v>
      </c>
      <c r="J783" s="116"/>
      <c r="K783" s="3">
        <f t="shared" si="208"/>
        <v>0</v>
      </c>
      <c r="L783" s="3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5.75" customHeight="1">
      <c r="A784" s="2"/>
      <c r="B784" s="18"/>
      <c r="C784" s="18"/>
      <c r="D784" s="18">
        <f t="shared" si="205"/>
        <v>0</v>
      </c>
      <c r="E784" s="18">
        <f>B784*A777</f>
        <v>0</v>
      </c>
      <c r="F784" s="18">
        <f t="shared" si="206"/>
        <v>0</v>
      </c>
      <c r="G784" s="87"/>
      <c r="H784" s="18"/>
      <c r="I784" s="89">
        <f t="shared" si="207"/>
        <v>0</v>
      </c>
      <c r="J784" s="116"/>
      <c r="K784" s="3">
        <f t="shared" si="208"/>
        <v>0</v>
      </c>
      <c r="L784" s="3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5.75" customHeight="1">
      <c r="A785" s="2"/>
      <c r="B785" s="18"/>
      <c r="C785" s="18"/>
      <c r="D785" s="18">
        <f t="shared" si="205"/>
        <v>0</v>
      </c>
      <c r="E785" s="18">
        <f>B785*A777</f>
        <v>0</v>
      </c>
      <c r="F785" s="18">
        <f t="shared" si="206"/>
        <v>0</v>
      </c>
      <c r="G785" s="59"/>
      <c r="H785" s="18"/>
      <c r="I785" s="89">
        <f t="shared" si="207"/>
        <v>0</v>
      </c>
      <c r="J785" s="116"/>
      <c r="K785" s="3">
        <f t="shared" si="208"/>
        <v>0</v>
      </c>
      <c r="L785" s="3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5.75" customHeight="1">
      <c r="A786" s="2"/>
      <c r="B786" s="89"/>
      <c r="C786" s="89"/>
      <c r="D786" s="18">
        <f t="shared" si="205"/>
        <v>0</v>
      </c>
      <c r="E786" s="18">
        <f>B786*A777</f>
        <v>0</v>
      </c>
      <c r="F786" s="18">
        <f t="shared" si="206"/>
        <v>0</v>
      </c>
      <c r="G786" s="148" t="s">
        <v>528</v>
      </c>
      <c r="H786" s="18"/>
      <c r="I786" s="89">
        <f t="shared" si="207"/>
        <v>0</v>
      </c>
      <c r="J786" s="116"/>
      <c r="K786" s="3">
        <f t="shared" si="208"/>
        <v>0</v>
      </c>
      <c r="L786" s="3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5.75" customHeight="1">
      <c r="A787" s="2"/>
      <c r="B787" s="89"/>
      <c r="C787" s="89"/>
      <c r="D787" s="18">
        <f t="shared" si="205"/>
        <v>0</v>
      </c>
      <c r="E787" s="18">
        <f>B787*A777</f>
        <v>0</v>
      </c>
      <c r="F787" s="18">
        <f t="shared" si="206"/>
        <v>0</v>
      </c>
      <c r="G787" s="142"/>
      <c r="H787" s="18"/>
      <c r="I787" s="89">
        <f t="shared" si="207"/>
        <v>0</v>
      </c>
      <c r="J787" s="116"/>
      <c r="K787" s="3">
        <f t="shared" si="208"/>
        <v>0</v>
      </c>
      <c r="L787" s="3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5.75" customHeight="1">
      <c r="A788" s="1"/>
      <c r="B788" s="89"/>
      <c r="C788" s="89"/>
      <c r="D788" s="18">
        <f t="shared" si="205"/>
        <v>0</v>
      </c>
      <c r="E788" s="18">
        <f>B788*A777</f>
        <v>0</v>
      </c>
      <c r="F788" s="18">
        <f t="shared" si="206"/>
        <v>0</v>
      </c>
      <c r="G788" s="142"/>
      <c r="H788" s="18"/>
      <c r="I788" s="89">
        <f t="shared" si="207"/>
        <v>0</v>
      </c>
      <c r="J788" s="116"/>
      <c r="K788" s="3">
        <f t="shared" si="208"/>
        <v>0</v>
      </c>
      <c r="L788" s="3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5.75" customHeight="1">
      <c r="A789" s="1"/>
      <c r="B789" s="89"/>
      <c r="C789" s="89"/>
      <c r="D789" s="18">
        <f t="shared" si="205"/>
        <v>0</v>
      </c>
      <c r="E789" s="18">
        <f>B789*A777</f>
        <v>0</v>
      </c>
      <c r="F789" s="18">
        <f t="shared" si="206"/>
        <v>0</v>
      </c>
      <c r="G789" s="142"/>
      <c r="H789" s="18"/>
      <c r="I789" s="89">
        <f t="shared" si="207"/>
        <v>0</v>
      </c>
      <c r="J789" s="116"/>
      <c r="K789" s="3">
        <f t="shared" si="208"/>
        <v>0</v>
      </c>
      <c r="L789" s="3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5.75" customHeight="1">
      <c r="A790" s="31"/>
      <c r="B790" s="89"/>
      <c r="C790" s="89"/>
      <c r="D790" s="95">
        <f t="shared" si="205"/>
        <v>0</v>
      </c>
      <c r="E790" s="95">
        <f>B790*A777</f>
        <v>0</v>
      </c>
      <c r="F790" s="18">
        <f t="shared" si="206"/>
        <v>0</v>
      </c>
      <c r="G790" s="87"/>
      <c r="H790" s="18"/>
      <c r="I790" s="89">
        <f t="shared" si="207"/>
        <v>0</v>
      </c>
      <c r="J790" s="118"/>
      <c r="K790" s="3">
        <f t="shared" si="208"/>
        <v>0</v>
      </c>
      <c r="L790" s="3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5.75" customHeight="1">
      <c r="A791" s="31"/>
      <c r="B791" s="89"/>
      <c r="C791" s="89"/>
      <c r="D791" s="18">
        <f t="shared" si="205"/>
        <v>0</v>
      </c>
      <c r="E791" s="18">
        <f>B791*A777</f>
        <v>0</v>
      </c>
      <c r="F791" s="18">
        <f t="shared" si="206"/>
        <v>0</v>
      </c>
      <c r="G791" s="143">
        <f>F793/A777</f>
        <v>0</v>
      </c>
      <c r="H791" s="18"/>
      <c r="I791" s="89">
        <f t="shared" si="207"/>
        <v>0</v>
      </c>
      <c r="J791" s="3"/>
      <c r="K791" s="3">
        <f t="shared" si="208"/>
        <v>0</v>
      </c>
      <c r="L791" s="3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5.75" customHeight="1">
      <c r="A792" s="31"/>
      <c r="B792" s="89"/>
      <c r="C792" s="89"/>
      <c r="D792" s="18">
        <f t="shared" si="205"/>
        <v>0</v>
      </c>
      <c r="E792" s="18">
        <f>B792*A777</f>
        <v>0</v>
      </c>
      <c r="F792" s="18">
        <f t="shared" si="206"/>
        <v>0</v>
      </c>
      <c r="G792" s="142"/>
      <c r="H792" s="18"/>
      <c r="I792" s="89">
        <f t="shared" si="207"/>
        <v>0</v>
      </c>
      <c r="J792" s="3"/>
      <c r="K792" s="3">
        <f t="shared" si="208"/>
        <v>0</v>
      </c>
      <c r="L792" s="3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5.75" customHeight="1">
      <c r="A793" s="4" t="s">
        <v>495</v>
      </c>
      <c r="B793" s="97">
        <f>SUM(B779:B792)</f>
        <v>0</v>
      </c>
      <c r="C793" s="96"/>
      <c r="D793" s="97">
        <f t="shared" ref="D793:F793" si="209">SUM(D779:D792)</f>
        <v>0</v>
      </c>
      <c r="E793" s="97">
        <f t="shared" si="209"/>
        <v>0</v>
      </c>
      <c r="F793" s="97">
        <f t="shared" si="209"/>
        <v>0</v>
      </c>
      <c r="G793" s="87"/>
      <c r="H793" s="96"/>
      <c r="I793" s="97">
        <f t="shared" ref="I793:L793" si="210">SUM(I779:I792)</f>
        <v>0</v>
      </c>
      <c r="J793" s="98">
        <f t="shared" si="210"/>
        <v>0</v>
      </c>
      <c r="K793" s="98">
        <f t="shared" si="210"/>
        <v>0</v>
      </c>
      <c r="L793" s="98">
        <f t="shared" si="210"/>
        <v>0</v>
      </c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5.75" customHeight="1">
      <c r="A794" s="8"/>
      <c r="B794" s="100"/>
      <c r="C794" s="100"/>
      <c r="D794" s="100"/>
      <c r="E794" s="100"/>
      <c r="F794" s="100"/>
      <c r="G794" s="100"/>
      <c r="H794" s="100"/>
      <c r="I794" s="101" t="s">
        <v>496</v>
      </c>
      <c r="J794" s="100"/>
      <c r="K794" s="100"/>
      <c r="L794" s="101" t="s">
        <v>497</v>
      </c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5.75" customHeight="1">
      <c r="A795" s="8"/>
      <c r="B795" s="100"/>
      <c r="C795" s="100"/>
      <c r="D795" s="100"/>
      <c r="E795" s="100"/>
      <c r="F795" s="100"/>
      <c r="G795" s="100"/>
      <c r="H795" s="100"/>
      <c r="I795" s="104">
        <f>G791*A777</f>
        <v>0</v>
      </c>
      <c r="J795" s="100"/>
      <c r="K795" s="100"/>
      <c r="L795" s="104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5.75" customHeight="1">
      <c r="A798" s="66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6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5.75" customHeight="1">
      <c r="A799" s="78" t="s">
        <v>478</v>
      </c>
      <c r="B799" s="79" t="s">
        <v>479</v>
      </c>
      <c r="C799" s="75"/>
      <c r="D799" s="76"/>
      <c r="E799" s="80" t="s">
        <v>480</v>
      </c>
      <c r="F799" s="75"/>
      <c r="G799" s="76"/>
      <c r="H799" s="79" t="s">
        <v>481</v>
      </c>
      <c r="I799" s="75"/>
      <c r="J799" s="75"/>
      <c r="K799" s="75"/>
      <c r="L799" s="76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5.75" customHeight="1">
      <c r="A800" s="177">
        <v>4.0</v>
      </c>
      <c r="B800" s="82" t="s">
        <v>482</v>
      </c>
      <c r="C800" s="82" t="s">
        <v>483</v>
      </c>
      <c r="D800" s="82" t="s">
        <v>484</v>
      </c>
      <c r="E800" s="82" t="s">
        <v>485</v>
      </c>
      <c r="F800" s="82" t="s">
        <v>484</v>
      </c>
      <c r="G800" s="82" t="s">
        <v>524</v>
      </c>
      <c r="H800" s="82" t="s">
        <v>486</v>
      </c>
      <c r="I800" s="82" t="s">
        <v>487</v>
      </c>
      <c r="J800" s="147" t="s">
        <v>488</v>
      </c>
      <c r="K800" s="85" t="s">
        <v>489</v>
      </c>
      <c r="L800" s="85" t="s">
        <v>490</v>
      </c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5.75" customHeight="1">
      <c r="A801" s="86" t="s">
        <v>491</v>
      </c>
      <c r="B801" s="87"/>
      <c r="C801" s="87"/>
      <c r="D801" s="87"/>
      <c r="E801" s="87"/>
      <c r="F801" s="87"/>
      <c r="G801" s="87"/>
      <c r="H801" s="87"/>
      <c r="I801" s="87"/>
      <c r="J801" s="115"/>
      <c r="K801" s="87"/>
      <c r="L801" s="8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5.75" customHeight="1">
      <c r="A802" s="2"/>
      <c r="B802" s="89"/>
      <c r="C802" s="89"/>
      <c r="D802" s="18">
        <f t="shared" ref="D802:D815" si="211">C802*B802</f>
        <v>0</v>
      </c>
      <c r="E802" s="18">
        <f>B802*A800</f>
        <v>0</v>
      </c>
      <c r="F802" s="18">
        <f t="shared" ref="F802:F815" si="212">E802*C802</f>
        <v>0</v>
      </c>
      <c r="G802" s="140">
        <v>0.0</v>
      </c>
      <c r="H802" s="18"/>
      <c r="I802" s="89">
        <f t="shared" ref="I802:I815" si="213">H802*E802</f>
        <v>0</v>
      </c>
      <c r="J802" s="116"/>
      <c r="K802" s="3">
        <f t="shared" ref="K802:K815" si="214">J802*I802</f>
        <v>0</v>
      </c>
      <c r="L802" s="3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5.75" customHeight="1">
      <c r="A803" s="2"/>
      <c r="B803" s="89"/>
      <c r="C803" s="89"/>
      <c r="D803" s="18">
        <f t="shared" si="211"/>
        <v>0</v>
      </c>
      <c r="E803" s="18">
        <f>B803*A800</f>
        <v>0</v>
      </c>
      <c r="F803" s="18">
        <f t="shared" si="212"/>
        <v>0</v>
      </c>
      <c r="G803" s="87"/>
      <c r="H803" s="18"/>
      <c r="I803" s="89">
        <f t="shared" si="213"/>
        <v>0</v>
      </c>
      <c r="J803" s="116"/>
      <c r="K803" s="3">
        <f t="shared" si="214"/>
        <v>0</v>
      </c>
      <c r="L803" s="3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5.75" customHeight="1">
      <c r="A804" s="2"/>
      <c r="B804" s="18"/>
      <c r="C804" s="18"/>
      <c r="D804" s="18">
        <f t="shared" si="211"/>
        <v>0</v>
      </c>
      <c r="E804" s="18">
        <f>B804*A800</f>
        <v>0</v>
      </c>
      <c r="F804" s="18">
        <f t="shared" si="212"/>
        <v>0</v>
      </c>
      <c r="G804" s="148" t="s">
        <v>527</v>
      </c>
      <c r="H804" s="18"/>
      <c r="I804" s="89">
        <f t="shared" si="213"/>
        <v>0</v>
      </c>
      <c r="J804" s="116"/>
      <c r="K804" s="3">
        <f t="shared" si="214"/>
        <v>0</v>
      </c>
      <c r="L804" s="3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5.75" customHeight="1">
      <c r="A805" s="2"/>
      <c r="B805" s="18"/>
      <c r="C805" s="18"/>
      <c r="D805" s="18">
        <f t="shared" si="211"/>
        <v>0</v>
      </c>
      <c r="E805" s="18">
        <f>B805*A800</f>
        <v>0</v>
      </c>
      <c r="F805" s="18">
        <f t="shared" si="212"/>
        <v>0</v>
      </c>
      <c r="G805" s="142"/>
      <c r="H805" s="18"/>
      <c r="I805" s="89">
        <f t="shared" si="213"/>
        <v>0</v>
      </c>
      <c r="J805" s="116"/>
      <c r="K805" s="3">
        <f t="shared" si="214"/>
        <v>0</v>
      </c>
      <c r="L805" s="3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5.75" customHeight="1">
      <c r="A806" s="2"/>
      <c r="B806" s="18"/>
      <c r="C806" s="18"/>
      <c r="D806" s="18">
        <f t="shared" si="211"/>
        <v>0</v>
      </c>
      <c r="E806" s="18">
        <f>B806*A800</f>
        <v>0</v>
      </c>
      <c r="F806" s="18">
        <f t="shared" si="212"/>
        <v>0</v>
      </c>
      <c r="G806" s="142"/>
      <c r="H806" s="18"/>
      <c r="I806" s="89">
        <f t="shared" si="213"/>
        <v>0</v>
      </c>
      <c r="J806" s="116"/>
      <c r="K806" s="3">
        <f t="shared" si="214"/>
        <v>0</v>
      </c>
      <c r="L806" s="3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5.75" customHeight="1">
      <c r="A807" s="2"/>
      <c r="B807" s="18"/>
      <c r="C807" s="18"/>
      <c r="D807" s="18">
        <f t="shared" si="211"/>
        <v>0</v>
      </c>
      <c r="E807" s="18">
        <f>B807*A800</f>
        <v>0</v>
      </c>
      <c r="F807" s="18">
        <f t="shared" si="212"/>
        <v>0</v>
      </c>
      <c r="G807" s="87"/>
      <c r="H807" s="18"/>
      <c r="I807" s="89">
        <f t="shared" si="213"/>
        <v>0</v>
      </c>
      <c r="J807" s="116"/>
      <c r="K807" s="3">
        <f t="shared" si="214"/>
        <v>0</v>
      </c>
      <c r="L807" s="3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5.75" customHeight="1">
      <c r="A808" s="2"/>
      <c r="B808" s="18"/>
      <c r="C808" s="18"/>
      <c r="D808" s="18">
        <f t="shared" si="211"/>
        <v>0</v>
      </c>
      <c r="E808" s="18">
        <f>B808*A800</f>
        <v>0</v>
      </c>
      <c r="F808" s="18">
        <f t="shared" si="212"/>
        <v>0</v>
      </c>
      <c r="G808" s="59"/>
      <c r="H808" s="18"/>
      <c r="I808" s="89">
        <f t="shared" si="213"/>
        <v>0</v>
      </c>
      <c r="J808" s="116"/>
      <c r="K808" s="3">
        <f t="shared" si="214"/>
        <v>0</v>
      </c>
      <c r="L808" s="3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5.75" customHeight="1">
      <c r="A809" s="2"/>
      <c r="B809" s="89"/>
      <c r="C809" s="89"/>
      <c r="D809" s="18">
        <f t="shared" si="211"/>
        <v>0</v>
      </c>
      <c r="E809" s="18">
        <f>B809*A800</f>
        <v>0</v>
      </c>
      <c r="F809" s="18">
        <f t="shared" si="212"/>
        <v>0</v>
      </c>
      <c r="G809" s="148" t="s">
        <v>528</v>
      </c>
      <c r="H809" s="18"/>
      <c r="I809" s="89">
        <f t="shared" si="213"/>
        <v>0</v>
      </c>
      <c r="J809" s="116"/>
      <c r="K809" s="3">
        <f t="shared" si="214"/>
        <v>0</v>
      </c>
      <c r="L809" s="3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5.75" customHeight="1">
      <c r="A810" s="2"/>
      <c r="B810" s="89"/>
      <c r="C810" s="89"/>
      <c r="D810" s="18">
        <f t="shared" si="211"/>
        <v>0</v>
      </c>
      <c r="E810" s="18">
        <f>B810*A800</f>
        <v>0</v>
      </c>
      <c r="F810" s="18">
        <f t="shared" si="212"/>
        <v>0</v>
      </c>
      <c r="G810" s="142"/>
      <c r="H810" s="18"/>
      <c r="I810" s="89">
        <f t="shared" si="213"/>
        <v>0</v>
      </c>
      <c r="J810" s="116"/>
      <c r="K810" s="3">
        <f t="shared" si="214"/>
        <v>0</v>
      </c>
      <c r="L810" s="3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5.75" customHeight="1">
      <c r="A811" s="1"/>
      <c r="B811" s="89"/>
      <c r="C811" s="89"/>
      <c r="D811" s="18">
        <f t="shared" si="211"/>
        <v>0</v>
      </c>
      <c r="E811" s="18">
        <f>B811*A800</f>
        <v>0</v>
      </c>
      <c r="F811" s="18">
        <f t="shared" si="212"/>
        <v>0</v>
      </c>
      <c r="G811" s="142"/>
      <c r="H811" s="18"/>
      <c r="I811" s="89">
        <f t="shared" si="213"/>
        <v>0</v>
      </c>
      <c r="J811" s="116"/>
      <c r="K811" s="3">
        <f t="shared" si="214"/>
        <v>0</v>
      </c>
      <c r="L811" s="3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5.75" customHeight="1">
      <c r="A812" s="1"/>
      <c r="B812" s="89"/>
      <c r="C812" s="89"/>
      <c r="D812" s="18">
        <f t="shared" si="211"/>
        <v>0</v>
      </c>
      <c r="E812" s="18">
        <f>B812*A800</f>
        <v>0</v>
      </c>
      <c r="F812" s="18">
        <f t="shared" si="212"/>
        <v>0</v>
      </c>
      <c r="G812" s="142"/>
      <c r="H812" s="18"/>
      <c r="I812" s="89">
        <f t="shared" si="213"/>
        <v>0</v>
      </c>
      <c r="J812" s="116"/>
      <c r="K812" s="3">
        <f t="shared" si="214"/>
        <v>0</v>
      </c>
      <c r="L812" s="3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5.75" customHeight="1">
      <c r="A813" s="31"/>
      <c r="B813" s="89"/>
      <c r="C813" s="89"/>
      <c r="D813" s="95">
        <f t="shared" si="211"/>
        <v>0</v>
      </c>
      <c r="E813" s="95">
        <f>B813*A800</f>
        <v>0</v>
      </c>
      <c r="F813" s="18">
        <f t="shared" si="212"/>
        <v>0</v>
      </c>
      <c r="G813" s="87"/>
      <c r="H813" s="18"/>
      <c r="I813" s="89">
        <f t="shared" si="213"/>
        <v>0</v>
      </c>
      <c r="J813" s="118"/>
      <c r="K813" s="3">
        <f t="shared" si="214"/>
        <v>0</v>
      </c>
      <c r="L813" s="3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5.75" customHeight="1">
      <c r="A814" s="31"/>
      <c r="B814" s="89"/>
      <c r="C814" s="89"/>
      <c r="D814" s="18">
        <f t="shared" si="211"/>
        <v>0</v>
      </c>
      <c r="E814" s="18">
        <f>B814*A800</f>
        <v>0</v>
      </c>
      <c r="F814" s="18">
        <f t="shared" si="212"/>
        <v>0</v>
      </c>
      <c r="G814" s="143">
        <f>F816/A800</f>
        <v>0</v>
      </c>
      <c r="H814" s="18"/>
      <c r="I814" s="89">
        <f t="shared" si="213"/>
        <v>0</v>
      </c>
      <c r="J814" s="3"/>
      <c r="K814" s="3">
        <f t="shared" si="214"/>
        <v>0</v>
      </c>
      <c r="L814" s="3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5.75" customHeight="1">
      <c r="A815" s="31"/>
      <c r="B815" s="89"/>
      <c r="C815" s="89"/>
      <c r="D815" s="18">
        <f t="shared" si="211"/>
        <v>0</v>
      </c>
      <c r="E815" s="18">
        <f>B815*A800</f>
        <v>0</v>
      </c>
      <c r="F815" s="18">
        <f t="shared" si="212"/>
        <v>0</v>
      </c>
      <c r="G815" s="142"/>
      <c r="H815" s="18"/>
      <c r="I815" s="89">
        <f t="shared" si="213"/>
        <v>0</v>
      </c>
      <c r="J815" s="3"/>
      <c r="K815" s="3">
        <f t="shared" si="214"/>
        <v>0</v>
      </c>
      <c r="L815" s="3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5.75" customHeight="1">
      <c r="A816" s="4" t="s">
        <v>495</v>
      </c>
      <c r="B816" s="97">
        <f>SUM(B802:B815)</f>
        <v>0</v>
      </c>
      <c r="C816" s="96"/>
      <c r="D816" s="97">
        <f t="shared" ref="D816:F816" si="215">SUM(D802:D815)</f>
        <v>0</v>
      </c>
      <c r="E816" s="97">
        <f t="shared" si="215"/>
        <v>0</v>
      </c>
      <c r="F816" s="97">
        <f t="shared" si="215"/>
        <v>0</v>
      </c>
      <c r="G816" s="87"/>
      <c r="H816" s="96"/>
      <c r="I816" s="97">
        <f t="shared" ref="I816:L816" si="216">SUM(I802:I815)</f>
        <v>0</v>
      </c>
      <c r="J816" s="98">
        <f t="shared" si="216"/>
        <v>0</v>
      </c>
      <c r="K816" s="98">
        <f t="shared" si="216"/>
        <v>0</v>
      </c>
      <c r="L816" s="98">
        <f t="shared" si="216"/>
        <v>0</v>
      </c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5.75" customHeight="1">
      <c r="A817" s="8"/>
      <c r="B817" s="100"/>
      <c r="C817" s="100"/>
      <c r="D817" s="100"/>
      <c r="E817" s="100"/>
      <c r="F817" s="100"/>
      <c r="G817" s="100"/>
      <c r="H817" s="100"/>
      <c r="I817" s="101" t="s">
        <v>496</v>
      </c>
      <c r="J817" s="100"/>
      <c r="K817" s="100"/>
      <c r="L817" s="101" t="s">
        <v>497</v>
      </c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5.75" customHeight="1">
      <c r="A818" s="8"/>
      <c r="B818" s="100"/>
      <c r="C818" s="100"/>
      <c r="D818" s="100"/>
      <c r="E818" s="100"/>
      <c r="F818" s="100"/>
      <c r="G818" s="100"/>
      <c r="H818" s="100"/>
      <c r="I818" s="104">
        <f>G814*A800</f>
        <v>0</v>
      </c>
      <c r="J818" s="100"/>
      <c r="K818" s="100"/>
      <c r="L818" s="104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5.75" customHeight="1">
      <c r="A819" s="8"/>
      <c r="B819" s="100"/>
      <c r="C819" s="100"/>
      <c r="D819" s="100"/>
      <c r="E819" s="100"/>
      <c r="F819" s="100"/>
      <c r="G819" s="100"/>
      <c r="H819" s="100"/>
      <c r="I819" s="107"/>
      <c r="J819" s="100"/>
      <c r="K819" s="100"/>
      <c r="L819" s="10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5.75" customHeight="1">
      <c r="A821" s="66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6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5.75" customHeight="1">
      <c r="A822" s="78" t="s">
        <v>478</v>
      </c>
      <c r="B822" s="79" t="s">
        <v>479</v>
      </c>
      <c r="C822" s="75"/>
      <c r="D822" s="76"/>
      <c r="E822" s="80" t="s">
        <v>480</v>
      </c>
      <c r="F822" s="75"/>
      <c r="G822" s="76"/>
      <c r="H822" s="79" t="s">
        <v>481</v>
      </c>
      <c r="I822" s="75"/>
      <c r="J822" s="75"/>
      <c r="K822" s="75"/>
      <c r="L822" s="76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5.75" customHeight="1">
      <c r="A823" s="177">
        <v>4.0</v>
      </c>
      <c r="B823" s="82" t="s">
        <v>482</v>
      </c>
      <c r="C823" s="82" t="s">
        <v>483</v>
      </c>
      <c r="D823" s="82" t="s">
        <v>484</v>
      </c>
      <c r="E823" s="82" t="s">
        <v>485</v>
      </c>
      <c r="F823" s="82" t="s">
        <v>484</v>
      </c>
      <c r="G823" s="82" t="s">
        <v>524</v>
      </c>
      <c r="H823" s="82" t="s">
        <v>486</v>
      </c>
      <c r="I823" s="82" t="s">
        <v>487</v>
      </c>
      <c r="J823" s="147" t="s">
        <v>488</v>
      </c>
      <c r="K823" s="85" t="s">
        <v>489</v>
      </c>
      <c r="L823" s="85" t="s">
        <v>490</v>
      </c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5.75" customHeight="1">
      <c r="A824" s="86" t="s">
        <v>491</v>
      </c>
      <c r="B824" s="87"/>
      <c r="C824" s="87"/>
      <c r="D824" s="87"/>
      <c r="E824" s="87"/>
      <c r="F824" s="87"/>
      <c r="G824" s="87"/>
      <c r="H824" s="87"/>
      <c r="I824" s="87"/>
      <c r="J824" s="115"/>
      <c r="K824" s="87"/>
      <c r="L824" s="8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5.75" customHeight="1">
      <c r="A825" s="2"/>
      <c r="B825" s="89"/>
      <c r="C825" s="89"/>
      <c r="D825" s="18">
        <f t="shared" ref="D825:D838" si="217">C825*B825</f>
        <v>0</v>
      </c>
      <c r="E825" s="18">
        <f>B825*A823</f>
        <v>0</v>
      </c>
      <c r="F825" s="18">
        <f t="shared" ref="F825:F838" si="218">E825*C825</f>
        <v>0</v>
      </c>
      <c r="G825" s="140">
        <v>0.0</v>
      </c>
      <c r="H825" s="18"/>
      <c r="I825" s="89">
        <f t="shared" ref="I825:I838" si="219">H825*E825</f>
        <v>0</v>
      </c>
      <c r="J825" s="116"/>
      <c r="K825" s="3">
        <f t="shared" ref="K825:K838" si="220">J825*I825</f>
        <v>0</v>
      </c>
      <c r="L825" s="3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5.75" customHeight="1">
      <c r="A826" s="2"/>
      <c r="B826" s="89"/>
      <c r="C826" s="89"/>
      <c r="D826" s="18">
        <f t="shared" si="217"/>
        <v>0</v>
      </c>
      <c r="E826" s="18">
        <f>B826*A823</f>
        <v>0</v>
      </c>
      <c r="F826" s="18">
        <f t="shared" si="218"/>
        <v>0</v>
      </c>
      <c r="G826" s="87"/>
      <c r="H826" s="18"/>
      <c r="I826" s="89">
        <f t="shared" si="219"/>
        <v>0</v>
      </c>
      <c r="J826" s="116"/>
      <c r="K826" s="3">
        <f t="shared" si="220"/>
        <v>0</v>
      </c>
      <c r="L826" s="3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5.75" customHeight="1">
      <c r="A827" s="2"/>
      <c r="B827" s="18"/>
      <c r="C827" s="18"/>
      <c r="D827" s="18">
        <f t="shared" si="217"/>
        <v>0</v>
      </c>
      <c r="E827" s="18">
        <f>B827*A823</f>
        <v>0</v>
      </c>
      <c r="F827" s="18">
        <f t="shared" si="218"/>
        <v>0</v>
      </c>
      <c r="G827" s="148" t="s">
        <v>527</v>
      </c>
      <c r="H827" s="18"/>
      <c r="I827" s="89">
        <f t="shared" si="219"/>
        <v>0</v>
      </c>
      <c r="J827" s="116"/>
      <c r="K827" s="3">
        <f t="shared" si="220"/>
        <v>0</v>
      </c>
      <c r="L827" s="3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5.75" customHeight="1">
      <c r="A828" s="2"/>
      <c r="B828" s="18"/>
      <c r="C828" s="18"/>
      <c r="D828" s="18">
        <f t="shared" si="217"/>
        <v>0</v>
      </c>
      <c r="E828" s="18">
        <f>B828*A823</f>
        <v>0</v>
      </c>
      <c r="F828" s="18">
        <f t="shared" si="218"/>
        <v>0</v>
      </c>
      <c r="G828" s="142"/>
      <c r="H828" s="18"/>
      <c r="I828" s="89">
        <f t="shared" si="219"/>
        <v>0</v>
      </c>
      <c r="J828" s="116"/>
      <c r="K828" s="3">
        <f t="shared" si="220"/>
        <v>0</v>
      </c>
      <c r="L828" s="3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5.75" customHeight="1">
      <c r="A829" s="2"/>
      <c r="B829" s="18"/>
      <c r="C829" s="18"/>
      <c r="D829" s="18">
        <f t="shared" si="217"/>
        <v>0</v>
      </c>
      <c r="E829" s="18">
        <f>B829*A823</f>
        <v>0</v>
      </c>
      <c r="F829" s="18">
        <f t="shared" si="218"/>
        <v>0</v>
      </c>
      <c r="G829" s="142"/>
      <c r="H829" s="18"/>
      <c r="I829" s="89">
        <f t="shared" si="219"/>
        <v>0</v>
      </c>
      <c r="J829" s="116"/>
      <c r="K829" s="3">
        <f t="shared" si="220"/>
        <v>0</v>
      </c>
      <c r="L829" s="3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5.75" customHeight="1">
      <c r="A830" s="2"/>
      <c r="B830" s="18"/>
      <c r="C830" s="18"/>
      <c r="D830" s="18">
        <f t="shared" si="217"/>
        <v>0</v>
      </c>
      <c r="E830" s="18">
        <f>B830*A823</f>
        <v>0</v>
      </c>
      <c r="F830" s="18">
        <f t="shared" si="218"/>
        <v>0</v>
      </c>
      <c r="G830" s="87"/>
      <c r="H830" s="18"/>
      <c r="I830" s="89">
        <f t="shared" si="219"/>
        <v>0</v>
      </c>
      <c r="J830" s="116"/>
      <c r="K830" s="3">
        <f t="shared" si="220"/>
        <v>0</v>
      </c>
      <c r="L830" s="3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5.75" customHeight="1">
      <c r="A831" s="2"/>
      <c r="B831" s="18"/>
      <c r="C831" s="18"/>
      <c r="D831" s="18">
        <f t="shared" si="217"/>
        <v>0</v>
      </c>
      <c r="E831" s="18">
        <f>B831*A823</f>
        <v>0</v>
      </c>
      <c r="F831" s="18">
        <f t="shared" si="218"/>
        <v>0</v>
      </c>
      <c r="G831" s="59"/>
      <c r="H831" s="18"/>
      <c r="I831" s="89">
        <f t="shared" si="219"/>
        <v>0</v>
      </c>
      <c r="J831" s="116"/>
      <c r="K831" s="3">
        <f t="shared" si="220"/>
        <v>0</v>
      </c>
      <c r="L831" s="3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5.75" customHeight="1">
      <c r="A832" s="2"/>
      <c r="B832" s="89"/>
      <c r="C832" s="89"/>
      <c r="D832" s="18">
        <f t="shared" si="217"/>
        <v>0</v>
      </c>
      <c r="E832" s="18">
        <f>B832*A823</f>
        <v>0</v>
      </c>
      <c r="F832" s="18">
        <f t="shared" si="218"/>
        <v>0</v>
      </c>
      <c r="G832" s="148" t="s">
        <v>528</v>
      </c>
      <c r="H832" s="18"/>
      <c r="I832" s="89">
        <f t="shared" si="219"/>
        <v>0</v>
      </c>
      <c r="J832" s="116"/>
      <c r="K832" s="3">
        <f t="shared" si="220"/>
        <v>0</v>
      </c>
      <c r="L832" s="3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5.75" customHeight="1">
      <c r="A833" s="2"/>
      <c r="B833" s="89"/>
      <c r="C833" s="89"/>
      <c r="D833" s="18">
        <f t="shared" si="217"/>
        <v>0</v>
      </c>
      <c r="E833" s="18">
        <f>B833*A823</f>
        <v>0</v>
      </c>
      <c r="F833" s="18">
        <f t="shared" si="218"/>
        <v>0</v>
      </c>
      <c r="G833" s="142"/>
      <c r="H833" s="18"/>
      <c r="I833" s="89">
        <f t="shared" si="219"/>
        <v>0</v>
      </c>
      <c r="J833" s="116"/>
      <c r="K833" s="3">
        <f t="shared" si="220"/>
        <v>0</v>
      </c>
      <c r="L833" s="3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5.75" customHeight="1">
      <c r="A834" s="1"/>
      <c r="B834" s="89"/>
      <c r="C834" s="89"/>
      <c r="D834" s="18">
        <f t="shared" si="217"/>
        <v>0</v>
      </c>
      <c r="E834" s="18">
        <f>B834*A823</f>
        <v>0</v>
      </c>
      <c r="F834" s="18">
        <f t="shared" si="218"/>
        <v>0</v>
      </c>
      <c r="G834" s="142"/>
      <c r="H834" s="18"/>
      <c r="I834" s="89">
        <f t="shared" si="219"/>
        <v>0</v>
      </c>
      <c r="J834" s="116"/>
      <c r="K834" s="3">
        <f t="shared" si="220"/>
        <v>0</v>
      </c>
      <c r="L834" s="3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5.75" customHeight="1">
      <c r="A835" s="1"/>
      <c r="B835" s="89"/>
      <c r="C835" s="89"/>
      <c r="D835" s="18">
        <f t="shared" si="217"/>
        <v>0</v>
      </c>
      <c r="E835" s="18">
        <f>B835*A823</f>
        <v>0</v>
      </c>
      <c r="F835" s="18">
        <f t="shared" si="218"/>
        <v>0</v>
      </c>
      <c r="G835" s="142"/>
      <c r="H835" s="18"/>
      <c r="I835" s="89">
        <f t="shared" si="219"/>
        <v>0</v>
      </c>
      <c r="J835" s="116"/>
      <c r="K835" s="3">
        <f t="shared" si="220"/>
        <v>0</v>
      </c>
      <c r="L835" s="3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5.75" customHeight="1">
      <c r="A836" s="31"/>
      <c r="B836" s="89"/>
      <c r="C836" s="89"/>
      <c r="D836" s="95">
        <f t="shared" si="217"/>
        <v>0</v>
      </c>
      <c r="E836" s="95">
        <f>B836*A823</f>
        <v>0</v>
      </c>
      <c r="F836" s="18">
        <f t="shared" si="218"/>
        <v>0</v>
      </c>
      <c r="G836" s="87"/>
      <c r="H836" s="18"/>
      <c r="I836" s="89">
        <f t="shared" si="219"/>
        <v>0</v>
      </c>
      <c r="J836" s="118"/>
      <c r="K836" s="3">
        <f t="shared" si="220"/>
        <v>0</v>
      </c>
      <c r="L836" s="3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5.75" customHeight="1">
      <c r="A837" s="31"/>
      <c r="B837" s="89"/>
      <c r="C837" s="89"/>
      <c r="D837" s="18">
        <f t="shared" si="217"/>
        <v>0</v>
      </c>
      <c r="E837" s="18">
        <f>B837*A823</f>
        <v>0</v>
      </c>
      <c r="F837" s="18">
        <f t="shared" si="218"/>
        <v>0</v>
      </c>
      <c r="G837" s="143">
        <f>F839/A823</f>
        <v>0</v>
      </c>
      <c r="H837" s="18"/>
      <c r="I837" s="89">
        <f t="shared" si="219"/>
        <v>0</v>
      </c>
      <c r="J837" s="3"/>
      <c r="K837" s="3">
        <f t="shared" si="220"/>
        <v>0</v>
      </c>
      <c r="L837" s="3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5.75" customHeight="1">
      <c r="A838" s="31"/>
      <c r="B838" s="89"/>
      <c r="C838" s="89"/>
      <c r="D838" s="18">
        <f t="shared" si="217"/>
        <v>0</v>
      </c>
      <c r="E838" s="18">
        <f>B838*A823</f>
        <v>0</v>
      </c>
      <c r="F838" s="18">
        <f t="shared" si="218"/>
        <v>0</v>
      </c>
      <c r="G838" s="142"/>
      <c r="H838" s="18"/>
      <c r="I838" s="89">
        <f t="shared" si="219"/>
        <v>0</v>
      </c>
      <c r="J838" s="3"/>
      <c r="K838" s="3">
        <f t="shared" si="220"/>
        <v>0</v>
      </c>
      <c r="L838" s="3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5.75" customHeight="1">
      <c r="A839" s="4" t="s">
        <v>495</v>
      </c>
      <c r="B839" s="97">
        <f>SUM(B825:B838)</f>
        <v>0</v>
      </c>
      <c r="C839" s="96"/>
      <c r="D839" s="97">
        <f t="shared" ref="D839:F839" si="221">SUM(D825:D838)</f>
        <v>0</v>
      </c>
      <c r="E839" s="97">
        <f t="shared" si="221"/>
        <v>0</v>
      </c>
      <c r="F839" s="97">
        <f t="shared" si="221"/>
        <v>0</v>
      </c>
      <c r="G839" s="87"/>
      <c r="H839" s="96"/>
      <c r="I839" s="97">
        <f t="shared" ref="I839:L839" si="222">SUM(I825:I838)</f>
        <v>0</v>
      </c>
      <c r="J839" s="98">
        <f t="shared" si="222"/>
        <v>0</v>
      </c>
      <c r="K839" s="98">
        <f t="shared" si="222"/>
        <v>0</v>
      </c>
      <c r="L839" s="98">
        <f t="shared" si="222"/>
        <v>0</v>
      </c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5.75" customHeight="1">
      <c r="A840" s="8"/>
      <c r="B840" s="100"/>
      <c r="C840" s="100"/>
      <c r="D840" s="100"/>
      <c r="E840" s="100"/>
      <c r="F840" s="100"/>
      <c r="G840" s="100"/>
      <c r="H840" s="100"/>
      <c r="I840" s="101" t="s">
        <v>496</v>
      </c>
      <c r="J840" s="100"/>
      <c r="K840" s="100"/>
      <c r="L840" s="101" t="s">
        <v>497</v>
      </c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5.75" customHeight="1">
      <c r="A841" s="8"/>
      <c r="B841" s="100"/>
      <c r="C841" s="100"/>
      <c r="D841" s="100"/>
      <c r="E841" s="100"/>
      <c r="F841" s="100"/>
      <c r="G841" s="100"/>
      <c r="H841" s="100"/>
      <c r="I841" s="104">
        <f>G837*A823</f>
        <v>0</v>
      </c>
      <c r="J841" s="100"/>
      <c r="K841" s="100"/>
      <c r="L841" s="104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5.75" customHeight="1">
      <c r="A844" s="66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6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5.75" customHeight="1">
      <c r="A845" s="78" t="s">
        <v>478</v>
      </c>
      <c r="B845" s="79" t="s">
        <v>479</v>
      </c>
      <c r="C845" s="75"/>
      <c r="D845" s="76"/>
      <c r="E845" s="80" t="s">
        <v>480</v>
      </c>
      <c r="F845" s="75"/>
      <c r="G845" s="76"/>
      <c r="H845" s="79" t="s">
        <v>481</v>
      </c>
      <c r="I845" s="75"/>
      <c r="J845" s="75"/>
      <c r="K845" s="75"/>
      <c r="L845" s="76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5.75" customHeight="1">
      <c r="A846" s="177">
        <v>4.0</v>
      </c>
      <c r="B846" s="82" t="s">
        <v>482</v>
      </c>
      <c r="C846" s="82" t="s">
        <v>483</v>
      </c>
      <c r="D846" s="82" t="s">
        <v>484</v>
      </c>
      <c r="E846" s="82" t="s">
        <v>485</v>
      </c>
      <c r="F846" s="82" t="s">
        <v>484</v>
      </c>
      <c r="G846" s="82" t="s">
        <v>524</v>
      </c>
      <c r="H846" s="82" t="s">
        <v>486</v>
      </c>
      <c r="I846" s="82" t="s">
        <v>487</v>
      </c>
      <c r="J846" s="147" t="s">
        <v>488</v>
      </c>
      <c r="K846" s="85" t="s">
        <v>489</v>
      </c>
      <c r="L846" s="85" t="s">
        <v>490</v>
      </c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5.75" customHeight="1">
      <c r="A847" s="86" t="s">
        <v>491</v>
      </c>
      <c r="B847" s="87"/>
      <c r="C847" s="87"/>
      <c r="D847" s="87"/>
      <c r="E847" s="87"/>
      <c r="F847" s="87"/>
      <c r="G847" s="87"/>
      <c r="H847" s="87"/>
      <c r="I847" s="87"/>
      <c r="J847" s="115"/>
      <c r="K847" s="87"/>
      <c r="L847" s="8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5.75" customHeight="1">
      <c r="A848" s="2"/>
      <c r="B848" s="89"/>
      <c r="C848" s="89"/>
      <c r="D848" s="18">
        <f t="shared" ref="D848:D861" si="223">C848*B848</f>
        <v>0</v>
      </c>
      <c r="E848" s="18">
        <f>B848*A846</f>
        <v>0</v>
      </c>
      <c r="F848" s="18">
        <f t="shared" ref="F848:F861" si="224">E848*C848</f>
        <v>0</v>
      </c>
      <c r="G848" s="140">
        <v>0.0</v>
      </c>
      <c r="H848" s="18"/>
      <c r="I848" s="89">
        <f t="shared" ref="I848:I861" si="225">H848*E848</f>
        <v>0</v>
      </c>
      <c r="J848" s="116"/>
      <c r="K848" s="3">
        <f t="shared" ref="K848:K861" si="226">J848*I848</f>
        <v>0</v>
      </c>
      <c r="L848" s="3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5.75" customHeight="1">
      <c r="A849" s="2"/>
      <c r="B849" s="89"/>
      <c r="C849" s="89"/>
      <c r="D849" s="18">
        <f t="shared" si="223"/>
        <v>0</v>
      </c>
      <c r="E849" s="18">
        <f>B849*A846</f>
        <v>0</v>
      </c>
      <c r="F849" s="18">
        <f t="shared" si="224"/>
        <v>0</v>
      </c>
      <c r="G849" s="87"/>
      <c r="H849" s="18"/>
      <c r="I849" s="89">
        <f t="shared" si="225"/>
        <v>0</v>
      </c>
      <c r="J849" s="116"/>
      <c r="K849" s="3">
        <f t="shared" si="226"/>
        <v>0</v>
      </c>
      <c r="L849" s="3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5.75" customHeight="1">
      <c r="A850" s="2"/>
      <c r="B850" s="18"/>
      <c r="C850" s="18"/>
      <c r="D850" s="18">
        <f t="shared" si="223"/>
        <v>0</v>
      </c>
      <c r="E850" s="18">
        <f>B850*A846</f>
        <v>0</v>
      </c>
      <c r="F850" s="18">
        <f t="shared" si="224"/>
        <v>0</v>
      </c>
      <c r="G850" s="148" t="s">
        <v>527</v>
      </c>
      <c r="H850" s="18"/>
      <c r="I850" s="89">
        <f t="shared" si="225"/>
        <v>0</v>
      </c>
      <c r="J850" s="116"/>
      <c r="K850" s="3">
        <f t="shared" si="226"/>
        <v>0</v>
      </c>
      <c r="L850" s="3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5.75" customHeight="1">
      <c r="A851" s="2"/>
      <c r="B851" s="18"/>
      <c r="C851" s="18"/>
      <c r="D851" s="18">
        <f t="shared" si="223"/>
        <v>0</v>
      </c>
      <c r="E851" s="18">
        <f>B851*A846</f>
        <v>0</v>
      </c>
      <c r="F851" s="18">
        <f t="shared" si="224"/>
        <v>0</v>
      </c>
      <c r="G851" s="142"/>
      <c r="H851" s="18"/>
      <c r="I851" s="89">
        <f t="shared" si="225"/>
        <v>0</v>
      </c>
      <c r="J851" s="116"/>
      <c r="K851" s="3">
        <f t="shared" si="226"/>
        <v>0</v>
      </c>
      <c r="L851" s="3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5.75" customHeight="1">
      <c r="A852" s="2"/>
      <c r="B852" s="18"/>
      <c r="C852" s="18"/>
      <c r="D852" s="18">
        <f t="shared" si="223"/>
        <v>0</v>
      </c>
      <c r="E852" s="18">
        <f>B852*A846</f>
        <v>0</v>
      </c>
      <c r="F852" s="18">
        <f t="shared" si="224"/>
        <v>0</v>
      </c>
      <c r="G852" s="142"/>
      <c r="H852" s="18"/>
      <c r="I852" s="89">
        <f t="shared" si="225"/>
        <v>0</v>
      </c>
      <c r="J852" s="116"/>
      <c r="K852" s="3">
        <f t="shared" si="226"/>
        <v>0</v>
      </c>
      <c r="L852" s="3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5.75" customHeight="1">
      <c r="A853" s="2"/>
      <c r="B853" s="18"/>
      <c r="C853" s="18"/>
      <c r="D853" s="18">
        <f t="shared" si="223"/>
        <v>0</v>
      </c>
      <c r="E853" s="18">
        <f>B853*A846</f>
        <v>0</v>
      </c>
      <c r="F853" s="18">
        <f t="shared" si="224"/>
        <v>0</v>
      </c>
      <c r="G853" s="87"/>
      <c r="H853" s="18"/>
      <c r="I853" s="89">
        <f t="shared" si="225"/>
        <v>0</v>
      </c>
      <c r="J853" s="116"/>
      <c r="K853" s="3">
        <f t="shared" si="226"/>
        <v>0</v>
      </c>
      <c r="L853" s="3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5.75" customHeight="1">
      <c r="A854" s="2"/>
      <c r="B854" s="18"/>
      <c r="C854" s="18"/>
      <c r="D854" s="18">
        <f t="shared" si="223"/>
        <v>0</v>
      </c>
      <c r="E854" s="18">
        <f>B854*A846</f>
        <v>0</v>
      </c>
      <c r="F854" s="18">
        <f t="shared" si="224"/>
        <v>0</v>
      </c>
      <c r="G854" s="59"/>
      <c r="H854" s="18"/>
      <c r="I854" s="89">
        <f t="shared" si="225"/>
        <v>0</v>
      </c>
      <c r="J854" s="116"/>
      <c r="K854" s="3">
        <f t="shared" si="226"/>
        <v>0</v>
      </c>
      <c r="L854" s="3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5.75" customHeight="1">
      <c r="A855" s="2"/>
      <c r="B855" s="89"/>
      <c r="C855" s="89"/>
      <c r="D855" s="18">
        <f t="shared" si="223"/>
        <v>0</v>
      </c>
      <c r="E855" s="18">
        <f>B855*A846</f>
        <v>0</v>
      </c>
      <c r="F855" s="18">
        <f t="shared" si="224"/>
        <v>0</v>
      </c>
      <c r="G855" s="148" t="s">
        <v>528</v>
      </c>
      <c r="H855" s="18"/>
      <c r="I855" s="89">
        <f t="shared" si="225"/>
        <v>0</v>
      </c>
      <c r="J855" s="116"/>
      <c r="K855" s="3">
        <f t="shared" si="226"/>
        <v>0</v>
      </c>
      <c r="L855" s="3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5.75" customHeight="1">
      <c r="A856" s="2"/>
      <c r="B856" s="89"/>
      <c r="C856" s="89"/>
      <c r="D856" s="18">
        <f t="shared" si="223"/>
        <v>0</v>
      </c>
      <c r="E856" s="18">
        <f>B856*A846</f>
        <v>0</v>
      </c>
      <c r="F856" s="18">
        <f t="shared" si="224"/>
        <v>0</v>
      </c>
      <c r="G856" s="142"/>
      <c r="H856" s="18"/>
      <c r="I856" s="89">
        <f t="shared" si="225"/>
        <v>0</v>
      </c>
      <c r="J856" s="116"/>
      <c r="K856" s="3">
        <f t="shared" si="226"/>
        <v>0</v>
      </c>
      <c r="L856" s="3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5.75" customHeight="1">
      <c r="A857" s="1"/>
      <c r="B857" s="89"/>
      <c r="C857" s="89"/>
      <c r="D857" s="18">
        <f t="shared" si="223"/>
        <v>0</v>
      </c>
      <c r="E857" s="18">
        <f>B857*A846</f>
        <v>0</v>
      </c>
      <c r="F857" s="18">
        <f t="shared" si="224"/>
        <v>0</v>
      </c>
      <c r="G857" s="142"/>
      <c r="H857" s="18"/>
      <c r="I857" s="89">
        <f t="shared" si="225"/>
        <v>0</v>
      </c>
      <c r="J857" s="116"/>
      <c r="K857" s="3">
        <f t="shared" si="226"/>
        <v>0</v>
      </c>
      <c r="L857" s="3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5.75" customHeight="1">
      <c r="A858" s="1"/>
      <c r="B858" s="89"/>
      <c r="C858" s="89"/>
      <c r="D858" s="18">
        <f t="shared" si="223"/>
        <v>0</v>
      </c>
      <c r="E858" s="18">
        <f>B858*A846</f>
        <v>0</v>
      </c>
      <c r="F858" s="18">
        <f t="shared" si="224"/>
        <v>0</v>
      </c>
      <c r="G858" s="142"/>
      <c r="H858" s="18"/>
      <c r="I858" s="89">
        <f t="shared" si="225"/>
        <v>0</v>
      </c>
      <c r="J858" s="116"/>
      <c r="K858" s="3">
        <f t="shared" si="226"/>
        <v>0</v>
      </c>
      <c r="L858" s="3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5.75" customHeight="1">
      <c r="A859" s="31"/>
      <c r="B859" s="89"/>
      <c r="C859" s="89"/>
      <c r="D859" s="95">
        <f t="shared" si="223"/>
        <v>0</v>
      </c>
      <c r="E859" s="95">
        <f>B859*A846</f>
        <v>0</v>
      </c>
      <c r="F859" s="18">
        <f t="shared" si="224"/>
        <v>0</v>
      </c>
      <c r="G859" s="87"/>
      <c r="H859" s="18"/>
      <c r="I859" s="89">
        <f t="shared" si="225"/>
        <v>0</v>
      </c>
      <c r="J859" s="118"/>
      <c r="K859" s="3">
        <f t="shared" si="226"/>
        <v>0</v>
      </c>
      <c r="L859" s="3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5.75" customHeight="1">
      <c r="A860" s="31"/>
      <c r="B860" s="89"/>
      <c r="C860" s="89"/>
      <c r="D860" s="18">
        <f t="shared" si="223"/>
        <v>0</v>
      </c>
      <c r="E860" s="18">
        <f>B860*A846</f>
        <v>0</v>
      </c>
      <c r="F860" s="18">
        <f t="shared" si="224"/>
        <v>0</v>
      </c>
      <c r="G860" s="143">
        <f>F862/A846</f>
        <v>0</v>
      </c>
      <c r="H860" s="18"/>
      <c r="I860" s="89">
        <f t="shared" si="225"/>
        <v>0</v>
      </c>
      <c r="J860" s="3"/>
      <c r="K860" s="3">
        <f t="shared" si="226"/>
        <v>0</v>
      </c>
      <c r="L860" s="3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5.75" customHeight="1">
      <c r="A861" s="31"/>
      <c r="B861" s="89"/>
      <c r="C861" s="89"/>
      <c r="D861" s="18">
        <f t="shared" si="223"/>
        <v>0</v>
      </c>
      <c r="E861" s="18">
        <f>B861*A846</f>
        <v>0</v>
      </c>
      <c r="F861" s="18">
        <f t="shared" si="224"/>
        <v>0</v>
      </c>
      <c r="G861" s="142"/>
      <c r="H861" s="18"/>
      <c r="I861" s="89">
        <f t="shared" si="225"/>
        <v>0</v>
      </c>
      <c r="J861" s="3"/>
      <c r="K861" s="3">
        <f t="shared" si="226"/>
        <v>0</v>
      </c>
      <c r="L861" s="3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5.75" customHeight="1">
      <c r="A862" s="4" t="s">
        <v>495</v>
      </c>
      <c r="B862" s="97">
        <f>SUM(B848:B861)</f>
        <v>0</v>
      </c>
      <c r="C862" s="96"/>
      <c r="D862" s="97">
        <f t="shared" ref="D862:F862" si="227">SUM(D848:D861)</f>
        <v>0</v>
      </c>
      <c r="E862" s="97">
        <f t="shared" si="227"/>
        <v>0</v>
      </c>
      <c r="F862" s="97">
        <f t="shared" si="227"/>
        <v>0</v>
      </c>
      <c r="G862" s="87"/>
      <c r="H862" s="96"/>
      <c r="I862" s="97">
        <f t="shared" ref="I862:L862" si="228">SUM(I848:I861)</f>
        <v>0</v>
      </c>
      <c r="J862" s="98">
        <f t="shared" si="228"/>
        <v>0</v>
      </c>
      <c r="K862" s="98">
        <f t="shared" si="228"/>
        <v>0</v>
      </c>
      <c r="L862" s="98">
        <f t="shared" si="228"/>
        <v>0</v>
      </c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5.75" customHeight="1">
      <c r="A863" s="8"/>
      <c r="B863" s="100"/>
      <c r="C863" s="100"/>
      <c r="D863" s="100"/>
      <c r="E863" s="100"/>
      <c r="F863" s="100"/>
      <c r="G863" s="100"/>
      <c r="H863" s="100"/>
      <c r="I863" s="101" t="s">
        <v>496</v>
      </c>
      <c r="J863" s="100"/>
      <c r="K863" s="100"/>
      <c r="L863" s="101" t="s">
        <v>497</v>
      </c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5.75" customHeight="1">
      <c r="A864" s="8"/>
      <c r="B864" s="100"/>
      <c r="C864" s="100"/>
      <c r="D864" s="100"/>
      <c r="E864" s="100"/>
      <c r="F864" s="100"/>
      <c r="G864" s="100"/>
      <c r="H864" s="100"/>
      <c r="I864" s="104">
        <f>G860*A846</f>
        <v>0</v>
      </c>
      <c r="J864" s="100"/>
      <c r="K864" s="100"/>
      <c r="L864" s="104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5.75" customHeight="1">
      <c r="A867" s="78" t="s">
        <v>478</v>
      </c>
      <c r="B867" s="79" t="s">
        <v>479</v>
      </c>
      <c r="C867" s="75"/>
      <c r="D867" s="76"/>
      <c r="E867" s="80" t="s">
        <v>480</v>
      </c>
      <c r="F867" s="75"/>
      <c r="G867" s="76"/>
      <c r="H867" s="79" t="s">
        <v>481</v>
      </c>
      <c r="I867" s="75"/>
      <c r="J867" s="75"/>
      <c r="K867" s="75"/>
      <c r="L867" s="76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5.75" customHeight="1">
      <c r="A868" s="177">
        <v>4.0</v>
      </c>
      <c r="B868" s="82" t="s">
        <v>482</v>
      </c>
      <c r="C868" s="82" t="s">
        <v>483</v>
      </c>
      <c r="D868" s="82" t="s">
        <v>484</v>
      </c>
      <c r="E868" s="82" t="s">
        <v>485</v>
      </c>
      <c r="F868" s="82" t="s">
        <v>484</v>
      </c>
      <c r="G868" s="82" t="s">
        <v>524</v>
      </c>
      <c r="H868" s="82" t="s">
        <v>486</v>
      </c>
      <c r="I868" s="82" t="s">
        <v>487</v>
      </c>
      <c r="J868" s="147" t="s">
        <v>488</v>
      </c>
      <c r="K868" s="85" t="s">
        <v>489</v>
      </c>
      <c r="L868" s="85" t="s">
        <v>490</v>
      </c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5.75" customHeight="1">
      <c r="A869" s="86" t="s">
        <v>491</v>
      </c>
      <c r="B869" s="87"/>
      <c r="C869" s="87"/>
      <c r="D869" s="87"/>
      <c r="E869" s="87"/>
      <c r="F869" s="87"/>
      <c r="G869" s="87"/>
      <c r="H869" s="87"/>
      <c r="I869" s="87"/>
      <c r="J869" s="115"/>
      <c r="K869" s="87"/>
      <c r="L869" s="8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5.75" customHeight="1">
      <c r="A870" s="2"/>
      <c r="B870" s="89"/>
      <c r="C870" s="89"/>
      <c r="D870" s="18">
        <f t="shared" ref="D870:D883" si="229">C870*B870</f>
        <v>0</v>
      </c>
      <c r="E870" s="18">
        <f>B870*A868</f>
        <v>0</v>
      </c>
      <c r="F870" s="18">
        <f t="shared" ref="F870:F883" si="230">E870*C870</f>
        <v>0</v>
      </c>
      <c r="G870" s="140">
        <v>0.0</v>
      </c>
      <c r="H870" s="18"/>
      <c r="I870" s="89">
        <f t="shared" ref="I870:I883" si="231">H870*E870</f>
        <v>0</v>
      </c>
      <c r="J870" s="116"/>
      <c r="K870" s="3">
        <f t="shared" ref="K870:K883" si="232">J870*I870</f>
        <v>0</v>
      </c>
      <c r="L870" s="3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5.75" customHeight="1">
      <c r="A871" s="2"/>
      <c r="B871" s="89"/>
      <c r="C871" s="89"/>
      <c r="D871" s="18">
        <f t="shared" si="229"/>
        <v>0</v>
      </c>
      <c r="E871" s="18">
        <f>B871*A868</f>
        <v>0</v>
      </c>
      <c r="F871" s="18">
        <f t="shared" si="230"/>
        <v>0</v>
      </c>
      <c r="G871" s="87"/>
      <c r="H871" s="18"/>
      <c r="I871" s="89">
        <f t="shared" si="231"/>
        <v>0</v>
      </c>
      <c r="J871" s="116"/>
      <c r="K871" s="3">
        <f t="shared" si="232"/>
        <v>0</v>
      </c>
      <c r="L871" s="3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5.75" customHeight="1">
      <c r="A872" s="2"/>
      <c r="B872" s="18"/>
      <c r="C872" s="18"/>
      <c r="D872" s="18">
        <f t="shared" si="229"/>
        <v>0</v>
      </c>
      <c r="E872" s="18">
        <f>B872*A868</f>
        <v>0</v>
      </c>
      <c r="F872" s="18">
        <f t="shared" si="230"/>
        <v>0</v>
      </c>
      <c r="G872" s="148" t="s">
        <v>527</v>
      </c>
      <c r="H872" s="18"/>
      <c r="I872" s="89">
        <f t="shared" si="231"/>
        <v>0</v>
      </c>
      <c r="J872" s="116"/>
      <c r="K872" s="3">
        <f t="shared" si="232"/>
        <v>0</v>
      </c>
      <c r="L872" s="3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5.75" customHeight="1">
      <c r="A873" s="2"/>
      <c r="B873" s="18"/>
      <c r="C873" s="18"/>
      <c r="D873" s="18">
        <f t="shared" si="229"/>
        <v>0</v>
      </c>
      <c r="E873" s="18">
        <f>B873*A868</f>
        <v>0</v>
      </c>
      <c r="F873" s="18">
        <f t="shared" si="230"/>
        <v>0</v>
      </c>
      <c r="G873" s="142"/>
      <c r="H873" s="18"/>
      <c r="I873" s="89">
        <f t="shared" si="231"/>
        <v>0</v>
      </c>
      <c r="J873" s="116"/>
      <c r="K873" s="3">
        <f t="shared" si="232"/>
        <v>0</v>
      </c>
      <c r="L873" s="3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5.75" customHeight="1">
      <c r="A874" s="2"/>
      <c r="B874" s="18"/>
      <c r="C874" s="18"/>
      <c r="D874" s="18">
        <f t="shared" si="229"/>
        <v>0</v>
      </c>
      <c r="E874" s="18">
        <f>B874*A868</f>
        <v>0</v>
      </c>
      <c r="F874" s="18">
        <f t="shared" si="230"/>
        <v>0</v>
      </c>
      <c r="G874" s="142"/>
      <c r="H874" s="18"/>
      <c r="I874" s="89">
        <f t="shared" si="231"/>
        <v>0</v>
      </c>
      <c r="J874" s="116"/>
      <c r="K874" s="3">
        <f t="shared" si="232"/>
        <v>0</v>
      </c>
      <c r="L874" s="3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5.75" customHeight="1">
      <c r="A875" s="2"/>
      <c r="B875" s="18"/>
      <c r="C875" s="18"/>
      <c r="D875" s="18">
        <f t="shared" si="229"/>
        <v>0</v>
      </c>
      <c r="E875" s="18">
        <f>B875*A868</f>
        <v>0</v>
      </c>
      <c r="F875" s="18">
        <f t="shared" si="230"/>
        <v>0</v>
      </c>
      <c r="G875" s="87"/>
      <c r="H875" s="18"/>
      <c r="I875" s="89">
        <f t="shared" si="231"/>
        <v>0</v>
      </c>
      <c r="J875" s="116"/>
      <c r="K875" s="3">
        <f t="shared" si="232"/>
        <v>0</v>
      </c>
      <c r="L875" s="3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5.75" customHeight="1">
      <c r="A876" s="2"/>
      <c r="B876" s="18"/>
      <c r="C876" s="18"/>
      <c r="D876" s="18">
        <f t="shared" si="229"/>
        <v>0</v>
      </c>
      <c r="E876" s="18">
        <f>B876*A868</f>
        <v>0</v>
      </c>
      <c r="F876" s="18">
        <f t="shared" si="230"/>
        <v>0</v>
      </c>
      <c r="G876" s="59"/>
      <c r="H876" s="18"/>
      <c r="I876" s="89">
        <f t="shared" si="231"/>
        <v>0</v>
      </c>
      <c r="J876" s="116"/>
      <c r="K876" s="3">
        <f t="shared" si="232"/>
        <v>0</v>
      </c>
      <c r="L876" s="3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5.75" customHeight="1">
      <c r="A877" s="2"/>
      <c r="B877" s="89"/>
      <c r="C877" s="89"/>
      <c r="D877" s="18">
        <f t="shared" si="229"/>
        <v>0</v>
      </c>
      <c r="E877" s="18">
        <f>B877*A868</f>
        <v>0</v>
      </c>
      <c r="F877" s="18">
        <f t="shared" si="230"/>
        <v>0</v>
      </c>
      <c r="G877" s="148" t="s">
        <v>528</v>
      </c>
      <c r="H877" s="18"/>
      <c r="I877" s="89">
        <f t="shared" si="231"/>
        <v>0</v>
      </c>
      <c r="J877" s="116"/>
      <c r="K877" s="3">
        <f t="shared" si="232"/>
        <v>0</v>
      </c>
      <c r="L877" s="3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5.75" customHeight="1">
      <c r="A878" s="2"/>
      <c r="B878" s="89"/>
      <c r="C878" s="89"/>
      <c r="D878" s="18">
        <f t="shared" si="229"/>
        <v>0</v>
      </c>
      <c r="E878" s="18">
        <f>B878*A868</f>
        <v>0</v>
      </c>
      <c r="F878" s="18">
        <f t="shared" si="230"/>
        <v>0</v>
      </c>
      <c r="G878" s="142"/>
      <c r="H878" s="18"/>
      <c r="I878" s="89">
        <f t="shared" si="231"/>
        <v>0</v>
      </c>
      <c r="J878" s="116"/>
      <c r="K878" s="3">
        <f t="shared" si="232"/>
        <v>0</v>
      </c>
      <c r="L878" s="3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5.75" customHeight="1">
      <c r="A879" s="1"/>
      <c r="B879" s="89"/>
      <c r="C879" s="89"/>
      <c r="D879" s="18">
        <f t="shared" si="229"/>
        <v>0</v>
      </c>
      <c r="E879" s="18">
        <f>B879*A868</f>
        <v>0</v>
      </c>
      <c r="F879" s="18">
        <f t="shared" si="230"/>
        <v>0</v>
      </c>
      <c r="G879" s="142"/>
      <c r="H879" s="18"/>
      <c r="I879" s="89">
        <f t="shared" si="231"/>
        <v>0</v>
      </c>
      <c r="J879" s="116"/>
      <c r="K879" s="3">
        <f t="shared" si="232"/>
        <v>0</v>
      </c>
      <c r="L879" s="3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5.75" customHeight="1">
      <c r="A880" s="1"/>
      <c r="B880" s="89"/>
      <c r="C880" s="89"/>
      <c r="D880" s="18">
        <f t="shared" si="229"/>
        <v>0</v>
      </c>
      <c r="E880" s="18">
        <f>B880*A868</f>
        <v>0</v>
      </c>
      <c r="F880" s="18">
        <f t="shared" si="230"/>
        <v>0</v>
      </c>
      <c r="G880" s="142"/>
      <c r="H880" s="18"/>
      <c r="I880" s="89">
        <f t="shared" si="231"/>
        <v>0</v>
      </c>
      <c r="J880" s="116"/>
      <c r="K880" s="3">
        <f t="shared" si="232"/>
        <v>0</v>
      </c>
      <c r="L880" s="3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5.75" customHeight="1">
      <c r="A881" s="31"/>
      <c r="B881" s="89"/>
      <c r="C881" s="89"/>
      <c r="D881" s="95">
        <f t="shared" si="229"/>
        <v>0</v>
      </c>
      <c r="E881" s="95">
        <f>B881*A868</f>
        <v>0</v>
      </c>
      <c r="F881" s="18">
        <f t="shared" si="230"/>
        <v>0</v>
      </c>
      <c r="G881" s="87"/>
      <c r="H881" s="18"/>
      <c r="I881" s="89">
        <f t="shared" si="231"/>
        <v>0</v>
      </c>
      <c r="J881" s="118"/>
      <c r="K881" s="3">
        <f t="shared" si="232"/>
        <v>0</v>
      </c>
      <c r="L881" s="3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5.75" customHeight="1">
      <c r="A882" s="31"/>
      <c r="B882" s="89"/>
      <c r="C882" s="89"/>
      <c r="D882" s="18">
        <f t="shared" si="229"/>
        <v>0</v>
      </c>
      <c r="E882" s="18">
        <f>B882*A868</f>
        <v>0</v>
      </c>
      <c r="F882" s="18">
        <f t="shared" si="230"/>
        <v>0</v>
      </c>
      <c r="G882" s="143">
        <f>F884/A868</f>
        <v>0</v>
      </c>
      <c r="H882" s="18"/>
      <c r="I882" s="89">
        <f t="shared" si="231"/>
        <v>0</v>
      </c>
      <c r="J882" s="3"/>
      <c r="K882" s="3">
        <f t="shared" si="232"/>
        <v>0</v>
      </c>
      <c r="L882" s="3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5.75" customHeight="1">
      <c r="A883" s="31"/>
      <c r="B883" s="89"/>
      <c r="C883" s="89"/>
      <c r="D883" s="18">
        <f t="shared" si="229"/>
        <v>0</v>
      </c>
      <c r="E883" s="18">
        <f>B883*A868</f>
        <v>0</v>
      </c>
      <c r="F883" s="18">
        <f t="shared" si="230"/>
        <v>0</v>
      </c>
      <c r="G883" s="142"/>
      <c r="H883" s="18"/>
      <c r="I883" s="89">
        <f t="shared" si="231"/>
        <v>0</v>
      </c>
      <c r="J883" s="3"/>
      <c r="K883" s="3">
        <f t="shared" si="232"/>
        <v>0</v>
      </c>
      <c r="L883" s="3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5.75" customHeight="1">
      <c r="A884" s="4" t="s">
        <v>495</v>
      </c>
      <c r="B884" s="97">
        <f>SUM(B870:B883)</f>
        <v>0</v>
      </c>
      <c r="C884" s="96"/>
      <c r="D884" s="97">
        <f t="shared" ref="D884:F884" si="233">SUM(D870:D883)</f>
        <v>0</v>
      </c>
      <c r="E884" s="97">
        <f t="shared" si="233"/>
        <v>0</v>
      </c>
      <c r="F884" s="97">
        <f t="shared" si="233"/>
        <v>0</v>
      </c>
      <c r="G884" s="87"/>
      <c r="H884" s="96"/>
      <c r="I884" s="97">
        <f t="shared" ref="I884:L884" si="234">SUM(I870:I883)</f>
        <v>0</v>
      </c>
      <c r="J884" s="98">
        <f t="shared" si="234"/>
        <v>0</v>
      </c>
      <c r="K884" s="98">
        <f t="shared" si="234"/>
        <v>0</v>
      </c>
      <c r="L884" s="98">
        <f t="shared" si="234"/>
        <v>0</v>
      </c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5.75" customHeight="1">
      <c r="A885" s="8"/>
      <c r="B885" s="100"/>
      <c r="C885" s="100"/>
      <c r="D885" s="100"/>
      <c r="E885" s="100"/>
      <c r="F885" s="100"/>
      <c r="G885" s="100"/>
      <c r="H885" s="100"/>
      <c r="I885" s="101" t="s">
        <v>496</v>
      </c>
      <c r="J885" s="100"/>
      <c r="K885" s="100"/>
      <c r="L885" s="101" t="s">
        <v>497</v>
      </c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5.75" customHeight="1">
      <c r="A886" s="8"/>
      <c r="B886" s="100"/>
      <c r="C886" s="100"/>
      <c r="D886" s="100"/>
      <c r="E886" s="100"/>
      <c r="F886" s="100"/>
      <c r="G886" s="100"/>
      <c r="H886" s="100"/>
      <c r="I886" s="104">
        <f>G882*A868</f>
        <v>0</v>
      </c>
      <c r="J886" s="100"/>
      <c r="K886" s="100"/>
      <c r="L886" s="104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5.75" customHeight="1">
      <c r="A889" s="66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6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5.75" customHeight="1">
      <c r="A890" s="78" t="s">
        <v>478</v>
      </c>
      <c r="B890" s="79" t="s">
        <v>479</v>
      </c>
      <c r="C890" s="75"/>
      <c r="D890" s="76"/>
      <c r="E890" s="80" t="s">
        <v>480</v>
      </c>
      <c r="F890" s="75"/>
      <c r="G890" s="76"/>
      <c r="H890" s="79" t="s">
        <v>481</v>
      </c>
      <c r="I890" s="75"/>
      <c r="J890" s="75"/>
      <c r="K890" s="75"/>
      <c r="L890" s="76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5.75" customHeight="1">
      <c r="A891" s="177">
        <v>4.0</v>
      </c>
      <c r="B891" s="82" t="s">
        <v>482</v>
      </c>
      <c r="C891" s="82" t="s">
        <v>483</v>
      </c>
      <c r="D891" s="82" t="s">
        <v>484</v>
      </c>
      <c r="E891" s="82" t="s">
        <v>485</v>
      </c>
      <c r="F891" s="82" t="s">
        <v>484</v>
      </c>
      <c r="G891" s="82" t="s">
        <v>524</v>
      </c>
      <c r="H891" s="82" t="s">
        <v>486</v>
      </c>
      <c r="I891" s="82" t="s">
        <v>487</v>
      </c>
      <c r="J891" s="147" t="s">
        <v>488</v>
      </c>
      <c r="K891" s="85" t="s">
        <v>489</v>
      </c>
      <c r="L891" s="85" t="s">
        <v>490</v>
      </c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5.75" customHeight="1">
      <c r="A892" s="86" t="s">
        <v>491</v>
      </c>
      <c r="B892" s="87"/>
      <c r="C892" s="87"/>
      <c r="D892" s="87"/>
      <c r="E892" s="87"/>
      <c r="F892" s="87"/>
      <c r="G892" s="87"/>
      <c r="H892" s="87"/>
      <c r="I892" s="87"/>
      <c r="J892" s="115"/>
      <c r="K892" s="87"/>
      <c r="L892" s="8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5.75" customHeight="1">
      <c r="A893" s="2"/>
      <c r="B893" s="89"/>
      <c r="C893" s="89"/>
      <c r="D893" s="18">
        <f t="shared" ref="D893:D906" si="235">C893*B893</f>
        <v>0</v>
      </c>
      <c r="E893" s="18">
        <f>B893*A891</f>
        <v>0</v>
      </c>
      <c r="F893" s="18">
        <f t="shared" ref="F893:F906" si="236">E893*C893</f>
        <v>0</v>
      </c>
      <c r="G893" s="140">
        <v>0.0</v>
      </c>
      <c r="H893" s="18"/>
      <c r="I893" s="89">
        <f t="shared" ref="I893:I906" si="237">H893*E893</f>
        <v>0</v>
      </c>
      <c r="J893" s="116"/>
      <c r="K893" s="3">
        <f t="shared" ref="K893:K906" si="238">J893*I893</f>
        <v>0</v>
      </c>
      <c r="L893" s="3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5.75" customHeight="1">
      <c r="A894" s="2"/>
      <c r="B894" s="89"/>
      <c r="C894" s="89"/>
      <c r="D894" s="18">
        <f t="shared" si="235"/>
        <v>0</v>
      </c>
      <c r="E894" s="18">
        <f>B894*A891</f>
        <v>0</v>
      </c>
      <c r="F894" s="18">
        <f t="shared" si="236"/>
        <v>0</v>
      </c>
      <c r="G894" s="87"/>
      <c r="H894" s="18"/>
      <c r="I894" s="89">
        <f t="shared" si="237"/>
        <v>0</v>
      </c>
      <c r="J894" s="116"/>
      <c r="K894" s="3">
        <f t="shared" si="238"/>
        <v>0</v>
      </c>
      <c r="L894" s="3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5.75" customHeight="1">
      <c r="A895" s="2"/>
      <c r="B895" s="18"/>
      <c r="C895" s="18"/>
      <c r="D895" s="18">
        <f t="shared" si="235"/>
        <v>0</v>
      </c>
      <c r="E895" s="18">
        <f>B895*A891</f>
        <v>0</v>
      </c>
      <c r="F895" s="18">
        <f t="shared" si="236"/>
        <v>0</v>
      </c>
      <c r="G895" s="148" t="s">
        <v>527</v>
      </c>
      <c r="H895" s="18"/>
      <c r="I895" s="89">
        <f t="shared" si="237"/>
        <v>0</v>
      </c>
      <c r="J895" s="116"/>
      <c r="K895" s="3">
        <f t="shared" si="238"/>
        <v>0</v>
      </c>
      <c r="L895" s="3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5.75" customHeight="1">
      <c r="A896" s="2"/>
      <c r="B896" s="18"/>
      <c r="C896" s="18"/>
      <c r="D896" s="18">
        <f t="shared" si="235"/>
        <v>0</v>
      </c>
      <c r="E896" s="18">
        <f>B896*A891</f>
        <v>0</v>
      </c>
      <c r="F896" s="18">
        <f t="shared" si="236"/>
        <v>0</v>
      </c>
      <c r="G896" s="142"/>
      <c r="H896" s="18"/>
      <c r="I896" s="89">
        <f t="shared" si="237"/>
        <v>0</v>
      </c>
      <c r="J896" s="116"/>
      <c r="K896" s="3">
        <f t="shared" si="238"/>
        <v>0</v>
      </c>
      <c r="L896" s="3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5.75" customHeight="1">
      <c r="A897" s="2"/>
      <c r="B897" s="18"/>
      <c r="C897" s="18"/>
      <c r="D897" s="18">
        <f t="shared" si="235"/>
        <v>0</v>
      </c>
      <c r="E897" s="18">
        <f>B897*A891</f>
        <v>0</v>
      </c>
      <c r="F897" s="18">
        <f t="shared" si="236"/>
        <v>0</v>
      </c>
      <c r="G897" s="142"/>
      <c r="H897" s="18"/>
      <c r="I897" s="89">
        <f t="shared" si="237"/>
        <v>0</v>
      </c>
      <c r="J897" s="116"/>
      <c r="K897" s="3">
        <f t="shared" si="238"/>
        <v>0</v>
      </c>
      <c r="L897" s="3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5.75" customHeight="1">
      <c r="A898" s="2"/>
      <c r="B898" s="18"/>
      <c r="C898" s="18"/>
      <c r="D898" s="18">
        <f t="shared" si="235"/>
        <v>0</v>
      </c>
      <c r="E898" s="18">
        <f>B898*A891</f>
        <v>0</v>
      </c>
      <c r="F898" s="18">
        <f t="shared" si="236"/>
        <v>0</v>
      </c>
      <c r="G898" s="87"/>
      <c r="H898" s="18"/>
      <c r="I898" s="89">
        <f t="shared" si="237"/>
        <v>0</v>
      </c>
      <c r="J898" s="116"/>
      <c r="K898" s="3">
        <f t="shared" si="238"/>
        <v>0</v>
      </c>
      <c r="L898" s="3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5.75" customHeight="1">
      <c r="A899" s="2"/>
      <c r="B899" s="18"/>
      <c r="C899" s="18"/>
      <c r="D899" s="18">
        <f t="shared" si="235"/>
        <v>0</v>
      </c>
      <c r="E899" s="18">
        <f>B899*A891</f>
        <v>0</v>
      </c>
      <c r="F899" s="18">
        <f t="shared" si="236"/>
        <v>0</v>
      </c>
      <c r="G899" s="59"/>
      <c r="H899" s="18"/>
      <c r="I899" s="89">
        <f t="shared" si="237"/>
        <v>0</v>
      </c>
      <c r="J899" s="116"/>
      <c r="K899" s="3">
        <f t="shared" si="238"/>
        <v>0</v>
      </c>
      <c r="L899" s="3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5.75" customHeight="1">
      <c r="A900" s="2"/>
      <c r="B900" s="89"/>
      <c r="C900" s="89"/>
      <c r="D900" s="18">
        <f t="shared" si="235"/>
        <v>0</v>
      </c>
      <c r="E900" s="18">
        <f>B900*A891</f>
        <v>0</v>
      </c>
      <c r="F900" s="18">
        <f t="shared" si="236"/>
        <v>0</v>
      </c>
      <c r="G900" s="148" t="s">
        <v>528</v>
      </c>
      <c r="H900" s="18"/>
      <c r="I900" s="89">
        <f t="shared" si="237"/>
        <v>0</v>
      </c>
      <c r="J900" s="116"/>
      <c r="K900" s="3">
        <f t="shared" si="238"/>
        <v>0</v>
      </c>
      <c r="L900" s="3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5.75" customHeight="1">
      <c r="A901" s="2"/>
      <c r="B901" s="89"/>
      <c r="C901" s="89"/>
      <c r="D901" s="18">
        <f t="shared" si="235"/>
        <v>0</v>
      </c>
      <c r="E901" s="18">
        <f>B901*A891</f>
        <v>0</v>
      </c>
      <c r="F901" s="18">
        <f t="shared" si="236"/>
        <v>0</v>
      </c>
      <c r="G901" s="142"/>
      <c r="H901" s="18"/>
      <c r="I901" s="89">
        <f t="shared" si="237"/>
        <v>0</v>
      </c>
      <c r="J901" s="116"/>
      <c r="K901" s="3">
        <f t="shared" si="238"/>
        <v>0</v>
      </c>
      <c r="L901" s="3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5.75" customHeight="1">
      <c r="A902" s="1"/>
      <c r="B902" s="89"/>
      <c r="C902" s="89"/>
      <c r="D902" s="18">
        <f t="shared" si="235"/>
        <v>0</v>
      </c>
      <c r="E902" s="18">
        <f>B902*A891</f>
        <v>0</v>
      </c>
      <c r="F902" s="18">
        <f t="shared" si="236"/>
        <v>0</v>
      </c>
      <c r="G902" s="142"/>
      <c r="H902" s="18"/>
      <c r="I902" s="89">
        <f t="shared" si="237"/>
        <v>0</v>
      </c>
      <c r="J902" s="116"/>
      <c r="K902" s="3">
        <f t="shared" si="238"/>
        <v>0</v>
      </c>
      <c r="L902" s="3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5.75" customHeight="1">
      <c r="A903" s="1"/>
      <c r="B903" s="89"/>
      <c r="C903" s="89"/>
      <c r="D903" s="18">
        <f t="shared" si="235"/>
        <v>0</v>
      </c>
      <c r="E903" s="18">
        <f>B903*A891</f>
        <v>0</v>
      </c>
      <c r="F903" s="18">
        <f t="shared" si="236"/>
        <v>0</v>
      </c>
      <c r="G903" s="142"/>
      <c r="H903" s="18"/>
      <c r="I903" s="89">
        <f t="shared" si="237"/>
        <v>0</v>
      </c>
      <c r="J903" s="116"/>
      <c r="K903" s="3">
        <f t="shared" si="238"/>
        <v>0</v>
      </c>
      <c r="L903" s="3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5.75" customHeight="1">
      <c r="A904" s="31"/>
      <c r="B904" s="89"/>
      <c r="C904" s="89"/>
      <c r="D904" s="95">
        <f t="shared" si="235"/>
        <v>0</v>
      </c>
      <c r="E904" s="95">
        <f>B904*A891</f>
        <v>0</v>
      </c>
      <c r="F904" s="18">
        <f t="shared" si="236"/>
        <v>0</v>
      </c>
      <c r="G904" s="87"/>
      <c r="H904" s="18"/>
      <c r="I904" s="89">
        <f t="shared" si="237"/>
        <v>0</v>
      </c>
      <c r="J904" s="118"/>
      <c r="K904" s="3">
        <f t="shared" si="238"/>
        <v>0</v>
      </c>
      <c r="L904" s="3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5.75" customHeight="1">
      <c r="A905" s="31"/>
      <c r="B905" s="89"/>
      <c r="C905" s="89"/>
      <c r="D905" s="18">
        <f t="shared" si="235"/>
        <v>0</v>
      </c>
      <c r="E905" s="18">
        <f>B905*A891</f>
        <v>0</v>
      </c>
      <c r="F905" s="18">
        <f t="shared" si="236"/>
        <v>0</v>
      </c>
      <c r="G905" s="143">
        <f>F907/A891</f>
        <v>0</v>
      </c>
      <c r="H905" s="18"/>
      <c r="I905" s="89">
        <f t="shared" si="237"/>
        <v>0</v>
      </c>
      <c r="J905" s="3"/>
      <c r="K905" s="3">
        <f t="shared" si="238"/>
        <v>0</v>
      </c>
      <c r="L905" s="3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5.75" customHeight="1">
      <c r="A906" s="31"/>
      <c r="B906" s="89"/>
      <c r="C906" s="89"/>
      <c r="D906" s="18">
        <f t="shared" si="235"/>
        <v>0</v>
      </c>
      <c r="E906" s="18">
        <f>B906*A891</f>
        <v>0</v>
      </c>
      <c r="F906" s="18">
        <f t="shared" si="236"/>
        <v>0</v>
      </c>
      <c r="G906" s="142"/>
      <c r="H906" s="18"/>
      <c r="I906" s="89">
        <f t="shared" si="237"/>
        <v>0</v>
      </c>
      <c r="J906" s="3"/>
      <c r="K906" s="3">
        <f t="shared" si="238"/>
        <v>0</v>
      </c>
      <c r="L906" s="3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5.75" customHeight="1">
      <c r="A907" s="4" t="s">
        <v>495</v>
      </c>
      <c r="B907" s="97">
        <f>SUM(B893:B906)</f>
        <v>0</v>
      </c>
      <c r="C907" s="96"/>
      <c r="D907" s="97">
        <f t="shared" ref="D907:F907" si="239">SUM(D893:D906)</f>
        <v>0</v>
      </c>
      <c r="E907" s="97">
        <f t="shared" si="239"/>
        <v>0</v>
      </c>
      <c r="F907" s="97">
        <f t="shared" si="239"/>
        <v>0</v>
      </c>
      <c r="G907" s="87"/>
      <c r="H907" s="96"/>
      <c r="I907" s="97">
        <f t="shared" ref="I907:L907" si="240">SUM(I893:I906)</f>
        <v>0</v>
      </c>
      <c r="J907" s="98">
        <f t="shared" si="240"/>
        <v>0</v>
      </c>
      <c r="K907" s="98">
        <f t="shared" si="240"/>
        <v>0</v>
      </c>
      <c r="L907" s="98">
        <f t="shared" si="240"/>
        <v>0</v>
      </c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5.75" customHeight="1">
      <c r="A908" s="8"/>
      <c r="B908" s="100"/>
      <c r="C908" s="100"/>
      <c r="D908" s="100"/>
      <c r="E908" s="100"/>
      <c r="F908" s="100"/>
      <c r="G908" s="100"/>
      <c r="H908" s="100"/>
      <c r="I908" s="101" t="s">
        <v>496</v>
      </c>
      <c r="J908" s="100"/>
      <c r="K908" s="100"/>
      <c r="L908" s="101" t="s">
        <v>497</v>
      </c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5.75" customHeight="1">
      <c r="A909" s="8"/>
      <c r="B909" s="100"/>
      <c r="C909" s="100"/>
      <c r="D909" s="100"/>
      <c r="E909" s="100"/>
      <c r="F909" s="100"/>
      <c r="G909" s="100"/>
      <c r="H909" s="100"/>
      <c r="I909" s="104">
        <f>G905*A891</f>
        <v>0</v>
      </c>
      <c r="J909" s="100"/>
      <c r="K909" s="100"/>
      <c r="L909" s="104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5.75" customHeight="1">
      <c r="A910" s="8"/>
      <c r="B910" s="100"/>
      <c r="C910" s="100"/>
      <c r="D910" s="100"/>
      <c r="E910" s="100"/>
      <c r="F910" s="100"/>
      <c r="G910" s="100"/>
      <c r="H910" s="100"/>
      <c r="I910" s="107"/>
      <c r="J910" s="100"/>
      <c r="K910" s="100"/>
      <c r="L910" s="10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5.75" customHeight="1">
      <c r="A912" s="66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6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5.75" customHeight="1">
      <c r="A913" s="78" t="s">
        <v>478</v>
      </c>
      <c r="B913" s="79" t="s">
        <v>479</v>
      </c>
      <c r="C913" s="75"/>
      <c r="D913" s="76"/>
      <c r="E913" s="80" t="s">
        <v>480</v>
      </c>
      <c r="F913" s="75"/>
      <c r="G913" s="76"/>
      <c r="H913" s="79" t="s">
        <v>481</v>
      </c>
      <c r="I913" s="75"/>
      <c r="J913" s="75"/>
      <c r="K913" s="75"/>
      <c r="L913" s="76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5.75" customHeight="1">
      <c r="A914" s="177">
        <v>4.0</v>
      </c>
      <c r="B914" s="82" t="s">
        <v>482</v>
      </c>
      <c r="C914" s="82" t="s">
        <v>483</v>
      </c>
      <c r="D914" s="82" t="s">
        <v>484</v>
      </c>
      <c r="E914" s="82" t="s">
        <v>485</v>
      </c>
      <c r="F914" s="82" t="s">
        <v>484</v>
      </c>
      <c r="G914" s="82" t="s">
        <v>524</v>
      </c>
      <c r="H914" s="82" t="s">
        <v>486</v>
      </c>
      <c r="I914" s="82" t="s">
        <v>487</v>
      </c>
      <c r="J914" s="147" t="s">
        <v>488</v>
      </c>
      <c r="K914" s="85" t="s">
        <v>489</v>
      </c>
      <c r="L914" s="85" t="s">
        <v>490</v>
      </c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5.75" customHeight="1">
      <c r="A915" s="86" t="s">
        <v>491</v>
      </c>
      <c r="B915" s="87"/>
      <c r="C915" s="87"/>
      <c r="D915" s="87"/>
      <c r="E915" s="87"/>
      <c r="F915" s="87"/>
      <c r="G915" s="87"/>
      <c r="H915" s="87"/>
      <c r="I915" s="87"/>
      <c r="J915" s="115"/>
      <c r="K915" s="87"/>
      <c r="L915" s="8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5.75" customHeight="1">
      <c r="A916" s="2"/>
      <c r="B916" s="89"/>
      <c r="C916" s="89"/>
      <c r="D916" s="18">
        <f t="shared" ref="D916:D929" si="241">C916*B916</f>
        <v>0</v>
      </c>
      <c r="E916" s="18">
        <f>B916*A914</f>
        <v>0</v>
      </c>
      <c r="F916" s="18">
        <f t="shared" ref="F916:F929" si="242">E916*C916</f>
        <v>0</v>
      </c>
      <c r="G916" s="140">
        <v>0.0</v>
      </c>
      <c r="H916" s="18"/>
      <c r="I916" s="89">
        <f t="shared" ref="I916:I929" si="243">H916*E916</f>
        <v>0</v>
      </c>
      <c r="J916" s="116"/>
      <c r="K916" s="3">
        <f t="shared" ref="K916:K929" si="244">J916*I916</f>
        <v>0</v>
      </c>
      <c r="L916" s="3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5.75" customHeight="1">
      <c r="A917" s="2"/>
      <c r="B917" s="89"/>
      <c r="C917" s="89"/>
      <c r="D917" s="18">
        <f t="shared" si="241"/>
        <v>0</v>
      </c>
      <c r="E917" s="18">
        <f>B917*A914</f>
        <v>0</v>
      </c>
      <c r="F917" s="18">
        <f t="shared" si="242"/>
        <v>0</v>
      </c>
      <c r="G917" s="87"/>
      <c r="H917" s="18"/>
      <c r="I917" s="89">
        <f t="shared" si="243"/>
        <v>0</v>
      </c>
      <c r="J917" s="116"/>
      <c r="K917" s="3">
        <f t="shared" si="244"/>
        <v>0</v>
      </c>
      <c r="L917" s="3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5.75" customHeight="1">
      <c r="A918" s="2"/>
      <c r="B918" s="18"/>
      <c r="C918" s="18"/>
      <c r="D918" s="18">
        <f t="shared" si="241"/>
        <v>0</v>
      </c>
      <c r="E918" s="18">
        <f>B918*A914</f>
        <v>0</v>
      </c>
      <c r="F918" s="18">
        <f t="shared" si="242"/>
        <v>0</v>
      </c>
      <c r="G918" s="148" t="s">
        <v>527</v>
      </c>
      <c r="H918" s="18"/>
      <c r="I918" s="89">
        <f t="shared" si="243"/>
        <v>0</v>
      </c>
      <c r="J918" s="116"/>
      <c r="K918" s="3">
        <f t="shared" si="244"/>
        <v>0</v>
      </c>
      <c r="L918" s="3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5.75" customHeight="1">
      <c r="A919" s="2"/>
      <c r="B919" s="18"/>
      <c r="C919" s="18"/>
      <c r="D919" s="18">
        <f t="shared" si="241"/>
        <v>0</v>
      </c>
      <c r="E919" s="18">
        <f>B919*A914</f>
        <v>0</v>
      </c>
      <c r="F919" s="18">
        <f t="shared" si="242"/>
        <v>0</v>
      </c>
      <c r="G919" s="142"/>
      <c r="H919" s="18"/>
      <c r="I919" s="89">
        <f t="shared" si="243"/>
        <v>0</v>
      </c>
      <c r="J919" s="116"/>
      <c r="K919" s="3">
        <f t="shared" si="244"/>
        <v>0</v>
      </c>
      <c r="L919" s="3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5.75" customHeight="1">
      <c r="A920" s="2"/>
      <c r="B920" s="18"/>
      <c r="C920" s="18"/>
      <c r="D920" s="18">
        <f t="shared" si="241"/>
        <v>0</v>
      </c>
      <c r="E920" s="18">
        <f>B920*A914</f>
        <v>0</v>
      </c>
      <c r="F920" s="18">
        <f t="shared" si="242"/>
        <v>0</v>
      </c>
      <c r="G920" s="142"/>
      <c r="H920" s="18"/>
      <c r="I920" s="89">
        <f t="shared" si="243"/>
        <v>0</v>
      </c>
      <c r="J920" s="116"/>
      <c r="K920" s="3">
        <f t="shared" si="244"/>
        <v>0</v>
      </c>
      <c r="L920" s="3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5.75" customHeight="1">
      <c r="A921" s="2"/>
      <c r="B921" s="18"/>
      <c r="C921" s="18"/>
      <c r="D921" s="18">
        <f t="shared" si="241"/>
        <v>0</v>
      </c>
      <c r="E921" s="18">
        <f>B921*A914</f>
        <v>0</v>
      </c>
      <c r="F921" s="18">
        <f t="shared" si="242"/>
        <v>0</v>
      </c>
      <c r="G921" s="87"/>
      <c r="H921" s="18"/>
      <c r="I921" s="89">
        <f t="shared" si="243"/>
        <v>0</v>
      </c>
      <c r="J921" s="116"/>
      <c r="K921" s="3">
        <f t="shared" si="244"/>
        <v>0</v>
      </c>
      <c r="L921" s="3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5.75" customHeight="1">
      <c r="A922" s="2"/>
      <c r="B922" s="18"/>
      <c r="C922" s="18"/>
      <c r="D922" s="18">
        <f t="shared" si="241"/>
        <v>0</v>
      </c>
      <c r="E922" s="18">
        <f>B922*A914</f>
        <v>0</v>
      </c>
      <c r="F922" s="18">
        <f t="shared" si="242"/>
        <v>0</v>
      </c>
      <c r="G922" s="59"/>
      <c r="H922" s="18"/>
      <c r="I922" s="89">
        <f t="shared" si="243"/>
        <v>0</v>
      </c>
      <c r="J922" s="116"/>
      <c r="K922" s="3">
        <f t="shared" si="244"/>
        <v>0</v>
      </c>
      <c r="L922" s="3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5.75" customHeight="1">
      <c r="A923" s="2"/>
      <c r="B923" s="89"/>
      <c r="C923" s="89"/>
      <c r="D923" s="18">
        <f t="shared" si="241"/>
        <v>0</v>
      </c>
      <c r="E923" s="18">
        <f>B923*A914</f>
        <v>0</v>
      </c>
      <c r="F923" s="18">
        <f t="shared" si="242"/>
        <v>0</v>
      </c>
      <c r="G923" s="148" t="s">
        <v>528</v>
      </c>
      <c r="H923" s="18"/>
      <c r="I923" s="89">
        <f t="shared" si="243"/>
        <v>0</v>
      </c>
      <c r="J923" s="116"/>
      <c r="K923" s="3">
        <f t="shared" si="244"/>
        <v>0</v>
      </c>
      <c r="L923" s="3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5.75" customHeight="1">
      <c r="A924" s="2"/>
      <c r="B924" s="89"/>
      <c r="C924" s="89"/>
      <c r="D924" s="18">
        <f t="shared" si="241"/>
        <v>0</v>
      </c>
      <c r="E924" s="18">
        <f>B924*A914</f>
        <v>0</v>
      </c>
      <c r="F924" s="18">
        <f t="shared" si="242"/>
        <v>0</v>
      </c>
      <c r="G924" s="142"/>
      <c r="H924" s="18"/>
      <c r="I924" s="89">
        <f t="shared" si="243"/>
        <v>0</v>
      </c>
      <c r="J924" s="116"/>
      <c r="K924" s="3">
        <f t="shared" si="244"/>
        <v>0</v>
      </c>
      <c r="L924" s="3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5.75" customHeight="1">
      <c r="A925" s="1"/>
      <c r="B925" s="89"/>
      <c r="C925" s="89"/>
      <c r="D925" s="18">
        <f t="shared" si="241"/>
        <v>0</v>
      </c>
      <c r="E925" s="18">
        <f>B925*A914</f>
        <v>0</v>
      </c>
      <c r="F925" s="18">
        <f t="shared" si="242"/>
        <v>0</v>
      </c>
      <c r="G925" s="142"/>
      <c r="H925" s="18"/>
      <c r="I925" s="89">
        <f t="shared" si="243"/>
        <v>0</v>
      </c>
      <c r="J925" s="116"/>
      <c r="K925" s="3">
        <f t="shared" si="244"/>
        <v>0</v>
      </c>
      <c r="L925" s="3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5.75" customHeight="1">
      <c r="A926" s="1"/>
      <c r="B926" s="89"/>
      <c r="C926" s="89"/>
      <c r="D926" s="18">
        <f t="shared" si="241"/>
        <v>0</v>
      </c>
      <c r="E926" s="18">
        <f>B926*A914</f>
        <v>0</v>
      </c>
      <c r="F926" s="18">
        <f t="shared" si="242"/>
        <v>0</v>
      </c>
      <c r="G926" s="142"/>
      <c r="H926" s="18"/>
      <c r="I926" s="89">
        <f t="shared" si="243"/>
        <v>0</v>
      </c>
      <c r="J926" s="116"/>
      <c r="K926" s="3">
        <f t="shared" si="244"/>
        <v>0</v>
      </c>
      <c r="L926" s="3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5.75" customHeight="1">
      <c r="A927" s="31"/>
      <c r="B927" s="89"/>
      <c r="C927" s="89"/>
      <c r="D927" s="95">
        <f t="shared" si="241"/>
        <v>0</v>
      </c>
      <c r="E927" s="95">
        <f>B927*A914</f>
        <v>0</v>
      </c>
      <c r="F927" s="18">
        <f t="shared" si="242"/>
        <v>0</v>
      </c>
      <c r="G927" s="87"/>
      <c r="H927" s="18"/>
      <c r="I927" s="89">
        <f t="shared" si="243"/>
        <v>0</v>
      </c>
      <c r="J927" s="118"/>
      <c r="K927" s="3">
        <f t="shared" si="244"/>
        <v>0</v>
      </c>
      <c r="L927" s="3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5.75" customHeight="1">
      <c r="A928" s="31"/>
      <c r="B928" s="89"/>
      <c r="C928" s="89"/>
      <c r="D928" s="18">
        <f t="shared" si="241"/>
        <v>0</v>
      </c>
      <c r="E928" s="18">
        <f>B928*A914</f>
        <v>0</v>
      </c>
      <c r="F928" s="18">
        <f t="shared" si="242"/>
        <v>0</v>
      </c>
      <c r="G928" s="143">
        <f>F930/A914</f>
        <v>0</v>
      </c>
      <c r="H928" s="18"/>
      <c r="I928" s="89">
        <f t="shared" si="243"/>
        <v>0</v>
      </c>
      <c r="J928" s="3"/>
      <c r="K928" s="3">
        <f t="shared" si="244"/>
        <v>0</v>
      </c>
      <c r="L928" s="3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5.75" customHeight="1">
      <c r="A929" s="31"/>
      <c r="B929" s="89"/>
      <c r="C929" s="89"/>
      <c r="D929" s="18">
        <f t="shared" si="241"/>
        <v>0</v>
      </c>
      <c r="E929" s="18">
        <f>B929*A914</f>
        <v>0</v>
      </c>
      <c r="F929" s="18">
        <f t="shared" si="242"/>
        <v>0</v>
      </c>
      <c r="G929" s="142"/>
      <c r="H929" s="18"/>
      <c r="I929" s="89">
        <f t="shared" si="243"/>
        <v>0</v>
      </c>
      <c r="J929" s="3"/>
      <c r="K929" s="3">
        <f t="shared" si="244"/>
        <v>0</v>
      </c>
      <c r="L929" s="3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5.75" customHeight="1">
      <c r="A930" s="4" t="s">
        <v>495</v>
      </c>
      <c r="B930" s="97">
        <f>SUM(B916:B929)</f>
        <v>0</v>
      </c>
      <c r="C930" s="96"/>
      <c r="D930" s="97">
        <f t="shared" ref="D930:F930" si="245">SUM(D916:D929)</f>
        <v>0</v>
      </c>
      <c r="E930" s="97">
        <f t="shared" si="245"/>
        <v>0</v>
      </c>
      <c r="F930" s="97">
        <f t="shared" si="245"/>
        <v>0</v>
      </c>
      <c r="G930" s="87"/>
      <c r="H930" s="96"/>
      <c r="I930" s="97">
        <f t="shared" ref="I930:L930" si="246">SUM(I916:I929)</f>
        <v>0</v>
      </c>
      <c r="J930" s="98">
        <f t="shared" si="246"/>
        <v>0</v>
      </c>
      <c r="K930" s="98">
        <f t="shared" si="246"/>
        <v>0</v>
      </c>
      <c r="L930" s="98">
        <f t="shared" si="246"/>
        <v>0</v>
      </c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5.75" customHeight="1">
      <c r="A931" s="8"/>
      <c r="B931" s="100"/>
      <c r="C931" s="100"/>
      <c r="D931" s="100"/>
      <c r="E931" s="100"/>
      <c r="F931" s="100"/>
      <c r="G931" s="100"/>
      <c r="H931" s="100"/>
      <c r="I931" s="101" t="s">
        <v>496</v>
      </c>
      <c r="J931" s="100"/>
      <c r="K931" s="100"/>
      <c r="L931" s="101" t="s">
        <v>497</v>
      </c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5.75" customHeight="1">
      <c r="A932" s="8"/>
      <c r="B932" s="100"/>
      <c r="C932" s="100"/>
      <c r="D932" s="100"/>
      <c r="E932" s="100"/>
      <c r="F932" s="100"/>
      <c r="G932" s="100"/>
      <c r="H932" s="100"/>
      <c r="I932" s="104">
        <f>G928*A914</f>
        <v>0</v>
      </c>
      <c r="J932" s="100"/>
      <c r="K932" s="100"/>
      <c r="L932" s="104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5.75" customHeight="1">
      <c r="A935" s="66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6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5.75" customHeight="1">
      <c r="A936" s="78" t="s">
        <v>478</v>
      </c>
      <c r="B936" s="79" t="s">
        <v>479</v>
      </c>
      <c r="C936" s="75"/>
      <c r="D936" s="76"/>
      <c r="E936" s="80" t="s">
        <v>480</v>
      </c>
      <c r="F936" s="75"/>
      <c r="G936" s="76"/>
      <c r="H936" s="79" t="s">
        <v>481</v>
      </c>
      <c r="I936" s="75"/>
      <c r="J936" s="75"/>
      <c r="K936" s="75"/>
      <c r="L936" s="76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5.75" customHeight="1">
      <c r="A937" s="177">
        <v>4.0</v>
      </c>
      <c r="B937" s="82" t="s">
        <v>482</v>
      </c>
      <c r="C937" s="82" t="s">
        <v>483</v>
      </c>
      <c r="D937" s="82" t="s">
        <v>484</v>
      </c>
      <c r="E937" s="82" t="s">
        <v>485</v>
      </c>
      <c r="F937" s="82" t="s">
        <v>484</v>
      </c>
      <c r="G937" s="82" t="s">
        <v>524</v>
      </c>
      <c r="H937" s="82" t="s">
        <v>486</v>
      </c>
      <c r="I937" s="82" t="s">
        <v>487</v>
      </c>
      <c r="J937" s="147" t="s">
        <v>488</v>
      </c>
      <c r="K937" s="85" t="s">
        <v>489</v>
      </c>
      <c r="L937" s="85" t="s">
        <v>490</v>
      </c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5.75" customHeight="1">
      <c r="A938" s="86" t="s">
        <v>491</v>
      </c>
      <c r="B938" s="87"/>
      <c r="C938" s="87"/>
      <c r="D938" s="87"/>
      <c r="E938" s="87"/>
      <c r="F938" s="87"/>
      <c r="G938" s="87"/>
      <c r="H938" s="87"/>
      <c r="I938" s="87"/>
      <c r="J938" s="115"/>
      <c r="K938" s="87"/>
      <c r="L938" s="8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5.75" customHeight="1">
      <c r="A939" s="2"/>
      <c r="B939" s="89"/>
      <c r="C939" s="89"/>
      <c r="D939" s="18">
        <f t="shared" ref="D939:D952" si="247">C939*B939</f>
        <v>0</v>
      </c>
      <c r="E939" s="18">
        <f>B939*A937</f>
        <v>0</v>
      </c>
      <c r="F939" s="18">
        <f t="shared" ref="F939:F952" si="248">E939*C939</f>
        <v>0</v>
      </c>
      <c r="G939" s="140">
        <v>0.0</v>
      </c>
      <c r="H939" s="18"/>
      <c r="I939" s="89">
        <f t="shared" ref="I939:I952" si="249">H939*E939</f>
        <v>0</v>
      </c>
      <c r="J939" s="116"/>
      <c r="K939" s="3">
        <f t="shared" ref="K939:K952" si="250">J939*I939</f>
        <v>0</v>
      </c>
      <c r="L939" s="3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5.75" customHeight="1">
      <c r="A940" s="2"/>
      <c r="B940" s="89"/>
      <c r="C940" s="89"/>
      <c r="D940" s="18">
        <f t="shared" si="247"/>
        <v>0</v>
      </c>
      <c r="E940" s="18">
        <f>B940*A937</f>
        <v>0</v>
      </c>
      <c r="F940" s="18">
        <f t="shared" si="248"/>
        <v>0</v>
      </c>
      <c r="G940" s="87"/>
      <c r="H940" s="18"/>
      <c r="I940" s="89">
        <f t="shared" si="249"/>
        <v>0</v>
      </c>
      <c r="J940" s="116"/>
      <c r="K940" s="3">
        <f t="shared" si="250"/>
        <v>0</v>
      </c>
      <c r="L940" s="3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5.75" customHeight="1">
      <c r="A941" s="2"/>
      <c r="B941" s="18"/>
      <c r="C941" s="18"/>
      <c r="D941" s="18">
        <f t="shared" si="247"/>
        <v>0</v>
      </c>
      <c r="E941" s="18">
        <f>B941*A937</f>
        <v>0</v>
      </c>
      <c r="F941" s="18">
        <f t="shared" si="248"/>
        <v>0</v>
      </c>
      <c r="G941" s="148" t="s">
        <v>527</v>
      </c>
      <c r="H941" s="18"/>
      <c r="I941" s="89">
        <f t="shared" si="249"/>
        <v>0</v>
      </c>
      <c r="J941" s="116"/>
      <c r="K941" s="3">
        <f t="shared" si="250"/>
        <v>0</v>
      </c>
      <c r="L941" s="3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5.75" customHeight="1">
      <c r="A942" s="2"/>
      <c r="B942" s="18"/>
      <c r="C942" s="18"/>
      <c r="D942" s="18">
        <f t="shared" si="247"/>
        <v>0</v>
      </c>
      <c r="E942" s="18">
        <f>B942*A937</f>
        <v>0</v>
      </c>
      <c r="F942" s="18">
        <f t="shared" si="248"/>
        <v>0</v>
      </c>
      <c r="G942" s="142"/>
      <c r="H942" s="18"/>
      <c r="I942" s="89">
        <f t="shared" si="249"/>
        <v>0</v>
      </c>
      <c r="J942" s="116"/>
      <c r="K942" s="3">
        <f t="shared" si="250"/>
        <v>0</v>
      </c>
      <c r="L942" s="3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5.75" customHeight="1">
      <c r="A943" s="2"/>
      <c r="B943" s="18"/>
      <c r="C943" s="18"/>
      <c r="D943" s="18">
        <f t="shared" si="247"/>
        <v>0</v>
      </c>
      <c r="E943" s="18">
        <f>B943*A937</f>
        <v>0</v>
      </c>
      <c r="F943" s="18">
        <f t="shared" si="248"/>
        <v>0</v>
      </c>
      <c r="G943" s="142"/>
      <c r="H943" s="18"/>
      <c r="I943" s="89">
        <f t="shared" si="249"/>
        <v>0</v>
      </c>
      <c r="J943" s="116"/>
      <c r="K943" s="3">
        <f t="shared" si="250"/>
        <v>0</v>
      </c>
      <c r="L943" s="3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5.75" customHeight="1">
      <c r="A944" s="2"/>
      <c r="B944" s="18"/>
      <c r="C944" s="18"/>
      <c r="D944" s="18">
        <f t="shared" si="247"/>
        <v>0</v>
      </c>
      <c r="E944" s="18">
        <f>B944*A937</f>
        <v>0</v>
      </c>
      <c r="F944" s="18">
        <f t="shared" si="248"/>
        <v>0</v>
      </c>
      <c r="G944" s="87"/>
      <c r="H944" s="18"/>
      <c r="I944" s="89">
        <f t="shared" si="249"/>
        <v>0</v>
      </c>
      <c r="J944" s="116"/>
      <c r="K944" s="3">
        <f t="shared" si="250"/>
        <v>0</v>
      </c>
      <c r="L944" s="3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5.75" customHeight="1">
      <c r="A945" s="2"/>
      <c r="B945" s="18"/>
      <c r="C945" s="18"/>
      <c r="D945" s="18">
        <f t="shared" si="247"/>
        <v>0</v>
      </c>
      <c r="E945" s="18">
        <f>B945*A937</f>
        <v>0</v>
      </c>
      <c r="F945" s="18">
        <f t="shared" si="248"/>
        <v>0</v>
      </c>
      <c r="G945" s="59"/>
      <c r="H945" s="18"/>
      <c r="I945" s="89">
        <f t="shared" si="249"/>
        <v>0</v>
      </c>
      <c r="J945" s="116"/>
      <c r="K945" s="3">
        <f t="shared" si="250"/>
        <v>0</v>
      </c>
      <c r="L945" s="3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5.75" customHeight="1">
      <c r="A946" s="2"/>
      <c r="B946" s="89"/>
      <c r="C946" s="89"/>
      <c r="D946" s="18">
        <f t="shared" si="247"/>
        <v>0</v>
      </c>
      <c r="E946" s="18">
        <f>B946*A937</f>
        <v>0</v>
      </c>
      <c r="F946" s="18">
        <f t="shared" si="248"/>
        <v>0</v>
      </c>
      <c r="G946" s="148" t="s">
        <v>528</v>
      </c>
      <c r="H946" s="18"/>
      <c r="I946" s="89">
        <f t="shared" si="249"/>
        <v>0</v>
      </c>
      <c r="J946" s="116"/>
      <c r="K946" s="3">
        <f t="shared" si="250"/>
        <v>0</v>
      </c>
      <c r="L946" s="3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5.75" customHeight="1">
      <c r="A947" s="2"/>
      <c r="B947" s="89"/>
      <c r="C947" s="89"/>
      <c r="D947" s="18">
        <f t="shared" si="247"/>
        <v>0</v>
      </c>
      <c r="E947" s="18">
        <f>B947*A937</f>
        <v>0</v>
      </c>
      <c r="F947" s="18">
        <f t="shared" si="248"/>
        <v>0</v>
      </c>
      <c r="G947" s="142"/>
      <c r="H947" s="18"/>
      <c r="I947" s="89">
        <f t="shared" si="249"/>
        <v>0</v>
      </c>
      <c r="J947" s="116"/>
      <c r="K947" s="3">
        <f t="shared" si="250"/>
        <v>0</v>
      </c>
      <c r="L947" s="3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5.75" customHeight="1">
      <c r="A948" s="1"/>
      <c r="B948" s="89"/>
      <c r="C948" s="89"/>
      <c r="D948" s="18">
        <f t="shared" si="247"/>
        <v>0</v>
      </c>
      <c r="E948" s="18">
        <f>B948*A937</f>
        <v>0</v>
      </c>
      <c r="F948" s="18">
        <f t="shared" si="248"/>
        <v>0</v>
      </c>
      <c r="G948" s="142"/>
      <c r="H948" s="18"/>
      <c r="I948" s="89">
        <f t="shared" si="249"/>
        <v>0</v>
      </c>
      <c r="J948" s="116"/>
      <c r="K948" s="3">
        <f t="shared" si="250"/>
        <v>0</v>
      </c>
      <c r="L948" s="3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5.75" customHeight="1">
      <c r="A949" s="1"/>
      <c r="B949" s="89"/>
      <c r="C949" s="89"/>
      <c r="D949" s="18">
        <f t="shared" si="247"/>
        <v>0</v>
      </c>
      <c r="E949" s="18">
        <f>B949*A937</f>
        <v>0</v>
      </c>
      <c r="F949" s="18">
        <f t="shared" si="248"/>
        <v>0</v>
      </c>
      <c r="G949" s="142"/>
      <c r="H949" s="18"/>
      <c r="I949" s="89">
        <f t="shared" si="249"/>
        <v>0</v>
      </c>
      <c r="J949" s="116"/>
      <c r="K949" s="3">
        <f t="shared" si="250"/>
        <v>0</v>
      </c>
      <c r="L949" s="3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5.75" customHeight="1">
      <c r="A950" s="31"/>
      <c r="B950" s="89"/>
      <c r="C950" s="89"/>
      <c r="D950" s="95">
        <f t="shared" si="247"/>
        <v>0</v>
      </c>
      <c r="E950" s="95">
        <f>B950*A937</f>
        <v>0</v>
      </c>
      <c r="F950" s="18">
        <f t="shared" si="248"/>
        <v>0</v>
      </c>
      <c r="G950" s="87"/>
      <c r="H950" s="18"/>
      <c r="I950" s="89">
        <f t="shared" si="249"/>
        <v>0</v>
      </c>
      <c r="J950" s="118"/>
      <c r="K950" s="3">
        <f t="shared" si="250"/>
        <v>0</v>
      </c>
      <c r="L950" s="3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5.75" customHeight="1">
      <c r="A951" s="31"/>
      <c r="B951" s="89"/>
      <c r="C951" s="89"/>
      <c r="D951" s="18">
        <f t="shared" si="247"/>
        <v>0</v>
      </c>
      <c r="E951" s="18">
        <f>B951*A937</f>
        <v>0</v>
      </c>
      <c r="F951" s="18">
        <f t="shared" si="248"/>
        <v>0</v>
      </c>
      <c r="G951" s="143">
        <f>F953/A937</f>
        <v>0</v>
      </c>
      <c r="H951" s="18"/>
      <c r="I951" s="89">
        <f t="shared" si="249"/>
        <v>0</v>
      </c>
      <c r="J951" s="3"/>
      <c r="K951" s="3">
        <f t="shared" si="250"/>
        <v>0</v>
      </c>
      <c r="L951" s="3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5.75" customHeight="1">
      <c r="A952" s="31"/>
      <c r="B952" s="89"/>
      <c r="C952" s="89"/>
      <c r="D952" s="18">
        <f t="shared" si="247"/>
        <v>0</v>
      </c>
      <c r="E952" s="18">
        <f>B952*A937</f>
        <v>0</v>
      </c>
      <c r="F952" s="18">
        <f t="shared" si="248"/>
        <v>0</v>
      </c>
      <c r="G952" s="142"/>
      <c r="H952" s="18"/>
      <c r="I952" s="89">
        <f t="shared" si="249"/>
        <v>0</v>
      </c>
      <c r="J952" s="3"/>
      <c r="K952" s="3">
        <f t="shared" si="250"/>
        <v>0</v>
      </c>
      <c r="L952" s="3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5.75" customHeight="1">
      <c r="A953" s="4" t="s">
        <v>495</v>
      </c>
      <c r="B953" s="97">
        <f>SUM(B939:B952)</f>
        <v>0</v>
      </c>
      <c r="C953" s="96"/>
      <c r="D953" s="97">
        <f t="shared" ref="D953:F953" si="251">SUM(D939:D952)</f>
        <v>0</v>
      </c>
      <c r="E953" s="97">
        <f t="shared" si="251"/>
        <v>0</v>
      </c>
      <c r="F953" s="97">
        <f t="shared" si="251"/>
        <v>0</v>
      </c>
      <c r="G953" s="87"/>
      <c r="H953" s="96"/>
      <c r="I953" s="97">
        <f t="shared" ref="I953:L953" si="252">SUM(I939:I952)</f>
        <v>0</v>
      </c>
      <c r="J953" s="98">
        <f t="shared" si="252"/>
        <v>0</v>
      </c>
      <c r="K953" s="98">
        <f t="shared" si="252"/>
        <v>0</v>
      </c>
      <c r="L953" s="98">
        <f t="shared" si="252"/>
        <v>0</v>
      </c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5.75" customHeight="1">
      <c r="A954" s="8"/>
      <c r="B954" s="100"/>
      <c r="C954" s="100"/>
      <c r="D954" s="100"/>
      <c r="E954" s="100"/>
      <c r="F954" s="100"/>
      <c r="G954" s="100"/>
      <c r="H954" s="100"/>
      <c r="I954" s="101" t="s">
        <v>496</v>
      </c>
      <c r="J954" s="100"/>
      <c r="K954" s="100"/>
      <c r="L954" s="101" t="s">
        <v>497</v>
      </c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5.75" customHeight="1">
      <c r="A955" s="8"/>
      <c r="B955" s="100"/>
      <c r="C955" s="100"/>
      <c r="D955" s="100"/>
      <c r="E955" s="100"/>
      <c r="F955" s="100"/>
      <c r="G955" s="100"/>
      <c r="H955" s="100"/>
      <c r="I955" s="104">
        <f>G951*A937</f>
        <v>0</v>
      </c>
      <c r="J955" s="100"/>
      <c r="K955" s="100"/>
      <c r="L955" s="104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5.75" customHeight="1">
      <c r="A958" s="78" t="s">
        <v>478</v>
      </c>
      <c r="B958" s="79" t="s">
        <v>479</v>
      </c>
      <c r="C958" s="75"/>
      <c r="D958" s="76"/>
      <c r="E958" s="80" t="s">
        <v>480</v>
      </c>
      <c r="F958" s="75"/>
      <c r="G958" s="76"/>
      <c r="H958" s="79" t="s">
        <v>481</v>
      </c>
      <c r="I958" s="75"/>
      <c r="J958" s="75"/>
      <c r="K958" s="75"/>
      <c r="L958" s="76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5.75" customHeight="1">
      <c r="A959" s="177">
        <v>4.0</v>
      </c>
      <c r="B959" s="82" t="s">
        <v>482</v>
      </c>
      <c r="C959" s="82" t="s">
        <v>483</v>
      </c>
      <c r="D959" s="82" t="s">
        <v>484</v>
      </c>
      <c r="E959" s="82" t="s">
        <v>485</v>
      </c>
      <c r="F959" s="82" t="s">
        <v>484</v>
      </c>
      <c r="G959" s="82" t="s">
        <v>524</v>
      </c>
      <c r="H959" s="82" t="s">
        <v>486</v>
      </c>
      <c r="I959" s="82" t="s">
        <v>487</v>
      </c>
      <c r="J959" s="147" t="s">
        <v>488</v>
      </c>
      <c r="K959" s="85" t="s">
        <v>489</v>
      </c>
      <c r="L959" s="85" t="s">
        <v>490</v>
      </c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5.75" customHeight="1">
      <c r="A960" s="86" t="s">
        <v>491</v>
      </c>
      <c r="B960" s="87"/>
      <c r="C960" s="87"/>
      <c r="D960" s="87"/>
      <c r="E960" s="87"/>
      <c r="F960" s="87"/>
      <c r="G960" s="87"/>
      <c r="H960" s="87"/>
      <c r="I960" s="87"/>
      <c r="J960" s="115"/>
      <c r="K960" s="87"/>
      <c r="L960" s="8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5.75" customHeight="1">
      <c r="A961" s="2"/>
      <c r="B961" s="89"/>
      <c r="C961" s="89"/>
      <c r="D961" s="18">
        <f t="shared" ref="D961:D974" si="253">C961*B961</f>
        <v>0</v>
      </c>
      <c r="E961" s="18">
        <f>B961*A959</f>
        <v>0</v>
      </c>
      <c r="F961" s="18">
        <f t="shared" ref="F961:F974" si="254">E961*C961</f>
        <v>0</v>
      </c>
      <c r="G961" s="140">
        <v>0.0</v>
      </c>
      <c r="H961" s="18"/>
      <c r="I961" s="89">
        <f t="shared" ref="I961:I974" si="255">H961*E961</f>
        <v>0</v>
      </c>
      <c r="J961" s="116"/>
      <c r="K961" s="3">
        <f t="shared" ref="K961:K974" si="256">J961*I961</f>
        <v>0</v>
      </c>
      <c r="L961" s="3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5.75" customHeight="1">
      <c r="A962" s="2"/>
      <c r="B962" s="89"/>
      <c r="C962" s="89"/>
      <c r="D962" s="18">
        <f t="shared" si="253"/>
        <v>0</v>
      </c>
      <c r="E962" s="18">
        <f>B962*A959</f>
        <v>0</v>
      </c>
      <c r="F962" s="18">
        <f t="shared" si="254"/>
        <v>0</v>
      </c>
      <c r="G962" s="87"/>
      <c r="H962" s="18"/>
      <c r="I962" s="89">
        <f t="shared" si="255"/>
        <v>0</v>
      </c>
      <c r="J962" s="116"/>
      <c r="K962" s="3">
        <f t="shared" si="256"/>
        <v>0</v>
      </c>
      <c r="L962" s="3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5.75" customHeight="1">
      <c r="A963" s="2"/>
      <c r="B963" s="18"/>
      <c r="C963" s="18"/>
      <c r="D963" s="18">
        <f t="shared" si="253"/>
        <v>0</v>
      </c>
      <c r="E963" s="18">
        <f>B963*A959</f>
        <v>0</v>
      </c>
      <c r="F963" s="18">
        <f t="shared" si="254"/>
        <v>0</v>
      </c>
      <c r="G963" s="148" t="s">
        <v>527</v>
      </c>
      <c r="H963" s="18"/>
      <c r="I963" s="89">
        <f t="shared" si="255"/>
        <v>0</v>
      </c>
      <c r="J963" s="116"/>
      <c r="K963" s="3">
        <f t="shared" si="256"/>
        <v>0</v>
      </c>
      <c r="L963" s="3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5.75" customHeight="1">
      <c r="A964" s="2"/>
      <c r="B964" s="18"/>
      <c r="C964" s="18"/>
      <c r="D964" s="18">
        <f t="shared" si="253"/>
        <v>0</v>
      </c>
      <c r="E964" s="18">
        <f>B964*A959</f>
        <v>0</v>
      </c>
      <c r="F964" s="18">
        <f t="shared" si="254"/>
        <v>0</v>
      </c>
      <c r="G964" s="142"/>
      <c r="H964" s="18"/>
      <c r="I964" s="89">
        <f t="shared" si="255"/>
        <v>0</v>
      </c>
      <c r="J964" s="116"/>
      <c r="K964" s="3">
        <f t="shared" si="256"/>
        <v>0</v>
      </c>
      <c r="L964" s="3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5.75" customHeight="1">
      <c r="A965" s="2"/>
      <c r="B965" s="18"/>
      <c r="C965" s="18"/>
      <c r="D965" s="18">
        <f t="shared" si="253"/>
        <v>0</v>
      </c>
      <c r="E965" s="18">
        <f>B965*A959</f>
        <v>0</v>
      </c>
      <c r="F965" s="18">
        <f t="shared" si="254"/>
        <v>0</v>
      </c>
      <c r="G965" s="142"/>
      <c r="H965" s="18"/>
      <c r="I965" s="89">
        <f t="shared" si="255"/>
        <v>0</v>
      </c>
      <c r="J965" s="116"/>
      <c r="K965" s="3">
        <f t="shared" si="256"/>
        <v>0</v>
      </c>
      <c r="L965" s="3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5.75" customHeight="1">
      <c r="A966" s="2"/>
      <c r="B966" s="18"/>
      <c r="C966" s="18"/>
      <c r="D966" s="18">
        <f t="shared" si="253"/>
        <v>0</v>
      </c>
      <c r="E966" s="18">
        <f>B966*A959</f>
        <v>0</v>
      </c>
      <c r="F966" s="18">
        <f t="shared" si="254"/>
        <v>0</v>
      </c>
      <c r="G966" s="87"/>
      <c r="H966" s="18"/>
      <c r="I966" s="89">
        <f t="shared" si="255"/>
        <v>0</v>
      </c>
      <c r="J966" s="116"/>
      <c r="K966" s="3">
        <f t="shared" si="256"/>
        <v>0</v>
      </c>
      <c r="L966" s="3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5.75" customHeight="1">
      <c r="A967" s="2"/>
      <c r="B967" s="18"/>
      <c r="C967" s="18"/>
      <c r="D967" s="18">
        <f t="shared" si="253"/>
        <v>0</v>
      </c>
      <c r="E967" s="18">
        <f>B967*A959</f>
        <v>0</v>
      </c>
      <c r="F967" s="18">
        <f t="shared" si="254"/>
        <v>0</v>
      </c>
      <c r="G967" s="59"/>
      <c r="H967" s="18"/>
      <c r="I967" s="89">
        <f t="shared" si="255"/>
        <v>0</v>
      </c>
      <c r="J967" s="116"/>
      <c r="K967" s="3">
        <f t="shared" si="256"/>
        <v>0</v>
      </c>
      <c r="L967" s="3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5.75" customHeight="1">
      <c r="A968" s="2"/>
      <c r="B968" s="89"/>
      <c r="C968" s="89"/>
      <c r="D968" s="18">
        <f t="shared" si="253"/>
        <v>0</v>
      </c>
      <c r="E968" s="18">
        <f>B968*A959</f>
        <v>0</v>
      </c>
      <c r="F968" s="18">
        <f t="shared" si="254"/>
        <v>0</v>
      </c>
      <c r="G968" s="148" t="s">
        <v>528</v>
      </c>
      <c r="H968" s="18"/>
      <c r="I968" s="89">
        <f t="shared" si="255"/>
        <v>0</v>
      </c>
      <c r="J968" s="116"/>
      <c r="K968" s="3">
        <f t="shared" si="256"/>
        <v>0</v>
      </c>
      <c r="L968" s="3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5.75" customHeight="1">
      <c r="A969" s="2"/>
      <c r="B969" s="89"/>
      <c r="C969" s="89"/>
      <c r="D969" s="18">
        <f t="shared" si="253"/>
        <v>0</v>
      </c>
      <c r="E969" s="18">
        <f>B969*A959</f>
        <v>0</v>
      </c>
      <c r="F969" s="18">
        <f t="shared" si="254"/>
        <v>0</v>
      </c>
      <c r="G969" s="142"/>
      <c r="H969" s="18"/>
      <c r="I969" s="89">
        <f t="shared" si="255"/>
        <v>0</v>
      </c>
      <c r="J969" s="116"/>
      <c r="K969" s="3">
        <f t="shared" si="256"/>
        <v>0</v>
      </c>
      <c r="L969" s="3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5.75" customHeight="1">
      <c r="A970" s="1"/>
      <c r="B970" s="89"/>
      <c r="C970" s="89"/>
      <c r="D970" s="18">
        <f t="shared" si="253"/>
        <v>0</v>
      </c>
      <c r="E970" s="18">
        <f>B970*A959</f>
        <v>0</v>
      </c>
      <c r="F970" s="18">
        <f t="shared" si="254"/>
        <v>0</v>
      </c>
      <c r="G970" s="142"/>
      <c r="H970" s="18"/>
      <c r="I970" s="89">
        <f t="shared" si="255"/>
        <v>0</v>
      </c>
      <c r="J970" s="116"/>
      <c r="K970" s="3">
        <f t="shared" si="256"/>
        <v>0</v>
      </c>
      <c r="L970" s="3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5.75" customHeight="1">
      <c r="A971" s="1"/>
      <c r="B971" s="89"/>
      <c r="C971" s="89"/>
      <c r="D971" s="18">
        <f t="shared" si="253"/>
        <v>0</v>
      </c>
      <c r="E971" s="18">
        <f>B971*A959</f>
        <v>0</v>
      </c>
      <c r="F971" s="18">
        <f t="shared" si="254"/>
        <v>0</v>
      </c>
      <c r="G971" s="142"/>
      <c r="H971" s="18"/>
      <c r="I971" s="89">
        <f t="shared" si="255"/>
        <v>0</v>
      </c>
      <c r="J971" s="116"/>
      <c r="K971" s="3">
        <f t="shared" si="256"/>
        <v>0</v>
      </c>
      <c r="L971" s="3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5.75" customHeight="1">
      <c r="A972" s="31"/>
      <c r="B972" s="89"/>
      <c r="C972" s="89"/>
      <c r="D972" s="95">
        <f t="shared" si="253"/>
        <v>0</v>
      </c>
      <c r="E972" s="95">
        <f>B972*A959</f>
        <v>0</v>
      </c>
      <c r="F972" s="18">
        <f t="shared" si="254"/>
        <v>0</v>
      </c>
      <c r="G972" s="87"/>
      <c r="H972" s="18"/>
      <c r="I972" s="89">
        <f t="shared" si="255"/>
        <v>0</v>
      </c>
      <c r="J972" s="118"/>
      <c r="K972" s="3">
        <f t="shared" si="256"/>
        <v>0</v>
      </c>
      <c r="L972" s="3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5.75" customHeight="1">
      <c r="A973" s="31"/>
      <c r="B973" s="89"/>
      <c r="C973" s="89"/>
      <c r="D973" s="18">
        <f t="shared" si="253"/>
        <v>0</v>
      </c>
      <c r="E973" s="18">
        <f>B973*A959</f>
        <v>0</v>
      </c>
      <c r="F973" s="18">
        <f t="shared" si="254"/>
        <v>0</v>
      </c>
      <c r="G973" s="143">
        <f>F975/A959</f>
        <v>0</v>
      </c>
      <c r="H973" s="18"/>
      <c r="I973" s="89">
        <f t="shared" si="255"/>
        <v>0</v>
      </c>
      <c r="J973" s="3"/>
      <c r="K973" s="3">
        <f t="shared" si="256"/>
        <v>0</v>
      </c>
      <c r="L973" s="3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5.75" customHeight="1">
      <c r="A974" s="31"/>
      <c r="B974" s="89"/>
      <c r="C974" s="89"/>
      <c r="D974" s="18">
        <f t="shared" si="253"/>
        <v>0</v>
      </c>
      <c r="E974" s="18">
        <f>B974*A959</f>
        <v>0</v>
      </c>
      <c r="F974" s="18">
        <f t="shared" si="254"/>
        <v>0</v>
      </c>
      <c r="G974" s="142"/>
      <c r="H974" s="18"/>
      <c r="I974" s="89">
        <f t="shared" si="255"/>
        <v>0</v>
      </c>
      <c r="J974" s="3"/>
      <c r="K974" s="3">
        <f t="shared" si="256"/>
        <v>0</v>
      </c>
      <c r="L974" s="3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5.75" customHeight="1">
      <c r="A975" s="4" t="s">
        <v>495</v>
      </c>
      <c r="B975" s="97">
        <f>SUM(B961:B974)</f>
        <v>0</v>
      </c>
      <c r="C975" s="96"/>
      <c r="D975" s="97">
        <f t="shared" ref="D975:F975" si="257">SUM(D961:D974)</f>
        <v>0</v>
      </c>
      <c r="E975" s="97">
        <f t="shared" si="257"/>
        <v>0</v>
      </c>
      <c r="F975" s="97">
        <f t="shared" si="257"/>
        <v>0</v>
      </c>
      <c r="G975" s="87"/>
      <c r="H975" s="96"/>
      <c r="I975" s="97">
        <f t="shared" ref="I975:L975" si="258">SUM(I961:I974)</f>
        <v>0</v>
      </c>
      <c r="J975" s="98">
        <f t="shared" si="258"/>
        <v>0</v>
      </c>
      <c r="K975" s="98">
        <f t="shared" si="258"/>
        <v>0</v>
      </c>
      <c r="L975" s="98">
        <f t="shared" si="258"/>
        <v>0</v>
      </c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5.75" customHeight="1">
      <c r="A976" s="8"/>
      <c r="B976" s="100"/>
      <c r="C976" s="100"/>
      <c r="D976" s="100"/>
      <c r="E976" s="100"/>
      <c r="F976" s="100"/>
      <c r="G976" s="100"/>
      <c r="H976" s="100"/>
      <c r="I976" s="101" t="s">
        <v>496</v>
      </c>
      <c r="J976" s="100"/>
      <c r="K976" s="100"/>
      <c r="L976" s="101" t="s">
        <v>497</v>
      </c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5.75" customHeight="1">
      <c r="A977" s="8"/>
      <c r="B977" s="100"/>
      <c r="C977" s="100"/>
      <c r="D977" s="100"/>
      <c r="E977" s="100"/>
      <c r="F977" s="100"/>
      <c r="G977" s="100"/>
      <c r="H977" s="100"/>
      <c r="I977" s="104">
        <f>G973*A959</f>
        <v>0</v>
      </c>
      <c r="J977" s="100"/>
      <c r="K977" s="100"/>
      <c r="L977" s="104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5.75" customHeight="1">
      <c r="A980" s="66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6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5.75" customHeight="1">
      <c r="A981" s="78" t="s">
        <v>478</v>
      </c>
      <c r="B981" s="79" t="s">
        <v>479</v>
      </c>
      <c r="C981" s="75"/>
      <c r="D981" s="76"/>
      <c r="E981" s="80" t="s">
        <v>480</v>
      </c>
      <c r="F981" s="75"/>
      <c r="G981" s="76"/>
      <c r="H981" s="79" t="s">
        <v>481</v>
      </c>
      <c r="I981" s="75"/>
      <c r="J981" s="75"/>
      <c r="K981" s="75"/>
      <c r="L981" s="76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5.75" customHeight="1">
      <c r="A982" s="177">
        <v>4.0</v>
      </c>
      <c r="B982" s="82" t="s">
        <v>482</v>
      </c>
      <c r="C982" s="82" t="s">
        <v>483</v>
      </c>
      <c r="D982" s="82" t="s">
        <v>484</v>
      </c>
      <c r="E982" s="82" t="s">
        <v>485</v>
      </c>
      <c r="F982" s="82" t="s">
        <v>484</v>
      </c>
      <c r="G982" s="82" t="s">
        <v>524</v>
      </c>
      <c r="H982" s="82" t="s">
        <v>486</v>
      </c>
      <c r="I982" s="82" t="s">
        <v>487</v>
      </c>
      <c r="J982" s="147" t="s">
        <v>488</v>
      </c>
      <c r="K982" s="85" t="s">
        <v>489</v>
      </c>
      <c r="L982" s="85" t="s">
        <v>490</v>
      </c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5.75" customHeight="1">
      <c r="A983" s="86" t="s">
        <v>491</v>
      </c>
      <c r="B983" s="87"/>
      <c r="C983" s="87"/>
      <c r="D983" s="87"/>
      <c r="E983" s="87"/>
      <c r="F983" s="87"/>
      <c r="G983" s="87"/>
      <c r="H983" s="87"/>
      <c r="I983" s="87"/>
      <c r="J983" s="115"/>
      <c r="K983" s="87"/>
      <c r="L983" s="8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5.75" customHeight="1">
      <c r="A984" s="2"/>
      <c r="B984" s="89"/>
      <c r="C984" s="89"/>
      <c r="D984" s="18">
        <f t="shared" ref="D984:D997" si="259">C984*B984</f>
        <v>0</v>
      </c>
      <c r="E984" s="18">
        <f>B984*A982</f>
        <v>0</v>
      </c>
      <c r="F984" s="18">
        <f t="shared" ref="F984:F997" si="260">E984*C984</f>
        <v>0</v>
      </c>
      <c r="G984" s="140">
        <v>0.0</v>
      </c>
      <c r="H984" s="18"/>
      <c r="I984" s="89">
        <f t="shared" ref="I984:I997" si="261">H984*E984</f>
        <v>0</v>
      </c>
      <c r="J984" s="116"/>
      <c r="K984" s="3">
        <f t="shared" ref="K984:K997" si="262">J984*I984</f>
        <v>0</v>
      </c>
      <c r="L984" s="3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5.75" customHeight="1">
      <c r="A985" s="2"/>
      <c r="B985" s="89"/>
      <c r="C985" s="89"/>
      <c r="D985" s="18">
        <f t="shared" si="259"/>
        <v>0</v>
      </c>
      <c r="E985" s="18">
        <f>B985*A982</f>
        <v>0</v>
      </c>
      <c r="F985" s="18">
        <f t="shared" si="260"/>
        <v>0</v>
      </c>
      <c r="G985" s="87"/>
      <c r="H985" s="18"/>
      <c r="I985" s="89">
        <f t="shared" si="261"/>
        <v>0</v>
      </c>
      <c r="J985" s="116"/>
      <c r="K985" s="3">
        <f t="shared" si="262"/>
        <v>0</v>
      </c>
      <c r="L985" s="3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5.75" customHeight="1">
      <c r="A986" s="2"/>
      <c r="B986" s="18"/>
      <c r="C986" s="18"/>
      <c r="D986" s="18">
        <f t="shared" si="259"/>
        <v>0</v>
      </c>
      <c r="E986" s="18">
        <f>B986*A982</f>
        <v>0</v>
      </c>
      <c r="F986" s="18">
        <f t="shared" si="260"/>
        <v>0</v>
      </c>
      <c r="G986" s="148" t="s">
        <v>527</v>
      </c>
      <c r="H986" s="18"/>
      <c r="I986" s="89">
        <f t="shared" si="261"/>
        <v>0</v>
      </c>
      <c r="J986" s="116"/>
      <c r="K986" s="3">
        <f t="shared" si="262"/>
        <v>0</v>
      </c>
      <c r="L986" s="3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5.75" customHeight="1">
      <c r="A987" s="2"/>
      <c r="B987" s="18"/>
      <c r="C987" s="18"/>
      <c r="D987" s="18">
        <f t="shared" si="259"/>
        <v>0</v>
      </c>
      <c r="E987" s="18">
        <f>B987*A982</f>
        <v>0</v>
      </c>
      <c r="F987" s="18">
        <f t="shared" si="260"/>
        <v>0</v>
      </c>
      <c r="G987" s="142"/>
      <c r="H987" s="18"/>
      <c r="I987" s="89">
        <f t="shared" si="261"/>
        <v>0</v>
      </c>
      <c r="J987" s="116"/>
      <c r="K987" s="3">
        <f t="shared" si="262"/>
        <v>0</v>
      </c>
      <c r="L987" s="3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5.75" customHeight="1">
      <c r="A988" s="2"/>
      <c r="B988" s="18"/>
      <c r="C988" s="18"/>
      <c r="D988" s="18">
        <f t="shared" si="259"/>
        <v>0</v>
      </c>
      <c r="E988" s="18">
        <f>B988*A982</f>
        <v>0</v>
      </c>
      <c r="F988" s="18">
        <f t="shared" si="260"/>
        <v>0</v>
      </c>
      <c r="G988" s="142"/>
      <c r="H988" s="18"/>
      <c r="I988" s="89">
        <f t="shared" si="261"/>
        <v>0</v>
      </c>
      <c r="J988" s="116"/>
      <c r="K988" s="3">
        <f t="shared" si="262"/>
        <v>0</v>
      </c>
      <c r="L988" s="3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5.75" customHeight="1">
      <c r="A989" s="2"/>
      <c r="B989" s="18"/>
      <c r="C989" s="18"/>
      <c r="D989" s="18">
        <f t="shared" si="259"/>
        <v>0</v>
      </c>
      <c r="E989" s="18">
        <f>B989*A982</f>
        <v>0</v>
      </c>
      <c r="F989" s="18">
        <f t="shared" si="260"/>
        <v>0</v>
      </c>
      <c r="G989" s="87"/>
      <c r="H989" s="18"/>
      <c r="I989" s="89">
        <f t="shared" si="261"/>
        <v>0</v>
      </c>
      <c r="J989" s="116"/>
      <c r="K989" s="3">
        <f t="shared" si="262"/>
        <v>0</v>
      </c>
      <c r="L989" s="3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5.75" customHeight="1">
      <c r="A990" s="2"/>
      <c r="B990" s="18"/>
      <c r="C990" s="18"/>
      <c r="D990" s="18">
        <f t="shared" si="259"/>
        <v>0</v>
      </c>
      <c r="E990" s="18">
        <f>B990*A982</f>
        <v>0</v>
      </c>
      <c r="F990" s="18">
        <f t="shared" si="260"/>
        <v>0</v>
      </c>
      <c r="G990" s="59"/>
      <c r="H990" s="18"/>
      <c r="I990" s="89">
        <f t="shared" si="261"/>
        <v>0</v>
      </c>
      <c r="J990" s="116"/>
      <c r="K990" s="3">
        <f t="shared" si="262"/>
        <v>0</v>
      </c>
      <c r="L990" s="3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5.75" customHeight="1">
      <c r="A991" s="2"/>
      <c r="B991" s="89"/>
      <c r="C991" s="89"/>
      <c r="D991" s="18">
        <f t="shared" si="259"/>
        <v>0</v>
      </c>
      <c r="E991" s="18">
        <f>B991*A982</f>
        <v>0</v>
      </c>
      <c r="F991" s="18">
        <f t="shared" si="260"/>
        <v>0</v>
      </c>
      <c r="G991" s="148" t="s">
        <v>528</v>
      </c>
      <c r="H991" s="18"/>
      <c r="I991" s="89">
        <f t="shared" si="261"/>
        <v>0</v>
      </c>
      <c r="J991" s="116"/>
      <c r="K991" s="3">
        <f t="shared" si="262"/>
        <v>0</v>
      </c>
      <c r="L991" s="3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5.75" customHeight="1">
      <c r="A992" s="2"/>
      <c r="B992" s="89"/>
      <c r="C992" s="89"/>
      <c r="D992" s="18">
        <f t="shared" si="259"/>
        <v>0</v>
      </c>
      <c r="E992" s="18">
        <f>B992*A982</f>
        <v>0</v>
      </c>
      <c r="F992" s="18">
        <f t="shared" si="260"/>
        <v>0</v>
      </c>
      <c r="G992" s="142"/>
      <c r="H992" s="18"/>
      <c r="I992" s="89">
        <f t="shared" si="261"/>
        <v>0</v>
      </c>
      <c r="J992" s="116"/>
      <c r="K992" s="3">
        <f t="shared" si="262"/>
        <v>0</v>
      </c>
      <c r="L992" s="3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5.75" customHeight="1">
      <c r="A993" s="1"/>
      <c r="B993" s="89"/>
      <c r="C993" s="89"/>
      <c r="D993" s="18">
        <f t="shared" si="259"/>
        <v>0</v>
      </c>
      <c r="E993" s="18">
        <f>B993*A982</f>
        <v>0</v>
      </c>
      <c r="F993" s="18">
        <f t="shared" si="260"/>
        <v>0</v>
      </c>
      <c r="G993" s="142"/>
      <c r="H993" s="18"/>
      <c r="I993" s="89">
        <f t="shared" si="261"/>
        <v>0</v>
      </c>
      <c r="J993" s="116"/>
      <c r="K993" s="3">
        <f t="shared" si="262"/>
        <v>0</v>
      </c>
      <c r="L993" s="3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5.75" customHeight="1">
      <c r="A994" s="1"/>
      <c r="B994" s="89"/>
      <c r="C994" s="89"/>
      <c r="D994" s="18">
        <f t="shared" si="259"/>
        <v>0</v>
      </c>
      <c r="E994" s="18">
        <f>B994*A982</f>
        <v>0</v>
      </c>
      <c r="F994" s="18">
        <f t="shared" si="260"/>
        <v>0</v>
      </c>
      <c r="G994" s="142"/>
      <c r="H994" s="18"/>
      <c r="I994" s="89">
        <f t="shared" si="261"/>
        <v>0</v>
      </c>
      <c r="J994" s="116"/>
      <c r="K994" s="3">
        <f t="shared" si="262"/>
        <v>0</v>
      </c>
      <c r="L994" s="3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5.75" customHeight="1">
      <c r="A995" s="31"/>
      <c r="B995" s="89"/>
      <c r="C995" s="89"/>
      <c r="D995" s="95">
        <f t="shared" si="259"/>
        <v>0</v>
      </c>
      <c r="E995" s="95">
        <f>B995*A982</f>
        <v>0</v>
      </c>
      <c r="F995" s="18">
        <f t="shared" si="260"/>
        <v>0</v>
      </c>
      <c r="G995" s="87"/>
      <c r="H995" s="18"/>
      <c r="I995" s="89">
        <f t="shared" si="261"/>
        <v>0</v>
      </c>
      <c r="J995" s="118"/>
      <c r="K995" s="3">
        <f t="shared" si="262"/>
        <v>0</v>
      </c>
      <c r="L995" s="3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5.75" customHeight="1">
      <c r="A996" s="31"/>
      <c r="B996" s="89"/>
      <c r="C996" s="89"/>
      <c r="D996" s="18">
        <f t="shared" si="259"/>
        <v>0</v>
      </c>
      <c r="E996" s="18">
        <f>B996*A982</f>
        <v>0</v>
      </c>
      <c r="F996" s="18">
        <f t="shared" si="260"/>
        <v>0</v>
      </c>
      <c r="G996" s="143">
        <f>F998/A982</f>
        <v>0</v>
      </c>
      <c r="H996" s="18"/>
      <c r="I996" s="89">
        <f t="shared" si="261"/>
        <v>0</v>
      </c>
      <c r="J996" s="3"/>
      <c r="K996" s="3">
        <f t="shared" si="262"/>
        <v>0</v>
      </c>
      <c r="L996" s="3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5.75" customHeight="1">
      <c r="A997" s="31"/>
      <c r="B997" s="89"/>
      <c r="C997" s="89"/>
      <c r="D997" s="18">
        <f t="shared" si="259"/>
        <v>0</v>
      </c>
      <c r="E997" s="18">
        <f>B997*A982</f>
        <v>0</v>
      </c>
      <c r="F997" s="18">
        <f t="shared" si="260"/>
        <v>0</v>
      </c>
      <c r="G997" s="142"/>
      <c r="H997" s="18"/>
      <c r="I997" s="89">
        <f t="shared" si="261"/>
        <v>0</v>
      </c>
      <c r="J997" s="3"/>
      <c r="K997" s="3">
        <f t="shared" si="262"/>
        <v>0</v>
      </c>
      <c r="L997" s="3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5.75" customHeight="1">
      <c r="A998" s="4" t="s">
        <v>495</v>
      </c>
      <c r="B998" s="97">
        <f>SUM(B984:B997)</f>
        <v>0</v>
      </c>
      <c r="C998" s="96"/>
      <c r="D998" s="97">
        <f t="shared" ref="D998:F998" si="263">SUM(D984:D997)</f>
        <v>0</v>
      </c>
      <c r="E998" s="97">
        <f t="shared" si="263"/>
        <v>0</v>
      </c>
      <c r="F998" s="97">
        <f t="shared" si="263"/>
        <v>0</v>
      </c>
      <c r="G998" s="87"/>
      <c r="H998" s="96"/>
      <c r="I998" s="97">
        <f t="shared" ref="I998:L998" si="264">SUM(I984:I997)</f>
        <v>0</v>
      </c>
      <c r="J998" s="98">
        <f t="shared" si="264"/>
        <v>0</v>
      </c>
      <c r="K998" s="98">
        <f t="shared" si="264"/>
        <v>0</v>
      </c>
      <c r="L998" s="98">
        <f t="shared" si="264"/>
        <v>0</v>
      </c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5.75" customHeight="1">
      <c r="A999" s="8"/>
      <c r="B999" s="100"/>
      <c r="C999" s="100"/>
      <c r="D999" s="100"/>
      <c r="E999" s="100"/>
      <c r="F999" s="100"/>
      <c r="G999" s="100"/>
      <c r="H999" s="100"/>
      <c r="I999" s="101" t="s">
        <v>496</v>
      </c>
      <c r="J999" s="100"/>
      <c r="K999" s="100"/>
      <c r="L999" s="101" t="s">
        <v>497</v>
      </c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5.75" customHeight="1">
      <c r="A1000" s="8"/>
      <c r="B1000" s="100"/>
      <c r="C1000" s="100"/>
      <c r="D1000" s="100"/>
      <c r="E1000" s="100"/>
      <c r="F1000" s="100"/>
      <c r="G1000" s="100"/>
      <c r="H1000" s="100"/>
      <c r="I1000" s="104">
        <f>G996*A982</f>
        <v>0</v>
      </c>
      <c r="J1000" s="100"/>
      <c r="K1000" s="100"/>
      <c r="L1000" s="104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5.75" customHeight="1">
      <c r="A1001" s="8"/>
      <c r="B1001" s="100"/>
      <c r="C1001" s="100"/>
      <c r="D1001" s="100"/>
      <c r="E1001" s="100"/>
      <c r="F1001" s="100"/>
      <c r="G1001" s="100"/>
      <c r="H1001" s="100"/>
      <c r="I1001" s="107"/>
      <c r="J1001" s="100"/>
      <c r="K1001" s="100"/>
      <c r="L1001" s="10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5.7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5.75" customHeight="1">
      <c r="A1003" s="66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6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5.75" customHeight="1">
      <c r="A1004" s="78" t="s">
        <v>478</v>
      </c>
      <c r="B1004" s="79" t="s">
        <v>479</v>
      </c>
      <c r="C1004" s="75"/>
      <c r="D1004" s="76"/>
      <c r="E1004" s="80" t="s">
        <v>480</v>
      </c>
      <c r="F1004" s="75"/>
      <c r="G1004" s="76"/>
      <c r="H1004" s="79" t="s">
        <v>481</v>
      </c>
      <c r="I1004" s="75"/>
      <c r="J1004" s="75"/>
      <c r="K1004" s="75"/>
      <c r="L1004" s="76"/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5.75" customHeight="1">
      <c r="A1005" s="177">
        <v>4.0</v>
      </c>
      <c r="B1005" s="82" t="s">
        <v>482</v>
      </c>
      <c r="C1005" s="82" t="s">
        <v>483</v>
      </c>
      <c r="D1005" s="82" t="s">
        <v>484</v>
      </c>
      <c r="E1005" s="82" t="s">
        <v>485</v>
      </c>
      <c r="F1005" s="82" t="s">
        <v>484</v>
      </c>
      <c r="G1005" s="82" t="s">
        <v>524</v>
      </c>
      <c r="H1005" s="82" t="s">
        <v>486</v>
      </c>
      <c r="I1005" s="82" t="s">
        <v>487</v>
      </c>
      <c r="J1005" s="147" t="s">
        <v>488</v>
      </c>
      <c r="K1005" s="85" t="s">
        <v>489</v>
      </c>
      <c r="L1005" s="85" t="s">
        <v>490</v>
      </c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  <row r="1006" ht="15.75" customHeight="1">
      <c r="A1006" s="86" t="s">
        <v>491</v>
      </c>
      <c r="B1006" s="87"/>
      <c r="C1006" s="87"/>
      <c r="D1006" s="87"/>
      <c r="E1006" s="87"/>
      <c r="F1006" s="87"/>
      <c r="G1006" s="87"/>
      <c r="H1006" s="87"/>
      <c r="I1006" s="87"/>
      <c r="J1006" s="115"/>
      <c r="K1006" s="87"/>
      <c r="L1006" s="87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</row>
    <row r="1007" ht="15.75" customHeight="1">
      <c r="A1007" s="2"/>
      <c r="B1007" s="89"/>
      <c r="C1007" s="89"/>
      <c r="D1007" s="18">
        <f t="shared" ref="D1007:D1020" si="265">C1007*B1007</f>
        <v>0</v>
      </c>
      <c r="E1007" s="18">
        <f>B1007*A1005</f>
        <v>0</v>
      </c>
      <c r="F1007" s="18">
        <f t="shared" ref="F1007:F1020" si="266">E1007*C1007</f>
        <v>0</v>
      </c>
      <c r="G1007" s="140">
        <v>0.0</v>
      </c>
      <c r="H1007" s="18"/>
      <c r="I1007" s="89">
        <f t="shared" ref="I1007:I1020" si="267">H1007*E1007</f>
        <v>0</v>
      </c>
      <c r="J1007" s="116"/>
      <c r="K1007" s="3">
        <f t="shared" ref="K1007:K1020" si="268">J1007*I1007</f>
        <v>0</v>
      </c>
      <c r="L1007" s="3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</row>
    <row r="1008" ht="15.75" customHeight="1">
      <c r="A1008" s="2"/>
      <c r="B1008" s="89"/>
      <c r="C1008" s="89"/>
      <c r="D1008" s="18">
        <f t="shared" si="265"/>
        <v>0</v>
      </c>
      <c r="E1008" s="18">
        <f>B1008*A1005</f>
        <v>0</v>
      </c>
      <c r="F1008" s="18">
        <f t="shared" si="266"/>
        <v>0</v>
      </c>
      <c r="G1008" s="87"/>
      <c r="H1008" s="18"/>
      <c r="I1008" s="89">
        <f t="shared" si="267"/>
        <v>0</v>
      </c>
      <c r="J1008" s="116"/>
      <c r="K1008" s="3">
        <f t="shared" si="268"/>
        <v>0</v>
      </c>
      <c r="L1008" s="3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</row>
    <row r="1009" ht="15.75" customHeight="1">
      <c r="A1009" s="2"/>
      <c r="B1009" s="18"/>
      <c r="C1009" s="18"/>
      <c r="D1009" s="18">
        <f t="shared" si="265"/>
        <v>0</v>
      </c>
      <c r="E1009" s="18">
        <f>B1009*A1005</f>
        <v>0</v>
      </c>
      <c r="F1009" s="18">
        <f t="shared" si="266"/>
        <v>0</v>
      </c>
      <c r="G1009" s="148" t="s">
        <v>527</v>
      </c>
      <c r="H1009" s="18"/>
      <c r="I1009" s="89">
        <f t="shared" si="267"/>
        <v>0</v>
      </c>
      <c r="J1009" s="116"/>
      <c r="K1009" s="3">
        <f t="shared" si="268"/>
        <v>0</v>
      </c>
      <c r="L1009" s="3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</row>
    <row r="1010" ht="15.75" customHeight="1">
      <c r="A1010" s="2"/>
      <c r="B1010" s="18"/>
      <c r="C1010" s="18"/>
      <c r="D1010" s="18">
        <f t="shared" si="265"/>
        <v>0</v>
      </c>
      <c r="E1010" s="18">
        <f>B1010*A1005</f>
        <v>0</v>
      </c>
      <c r="F1010" s="18">
        <f t="shared" si="266"/>
        <v>0</v>
      </c>
      <c r="G1010" s="142"/>
      <c r="H1010" s="18"/>
      <c r="I1010" s="89">
        <f t="shared" si="267"/>
        <v>0</v>
      </c>
      <c r="J1010" s="116"/>
      <c r="K1010" s="3">
        <f t="shared" si="268"/>
        <v>0</v>
      </c>
      <c r="L1010" s="3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</row>
    <row r="1011" ht="15.75" customHeight="1">
      <c r="A1011" s="2"/>
      <c r="B1011" s="18"/>
      <c r="C1011" s="18"/>
      <c r="D1011" s="18">
        <f t="shared" si="265"/>
        <v>0</v>
      </c>
      <c r="E1011" s="18">
        <f>B1011*A1005</f>
        <v>0</v>
      </c>
      <c r="F1011" s="18">
        <f t="shared" si="266"/>
        <v>0</v>
      </c>
      <c r="G1011" s="142"/>
      <c r="H1011" s="18"/>
      <c r="I1011" s="89">
        <f t="shared" si="267"/>
        <v>0</v>
      </c>
      <c r="J1011" s="116"/>
      <c r="K1011" s="3">
        <f t="shared" si="268"/>
        <v>0</v>
      </c>
      <c r="L1011" s="3"/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</row>
    <row r="1012" ht="15.75" customHeight="1">
      <c r="A1012" s="2"/>
      <c r="B1012" s="18"/>
      <c r="C1012" s="18"/>
      <c r="D1012" s="18">
        <f t="shared" si="265"/>
        <v>0</v>
      </c>
      <c r="E1012" s="18">
        <f>B1012*A1005</f>
        <v>0</v>
      </c>
      <c r="F1012" s="18">
        <f t="shared" si="266"/>
        <v>0</v>
      </c>
      <c r="G1012" s="87"/>
      <c r="H1012" s="18"/>
      <c r="I1012" s="89">
        <f t="shared" si="267"/>
        <v>0</v>
      </c>
      <c r="J1012" s="116"/>
      <c r="K1012" s="3">
        <f t="shared" si="268"/>
        <v>0</v>
      </c>
      <c r="L1012" s="3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</row>
    <row r="1013" ht="15.75" customHeight="1">
      <c r="A1013" s="2"/>
      <c r="B1013" s="18"/>
      <c r="C1013" s="18"/>
      <c r="D1013" s="18">
        <f t="shared" si="265"/>
        <v>0</v>
      </c>
      <c r="E1013" s="18">
        <f>B1013*A1005</f>
        <v>0</v>
      </c>
      <c r="F1013" s="18">
        <f t="shared" si="266"/>
        <v>0</v>
      </c>
      <c r="G1013" s="59"/>
      <c r="H1013" s="18"/>
      <c r="I1013" s="89">
        <f t="shared" si="267"/>
        <v>0</v>
      </c>
      <c r="J1013" s="116"/>
      <c r="K1013" s="3">
        <f t="shared" si="268"/>
        <v>0</v>
      </c>
      <c r="L1013" s="3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</row>
    <row r="1014" ht="15.75" customHeight="1">
      <c r="A1014" s="2"/>
      <c r="B1014" s="89"/>
      <c r="C1014" s="89"/>
      <c r="D1014" s="18">
        <f t="shared" si="265"/>
        <v>0</v>
      </c>
      <c r="E1014" s="18">
        <f>B1014*A1005</f>
        <v>0</v>
      </c>
      <c r="F1014" s="18">
        <f t="shared" si="266"/>
        <v>0</v>
      </c>
      <c r="G1014" s="148" t="s">
        <v>528</v>
      </c>
      <c r="H1014" s="18"/>
      <c r="I1014" s="89">
        <f t="shared" si="267"/>
        <v>0</v>
      </c>
      <c r="J1014" s="116"/>
      <c r="K1014" s="3">
        <f t="shared" si="268"/>
        <v>0</v>
      </c>
      <c r="L1014" s="3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</row>
    <row r="1015" ht="15.75" customHeight="1">
      <c r="A1015" s="2"/>
      <c r="B1015" s="89"/>
      <c r="C1015" s="89"/>
      <c r="D1015" s="18">
        <f t="shared" si="265"/>
        <v>0</v>
      </c>
      <c r="E1015" s="18">
        <f>B1015*A1005</f>
        <v>0</v>
      </c>
      <c r="F1015" s="18">
        <f t="shared" si="266"/>
        <v>0</v>
      </c>
      <c r="G1015" s="142"/>
      <c r="H1015" s="18"/>
      <c r="I1015" s="89">
        <f t="shared" si="267"/>
        <v>0</v>
      </c>
      <c r="J1015" s="116"/>
      <c r="K1015" s="3">
        <f t="shared" si="268"/>
        <v>0</v>
      </c>
      <c r="L1015" s="3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</row>
    <row r="1016" ht="15.75" customHeight="1">
      <c r="A1016" s="1"/>
      <c r="B1016" s="89"/>
      <c r="C1016" s="89"/>
      <c r="D1016" s="18">
        <f t="shared" si="265"/>
        <v>0</v>
      </c>
      <c r="E1016" s="18">
        <f>B1016*A1005</f>
        <v>0</v>
      </c>
      <c r="F1016" s="18">
        <f t="shared" si="266"/>
        <v>0</v>
      </c>
      <c r="G1016" s="142"/>
      <c r="H1016" s="18"/>
      <c r="I1016" s="89">
        <f t="shared" si="267"/>
        <v>0</v>
      </c>
      <c r="J1016" s="116"/>
      <c r="K1016" s="3">
        <f t="shared" si="268"/>
        <v>0</v>
      </c>
      <c r="L1016" s="3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</row>
    <row r="1017" ht="15.75" customHeight="1">
      <c r="A1017" s="1"/>
      <c r="B1017" s="89"/>
      <c r="C1017" s="89"/>
      <c r="D1017" s="18">
        <f t="shared" si="265"/>
        <v>0</v>
      </c>
      <c r="E1017" s="18">
        <f>B1017*A1005</f>
        <v>0</v>
      </c>
      <c r="F1017" s="18">
        <f t="shared" si="266"/>
        <v>0</v>
      </c>
      <c r="G1017" s="142"/>
      <c r="H1017" s="18"/>
      <c r="I1017" s="89">
        <f t="shared" si="267"/>
        <v>0</v>
      </c>
      <c r="J1017" s="116"/>
      <c r="K1017" s="3">
        <f t="shared" si="268"/>
        <v>0</v>
      </c>
      <c r="L1017" s="3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</row>
    <row r="1018" ht="15.75" customHeight="1">
      <c r="A1018" s="31"/>
      <c r="B1018" s="89"/>
      <c r="C1018" s="89"/>
      <c r="D1018" s="95">
        <f t="shared" si="265"/>
        <v>0</v>
      </c>
      <c r="E1018" s="95">
        <f>B1018*A1005</f>
        <v>0</v>
      </c>
      <c r="F1018" s="18">
        <f t="shared" si="266"/>
        <v>0</v>
      </c>
      <c r="G1018" s="87"/>
      <c r="H1018" s="18"/>
      <c r="I1018" s="89">
        <f t="shared" si="267"/>
        <v>0</v>
      </c>
      <c r="J1018" s="118"/>
      <c r="K1018" s="3">
        <f t="shared" si="268"/>
        <v>0</v>
      </c>
      <c r="L1018" s="3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</row>
    <row r="1019" ht="15.75" customHeight="1">
      <c r="A1019" s="31"/>
      <c r="B1019" s="89"/>
      <c r="C1019" s="89"/>
      <c r="D1019" s="18">
        <f t="shared" si="265"/>
        <v>0</v>
      </c>
      <c r="E1019" s="18">
        <f>B1019*A1005</f>
        <v>0</v>
      </c>
      <c r="F1019" s="18">
        <f t="shared" si="266"/>
        <v>0</v>
      </c>
      <c r="G1019" s="143">
        <f>F1021/A1005</f>
        <v>0</v>
      </c>
      <c r="H1019" s="18"/>
      <c r="I1019" s="89">
        <f t="shared" si="267"/>
        <v>0</v>
      </c>
      <c r="J1019" s="3"/>
      <c r="K1019" s="3">
        <f t="shared" si="268"/>
        <v>0</v>
      </c>
      <c r="L1019" s="3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</row>
    <row r="1020" ht="15.75" customHeight="1">
      <c r="A1020" s="31"/>
      <c r="B1020" s="89"/>
      <c r="C1020" s="89"/>
      <c r="D1020" s="18">
        <f t="shared" si="265"/>
        <v>0</v>
      </c>
      <c r="E1020" s="18">
        <f>B1020*A1005</f>
        <v>0</v>
      </c>
      <c r="F1020" s="18">
        <f t="shared" si="266"/>
        <v>0</v>
      </c>
      <c r="G1020" s="142"/>
      <c r="H1020" s="18"/>
      <c r="I1020" s="89">
        <f t="shared" si="267"/>
        <v>0</v>
      </c>
      <c r="J1020" s="3"/>
      <c r="K1020" s="3">
        <f t="shared" si="268"/>
        <v>0</v>
      </c>
      <c r="L1020" s="3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</row>
    <row r="1021" ht="15.75" customHeight="1">
      <c r="A1021" s="4" t="s">
        <v>495</v>
      </c>
      <c r="B1021" s="97">
        <f>SUM(B1007:B1020)</f>
        <v>0</v>
      </c>
      <c r="C1021" s="96"/>
      <c r="D1021" s="97">
        <f t="shared" ref="D1021:F1021" si="269">SUM(D1007:D1020)</f>
        <v>0</v>
      </c>
      <c r="E1021" s="97">
        <f t="shared" si="269"/>
        <v>0</v>
      </c>
      <c r="F1021" s="97">
        <f t="shared" si="269"/>
        <v>0</v>
      </c>
      <c r="G1021" s="87"/>
      <c r="H1021" s="96"/>
      <c r="I1021" s="97">
        <f t="shared" ref="I1021:L1021" si="270">SUM(I1007:I1020)</f>
        <v>0</v>
      </c>
      <c r="J1021" s="98">
        <f t="shared" si="270"/>
        <v>0</v>
      </c>
      <c r="K1021" s="98">
        <f t="shared" si="270"/>
        <v>0</v>
      </c>
      <c r="L1021" s="98">
        <f t="shared" si="270"/>
        <v>0</v>
      </c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</row>
    <row r="1022" ht="15.75" customHeight="1">
      <c r="A1022" s="8"/>
      <c r="B1022" s="100"/>
      <c r="C1022" s="100"/>
      <c r="D1022" s="100"/>
      <c r="E1022" s="100"/>
      <c r="F1022" s="100"/>
      <c r="G1022" s="100"/>
      <c r="H1022" s="100"/>
      <c r="I1022" s="101" t="s">
        <v>496</v>
      </c>
      <c r="J1022" s="100"/>
      <c r="K1022" s="100"/>
      <c r="L1022" s="101" t="s">
        <v>497</v>
      </c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</row>
    <row r="1023" ht="15.75" customHeight="1">
      <c r="A1023" s="8"/>
      <c r="B1023" s="100"/>
      <c r="C1023" s="100"/>
      <c r="D1023" s="100"/>
      <c r="E1023" s="100"/>
      <c r="F1023" s="100"/>
      <c r="G1023" s="100"/>
      <c r="H1023" s="100"/>
      <c r="I1023" s="104">
        <f>G1019*A1005</f>
        <v>0</v>
      </c>
      <c r="J1023" s="100"/>
      <c r="K1023" s="100"/>
      <c r="L1023" s="104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</row>
    <row r="1024" ht="15.75" customHeight="1">
      <c r="A1024" s="8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</row>
    <row r="1025" ht="15.75" customHeight="1">
      <c r="A1025" s="8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</row>
    <row r="1026" ht="15.75" customHeight="1">
      <c r="A1026" s="66"/>
      <c r="B1026" s="75"/>
      <c r="C1026" s="75"/>
      <c r="D1026" s="75"/>
      <c r="E1026" s="75"/>
      <c r="F1026" s="75"/>
      <c r="G1026" s="75"/>
      <c r="H1026" s="75"/>
      <c r="I1026" s="75"/>
      <c r="J1026" s="75"/>
      <c r="K1026" s="75"/>
      <c r="L1026" s="76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</row>
    <row r="1027" ht="15.75" customHeight="1">
      <c r="A1027" s="78" t="s">
        <v>478</v>
      </c>
      <c r="B1027" s="79" t="s">
        <v>479</v>
      </c>
      <c r="C1027" s="75"/>
      <c r="D1027" s="76"/>
      <c r="E1027" s="80" t="s">
        <v>480</v>
      </c>
      <c r="F1027" s="75"/>
      <c r="G1027" s="76"/>
      <c r="H1027" s="79" t="s">
        <v>481</v>
      </c>
      <c r="I1027" s="75"/>
      <c r="J1027" s="75"/>
      <c r="K1027" s="75"/>
      <c r="L1027" s="76"/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</row>
    <row r="1028" ht="15.75" customHeight="1">
      <c r="A1028" s="177">
        <v>4.0</v>
      </c>
      <c r="B1028" s="82" t="s">
        <v>482</v>
      </c>
      <c r="C1028" s="82" t="s">
        <v>483</v>
      </c>
      <c r="D1028" s="82" t="s">
        <v>484</v>
      </c>
      <c r="E1028" s="82" t="s">
        <v>485</v>
      </c>
      <c r="F1028" s="82" t="s">
        <v>484</v>
      </c>
      <c r="G1028" s="82" t="s">
        <v>524</v>
      </c>
      <c r="H1028" s="82" t="s">
        <v>486</v>
      </c>
      <c r="I1028" s="82" t="s">
        <v>487</v>
      </c>
      <c r="J1028" s="147" t="s">
        <v>488</v>
      </c>
      <c r="K1028" s="85" t="s">
        <v>489</v>
      </c>
      <c r="L1028" s="85" t="s">
        <v>490</v>
      </c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</row>
    <row r="1029" ht="15.75" customHeight="1">
      <c r="A1029" s="86" t="s">
        <v>491</v>
      </c>
      <c r="B1029" s="87"/>
      <c r="C1029" s="87"/>
      <c r="D1029" s="87"/>
      <c r="E1029" s="87"/>
      <c r="F1029" s="87"/>
      <c r="G1029" s="87"/>
      <c r="H1029" s="87"/>
      <c r="I1029" s="87"/>
      <c r="J1029" s="115"/>
      <c r="K1029" s="87"/>
      <c r="L1029" s="87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</row>
    <row r="1030" ht="15.75" customHeight="1">
      <c r="A1030" s="2"/>
      <c r="B1030" s="89"/>
      <c r="C1030" s="89"/>
      <c r="D1030" s="18">
        <f t="shared" ref="D1030:D1043" si="271">C1030*B1030</f>
        <v>0</v>
      </c>
      <c r="E1030" s="18">
        <f>B1030*A1028</f>
        <v>0</v>
      </c>
      <c r="F1030" s="18">
        <f t="shared" ref="F1030:F1043" si="272">E1030*C1030</f>
        <v>0</v>
      </c>
      <c r="G1030" s="140">
        <v>0.0</v>
      </c>
      <c r="H1030" s="18"/>
      <c r="I1030" s="89">
        <f t="shared" ref="I1030:I1043" si="273">H1030*E1030</f>
        <v>0</v>
      </c>
      <c r="J1030" s="116"/>
      <c r="K1030" s="3">
        <f t="shared" ref="K1030:K1043" si="274">J1030*I1030</f>
        <v>0</v>
      </c>
      <c r="L1030" s="3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</row>
    <row r="1031" ht="15.75" customHeight="1">
      <c r="A1031" s="2"/>
      <c r="B1031" s="89"/>
      <c r="C1031" s="89"/>
      <c r="D1031" s="18">
        <f t="shared" si="271"/>
        <v>0</v>
      </c>
      <c r="E1031" s="18">
        <f>B1031*A1028</f>
        <v>0</v>
      </c>
      <c r="F1031" s="18">
        <f t="shared" si="272"/>
        <v>0</v>
      </c>
      <c r="G1031" s="87"/>
      <c r="H1031" s="18"/>
      <c r="I1031" s="89">
        <f t="shared" si="273"/>
        <v>0</v>
      </c>
      <c r="J1031" s="116"/>
      <c r="K1031" s="3">
        <f t="shared" si="274"/>
        <v>0</v>
      </c>
      <c r="L1031" s="3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</row>
    <row r="1032" ht="15.75" customHeight="1">
      <c r="A1032" s="2"/>
      <c r="B1032" s="18"/>
      <c r="C1032" s="18"/>
      <c r="D1032" s="18">
        <f t="shared" si="271"/>
        <v>0</v>
      </c>
      <c r="E1032" s="18">
        <f>B1032*A1028</f>
        <v>0</v>
      </c>
      <c r="F1032" s="18">
        <f t="shared" si="272"/>
        <v>0</v>
      </c>
      <c r="G1032" s="148" t="s">
        <v>527</v>
      </c>
      <c r="H1032" s="18"/>
      <c r="I1032" s="89">
        <f t="shared" si="273"/>
        <v>0</v>
      </c>
      <c r="J1032" s="116"/>
      <c r="K1032" s="3">
        <f t="shared" si="274"/>
        <v>0</v>
      </c>
      <c r="L1032" s="3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</row>
    <row r="1033" ht="15.75" customHeight="1">
      <c r="A1033" s="2"/>
      <c r="B1033" s="18"/>
      <c r="C1033" s="18"/>
      <c r="D1033" s="18">
        <f t="shared" si="271"/>
        <v>0</v>
      </c>
      <c r="E1033" s="18">
        <f>B1033*A1028</f>
        <v>0</v>
      </c>
      <c r="F1033" s="18">
        <f t="shared" si="272"/>
        <v>0</v>
      </c>
      <c r="G1033" s="142"/>
      <c r="H1033" s="18"/>
      <c r="I1033" s="89">
        <f t="shared" si="273"/>
        <v>0</v>
      </c>
      <c r="J1033" s="116"/>
      <c r="K1033" s="3">
        <f t="shared" si="274"/>
        <v>0</v>
      </c>
      <c r="L1033" s="3"/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</row>
    <row r="1034" ht="15.75" customHeight="1">
      <c r="A1034" s="2"/>
      <c r="B1034" s="18"/>
      <c r="C1034" s="18"/>
      <c r="D1034" s="18">
        <f t="shared" si="271"/>
        <v>0</v>
      </c>
      <c r="E1034" s="18">
        <f>B1034*A1028</f>
        <v>0</v>
      </c>
      <c r="F1034" s="18">
        <f t="shared" si="272"/>
        <v>0</v>
      </c>
      <c r="G1034" s="142"/>
      <c r="H1034" s="18"/>
      <c r="I1034" s="89">
        <f t="shared" si="273"/>
        <v>0</v>
      </c>
      <c r="J1034" s="116"/>
      <c r="K1034" s="3">
        <f t="shared" si="274"/>
        <v>0</v>
      </c>
      <c r="L1034" s="3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</row>
    <row r="1035" ht="15.75" customHeight="1">
      <c r="A1035" s="2"/>
      <c r="B1035" s="18"/>
      <c r="C1035" s="18"/>
      <c r="D1035" s="18">
        <f t="shared" si="271"/>
        <v>0</v>
      </c>
      <c r="E1035" s="18">
        <f>B1035*A1028</f>
        <v>0</v>
      </c>
      <c r="F1035" s="18">
        <f t="shared" si="272"/>
        <v>0</v>
      </c>
      <c r="G1035" s="87"/>
      <c r="H1035" s="18"/>
      <c r="I1035" s="89">
        <f t="shared" si="273"/>
        <v>0</v>
      </c>
      <c r="J1035" s="116"/>
      <c r="K1035" s="3">
        <f t="shared" si="274"/>
        <v>0</v>
      </c>
      <c r="L1035" s="3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</row>
    <row r="1036" ht="15.75" customHeight="1">
      <c r="A1036" s="2"/>
      <c r="B1036" s="18"/>
      <c r="C1036" s="18"/>
      <c r="D1036" s="18">
        <f t="shared" si="271"/>
        <v>0</v>
      </c>
      <c r="E1036" s="18">
        <f>B1036*A1028</f>
        <v>0</v>
      </c>
      <c r="F1036" s="18">
        <f t="shared" si="272"/>
        <v>0</v>
      </c>
      <c r="G1036" s="59"/>
      <c r="H1036" s="18"/>
      <c r="I1036" s="89">
        <f t="shared" si="273"/>
        <v>0</v>
      </c>
      <c r="J1036" s="116"/>
      <c r="K1036" s="3">
        <f t="shared" si="274"/>
        <v>0</v>
      </c>
      <c r="L1036" s="3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</row>
    <row r="1037" ht="15.75" customHeight="1">
      <c r="A1037" s="2"/>
      <c r="B1037" s="89"/>
      <c r="C1037" s="89"/>
      <c r="D1037" s="18">
        <f t="shared" si="271"/>
        <v>0</v>
      </c>
      <c r="E1037" s="18">
        <f>B1037*A1028</f>
        <v>0</v>
      </c>
      <c r="F1037" s="18">
        <f t="shared" si="272"/>
        <v>0</v>
      </c>
      <c r="G1037" s="148" t="s">
        <v>528</v>
      </c>
      <c r="H1037" s="18"/>
      <c r="I1037" s="89">
        <f t="shared" si="273"/>
        <v>0</v>
      </c>
      <c r="J1037" s="116"/>
      <c r="K1037" s="3">
        <f t="shared" si="274"/>
        <v>0</v>
      </c>
      <c r="L1037" s="3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</row>
    <row r="1038" ht="15.75" customHeight="1">
      <c r="A1038" s="2"/>
      <c r="B1038" s="89"/>
      <c r="C1038" s="89"/>
      <c r="D1038" s="18">
        <f t="shared" si="271"/>
        <v>0</v>
      </c>
      <c r="E1038" s="18">
        <f>B1038*A1028</f>
        <v>0</v>
      </c>
      <c r="F1038" s="18">
        <f t="shared" si="272"/>
        <v>0</v>
      </c>
      <c r="G1038" s="142"/>
      <c r="H1038" s="18"/>
      <c r="I1038" s="89">
        <f t="shared" si="273"/>
        <v>0</v>
      </c>
      <c r="J1038" s="116"/>
      <c r="K1038" s="3">
        <f t="shared" si="274"/>
        <v>0</v>
      </c>
      <c r="L1038" s="3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</row>
    <row r="1039" ht="15.75" customHeight="1">
      <c r="A1039" s="1"/>
      <c r="B1039" s="89"/>
      <c r="C1039" s="89"/>
      <c r="D1039" s="18">
        <f t="shared" si="271"/>
        <v>0</v>
      </c>
      <c r="E1039" s="18">
        <f>B1039*A1028</f>
        <v>0</v>
      </c>
      <c r="F1039" s="18">
        <f t="shared" si="272"/>
        <v>0</v>
      </c>
      <c r="G1039" s="142"/>
      <c r="H1039" s="18"/>
      <c r="I1039" s="89">
        <f t="shared" si="273"/>
        <v>0</v>
      </c>
      <c r="J1039" s="116"/>
      <c r="K1039" s="3">
        <f t="shared" si="274"/>
        <v>0</v>
      </c>
      <c r="L1039" s="3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</row>
    <row r="1040" ht="15.75" customHeight="1">
      <c r="A1040" s="1"/>
      <c r="B1040" s="89"/>
      <c r="C1040" s="89"/>
      <c r="D1040" s="18">
        <f t="shared" si="271"/>
        <v>0</v>
      </c>
      <c r="E1040" s="18">
        <f>B1040*A1028</f>
        <v>0</v>
      </c>
      <c r="F1040" s="18">
        <f t="shared" si="272"/>
        <v>0</v>
      </c>
      <c r="G1040" s="142"/>
      <c r="H1040" s="18"/>
      <c r="I1040" s="89">
        <f t="shared" si="273"/>
        <v>0</v>
      </c>
      <c r="J1040" s="116"/>
      <c r="K1040" s="3">
        <f t="shared" si="274"/>
        <v>0</v>
      </c>
      <c r="L1040" s="3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</row>
    <row r="1041" ht="15.75" customHeight="1">
      <c r="A1041" s="31"/>
      <c r="B1041" s="89"/>
      <c r="C1041" s="89"/>
      <c r="D1041" s="95">
        <f t="shared" si="271"/>
        <v>0</v>
      </c>
      <c r="E1041" s="95">
        <f>B1041*A1028</f>
        <v>0</v>
      </c>
      <c r="F1041" s="18">
        <f t="shared" si="272"/>
        <v>0</v>
      </c>
      <c r="G1041" s="87"/>
      <c r="H1041" s="18"/>
      <c r="I1041" s="89">
        <f t="shared" si="273"/>
        <v>0</v>
      </c>
      <c r="J1041" s="118"/>
      <c r="K1041" s="3">
        <f t="shared" si="274"/>
        <v>0</v>
      </c>
      <c r="L1041" s="3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</row>
    <row r="1042" ht="15.75" customHeight="1">
      <c r="A1042" s="31"/>
      <c r="B1042" s="89"/>
      <c r="C1042" s="89"/>
      <c r="D1042" s="18">
        <f t="shared" si="271"/>
        <v>0</v>
      </c>
      <c r="E1042" s="18">
        <f>B1042*A1028</f>
        <v>0</v>
      </c>
      <c r="F1042" s="18">
        <f t="shared" si="272"/>
        <v>0</v>
      </c>
      <c r="G1042" s="143">
        <f>F1044/A1028</f>
        <v>0</v>
      </c>
      <c r="H1042" s="18"/>
      <c r="I1042" s="89">
        <f t="shared" si="273"/>
        <v>0</v>
      </c>
      <c r="J1042" s="3"/>
      <c r="K1042" s="3">
        <f t="shared" si="274"/>
        <v>0</v>
      </c>
      <c r="L1042" s="3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</row>
    <row r="1043" ht="15.75" customHeight="1">
      <c r="A1043" s="31"/>
      <c r="B1043" s="89"/>
      <c r="C1043" s="89"/>
      <c r="D1043" s="18">
        <f t="shared" si="271"/>
        <v>0</v>
      </c>
      <c r="E1043" s="18">
        <f>B1043*A1028</f>
        <v>0</v>
      </c>
      <c r="F1043" s="18">
        <f t="shared" si="272"/>
        <v>0</v>
      </c>
      <c r="G1043" s="142"/>
      <c r="H1043" s="18"/>
      <c r="I1043" s="89">
        <f t="shared" si="273"/>
        <v>0</v>
      </c>
      <c r="J1043" s="3"/>
      <c r="K1043" s="3">
        <f t="shared" si="274"/>
        <v>0</v>
      </c>
      <c r="L1043" s="3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</row>
    <row r="1044" ht="15.75" customHeight="1">
      <c r="A1044" s="4" t="s">
        <v>495</v>
      </c>
      <c r="B1044" s="97">
        <f>SUM(B1030:B1043)</f>
        <v>0</v>
      </c>
      <c r="C1044" s="96"/>
      <c r="D1044" s="97">
        <f t="shared" ref="D1044:F1044" si="275">SUM(D1030:D1043)</f>
        <v>0</v>
      </c>
      <c r="E1044" s="97">
        <f t="shared" si="275"/>
        <v>0</v>
      </c>
      <c r="F1044" s="97">
        <f t="shared" si="275"/>
        <v>0</v>
      </c>
      <c r="G1044" s="87"/>
      <c r="H1044" s="96"/>
      <c r="I1044" s="97">
        <f t="shared" ref="I1044:L1044" si="276">SUM(I1030:I1043)</f>
        <v>0</v>
      </c>
      <c r="J1044" s="98">
        <f t="shared" si="276"/>
        <v>0</v>
      </c>
      <c r="K1044" s="98">
        <f t="shared" si="276"/>
        <v>0</v>
      </c>
      <c r="L1044" s="98">
        <f t="shared" si="276"/>
        <v>0</v>
      </c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</row>
    <row r="1045" ht="15.75" customHeight="1">
      <c r="A1045" s="8"/>
      <c r="B1045" s="100"/>
      <c r="C1045" s="100"/>
      <c r="D1045" s="100"/>
      <c r="E1045" s="100"/>
      <c r="F1045" s="100"/>
      <c r="G1045" s="100"/>
      <c r="H1045" s="100"/>
      <c r="I1045" s="101" t="s">
        <v>496</v>
      </c>
      <c r="J1045" s="100"/>
      <c r="K1045" s="100"/>
      <c r="L1045" s="101" t="s">
        <v>497</v>
      </c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</row>
    <row r="1046" ht="15.75" customHeight="1">
      <c r="A1046" s="8"/>
      <c r="B1046" s="100"/>
      <c r="C1046" s="100"/>
      <c r="D1046" s="100"/>
      <c r="E1046" s="100"/>
      <c r="F1046" s="100"/>
      <c r="G1046" s="100"/>
      <c r="H1046" s="100"/>
      <c r="I1046" s="104">
        <f>G1042*A1028</f>
        <v>0</v>
      </c>
      <c r="J1046" s="100"/>
      <c r="K1046" s="100"/>
      <c r="L1046" s="104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</row>
    <row r="1047" ht="15.75" customHeight="1">
      <c r="A1047" s="8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</row>
    <row r="1048" ht="15.75" customHeight="1">
      <c r="A1048" s="8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</row>
    <row r="1049" ht="15.75" customHeight="1">
      <c r="A1049" s="78" t="s">
        <v>478</v>
      </c>
      <c r="B1049" s="79" t="s">
        <v>479</v>
      </c>
      <c r="C1049" s="75"/>
      <c r="D1049" s="76"/>
      <c r="E1049" s="80" t="s">
        <v>480</v>
      </c>
      <c r="F1049" s="75"/>
      <c r="G1049" s="76"/>
      <c r="H1049" s="79" t="s">
        <v>481</v>
      </c>
      <c r="I1049" s="75"/>
      <c r="J1049" s="75"/>
      <c r="K1049" s="75"/>
      <c r="L1049" s="76"/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</row>
    <row r="1050" ht="15.75" customHeight="1">
      <c r="A1050" s="177">
        <v>4.0</v>
      </c>
      <c r="B1050" s="82" t="s">
        <v>482</v>
      </c>
      <c r="C1050" s="82" t="s">
        <v>483</v>
      </c>
      <c r="D1050" s="82" t="s">
        <v>484</v>
      </c>
      <c r="E1050" s="82" t="s">
        <v>485</v>
      </c>
      <c r="F1050" s="82" t="s">
        <v>484</v>
      </c>
      <c r="G1050" s="82" t="s">
        <v>524</v>
      </c>
      <c r="H1050" s="82" t="s">
        <v>486</v>
      </c>
      <c r="I1050" s="82" t="s">
        <v>487</v>
      </c>
      <c r="J1050" s="147" t="s">
        <v>488</v>
      </c>
      <c r="K1050" s="85" t="s">
        <v>489</v>
      </c>
      <c r="L1050" s="85" t="s">
        <v>490</v>
      </c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</row>
    <row r="1051" ht="15.75" customHeight="1">
      <c r="A1051" s="86" t="s">
        <v>491</v>
      </c>
      <c r="B1051" s="87"/>
      <c r="C1051" s="87"/>
      <c r="D1051" s="87"/>
      <c r="E1051" s="87"/>
      <c r="F1051" s="87"/>
      <c r="G1051" s="87"/>
      <c r="H1051" s="87"/>
      <c r="I1051" s="87"/>
      <c r="J1051" s="115"/>
      <c r="K1051" s="87"/>
      <c r="L1051" s="87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</row>
    <row r="1052" ht="15.75" customHeight="1">
      <c r="A1052" s="2"/>
      <c r="B1052" s="89"/>
      <c r="C1052" s="89"/>
      <c r="D1052" s="18">
        <f t="shared" ref="D1052:D1065" si="277">C1052*B1052</f>
        <v>0</v>
      </c>
      <c r="E1052" s="18">
        <f>B1052*A1050</f>
        <v>0</v>
      </c>
      <c r="F1052" s="18">
        <f t="shared" ref="F1052:F1065" si="278">E1052*C1052</f>
        <v>0</v>
      </c>
      <c r="G1052" s="140">
        <v>0.0</v>
      </c>
      <c r="H1052" s="18"/>
      <c r="I1052" s="89">
        <f t="shared" ref="I1052:I1065" si="279">H1052*E1052</f>
        <v>0</v>
      </c>
      <c r="J1052" s="116"/>
      <c r="K1052" s="3">
        <f t="shared" ref="K1052:K1065" si="280">J1052*I1052</f>
        <v>0</v>
      </c>
      <c r="L1052" s="3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</row>
    <row r="1053" ht="15.75" customHeight="1">
      <c r="A1053" s="2"/>
      <c r="B1053" s="89"/>
      <c r="C1053" s="89"/>
      <c r="D1053" s="18">
        <f t="shared" si="277"/>
        <v>0</v>
      </c>
      <c r="E1053" s="18">
        <f>B1053*A1050</f>
        <v>0</v>
      </c>
      <c r="F1053" s="18">
        <f t="shared" si="278"/>
        <v>0</v>
      </c>
      <c r="G1053" s="87"/>
      <c r="H1053" s="18"/>
      <c r="I1053" s="89">
        <f t="shared" si="279"/>
        <v>0</v>
      </c>
      <c r="J1053" s="116"/>
      <c r="K1053" s="3">
        <f t="shared" si="280"/>
        <v>0</v>
      </c>
      <c r="L1053" s="3"/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</row>
    <row r="1054" ht="15.75" customHeight="1">
      <c r="A1054" s="2"/>
      <c r="B1054" s="18"/>
      <c r="C1054" s="18"/>
      <c r="D1054" s="18">
        <f t="shared" si="277"/>
        <v>0</v>
      </c>
      <c r="E1054" s="18">
        <f>B1054*A1050</f>
        <v>0</v>
      </c>
      <c r="F1054" s="18">
        <f t="shared" si="278"/>
        <v>0</v>
      </c>
      <c r="G1054" s="148" t="s">
        <v>527</v>
      </c>
      <c r="H1054" s="18"/>
      <c r="I1054" s="89">
        <f t="shared" si="279"/>
        <v>0</v>
      </c>
      <c r="J1054" s="116"/>
      <c r="K1054" s="3">
        <f t="shared" si="280"/>
        <v>0</v>
      </c>
      <c r="L1054" s="3"/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</row>
    <row r="1055" ht="15.75" customHeight="1">
      <c r="A1055" s="2"/>
      <c r="B1055" s="18"/>
      <c r="C1055" s="18"/>
      <c r="D1055" s="18">
        <f t="shared" si="277"/>
        <v>0</v>
      </c>
      <c r="E1055" s="18">
        <f>B1055*A1050</f>
        <v>0</v>
      </c>
      <c r="F1055" s="18">
        <f t="shared" si="278"/>
        <v>0</v>
      </c>
      <c r="G1055" s="142"/>
      <c r="H1055" s="18"/>
      <c r="I1055" s="89">
        <f t="shared" si="279"/>
        <v>0</v>
      </c>
      <c r="J1055" s="116"/>
      <c r="K1055" s="3">
        <f t="shared" si="280"/>
        <v>0</v>
      </c>
      <c r="L1055" s="3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</row>
    <row r="1056" ht="15.75" customHeight="1">
      <c r="A1056" s="2"/>
      <c r="B1056" s="18"/>
      <c r="C1056" s="18"/>
      <c r="D1056" s="18">
        <f t="shared" si="277"/>
        <v>0</v>
      </c>
      <c r="E1056" s="18">
        <f>B1056*A1050</f>
        <v>0</v>
      </c>
      <c r="F1056" s="18">
        <f t="shared" si="278"/>
        <v>0</v>
      </c>
      <c r="G1056" s="142"/>
      <c r="H1056" s="18"/>
      <c r="I1056" s="89">
        <f t="shared" si="279"/>
        <v>0</v>
      </c>
      <c r="J1056" s="116"/>
      <c r="K1056" s="3">
        <f t="shared" si="280"/>
        <v>0</v>
      </c>
      <c r="L1056" s="3"/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</row>
    <row r="1057" ht="15.75" customHeight="1">
      <c r="A1057" s="2"/>
      <c r="B1057" s="18"/>
      <c r="C1057" s="18"/>
      <c r="D1057" s="18">
        <f t="shared" si="277"/>
        <v>0</v>
      </c>
      <c r="E1057" s="18">
        <f>B1057*A1050</f>
        <v>0</v>
      </c>
      <c r="F1057" s="18">
        <f t="shared" si="278"/>
        <v>0</v>
      </c>
      <c r="G1057" s="87"/>
      <c r="H1057" s="18"/>
      <c r="I1057" s="89">
        <f t="shared" si="279"/>
        <v>0</v>
      </c>
      <c r="J1057" s="116"/>
      <c r="K1057" s="3">
        <f t="shared" si="280"/>
        <v>0</v>
      </c>
      <c r="L1057" s="3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</row>
    <row r="1058" ht="15.75" customHeight="1">
      <c r="A1058" s="2"/>
      <c r="B1058" s="18"/>
      <c r="C1058" s="18"/>
      <c r="D1058" s="18">
        <f t="shared" si="277"/>
        <v>0</v>
      </c>
      <c r="E1058" s="18">
        <f>B1058*A1050</f>
        <v>0</v>
      </c>
      <c r="F1058" s="18">
        <f t="shared" si="278"/>
        <v>0</v>
      </c>
      <c r="G1058" s="59"/>
      <c r="H1058" s="18"/>
      <c r="I1058" s="89">
        <f t="shared" si="279"/>
        <v>0</v>
      </c>
      <c r="J1058" s="116"/>
      <c r="K1058" s="3">
        <f t="shared" si="280"/>
        <v>0</v>
      </c>
      <c r="L1058" s="3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</row>
    <row r="1059" ht="15.75" customHeight="1">
      <c r="A1059" s="2"/>
      <c r="B1059" s="89"/>
      <c r="C1059" s="89"/>
      <c r="D1059" s="18">
        <f t="shared" si="277"/>
        <v>0</v>
      </c>
      <c r="E1059" s="18">
        <f>B1059*A1050</f>
        <v>0</v>
      </c>
      <c r="F1059" s="18">
        <f t="shared" si="278"/>
        <v>0</v>
      </c>
      <c r="G1059" s="148" t="s">
        <v>528</v>
      </c>
      <c r="H1059" s="18"/>
      <c r="I1059" s="89">
        <f t="shared" si="279"/>
        <v>0</v>
      </c>
      <c r="J1059" s="116"/>
      <c r="K1059" s="3">
        <f t="shared" si="280"/>
        <v>0</v>
      </c>
      <c r="L1059" s="3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</row>
    <row r="1060" ht="15.75" customHeight="1">
      <c r="A1060" s="2"/>
      <c r="B1060" s="89"/>
      <c r="C1060" s="89"/>
      <c r="D1060" s="18">
        <f t="shared" si="277"/>
        <v>0</v>
      </c>
      <c r="E1060" s="18">
        <f>B1060*A1050</f>
        <v>0</v>
      </c>
      <c r="F1060" s="18">
        <f t="shared" si="278"/>
        <v>0</v>
      </c>
      <c r="G1060" s="142"/>
      <c r="H1060" s="18"/>
      <c r="I1060" s="89">
        <f t="shared" si="279"/>
        <v>0</v>
      </c>
      <c r="J1060" s="116"/>
      <c r="K1060" s="3">
        <f t="shared" si="280"/>
        <v>0</v>
      </c>
      <c r="L1060" s="3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</row>
    <row r="1061" ht="15.75" customHeight="1">
      <c r="A1061" s="1"/>
      <c r="B1061" s="89"/>
      <c r="C1061" s="89"/>
      <c r="D1061" s="18">
        <f t="shared" si="277"/>
        <v>0</v>
      </c>
      <c r="E1061" s="18">
        <f>B1061*A1050</f>
        <v>0</v>
      </c>
      <c r="F1061" s="18">
        <f t="shared" si="278"/>
        <v>0</v>
      </c>
      <c r="G1061" s="142"/>
      <c r="H1061" s="18"/>
      <c r="I1061" s="89">
        <f t="shared" si="279"/>
        <v>0</v>
      </c>
      <c r="J1061" s="116"/>
      <c r="K1061" s="3">
        <f t="shared" si="280"/>
        <v>0</v>
      </c>
      <c r="L1061" s="3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</row>
    <row r="1062" ht="15.75" customHeight="1">
      <c r="A1062" s="1"/>
      <c r="B1062" s="89"/>
      <c r="C1062" s="89"/>
      <c r="D1062" s="18">
        <f t="shared" si="277"/>
        <v>0</v>
      </c>
      <c r="E1062" s="18">
        <f>B1062*A1050</f>
        <v>0</v>
      </c>
      <c r="F1062" s="18">
        <f t="shared" si="278"/>
        <v>0</v>
      </c>
      <c r="G1062" s="142"/>
      <c r="H1062" s="18"/>
      <c r="I1062" s="89">
        <f t="shared" si="279"/>
        <v>0</v>
      </c>
      <c r="J1062" s="116"/>
      <c r="K1062" s="3">
        <f t="shared" si="280"/>
        <v>0</v>
      </c>
      <c r="L1062" s="3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</row>
    <row r="1063" ht="15.75" customHeight="1">
      <c r="A1063" s="31"/>
      <c r="B1063" s="89"/>
      <c r="C1063" s="89"/>
      <c r="D1063" s="95">
        <f t="shared" si="277"/>
        <v>0</v>
      </c>
      <c r="E1063" s="95">
        <f>B1063*A1050</f>
        <v>0</v>
      </c>
      <c r="F1063" s="18">
        <f t="shared" si="278"/>
        <v>0</v>
      </c>
      <c r="G1063" s="87"/>
      <c r="H1063" s="18"/>
      <c r="I1063" s="89">
        <f t="shared" si="279"/>
        <v>0</v>
      </c>
      <c r="J1063" s="118"/>
      <c r="K1063" s="3">
        <f t="shared" si="280"/>
        <v>0</v>
      </c>
      <c r="L1063" s="3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</row>
    <row r="1064" ht="15.75" customHeight="1">
      <c r="A1064" s="31"/>
      <c r="B1064" s="89"/>
      <c r="C1064" s="89"/>
      <c r="D1064" s="18">
        <f t="shared" si="277"/>
        <v>0</v>
      </c>
      <c r="E1064" s="18">
        <f>B1064*A1050</f>
        <v>0</v>
      </c>
      <c r="F1064" s="18">
        <f t="shared" si="278"/>
        <v>0</v>
      </c>
      <c r="G1064" s="143">
        <f>F1066/A1050</f>
        <v>0</v>
      </c>
      <c r="H1064" s="18"/>
      <c r="I1064" s="89">
        <f t="shared" si="279"/>
        <v>0</v>
      </c>
      <c r="J1064" s="3"/>
      <c r="K1064" s="3">
        <f t="shared" si="280"/>
        <v>0</v>
      </c>
      <c r="L1064" s="3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</row>
    <row r="1065" ht="15.75" customHeight="1">
      <c r="A1065" s="31"/>
      <c r="B1065" s="89"/>
      <c r="C1065" s="89"/>
      <c r="D1065" s="18">
        <f t="shared" si="277"/>
        <v>0</v>
      </c>
      <c r="E1065" s="18">
        <f>B1065*A1050</f>
        <v>0</v>
      </c>
      <c r="F1065" s="18">
        <f t="shared" si="278"/>
        <v>0</v>
      </c>
      <c r="G1065" s="142"/>
      <c r="H1065" s="18"/>
      <c r="I1065" s="89">
        <f t="shared" si="279"/>
        <v>0</v>
      </c>
      <c r="J1065" s="3"/>
      <c r="K1065" s="3">
        <f t="shared" si="280"/>
        <v>0</v>
      </c>
      <c r="L1065" s="3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</row>
    <row r="1066" ht="15.75" customHeight="1">
      <c r="A1066" s="4" t="s">
        <v>495</v>
      </c>
      <c r="B1066" s="97">
        <f>SUM(B1052:B1065)</f>
        <v>0</v>
      </c>
      <c r="C1066" s="96"/>
      <c r="D1066" s="97">
        <f t="shared" ref="D1066:F1066" si="281">SUM(D1052:D1065)</f>
        <v>0</v>
      </c>
      <c r="E1066" s="97">
        <f t="shared" si="281"/>
        <v>0</v>
      </c>
      <c r="F1066" s="97">
        <f t="shared" si="281"/>
        <v>0</v>
      </c>
      <c r="G1066" s="87"/>
      <c r="H1066" s="96"/>
      <c r="I1066" s="97">
        <f t="shared" ref="I1066:L1066" si="282">SUM(I1052:I1065)</f>
        <v>0</v>
      </c>
      <c r="J1066" s="98">
        <f t="shared" si="282"/>
        <v>0</v>
      </c>
      <c r="K1066" s="98">
        <f t="shared" si="282"/>
        <v>0</v>
      </c>
      <c r="L1066" s="98">
        <f t="shared" si="282"/>
        <v>0</v>
      </c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</row>
    <row r="1067" ht="15.75" customHeight="1">
      <c r="A1067" s="8"/>
      <c r="B1067" s="100"/>
      <c r="C1067" s="100"/>
      <c r="D1067" s="100"/>
      <c r="E1067" s="100"/>
      <c r="F1067" s="100"/>
      <c r="G1067" s="100"/>
      <c r="H1067" s="100"/>
      <c r="I1067" s="101" t="s">
        <v>496</v>
      </c>
      <c r="J1067" s="100"/>
      <c r="K1067" s="100"/>
      <c r="L1067" s="101" t="s">
        <v>497</v>
      </c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</row>
    <row r="1068" ht="15.75" customHeight="1">
      <c r="A1068" s="8"/>
      <c r="B1068" s="100"/>
      <c r="C1068" s="100"/>
      <c r="D1068" s="100"/>
      <c r="E1068" s="100"/>
      <c r="F1068" s="100"/>
      <c r="G1068" s="100"/>
      <c r="H1068" s="100"/>
      <c r="I1068" s="104">
        <f>G1064*A1050</f>
        <v>0</v>
      </c>
      <c r="J1068" s="100"/>
      <c r="K1068" s="100"/>
      <c r="L1068" s="104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</row>
    <row r="1069" ht="15.75" customHeight="1">
      <c r="A1069" s="8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</row>
    <row r="1070" ht="15.75" customHeight="1">
      <c r="A1070" s="8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</row>
    <row r="1071" ht="15.75" customHeight="1">
      <c r="A1071" s="66"/>
      <c r="B1071" s="75"/>
      <c r="C1071" s="75"/>
      <c r="D1071" s="75"/>
      <c r="E1071" s="75"/>
      <c r="F1071" s="75"/>
      <c r="G1071" s="75"/>
      <c r="H1071" s="75"/>
      <c r="I1071" s="75"/>
      <c r="J1071" s="75"/>
      <c r="K1071" s="75"/>
      <c r="L1071" s="76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</row>
    <row r="1072" ht="15.75" customHeight="1">
      <c r="A1072" s="78" t="s">
        <v>478</v>
      </c>
      <c r="B1072" s="79" t="s">
        <v>479</v>
      </c>
      <c r="C1072" s="75"/>
      <c r="D1072" s="76"/>
      <c r="E1072" s="80" t="s">
        <v>480</v>
      </c>
      <c r="F1072" s="75"/>
      <c r="G1072" s="76"/>
      <c r="H1072" s="79" t="s">
        <v>481</v>
      </c>
      <c r="I1072" s="75"/>
      <c r="J1072" s="75"/>
      <c r="K1072" s="75"/>
      <c r="L1072" s="76"/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</row>
    <row r="1073" ht="15.75" customHeight="1">
      <c r="A1073" s="177">
        <v>4.0</v>
      </c>
      <c r="B1073" s="82" t="s">
        <v>482</v>
      </c>
      <c r="C1073" s="82" t="s">
        <v>483</v>
      </c>
      <c r="D1073" s="82" t="s">
        <v>484</v>
      </c>
      <c r="E1073" s="82" t="s">
        <v>485</v>
      </c>
      <c r="F1073" s="82" t="s">
        <v>484</v>
      </c>
      <c r="G1073" s="82" t="s">
        <v>524</v>
      </c>
      <c r="H1073" s="82" t="s">
        <v>486</v>
      </c>
      <c r="I1073" s="82" t="s">
        <v>487</v>
      </c>
      <c r="J1073" s="147" t="s">
        <v>488</v>
      </c>
      <c r="K1073" s="85" t="s">
        <v>489</v>
      </c>
      <c r="L1073" s="85" t="s">
        <v>490</v>
      </c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</row>
    <row r="1074" ht="15.75" customHeight="1">
      <c r="A1074" s="86" t="s">
        <v>491</v>
      </c>
      <c r="B1074" s="87"/>
      <c r="C1074" s="87"/>
      <c r="D1074" s="87"/>
      <c r="E1074" s="87"/>
      <c r="F1074" s="87"/>
      <c r="G1074" s="87"/>
      <c r="H1074" s="87"/>
      <c r="I1074" s="87"/>
      <c r="J1074" s="115"/>
      <c r="K1074" s="87"/>
      <c r="L1074" s="87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</row>
    <row r="1075" ht="15.75" customHeight="1">
      <c r="A1075" s="2"/>
      <c r="B1075" s="89"/>
      <c r="C1075" s="89"/>
      <c r="D1075" s="18">
        <f t="shared" ref="D1075:D1088" si="283">C1075*B1075</f>
        <v>0</v>
      </c>
      <c r="E1075" s="18">
        <f>B1075*A1073</f>
        <v>0</v>
      </c>
      <c r="F1075" s="18">
        <f t="shared" ref="F1075:F1088" si="284">E1075*C1075</f>
        <v>0</v>
      </c>
      <c r="G1075" s="140">
        <v>0.0</v>
      </c>
      <c r="H1075" s="18"/>
      <c r="I1075" s="89">
        <f t="shared" ref="I1075:I1088" si="285">H1075*E1075</f>
        <v>0</v>
      </c>
      <c r="J1075" s="116"/>
      <c r="K1075" s="3">
        <f t="shared" ref="K1075:K1088" si="286">J1075*I1075</f>
        <v>0</v>
      </c>
      <c r="L1075" s="3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</row>
    <row r="1076" ht="15.75" customHeight="1">
      <c r="A1076" s="2"/>
      <c r="B1076" s="89"/>
      <c r="C1076" s="89"/>
      <c r="D1076" s="18">
        <f t="shared" si="283"/>
        <v>0</v>
      </c>
      <c r="E1076" s="18">
        <f>B1076*A1073</f>
        <v>0</v>
      </c>
      <c r="F1076" s="18">
        <f t="shared" si="284"/>
        <v>0</v>
      </c>
      <c r="G1076" s="87"/>
      <c r="H1076" s="18"/>
      <c r="I1076" s="89">
        <f t="shared" si="285"/>
        <v>0</v>
      </c>
      <c r="J1076" s="116"/>
      <c r="K1076" s="3">
        <f t="shared" si="286"/>
        <v>0</v>
      </c>
      <c r="L1076" s="3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</row>
    <row r="1077" ht="15.75" customHeight="1">
      <c r="A1077" s="2"/>
      <c r="B1077" s="18"/>
      <c r="C1077" s="18"/>
      <c r="D1077" s="18">
        <f t="shared" si="283"/>
        <v>0</v>
      </c>
      <c r="E1077" s="18">
        <f>B1077*A1073</f>
        <v>0</v>
      </c>
      <c r="F1077" s="18">
        <f t="shared" si="284"/>
        <v>0</v>
      </c>
      <c r="G1077" s="148" t="s">
        <v>527</v>
      </c>
      <c r="H1077" s="18"/>
      <c r="I1077" s="89">
        <f t="shared" si="285"/>
        <v>0</v>
      </c>
      <c r="J1077" s="116"/>
      <c r="K1077" s="3">
        <f t="shared" si="286"/>
        <v>0</v>
      </c>
      <c r="L1077" s="3"/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</row>
    <row r="1078" ht="15.75" customHeight="1">
      <c r="A1078" s="2"/>
      <c r="B1078" s="18"/>
      <c r="C1078" s="18"/>
      <c r="D1078" s="18">
        <f t="shared" si="283"/>
        <v>0</v>
      </c>
      <c r="E1078" s="18">
        <f>B1078*A1073</f>
        <v>0</v>
      </c>
      <c r="F1078" s="18">
        <f t="shared" si="284"/>
        <v>0</v>
      </c>
      <c r="G1078" s="142"/>
      <c r="H1078" s="18"/>
      <c r="I1078" s="89">
        <f t="shared" si="285"/>
        <v>0</v>
      </c>
      <c r="J1078" s="116"/>
      <c r="K1078" s="3">
        <f t="shared" si="286"/>
        <v>0</v>
      </c>
      <c r="L1078" s="3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</row>
    <row r="1079" ht="15.75" customHeight="1">
      <c r="A1079" s="2"/>
      <c r="B1079" s="18"/>
      <c r="C1079" s="18"/>
      <c r="D1079" s="18">
        <f t="shared" si="283"/>
        <v>0</v>
      </c>
      <c r="E1079" s="18">
        <f>B1079*A1073</f>
        <v>0</v>
      </c>
      <c r="F1079" s="18">
        <f t="shared" si="284"/>
        <v>0</v>
      </c>
      <c r="G1079" s="142"/>
      <c r="H1079" s="18"/>
      <c r="I1079" s="89">
        <f t="shared" si="285"/>
        <v>0</v>
      </c>
      <c r="J1079" s="116"/>
      <c r="K1079" s="3">
        <f t="shared" si="286"/>
        <v>0</v>
      </c>
      <c r="L1079" s="3"/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</row>
    <row r="1080" ht="15.75" customHeight="1">
      <c r="A1080" s="2"/>
      <c r="B1080" s="18"/>
      <c r="C1080" s="18"/>
      <c r="D1080" s="18">
        <f t="shared" si="283"/>
        <v>0</v>
      </c>
      <c r="E1080" s="18">
        <f>B1080*A1073</f>
        <v>0</v>
      </c>
      <c r="F1080" s="18">
        <f t="shared" si="284"/>
        <v>0</v>
      </c>
      <c r="G1080" s="87"/>
      <c r="H1080" s="18"/>
      <c r="I1080" s="89">
        <f t="shared" si="285"/>
        <v>0</v>
      </c>
      <c r="J1080" s="116"/>
      <c r="K1080" s="3">
        <f t="shared" si="286"/>
        <v>0</v>
      </c>
      <c r="L1080" s="3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</row>
    <row r="1081" ht="15.75" customHeight="1">
      <c r="A1081" s="2"/>
      <c r="B1081" s="18"/>
      <c r="C1081" s="18"/>
      <c r="D1081" s="18">
        <f t="shared" si="283"/>
        <v>0</v>
      </c>
      <c r="E1081" s="18">
        <f>B1081*A1073</f>
        <v>0</v>
      </c>
      <c r="F1081" s="18">
        <f t="shared" si="284"/>
        <v>0</v>
      </c>
      <c r="G1081" s="59"/>
      <c r="H1081" s="18"/>
      <c r="I1081" s="89">
        <f t="shared" si="285"/>
        <v>0</v>
      </c>
      <c r="J1081" s="116"/>
      <c r="K1081" s="3">
        <f t="shared" si="286"/>
        <v>0</v>
      </c>
      <c r="L1081" s="3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</row>
    <row r="1082" ht="15.75" customHeight="1">
      <c r="A1082" s="2"/>
      <c r="B1082" s="89"/>
      <c r="C1082" s="89"/>
      <c r="D1082" s="18">
        <f t="shared" si="283"/>
        <v>0</v>
      </c>
      <c r="E1082" s="18">
        <f>B1082*A1073</f>
        <v>0</v>
      </c>
      <c r="F1082" s="18">
        <f t="shared" si="284"/>
        <v>0</v>
      </c>
      <c r="G1082" s="148" t="s">
        <v>528</v>
      </c>
      <c r="H1082" s="18"/>
      <c r="I1082" s="89">
        <f t="shared" si="285"/>
        <v>0</v>
      </c>
      <c r="J1082" s="116"/>
      <c r="K1082" s="3">
        <f t="shared" si="286"/>
        <v>0</v>
      </c>
      <c r="L1082" s="3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</row>
    <row r="1083" ht="15.75" customHeight="1">
      <c r="A1083" s="2"/>
      <c r="B1083" s="89"/>
      <c r="C1083" s="89"/>
      <c r="D1083" s="18">
        <f t="shared" si="283"/>
        <v>0</v>
      </c>
      <c r="E1083" s="18">
        <f>B1083*A1073</f>
        <v>0</v>
      </c>
      <c r="F1083" s="18">
        <f t="shared" si="284"/>
        <v>0</v>
      </c>
      <c r="G1083" s="142"/>
      <c r="H1083" s="18"/>
      <c r="I1083" s="89">
        <f t="shared" si="285"/>
        <v>0</v>
      </c>
      <c r="J1083" s="116"/>
      <c r="K1083" s="3">
        <f t="shared" si="286"/>
        <v>0</v>
      </c>
      <c r="L1083" s="3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</row>
    <row r="1084" ht="15.75" customHeight="1">
      <c r="A1084" s="1"/>
      <c r="B1084" s="89"/>
      <c r="C1084" s="89"/>
      <c r="D1084" s="18">
        <f t="shared" si="283"/>
        <v>0</v>
      </c>
      <c r="E1084" s="18">
        <f>B1084*A1073</f>
        <v>0</v>
      </c>
      <c r="F1084" s="18">
        <f t="shared" si="284"/>
        <v>0</v>
      </c>
      <c r="G1084" s="142"/>
      <c r="H1084" s="18"/>
      <c r="I1084" s="89">
        <f t="shared" si="285"/>
        <v>0</v>
      </c>
      <c r="J1084" s="116"/>
      <c r="K1084" s="3">
        <f t="shared" si="286"/>
        <v>0</v>
      </c>
      <c r="L1084" s="3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</row>
    <row r="1085" ht="15.75" customHeight="1">
      <c r="A1085" s="1"/>
      <c r="B1085" s="89"/>
      <c r="C1085" s="89"/>
      <c r="D1085" s="18">
        <f t="shared" si="283"/>
        <v>0</v>
      </c>
      <c r="E1085" s="18">
        <f>B1085*A1073</f>
        <v>0</v>
      </c>
      <c r="F1085" s="18">
        <f t="shared" si="284"/>
        <v>0</v>
      </c>
      <c r="G1085" s="142"/>
      <c r="H1085" s="18"/>
      <c r="I1085" s="89">
        <f t="shared" si="285"/>
        <v>0</v>
      </c>
      <c r="J1085" s="116"/>
      <c r="K1085" s="3">
        <f t="shared" si="286"/>
        <v>0</v>
      </c>
      <c r="L1085" s="3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</row>
    <row r="1086" ht="15.75" customHeight="1">
      <c r="A1086" s="31"/>
      <c r="B1086" s="89"/>
      <c r="C1086" s="89"/>
      <c r="D1086" s="95">
        <f t="shared" si="283"/>
        <v>0</v>
      </c>
      <c r="E1086" s="95">
        <f>B1086*A1073</f>
        <v>0</v>
      </c>
      <c r="F1086" s="18">
        <f t="shared" si="284"/>
        <v>0</v>
      </c>
      <c r="G1086" s="87"/>
      <c r="H1086" s="18"/>
      <c r="I1086" s="89">
        <f t="shared" si="285"/>
        <v>0</v>
      </c>
      <c r="J1086" s="118"/>
      <c r="K1086" s="3">
        <f t="shared" si="286"/>
        <v>0</v>
      </c>
      <c r="L1086" s="3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</row>
    <row r="1087" ht="15.75" customHeight="1">
      <c r="A1087" s="31"/>
      <c r="B1087" s="89"/>
      <c r="C1087" s="89"/>
      <c r="D1087" s="18">
        <f t="shared" si="283"/>
        <v>0</v>
      </c>
      <c r="E1087" s="18">
        <f>B1087*A1073</f>
        <v>0</v>
      </c>
      <c r="F1087" s="18">
        <f t="shared" si="284"/>
        <v>0</v>
      </c>
      <c r="G1087" s="143">
        <f>F1089/A1073</f>
        <v>0</v>
      </c>
      <c r="H1087" s="18"/>
      <c r="I1087" s="89">
        <f t="shared" si="285"/>
        <v>0</v>
      </c>
      <c r="J1087" s="3"/>
      <c r="K1087" s="3">
        <f t="shared" si="286"/>
        <v>0</v>
      </c>
      <c r="L1087" s="3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</row>
    <row r="1088" ht="15.75" customHeight="1">
      <c r="A1088" s="31"/>
      <c r="B1088" s="89"/>
      <c r="C1088" s="89"/>
      <c r="D1088" s="18">
        <f t="shared" si="283"/>
        <v>0</v>
      </c>
      <c r="E1088" s="18">
        <f>B1088*A1073</f>
        <v>0</v>
      </c>
      <c r="F1088" s="18">
        <f t="shared" si="284"/>
        <v>0</v>
      </c>
      <c r="G1088" s="142"/>
      <c r="H1088" s="18"/>
      <c r="I1088" s="89">
        <f t="shared" si="285"/>
        <v>0</v>
      </c>
      <c r="J1088" s="3"/>
      <c r="K1088" s="3">
        <f t="shared" si="286"/>
        <v>0</v>
      </c>
      <c r="L1088" s="3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</row>
    <row r="1089" ht="15.75" customHeight="1">
      <c r="A1089" s="4" t="s">
        <v>495</v>
      </c>
      <c r="B1089" s="97">
        <f>SUM(B1075:B1088)</f>
        <v>0</v>
      </c>
      <c r="C1089" s="96"/>
      <c r="D1089" s="97">
        <f t="shared" ref="D1089:F1089" si="287">SUM(D1075:D1088)</f>
        <v>0</v>
      </c>
      <c r="E1089" s="97">
        <f t="shared" si="287"/>
        <v>0</v>
      </c>
      <c r="F1089" s="97">
        <f t="shared" si="287"/>
        <v>0</v>
      </c>
      <c r="G1089" s="87"/>
      <c r="H1089" s="96"/>
      <c r="I1089" s="97">
        <f t="shared" ref="I1089:L1089" si="288">SUM(I1075:I1088)</f>
        <v>0</v>
      </c>
      <c r="J1089" s="98">
        <f t="shared" si="288"/>
        <v>0</v>
      </c>
      <c r="K1089" s="98">
        <f t="shared" si="288"/>
        <v>0</v>
      </c>
      <c r="L1089" s="98">
        <f t="shared" si="288"/>
        <v>0</v>
      </c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</row>
    <row r="1090" ht="15.75" customHeight="1">
      <c r="A1090" s="8"/>
      <c r="B1090" s="100"/>
      <c r="C1090" s="100"/>
      <c r="D1090" s="100"/>
      <c r="E1090" s="100"/>
      <c r="F1090" s="100"/>
      <c r="G1090" s="100"/>
      <c r="H1090" s="100"/>
      <c r="I1090" s="101" t="s">
        <v>496</v>
      </c>
      <c r="J1090" s="100"/>
      <c r="K1090" s="100"/>
      <c r="L1090" s="101" t="s">
        <v>497</v>
      </c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</row>
    <row r="1091" ht="15.75" customHeight="1">
      <c r="A1091" s="8"/>
      <c r="B1091" s="100"/>
      <c r="C1091" s="100"/>
      <c r="D1091" s="100"/>
      <c r="E1091" s="100"/>
      <c r="F1091" s="100"/>
      <c r="G1091" s="100"/>
      <c r="H1091" s="100"/>
      <c r="I1091" s="104">
        <f>G1087*A1073</f>
        <v>0</v>
      </c>
      <c r="J1091" s="100"/>
      <c r="K1091" s="100"/>
      <c r="L1091" s="104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</row>
    <row r="1092" ht="15.75" customHeight="1">
      <c r="A1092" s="8"/>
      <c r="B1092" s="100"/>
      <c r="C1092" s="100"/>
      <c r="D1092" s="100"/>
      <c r="E1092" s="100"/>
      <c r="F1092" s="100"/>
      <c r="G1092" s="100"/>
      <c r="H1092" s="100"/>
      <c r="I1092" s="107"/>
      <c r="J1092" s="100"/>
      <c r="K1092" s="100"/>
      <c r="L1092" s="107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</row>
    <row r="1093" ht="15.75" customHeight="1">
      <c r="A1093" s="8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</row>
    <row r="1094" ht="15.75" customHeight="1">
      <c r="A1094" s="66"/>
      <c r="B1094" s="75"/>
      <c r="C1094" s="75"/>
      <c r="D1094" s="75"/>
      <c r="E1094" s="75"/>
      <c r="F1094" s="75"/>
      <c r="G1094" s="75"/>
      <c r="H1094" s="75"/>
      <c r="I1094" s="75"/>
      <c r="J1094" s="75"/>
      <c r="K1094" s="75"/>
      <c r="L1094" s="76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</row>
    <row r="1095" ht="15.75" customHeight="1">
      <c r="A1095" s="78" t="s">
        <v>478</v>
      </c>
      <c r="B1095" s="79" t="s">
        <v>479</v>
      </c>
      <c r="C1095" s="75"/>
      <c r="D1095" s="76"/>
      <c r="E1095" s="80" t="s">
        <v>480</v>
      </c>
      <c r="F1095" s="75"/>
      <c r="G1095" s="76"/>
      <c r="H1095" s="79" t="s">
        <v>481</v>
      </c>
      <c r="I1095" s="75"/>
      <c r="J1095" s="75"/>
      <c r="K1095" s="75"/>
      <c r="L1095" s="76"/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</row>
    <row r="1096" ht="15.75" customHeight="1">
      <c r="A1096" s="177">
        <v>4.0</v>
      </c>
      <c r="B1096" s="82" t="s">
        <v>482</v>
      </c>
      <c r="C1096" s="82" t="s">
        <v>483</v>
      </c>
      <c r="D1096" s="82" t="s">
        <v>484</v>
      </c>
      <c r="E1096" s="82" t="s">
        <v>485</v>
      </c>
      <c r="F1096" s="82" t="s">
        <v>484</v>
      </c>
      <c r="G1096" s="82" t="s">
        <v>524</v>
      </c>
      <c r="H1096" s="82" t="s">
        <v>486</v>
      </c>
      <c r="I1096" s="82" t="s">
        <v>487</v>
      </c>
      <c r="J1096" s="147" t="s">
        <v>488</v>
      </c>
      <c r="K1096" s="85" t="s">
        <v>489</v>
      </c>
      <c r="L1096" s="85" t="s">
        <v>490</v>
      </c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</row>
    <row r="1097" ht="15.75" customHeight="1">
      <c r="A1097" s="86" t="s">
        <v>491</v>
      </c>
      <c r="B1097" s="87"/>
      <c r="C1097" s="87"/>
      <c r="D1097" s="87"/>
      <c r="E1097" s="87"/>
      <c r="F1097" s="87"/>
      <c r="G1097" s="87"/>
      <c r="H1097" s="87"/>
      <c r="I1097" s="87"/>
      <c r="J1097" s="115"/>
      <c r="K1097" s="87"/>
      <c r="L1097" s="87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</row>
    <row r="1098" ht="15.75" customHeight="1">
      <c r="A1098" s="2"/>
      <c r="B1098" s="89"/>
      <c r="C1098" s="89"/>
      <c r="D1098" s="18">
        <f t="shared" ref="D1098:D1111" si="289">C1098*B1098</f>
        <v>0</v>
      </c>
      <c r="E1098" s="18">
        <f>B1098*A1096</f>
        <v>0</v>
      </c>
      <c r="F1098" s="18">
        <f t="shared" ref="F1098:F1111" si="290">E1098*C1098</f>
        <v>0</v>
      </c>
      <c r="G1098" s="140">
        <v>0.0</v>
      </c>
      <c r="H1098" s="18"/>
      <c r="I1098" s="89">
        <f t="shared" ref="I1098:I1111" si="291">H1098*E1098</f>
        <v>0</v>
      </c>
      <c r="J1098" s="116"/>
      <c r="K1098" s="3">
        <f t="shared" ref="K1098:K1111" si="292">J1098*I1098</f>
        <v>0</v>
      </c>
      <c r="L1098" s="3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</row>
    <row r="1099" ht="15.75" customHeight="1">
      <c r="A1099" s="2"/>
      <c r="B1099" s="89"/>
      <c r="C1099" s="89"/>
      <c r="D1099" s="18">
        <f t="shared" si="289"/>
        <v>0</v>
      </c>
      <c r="E1099" s="18">
        <f>B1099*A1096</f>
        <v>0</v>
      </c>
      <c r="F1099" s="18">
        <f t="shared" si="290"/>
        <v>0</v>
      </c>
      <c r="G1099" s="87"/>
      <c r="H1099" s="18"/>
      <c r="I1099" s="89">
        <f t="shared" si="291"/>
        <v>0</v>
      </c>
      <c r="J1099" s="116"/>
      <c r="K1099" s="3">
        <f t="shared" si="292"/>
        <v>0</v>
      </c>
      <c r="L1099" s="3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</row>
    <row r="1100" ht="15.75" customHeight="1">
      <c r="A1100" s="2"/>
      <c r="B1100" s="18"/>
      <c r="C1100" s="18"/>
      <c r="D1100" s="18">
        <f t="shared" si="289"/>
        <v>0</v>
      </c>
      <c r="E1100" s="18">
        <f>B1100*A1096</f>
        <v>0</v>
      </c>
      <c r="F1100" s="18">
        <f t="shared" si="290"/>
        <v>0</v>
      </c>
      <c r="G1100" s="148" t="s">
        <v>527</v>
      </c>
      <c r="H1100" s="18"/>
      <c r="I1100" s="89">
        <f t="shared" si="291"/>
        <v>0</v>
      </c>
      <c r="J1100" s="116"/>
      <c r="K1100" s="3">
        <f t="shared" si="292"/>
        <v>0</v>
      </c>
      <c r="L1100" s="3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</row>
    <row r="1101" ht="15.75" customHeight="1">
      <c r="A1101" s="2"/>
      <c r="B1101" s="18"/>
      <c r="C1101" s="18"/>
      <c r="D1101" s="18">
        <f t="shared" si="289"/>
        <v>0</v>
      </c>
      <c r="E1101" s="18">
        <f>B1101*A1096</f>
        <v>0</v>
      </c>
      <c r="F1101" s="18">
        <f t="shared" si="290"/>
        <v>0</v>
      </c>
      <c r="G1101" s="142"/>
      <c r="H1101" s="18"/>
      <c r="I1101" s="89">
        <f t="shared" si="291"/>
        <v>0</v>
      </c>
      <c r="J1101" s="116"/>
      <c r="K1101" s="3">
        <f t="shared" si="292"/>
        <v>0</v>
      </c>
      <c r="L1101" s="3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</row>
    <row r="1102" ht="15.75" customHeight="1">
      <c r="A1102" s="2"/>
      <c r="B1102" s="18"/>
      <c r="C1102" s="18"/>
      <c r="D1102" s="18">
        <f t="shared" si="289"/>
        <v>0</v>
      </c>
      <c r="E1102" s="18">
        <f>B1102*A1096</f>
        <v>0</v>
      </c>
      <c r="F1102" s="18">
        <f t="shared" si="290"/>
        <v>0</v>
      </c>
      <c r="G1102" s="142"/>
      <c r="H1102" s="18"/>
      <c r="I1102" s="89">
        <f t="shared" si="291"/>
        <v>0</v>
      </c>
      <c r="J1102" s="116"/>
      <c r="K1102" s="3">
        <f t="shared" si="292"/>
        <v>0</v>
      </c>
      <c r="L1102" s="3"/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</row>
    <row r="1103" ht="15.75" customHeight="1">
      <c r="A1103" s="2"/>
      <c r="B1103" s="18"/>
      <c r="C1103" s="18"/>
      <c r="D1103" s="18">
        <f t="shared" si="289"/>
        <v>0</v>
      </c>
      <c r="E1103" s="18">
        <f>B1103*A1096</f>
        <v>0</v>
      </c>
      <c r="F1103" s="18">
        <f t="shared" si="290"/>
        <v>0</v>
      </c>
      <c r="G1103" s="87"/>
      <c r="H1103" s="18"/>
      <c r="I1103" s="89">
        <f t="shared" si="291"/>
        <v>0</v>
      </c>
      <c r="J1103" s="116"/>
      <c r="K1103" s="3">
        <f t="shared" si="292"/>
        <v>0</v>
      </c>
      <c r="L1103" s="3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</row>
    <row r="1104" ht="15.75" customHeight="1">
      <c r="A1104" s="2"/>
      <c r="B1104" s="18"/>
      <c r="C1104" s="18"/>
      <c r="D1104" s="18">
        <f t="shared" si="289"/>
        <v>0</v>
      </c>
      <c r="E1104" s="18">
        <f>B1104*A1096</f>
        <v>0</v>
      </c>
      <c r="F1104" s="18">
        <f t="shared" si="290"/>
        <v>0</v>
      </c>
      <c r="G1104" s="59"/>
      <c r="H1104" s="18"/>
      <c r="I1104" s="89">
        <f t="shared" si="291"/>
        <v>0</v>
      </c>
      <c r="J1104" s="116"/>
      <c r="K1104" s="3">
        <f t="shared" si="292"/>
        <v>0</v>
      </c>
      <c r="L1104" s="3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</row>
    <row r="1105" ht="15.75" customHeight="1">
      <c r="A1105" s="2"/>
      <c r="B1105" s="89"/>
      <c r="C1105" s="89"/>
      <c r="D1105" s="18">
        <f t="shared" si="289"/>
        <v>0</v>
      </c>
      <c r="E1105" s="18">
        <f>B1105*A1096</f>
        <v>0</v>
      </c>
      <c r="F1105" s="18">
        <f t="shared" si="290"/>
        <v>0</v>
      </c>
      <c r="G1105" s="148" t="s">
        <v>528</v>
      </c>
      <c r="H1105" s="18"/>
      <c r="I1105" s="89">
        <f t="shared" si="291"/>
        <v>0</v>
      </c>
      <c r="J1105" s="116"/>
      <c r="K1105" s="3">
        <f t="shared" si="292"/>
        <v>0</v>
      </c>
      <c r="L1105" s="3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</row>
    <row r="1106" ht="15.75" customHeight="1">
      <c r="A1106" s="2"/>
      <c r="B1106" s="89"/>
      <c r="C1106" s="89"/>
      <c r="D1106" s="18">
        <f t="shared" si="289"/>
        <v>0</v>
      </c>
      <c r="E1106" s="18">
        <f>B1106*A1096</f>
        <v>0</v>
      </c>
      <c r="F1106" s="18">
        <f t="shared" si="290"/>
        <v>0</v>
      </c>
      <c r="G1106" s="142"/>
      <c r="H1106" s="18"/>
      <c r="I1106" s="89">
        <f t="shared" si="291"/>
        <v>0</v>
      </c>
      <c r="J1106" s="116"/>
      <c r="K1106" s="3">
        <f t="shared" si="292"/>
        <v>0</v>
      </c>
      <c r="L1106" s="3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</row>
    <row r="1107" ht="15.75" customHeight="1">
      <c r="A1107" s="1"/>
      <c r="B1107" s="89"/>
      <c r="C1107" s="89"/>
      <c r="D1107" s="18">
        <f t="shared" si="289"/>
        <v>0</v>
      </c>
      <c r="E1107" s="18">
        <f>B1107*A1096</f>
        <v>0</v>
      </c>
      <c r="F1107" s="18">
        <f t="shared" si="290"/>
        <v>0</v>
      </c>
      <c r="G1107" s="142"/>
      <c r="H1107" s="18"/>
      <c r="I1107" s="89">
        <f t="shared" si="291"/>
        <v>0</v>
      </c>
      <c r="J1107" s="116"/>
      <c r="K1107" s="3">
        <f t="shared" si="292"/>
        <v>0</v>
      </c>
      <c r="L1107" s="3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</row>
    <row r="1108" ht="15.75" customHeight="1">
      <c r="A1108" s="1"/>
      <c r="B1108" s="89"/>
      <c r="C1108" s="89"/>
      <c r="D1108" s="18">
        <f t="shared" si="289"/>
        <v>0</v>
      </c>
      <c r="E1108" s="18">
        <f>B1108*A1096</f>
        <v>0</v>
      </c>
      <c r="F1108" s="18">
        <f t="shared" si="290"/>
        <v>0</v>
      </c>
      <c r="G1108" s="142"/>
      <c r="H1108" s="18"/>
      <c r="I1108" s="89">
        <f t="shared" si="291"/>
        <v>0</v>
      </c>
      <c r="J1108" s="116"/>
      <c r="K1108" s="3">
        <f t="shared" si="292"/>
        <v>0</v>
      </c>
      <c r="L1108" s="3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</row>
    <row r="1109" ht="15.75" customHeight="1">
      <c r="A1109" s="31"/>
      <c r="B1109" s="89"/>
      <c r="C1109" s="89"/>
      <c r="D1109" s="95">
        <f t="shared" si="289"/>
        <v>0</v>
      </c>
      <c r="E1109" s="95">
        <f>B1109*A1096</f>
        <v>0</v>
      </c>
      <c r="F1109" s="18">
        <f t="shared" si="290"/>
        <v>0</v>
      </c>
      <c r="G1109" s="87"/>
      <c r="H1109" s="18"/>
      <c r="I1109" s="89">
        <f t="shared" si="291"/>
        <v>0</v>
      </c>
      <c r="J1109" s="118"/>
      <c r="K1109" s="3">
        <f t="shared" si="292"/>
        <v>0</v>
      </c>
      <c r="L1109" s="3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</row>
    <row r="1110" ht="15.75" customHeight="1">
      <c r="A1110" s="31"/>
      <c r="B1110" s="89"/>
      <c r="C1110" s="89"/>
      <c r="D1110" s="18">
        <f t="shared" si="289"/>
        <v>0</v>
      </c>
      <c r="E1110" s="18">
        <f>B1110*A1096</f>
        <v>0</v>
      </c>
      <c r="F1110" s="18">
        <f t="shared" si="290"/>
        <v>0</v>
      </c>
      <c r="G1110" s="143">
        <f>F1112/A1096</f>
        <v>0</v>
      </c>
      <c r="H1110" s="18"/>
      <c r="I1110" s="89">
        <f t="shared" si="291"/>
        <v>0</v>
      </c>
      <c r="J1110" s="3"/>
      <c r="K1110" s="3">
        <f t="shared" si="292"/>
        <v>0</v>
      </c>
      <c r="L1110" s="3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</row>
    <row r="1111" ht="15.75" customHeight="1">
      <c r="A1111" s="31"/>
      <c r="B1111" s="89"/>
      <c r="C1111" s="89"/>
      <c r="D1111" s="18">
        <f t="shared" si="289"/>
        <v>0</v>
      </c>
      <c r="E1111" s="18">
        <f>B1111*A1096</f>
        <v>0</v>
      </c>
      <c r="F1111" s="18">
        <f t="shared" si="290"/>
        <v>0</v>
      </c>
      <c r="G1111" s="142"/>
      <c r="H1111" s="18"/>
      <c r="I1111" s="89">
        <f t="shared" si="291"/>
        <v>0</v>
      </c>
      <c r="J1111" s="3"/>
      <c r="K1111" s="3">
        <f t="shared" si="292"/>
        <v>0</v>
      </c>
      <c r="L1111" s="3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</row>
    <row r="1112" ht="15.75" customHeight="1">
      <c r="A1112" s="4" t="s">
        <v>495</v>
      </c>
      <c r="B1112" s="97">
        <f>SUM(B1098:B1111)</f>
        <v>0</v>
      </c>
      <c r="C1112" s="96"/>
      <c r="D1112" s="97">
        <f t="shared" ref="D1112:F1112" si="293">SUM(D1098:D1111)</f>
        <v>0</v>
      </c>
      <c r="E1112" s="97">
        <f t="shared" si="293"/>
        <v>0</v>
      </c>
      <c r="F1112" s="97">
        <f t="shared" si="293"/>
        <v>0</v>
      </c>
      <c r="G1112" s="87"/>
      <c r="H1112" s="96"/>
      <c r="I1112" s="97">
        <f t="shared" ref="I1112:L1112" si="294">SUM(I1098:I1111)</f>
        <v>0</v>
      </c>
      <c r="J1112" s="98">
        <f t="shared" si="294"/>
        <v>0</v>
      </c>
      <c r="K1112" s="98">
        <f t="shared" si="294"/>
        <v>0</v>
      </c>
      <c r="L1112" s="98">
        <f t="shared" si="294"/>
        <v>0</v>
      </c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</row>
    <row r="1113" ht="15.75" customHeight="1">
      <c r="A1113" s="8"/>
      <c r="B1113" s="100"/>
      <c r="C1113" s="100"/>
      <c r="D1113" s="100"/>
      <c r="E1113" s="100"/>
      <c r="F1113" s="100"/>
      <c r="G1113" s="100"/>
      <c r="H1113" s="100"/>
      <c r="I1113" s="101" t="s">
        <v>496</v>
      </c>
      <c r="J1113" s="100"/>
      <c r="K1113" s="100"/>
      <c r="L1113" s="101" t="s">
        <v>497</v>
      </c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</row>
    <row r="1114" ht="15.75" customHeight="1">
      <c r="A1114" s="8"/>
      <c r="B1114" s="100"/>
      <c r="C1114" s="100"/>
      <c r="D1114" s="100"/>
      <c r="E1114" s="100"/>
      <c r="F1114" s="100"/>
      <c r="G1114" s="100"/>
      <c r="H1114" s="100"/>
      <c r="I1114" s="104">
        <f>G1110*A1096</f>
        <v>0</v>
      </c>
      <c r="J1114" s="100"/>
      <c r="K1114" s="100"/>
      <c r="L1114" s="104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</row>
    <row r="1115" ht="15.75" customHeight="1">
      <c r="A1115" s="8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</row>
    <row r="1116" ht="15.75" customHeight="1">
      <c r="A1116" s="8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</row>
    <row r="1117" ht="15.75" customHeight="1">
      <c r="A1117" s="66"/>
      <c r="B1117" s="75"/>
      <c r="C1117" s="75"/>
      <c r="D1117" s="75"/>
      <c r="E1117" s="75"/>
      <c r="F1117" s="75"/>
      <c r="G1117" s="75"/>
      <c r="H1117" s="75"/>
      <c r="I1117" s="75"/>
      <c r="J1117" s="75"/>
      <c r="K1117" s="75"/>
      <c r="L1117" s="76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</row>
    <row r="1118" ht="15.75" customHeight="1">
      <c r="A1118" s="78" t="s">
        <v>478</v>
      </c>
      <c r="B1118" s="79" t="s">
        <v>479</v>
      </c>
      <c r="C1118" s="75"/>
      <c r="D1118" s="76"/>
      <c r="E1118" s="80" t="s">
        <v>480</v>
      </c>
      <c r="F1118" s="75"/>
      <c r="G1118" s="76"/>
      <c r="H1118" s="79" t="s">
        <v>481</v>
      </c>
      <c r="I1118" s="75"/>
      <c r="J1118" s="75"/>
      <c r="K1118" s="75"/>
      <c r="L1118" s="76"/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</row>
    <row r="1119" ht="15.75" customHeight="1">
      <c r="A1119" s="177">
        <v>4.0</v>
      </c>
      <c r="B1119" s="82" t="s">
        <v>482</v>
      </c>
      <c r="C1119" s="82" t="s">
        <v>483</v>
      </c>
      <c r="D1119" s="82" t="s">
        <v>484</v>
      </c>
      <c r="E1119" s="82" t="s">
        <v>485</v>
      </c>
      <c r="F1119" s="82" t="s">
        <v>484</v>
      </c>
      <c r="G1119" s="82" t="s">
        <v>524</v>
      </c>
      <c r="H1119" s="82" t="s">
        <v>486</v>
      </c>
      <c r="I1119" s="82" t="s">
        <v>487</v>
      </c>
      <c r="J1119" s="147" t="s">
        <v>488</v>
      </c>
      <c r="K1119" s="85" t="s">
        <v>489</v>
      </c>
      <c r="L1119" s="85" t="s">
        <v>490</v>
      </c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</row>
    <row r="1120" ht="15.75" customHeight="1">
      <c r="A1120" s="86" t="s">
        <v>491</v>
      </c>
      <c r="B1120" s="87"/>
      <c r="C1120" s="87"/>
      <c r="D1120" s="87"/>
      <c r="E1120" s="87"/>
      <c r="F1120" s="87"/>
      <c r="G1120" s="87"/>
      <c r="H1120" s="87"/>
      <c r="I1120" s="87"/>
      <c r="J1120" s="115"/>
      <c r="K1120" s="87"/>
      <c r="L1120" s="87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</row>
    <row r="1121" ht="15.75" customHeight="1">
      <c r="A1121" s="2"/>
      <c r="B1121" s="89"/>
      <c r="C1121" s="89"/>
      <c r="D1121" s="18">
        <f t="shared" ref="D1121:D1134" si="295">C1121*B1121</f>
        <v>0</v>
      </c>
      <c r="E1121" s="18">
        <f>B1121*A1119</f>
        <v>0</v>
      </c>
      <c r="F1121" s="18">
        <f t="shared" ref="F1121:F1134" si="296">E1121*C1121</f>
        <v>0</v>
      </c>
      <c r="G1121" s="140">
        <v>0.0</v>
      </c>
      <c r="H1121" s="18"/>
      <c r="I1121" s="89">
        <f t="shared" ref="I1121:I1134" si="297">H1121*E1121</f>
        <v>0</v>
      </c>
      <c r="J1121" s="116"/>
      <c r="K1121" s="3">
        <f t="shared" ref="K1121:K1134" si="298">J1121*I1121</f>
        <v>0</v>
      </c>
      <c r="L1121" s="3"/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</row>
    <row r="1122" ht="15.75" customHeight="1">
      <c r="A1122" s="2"/>
      <c r="B1122" s="89"/>
      <c r="C1122" s="89"/>
      <c r="D1122" s="18">
        <f t="shared" si="295"/>
        <v>0</v>
      </c>
      <c r="E1122" s="18">
        <f>B1122*A1119</f>
        <v>0</v>
      </c>
      <c r="F1122" s="18">
        <f t="shared" si="296"/>
        <v>0</v>
      </c>
      <c r="G1122" s="87"/>
      <c r="H1122" s="18"/>
      <c r="I1122" s="89">
        <f t="shared" si="297"/>
        <v>0</v>
      </c>
      <c r="J1122" s="116"/>
      <c r="K1122" s="3">
        <f t="shared" si="298"/>
        <v>0</v>
      </c>
      <c r="L1122" s="3"/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</row>
    <row r="1123" ht="15.75" customHeight="1">
      <c r="A1123" s="2"/>
      <c r="B1123" s="18"/>
      <c r="C1123" s="18"/>
      <c r="D1123" s="18">
        <f t="shared" si="295"/>
        <v>0</v>
      </c>
      <c r="E1123" s="18">
        <f>B1123*A1119</f>
        <v>0</v>
      </c>
      <c r="F1123" s="18">
        <f t="shared" si="296"/>
        <v>0</v>
      </c>
      <c r="G1123" s="148" t="s">
        <v>527</v>
      </c>
      <c r="H1123" s="18"/>
      <c r="I1123" s="89">
        <f t="shared" si="297"/>
        <v>0</v>
      </c>
      <c r="J1123" s="116"/>
      <c r="K1123" s="3">
        <f t="shared" si="298"/>
        <v>0</v>
      </c>
      <c r="L1123" s="3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</row>
    <row r="1124" ht="15.75" customHeight="1">
      <c r="A1124" s="2"/>
      <c r="B1124" s="18"/>
      <c r="C1124" s="18"/>
      <c r="D1124" s="18">
        <f t="shared" si="295"/>
        <v>0</v>
      </c>
      <c r="E1124" s="18">
        <f>B1124*A1119</f>
        <v>0</v>
      </c>
      <c r="F1124" s="18">
        <f t="shared" si="296"/>
        <v>0</v>
      </c>
      <c r="G1124" s="142"/>
      <c r="H1124" s="18"/>
      <c r="I1124" s="89">
        <f t="shared" si="297"/>
        <v>0</v>
      </c>
      <c r="J1124" s="116"/>
      <c r="K1124" s="3">
        <f t="shared" si="298"/>
        <v>0</v>
      </c>
      <c r="L1124" s="3"/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</row>
    <row r="1125" ht="15.75" customHeight="1">
      <c r="A1125" s="2"/>
      <c r="B1125" s="18"/>
      <c r="C1125" s="18"/>
      <c r="D1125" s="18">
        <f t="shared" si="295"/>
        <v>0</v>
      </c>
      <c r="E1125" s="18">
        <f>B1125*A1119</f>
        <v>0</v>
      </c>
      <c r="F1125" s="18">
        <f t="shared" si="296"/>
        <v>0</v>
      </c>
      <c r="G1125" s="142"/>
      <c r="H1125" s="18"/>
      <c r="I1125" s="89">
        <f t="shared" si="297"/>
        <v>0</v>
      </c>
      <c r="J1125" s="116"/>
      <c r="K1125" s="3">
        <f t="shared" si="298"/>
        <v>0</v>
      </c>
      <c r="L1125" s="3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</row>
    <row r="1126" ht="15.75" customHeight="1">
      <c r="A1126" s="2"/>
      <c r="B1126" s="18"/>
      <c r="C1126" s="18"/>
      <c r="D1126" s="18">
        <f t="shared" si="295"/>
        <v>0</v>
      </c>
      <c r="E1126" s="18">
        <f>B1126*A1119</f>
        <v>0</v>
      </c>
      <c r="F1126" s="18">
        <f t="shared" si="296"/>
        <v>0</v>
      </c>
      <c r="G1126" s="87"/>
      <c r="H1126" s="18"/>
      <c r="I1126" s="89">
        <f t="shared" si="297"/>
        <v>0</v>
      </c>
      <c r="J1126" s="116"/>
      <c r="K1126" s="3">
        <f t="shared" si="298"/>
        <v>0</v>
      </c>
      <c r="L1126" s="3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</row>
    <row r="1127" ht="15.75" customHeight="1">
      <c r="A1127" s="2"/>
      <c r="B1127" s="18"/>
      <c r="C1127" s="18"/>
      <c r="D1127" s="18">
        <f t="shared" si="295"/>
        <v>0</v>
      </c>
      <c r="E1127" s="18">
        <f>B1127*A1119</f>
        <v>0</v>
      </c>
      <c r="F1127" s="18">
        <f t="shared" si="296"/>
        <v>0</v>
      </c>
      <c r="G1127" s="59"/>
      <c r="H1127" s="18"/>
      <c r="I1127" s="89">
        <f t="shared" si="297"/>
        <v>0</v>
      </c>
      <c r="J1127" s="116"/>
      <c r="K1127" s="3">
        <f t="shared" si="298"/>
        <v>0</v>
      </c>
      <c r="L1127" s="3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</row>
    <row r="1128" ht="15.75" customHeight="1">
      <c r="A1128" s="2"/>
      <c r="B1128" s="89"/>
      <c r="C1128" s="89"/>
      <c r="D1128" s="18">
        <f t="shared" si="295"/>
        <v>0</v>
      </c>
      <c r="E1128" s="18">
        <f>B1128*A1119</f>
        <v>0</v>
      </c>
      <c r="F1128" s="18">
        <f t="shared" si="296"/>
        <v>0</v>
      </c>
      <c r="G1128" s="148" t="s">
        <v>528</v>
      </c>
      <c r="H1128" s="18"/>
      <c r="I1128" s="89">
        <f t="shared" si="297"/>
        <v>0</v>
      </c>
      <c r="J1128" s="116"/>
      <c r="K1128" s="3">
        <f t="shared" si="298"/>
        <v>0</v>
      </c>
      <c r="L1128" s="3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</row>
    <row r="1129" ht="15.75" customHeight="1">
      <c r="A1129" s="2"/>
      <c r="B1129" s="89"/>
      <c r="C1129" s="89"/>
      <c r="D1129" s="18">
        <f t="shared" si="295"/>
        <v>0</v>
      </c>
      <c r="E1129" s="18">
        <f>B1129*A1119</f>
        <v>0</v>
      </c>
      <c r="F1129" s="18">
        <f t="shared" si="296"/>
        <v>0</v>
      </c>
      <c r="G1129" s="142"/>
      <c r="H1129" s="18"/>
      <c r="I1129" s="89">
        <f t="shared" si="297"/>
        <v>0</v>
      </c>
      <c r="J1129" s="116"/>
      <c r="K1129" s="3">
        <f t="shared" si="298"/>
        <v>0</v>
      </c>
      <c r="L1129" s="3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</row>
    <row r="1130" ht="15.75" customHeight="1">
      <c r="A1130" s="1"/>
      <c r="B1130" s="89"/>
      <c r="C1130" s="89"/>
      <c r="D1130" s="18">
        <f t="shared" si="295"/>
        <v>0</v>
      </c>
      <c r="E1130" s="18">
        <f>B1130*A1119</f>
        <v>0</v>
      </c>
      <c r="F1130" s="18">
        <f t="shared" si="296"/>
        <v>0</v>
      </c>
      <c r="G1130" s="142"/>
      <c r="H1130" s="18"/>
      <c r="I1130" s="89">
        <f t="shared" si="297"/>
        <v>0</v>
      </c>
      <c r="J1130" s="116"/>
      <c r="K1130" s="3">
        <f t="shared" si="298"/>
        <v>0</v>
      </c>
      <c r="L1130" s="3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</row>
    <row r="1131" ht="15.75" customHeight="1">
      <c r="A1131" s="1"/>
      <c r="B1131" s="89"/>
      <c r="C1131" s="89"/>
      <c r="D1131" s="18">
        <f t="shared" si="295"/>
        <v>0</v>
      </c>
      <c r="E1131" s="18">
        <f>B1131*A1119</f>
        <v>0</v>
      </c>
      <c r="F1131" s="18">
        <f t="shared" si="296"/>
        <v>0</v>
      </c>
      <c r="G1131" s="142"/>
      <c r="H1131" s="18"/>
      <c r="I1131" s="89">
        <f t="shared" si="297"/>
        <v>0</v>
      </c>
      <c r="J1131" s="116"/>
      <c r="K1131" s="3">
        <f t="shared" si="298"/>
        <v>0</v>
      </c>
      <c r="L1131" s="3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</row>
    <row r="1132" ht="15.75" customHeight="1">
      <c r="A1132" s="31"/>
      <c r="B1132" s="89"/>
      <c r="C1132" s="89"/>
      <c r="D1132" s="95">
        <f t="shared" si="295"/>
        <v>0</v>
      </c>
      <c r="E1132" s="95">
        <f>B1132*A1119</f>
        <v>0</v>
      </c>
      <c r="F1132" s="18">
        <f t="shared" si="296"/>
        <v>0</v>
      </c>
      <c r="G1132" s="87"/>
      <c r="H1132" s="18"/>
      <c r="I1132" s="89">
        <f t="shared" si="297"/>
        <v>0</v>
      </c>
      <c r="J1132" s="118"/>
      <c r="K1132" s="3">
        <f t="shared" si="298"/>
        <v>0</v>
      </c>
      <c r="L1132" s="3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</row>
    <row r="1133" ht="15.75" customHeight="1">
      <c r="A1133" s="31"/>
      <c r="B1133" s="89"/>
      <c r="C1133" s="89"/>
      <c r="D1133" s="18">
        <f t="shared" si="295"/>
        <v>0</v>
      </c>
      <c r="E1133" s="18">
        <f>B1133*A1119</f>
        <v>0</v>
      </c>
      <c r="F1133" s="18">
        <f t="shared" si="296"/>
        <v>0</v>
      </c>
      <c r="G1133" s="143">
        <f>F1135/A1119</f>
        <v>0</v>
      </c>
      <c r="H1133" s="18"/>
      <c r="I1133" s="89">
        <f t="shared" si="297"/>
        <v>0</v>
      </c>
      <c r="J1133" s="3"/>
      <c r="K1133" s="3">
        <f t="shared" si="298"/>
        <v>0</v>
      </c>
      <c r="L1133" s="3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</row>
    <row r="1134" ht="15.75" customHeight="1">
      <c r="A1134" s="31"/>
      <c r="B1134" s="89"/>
      <c r="C1134" s="89"/>
      <c r="D1134" s="18">
        <f t="shared" si="295"/>
        <v>0</v>
      </c>
      <c r="E1134" s="18">
        <f>B1134*A1119</f>
        <v>0</v>
      </c>
      <c r="F1134" s="18">
        <f t="shared" si="296"/>
        <v>0</v>
      </c>
      <c r="G1134" s="142"/>
      <c r="H1134" s="18"/>
      <c r="I1134" s="89">
        <f t="shared" si="297"/>
        <v>0</v>
      </c>
      <c r="J1134" s="3"/>
      <c r="K1134" s="3">
        <f t="shared" si="298"/>
        <v>0</v>
      </c>
      <c r="L1134" s="3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</row>
    <row r="1135" ht="15.75" customHeight="1">
      <c r="A1135" s="4" t="s">
        <v>495</v>
      </c>
      <c r="B1135" s="97">
        <f>SUM(B1121:B1134)</f>
        <v>0</v>
      </c>
      <c r="C1135" s="96"/>
      <c r="D1135" s="97">
        <f t="shared" ref="D1135:F1135" si="299">SUM(D1121:D1134)</f>
        <v>0</v>
      </c>
      <c r="E1135" s="97">
        <f t="shared" si="299"/>
        <v>0</v>
      </c>
      <c r="F1135" s="97">
        <f t="shared" si="299"/>
        <v>0</v>
      </c>
      <c r="G1135" s="87"/>
      <c r="H1135" s="96"/>
      <c r="I1135" s="97">
        <f t="shared" ref="I1135:L1135" si="300">SUM(I1121:I1134)</f>
        <v>0</v>
      </c>
      <c r="J1135" s="98">
        <f t="shared" si="300"/>
        <v>0</v>
      </c>
      <c r="K1135" s="98">
        <f t="shared" si="300"/>
        <v>0</v>
      </c>
      <c r="L1135" s="98">
        <f t="shared" si="300"/>
        <v>0</v>
      </c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</row>
    <row r="1136" ht="15.75" customHeight="1">
      <c r="A1136" s="8"/>
      <c r="B1136" s="100"/>
      <c r="C1136" s="100"/>
      <c r="D1136" s="100"/>
      <c r="E1136" s="100"/>
      <c r="F1136" s="100"/>
      <c r="G1136" s="100"/>
      <c r="H1136" s="100"/>
      <c r="I1136" s="101" t="s">
        <v>496</v>
      </c>
      <c r="J1136" s="100"/>
      <c r="K1136" s="100"/>
      <c r="L1136" s="101" t="s">
        <v>497</v>
      </c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</row>
    <row r="1137" ht="15.75" customHeight="1">
      <c r="A1137" s="8"/>
      <c r="B1137" s="100"/>
      <c r="C1137" s="100"/>
      <c r="D1137" s="100"/>
      <c r="E1137" s="100"/>
      <c r="F1137" s="100"/>
      <c r="G1137" s="100"/>
      <c r="H1137" s="100"/>
      <c r="I1137" s="104">
        <f>G1133*A1119</f>
        <v>0</v>
      </c>
      <c r="J1137" s="100"/>
      <c r="K1137" s="100"/>
      <c r="L1137" s="104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</row>
    <row r="1138" ht="15.75" customHeight="1">
      <c r="A1138" s="8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</row>
    <row r="1139" ht="15.75" customHeight="1">
      <c r="A1139" s="8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</row>
    <row r="1140" ht="15.75" customHeight="1">
      <c r="A1140" s="78" t="s">
        <v>478</v>
      </c>
      <c r="B1140" s="79" t="s">
        <v>479</v>
      </c>
      <c r="C1140" s="75"/>
      <c r="D1140" s="76"/>
      <c r="E1140" s="80" t="s">
        <v>480</v>
      </c>
      <c r="F1140" s="75"/>
      <c r="G1140" s="76"/>
      <c r="H1140" s="79" t="s">
        <v>481</v>
      </c>
      <c r="I1140" s="75"/>
      <c r="J1140" s="75"/>
      <c r="K1140" s="75"/>
      <c r="L1140" s="76"/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</row>
    <row r="1141" ht="15.75" customHeight="1">
      <c r="A1141" s="177">
        <v>4.0</v>
      </c>
      <c r="B1141" s="82" t="s">
        <v>482</v>
      </c>
      <c r="C1141" s="82" t="s">
        <v>483</v>
      </c>
      <c r="D1141" s="82" t="s">
        <v>484</v>
      </c>
      <c r="E1141" s="82" t="s">
        <v>485</v>
      </c>
      <c r="F1141" s="82" t="s">
        <v>484</v>
      </c>
      <c r="G1141" s="82" t="s">
        <v>524</v>
      </c>
      <c r="H1141" s="82" t="s">
        <v>486</v>
      </c>
      <c r="I1141" s="82" t="s">
        <v>487</v>
      </c>
      <c r="J1141" s="147" t="s">
        <v>488</v>
      </c>
      <c r="K1141" s="85" t="s">
        <v>489</v>
      </c>
      <c r="L1141" s="85" t="s">
        <v>490</v>
      </c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</row>
    <row r="1142" ht="15.75" customHeight="1">
      <c r="A1142" s="86" t="s">
        <v>491</v>
      </c>
      <c r="B1142" s="87"/>
      <c r="C1142" s="87"/>
      <c r="D1142" s="87"/>
      <c r="E1142" s="87"/>
      <c r="F1142" s="87"/>
      <c r="G1142" s="87"/>
      <c r="H1142" s="87"/>
      <c r="I1142" s="87"/>
      <c r="J1142" s="115"/>
      <c r="K1142" s="87"/>
      <c r="L1142" s="87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</row>
    <row r="1143" ht="15.75" customHeight="1">
      <c r="A1143" s="2"/>
      <c r="B1143" s="89"/>
      <c r="C1143" s="89"/>
      <c r="D1143" s="18">
        <f t="shared" ref="D1143:D1156" si="301">C1143*B1143</f>
        <v>0</v>
      </c>
      <c r="E1143" s="18">
        <f>B1143*A1141</f>
        <v>0</v>
      </c>
      <c r="F1143" s="18">
        <f t="shared" ref="F1143:F1156" si="302">E1143*C1143</f>
        <v>0</v>
      </c>
      <c r="G1143" s="140">
        <v>0.0</v>
      </c>
      <c r="H1143" s="18"/>
      <c r="I1143" s="89">
        <f t="shared" ref="I1143:I1156" si="303">H1143*E1143</f>
        <v>0</v>
      </c>
      <c r="J1143" s="116"/>
      <c r="K1143" s="3">
        <f t="shared" ref="K1143:K1156" si="304">J1143*I1143</f>
        <v>0</v>
      </c>
      <c r="L1143" s="3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</row>
    <row r="1144" ht="15.75" customHeight="1">
      <c r="A1144" s="2"/>
      <c r="B1144" s="89"/>
      <c r="C1144" s="89"/>
      <c r="D1144" s="18">
        <f t="shared" si="301"/>
        <v>0</v>
      </c>
      <c r="E1144" s="18">
        <f>B1144*A1141</f>
        <v>0</v>
      </c>
      <c r="F1144" s="18">
        <f t="shared" si="302"/>
        <v>0</v>
      </c>
      <c r="G1144" s="87"/>
      <c r="H1144" s="18"/>
      <c r="I1144" s="89">
        <f t="shared" si="303"/>
        <v>0</v>
      </c>
      <c r="J1144" s="116"/>
      <c r="K1144" s="3">
        <f t="shared" si="304"/>
        <v>0</v>
      </c>
      <c r="L1144" s="3"/>
      <c r="M1144" s="77"/>
      <c r="N1144" s="77"/>
      <c r="O1144" s="77"/>
      <c r="P1144" s="77"/>
      <c r="Q1144" s="77"/>
      <c r="R1144" s="77"/>
      <c r="S1144" s="77"/>
      <c r="T1144" s="77"/>
      <c r="U1144" s="77"/>
      <c r="V1144" s="77"/>
      <c r="W1144" s="77"/>
      <c r="X1144" s="77"/>
      <c r="Y1144" s="77"/>
      <c r="Z1144" s="77"/>
    </row>
    <row r="1145" ht="15.75" customHeight="1">
      <c r="A1145" s="2"/>
      <c r="B1145" s="18"/>
      <c r="C1145" s="18"/>
      <c r="D1145" s="18">
        <f t="shared" si="301"/>
        <v>0</v>
      </c>
      <c r="E1145" s="18">
        <f>B1145*A1141</f>
        <v>0</v>
      </c>
      <c r="F1145" s="18">
        <f t="shared" si="302"/>
        <v>0</v>
      </c>
      <c r="G1145" s="148" t="s">
        <v>527</v>
      </c>
      <c r="H1145" s="18"/>
      <c r="I1145" s="89">
        <f t="shared" si="303"/>
        <v>0</v>
      </c>
      <c r="J1145" s="116"/>
      <c r="K1145" s="3">
        <f t="shared" si="304"/>
        <v>0</v>
      </c>
      <c r="L1145" s="3"/>
      <c r="M1145" s="77"/>
      <c r="N1145" s="77"/>
      <c r="O1145" s="77"/>
      <c r="P1145" s="77"/>
      <c r="Q1145" s="77"/>
      <c r="R1145" s="77"/>
      <c r="S1145" s="77"/>
      <c r="T1145" s="77"/>
      <c r="U1145" s="77"/>
      <c r="V1145" s="77"/>
      <c r="W1145" s="77"/>
      <c r="X1145" s="77"/>
      <c r="Y1145" s="77"/>
      <c r="Z1145" s="77"/>
    </row>
    <row r="1146" ht="15.75" customHeight="1">
      <c r="A1146" s="2"/>
      <c r="B1146" s="18"/>
      <c r="C1146" s="18"/>
      <c r="D1146" s="18">
        <f t="shared" si="301"/>
        <v>0</v>
      </c>
      <c r="E1146" s="18">
        <f>B1146*A1141</f>
        <v>0</v>
      </c>
      <c r="F1146" s="18">
        <f t="shared" si="302"/>
        <v>0</v>
      </c>
      <c r="G1146" s="142"/>
      <c r="H1146" s="18"/>
      <c r="I1146" s="89">
        <f t="shared" si="303"/>
        <v>0</v>
      </c>
      <c r="J1146" s="116"/>
      <c r="K1146" s="3">
        <f t="shared" si="304"/>
        <v>0</v>
      </c>
      <c r="L1146" s="3"/>
      <c r="M1146" s="77"/>
      <c r="N1146" s="77"/>
      <c r="O1146" s="77"/>
      <c r="P1146" s="77"/>
      <c r="Q1146" s="77"/>
      <c r="R1146" s="77"/>
      <c r="S1146" s="77"/>
      <c r="T1146" s="77"/>
      <c r="U1146" s="77"/>
      <c r="V1146" s="77"/>
      <c r="W1146" s="77"/>
      <c r="X1146" s="77"/>
      <c r="Y1146" s="77"/>
      <c r="Z1146" s="77"/>
    </row>
    <row r="1147" ht="15.75" customHeight="1">
      <c r="A1147" s="2"/>
      <c r="B1147" s="18"/>
      <c r="C1147" s="18"/>
      <c r="D1147" s="18">
        <f t="shared" si="301"/>
        <v>0</v>
      </c>
      <c r="E1147" s="18">
        <f>B1147*A1141</f>
        <v>0</v>
      </c>
      <c r="F1147" s="18">
        <f t="shared" si="302"/>
        <v>0</v>
      </c>
      <c r="G1147" s="142"/>
      <c r="H1147" s="18"/>
      <c r="I1147" s="89">
        <f t="shared" si="303"/>
        <v>0</v>
      </c>
      <c r="J1147" s="116"/>
      <c r="K1147" s="3">
        <f t="shared" si="304"/>
        <v>0</v>
      </c>
      <c r="L1147" s="3"/>
      <c r="M1147" s="77"/>
      <c r="N1147" s="77"/>
      <c r="O1147" s="77"/>
      <c r="P1147" s="77"/>
      <c r="Q1147" s="77"/>
      <c r="R1147" s="77"/>
      <c r="S1147" s="77"/>
      <c r="T1147" s="77"/>
      <c r="U1147" s="77"/>
      <c r="V1147" s="77"/>
      <c r="W1147" s="77"/>
      <c r="X1147" s="77"/>
      <c r="Y1147" s="77"/>
      <c r="Z1147" s="77"/>
    </row>
    <row r="1148" ht="15.75" customHeight="1">
      <c r="A1148" s="2"/>
      <c r="B1148" s="18"/>
      <c r="C1148" s="18"/>
      <c r="D1148" s="18">
        <f t="shared" si="301"/>
        <v>0</v>
      </c>
      <c r="E1148" s="18">
        <f>B1148*A1141</f>
        <v>0</v>
      </c>
      <c r="F1148" s="18">
        <f t="shared" si="302"/>
        <v>0</v>
      </c>
      <c r="G1148" s="87"/>
      <c r="H1148" s="18"/>
      <c r="I1148" s="89">
        <f t="shared" si="303"/>
        <v>0</v>
      </c>
      <c r="J1148" s="116"/>
      <c r="K1148" s="3">
        <f t="shared" si="304"/>
        <v>0</v>
      </c>
      <c r="L1148" s="3"/>
      <c r="M1148" s="77"/>
      <c r="N1148" s="77"/>
      <c r="O1148" s="77"/>
      <c r="P1148" s="77"/>
      <c r="Q1148" s="77"/>
      <c r="R1148" s="77"/>
      <c r="S1148" s="77"/>
      <c r="T1148" s="77"/>
      <c r="U1148" s="77"/>
      <c r="V1148" s="77"/>
      <c r="W1148" s="77"/>
      <c r="X1148" s="77"/>
      <c r="Y1148" s="77"/>
      <c r="Z1148" s="77"/>
    </row>
    <row r="1149" ht="15.75" customHeight="1">
      <c r="A1149" s="2"/>
      <c r="B1149" s="18"/>
      <c r="C1149" s="18"/>
      <c r="D1149" s="18">
        <f t="shared" si="301"/>
        <v>0</v>
      </c>
      <c r="E1149" s="18">
        <f>B1149*A1141</f>
        <v>0</v>
      </c>
      <c r="F1149" s="18">
        <f t="shared" si="302"/>
        <v>0</v>
      </c>
      <c r="G1149" s="59"/>
      <c r="H1149" s="18"/>
      <c r="I1149" s="89">
        <f t="shared" si="303"/>
        <v>0</v>
      </c>
      <c r="J1149" s="116"/>
      <c r="K1149" s="3">
        <f t="shared" si="304"/>
        <v>0</v>
      </c>
      <c r="L1149" s="3"/>
      <c r="M1149" s="77"/>
      <c r="N1149" s="77"/>
      <c r="O1149" s="77"/>
      <c r="P1149" s="77"/>
      <c r="Q1149" s="77"/>
      <c r="R1149" s="77"/>
      <c r="S1149" s="77"/>
      <c r="T1149" s="77"/>
      <c r="U1149" s="77"/>
      <c r="V1149" s="77"/>
      <c r="W1149" s="77"/>
      <c r="X1149" s="77"/>
      <c r="Y1149" s="77"/>
      <c r="Z1149" s="77"/>
    </row>
    <row r="1150" ht="15.75" customHeight="1">
      <c r="A1150" s="2"/>
      <c r="B1150" s="89"/>
      <c r="C1150" s="89"/>
      <c r="D1150" s="18">
        <f t="shared" si="301"/>
        <v>0</v>
      </c>
      <c r="E1150" s="18">
        <f>B1150*A1141</f>
        <v>0</v>
      </c>
      <c r="F1150" s="18">
        <f t="shared" si="302"/>
        <v>0</v>
      </c>
      <c r="G1150" s="148" t="s">
        <v>528</v>
      </c>
      <c r="H1150" s="18"/>
      <c r="I1150" s="89">
        <f t="shared" si="303"/>
        <v>0</v>
      </c>
      <c r="J1150" s="116"/>
      <c r="K1150" s="3">
        <f t="shared" si="304"/>
        <v>0</v>
      </c>
      <c r="L1150" s="3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  <c r="Z1150" s="77"/>
    </row>
    <row r="1151" ht="15.75" customHeight="1">
      <c r="A1151" s="2"/>
      <c r="B1151" s="89"/>
      <c r="C1151" s="89"/>
      <c r="D1151" s="18">
        <f t="shared" si="301"/>
        <v>0</v>
      </c>
      <c r="E1151" s="18">
        <f>B1151*A1141</f>
        <v>0</v>
      </c>
      <c r="F1151" s="18">
        <f t="shared" si="302"/>
        <v>0</v>
      </c>
      <c r="G1151" s="142"/>
      <c r="H1151" s="18"/>
      <c r="I1151" s="89">
        <f t="shared" si="303"/>
        <v>0</v>
      </c>
      <c r="J1151" s="116"/>
      <c r="K1151" s="3">
        <f t="shared" si="304"/>
        <v>0</v>
      </c>
      <c r="L1151" s="3"/>
      <c r="M1151" s="77"/>
      <c r="N1151" s="77"/>
      <c r="O1151" s="77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  <c r="Z1151" s="77"/>
    </row>
    <row r="1152" ht="15.75" customHeight="1">
      <c r="A1152" s="1"/>
      <c r="B1152" s="89"/>
      <c r="C1152" s="89"/>
      <c r="D1152" s="18">
        <f t="shared" si="301"/>
        <v>0</v>
      </c>
      <c r="E1152" s="18">
        <f>B1152*A1141</f>
        <v>0</v>
      </c>
      <c r="F1152" s="18">
        <f t="shared" si="302"/>
        <v>0</v>
      </c>
      <c r="G1152" s="142"/>
      <c r="H1152" s="18"/>
      <c r="I1152" s="89">
        <f t="shared" si="303"/>
        <v>0</v>
      </c>
      <c r="J1152" s="116"/>
      <c r="K1152" s="3">
        <f t="shared" si="304"/>
        <v>0</v>
      </c>
      <c r="L1152" s="3"/>
      <c r="M1152" s="77"/>
      <c r="N1152" s="77"/>
      <c r="O1152" s="77"/>
      <c r="P1152" s="77"/>
      <c r="Q1152" s="77"/>
      <c r="R1152" s="77"/>
      <c r="S1152" s="77"/>
      <c r="T1152" s="77"/>
      <c r="U1152" s="77"/>
      <c r="V1152" s="77"/>
      <c r="W1152" s="77"/>
      <c r="X1152" s="77"/>
      <c r="Y1152" s="77"/>
      <c r="Z1152" s="77"/>
    </row>
    <row r="1153" ht="15.75" customHeight="1">
      <c r="A1153" s="1"/>
      <c r="B1153" s="89"/>
      <c r="C1153" s="89"/>
      <c r="D1153" s="18">
        <f t="shared" si="301"/>
        <v>0</v>
      </c>
      <c r="E1153" s="18">
        <f>B1153*A1141</f>
        <v>0</v>
      </c>
      <c r="F1153" s="18">
        <f t="shared" si="302"/>
        <v>0</v>
      </c>
      <c r="G1153" s="142"/>
      <c r="H1153" s="18"/>
      <c r="I1153" s="89">
        <f t="shared" si="303"/>
        <v>0</v>
      </c>
      <c r="J1153" s="116"/>
      <c r="K1153" s="3">
        <f t="shared" si="304"/>
        <v>0</v>
      </c>
      <c r="L1153" s="3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  <c r="Z1153" s="77"/>
    </row>
    <row r="1154" ht="15.75" customHeight="1">
      <c r="A1154" s="31"/>
      <c r="B1154" s="89"/>
      <c r="C1154" s="89"/>
      <c r="D1154" s="95">
        <f t="shared" si="301"/>
        <v>0</v>
      </c>
      <c r="E1154" s="95">
        <f>B1154*A1141</f>
        <v>0</v>
      </c>
      <c r="F1154" s="18">
        <f t="shared" si="302"/>
        <v>0</v>
      </c>
      <c r="G1154" s="87"/>
      <c r="H1154" s="18"/>
      <c r="I1154" s="89">
        <f t="shared" si="303"/>
        <v>0</v>
      </c>
      <c r="J1154" s="118"/>
      <c r="K1154" s="3">
        <f t="shared" si="304"/>
        <v>0</v>
      </c>
      <c r="L1154" s="3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  <c r="Z1154" s="77"/>
    </row>
    <row r="1155" ht="15.75" customHeight="1">
      <c r="A1155" s="31"/>
      <c r="B1155" s="89"/>
      <c r="C1155" s="89"/>
      <c r="D1155" s="18">
        <f t="shared" si="301"/>
        <v>0</v>
      </c>
      <c r="E1155" s="18">
        <f>B1155*A1141</f>
        <v>0</v>
      </c>
      <c r="F1155" s="18">
        <f t="shared" si="302"/>
        <v>0</v>
      </c>
      <c r="G1155" s="143">
        <f>F1157/A1141</f>
        <v>0</v>
      </c>
      <c r="H1155" s="18"/>
      <c r="I1155" s="89">
        <f t="shared" si="303"/>
        <v>0</v>
      </c>
      <c r="J1155" s="3"/>
      <c r="K1155" s="3">
        <f t="shared" si="304"/>
        <v>0</v>
      </c>
      <c r="L1155" s="3"/>
      <c r="M1155" s="77"/>
      <c r="N1155" s="77"/>
      <c r="O1155" s="77"/>
      <c r="P1155" s="77"/>
      <c r="Q1155" s="77"/>
      <c r="R1155" s="77"/>
      <c r="S1155" s="77"/>
      <c r="T1155" s="77"/>
      <c r="U1155" s="77"/>
      <c r="V1155" s="77"/>
      <c r="W1155" s="77"/>
      <c r="X1155" s="77"/>
      <c r="Y1155" s="77"/>
      <c r="Z1155" s="77"/>
    </row>
    <row r="1156" ht="15.75" customHeight="1">
      <c r="A1156" s="31"/>
      <c r="B1156" s="89"/>
      <c r="C1156" s="89"/>
      <c r="D1156" s="18">
        <f t="shared" si="301"/>
        <v>0</v>
      </c>
      <c r="E1156" s="18">
        <f>B1156*A1141</f>
        <v>0</v>
      </c>
      <c r="F1156" s="18">
        <f t="shared" si="302"/>
        <v>0</v>
      </c>
      <c r="G1156" s="142"/>
      <c r="H1156" s="18"/>
      <c r="I1156" s="89">
        <f t="shared" si="303"/>
        <v>0</v>
      </c>
      <c r="J1156" s="3"/>
      <c r="K1156" s="3">
        <f t="shared" si="304"/>
        <v>0</v>
      </c>
      <c r="L1156" s="3"/>
      <c r="M1156" s="77"/>
      <c r="N1156" s="77"/>
      <c r="O1156" s="77"/>
      <c r="P1156" s="77"/>
      <c r="Q1156" s="77"/>
      <c r="R1156" s="77"/>
      <c r="S1156" s="77"/>
      <c r="T1156" s="77"/>
      <c r="U1156" s="77"/>
      <c r="V1156" s="77"/>
      <c r="W1156" s="77"/>
      <c r="X1156" s="77"/>
      <c r="Y1156" s="77"/>
      <c r="Z1156" s="77"/>
    </row>
    <row r="1157" ht="15.75" customHeight="1">
      <c r="A1157" s="4" t="s">
        <v>495</v>
      </c>
      <c r="B1157" s="97">
        <f>SUM(B1143:B1156)</f>
        <v>0</v>
      </c>
      <c r="C1157" s="96"/>
      <c r="D1157" s="97">
        <f t="shared" ref="D1157:F1157" si="305">SUM(D1143:D1156)</f>
        <v>0</v>
      </c>
      <c r="E1157" s="97">
        <f t="shared" si="305"/>
        <v>0</v>
      </c>
      <c r="F1157" s="97">
        <f t="shared" si="305"/>
        <v>0</v>
      </c>
      <c r="G1157" s="87"/>
      <c r="H1157" s="96"/>
      <c r="I1157" s="97">
        <f t="shared" ref="I1157:L1157" si="306">SUM(I1143:I1156)</f>
        <v>0</v>
      </c>
      <c r="J1157" s="98">
        <f t="shared" si="306"/>
        <v>0</v>
      </c>
      <c r="K1157" s="98">
        <f t="shared" si="306"/>
        <v>0</v>
      </c>
      <c r="L1157" s="98">
        <f t="shared" si="306"/>
        <v>0</v>
      </c>
      <c r="M1157" s="77"/>
      <c r="N1157" s="77"/>
      <c r="O1157" s="77"/>
      <c r="P1157" s="77"/>
      <c r="Q1157" s="77"/>
      <c r="R1157" s="77"/>
      <c r="S1157" s="77"/>
      <c r="T1157" s="77"/>
      <c r="U1157" s="77"/>
      <c r="V1157" s="77"/>
      <c r="W1157" s="77"/>
      <c r="X1157" s="77"/>
      <c r="Y1157" s="77"/>
      <c r="Z1157" s="77"/>
    </row>
    <row r="1158" ht="15.75" customHeight="1">
      <c r="A1158" s="8"/>
      <c r="B1158" s="100"/>
      <c r="C1158" s="100"/>
      <c r="D1158" s="100"/>
      <c r="E1158" s="100"/>
      <c r="F1158" s="100"/>
      <c r="G1158" s="100"/>
      <c r="H1158" s="100"/>
      <c r="I1158" s="101" t="s">
        <v>496</v>
      </c>
      <c r="J1158" s="100"/>
      <c r="K1158" s="100"/>
      <c r="L1158" s="101" t="s">
        <v>497</v>
      </c>
      <c r="M1158" s="77"/>
      <c r="N1158" s="77"/>
      <c r="O1158" s="77"/>
      <c r="P1158" s="77"/>
      <c r="Q1158" s="77"/>
      <c r="R1158" s="77"/>
      <c r="S1158" s="77"/>
      <c r="T1158" s="77"/>
      <c r="U1158" s="77"/>
      <c r="V1158" s="77"/>
      <c r="W1158" s="77"/>
      <c r="X1158" s="77"/>
      <c r="Y1158" s="77"/>
      <c r="Z1158" s="77"/>
    </row>
    <row r="1159" ht="15.75" customHeight="1">
      <c r="A1159" s="8"/>
      <c r="B1159" s="100"/>
      <c r="C1159" s="100"/>
      <c r="D1159" s="100"/>
      <c r="E1159" s="100"/>
      <c r="F1159" s="100"/>
      <c r="G1159" s="100"/>
      <c r="H1159" s="100"/>
      <c r="I1159" s="104">
        <f>G1155*A1141</f>
        <v>0</v>
      </c>
      <c r="J1159" s="100"/>
      <c r="K1159" s="100"/>
      <c r="L1159" s="104"/>
      <c r="M1159" s="77"/>
      <c r="N1159" s="77"/>
      <c r="O1159" s="77"/>
      <c r="P1159" s="77"/>
      <c r="Q1159" s="77"/>
      <c r="R1159" s="77"/>
      <c r="S1159" s="77"/>
      <c r="T1159" s="77"/>
      <c r="U1159" s="77"/>
      <c r="V1159" s="77"/>
      <c r="W1159" s="77"/>
      <c r="X1159" s="77"/>
      <c r="Y1159" s="77"/>
      <c r="Z1159" s="77"/>
    </row>
    <row r="1160" ht="15.75" customHeight="1">
      <c r="A1160" s="8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77"/>
      <c r="N1160" s="77"/>
      <c r="O1160" s="77"/>
      <c r="P1160" s="77"/>
      <c r="Q1160" s="77"/>
      <c r="R1160" s="77"/>
      <c r="S1160" s="77"/>
      <c r="T1160" s="77"/>
      <c r="U1160" s="77"/>
      <c r="V1160" s="77"/>
      <c r="W1160" s="77"/>
      <c r="X1160" s="77"/>
      <c r="Y1160" s="77"/>
      <c r="Z1160" s="77"/>
    </row>
    <row r="1161" ht="15.75" customHeight="1">
      <c r="A1161" s="8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77"/>
      <c r="N1161" s="77"/>
      <c r="O1161" s="77"/>
      <c r="P1161" s="77"/>
      <c r="Q1161" s="77"/>
      <c r="R1161" s="77"/>
      <c r="S1161" s="77"/>
      <c r="T1161" s="77"/>
      <c r="U1161" s="77"/>
      <c r="V1161" s="77"/>
      <c r="W1161" s="77"/>
      <c r="X1161" s="77"/>
      <c r="Y1161" s="77"/>
      <c r="Z1161" s="77"/>
    </row>
    <row r="1162" ht="15.75" customHeight="1">
      <c r="A1162" s="66"/>
      <c r="B1162" s="75"/>
      <c r="C1162" s="75"/>
      <c r="D1162" s="75"/>
      <c r="E1162" s="75"/>
      <c r="F1162" s="75"/>
      <c r="G1162" s="75"/>
      <c r="H1162" s="75"/>
      <c r="I1162" s="75"/>
      <c r="J1162" s="75"/>
      <c r="K1162" s="75"/>
      <c r="L1162" s="76"/>
      <c r="M1162" s="77"/>
      <c r="N1162" s="77"/>
      <c r="O1162" s="77"/>
      <c r="P1162" s="77"/>
      <c r="Q1162" s="77"/>
      <c r="R1162" s="77"/>
      <c r="S1162" s="77"/>
      <c r="T1162" s="77"/>
      <c r="U1162" s="77"/>
      <c r="V1162" s="77"/>
      <c r="W1162" s="77"/>
      <c r="X1162" s="77"/>
      <c r="Y1162" s="77"/>
      <c r="Z1162" s="77"/>
    </row>
    <row r="1163" ht="15.75" customHeight="1">
      <c r="A1163" s="78" t="s">
        <v>478</v>
      </c>
      <c r="B1163" s="79" t="s">
        <v>479</v>
      </c>
      <c r="C1163" s="75"/>
      <c r="D1163" s="76"/>
      <c r="E1163" s="80" t="s">
        <v>480</v>
      </c>
      <c r="F1163" s="75"/>
      <c r="G1163" s="76"/>
      <c r="H1163" s="79" t="s">
        <v>481</v>
      </c>
      <c r="I1163" s="75"/>
      <c r="J1163" s="75"/>
      <c r="K1163" s="75"/>
      <c r="L1163" s="76"/>
      <c r="M1163" s="77"/>
      <c r="N1163" s="77"/>
      <c r="O1163" s="77"/>
      <c r="P1163" s="77"/>
      <c r="Q1163" s="77"/>
      <c r="R1163" s="77"/>
      <c r="S1163" s="77"/>
      <c r="T1163" s="77"/>
      <c r="U1163" s="77"/>
      <c r="V1163" s="77"/>
      <c r="W1163" s="77"/>
      <c r="X1163" s="77"/>
      <c r="Y1163" s="77"/>
      <c r="Z1163" s="77"/>
    </row>
    <row r="1164" ht="15.75" customHeight="1">
      <c r="A1164" s="177">
        <v>4.0</v>
      </c>
      <c r="B1164" s="82" t="s">
        <v>482</v>
      </c>
      <c r="C1164" s="82" t="s">
        <v>483</v>
      </c>
      <c r="D1164" s="82" t="s">
        <v>484</v>
      </c>
      <c r="E1164" s="82" t="s">
        <v>485</v>
      </c>
      <c r="F1164" s="82" t="s">
        <v>484</v>
      </c>
      <c r="G1164" s="82" t="s">
        <v>524</v>
      </c>
      <c r="H1164" s="82" t="s">
        <v>486</v>
      </c>
      <c r="I1164" s="82" t="s">
        <v>487</v>
      </c>
      <c r="J1164" s="147" t="s">
        <v>488</v>
      </c>
      <c r="K1164" s="85" t="s">
        <v>489</v>
      </c>
      <c r="L1164" s="85" t="s">
        <v>490</v>
      </c>
      <c r="M1164" s="77"/>
      <c r="N1164" s="77"/>
      <c r="O1164" s="77"/>
      <c r="P1164" s="77"/>
      <c r="Q1164" s="77"/>
      <c r="R1164" s="77"/>
      <c r="S1164" s="77"/>
      <c r="T1164" s="77"/>
      <c r="U1164" s="77"/>
      <c r="V1164" s="77"/>
      <c r="W1164" s="77"/>
      <c r="X1164" s="77"/>
      <c r="Y1164" s="77"/>
      <c r="Z1164" s="77"/>
    </row>
    <row r="1165" ht="15.75" customHeight="1">
      <c r="A1165" s="86" t="s">
        <v>491</v>
      </c>
      <c r="B1165" s="87"/>
      <c r="C1165" s="87"/>
      <c r="D1165" s="87"/>
      <c r="E1165" s="87"/>
      <c r="F1165" s="87"/>
      <c r="G1165" s="87"/>
      <c r="H1165" s="87"/>
      <c r="I1165" s="87"/>
      <c r="J1165" s="115"/>
      <c r="K1165" s="87"/>
      <c r="L1165" s="87"/>
      <c r="M1165" s="77"/>
      <c r="N1165" s="77"/>
      <c r="O1165" s="77"/>
      <c r="P1165" s="77"/>
      <c r="Q1165" s="77"/>
      <c r="R1165" s="77"/>
      <c r="S1165" s="77"/>
      <c r="T1165" s="77"/>
      <c r="U1165" s="77"/>
      <c r="V1165" s="77"/>
      <c r="W1165" s="77"/>
      <c r="X1165" s="77"/>
      <c r="Y1165" s="77"/>
      <c r="Z1165" s="77"/>
    </row>
    <row r="1166" ht="15.75" customHeight="1">
      <c r="A1166" s="2"/>
      <c r="B1166" s="89"/>
      <c r="C1166" s="89"/>
      <c r="D1166" s="18">
        <f t="shared" ref="D1166:D1179" si="307">C1166*B1166</f>
        <v>0</v>
      </c>
      <c r="E1166" s="18">
        <f>B1166*A1164</f>
        <v>0</v>
      </c>
      <c r="F1166" s="18">
        <f t="shared" ref="F1166:F1179" si="308">E1166*C1166</f>
        <v>0</v>
      </c>
      <c r="G1166" s="140">
        <v>0.0</v>
      </c>
      <c r="H1166" s="18"/>
      <c r="I1166" s="89">
        <f t="shared" ref="I1166:I1179" si="309">H1166*E1166</f>
        <v>0</v>
      </c>
      <c r="J1166" s="116"/>
      <c r="K1166" s="3">
        <f t="shared" ref="K1166:K1179" si="310">J1166*I1166</f>
        <v>0</v>
      </c>
      <c r="L1166" s="3"/>
      <c r="M1166" s="77"/>
      <c r="N1166" s="77"/>
      <c r="O1166" s="77"/>
      <c r="P1166" s="77"/>
      <c r="Q1166" s="77"/>
      <c r="R1166" s="77"/>
      <c r="S1166" s="77"/>
      <c r="T1166" s="77"/>
      <c r="U1166" s="77"/>
      <c r="V1166" s="77"/>
      <c r="W1166" s="77"/>
      <c r="X1166" s="77"/>
      <c r="Y1166" s="77"/>
      <c r="Z1166" s="77"/>
    </row>
    <row r="1167" ht="15.75" customHeight="1">
      <c r="A1167" s="2"/>
      <c r="B1167" s="89"/>
      <c r="C1167" s="89"/>
      <c r="D1167" s="18">
        <f t="shared" si="307"/>
        <v>0</v>
      </c>
      <c r="E1167" s="18">
        <f>B1167*A1164</f>
        <v>0</v>
      </c>
      <c r="F1167" s="18">
        <f t="shared" si="308"/>
        <v>0</v>
      </c>
      <c r="G1167" s="87"/>
      <c r="H1167" s="18"/>
      <c r="I1167" s="89">
        <f t="shared" si="309"/>
        <v>0</v>
      </c>
      <c r="J1167" s="116"/>
      <c r="K1167" s="3">
        <f t="shared" si="310"/>
        <v>0</v>
      </c>
      <c r="L1167" s="3"/>
      <c r="M1167" s="77"/>
      <c r="N1167" s="77"/>
      <c r="O1167" s="77"/>
      <c r="P1167" s="77"/>
      <c r="Q1167" s="77"/>
      <c r="R1167" s="77"/>
      <c r="S1167" s="77"/>
      <c r="T1167" s="77"/>
      <c r="U1167" s="77"/>
      <c r="V1167" s="77"/>
      <c r="W1167" s="77"/>
      <c r="X1167" s="77"/>
      <c r="Y1167" s="77"/>
      <c r="Z1167" s="77"/>
    </row>
    <row r="1168" ht="15.75" customHeight="1">
      <c r="A1168" s="2"/>
      <c r="B1168" s="18"/>
      <c r="C1168" s="18"/>
      <c r="D1168" s="18">
        <f t="shared" si="307"/>
        <v>0</v>
      </c>
      <c r="E1168" s="18">
        <f>B1168*A1164</f>
        <v>0</v>
      </c>
      <c r="F1168" s="18">
        <f t="shared" si="308"/>
        <v>0</v>
      </c>
      <c r="G1168" s="148" t="s">
        <v>527</v>
      </c>
      <c r="H1168" s="18"/>
      <c r="I1168" s="89">
        <f t="shared" si="309"/>
        <v>0</v>
      </c>
      <c r="J1168" s="116"/>
      <c r="K1168" s="3">
        <f t="shared" si="310"/>
        <v>0</v>
      </c>
      <c r="L1168" s="3"/>
      <c r="M1168" s="77"/>
      <c r="N1168" s="77"/>
      <c r="O1168" s="77"/>
      <c r="P1168" s="77"/>
      <c r="Q1168" s="77"/>
      <c r="R1168" s="77"/>
      <c r="S1168" s="77"/>
      <c r="T1168" s="77"/>
      <c r="U1168" s="77"/>
      <c r="V1168" s="77"/>
      <c r="W1168" s="77"/>
      <c r="X1168" s="77"/>
      <c r="Y1168" s="77"/>
      <c r="Z1168" s="77"/>
    </row>
    <row r="1169" ht="15.75" customHeight="1">
      <c r="A1169" s="2"/>
      <c r="B1169" s="18"/>
      <c r="C1169" s="18"/>
      <c r="D1169" s="18">
        <f t="shared" si="307"/>
        <v>0</v>
      </c>
      <c r="E1169" s="18">
        <f>B1169*A1164</f>
        <v>0</v>
      </c>
      <c r="F1169" s="18">
        <f t="shared" si="308"/>
        <v>0</v>
      </c>
      <c r="G1169" s="142"/>
      <c r="H1169" s="18"/>
      <c r="I1169" s="89">
        <f t="shared" si="309"/>
        <v>0</v>
      </c>
      <c r="J1169" s="116"/>
      <c r="K1169" s="3">
        <f t="shared" si="310"/>
        <v>0</v>
      </c>
      <c r="L1169" s="3"/>
      <c r="M1169" s="77"/>
      <c r="N1169" s="77"/>
      <c r="O1169" s="77"/>
      <c r="P1169" s="77"/>
      <c r="Q1169" s="77"/>
      <c r="R1169" s="77"/>
      <c r="S1169" s="77"/>
      <c r="T1169" s="77"/>
      <c r="U1169" s="77"/>
      <c r="V1169" s="77"/>
      <c r="W1169" s="77"/>
      <c r="X1169" s="77"/>
      <c r="Y1169" s="77"/>
      <c r="Z1169" s="77"/>
    </row>
    <row r="1170" ht="15.75" customHeight="1">
      <c r="A1170" s="2"/>
      <c r="B1170" s="18"/>
      <c r="C1170" s="18"/>
      <c r="D1170" s="18">
        <f t="shared" si="307"/>
        <v>0</v>
      </c>
      <c r="E1170" s="18">
        <f>B1170*A1164</f>
        <v>0</v>
      </c>
      <c r="F1170" s="18">
        <f t="shared" si="308"/>
        <v>0</v>
      </c>
      <c r="G1170" s="142"/>
      <c r="H1170" s="18"/>
      <c r="I1170" s="89">
        <f t="shared" si="309"/>
        <v>0</v>
      </c>
      <c r="J1170" s="116"/>
      <c r="K1170" s="3">
        <f t="shared" si="310"/>
        <v>0</v>
      </c>
      <c r="L1170" s="3"/>
      <c r="M1170" s="77"/>
      <c r="N1170" s="77"/>
      <c r="O1170" s="77"/>
      <c r="P1170" s="77"/>
      <c r="Q1170" s="77"/>
      <c r="R1170" s="77"/>
      <c r="S1170" s="77"/>
      <c r="T1170" s="77"/>
      <c r="U1170" s="77"/>
      <c r="V1170" s="77"/>
      <c r="W1170" s="77"/>
      <c r="X1170" s="77"/>
      <c r="Y1170" s="77"/>
      <c r="Z1170" s="77"/>
    </row>
    <row r="1171" ht="15.75" customHeight="1">
      <c r="A1171" s="2"/>
      <c r="B1171" s="18"/>
      <c r="C1171" s="18"/>
      <c r="D1171" s="18">
        <f t="shared" si="307"/>
        <v>0</v>
      </c>
      <c r="E1171" s="18">
        <f>B1171*A1164</f>
        <v>0</v>
      </c>
      <c r="F1171" s="18">
        <f t="shared" si="308"/>
        <v>0</v>
      </c>
      <c r="G1171" s="87"/>
      <c r="H1171" s="18"/>
      <c r="I1171" s="89">
        <f t="shared" si="309"/>
        <v>0</v>
      </c>
      <c r="J1171" s="116"/>
      <c r="K1171" s="3">
        <f t="shared" si="310"/>
        <v>0</v>
      </c>
      <c r="L1171" s="3"/>
      <c r="M1171" s="77"/>
      <c r="N1171" s="77"/>
      <c r="O1171" s="77"/>
      <c r="P1171" s="77"/>
      <c r="Q1171" s="77"/>
      <c r="R1171" s="77"/>
      <c r="S1171" s="77"/>
      <c r="T1171" s="77"/>
      <c r="U1171" s="77"/>
      <c r="V1171" s="77"/>
      <c r="W1171" s="77"/>
      <c r="X1171" s="77"/>
      <c r="Y1171" s="77"/>
      <c r="Z1171" s="77"/>
    </row>
    <row r="1172" ht="15.75" customHeight="1">
      <c r="A1172" s="2"/>
      <c r="B1172" s="18"/>
      <c r="C1172" s="18"/>
      <c r="D1172" s="18">
        <f t="shared" si="307"/>
        <v>0</v>
      </c>
      <c r="E1172" s="18">
        <f>B1172*A1164</f>
        <v>0</v>
      </c>
      <c r="F1172" s="18">
        <f t="shared" si="308"/>
        <v>0</v>
      </c>
      <c r="G1172" s="59"/>
      <c r="H1172" s="18"/>
      <c r="I1172" s="89">
        <f t="shared" si="309"/>
        <v>0</v>
      </c>
      <c r="J1172" s="116"/>
      <c r="K1172" s="3">
        <f t="shared" si="310"/>
        <v>0</v>
      </c>
      <c r="L1172" s="3"/>
      <c r="M1172" s="77"/>
      <c r="N1172" s="77"/>
      <c r="O1172" s="77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  <c r="Z1172" s="77"/>
    </row>
    <row r="1173" ht="15.75" customHeight="1">
      <c r="A1173" s="2"/>
      <c r="B1173" s="89"/>
      <c r="C1173" s="89"/>
      <c r="D1173" s="18">
        <f t="shared" si="307"/>
        <v>0</v>
      </c>
      <c r="E1173" s="18">
        <f>B1173*A1164</f>
        <v>0</v>
      </c>
      <c r="F1173" s="18">
        <f t="shared" si="308"/>
        <v>0</v>
      </c>
      <c r="G1173" s="148" t="s">
        <v>528</v>
      </c>
      <c r="H1173" s="18"/>
      <c r="I1173" s="89">
        <f t="shared" si="309"/>
        <v>0</v>
      </c>
      <c r="J1173" s="116"/>
      <c r="K1173" s="3">
        <f t="shared" si="310"/>
        <v>0</v>
      </c>
      <c r="L1173" s="3"/>
      <c r="M1173" s="77"/>
      <c r="N1173" s="77"/>
      <c r="O1173" s="77"/>
      <c r="P1173" s="77"/>
      <c r="Q1173" s="77"/>
      <c r="R1173" s="77"/>
      <c r="S1173" s="77"/>
      <c r="T1173" s="77"/>
      <c r="U1173" s="77"/>
      <c r="V1173" s="77"/>
      <c r="W1173" s="77"/>
      <c r="X1173" s="77"/>
      <c r="Y1173" s="77"/>
      <c r="Z1173" s="77"/>
    </row>
    <row r="1174" ht="15.75" customHeight="1">
      <c r="A1174" s="2"/>
      <c r="B1174" s="89"/>
      <c r="C1174" s="89"/>
      <c r="D1174" s="18">
        <f t="shared" si="307"/>
        <v>0</v>
      </c>
      <c r="E1174" s="18">
        <f>B1174*A1164</f>
        <v>0</v>
      </c>
      <c r="F1174" s="18">
        <f t="shared" si="308"/>
        <v>0</v>
      </c>
      <c r="G1174" s="142"/>
      <c r="H1174" s="18"/>
      <c r="I1174" s="89">
        <f t="shared" si="309"/>
        <v>0</v>
      </c>
      <c r="J1174" s="116"/>
      <c r="K1174" s="3">
        <f t="shared" si="310"/>
        <v>0</v>
      </c>
      <c r="L1174" s="3"/>
      <c r="M1174" s="77"/>
      <c r="N1174" s="77"/>
      <c r="O1174" s="77"/>
      <c r="P1174" s="77"/>
      <c r="Q1174" s="77"/>
      <c r="R1174" s="77"/>
      <c r="S1174" s="77"/>
      <c r="T1174" s="77"/>
      <c r="U1174" s="77"/>
      <c r="V1174" s="77"/>
      <c r="W1174" s="77"/>
      <c r="X1174" s="77"/>
      <c r="Y1174" s="77"/>
      <c r="Z1174" s="77"/>
    </row>
    <row r="1175" ht="15.75" customHeight="1">
      <c r="A1175" s="1"/>
      <c r="B1175" s="89"/>
      <c r="C1175" s="89"/>
      <c r="D1175" s="18">
        <f t="shared" si="307"/>
        <v>0</v>
      </c>
      <c r="E1175" s="18">
        <f>B1175*A1164</f>
        <v>0</v>
      </c>
      <c r="F1175" s="18">
        <f t="shared" si="308"/>
        <v>0</v>
      </c>
      <c r="G1175" s="142"/>
      <c r="H1175" s="18"/>
      <c r="I1175" s="89">
        <f t="shared" si="309"/>
        <v>0</v>
      </c>
      <c r="J1175" s="116"/>
      <c r="K1175" s="3">
        <f t="shared" si="310"/>
        <v>0</v>
      </c>
      <c r="L1175" s="3"/>
      <c r="M1175" s="77"/>
      <c r="N1175" s="77"/>
      <c r="O1175" s="77"/>
      <c r="P1175" s="77"/>
      <c r="Q1175" s="77"/>
      <c r="R1175" s="77"/>
      <c r="S1175" s="77"/>
      <c r="T1175" s="77"/>
      <c r="U1175" s="77"/>
      <c r="V1175" s="77"/>
      <c r="W1175" s="77"/>
      <c r="X1175" s="77"/>
      <c r="Y1175" s="77"/>
      <c r="Z1175" s="77"/>
    </row>
    <row r="1176" ht="15.75" customHeight="1">
      <c r="A1176" s="1"/>
      <c r="B1176" s="89"/>
      <c r="C1176" s="89"/>
      <c r="D1176" s="18">
        <f t="shared" si="307"/>
        <v>0</v>
      </c>
      <c r="E1176" s="18">
        <f>B1176*A1164</f>
        <v>0</v>
      </c>
      <c r="F1176" s="18">
        <f t="shared" si="308"/>
        <v>0</v>
      </c>
      <c r="G1176" s="142"/>
      <c r="H1176" s="18"/>
      <c r="I1176" s="89">
        <f t="shared" si="309"/>
        <v>0</v>
      </c>
      <c r="J1176" s="116"/>
      <c r="K1176" s="3">
        <f t="shared" si="310"/>
        <v>0</v>
      </c>
      <c r="L1176" s="3"/>
      <c r="M1176" s="77"/>
      <c r="N1176" s="77"/>
      <c r="O1176" s="77"/>
      <c r="P1176" s="77"/>
      <c r="Q1176" s="77"/>
      <c r="R1176" s="77"/>
      <c r="S1176" s="77"/>
      <c r="T1176" s="77"/>
      <c r="U1176" s="77"/>
      <c r="V1176" s="77"/>
      <c r="W1176" s="77"/>
      <c r="X1176" s="77"/>
      <c r="Y1176" s="77"/>
      <c r="Z1176" s="77"/>
    </row>
    <row r="1177" ht="15.75" customHeight="1">
      <c r="A1177" s="31"/>
      <c r="B1177" s="89"/>
      <c r="C1177" s="89"/>
      <c r="D1177" s="95">
        <f t="shared" si="307"/>
        <v>0</v>
      </c>
      <c r="E1177" s="95">
        <f>B1177*A1164</f>
        <v>0</v>
      </c>
      <c r="F1177" s="18">
        <f t="shared" si="308"/>
        <v>0</v>
      </c>
      <c r="G1177" s="87"/>
      <c r="H1177" s="18"/>
      <c r="I1177" s="89">
        <f t="shared" si="309"/>
        <v>0</v>
      </c>
      <c r="J1177" s="118"/>
      <c r="K1177" s="3">
        <f t="shared" si="310"/>
        <v>0</v>
      </c>
      <c r="L1177" s="3"/>
      <c r="M1177" s="77"/>
      <c r="N1177" s="77"/>
      <c r="O1177" s="77"/>
      <c r="P1177" s="77"/>
      <c r="Q1177" s="77"/>
      <c r="R1177" s="77"/>
      <c r="S1177" s="77"/>
      <c r="T1177" s="77"/>
      <c r="U1177" s="77"/>
      <c r="V1177" s="77"/>
      <c r="W1177" s="77"/>
      <c r="X1177" s="77"/>
      <c r="Y1177" s="77"/>
      <c r="Z1177" s="77"/>
    </row>
    <row r="1178" ht="15.75" customHeight="1">
      <c r="A1178" s="31"/>
      <c r="B1178" s="89"/>
      <c r="C1178" s="89"/>
      <c r="D1178" s="18">
        <f t="shared" si="307"/>
        <v>0</v>
      </c>
      <c r="E1178" s="18">
        <f>B1178*A1164</f>
        <v>0</v>
      </c>
      <c r="F1178" s="18">
        <f t="shared" si="308"/>
        <v>0</v>
      </c>
      <c r="G1178" s="143">
        <f>F1180/A1164</f>
        <v>0</v>
      </c>
      <c r="H1178" s="18"/>
      <c r="I1178" s="89">
        <f t="shared" si="309"/>
        <v>0</v>
      </c>
      <c r="J1178" s="3"/>
      <c r="K1178" s="3">
        <f t="shared" si="310"/>
        <v>0</v>
      </c>
      <c r="L1178" s="3"/>
      <c r="M1178" s="77"/>
      <c r="N1178" s="77"/>
      <c r="O1178" s="77"/>
      <c r="P1178" s="77"/>
      <c r="Q1178" s="77"/>
      <c r="R1178" s="77"/>
      <c r="S1178" s="77"/>
      <c r="T1178" s="77"/>
      <c r="U1178" s="77"/>
      <c r="V1178" s="77"/>
      <c r="W1178" s="77"/>
      <c r="X1178" s="77"/>
      <c r="Y1178" s="77"/>
      <c r="Z1178" s="77"/>
    </row>
    <row r="1179" ht="15.75" customHeight="1">
      <c r="A1179" s="31"/>
      <c r="B1179" s="89"/>
      <c r="C1179" s="89"/>
      <c r="D1179" s="18">
        <f t="shared" si="307"/>
        <v>0</v>
      </c>
      <c r="E1179" s="18">
        <f>B1179*A1164</f>
        <v>0</v>
      </c>
      <c r="F1179" s="18">
        <f t="shared" si="308"/>
        <v>0</v>
      </c>
      <c r="G1179" s="142"/>
      <c r="H1179" s="18"/>
      <c r="I1179" s="89">
        <f t="shared" si="309"/>
        <v>0</v>
      </c>
      <c r="J1179" s="3"/>
      <c r="K1179" s="3">
        <f t="shared" si="310"/>
        <v>0</v>
      </c>
      <c r="L1179" s="3"/>
      <c r="M1179" s="77"/>
      <c r="N1179" s="77"/>
      <c r="O1179" s="77"/>
      <c r="P1179" s="77"/>
      <c r="Q1179" s="77"/>
      <c r="R1179" s="77"/>
      <c r="S1179" s="77"/>
      <c r="T1179" s="77"/>
      <c r="U1179" s="77"/>
      <c r="V1179" s="77"/>
      <c r="W1179" s="77"/>
      <c r="X1179" s="77"/>
      <c r="Y1179" s="77"/>
      <c r="Z1179" s="77"/>
    </row>
    <row r="1180" ht="15.75" customHeight="1">
      <c r="A1180" s="4" t="s">
        <v>495</v>
      </c>
      <c r="B1180" s="97">
        <f>SUM(B1166:B1179)</f>
        <v>0</v>
      </c>
      <c r="C1180" s="96"/>
      <c r="D1180" s="97">
        <f t="shared" ref="D1180:F1180" si="311">SUM(D1166:D1179)</f>
        <v>0</v>
      </c>
      <c r="E1180" s="97">
        <f t="shared" si="311"/>
        <v>0</v>
      </c>
      <c r="F1180" s="97">
        <f t="shared" si="311"/>
        <v>0</v>
      </c>
      <c r="G1180" s="87"/>
      <c r="H1180" s="96"/>
      <c r="I1180" s="97">
        <f t="shared" ref="I1180:L1180" si="312">SUM(I1166:I1179)</f>
        <v>0</v>
      </c>
      <c r="J1180" s="98">
        <f t="shared" si="312"/>
        <v>0</v>
      </c>
      <c r="K1180" s="98">
        <f t="shared" si="312"/>
        <v>0</v>
      </c>
      <c r="L1180" s="98">
        <f t="shared" si="312"/>
        <v>0</v>
      </c>
      <c r="M1180" s="77"/>
      <c r="N1180" s="77"/>
      <c r="O1180" s="77"/>
      <c r="P1180" s="77"/>
      <c r="Q1180" s="77"/>
      <c r="R1180" s="77"/>
      <c r="S1180" s="77"/>
      <c r="T1180" s="77"/>
      <c r="U1180" s="77"/>
      <c r="V1180" s="77"/>
      <c r="W1180" s="77"/>
      <c r="X1180" s="77"/>
      <c r="Y1180" s="77"/>
      <c r="Z1180" s="77"/>
    </row>
    <row r="1181" ht="15.75" customHeight="1">
      <c r="A1181" s="8"/>
      <c r="B1181" s="100"/>
      <c r="C1181" s="100"/>
      <c r="D1181" s="100"/>
      <c r="E1181" s="100"/>
      <c r="F1181" s="100"/>
      <c r="G1181" s="100"/>
      <c r="H1181" s="100"/>
      <c r="I1181" s="101" t="s">
        <v>496</v>
      </c>
      <c r="J1181" s="100"/>
      <c r="K1181" s="100"/>
      <c r="L1181" s="101" t="s">
        <v>497</v>
      </c>
      <c r="M1181" s="77"/>
      <c r="N1181" s="77"/>
      <c r="O1181" s="77"/>
      <c r="P1181" s="77"/>
      <c r="Q1181" s="77"/>
      <c r="R1181" s="77"/>
      <c r="S1181" s="77"/>
      <c r="T1181" s="77"/>
      <c r="U1181" s="77"/>
      <c r="V1181" s="77"/>
      <c r="W1181" s="77"/>
      <c r="X1181" s="77"/>
      <c r="Y1181" s="77"/>
      <c r="Z1181" s="77"/>
    </row>
    <row r="1182" ht="15.75" customHeight="1">
      <c r="A1182" s="8"/>
      <c r="B1182" s="100"/>
      <c r="C1182" s="100"/>
      <c r="D1182" s="100"/>
      <c r="E1182" s="100"/>
      <c r="F1182" s="100"/>
      <c r="G1182" s="100"/>
      <c r="H1182" s="100"/>
      <c r="I1182" s="104">
        <f>G1178*A1164</f>
        <v>0</v>
      </c>
      <c r="J1182" s="100"/>
      <c r="K1182" s="100"/>
      <c r="L1182" s="104"/>
      <c r="M1182" s="77"/>
      <c r="N1182" s="77"/>
      <c r="O1182" s="77"/>
      <c r="P1182" s="77"/>
      <c r="Q1182" s="77"/>
      <c r="R1182" s="77"/>
      <c r="S1182" s="77"/>
      <c r="T1182" s="77"/>
      <c r="U1182" s="77"/>
      <c r="V1182" s="77"/>
      <c r="W1182" s="77"/>
      <c r="X1182" s="77"/>
      <c r="Y1182" s="77"/>
      <c r="Z1182" s="77"/>
    </row>
    <row r="1183" ht="15.75" customHeight="1">
      <c r="A1183" s="8"/>
      <c r="B1183" s="100"/>
      <c r="C1183" s="100"/>
      <c r="D1183" s="100"/>
      <c r="E1183" s="100"/>
      <c r="F1183" s="100"/>
      <c r="G1183" s="100"/>
      <c r="H1183" s="100"/>
      <c r="I1183" s="107"/>
      <c r="J1183" s="100"/>
      <c r="K1183" s="100"/>
      <c r="L1183" s="107"/>
      <c r="M1183" s="77"/>
      <c r="N1183" s="77"/>
      <c r="O1183" s="77"/>
      <c r="P1183" s="77"/>
      <c r="Q1183" s="77"/>
      <c r="R1183" s="77"/>
      <c r="S1183" s="77"/>
      <c r="T1183" s="77"/>
      <c r="U1183" s="77"/>
      <c r="V1183" s="77"/>
      <c r="W1183" s="77"/>
      <c r="X1183" s="77"/>
      <c r="Y1183" s="77"/>
      <c r="Z1183" s="77"/>
    </row>
    <row r="1184" ht="15.75" customHeight="1">
      <c r="A1184" s="8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77"/>
      <c r="N1184" s="77"/>
      <c r="O1184" s="77"/>
      <c r="P1184" s="77"/>
      <c r="Q1184" s="77"/>
      <c r="R1184" s="77"/>
      <c r="S1184" s="77"/>
      <c r="T1184" s="77"/>
      <c r="U1184" s="77"/>
      <c r="V1184" s="77"/>
      <c r="W1184" s="77"/>
      <c r="X1184" s="77"/>
      <c r="Y1184" s="77"/>
      <c r="Z1184" s="77"/>
    </row>
    <row r="1185" ht="15.75" customHeight="1">
      <c r="A1185" s="66"/>
      <c r="B1185" s="75"/>
      <c r="C1185" s="75"/>
      <c r="D1185" s="75"/>
      <c r="E1185" s="75"/>
      <c r="F1185" s="75"/>
      <c r="G1185" s="75"/>
      <c r="H1185" s="75"/>
      <c r="I1185" s="75"/>
      <c r="J1185" s="75"/>
      <c r="K1185" s="75"/>
      <c r="L1185" s="76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  <c r="Z1185" s="77"/>
    </row>
    <row r="1186" ht="15.75" customHeight="1">
      <c r="A1186" s="78" t="s">
        <v>478</v>
      </c>
      <c r="B1186" s="79" t="s">
        <v>479</v>
      </c>
      <c r="C1186" s="75"/>
      <c r="D1186" s="76"/>
      <c r="E1186" s="80" t="s">
        <v>480</v>
      </c>
      <c r="F1186" s="75"/>
      <c r="G1186" s="76"/>
      <c r="H1186" s="79" t="s">
        <v>481</v>
      </c>
      <c r="I1186" s="75"/>
      <c r="J1186" s="75"/>
      <c r="K1186" s="75"/>
      <c r="L1186" s="76"/>
      <c r="M1186" s="77"/>
      <c r="N1186" s="77"/>
      <c r="O1186" s="77"/>
      <c r="P1186" s="77"/>
      <c r="Q1186" s="77"/>
      <c r="R1186" s="77"/>
      <c r="S1186" s="77"/>
      <c r="T1186" s="77"/>
      <c r="U1186" s="77"/>
      <c r="V1186" s="77"/>
      <c r="W1186" s="77"/>
      <c r="X1186" s="77"/>
      <c r="Y1186" s="77"/>
      <c r="Z1186" s="77"/>
    </row>
    <row r="1187" ht="15.75" customHeight="1">
      <c r="A1187" s="177">
        <v>4.0</v>
      </c>
      <c r="B1187" s="82" t="s">
        <v>482</v>
      </c>
      <c r="C1187" s="82" t="s">
        <v>483</v>
      </c>
      <c r="D1187" s="82" t="s">
        <v>484</v>
      </c>
      <c r="E1187" s="82" t="s">
        <v>485</v>
      </c>
      <c r="F1187" s="82" t="s">
        <v>484</v>
      </c>
      <c r="G1187" s="82" t="s">
        <v>524</v>
      </c>
      <c r="H1187" s="82" t="s">
        <v>486</v>
      </c>
      <c r="I1187" s="82" t="s">
        <v>487</v>
      </c>
      <c r="J1187" s="147" t="s">
        <v>488</v>
      </c>
      <c r="K1187" s="85" t="s">
        <v>489</v>
      </c>
      <c r="L1187" s="85" t="s">
        <v>490</v>
      </c>
      <c r="M1187" s="77"/>
      <c r="N1187" s="77"/>
      <c r="O1187" s="77"/>
      <c r="P1187" s="77"/>
      <c r="Q1187" s="77"/>
      <c r="R1187" s="77"/>
      <c r="S1187" s="77"/>
      <c r="T1187" s="77"/>
      <c r="U1187" s="77"/>
      <c r="V1187" s="77"/>
      <c r="W1187" s="77"/>
      <c r="X1187" s="77"/>
      <c r="Y1187" s="77"/>
      <c r="Z1187" s="77"/>
    </row>
    <row r="1188" ht="15.75" customHeight="1">
      <c r="A1188" s="86" t="s">
        <v>491</v>
      </c>
      <c r="B1188" s="87"/>
      <c r="C1188" s="87"/>
      <c r="D1188" s="87"/>
      <c r="E1188" s="87"/>
      <c r="F1188" s="87"/>
      <c r="G1188" s="87"/>
      <c r="H1188" s="87"/>
      <c r="I1188" s="87"/>
      <c r="J1188" s="115"/>
      <c r="K1188" s="87"/>
      <c r="L1188" s="87"/>
      <c r="M1188" s="77"/>
      <c r="N1188" s="77"/>
      <c r="O1188" s="77"/>
      <c r="P1188" s="77"/>
      <c r="Q1188" s="77"/>
      <c r="R1188" s="77"/>
      <c r="S1188" s="77"/>
      <c r="T1188" s="77"/>
      <c r="U1188" s="77"/>
      <c r="V1188" s="77"/>
      <c r="W1188" s="77"/>
      <c r="X1188" s="77"/>
      <c r="Y1188" s="77"/>
      <c r="Z1188" s="77"/>
    </row>
    <row r="1189" ht="15.75" customHeight="1">
      <c r="A1189" s="2"/>
      <c r="B1189" s="89"/>
      <c r="C1189" s="89"/>
      <c r="D1189" s="18">
        <f t="shared" ref="D1189:D1202" si="313">C1189*B1189</f>
        <v>0</v>
      </c>
      <c r="E1189" s="18">
        <f>B1189*A1187</f>
        <v>0</v>
      </c>
      <c r="F1189" s="18">
        <f t="shared" ref="F1189:F1202" si="314">E1189*C1189</f>
        <v>0</v>
      </c>
      <c r="G1189" s="140">
        <v>0.0</v>
      </c>
      <c r="H1189" s="18"/>
      <c r="I1189" s="89">
        <f t="shared" ref="I1189:I1202" si="315">H1189*E1189</f>
        <v>0</v>
      </c>
      <c r="J1189" s="116"/>
      <c r="K1189" s="3">
        <f t="shared" ref="K1189:K1202" si="316">J1189*I1189</f>
        <v>0</v>
      </c>
      <c r="L1189" s="3"/>
      <c r="M1189" s="77"/>
      <c r="N1189" s="77"/>
      <c r="O1189" s="77"/>
      <c r="P1189" s="77"/>
      <c r="Q1189" s="77"/>
      <c r="R1189" s="77"/>
      <c r="S1189" s="77"/>
      <c r="T1189" s="77"/>
      <c r="U1189" s="77"/>
      <c r="V1189" s="77"/>
      <c r="W1189" s="77"/>
      <c r="X1189" s="77"/>
      <c r="Y1189" s="77"/>
      <c r="Z1189" s="77"/>
    </row>
    <row r="1190" ht="15.75" customHeight="1">
      <c r="A1190" s="2"/>
      <c r="B1190" s="89"/>
      <c r="C1190" s="89"/>
      <c r="D1190" s="18">
        <f t="shared" si="313"/>
        <v>0</v>
      </c>
      <c r="E1190" s="18">
        <f>B1190*A1187</f>
        <v>0</v>
      </c>
      <c r="F1190" s="18">
        <f t="shared" si="314"/>
        <v>0</v>
      </c>
      <c r="G1190" s="87"/>
      <c r="H1190" s="18"/>
      <c r="I1190" s="89">
        <f t="shared" si="315"/>
        <v>0</v>
      </c>
      <c r="J1190" s="116"/>
      <c r="K1190" s="3">
        <f t="shared" si="316"/>
        <v>0</v>
      </c>
      <c r="L1190" s="3"/>
      <c r="M1190" s="77"/>
      <c r="N1190" s="77"/>
      <c r="O1190" s="77"/>
      <c r="P1190" s="77"/>
      <c r="Q1190" s="77"/>
      <c r="R1190" s="77"/>
      <c r="S1190" s="77"/>
      <c r="T1190" s="77"/>
      <c r="U1190" s="77"/>
      <c r="V1190" s="77"/>
      <c r="W1190" s="77"/>
      <c r="X1190" s="77"/>
      <c r="Y1190" s="77"/>
      <c r="Z1190" s="77"/>
    </row>
    <row r="1191" ht="15.75" customHeight="1">
      <c r="A1191" s="2"/>
      <c r="B1191" s="18"/>
      <c r="C1191" s="18"/>
      <c r="D1191" s="18">
        <f t="shared" si="313"/>
        <v>0</v>
      </c>
      <c r="E1191" s="18">
        <f>B1191*A1187</f>
        <v>0</v>
      </c>
      <c r="F1191" s="18">
        <f t="shared" si="314"/>
        <v>0</v>
      </c>
      <c r="G1191" s="148" t="s">
        <v>527</v>
      </c>
      <c r="H1191" s="18"/>
      <c r="I1191" s="89">
        <f t="shared" si="315"/>
        <v>0</v>
      </c>
      <c r="J1191" s="116"/>
      <c r="K1191" s="3">
        <f t="shared" si="316"/>
        <v>0</v>
      </c>
      <c r="L1191" s="3"/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  <c r="Z1191" s="77"/>
    </row>
    <row r="1192" ht="15.75" customHeight="1">
      <c r="A1192" s="2"/>
      <c r="B1192" s="18"/>
      <c r="C1192" s="18"/>
      <c r="D1192" s="18">
        <f t="shared" si="313"/>
        <v>0</v>
      </c>
      <c r="E1192" s="18">
        <f>B1192*A1187</f>
        <v>0</v>
      </c>
      <c r="F1192" s="18">
        <f t="shared" si="314"/>
        <v>0</v>
      </c>
      <c r="G1192" s="142"/>
      <c r="H1192" s="18"/>
      <c r="I1192" s="89">
        <f t="shared" si="315"/>
        <v>0</v>
      </c>
      <c r="J1192" s="116"/>
      <c r="K1192" s="3">
        <f t="shared" si="316"/>
        <v>0</v>
      </c>
      <c r="L1192" s="3"/>
      <c r="M1192" s="77"/>
      <c r="N1192" s="77"/>
      <c r="O1192" s="77"/>
      <c r="P1192" s="77"/>
      <c r="Q1192" s="77"/>
      <c r="R1192" s="77"/>
      <c r="S1192" s="77"/>
      <c r="T1192" s="77"/>
      <c r="U1192" s="77"/>
      <c r="V1192" s="77"/>
      <c r="W1192" s="77"/>
      <c r="X1192" s="77"/>
      <c r="Y1192" s="77"/>
      <c r="Z1192" s="77"/>
    </row>
    <row r="1193" ht="15.75" customHeight="1">
      <c r="A1193" s="2"/>
      <c r="B1193" s="18"/>
      <c r="C1193" s="18"/>
      <c r="D1193" s="18">
        <f t="shared" si="313"/>
        <v>0</v>
      </c>
      <c r="E1193" s="18">
        <f>B1193*A1187</f>
        <v>0</v>
      </c>
      <c r="F1193" s="18">
        <f t="shared" si="314"/>
        <v>0</v>
      </c>
      <c r="G1193" s="142"/>
      <c r="H1193" s="18"/>
      <c r="I1193" s="89">
        <f t="shared" si="315"/>
        <v>0</v>
      </c>
      <c r="J1193" s="116"/>
      <c r="K1193" s="3">
        <f t="shared" si="316"/>
        <v>0</v>
      </c>
      <c r="L1193" s="3"/>
      <c r="M1193" s="77"/>
      <c r="N1193" s="77"/>
      <c r="O1193" s="77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  <c r="Z1193" s="77"/>
    </row>
    <row r="1194" ht="15.75" customHeight="1">
      <c r="A1194" s="2"/>
      <c r="B1194" s="18"/>
      <c r="C1194" s="18"/>
      <c r="D1194" s="18">
        <f t="shared" si="313"/>
        <v>0</v>
      </c>
      <c r="E1194" s="18">
        <f>B1194*A1187</f>
        <v>0</v>
      </c>
      <c r="F1194" s="18">
        <f t="shared" si="314"/>
        <v>0</v>
      </c>
      <c r="G1194" s="87"/>
      <c r="H1194" s="18"/>
      <c r="I1194" s="89">
        <f t="shared" si="315"/>
        <v>0</v>
      </c>
      <c r="J1194" s="116"/>
      <c r="K1194" s="3">
        <f t="shared" si="316"/>
        <v>0</v>
      </c>
      <c r="L1194" s="3"/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  <c r="Z1194" s="77"/>
    </row>
    <row r="1195" ht="15.75" customHeight="1">
      <c r="A1195" s="2"/>
      <c r="B1195" s="18"/>
      <c r="C1195" s="18"/>
      <c r="D1195" s="18">
        <f t="shared" si="313"/>
        <v>0</v>
      </c>
      <c r="E1195" s="18">
        <f>B1195*A1187</f>
        <v>0</v>
      </c>
      <c r="F1195" s="18">
        <f t="shared" si="314"/>
        <v>0</v>
      </c>
      <c r="G1195" s="59"/>
      <c r="H1195" s="18"/>
      <c r="I1195" s="89">
        <f t="shared" si="315"/>
        <v>0</v>
      </c>
      <c r="J1195" s="116"/>
      <c r="K1195" s="3">
        <f t="shared" si="316"/>
        <v>0</v>
      </c>
      <c r="L1195" s="3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  <c r="Z1195" s="77"/>
    </row>
    <row r="1196" ht="15.75" customHeight="1">
      <c r="A1196" s="2"/>
      <c r="B1196" s="89"/>
      <c r="C1196" s="89"/>
      <c r="D1196" s="18">
        <f t="shared" si="313"/>
        <v>0</v>
      </c>
      <c r="E1196" s="18">
        <f>B1196*A1187</f>
        <v>0</v>
      </c>
      <c r="F1196" s="18">
        <f t="shared" si="314"/>
        <v>0</v>
      </c>
      <c r="G1196" s="148" t="s">
        <v>528</v>
      </c>
      <c r="H1196" s="18"/>
      <c r="I1196" s="89">
        <f t="shared" si="315"/>
        <v>0</v>
      </c>
      <c r="J1196" s="116"/>
      <c r="K1196" s="3">
        <f t="shared" si="316"/>
        <v>0</v>
      </c>
      <c r="L1196" s="3"/>
      <c r="M1196" s="77"/>
      <c r="N1196" s="77"/>
      <c r="O1196" s="77"/>
      <c r="P1196" s="77"/>
      <c r="Q1196" s="77"/>
      <c r="R1196" s="77"/>
      <c r="S1196" s="77"/>
      <c r="T1196" s="77"/>
      <c r="U1196" s="77"/>
      <c r="V1196" s="77"/>
      <c r="W1196" s="77"/>
      <c r="X1196" s="77"/>
      <c r="Y1196" s="77"/>
      <c r="Z1196" s="77"/>
    </row>
    <row r="1197" ht="15.75" customHeight="1">
      <c r="A1197" s="2"/>
      <c r="B1197" s="89"/>
      <c r="C1197" s="89"/>
      <c r="D1197" s="18">
        <f t="shared" si="313"/>
        <v>0</v>
      </c>
      <c r="E1197" s="18">
        <f>B1197*A1187</f>
        <v>0</v>
      </c>
      <c r="F1197" s="18">
        <f t="shared" si="314"/>
        <v>0</v>
      </c>
      <c r="G1197" s="142"/>
      <c r="H1197" s="18"/>
      <c r="I1197" s="89">
        <f t="shared" si="315"/>
        <v>0</v>
      </c>
      <c r="J1197" s="116"/>
      <c r="K1197" s="3">
        <f t="shared" si="316"/>
        <v>0</v>
      </c>
      <c r="L1197" s="3"/>
      <c r="M1197" s="77"/>
      <c r="N1197" s="77"/>
      <c r="O1197" s="77"/>
      <c r="P1197" s="77"/>
      <c r="Q1197" s="77"/>
      <c r="R1197" s="77"/>
      <c r="S1197" s="77"/>
      <c r="T1197" s="77"/>
      <c r="U1197" s="77"/>
      <c r="V1197" s="77"/>
      <c r="W1197" s="77"/>
      <c r="X1197" s="77"/>
      <c r="Y1197" s="77"/>
      <c r="Z1197" s="77"/>
    </row>
    <row r="1198" ht="15.75" customHeight="1">
      <c r="A1198" s="1"/>
      <c r="B1198" s="89"/>
      <c r="C1198" s="89"/>
      <c r="D1198" s="18">
        <f t="shared" si="313"/>
        <v>0</v>
      </c>
      <c r="E1198" s="18">
        <f>B1198*A1187</f>
        <v>0</v>
      </c>
      <c r="F1198" s="18">
        <f t="shared" si="314"/>
        <v>0</v>
      </c>
      <c r="G1198" s="142"/>
      <c r="H1198" s="18"/>
      <c r="I1198" s="89">
        <f t="shared" si="315"/>
        <v>0</v>
      </c>
      <c r="J1198" s="116"/>
      <c r="K1198" s="3">
        <f t="shared" si="316"/>
        <v>0</v>
      </c>
      <c r="L1198" s="3"/>
      <c r="M1198" s="77"/>
      <c r="N1198" s="77"/>
      <c r="O1198" s="77"/>
      <c r="P1198" s="77"/>
      <c r="Q1198" s="77"/>
      <c r="R1198" s="77"/>
      <c r="S1198" s="77"/>
      <c r="T1198" s="77"/>
      <c r="U1198" s="77"/>
      <c r="V1198" s="77"/>
      <c r="W1198" s="77"/>
      <c r="X1198" s="77"/>
      <c r="Y1198" s="77"/>
      <c r="Z1198" s="77"/>
    </row>
    <row r="1199" ht="15.75" customHeight="1">
      <c r="A1199" s="1"/>
      <c r="B1199" s="89"/>
      <c r="C1199" s="89"/>
      <c r="D1199" s="18">
        <f t="shared" si="313"/>
        <v>0</v>
      </c>
      <c r="E1199" s="18">
        <f>B1199*A1187</f>
        <v>0</v>
      </c>
      <c r="F1199" s="18">
        <f t="shared" si="314"/>
        <v>0</v>
      </c>
      <c r="G1199" s="142"/>
      <c r="H1199" s="18"/>
      <c r="I1199" s="89">
        <f t="shared" si="315"/>
        <v>0</v>
      </c>
      <c r="J1199" s="116"/>
      <c r="K1199" s="3">
        <f t="shared" si="316"/>
        <v>0</v>
      </c>
      <c r="L1199" s="3"/>
      <c r="M1199" s="77"/>
      <c r="N1199" s="77"/>
      <c r="O1199" s="77"/>
      <c r="P1199" s="77"/>
      <c r="Q1199" s="77"/>
      <c r="R1199" s="77"/>
      <c r="S1199" s="77"/>
      <c r="T1199" s="77"/>
      <c r="U1199" s="77"/>
      <c r="V1199" s="77"/>
      <c r="W1199" s="77"/>
      <c r="X1199" s="77"/>
      <c r="Y1199" s="77"/>
      <c r="Z1199" s="77"/>
    </row>
    <row r="1200" ht="15.75" customHeight="1">
      <c r="A1200" s="31"/>
      <c r="B1200" s="89"/>
      <c r="C1200" s="89"/>
      <c r="D1200" s="95">
        <f t="shared" si="313"/>
        <v>0</v>
      </c>
      <c r="E1200" s="95">
        <f>B1200*A1187</f>
        <v>0</v>
      </c>
      <c r="F1200" s="18">
        <f t="shared" si="314"/>
        <v>0</v>
      </c>
      <c r="G1200" s="87"/>
      <c r="H1200" s="18"/>
      <c r="I1200" s="89">
        <f t="shared" si="315"/>
        <v>0</v>
      </c>
      <c r="J1200" s="118"/>
      <c r="K1200" s="3">
        <f t="shared" si="316"/>
        <v>0</v>
      </c>
      <c r="L1200" s="3"/>
      <c r="M1200" s="77"/>
      <c r="N1200" s="77"/>
      <c r="O1200" s="77"/>
      <c r="P1200" s="77"/>
      <c r="Q1200" s="77"/>
      <c r="R1200" s="77"/>
      <c r="S1200" s="77"/>
      <c r="T1200" s="77"/>
      <c r="U1200" s="77"/>
      <c r="V1200" s="77"/>
      <c r="W1200" s="77"/>
      <c r="X1200" s="77"/>
      <c r="Y1200" s="77"/>
      <c r="Z1200" s="77"/>
    </row>
    <row r="1201" ht="15.75" customHeight="1">
      <c r="A1201" s="31"/>
      <c r="B1201" s="89"/>
      <c r="C1201" s="89"/>
      <c r="D1201" s="18">
        <f t="shared" si="313"/>
        <v>0</v>
      </c>
      <c r="E1201" s="18">
        <f>B1201*A1187</f>
        <v>0</v>
      </c>
      <c r="F1201" s="18">
        <f t="shared" si="314"/>
        <v>0</v>
      </c>
      <c r="G1201" s="143">
        <f>F1203/A1187</f>
        <v>0</v>
      </c>
      <c r="H1201" s="18"/>
      <c r="I1201" s="89">
        <f t="shared" si="315"/>
        <v>0</v>
      </c>
      <c r="J1201" s="3"/>
      <c r="K1201" s="3">
        <f t="shared" si="316"/>
        <v>0</v>
      </c>
      <c r="L1201" s="3"/>
      <c r="M1201" s="77"/>
      <c r="N1201" s="77"/>
      <c r="O1201" s="77"/>
      <c r="P1201" s="77"/>
      <c r="Q1201" s="77"/>
      <c r="R1201" s="77"/>
      <c r="S1201" s="77"/>
      <c r="T1201" s="77"/>
      <c r="U1201" s="77"/>
      <c r="V1201" s="77"/>
      <c r="W1201" s="77"/>
      <c r="X1201" s="77"/>
      <c r="Y1201" s="77"/>
      <c r="Z1201" s="77"/>
    </row>
    <row r="1202" ht="15.75" customHeight="1">
      <c r="A1202" s="31"/>
      <c r="B1202" s="89"/>
      <c r="C1202" s="89"/>
      <c r="D1202" s="18">
        <f t="shared" si="313"/>
        <v>0</v>
      </c>
      <c r="E1202" s="18">
        <f>B1202*A1187</f>
        <v>0</v>
      </c>
      <c r="F1202" s="18">
        <f t="shared" si="314"/>
        <v>0</v>
      </c>
      <c r="G1202" s="142"/>
      <c r="H1202" s="18"/>
      <c r="I1202" s="89">
        <f t="shared" si="315"/>
        <v>0</v>
      </c>
      <c r="J1202" s="3"/>
      <c r="K1202" s="3">
        <f t="shared" si="316"/>
        <v>0</v>
      </c>
      <c r="L1202" s="3"/>
      <c r="M1202" s="77"/>
      <c r="N1202" s="77"/>
      <c r="O1202" s="77"/>
      <c r="P1202" s="77"/>
      <c r="Q1202" s="77"/>
      <c r="R1202" s="77"/>
      <c r="S1202" s="77"/>
      <c r="T1202" s="77"/>
      <c r="U1202" s="77"/>
      <c r="V1202" s="77"/>
      <c r="W1202" s="77"/>
      <c r="X1202" s="77"/>
      <c r="Y1202" s="77"/>
      <c r="Z1202" s="77"/>
    </row>
    <row r="1203" ht="15.75" customHeight="1">
      <c r="A1203" s="4" t="s">
        <v>495</v>
      </c>
      <c r="B1203" s="97">
        <f>SUM(B1189:B1202)</f>
        <v>0</v>
      </c>
      <c r="C1203" s="96"/>
      <c r="D1203" s="97">
        <f t="shared" ref="D1203:F1203" si="317">SUM(D1189:D1202)</f>
        <v>0</v>
      </c>
      <c r="E1203" s="97">
        <f t="shared" si="317"/>
        <v>0</v>
      </c>
      <c r="F1203" s="97">
        <f t="shared" si="317"/>
        <v>0</v>
      </c>
      <c r="G1203" s="87"/>
      <c r="H1203" s="96"/>
      <c r="I1203" s="97">
        <f t="shared" ref="I1203:L1203" si="318">SUM(I1189:I1202)</f>
        <v>0</v>
      </c>
      <c r="J1203" s="98">
        <f t="shared" si="318"/>
        <v>0</v>
      </c>
      <c r="K1203" s="98">
        <f t="shared" si="318"/>
        <v>0</v>
      </c>
      <c r="L1203" s="98">
        <f t="shared" si="318"/>
        <v>0</v>
      </c>
      <c r="M1203" s="77"/>
      <c r="N1203" s="77"/>
      <c r="O1203" s="77"/>
      <c r="P1203" s="77"/>
      <c r="Q1203" s="77"/>
      <c r="R1203" s="77"/>
      <c r="S1203" s="77"/>
      <c r="T1203" s="77"/>
      <c r="U1203" s="77"/>
      <c r="V1203" s="77"/>
      <c r="W1203" s="77"/>
      <c r="X1203" s="77"/>
      <c r="Y1203" s="77"/>
      <c r="Z1203" s="77"/>
    </row>
    <row r="1204" ht="15.75" customHeight="1">
      <c r="A1204" s="8"/>
      <c r="B1204" s="100"/>
      <c r="C1204" s="100"/>
      <c r="D1204" s="100"/>
      <c r="E1204" s="100"/>
      <c r="F1204" s="100"/>
      <c r="G1204" s="100"/>
      <c r="H1204" s="100"/>
      <c r="I1204" s="101" t="s">
        <v>496</v>
      </c>
      <c r="J1204" s="100"/>
      <c r="K1204" s="100"/>
      <c r="L1204" s="101" t="s">
        <v>497</v>
      </c>
      <c r="M1204" s="77"/>
      <c r="N1204" s="77"/>
      <c r="O1204" s="77"/>
      <c r="P1204" s="77"/>
      <c r="Q1204" s="77"/>
      <c r="R1204" s="77"/>
      <c r="S1204" s="77"/>
      <c r="T1204" s="77"/>
      <c r="U1204" s="77"/>
      <c r="V1204" s="77"/>
      <c r="W1204" s="77"/>
      <c r="X1204" s="77"/>
      <c r="Y1204" s="77"/>
      <c r="Z1204" s="77"/>
    </row>
    <row r="1205" ht="15.75" customHeight="1">
      <c r="A1205" s="8"/>
      <c r="B1205" s="100"/>
      <c r="C1205" s="100"/>
      <c r="D1205" s="100"/>
      <c r="E1205" s="100"/>
      <c r="F1205" s="100"/>
      <c r="G1205" s="100"/>
      <c r="H1205" s="100"/>
      <c r="I1205" s="104">
        <f>G1201*A1187</f>
        <v>0</v>
      </c>
      <c r="J1205" s="100"/>
      <c r="K1205" s="100"/>
      <c r="L1205" s="104"/>
      <c r="M1205" s="77"/>
      <c r="N1205" s="77"/>
      <c r="O1205" s="77"/>
      <c r="P1205" s="77"/>
      <c r="Q1205" s="77"/>
      <c r="R1205" s="77"/>
      <c r="S1205" s="77"/>
      <c r="T1205" s="77"/>
      <c r="U1205" s="77"/>
      <c r="V1205" s="77"/>
      <c r="W1205" s="77"/>
      <c r="X1205" s="77"/>
      <c r="Y1205" s="77"/>
      <c r="Z1205" s="77"/>
    </row>
    <row r="1206" ht="15.75" customHeight="1">
      <c r="A1206" s="8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77"/>
      <c r="N1206" s="77"/>
      <c r="O1206" s="77"/>
      <c r="P1206" s="77"/>
      <c r="Q1206" s="77"/>
      <c r="R1206" s="77"/>
      <c r="S1206" s="77"/>
      <c r="T1206" s="77"/>
      <c r="U1206" s="77"/>
      <c r="V1206" s="77"/>
      <c r="W1206" s="77"/>
      <c r="X1206" s="77"/>
      <c r="Y1206" s="77"/>
      <c r="Z1206" s="77"/>
    </row>
    <row r="1207" ht="15.75" customHeight="1">
      <c r="A1207" s="8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77"/>
      <c r="N1207" s="77"/>
      <c r="O1207" s="77"/>
      <c r="P1207" s="77"/>
      <c r="Q1207" s="77"/>
      <c r="R1207" s="77"/>
      <c r="S1207" s="77"/>
      <c r="T1207" s="77"/>
      <c r="U1207" s="77"/>
      <c r="V1207" s="77"/>
      <c r="W1207" s="77"/>
      <c r="X1207" s="77"/>
      <c r="Y1207" s="77"/>
      <c r="Z1207" s="77"/>
    </row>
    <row r="1208" ht="15.75" customHeight="1">
      <c r="A1208" s="66"/>
      <c r="B1208" s="75"/>
      <c r="C1208" s="75"/>
      <c r="D1208" s="75"/>
      <c r="E1208" s="75"/>
      <c r="F1208" s="75"/>
      <c r="G1208" s="75"/>
      <c r="H1208" s="75"/>
      <c r="I1208" s="75"/>
      <c r="J1208" s="75"/>
      <c r="K1208" s="75"/>
      <c r="L1208" s="76"/>
      <c r="M1208" s="77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/>
      <c r="X1208" s="77"/>
      <c r="Y1208" s="77"/>
      <c r="Z1208" s="77"/>
    </row>
    <row r="1209" ht="15.75" customHeight="1">
      <c r="A1209" s="78" t="s">
        <v>478</v>
      </c>
      <c r="B1209" s="79" t="s">
        <v>479</v>
      </c>
      <c r="C1209" s="75"/>
      <c r="D1209" s="76"/>
      <c r="E1209" s="80" t="s">
        <v>480</v>
      </c>
      <c r="F1209" s="75"/>
      <c r="G1209" s="76"/>
      <c r="H1209" s="79" t="s">
        <v>481</v>
      </c>
      <c r="I1209" s="75"/>
      <c r="J1209" s="75"/>
      <c r="K1209" s="75"/>
      <c r="L1209" s="76"/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  <c r="Z1209" s="77"/>
    </row>
    <row r="1210" ht="15.75" customHeight="1">
      <c r="A1210" s="177">
        <v>4.0</v>
      </c>
      <c r="B1210" s="82" t="s">
        <v>482</v>
      </c>
      <c r="C1210" s="82" t="s">
        <v>483</v>
      </c>
      <c r="D1210" s="82" t="s">
        <v>484</v>
      </c>
      <c r="E1210" s="82" t="s">
        <v>485</v>
      </c>
      <c r="F1210" s="82" t="s">
        <v>484</v>
      </c>
      <c r="G1210" s="82" t="s">
        <v>524</v>
      </c>
      <c r="H1210" s="82" t="s">
        <v>486</v>
      </c>
      <c r="I1210" s="82" t="s">
        <v>487</v>
      </c>
      <c r="J1210" s="147" t="s">
        <v>488</v>
      </c>
      <c r="K1210" s="85" t="s">
        <v>489</v>
      </c>
      <c r="L1210" s="85" t="s">
        <v>490</v>
      </c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  <c r="Z1210" s="77"/>
    </row>
    <row r="1211" ht="15.75" customHeight="1">
      <c r="A1211" s="86" t="s">
        <v>491</v>
      </c>
      <c r="B1211" s="87"/>
      <c r="C1211" s="87"/>
      <c r="D1211" s="87"/>
      <c r="E1211" s="87"/>
      <c r="F1211" s="87"/>
      <c r="G1211" s="87"/>
      <c r="H1211" s="87"/>
      <c r="I1211" s="87"/>
      <c r="J1211" s="115"/>
      <c r="K1211" s="87"/>
      <c r="L1211" s="87"/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  <c r="Z1211" s="77"/>
    </row>
    <row r="1212" ht="15.75" customHeight="1">
      <c r="A1212" s="2"/>
      <c r="B1212" s="89"/>
      <c r="C1212" s="89"/>
      <c r="D1212" s="18">
        <f t="shared" ref="D1212:D1225" si="319">C1212*B1212</f>
        <v>0</v>
      </c>
      <c r="E1212" s="18">
        <f>B1212*A1210</f>
        <v>0</v>
      </c>
      <c r="F1212" s="18">
        <f t="shared" ref="F1212:F1225" si="320">E1212*C1212</f>
        <v>0</v>
      </c>
      <c r="G1212" s="140">
        <v>0.0</v>
      </c>
      <c r="H1212" s="18"/>
      <c r="I1212" s="89">
        <f t="shared" ref="I1212:I1225" si="321">H1212*E1212</f>
        <v>0</v>
      </c>
      <c r="J1212" s="116"/>
      <c r="K1212" s="3">
        <f t="shared" ref="K1212:K1225" si="322">J1212*I1212</f>
        <v>0</v>
      </c>
      <c r="L1212" s="3"/>
      <c r="M1212" s="77"/>
      <c r="N1212" s="77"/>
      <c r="O1212" s="77"/>
      <c r="P1212" s="77"/>
      <c r="Q1212" s="77"/>
      <c r="R1212" s="77"/>
      <c r="S1212" s="77"/>
      <c r="T1212" s="77"/>
      <c r="U1212" s="77"/>
      <c r="V1212" s="77"/>
      <c r="W1212" s="77"/>
      <c r="X1212" s="77"/>
      <c r="Y1212" s="77"/>
      <c r="Z1212" s="77"/>
    </row>
    <row r="1213" ht="15.75" customHeight="1">
      <c r="A1213" s="2"/>
      <c r="B1213" s="89"/>
      <c r="C1213" s="89"/>
      <c r="D1213" s="18">
        <f t="shared" si="319"/>
        <v>0</v>
      </c>
      <c r="E1213" s="18">
        <f>B1213*A1210</f>
        <v>0</v>
      </c>
      <c r="F1213" s="18">
        <f t="shared" si="320"/>
        <v>0</v>
      </c>
      <c r="G1213" s="87"/>
      <c r="H1213" s="18"/>
      <c r="I1213" s="89">
        <f t="shared" si="321"/>
        <v>0</v>
      </c>
      <c r="J1213" s="116"/>
      <c r="K1213" s="3">
        <f t="shared" si="322"/>
        <v>0</v>
      </c>
      <c r="L1213" s="3"/>
      <c r="M1213" s="77"/>
      <c r="N1213" s="77"/>
      <c r="O1213" s="77"/>
      <c r="P1213" s="77"/>
      <c r="Q1213" s="77"/>
      <c r="R1213" s="77"/>
      <c r="S1213" s="77"/>
      <c r="T1213" s="77"/>
      <c r="U1213" s="77"/>
      <c r="V1213" s="77"/>
      <c r="W1213" s="77"/>
      <c r="X1213" s="77"/>
      <c r="Y1213" s="77"/>
      <c r="Z1213" s="77"/>
    </row>
    <row r="1214" ht="15.75" customHeight="1">
      <c r="A1214" s="2"/>
      <c r="B1214" s="18"/>
      <c r="C1214" s="18"/>
      <c r="D1214" s="18">
        <f t="shared" si="319"/>
        <v>0</v>
      </c>
      <c r="E1214" s="18">
        <f>B1214*A1210</f>
        <v>0</v>
      </c>
      <c r="F1214" s="18">
        <f t="shared" si="320"/>
        <v>0</v>
      </c>
      <c r="G1214" s="148" t="s">
        <v>527</v>
      </c>
      <c r="H1214" s="18"/>
      <c r="I1214" s="89">
        <f t="shared" si="321"/>
        <v>0</v>
      </c>
      <c r="J1214" s="116"/>
      <c r="K1214" s="3">
        <f t="shared" si="322"/>
        <v>0</v>
      </c>
      <c r="L1214" s="3"/>
      <c r="M1214" s="77"/>
      <c r="N1214" s="77"/>
      <c r="O1214" s="77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  <c r="Z1214" s="77"/>
    </row>
    <row r="1215" ht="15.75" customHeight="1">
      <c r="A1215" s="2"/>
      <c r="B1215" s="18"/>
      <c r="C1215" s="18"/>
      <c r="D1215" s="18">
        <f t="shared" si="319"/>
        <v>0</v>
      </c>
      <c r="E1215" s="18">
        <f>B1215*A1210</f>
        <v>0</v>
      </c>
      <c r="F1215" s="18">
        <f t="shared" si="320"/>
        <v>0</v>
      </c>
      <c r="G1215" s="142"/>
      <c r="H1215" s="18"/>
      <c r="I1215" s="89">
        <f t="shared" si="321"/>
        <v>0</v>
      </c>
      <c r="J1215" s="116"/>
      <c r="K1215" s="3">
        <f t="shared" si="322"/>
        <v>0</v>
      </c>
      <c r="L1215" s="3"/>
      <c r="M1215" s="77"/>
      <c r="N1215" s="77"/>
      <c r="O1215" s="77"/>
      <c r="P1215" s="77"/>
      <c r="Q1215" s="77"/>
      <c r="R1215" s="77"/>
      <c r="S1215" s="77"/>
      <c r="T1215" s="77"/>
      <c r="U1215" s="77"/>
      <c r="V1215" s="77"/>
      <c r="W1215" s="77"/>
      <c r="X1215" s="77"/>
      <c r="Y1215" s="77"/>
      <c r="Z1215" s="77"/>
    </row>
    <row r="1216" ht="15.75" customHeight="1">
      <c r="A1216" s="2"/>
      <c r="B1216" s="18"/>
      <c r="C1216" s="18"/>
      <c r="D1216" s="18">
        <f t="shared" si="319"/>
        <v>0</v>
      </c>
      <c r="E1216" s="18">
        <f>B1216*A1210</f>
        <v>0</v>
      </c>
      <c r="F1216" s="18">
        <f t="shared" si="320"/>
        <v>0</v>
      </c>
      <c r="G1216" s="142"/>
      <c r="H1216" s="18"/>
      <c r="I1216" s="89">
        <f t="shared" si="321"/>
        <v>0</v>
      </c>
      <c r="J1216" s="116"/>
      <c r="K1216" s="3">
        <f t="shared" si="322"/>
        <v>0</v>
      </c>
      <c r="L1216" s="3"/>
      <c r="M1216" s="77"/>
      <c r="N1216" s="77"/>
      <c r="O1216" s="77"/>
      <c r="P1216" s="77"/>
      <c r="Q1216" s="77"/>
      <c r="R1216" s="77"/>
      <c r="S1216" s="77"/>
      <c r="T1216" s="77"/>
      <c r="U1216" s="77"/>
      <c r="V1216" s="77"/>
      <c r="W1216" s="77"/>
      <c r="X1216" s="77"/>
      <c r="Y1216" s="77"/>
      <c r="Z1216" s="77"/>
    </row>
    <row r="1217" ht="15.75" customHeight="1">
      <c r="A1217" s="2"/>
      <c r="B1217" s="18"/>
      <c r="C1217" s="18"/>
      <c r="D1217" s="18">
        <f t="shared" si="319"/>
        <v>0</v>
      </c>
      <c r="E1217" s="18">
        <f>B1217*A1210</f>
        <v>0</v>
      </c>
      <c r="F1217" s="18">
        <f t="shared" si="320"/>
        <v>0</v>
      </c>
      <c r="G1217" s="87"/>
      <c r="H1217" s="18"/>
      <c r="I1217" s="89">
        <f t="shared" si="321"/>
        <v>0</v>
      </c>
      <c r="J1217" s="116"/>
      <c r="K1217" s="3">
        <f t="shared" si="322"/>
        <v>0</v>
      </c>
      <c r="L1217" s="3"/>
      <c r="M1217" s="77"/>
      <c r="N1217" s="77"/>
      <c r="O1217" s="77"/>
      <c r="P1217" s="77"/>
      <c r="Q1217" s="77"/>
      <c r="R1217" s="77"/>
      <c r="S1217" s="77"/>
      <c r="T1217" s="77"/>
      <c r="U1217" s="77"/>
      <c r="V1217" s="77"/>
      <c r="W1217" s="77"/>
      <c r="X1217" s="77"/>
      <c r="Y1217" s="77"/>
      <c r="Z1217" s="77"/>
    </row>
    <row r="1218" ht="15.75" customHeight="1">
      <c r="A1218" s="2"/>
      <c r="B1218" s="18"/>
      <c r="C1218" s="18"/>
      <c r="D1218" s="18">
        <f t="shared" si="319"/>
        <v>0</v>
      </c>
      <c r="E1218" s="18">
        <f>B1218*A1210</f>
        <v>0</v>
      </c>
      <c r="F1218" s="18">
        <f t="shared" si="320"/>
        <v>0</v>
      </c>
      <c r="G1218" s="59"/>
      <c r="H1218" s="18"/>
      <c r="I1218" s="89">
        <f t="shared" si="321"/>
        <v>0</v>
      </c>
      <c r="J1218" s="116"/>
      <c r="K1218" s="3">
        <f t="shared" si="322"/>
        <v>0</v>
      </c>
      <c r="L1218" s="3"/>
      <c r="M1218" s="77"/>
      <c r="N1218" s="77"/>
      <c r="O1218" s="77"/>
      <c r="P1218" s="77"/>
      <c r="Q1218" s="77"/>
      <c r="R1218" s="77"/>
      <c r="S1218" s="77"/>
      <c r="T1218" s="77"/>
      <c r="U1218" s="77"/>
      <c r="V1218" s="77"/>
      <c r="W1218" s="77"/>
      <c r="X1218" s="77"/>
      <c r="Y1218" s="77"/>
      <c r="Z1218" s="77"/>
    </row>
    <row r="1219" ht="15.75" customHeight="1">
      <c r="A1219" s="2"/>
      <c r="B1219" s="89"/>
      <c r="C1219" s="89"/>
      <c r="D1219" s="18">
        <f t="shared" si="319"/>
        <v>0</v>
      </c>
      <c r="E1219" s="18">
        <f>B1219*A1210</f>
        <v>0</v>
      </c>
      <c r="F1219" s="18">
        <f t="shared" si="320"/>
        <v>0</v>
      </c>
      <c r="G1219" s="148" t="s">
        <v>528</v>
      </c>
      <c r="H1219" s="18"/>
      <c r="I1219" s="89">
        <f t="shared" si="321"/>
        <v>0</v>
      </c>
      <c r="J1219" s="116"/>
      <c r="K1219" s="3">
        <f t="shared" si="322"/>
        <v>0</v>
      </c>
      <c r="L1219" s="3"/>
      <c r="M1219" s="77"/>
      <c r="N1219" s="77"/>
      <c r="O1219" s="77"/>
      <c r="P1219" s="77"/>
      <c r="Q1219" s="77"/>
      <c r="R1219" s="77"/>
      <c r="S1219" s="77"/>
      <c r="T1219" s="77"/>
      <c r="U1219" s="77"/>
      <c r="V1219" s="77"/>
      <c r="W1219" s="77"/>
      <c r="X1219" s="77"/>
      <c r="Y1219" s="77"/>
      <c r="Z1219" s="77"/>
    </row>
    <row r="1220" ht="15.75" customHeight="1">
      <c r="A1220" s="2"/>
      <c r="B1220" s="89"/>
      <c r="C1220" s="89"/>
      <c r="D1220" s="18">
        <f t="shared" si="319"/>
        <v>0</v>
      </c>
      <c r="E1220" s="18">
        <f>B1220*A1210</f>
        <v>0</v>
      </c>
      <c r="F1220" s="18">
        <f t="shared" si="320"/>
        <v>0</v>
      </c>
      <c r="G1220" s="142"/>
      <c r="H1220" s="18"/>
      <c r="I1220" s="89">
        <f t="shared" si="321"/>
        <v>0</v>
      </c>
      <c r="J1220" s="116"/>
      <c r="K1220" s="3">
        <f t="shared" si="322"/>
        <v>0</v>
      </c>
      <c r="L1220" s="3"/>
      <c r="M1220" s="77"/>
      <c r="N1220" s="77"/>
      <c r="O1220" s="77"/>
      <c r="P1220" s="77"/>
      <c r="Q1220" s="77"/>
      <c r="R1220" s="77"/>
      <c r="S1220" s="77"/>
      <c r="T1220" s="77"/>
      <c r="U1220" s="77"/>
      <c r="V1220" s="77"/>
      <c r="W1220" s="77"/>
      <c r="X1220" s="77"/>
      <c r="Y1220" s="77"/>
      <c r="Z1220" s="77"/>
    </row>
    <row r="1221" ht="15.75" customHeight="1">
      <c r="A1221" s="1"/>
      <c r="B1221" s="89"/>
      <c r="C1221" s="89"/>
      <c r="D1221" s="18">
        <f t="shared" si="319"/>
        <v>0</v>
      </c>
      <c r="E1221" s="18">
        <f>B1221*A1210</f>
        <v>0</v>
      </c>
      <c r="F1221" s="18">
        <f t="shared" si="320"/>
        <v>0</v>
      </c>
      <c r="G1221" s="142"/>
      <c r="H1221" s="18"/>
      <c r="I1221" s="89">
        <f t="shared" si="321"/>
        <v>0</v>
      </c>
      <c r="J1221" s="116"/>
      <c r="K1221" s="3">
        <f t="shared" si="322"/>
        <v>0</v>
      </c>
      <c r="L1221" s="3"/>
      <c r="M1221" s="77"/>
      <c r="N1221" s="77"/>
      <c r="O1221" s="77"/>
      <c r="P1221" s="77"/>
      <c r="Q1221" s="77"/>
      <c r="R1221" s="77"/>
      <c r="S1221" s="77"/>
      <c r="T1221" s="77"/>
      <c r="U1221" s="77"/>
      <c r="V1221" s="77"/>
      <c r="W1221" s="77"/>
      <c r="X1221" s="77"/>
      <c r="Y1221" s="77"/>
      <c r="Z1221" s="77"/>
    </row>
    <row r="1222" ht="15.75" customHeight="1">
      <c r="A1222" s="1"/>
      <c r="B1222" s="89"/>
      <c r="C1222" s="89"/>
      <c r="D1222" s="18">
        <f t="shared" si="319"/>
        <v>0</v>
      </c>
      <c r="E1222" s="18">
        <f>B1222*A1210</f>
        <v>0</v>
      </c>
      <c r="F1222" s="18">
        <f t="shared" si="320"/>
        <v>0</v>
      </c>
      <c r="G1222" s="142"/>
      <c r="H1222" s="18"/>
      <c r="I1222" s="89">
        <f t="shared" si="321"/>
        <v>0</v>
      </c>
      <c r="J1222" s="116"/>
      <c r="K1222" s="3">
        <f t="shared" si="322"/>
        <v>0</v>
      </c>
      <c r="L1222" s="3"/>
      <c r="M1222" s="77"/>
      <c r="N1222" s="77"/>
      <c r="O1222" s="77"/>
      <c r="P1222" s="77"/>
      <c r="Q1222" s="77"/>
      <c r="R1222" s="77"/>
      <c r="S1222" s="77"/>
      <c r="T1222" s="77"/>
      <c r="U1222" s="77"/>
      <c r="V1222" s="77"/>
      <c r="W1222" s="77"/>
      <c r="X1222" s="77"/>
      <c r="Y1222" s="77"/>
      <c r="Z1222" s="77"/>
    </row>
    <row r="1223" ht="15.75" customHeight="1">
      <c r="A1223" s="31"/>
      <c r="B1223" s="89"/>
      <c r="C1223" s="89"/>
      <c r="D1223" s="95">
        <f t="shared" si="319"/>
        <v>0</v>
      </c>
      <c r="E1223" s="95">
        <f>B1223*A1210</f>
        <v>0</v>
      </c>
      <c r="F1223" s="18">
        <f t="shared" si="320"/>
        <v>0</v>
      </c>
      <c r="G1223" s="87"/>
      <c r="H1223" s="18"/>
      <c r="I1223" s="89">
        <f t="shared" si="321"/>
        <v>0</v>
      </c>
      <c r="J1223" s="118"/>
      <c r="K1223" s="3">
        <f t="shared" si="322"/>
        <v>0</v>
      </c>
      <c r="L1223" s="3"/>
      <c r="M1223" s="77"/>
      <c r="N1223" s="77"/>
      <c r="O1223" s="77"/>
      <c r="P1223" s="77"/>
      <c r="Q1223" s="77"/>
      <c r="R1223" s="77"/>
      <c r="S1223" s="77"/>
      <c r="T1223" s="77"/>
      <c r="U1223" s="77"/>
      <c r="V1223" s="77"/>
      <c r="W1223" s="77"/>
      <c r="X1223" s="77"/>
      <c r="Y1223" s="77"/>
      <c r="Z1223" s="77"/>
    </row>
    <row r="1224" ht="15.75" customHeight="1">
      <c r="A1224" s="31"/>
      <c r="B1224" s="89"/>
      <c r="C1224" s="89"/>
      <c r="D1224" s="18">
        <f t="shared" si="319"/>
        <v>0</v>
      </c>
      <c r="E1224" s="18">
        <f>B1224*A1210</f>
        <v>0</v>
      </c>
      <c r="F1224" s="18">
        <f t="shared" si="320"/>
        <v>0</v>
      </c>
      <c r="G1224" s="143">
        <f>F1226/A1210</f>
        <v>0</v>
      </c>
      <c r="H1224" s="18"/>
      <c r="I1224" s="89">
        <f t="shared" si="321"/>
        <v>0</v>
      </c>
      <c r="J1224" s="3"/>
      <c r="K1224" s="3">
        <f t="shared" si="322"/>
        <v>0</v>
      </c>
      <c r="L1224" s="3"/>
      <c r="M1224" s="77"/>
      <c r="N1224" s="77"/>
      <c r="O1224" s="77"/>
      <c r="P1224" s="77"/>
      <c r="Q1224" s="77"/>
      <c r="R1224" s="77"/>
      <c r="S1224" s="77"/>
      <c r="T1224" s="77"/>
      <c r="U1224" s="77"/>
      <c r="V1224" s="77"/>
      <c r="W1224" s="77"/>
      <c r="X1224" s="77"/>
      <c r="Y1224" s="77"/>
      <c r="Z1224" s="77"/>
    </row>
    <row r="1225" ht="15.75" customHeight="1">
      <c r="A1225" s="31"/>
      <c r="B1225" s="89"/>
      <c r="C1225" s="89"/>
      <c r="D1225" s="18">
        <f t="shared" si="319"/>
        <v>0</v>
      </c>
      <c r="E1225" s="18">
        <f>B1225*A1210</f>
        <v>0</v>
      </c>
      <c r="F1225" s="18">
        <f t="shared" si="320"/>
        <v>0</v>
      </c>
      <c r="G1225" s="142"/>
      <c r="H1225" s="18"/>
      <c r="I1225" s="89">
        <f t="shared" si="321"/>
        <v>0</v>
      </c>
      <c r="J1225" s="3"/>
      <c r="K1225" s="3">
        <f t="shared" si="322"/>
        <v>0</v>
      </c>
      <c r="L1225" s="3"/>
      <c r="M1225" s="77"/>
      <c r="N1225" s="77"/>
      <c r="O1225" s="77"/>
      <c r="P1225" s="77"/>
      <c r="Q1225" s="77"/>
      <c r="R1225" s="77"/>
      <c r="S1225" s="77"/>
      <c r="T1225" s="77"/>
      <c r="U1225" s="77"/>
      <c r="V1225" s="77"/>
      <c r="W1225" s="77"/>
      <c r="X1225" s="77"/>
      <c r="Y1225" s="77"/>
      <c r="Z1225" s="77"/>
    </row>
    <row r="1226" ht="15.75" customHeight="1">
      <c r="A1226" s="4" t="s">
        <v>495</v>
      </c>
      <c r="B1226" s="97">
        <f>SUM(B1212:B1225)</f>
        <v>0</v>
      </c>
      <c r="C1226" s="96"/>
      <c r="D1226" s="97">
        <f t="shared" ref="D1226:F1226" si="323">SUM(D1212:D1225)</f>
        <v>0</v>
      </c>
      <c r="E1226" s="97">
        <f t="shared" si="323"/>
        <v>0</v>
      </c>
      <c r="F1226" s="97">
        <f t="shared" si="323"/>
        <v>0</v>
      </c>
      <c r="G1226" s="87"/>
      <c r="H1226" s="96"/>
      <c r="I1226" s="97">
        <f t="shared" ref="I1226:L1226" si="324">SUM(I1212:I1225)</f>
        <v>0</v>
      </c>
      <c r="J1226" s="98">
        <f t="shared" si="324"/>
        <v>0</v>
      </c>
      <c r="K1226" s="98">
        <f t="shared" si="324"/>
        <v>0</v>
      </c>
      <c r="L1226" s="98">
        <f t="shared" si="324"/>
        <v>0</v>
      </c>
      <c r="M1226" s="77"/>
      <c r="N1226" s="77"/>
      <c r="O1226" s="77"/>
      <c r="P1226" s="77"/>
      <c r="Q1226" s="77"/>
      <c r="R1226" s="77"/>
      <c r="S1226" s="77"/>
      <c r="T1226" s="77"/>
      <c r="U1226" s="77"/>
      <c r="V1226" s="77"/>
      <c r="W1226" s="77"/>
      <c r="X1226" s="77"/>
      <c r="Y1226" s="77"/>
      <c r="Z1226" s="77"/>
    </row>
    <row r="1227" ht="15.75" customHeight="1">
      <c r="A1227" s="8"/>
      <c r="B1227" s="100"/>
      <c r="C1227" s="100"/>
      <c r="D1227" s="100"/>
      <c r="E1227" s="100"/>
      <c r="F1227" s="100"/>
      <c r="G1227" s="100"/>
      <c r="H1227" s="100"/>
      <c r="I1227" s="101" t="s">
        <v>496</v>
      </c>
      <c r="J1227" s="100"/>
      <c r="K1227" s="100"/>
      <c r="L1227" s="101" t="s">
        <v>497</v>
      </c>
      <c r="M1227" s="77"/>
      <c r="N1227" s="77"/>
      <c r="O1227" s="77"/>
      <c r="P1227" s="77"/>
      <c r="Q1227" s="77"/>
      <c r="R1227" s="77"/>
      <c r="S1227" s="77"/>
      <c r="T1227" s="77"/>
      <c r="U1227" s="77"/>
      <c r="V1227" s="77"/>
      <c r="W1227" s="77"/>
      <c r="X1227" s="77"/>
      <c r="Y1227" s="77"/>
      <c r="Z1227" s="77"/>
    </row>
    <row r="1228" ht="15.75" customHeight="1">
      <c r="A1228" s="8"/>
      <c r="B1228" s="100"/>
      <c r="C1228" s="100"/>
      <c r="D1228" s="100"/>
      <c r="E1228" s="100"/>
      <c r="F1228" s="100"/>
      <c r="G1228" s="100"/>
      <c r="H1228" s="100"/>
      <c r="I1228" s="104">
        <f>G1224*A1210</f>
        <v>0</v>
      </c>
      <c r="J1228" s="100"/>
      <c r="K1228" s="100"/>
      <c r="L1228" s="104"/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  <c r="Z1228" s="77"/>
    </row>
    <row r="1229" ht="15.75" customHeight="1">
      <c r="A1229" s="8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77"/>
      <c r="N1229" s="77"/>
      <c r="O1229" s="77"/>
      <c r="P1229" s="77"/>
      <c r="Q1229" s="77"/>
      <c r="R1229" s="77"/>
      <c r="S1229" s="77"/>
      <c r="T1229" s="77"/>
      <c r="U1229" s="77"/>
      <c r="V1229" s="77"/>
      <c r="W1229" s="77"/>
      <c r="X1229" s="77"/>
      <c r="Y1229" s="77"/>
      <c r="Z1229" s="77"/>
    </row>
    <row r="1230" ht="15.75" customHeight="1">
      <c r="A1230" s="8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77"/>
      <c r="N1230" s="77"/>
      <c r="O1230" s="77"/>
      <c r="P1230" s="77"/>
      <c r="Q1230" s="77"/>
      <c r="R1230" s="77"/>
      <c r="S1230" s="77"/>
      <c r="T1230" s="77"/>
      <c r="U1230" s="77"/>
      <c r="V1230" s="77"/>
      <c r="W1230" s="77"/>
      <c r="X1230" s="77"/>
      <c r="Y1230" s="77"/>
      <c r="Z1230" s="77"/>
    </row>
    <row r="1231" ht="15.75" customHeight="1">
      <c r="A1231" s="78" t="s">
        <v>478</v>
      </c>
      <c r="B1231" s="79" t="s">
        <v>479</v>
      </c>
      <c r="C1231" s="75"/>
      <c r="D1231" s="76"/>
      <c r="E1231" s="80" t="s">
        <v>480</v>
      </c>
      <c r="F1231" s="75"/>
      <c r="G1231" s="76"/>
      <c r="H1231" s="79" t="s">
        <v>481</v>
      </c>
      <c r="I1231" s="75"/>
      <c r="J1231" s="75"/>
      <c r="K1231" s="75"/>
      <c r="L1231" s="76"/>
      <c r="M1231" s="77"/>
      <c r="N1231" s="77"/>
      <c r="O1231" s="77"/>
      <c r="P1231" s="77"/>
      <c r="Q1231" s="77"/>
      <c r="R1231" s="77"/>
      <c r="S1231" s="77"/>
      <c r="T1231" s="77"/>
      <c r="U1231" s="77"/>
      <c r="V1231" s="77"/>
      <c r="W1231" s="77"/>
      <c r="X1231" s="77"/>
      <c r="Y1231" s="77"/>
      <c r="Z1231" s="77"/>
    </row>
    <row r="1232" ht="15.75" customHeight="1">
      <c r="A1232" s="177">
        <v>4.0</v>
      </c>
      <c r="B1232" s="82" t="s">
        <v>482</v>
      </c>
      <c r="C1232" s="82" t="s">
        <v>483</v>
      </c>
      <c r="D1232" s="82" t="s">
        <v>484</v>
      </c>
      <c r="E1232" s="82" t="s">
        <v>485</v>
      </c>
      <c r="F1232" s="82" t="s">
        <v>484</v>
      </c>
      <c r="G1232" s="82" t="s">
        <v>524</v>
      </c>
      <c r="H1232" s="82" t="s">
        <v>486</v>
      </c>
      <c r="I1232" s="82" t="s">
        <v>487</v>
      </c>
      <c r="J1232" s="147" t="s">
        <v>488</v>
      </c>
      <c r="K1232" s="85" t="s">
        <v>489</v>
      </c>
      <c r="L1232" s="85" t="s">
        <v>490</v>
      </c>
      <c r="M1232" s="77"/>
      <c r="N1232" s="77"/>
      <c r="O1232" s="77"/>
      <c r="P1232" s="77"/>
      <c r="Q1232" s="77"/>
      <c r="R1232" s="77"/>
      <c r="S1232" s="77"/>
      <c r="T1232" s="77"/>
      <c r="U1232" s="77"/>
      <c r="V1232" s="77"/>
      <c r="W1232" s="77"/>
      <c r="X1232" s="77"/>
      <c r="Y1232" s="77"/>
      <c r="Z1232" s="77"/>
    </row>
    <row r="1233" ht="15.75" customHeight="1">
      <c r="A1233" s="86" t="s">
        <v>491</v>
      </c>
      <c r="B1233" s="87"/>
      <c r="C1233" s="87"/>
      <c r="D1233" s="87"/>
      <c r="E1233" s="87"/>
      <c r="F1233" s="87"/>
      <c r="G1233" s="87"/>
      <c r="H1233" s="87"/>
      <c r="I1233" s="87"/>
      <c r="J1233" s="115"/>
      <c r="K1233" s="87"/>
      <c r="L1233" s="87"/>
      <c r="M1233" s="77"/>
      <c r="N1233" s="77"/>
      <c r="O1233" s="77"/>
      <c r="P1233" s="77"/>
      <c r="Q1233" s="77"/>
      <c r="R1233" s="77"/>
      <c r="S1233" s="77"/>
      <c r="T1233" s="77"/>
      <c r="U1233" s="77"/>
      <c r="V1233" s="77"/>
      <c r="W1233" s="77"/>
      <c r="X1233" s="77"/>
      <c r="Y1233" s="77"/>
      <c r="Z1233" s="77"/>
    </row>
    <row r="1234" ht="15.75" customHeight="1">
      <c r="A1234" s="2"/>
      <c r="B1234" s="89"/>
      <c r="C1234" s="89"/>
      <c r="D1234" s="18">
        <f t="shared" ref="D1234:D1247" si="325">C1234*B1234</f>
        <v>0</v>
      </c>
      <c r="E1234" s="18">
        <f>B1234*A1232</f>
        <v>0</v>
      </c>
      <c r="F1234" s="18">
        <f t="shared" ref="F1234:F1247" si="326">E1234*C1234</f>
        <v>0</v>
      </c>
      <c r="G1234" s="140">
        <v>0.0</v>
      </c>
      <c r="H1234" s="18"/>
      <c r="I1234" s="89">
        <f t="shared" ref="I1234:I1247" si="327">H1234*E1234</f>
        <v>0</v>
      </c>
      <c r="J1234" s="116"/>
      <c r="K1234" s="3">
        <f t="shared" ref="K1234:K1247" si="328">J1234*I1234</f>
        <v>0</v>
      </c>
      <c r="L1234" s="3"/>
      <c r="M1234" s="77"/>
      <c r="N1234" s="77"/>
      <c r="O1234" s="77"/>
      <c r="P1234" s="77"/>
      <c r="Q1234" s="77"/>
      <c r="R1234" s="77"/>
      <c r="S1234" s="77"/>
      <c r="T1234" s="77"/>
      <c r="U1234" s="77"/>
      <c r="V1234" s="77"/>
      <c r="W1234" s="77"/>
      <c r="X1234" s="77"/>
      <c r="Y1234" s="77"/>
      <c r="Z1234" s="77"/>
    </row>
    <row r="1235" ht="15.75" customHeight="1">
      <c r="A1235" s="2"/>
      <c r="B1235" s="89"/>
      <c r="C1235" s="89"/>
      <c r="D1235" s="18">
        <f t="shared" si="325"/>
        <v>0</v>
      </c>
      <c r="E1235" s="18">
        <f>B1235*A1232</f>
        <v>0</v>
      </c>
      <c r="F1235" s="18">
        <f t="shared" si="326"/>
        <v>0</v>
      </c>
      <c r="G1235" s="87"/>
      <c r="H1235" s="18"/>
      <c r="I1235" s="89">
        <f t="shared" si="327"/>
        <v>0</v>
      </c>
      <c r="J1235" s="116"/>
      <c r="K1235" s="3">
        <f t="shared" si="328"/>
        <v>0</v>
      </c>
      <c r="L1235" s="3"/>
      <c r="M1235" s="77"/>
      <c r="N1235" s="77"/>
      <c r="O1235" s="77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  <c r="Z1235" s="77"/>
    </row>
    <row r="1236" ht="15.75" customHeight="1">
      <c r="A1236" s="2"/>
      <c r="B1236" s="18"/>
      <c r="C1236" s="18"/>
      <c r="D1236" s="18">
        <f t="shared" si="325"/>
        <v>0</v>
      </c>
      <c r="E1236" s="18">
        <f>B1236*A1232</f>
        <v>0</v>
      </c>
      <c r="F1236" s="18">
        <f t="shared" si="326"/>
        <v>0</v>
      </c>
      <c r="G1236" s="148" t="s">
        <v>527</v>
      </c>
      <c r="H1236" s="18"/>
      <c r="I1236" s="89">
        <f t="shared" si="327"/>
        <v>0</v>
      </c>
      <c r="J1236" s="116"/>
      <c r="K1236" s="3">
        <f t="shared" si="328"/>
        <v>0</v>
      </c>
      <c r="L1236" s="3"/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  <c r="Z1236" s="77"/>
    </row>
    <row r="1237" ht="15.75" customHeight="1">
      <c r="A1237" s="2"/>
      <c r="B1237" s="18"/>
      <c r="C1237" s="18"/>
      <c r="D1237" s="18">
        <f t="shared" si="325"/>
        <v>0</v>
      </c>
      <c r="E1237" s="18">
        <f>B1237*A1232</f>
        <v>0</v>
      </c>
      <c r="F1237" s="18">
        <f t="shared" si="326"/>
        <v>0</v>
      </c>
      <c r="G1237" s="142"/>
      <c r="H1237" s="18"/>
      <c r="I1237" s="89">
        <f t="shared" si="327"/>
        <v>0</v>
      </c>
      <c r="J1237" s="116"/>
      <c r="K1237" s="3">
        <f t="shared" si="328"/>
        <v>0</v>
      </c>
      <c r="L1237" s="3"/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  <c r="Z1237" s="77"/>
    </row>
    <row r="1238" ht="15.75" customHeight="1">
      <c r="A1238" s="2"/>
      <c r="B1238" s="18"/>
      <c r="C1238" s="18"/>
      <c r="D1238" s="18">
        <f t="shared" si="325"/>
        <v>0</v>
      </c>
      <c r="E1238" s="18">
        <f>B1238*A1232</f>
        <v>0</v>
      </c>
      <c r="F1238" s="18">
        <f t="shared" si="326"/>
        <v>0</v>
      </c>
      <c r="G1238" s="142"/>
      <c r="H1238" s="18"/>
      <c r="I1238" s="89">
        <f t="shared" si="327"/>
        <v>0</v>
      </c>
      <c r="J1238" s="116"/>
      <c r="K1238" s="3">
        <f t="shared" si="328"/>
        <v>0</v>
      </c>
      <c r="L1238" s="3"/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  <c r="Z1238" s="77"/>
    </row>
    <row r="1239" ht="15.75" customHeight="1">
      <c r="A1239" s="2"/>
      <c r="B1239" s="18"/>
      <c r="C1239" s="18"/>
      <c r="D1239" s="18">
        <f t="shared" si="325"/>
        <v>0</v>
      </c>
      <c r="E1239" s="18">
        <f>B1239*A1232</f>
        <v>0</v>
      </c>
      <c r="F1239" s="18">
        <f t="shared" si="326"/>
        <v>0</v>
      </c>
      <c r="G1239" s="87"/>
      <c r="H1239" s="18"/>
      <c r="I1239" s="89">
        <f t="shared" si="327"/>
        <v>0</v>
      </c>
      <c r="J1239" s="116"/>
      <c r="K1239" s="3">
        <f t="shared" si="328"/>
        <v>0</v>
      </c>
      <c r="L1239" s="3"/>
      <c r="M1239" s="77"/>
      <c r="N1239" s="77"/>
      <c r="O1239" s="77"/>
      <c r="P1239" s="77"/>
      <c r="Q1239" s="77"/>
      <c r="R1239" s="77"/>
      <c r="S1239" s="77"/>
      <c r="T1239" s="77"/>
      <c r="U1239" s="77"/>
      <c r="V1239" s="77"/>
      <c r="W1239" s="77"/>
      <c r="X1239" s="77"/>
      <c r="Y1239" s="77"/>
      <c r="Z1239" s="77"/>
    </row>
    <row r="1240" ht="15.75" customHeight="1">
      <c r="A1240" s="2"/>
      <c r="B1240" s="18"/>
      <c r="C1240" s="18"/>
      <c r="D1240" s="18">
        <f t="shared" si="325"/>
        <v>0</v>
      </c>
      <c r="E1240" s="18">
        <f>B1240*A1232</f>
        <v>0</v>
      </c>
      <c r="F1240" s="18">
        <f t="shared" si="326"/>
        <v>0</v>
      </c>
      <c r="G1240" s="59"/>
      <c r="H1240" s="18"/>
      <c r="I1240" s="89">
        <f t="shared" si="327"/>
        <v>0</v>
      </c>
      <c r="J1240" s="116"/>
      <c r="K1240" s="3">
        <f t="shared" si="328"/>
        <v>0</v>
      </c>
      <c r="L1240" s="3"/>
      <c r="M1240" s="77"/>
      <c r="N1240" s="77"/>
      <c r="O1240" s="77"/>
      <c r="P1240" s="77"/>
      <c r="Q1240" s="77"/>
      <c r="R1240" s="77"/>
      <c r="S1240" s="77"/>
      <c r="T1240" s="77"/>
      <c r="U1240" s="77"/>
      <c r="V1240" s="77"/>
      <c r="W1240" s="77"/>
      <c r="X1240" s="77"/>
      <c r="Y1240" s="77"/>
      <c r="Z1240" s="77"/>
    </row>
    <row r="1241" ht="15.75" customHeight="1">
      <c r="A1241" s="2"/>
      <c r="B1241" s="89"/>
      <c r="C1241" s="89"/>
      <c r="D1241" s="18">
        <f t="shared" si="325"/>
        <v>0</v>
      </c>
      <c r="E1241" s="18">
        <f>B1241*A1232</f>
        <v>0</v>
      </c>
      <c r="F1241" s="18">
        <f t="shared" si="326"/>
        <v>0</v>
      </c>
      <c r="G1241" s="148" t="s">
        <v>528</v>
      </c>
      <c r="H1241" s="18"/>
      <c r="I1241" s="89">
        <f t="shared" si="327"/>
        <v>0</v>
      </c>
      <c r="J1241" s="116"/>
      <c r="K1241" s="3">
        <f t="shared" si="328"/>
        <v>0</v>
      </c>
      <c r="L1241" s="3"/>
      <c r="M1241" s="77"/>
      <c r="N1241" s="77"/>
      <c r="O1241" s="77"/>
      <c r="P1241" s="77"/>
      <c r="Q1241" s="77"/>
      <c r="R1241" s="77"/>
      <c r="S1241" s="77"/>
      <c r="T1241" s="77"/>
      <c r="U1241" s="77"/>
      <c r="V1241" s="77"/>
      <c r="W1241" s="77"/>
      <c r="X1241" s="77"/>
      <c r="Y1241" s="77"/>
      <c r="Z1241" s="77"/>
    </row>
    <row r="1242" ht="15.75" customHeight="1">
      <c r="A1242" s="2"/>
      <c r="B1242" s="89"/>
      <c r="C1242" s="89"/>
      <c r="D1242" s="18">
        <f t="shared" si="325"/>
        <v>0</v>
      </c>
      <c r="E1242" s="18">
        <f>B1242*A1232</f>
        <v>0</v>
      </c>
      <c r="F1242" s="18">
        <f t="shared" si="326"/>
        <v>0</v>
      </c>
      <c r="G1242" s="142"/>
      <c r="H1242" s="18"/>
      <c r="I1242" s="89">
        <f t="shared" si="327"/>
        <v>0</v>
      </c>
      <c r="J1242" s="116"/>
      <c r="K1242" s="3">
        <f t="shared" si="328"/>
        <v>0</v>
      </c>
      <c r="L1242" s="3"/>
      <c r="M1242" s="77"/>
      <c r="N1242" s="77"/>
      <c r="O1242" s="77"/>
      <c r="P1242" s="77"/>
      <c r="Q1242" s="77"/>
      <c r="R1242" s="77"/>
      <c r="S1242" s="77"/>
      <c r="T1242" s="77"/>
      <c r="U1242" s="77"/>
      <c r="V1242" s="77"/>
      <c r="W1242" s="77"/>
      <c r="X1242" s="77"/>
      <c r="Y1242" s="77"/>
      <c r="Z1242" s="77"/>
    </row>
    <row r="1243" ht="15.75" customHeight="1">
      <c r="A1243" s="1"/>
      <c r="B1243" s="89"/>
      <c r="C1243" s="89"/>
      <c r="D1243" s="18">
        <f t="shared" si="325"/>
        <v>0</v>
      </c>
      <c r="E1243" s="18">
        <f>B1243*A1232</f>
        <v>0</v>
      </c>
      <c r="F1243" s="18">
        <f t="shared" si="326"/>
        <v>0</v>
      </c>
      <c r="G1243" s="142"/>
      <c r="H1243" s="18"/>
      <c r="I1243" s="89">
        <f t="shared" si="327"/>
        <v>0</v>
      </c>
      <c r="J1243" s="116"/>
      <c r="K1243" s="3">
        <f t="shared" si="328"/>
        <v>0</v>
      </c>
      <c r="L1243" s="3"/>
      <c r="M1243" s="77"/>
      <c r="N1243" s="77"/>
      <c r="O1243" s="77"/>
      <c r="P1243" s="77"/>
      <c r="Q1243" s="77"/>
      <c r="R1243" s="77"/>
      <c r="S1243" s="77"/>
      <c r="T1243" s="77"/>
      <c r="U1243" s="77"/>
      <c r="V1243" s="77"/>
      <c r="W1243" s="77"/>
      <c r="X1243" s="77"/>
      <c r="Y1243" s="77"/>
      <c r="Z1243" s="77"/>
    </row>
    <row r="1244" ht="15.75" customHeight="1">
      <c r="A1244" s="1"/>
      <c r="B1244" s="89"/>
      <c r="C1244" s="89"/>
      <c r="D1244" s="18">
        <f t="shared" si="325"/>
        <v>0</v>
      </c>
      <c r="E1244" s="18">
        <f>B1244*A1232</f>
        <v>0</v>
      </c>
      <c r="F1244" s="18">
        <f t="shared" si="326"/>
        <v>0</v>
      </c>
      <c r="G1244" s="142"/>
      <c r="H1244" s="18"/>
      <c r="I1244" s="89">
        <f t="shared" si="327"/>
        <v>0</v>
      </c>
      <c r="J1244" s="116"/>
      <c r="K1244" s="3">
        <f t="shared" si="328"/>
        <v>0</v>
      </c>
      <c r="L1244" s="3"/>
      <c r="M1244" s="77"/>
      <c r="N1244" s="77"/>
      <c r="O1244" s="77"/>
      <c r="P1244" s="77"/>
      <c r="Q1244" s="77"/>
      <c r="R1244" s="77"/>
      <c r="S1244" s="77"/>
      <c r="T1244" s="77"/>
      <c r="U1244" s="77"/>
      <c r="V1244" s="77"/>
      <c r="W1244" s="77"/>
      <c r="X1244" s="77"/>
      <c r="Y1244" s="77"/>
      <c r="Z1244" s="77"/>
    </row>
    <row r="1245" ht="15.75" customHeight="1">
      <c r="A1245" s="31"/>
      <c r="B1245" s="89"/>
      <c r="C1245" s="89"/>
      <c r="D1245" s="95">
        <f t="shared" si="325"/>
        <v>0</v>
      </c>
      <c r="E1245" s="95">
        <f>B1245*A1232</f>
        <v>0</v>
      </c>
      <c r="F1245" s="18">
        <f t="shared" si="326"/>
        <v>0</v>
      </c>
      <c r="G1245" s="87"/>
      <c r="H1245" s="18"/>
      <c r="I1245" s="89">
        <f t="shared" si="327"/>
        <v>0</v>
      </c>
      <c r="J1245" s="118"/>
      <c r="K1245" s="3">
        <f t="shared" si="328"/>
        <v>0</v>
      </c>
      <c r="L1245" s="3"/>
      <c r="M1245" s="77"/>
      <c r="N1245" s="77"/>
      <c r="O1245" s="77"/>
      <c r="P1245" s="77"/>
      <c r="Q1245" s="77"/>
      <c r="R1245" s="77"/>
      <c r="S1245" s="77"/>
      <c r="T1245" s="77"/>
      <c r="U1245" s="77"/>
      <c r="V1245" s="77"/>
      <c r="W1245" s="77"/>
      <c r="X1245" s="77"/>
      <c r="Y1245" s="77"/>
      <c r="Z1245" s="77"/>
    </row>
    <row r="1246" ht="15.75" customHeight="1">
      <c r="A1246" s="31"/>
      <c r="B1246" s="89"/>
      <c r="C1246" s="89"/>
      <c r="D1246" s="18">
        <f t="shared" si="325"/>
        <v>0</v>
      </c>
      <c r="E1246" s="18">
        <f>B1246*A1232</f>
        <v>0</v>
      </c>
      <c r="F1246" s="18">
        <f t="shared" si="326"/>
        <v>0</v>
      </c>
      <c r="G1246" s="143">
        <f>F1248/A1232</f>
        <v>0</v>
      </c>
      <c r="H1246" s="18"/>
      <c r="I1246" s="89">
        <f t="shared" si="327"/>
        <v>0</v>
      </c>
      <c r="J1246" s="3"/>
      <c r="K1246" s="3">
        <f t="shared" si="328"/>
        <v>0</v>
      </c>
      <c r="L1246" s="3"/>
      <c r="M1246" s="77"/>
      <c r="N1246" s="77"/>
      <c r="O1246" s="77"/>
      <c r="P1246" s="77"/>
      <c r="Q1246" s="77"/>
      <c r="R1246" s="77"/>
      <c r="S1246" s="77"/>
      <c r="T1246" s="77"/>
      <c r="U1246" s="77"/>
      <c r="V1246" s="77"/>
      <c r="W1246" s="77"/>
      <c r="X1246" s="77"/>
      <c r="Y1246" s="77"/>
      <c r="Z1246" s="77"/>
    </row>
    <row r="1247" ht="15.75" customHeight="1">
      <c r="A1247" s="31"/>
      <c r="B1247" s="89"/>
      <c r="C1247" s="89"/>
      <c r="D1247" s="18">
        <f t="shared" si="325"/>
        <v>0</v>
      </c>
      <c r="E1247" s="18">
        <f>B1247*A1232</f>
        <v>0</v>
      </c>
      <c r="F1247" s="18">
        <f t="shared" si="326"/>
        <v>0</v>
      </c>
      <c r="G1247" s="142"/>
      <c r="H1247" s="18"/>
      <c r="I1247" s="89">
        <f t="shared" si="327"/>
        <v>0</v>
      </c>
      <c r="J1247" s="3"/>
      <c r="K1247" s="3">
        <f t="shared" si="328"/>
        <v>0</v>
      </c>
      <c r="L1247" s="3"/>
      <c r="M1247" s="77"/>
      <c r="N1247" s="77"/>
      <c r="O1247" s="77"/>
      <c r="P1247" s="77"/>
      <c r="Q1247" s="77"/>
      <c r="R1247" s="77"/>
      <c r="S1247" s="77"/>
      <c r="T1247" s="77"/>
      <c r="U1247" s="77"/>
      <c r="V1247" s="77"/>
      <c r="W1247" s="77"/>
      <c r="X1247" s="77"/>
      <c r="Y1247" s="77"/>
      <c r="Z1247" s="77"/>
    </row>
    <row r="1248" ht="15.75" customHeight="1">
      <c r="A1248" s="4" t="s">
        <v>495</v>
      </c>
      <c r="B1248" s="97">
        <f>SUM(B1234:B1247)</f>
        <v>0</v>
      </c>
      <c r="C1248" s="96"/>
      <c r="D1248" s="97">
        <f t="shared" ref="D1248:F1248" si="329">SUM(D1234:D1247)</f>
        <v>0</v>
      </c>
      <c r="E1248" s="97">
        <f t="shared" si="329"/>
        <v>0</v>
      </c>
      <c r="F1248" s="97">
        <f t="shared" si="329"/>
        <v>0</v>
      </c>
      <c r="G1248" s="87"/>
      <c r="H1248" s="96"/>
      <c r="I1248" s="97">
        <f t="shared" ref="I1248:L1248" si="330">SUM(I1234:I1247)</f>
        <v>0</v>
      </c>
      <c r="J1248" s="98">
        <f t="shared" si="330"/>
        <v>0</v>
      </c>
      <c r="K1248" s="98">
        <f t="shared" si="330"/>
        <v>0</v>
      </c>
      <c r="L1248" s="98">
        <f t="shared" si="330"/>
        <v>0</v>
      </c>
      <c r="M1248" s="77"/>
      <c r="N1248" s="77"/>
      <c r="O1248" s="77"/>
      <c r="P1248" s="77"/>
      <c r="Q1248" s="77"/>
      <c r="R1248" s="77"/>
      <c r="S1248" s="77"/>
      <c r="T1248" s="77"/>
      <c r="U1248" s="77"/>
      <c r="V1248" s="77"/>
      <c r="W1248" s="77"/>
      <c r="X1248" s="77"/>
      <c r="Y1248" s="77"/>
      <c r="Z1248" s="77"/>
    </row>
    <row r="1249" ht="15.75" customHeight="1">
      <c r="A1249" s="8"/>
      <c r="B1249" s="100"/>
      <c r="C1249" s="100"/>
      <c r="D1249" s="100"/>
      <c r="E1249" s="100"/>
      <c r="F1249" s="100"/>
      <c r="G1249" s="100"/>
      <c r="H1249" s="100"/>
      <c r="I1249" s="101" t="s">
        <v>496</v>
      </c>
      <c r="J1249" s="100"/>
      <c r="K1249" s="100"/>
      <c r="L1249" s="101" t="s">
        <v>497</v>
      </c>
      <c r="M1249" s="77"/>
      <c r="N1249" s="77"/>
      <c r="O1249" s="77"/>
      <c r="P1249" s="77"/>
      <c r="Q1249" s="77"/>
      <c r="R1249" s="77"/>
      <c r="S1249" s="77"/>
      <c r="T1249" s="77"/>
      <c r="U1249" s="77"/>
      <c r="V1249" s="77"/>
      <c r="W1249" s="77"/>
      <c r="X1249" s="77"/>
      <c r="Y1249" s="77"/>
      <c r="Z1249" s="77"/>
    </row>
    <row r="1250" ht="15.75" customHeight="1">
      <c r="A1250" s="8"/>
      <c r="B1250" s="100"/>
      <c r="C1250" s="100"/>
      <c r="D1250" s="100"/>
      <c r="E1250" s="100"/>
      <c r="F1250" s="100"/>
      <c r="G1250" s="100"/>
      <c r="H1250" s="100"/>
      <c r="I1250" s="104">
        <f>G1246*A1232</f>
        <v>0</v>
      </c>
      <c r="J1250" s="100"/>
      <c r="K1250" s="100"/>
      <c r="L1250" s="104"/>
      <c r="M1250" s="77"/>
      <c r="N1250" s="77"/>
      <c r="O1250" s="77"/>
      <c r="P1250" s="77"/>
      <c r="Q1250" s="77"/>
      <c r="R1250" s="77"/>
      <c r="S1250" s="77"/>
      <c r="T1250" s="77"/>
      <c r="U1250" s="77"/>
      <c r="V1250" s="77"/>
      <c r="W1250" s="77"/>
      <c r="X1250" s="77"/>
      <c r="Y1250" s="77"/>
      <c r="Z1250" s="77"/>
    </row>
    <row r="1251" ht="15.75" customHeight="1">
      <c r="A1251" s="8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77"/>
      <c r="N1251" s="77"/>
      <c r="O1251" s="77"/>
      <c r="P1251" s="77"/>
      <c r="Q1251" s="77"/>
      <c r="R1251" s="77"/>
      <c r="S1251" s="77"/>
      <c r="T1251" s="77"/>
      <c r="U1251" s="77"/>
      <c r="V1251" s="77"/>
      <c r="W1251" s="77"/>
      <c r="X1251" s="77"/>
      <c r="Y1251" s="77"/>
      <c r="Z1251" s="77"/>
    </row>
    <row r="1252" ht="15.75" customHeight="1">
      <c r="A1252" s="8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77"/>
      <c r="N1252" s="77"/>
      <c r="O1252" s="77"/>
      <c r="P1252" s="77"/>
      <c r="Q1252" s="77"/>
      <c r="R1252" s="77"/>
      <c r="S1252" s="77"/>
      <c r="T1252" s="77"/>
      <c r="U1252" s="77"/>
      <c r="V1252" s="77"/>
      <c r="W1252" s="77"/>
      <c r="X1252" s="77"/>
      <c r="Y1252" s="77"/>
      <c r="Z1252" s="77"/>
    </row>
    <row r="1253" ht="15.75" customHeight="1">
      <c r="A1253" s="66"/>
      <c r="B1253" s="75"/>
      <c r="C1253" s="75"/>
      <c r="D1253" s="75"/>
      <c r="E1253" s="75"/>
      <c r="F1253" s="75"/>
      <c r="G1253" s="75"/>
      <c r="H1253" s="75"/>
      <c r="I1253" s="75"/>
      <c r="J1253" s="75"/>
      <c r="K1253" s="75"/>
      <c r="L1253" s="76"/>
      <c r="M1253" s="77"/>
      <c r="N1253" s="77"/>
      <c r="O1253" s="77"/>
      <c r="P1253" s="77"/>
      <c r="Q1253" s="77"/>
      <c r="R1253" s="77"/>
      <c r="S1253" s="77"/>
      <c r="T1253" s="77"/>
      <c r="U1253" s="77"/>
      <c r="V1253" s="77"/>
      <c r="W1253" s="77"/>
      <c r="X1253" s="77"/>
      <c r="Y1253" s="77"/>
      <c r="Z1253" s="77"/>
    </row>
    <row r="1254" ht="15.75" customHeight="1">
      <c r="A1254" s="78" t="s">
        <v>478</v>
      </c>
      <c r="B1254" s="79" t="s">
        <v>479</v>
      </c>
      <c r="C1254" s="75"/>
      <c r="D1254" s="76"/>
      <c r="E1254" s="80" t="s">
        <v>480</v>
      </c>
      <c r="F1254" s="75"/>
      <c r="G1254" s="76"/>
      <c r="H1254" s="79" t="s">
        <v>481</v>
      </c>
      <c r="I1254" s="75"/>
      <c r="J1254" s="75"/>
      <c r="K1254" s="75"/>
      <c r="L1254" s="76"/>
      <c r="M1254" s="77"/>
      <c r="N1254" s="77"/>
      <c r="O1254" s="77"/>
      <c r="P1254" s="77"/>
      <c r="Q1254" s="77"/>
      <c r="R1254" s="77"/>
      <c r="S1254" s="77"/>
      <c r="T1254" s="77"/>
      <c r="U1254" s="77"/>
      <c r="V1254" s="77"/>
      <c r="W1254" s="77"/>
      <c r="X1254" s="77"/>
      <c r="Y1254" s="77"/>
      <c r="Z1254" s="77"/>
    </row>
    <row r="1255" ht="15.75" customHeight="1">
      <c r="A1255" s="177">
        <v>4.0</v>
      </c>
      <c r="B1255" s="82" t="s">
        <v>482</v>
      </c>
      <c r="C1255" s="82" t="s">
        <v>483</v>
      </c>
      <c r="D1255" s="82" t="s">
        <v>484</v>
      </c>
      <c r="E1255" s="82" t="s">
        <v>485</v>
      </c>
      <c r="F1255" s="82" t="s">
        <v>484</v>
      </c>
      <c r="G1255" s="82" t="s">
        <v>524</v>
      </c>
      <c r="H1255" s="82" t="s">
        <v>486</v>
      </c>
      <c r="I1255" s="82" t="s">
        <v>487</v>
      </c>
      <c r="J1255" s="147" t="s">
        <v>488</v>
      </c>
      <c r="K1255" s="85" t="s">
        <v>489</v>
      </c>
      <c r="L1255" s="85" t="s">
        <v>490</v>
      </c>
      <c r="M1255" s="77"/>
      <c r="N1255" s="77"/>
      <c r="O1255" s="77"/>
      <c r="P1255" s="77"/>
      <c r="Q1255" s="77"/>
      <c r="R1255" s="77"/>
      <c r="S1255" s="77"/>
      <c r="T1255" s="77"/>
      <c r="U1255" s="77"/>
      <c r="V1255" s="77"/>
      <c r="W1255" s="77"/>
      <c r="X1255" s="77"/>
      <c r="Y1255" s="77"/>
      <c r="Z1255" s="77"/>
    </row>
    <row r="1256" ht="15.75" customHeight="1">
      <c r="A1256" s="86" t="s">
        <v>491</v>
      </c>
      <c r="B1256" s="87"/>
      <c r="C1256" s="87"/>
      <c r="D1256" s="87"/>
      <c r="E1256" s="87"/>
      <c r="F1256" s="87"/>
      <c r="G1256" s="87"/>
      <c r="H1256" s="87"/>
      <c r="I1256" s="87"/>
      <c r="J1256" s="115"/>
      <c r="K1256" s="87"/>
      <c r="L1256" s="87"/>
      <c r="M1256" s="77"/>
      <c r="N1256" s="77"/>
      <c r="O1256" s="77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  <c r="Z1256" s="77"/>
    </row>
    <row r="1257" ht="15.75" customHeight="1">
      <c r="A1257" s="2"/>
      <c r="B1257" s="89"/>
      <c r="C1257" s="89"/>
      <c r="D1257" s="18">
        <f t="shared" ref="D1257:D1270" si="331">C1257*B1257</f>
        <v>0</v>
      </c>
      <c r="E1257" s="18">
        <f>B1257*A1255</f>
        <v>0</v>
      </c>
      <c r="F1257" s="18">
        <f t="shared" ref="F1257:F1270" si="332">E1257*C1257</f>
        <v>0</v>
      </c>
      <c r="G1257" s="140">
        <v>0.0</v>
      </c>
      <c r="H1257" s="18"/>
      <c r="I1257" s="89">
        <f t="shared" ref="I1257:I1270" si="333">H1257*E1257</f>
        <v>0</v>
      </c>
      <c r="J1257" s="116"/>
      <c r="K1257" s="3">
        <f t="shared" ref="K1257:K1270" si="334">J1257*I1257</f>
        <v>0</v>
      </c>
      <c r="L1257" s="3"/>
      <c r="M1257" s="77"/>
      <c r="N1257" s="77"/>
      <c r="O1257" s="77"/>
      <c r="P1257" s="77"/>
      <c r="Q1257" s="77"/>
      <c r="R1257" s="77"/>
      <c r="S1257" s="77"/>
      <c r="T1257" s="77"/>
      <c r="U1257" s="77"/>
      <c r="V1257" s="77"/>
      <c r="W1257" s="77"/>
      <c r="X1257" s="77"/>
      <c r="Y1257" s="77"/>
      <c r="Z1257" s="77"/>
    </row>
    <row r="1258" ht="15.75" customHeight="1">
      <c r="A1258" s="2"/>
      <c r="B1258" s="89"/>
      <c r="C1258" s="89"/>
      <c r="D1258" s="18">
        <f t="shared" si="331"/>
        <v>0</v>
      </c>
      <c r="E1258" s="18">
        <f>B1258*A1255</f>
        <v>0</v>
      </c>
      <c r="F1258" s="18">
        <f t="shared" si="332"/>
        <v>0</v>
      </c>
      <c r="G1258" s="87"/>
      <c r="H1258" s="18"/>
      <c r="I1258" s="89">
        <f t="shared" si="333"/>
        <v>0</v>
      </c>
      <c r="J1258" s="116"/>
      <c r="K1258" s="3">
        <f t="shared" si="334"/>
        <v>0</v>
      </c>
      <c r="L1258" s="3"/>
      <c r="M1258" s="77"/>
      <c r="N1258" s="77"/>
      <c r="O1258" s="77"/>
      <c r="P1258" s="77"/>
      <c r="Q1258" s="77"/>
      <c r="R1258" s="77"/>
      <c r="S1258" s="77"/>
      <c r="T1258" s="77"/>
      <c r="U1258" s="77"/>
      <c r="V1258" s="77"/>
      <c r="W1258" s="77"/>
      <c r="X1258" s="77"/>
      <c r="Y1258" s="77"/>
      <c r="Z1258" s="77"/>
    </row>
    <row r="1259" ht="15.75" customHeight="1">
      <c r="A1259" s="2"/>
      <c r="B1259" s="18"/>
      <c r="C1259" s="18"/>
      <c r="D1259" s="18">
        <f t="shared" si="331"/>
        <v>0</v>
      </c>
      <c r="E1259" s="18">
        <f>B1259*A1255</f>
        <v>0</v>
      </c>
      <c r="F1259" s="18">
        <f t="shared" si="332"/>
        <v>0</v>
      </c>
      <c r="G1259" s="148" t="s">
        <v>527</v>
      </c>
      <c r="H1259" s="18"/>
      <c r="I1259" s="89">
        <f t="shared" si="333"/>
        <v>0</v>
      </c>
      <c r="J1259" s="116"/>
      <c r="K1259" s="3">
        <f t="shared" si="334"/>
        <v>0</v>
      </c>
      <c r="L1259" s="3"/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  <c r="Z1259" s="77"/>
    </row>
    <row r="1260" ht="15.75" customHeight="1">
      <c r="A1260" s="2"/>
      <c r="B1260" s="18"/>
      <c r="C1260" s="18"/>
      <c r="D1260" s="18">
        <f t="shared" si="331"/>
        <v>0</v>
      </c>
      <c r="E1260" s="18">
        <f>B1260*A1255</f>
        <v>0</v>
      </c>
      <c r="F1260" s="18">
        <f t="shared" si="332"/>
        <v>0</v>
      </c>
      <c r="G1260" s="142"/>
      <c r="H1260" s="18"/>
      <c r="I1260" s="89">
        <f t="shared" si="333"/>
        <v>0</v>
      </c>
      <c r="J1260" s="116"/>
      <c r="K1260" s="3">
        <f t="shared" si="334"/>
        <v>0</v>
      </c>
      <c r="L1260" s="3"/>
      <c r="M1260" s="77"/>
      <c r="N1260" s="77"/>
      <c r="O1260" s="77"/>
      <c r="P1260" s="77"/>
      <c r="Q1260" s="77"/>
      <c r="R1260" s="77"/>
      <c r="S1260" s="77"/>
      <c r="T1260" s="77"/>
      <c r="U1260" s="77"/>
      <c r="V1260" s="77"/>
      <c r="W1260" s="77"/>
      <c r="X1260" s="77"/>
      <c r="Y1260" s="77"/>
      <c r="Z1260" s="77"/>
    </row>
    <row r="1261" ht="15.75" customHeight="1">
      <c r="A1261" s="2"/>
      <c r="B1261" s="18"/>
      <c r="C1261" s="18"/>
      <c r="D1261" s="18">
        <f t="shared" si="331"/>
        <v>0</v>
      </c>
      <c r="E1261" s="18">
        <f>B1261*A1255</f>
        <v>0</v>
      </c>
      <c r="F1261" s="18">
        <f t="shared" si="332"/>
        <v>0</v>
      </c>
      <c r="G1261" s="142"/>
      <c r="H1261" s="18"/>
      <c r="I1261" s="89">
        <f t="shared" si="333"/>
        <v>0</v>
      </c>
      <c r="J1261" s="116"/>
      <c r="K1261" s="3">
        <f t="shared" si="334"/>
        <v>0</v>
      </c>
      <c r="L1261" s="3"/>
      <c r="M1261" s="77"/>
      <c r="N1261" s="77"/>
      <c r="O1261" s="77"/>
      <c r="P1261" s="77"/>
      <c r="Q1261" s="77"/>
      <c r="R1261" s="77"/>
      <c r="S1261" s="77"/>
      <c r="T1261" s="77"/>
      <c r="U1261" s="77"/>
      <c r="V1261" s="77"/>
      <c r="W1261" s="77"/>
      <c r="X1261" s="77"/>
      <c r="Y1261" s="77"/>
      <c r="Z1261" s="77"/>
    </row>
    <row r="1262" ht="15.75" customHeight="1">
      <c r="A1262" s="2"/>
      <c r="B1262" s="18"/>
      <c r="C1262" s="18"/>
      <c r="D1262" s="18">
        <f t="shared" si="331"/>
        <v>0</v>
      </c>
      <c r="E1262" s="18">
        <f>B1262*A1255</f>
        <v>0</v>
      </c>
      <c r="F1262" s="18">
        <f t="shared" si="332"/>
        <v>0</v>
      </c>
      <c r="G1262" s="87"/>
      <c r="H1262" s="18"/>
      <c r="I1262" s="89">
        <f t="shared" si="333"/>
        <v>0</v>
      </c>
      <c r="J1262" s="116"/>
      <c r="K1262" s="3">
        <f t="shared" si="334"/>
        <v>0</v>
      </c>
      <c r="L1262" s="3"/>
      <c r="M1262" s="77"/>
      <c r="N1262" s="77"/>
      <c r="O1262" s="77"/>
      <c r="P1262" s="77"/>
      <c r="Q1262" s="77"/>
      <c r="R1262" s="77"/>
      <c r="S1262" s="77"/>
      <c r="T1262" s="77"/>
      <c r="U1262" s="77"/>
      <c r="V1262" s="77"/>
      <c r="W1262" s="77"/>
      <c r="X1262" s="77"/>
      <c r="Y1262" s="77"/>
      <c r="Z1262" s="77"/>
    </row>
    <row r="1263" ht="15.75" customHeight="1">
      <c r="A1263" s="2"/>
      <c r="B1263" s="18"/>
      <c r="C1263" s="18"/>
      <c r="D1263" s="18">
        <f t="shared" si="331"/>
        <v>0</v>
      </c>
      <c r="E1263" s="18">
        <f>B1263*A1255</f>
        <v>0</v>
      </c>
      <c r="F1263" s="18">
        <f t="shared" si="332"/>
        <v>0</v>
      </c>
      <c r="G1263" s="59"/>
      <c r="H1263" s="18"/>
      <c r="I1263" s="89">
        <f t="shared" si="333"/>
        <v>0</v>
      </c>
      <c r="J1263" s="116"/>
      <c r="K1263" s="3">
        <f t="shared" si="334"/>
        <v>0</v>
      </c>
      <c r="L1263" s="3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  <c r="Z1263" s="77"/>
    </row>
    <row r="1264" ht="15.75" customHeight="1">
      <c r="A1264" s="2"/>
      <c r="B1264" s="89"/>
      <c r="C1264" s="89"/>
      <c r="D1264" s="18">
        <f t="shared" si="331"/>
        <v>0</v>
      </c>
      <c r="E1264" s="18">
        <f>B1264*A1255</f>
        <v>0</v>
      </c>
      <c r="F1264" s="18">
        <f t="shared" si="332"/>
        <v>0</v>
      </c>
      <c r="G1264" s="148" t="s">
        <v>528</v>
      </c>
      <c r="H1264" s="18"/>
      <c r="I1264" s="89">
        <f t="shared" si="333"/>
        <v>0</v>
      </c>
      <c r="J1264" s="116"/>
      <c r="K1264" s="3">
        <f t="shared" si="334"/>
        <v>0</v>
      </c>
      <c r="L1264" s="3"/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  <c r="Z1264" s="77"/>
    </row>
    <row r="1265" ht="15.75" customHeight="1">
      <c r="A1265" s="2"/>
      <c r="B1265" s="89"/>
      <c r="C1265" s="89"/>
      <c r="D1265" s="18">
        <f t="shared" si="331"/>
        <v>0</v>
      </c>
      <c r="E1265" s="18">
        <f>B1265*A1255</f>
        <v>0</v>
      </c>
      <c r="F1265" s="18">
        <f t="shared" si="332"/>
        <v>0</v>
      </c>
      <c r="G1265" s="142"/>
      <c r="H1265" s="18"/>
      <c r="I1265" s="89">
        <f t="shared" si="333"/>
        <v>0</v>
      </c>
      <c r="J1265" s="116"/>
      <c r="K1265" s="3">
        <f t="shared" si="334"/>
        <v>0</v>
      </c>
      <c r="L1265" s="3"/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  <c r="Z1265" s="77"/>
    </row>
    <row r="1266" ht="15.75" customHeight="1">
      <c r="A1266" s="1"/>
      <c r="B1266" s="89"/>
      <c r="C1266" s="89"/>
      <c r="D1266" s="18">
        <f t="shared" si="331"/>
        <v>0</v>
      </c>
      <c r="E1266" s="18">
        <f>B1266*A1255</f>
        <v>0</v>
      </c>
      <c r="F1266" s="18">
        <f t="shared" si="332"/>
        <v>0</v>
      </c>
      <c r="G1266" s="142"/>
      <c r="H1266" s="18"/>
      <c r="I1266" s="89">
        <f t="shared" si="333"/>
        <v>0</v>
      </c>
      <c r="J1266" s="116"/>
      <c r="K1266" s="3">
        <f t="shared" si="334"/>
        <v>0</v>
      </c>
      <c r="L1266" s="3"/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  <c r="Z1266" s="77"/>
    </row>
    <row r="1267" ht="15.75" customHeight="1">
      <c r="A1267" s="1"/>
      <c r="B1267" s="89"/>
      <c r="C1267" s="89"/>
      <c r="D1267" s="18">
        <f t="shared" si="331"/>
        <v>0</v>
      </c>
      <c r="E1267" s="18">
        <f>B1267*A1255</f>
        <v>0</v>
      </c>
      <c r="F1267" s="18">
        <f t="shared" si="332"/>
        <v>0</v>
      </c>
      <c r="G1267" s="142"/>
      <c r="H1267" s="18"/>
      <c r="I1267" s="89">
        <f t="shared" si="333"/>
        <v>0</v>
      </c>
      <c r="J1267" s="116"/>
      <c r="K1267" s="3">
        <f t="shared" si="334"/>
        <v>0</v>
      </c>
      <c r="L1267" s="3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  <c r="Z1267" s="77"/>
    </row>
    <row r="1268" ht="15.75" customHeight="1">
      <c r="A1268" s="31"/>
      <c r="B1268" s="89"/>
      <c r="C1268" s="89"/>
      <c r="D1268" s="95">
        <f t="shared" si="331"/>
        <v>0</v>
      </c>
      <c r="E1268" s="95">
        <f>B1268*A1255</f>
        <v>0</v>
      </c>
      <c r="F1268" s="18">
        <f t="shared" si="332"/>
        <v>0</v>
      </c>
      <c r="G1268" s="87"/>
      <c r="H1268" s="18"/>
      <c r="I1268" s="89">
        <f t="shared" si="333"/>
        <v>0</v>
      </c>
      <c r="J1268" s="118"/>
      <c r="K1268" s="3">
        <f t="shared" si="334"/>
        <v>0</v>
      </c>
      <c r="L1268" s="3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  <c r="Z1268" s="77"/>
    </row>
    <row r="1269" ht="15.75" customHeight="1">
      <c r="A1269" s="31"/>
      <c r="B1269" s="89"/>
      <c r="C1269" s="89"/>
      <c r="D1269" s="18">
        <f t="shared" si="331"/>
        <v>0</v>
      </c>
      <c r="E1269" s="18">
        <f>B1269*A1255</f>
        <v>0</v>
      </c>
      <c r="F1269" s="18">
        <f t="shared" si="332"/>
        <v>0</v>
      </c>
      <c r="G1269" s="143">
        <f>F1271/A1255</f>
        <v>0</v>
      </c>
      <c r="H1269" s="18"/>
      <c r="I1269" s="89">
        <f t="shared" si="333"/>
        <v>0</v>
      </c>
      <c r="J1269" s="3"/>
      <c r="K1269" s="3">
        <f t="shared" si="334"/>
        <v>0</v>
      </c>
      <c r="L1269" s="3"/>
      <c r="M1269" s="77"/>
      <c r="N1269" s="77"/>
      <c r="O1269" s="77"/>
      <c r="P1269" s="77"/>
      <c r="Q1269" s="77"/>
      <c r="R1269" s="77"/>
      <c r="S1269" s="77"/>
      <c r="T1269" s="77"/>
      <c r="U1269" s="77"/>
      <c r="V1269" s="77"/>
      <c r="W1269" s="77"/>
      <c r="X1269" s="77"/>
      <c r="Y1269" s="77"/>
      <c r="Z1269" s="77"/>
    </row>
    <row r="1270" ht="15.75" customHeight="1">
      <c r="A1270" s="31"/>
      <c r="B1270" s="89"/>
      <c r="C1270" s="89"/>
      <c r="D1270" s="18">
        <f t="shared" si="331"/>
        <v>0</v>
      </c>
      <c r="E1270" s="18">
        <f>B1270*A1255</f>
        <v>0</v>
      </c>
      <c r="F1270" s="18">
        <f t="shared" si="332"/>
        <v>0</v>
      </c>
      <c r="G1270" s="142"/>
      <c r="H1270" s="18"/>
      <c r="I1270" s="89">
        <f t="shared" si="333"/>
        <v>0</v>
      </c>
      <c r="J1270" s="3"/>
      <c r="K1270" s="3">
        <f t="shared" si="334"/>
        <v>0</v>
      </c>
      <c r="L1270" s="3"/>
      <c r="M1270" s="77"/>
      <c r="N1270" s="77"/>
      <c r="O1270" s="77"/>
      <c r="P1270" s="77"/>
      <c r="Q1270" s="77"/>
      <c r="R1270" s="77"/>
      <c r="S1270" s="77"/>
      <c r="T1270" s="77"/>
      <c r="U1270" s="77"/>
      <c r="V1270" s="77"/>
      <c r="W1270" s="77"/>
      <c r="X1270" s="77"/>
      <c r="Y1270" s="77"/>
      <c r="Z1270" s="77"/>
    </row>
    <row r="1271" ht="15.75" customHeight="1">
      <c r="A1271" s="4" t="s">
        <v>495</v>
      </c>
      <c r="B1271" s="97">
        <f>SUM(B1257:B1270)</f>
        <v>0</v>
      </c>
      <c r="C1271" s="96"/>
      <c r="D1271" s="97">
        <f t="shared" ref="D1271:F1271" si="335">SUM(D1257:D1270)</f>
        <v>0</v>
      </c>
      <c r="E1271" s="97">
        <f t="shared" si="335"/>
        <v>0</v>
      </c>
      <c r="F1271" s="97">
        <f t="shared" si="335"/>
        <v>0</v>
      </c>
      <c r="G1271" s="87"/>
      <c r="H1271" s="96"/>
      <c r="I1271" s="97">
        <f t="shared" ref="I1271:L1271" si="336">SUM(I1257:I1270)</f>
        <v>0</v>
      </c>
      <c r="J1271" s="98">
        <f t="shared" si="336"/>
        <v>0</v>
      </c>
      <c r="K1271" s="98">
        <f t="shared" si="336"/>
        <v>0</v>
      </c>
      <c r="L1271" s="98">
        <f t="shared" si="336"/>
        <v>0</v>
      </c>
      <c r="M1271" s="77"/>
      <c r="N1271" s="77"/>
      <c r="O1271" s="77"/>
      <c r="P1271" s="77"/>
      <c r="Q1271" s="77"/>
      <c r="R1271" s="77"/>
      <c r="S1271" s="77"/>
      <c r="T1271" s="77"/>
      <c r="U1271" s="77"/>
      <c r="V1271" s="77"/>
      <c r="W1271" s="77"/>
      <c r="X1271" s="77"/>
      <c r="Y1271" s="77"/>
      <c r="Z1271" s="77"/>
    </row>
    <row r="1272" ht="15.75" customHeight="1">
      <c r="A1272" s="8"/>
      <c r="B1272" s="100"/>
      <c r="C1272" s="100"/>
      <c r="D1272" s="100"/>
      <c r="E1272" s="100"/>
      <c r="F1272" s="100"/>
      <c r="G1272" s="100"/>
      <c r="H1272" s="100"/>
      <c r="I1272" s="101" t="s">
        <v>496</v>
      </c>
      <c r="J1272" s="100"/>
      <c r="K1272" s="100"/>
      <c r="L1272" s="101" t="s">
        <v>497</v>
      </c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  <c r="Z1272" s="77"/>
    </row>
    <row r="1273" ht="15.75" customHeight="1">
      <c r="A1273" s="8"/>
      <c r="B1273" s="100"/>
      <c r="C1273" s="100"/>
      <c r="D1273" s="100"/>
      <c r="E1273" s="100"/>
      <c r="F1273" s="100"/>
      <c r="G1273" s="100"/>
      <c r="H1273" s="100"/>
      <c r="I1273" s="104">
        <f>G1269*A1255</f>
        <v>0</v>
      </c>
      <c r="J1273" s="100"/>
      <c r="K1273" s="100"/>
      <c r="L1273" s="104"/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  <c r="Z1273" s="77"/>
    </row>
    <row r="1274" ht="15.75" customHeight="1">
      <c r="A1274" s="8"/>
      <c r="B1274" s="100"/>
      <c r="C1274" s="100"/>
      <c r="D1274" s="100"/>
      <c r="E1274" s="100"/>
      <c r="F1274" s="100"/>
      <c r="G1274" s="100"/>
      <c r="H1274" s="100"/>
      <c r="I1274" s="107"/>
      <c r="J1274" s="100"/>
      <c r="K1274" s="100"/>
      <c r="L1274" s="107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</row>
    <row r="1275" ht="15.75" customHeight="1">
      <c r="A1275" s="8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  <c r="Z1275" s="77"/>
    </row>
    <row r="1276" ht="15.75" customHeight="1">
      <c r="A1276" s="66"/>
      <c r="B1276" s="75"/>
      <c r="C1276" s="75"/>
      <c r="D1276" s="75"/>
      <c r="E1276" s="75"/>
      <c r="F1276" s="75"/>
      <c r="G1276" s="75"/>
      <c r="H1276" s="75"/>
      <c r="I1276" s="75"/>
      <c r="J1276" s="75"/>
      <c r="K1276" s="75"/>
      <c r="L1276" s="76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  <c r="Z1276" s="77"/>
    </row>
    <row r="1277" ht="15.75" customHeight="1">
      <c r="A1277" s="78" t="s">
        <v>478</v>
      </c>
      <c r="B1277" s="79" t="s">
        <v>479</v>
      </c>
      <c r="C1277" s="75"/>
      <c r="D1277" s="76"/>
      <c r="E1277" s="80" t="s">
        <v>480</v>
      </c>
      <c r="F1277" s="75"/>
      <c r="G1277" s="76"/>
      <c r="H1277" s="79" t="s">
        <v>481</v>
      </c>
      <c r="I1277" s="75"/>
      <c r="J1277" s="75"/>
      <c r="K1277" s="75"/>
      <c r="L1277" s="76"/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</row>
    <row r="1278" ht="15.75" customHeight="1">
      <c r="A1278" s="177">
        <v>4.0</v>
      </c>
      <c r="B1278" s="82" t="s">
        <v>482</v>
      </c>
      <c r="C1278" s="82" t="s">
        <v>483</v>
      </c>
      <c r="D1278" s="82" t="s">
        <v>484</v>
      </c>
      <c r="E1278" s="82" t="s">
        <v>485</v>
      </c>
      <c r="F1278" s="82" t="s">
        <v>484</v>
      </c>
      <c r="G1278" s="82" t="s">
        <v>524</v>
      </c>
      <c r="H1278" s="82" t="s">
        <v>486</v>
      </c>
      <c r="I1278" s="82" t="s">
        <v>487</v>
      </c>
      <c r="J1278" s="147" t="s">
        <v>488</v>
      </c>
      <c r="K1278" s="85" t="s">
        <v>489</v>
      </c>
      <c r="L1278" s="85" t="s">
        <v>490</v>
      </c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  <c r="Z1278" s="77"/>
    </row>
    <row r="1279" ht="15.75" customHeight="1">
      <c r="A1279" s="86" t="s">
        <v>491</v>
      </c>
      <c r="B1279" s="87"/>
      <c r="C1279" s="87"/>
      <c r="D1279" s="87"/>
      <c r="E1279" s="87"/>
      <c r="F1279" s="87"/>
      <c r="G1279" s="87"/>
      <c r="H1279" s="87"/>
      <c r="I1279" s="87"/>
      <c r="J1279" s="115"/>
      <c r="K1279" s="87"/>
      <c r="L1279" s="87"/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  <c r="Z1279" s="77"/>
    </row>
    <row r="1280" ht="15.75" customHeight="1">
      <c r="A1280" s="2"/>
      <c r="B1280" s="89"/>
      <c r="C1280" s="89"/>
      <c r="D1280" s="18">
        <f t="shared" ref="D1280:D1293" si="337">C1280*B1280</f>
        <v>0</v>
      </c>
      <c r="E1280" s="18">
        <f>B1280*A1278</f>
        <v>0</v>
      </c>
      <c r="F1280" s="18">
        <f t="shared" ref="F1280:F1293" si="338">E1280*C1280</f>
        <v>0</v>
      </c>
      <c r="G1280" s="140">
        <v>0.0</v>
      </c>
      <c r="H1280" s="18"/>
      <c r="I1280" s="89">
        <f t="shared" ref="I1280:I1293" si="339">H1280*E1280</f>
        <v>0</v>
      </c>
      <c r="J1280" s="116"/>
      <c r="K1280" s="3">
        <f t="shared" ref="K1280:K1293" si="340">J1280*I1280</f>
        <v>0</v>
      </c>
      <c r="L1280" s="3"/>
      <c r="M1280" s="77"/>
      <c r="N1280" s="77"/>
      <c r="O1280" s="77"/>
      <c r="P1280" s="77"/>
      <c r="Q1280" s="77"/>
      <c r="R1280" s="77"/>
      <c r="S1280" s="77"/>
      <c r="T1280" s="77"/>
      <c r="U1280" s="77"/>
      <c r="V1280" s="77"/>
      <c r="W1280" s="77"/>
      <c r="X1280" s="77"/>
      <c r="Y1280" s="77"/>
      <c r="Z1280" s="77"/>
    </row>
    <row r="1281" ht="15.75" customHeight="1">
      <c r="A1281" s="2"/>
      <c r="B1281" s="89"/>
      <c r="C1281" s="89"/>
      <c r="D1281" s="18">
        <f t="shared" si="337"/>
        <v>0</v>
      </c>
      <c r="E1281" s="18">
        <f>B1281*A1278</f>
        <v>0</v>
      </c>
      <c r="F1281" s="18">
        <f t="shared" si="338"/>
        <v>0</v>
      </c>
      <c r="G1281" s="87"/>
      <c r="H1281" s="18"/>
      <c r="I1281" s="89">
        <f t="shared" si="339"/>
        <v>0</v>
      </c>
      <c r="J1281" s="116"/>
      <c r="K1281" s="3">
        <f t="shared" si="340"/>
        <v>0</v>
      </c>
      <c r="L1281" s="3"/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  <c r="Z1281" s="77"/>
    </row>
    <row r="1282" ht="15.75" customHeight="1">
      <c r="A1282" s="2"/>
      <c r="B1282" s="18"/>
      <c r="C1282" s="18"/>
      <c r="D1282" s="18">
        <f t="shared" si="337"/>
        <v>0</v>
      </c>
      <c r="E1282" s="18">
        <f>B1282*A1278</f>
        <v>0</v>
      </c>
      <c r="F1282" s="18">
        <f t="shared" si="338"/>
        <v>0</v>
      </c>
      <c r="G1282" s="148" t="s">
        <v>527</v>
      </c>
      <c r="H1282" s="18"/>
      <c r="I1282" s="89">
        <f t="shared" si="339"/>
        <v>0</v>
      </c>
      <c r="J1282" s="116"/>
      <c r="K1282" s="3">
        <f t="shared" si="340"/>
        <v>0</v>
      </c>
      <c r="L1282" s="3"/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  <c r="Z1282" s="77"/>
    </row>
    <row r="1283" ht="15.75" customHeight="1">
      <c r="A1283" s="2"/>
      <c r="B1283" s="18"/>
      <c r="C1283" s="18"/>
      <c r="D1283" s="18">
        <f t="shared" si="337"/>
        <v>0</v>
      </c>
      <c r="E1283" s="18">
        <f>B1283*A1278</f>
        <v>0</v>
      </c>
      <c r="F1283" s="18">
        <f t="shared" si="338"/>
        <v>0</v>
      </c>
      <c r="G1283" s="142"/>
      <c r="H1283" s="18"/>
      <c r="I1283" s="89">
        <f t="shared" si="339"/>
        <v>0</v>
      </c>
      <c r="J1283" s="116"/>
      <c r="K1283" s="3">
        <f t="shared" si="340"/>
        <v>0</v>
      </c>
      <c r="L1283" s="3"/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  <c r="Z1283" s="77"/>
    </row>
    <row r="1284" ht="15.75" customHeight="1">
      <c r="A1284" s="2"/>
      <c r="B1284" s="18"/>
      <c r="C1284" s="18"/>
      <c r="D1284" s="18">
        <f t="shared" si="337"/>
        <v>0</v>
      </c>
      <c r="E1284" s="18">
        <f>B1284*A1278</f>
        <v>0</v>
      </c>
      <c r="F1284" s="18">
        <f t="shared" si="338"/>
        <v>0</v>
      </c>
      <c r="G1284" s="142"/>
      <c r="H1284" s="18"/>
      <c r="I1284" s="89">
        <f t="shared" si="339"/>
        <v>0</v>
      </c>
      <c r="J1284" s="116"/>
      <c r="K1284" s="3">
        <f t="shared" si="340"/>
        <v>0</v>
      </c>
      <c r="L1284" s="3"/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  <c r="Z1284" s="77"/>
    </row>
    <row r="1285" ht="15.75" customHeight="1">
      <c r="A1285" s="2"/>
      <c r="B1285" s="18"/>
      <c r="C1285" s="18"/>
      <c r="D1285" s="18">
        <f t="shared" si="337"/>
        <v>0</v>
      </c>
      <c r="E1285" s="18">
        <f>B1285*A1278</f>
        <v>0</v>
      </c>
      <c r="F1285" s="18">
        <f t="shared" si="338"/>
        <v>0</v>
      </c>
      <c r="G1285" s="87"/>
      <c r="H1285" s="18"/>
      <c r="I1285" s="89">
        <f t="shared" si="339"/>
        <v>0</v>
      </c>
      <c r="J1285" s="116"/>
      <c r="K1285" s="3">
        <f t="shared" si="340"/>
        <v>0</v>
      </c>
      <c r="L1285" s="3"/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  <c r="Z1285" s="77"/>
    </row>
    <row r="1286" ht="15.75" customHeight="1">
      <c r="A1286" s="2"/>
      <c r="B1286" s="18"/>
      <c r="C1286" s="18"/>
      <c r="D1286" s="18">
        <f t="shared" si="337"/>
        <v>0</v>
      </c>
      <c r="E1286" s="18">
        <f>B1286*A1278</f>
        <v>0</v>
      </c>
      <c r="F1286" s="18">
        <f t="shared" si="338"/>
        <v>0</v>
      </c>
      <c r="G1286" s="59"/>
      <c r="H1286" s="18"/>
      <c r="I1286" s="89">
        <f t="shared" si="339"/>
        <v>0</v>
      </c>
      <c r="J1286" s="116"/>
      <c r="K1286" s="3">
        <f t="shared" si="340"/>
        <v>0</v>
      </c>
      <c r="L1286" s="3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  <c r="Z1286" s="77"/>
    </row>
    <row r="1287" ht="15.75" customHeight="1">
      <c r="A1287" s="2"/>
      <c r="B1287" s="89"/>
      <c r="C1287" s="89"/>
      <c r="D1287" s="18">
        <f t="shared" si="337"/>
        <v>0</v>
      </c>
      <c r="E1287" s="18">
        <f>B1287*A1278</f>
        <v>0</v>
      </c>
      <c r="F1287" s="18">
        <f t="shared" si="338"/>
        <v>0</v>
      </c>
      <c r="G1287" s="148" t="s">
        <v>528</v>
      </c>
      <c r="H1287" s="18"/>
      <c r="I1287" s="89">
        <f t="shared" si="339"/>
        <v>0</v>
      </c>
      <c r="J1287" s="116"/>
      <c r="K1287" s="3">
        <f t="shared" si="340"/>
        <v>0</v>
      </c>
      <c r="L1287" s="3"/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  <c r="Z1287" s="77"/>
    </row>
    <row r="1288" ht="15.75" customHeight="1">
      <c r="A1288" s="2"/>
      <c r="B1288" s="89"/>
      <c r="C1288" s="89"/>
      <c r="D1288" s="18">
        <f t="shared" si="337"/>
        <v>0</v>
      </c>
      <c r="E1288" s="18">
        <f>B1288*A1278</f>
        <v>0</v>
      </c>
      <c r="F1288" s="18">
        <f t="shared" si="338"/>
        <v>0</v>
      </c>
      <c r="G1288" s="142"/>
      <c r="H1288" s="18"/>
      <c r="I1288" s="89">
        <f t="shared" si="339"/>
        <v>0</v>
      </c>
      <c r="J1288" s="116"/>
      <c r="K1288" s="3">
        <f t="shared" si="340"/>
        <v>0</v>
      </c>
      <c r="L1288" s="3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</row>
    <row r="1289" ht="15.75" customHeight="1">
      <c r="A1289" s="1"/>
      <c r="B1289" s="89"/>
      <c r="C1289" s="89"/>
      <c r="D1289" s="18">
        <f t="shared" si="337"/>
        <v>0</v>
      </c>
      <c r="E1289" s="18">
        <f>B1289*A1278</f>
        <v>0</v>
      </c>
      <c r="F1289" s="18">
        <f t="shared" si="338"/>
        <v>0</v>
      </c>
      <c r="G1289" s="142"/>
      <c r="H1289" s="18"/>
      <c r="I1289" s="89">
        <f t="shared" si="339"/>
        <v>0</v>
      </c>
      <c r="J1289" s="116"/>
      <c r="K1289" s="3">
        <f t="shared" si="340"/>
        <v>0</v>
      </c>
      <c r="L1289" s="3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  <c r="Z1289" s="77"/>
    </row>
    <row r="1290" ht="15.75" customHeight="1">
      <c r="A1290" s="1"/>
      <c r="B1290" s="89"/>
      <c r="C1290" s="89"/>
      <c r="D1290" s="18">
        <f t="shared" si="337"/>
        <v>0</v>
      </c>
      <c r="E1290" s="18">
        <f>B1290*A1278</f>
        <v>0</v>
      </c>
      <c r="F1290" s="18">
        <f t="shared" si="338"/>
        <v>0</v>
      </c>
      <c r="G1290" s="142"/>
      <c r="H1290" s="18"/>
      <c r="I1290" s="89">
        <f t="shared" si="339"/>
        <v>0</v>
      </c>
      <c r="J1290" s="116"/>
      <c r="K1290" s="3">
        <f t="shared" si="340"/>
        <v>0</v>
      </c>
      <c r="L1290" s="3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</row>
    <row r="1291" ht="15.75" customHeight="1">
      <c r="A1291" s="31"/>
      <c r="B1291" s="89"/>
      <c r="C1291" s="89"/>
      <c r="D1291" s="95">
        <f t="shared" si="337"/>
        <v>0</v>
      </c>
      <c r="E1291" s="95">
        <f>B1291*A1278</f>
        <v>0</v>
      </c>
      <c r="F1291" s="18">
        <f t="shared" si="338"/>
        <v>0</v>
      </c>
      <c r="G1291" s="87"/>
      <c r="H1291" s="18"/>
      <c r="I1291" s="89">
        <f t="shared" si="339"/>
        <v>0</v>
      </c>
      <c r="J1291" s="118"/>
      <c r="K1291" s="3">
        <f t="shared" si="340"/>
        <v>0</v>
      </c>
      <c r="L1291" s="3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</row>
    <row r="1292" ht="15.75" customHeight="1">
      <c r="A1292" s="31"/>
      <c r="B1292" s="89"/>
      <c r="C1292" s="89"/>
      <c r="D1292" s="18">
        <f t="shared" si="337"/>
        <v>0</v>
      </c>
      <c r="E1292" s="18">
        <f>B1292*A1278</f>
        <v>0</v>
      </c>
      <c r="F1292" s="18">
        <f t="shared" si="338"/>
        <v>0</v>
      </c>
      <c r="G1292" s="143">
        <f>F1294/A1278</f>
        <v>0</v>
      </c>
      <c r="H1292" s="18"/>
      <c r="I1292" s="89">
        <f t="shared" si="339"/>
        <v>0</v>
      </c>
      <c r="J1292" s="3"/>
      <c r="K1292" s="3">
        <f t="shared" si="340"/>
        <v>0</v>
      </c>
      <c r="L1292" s="3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</row>
    <row r="1293" ht="15.75" customHeight="1">
      <c r="A1293" s="31"/>
      <c r="B1293" s="89"/>
      <c r="C1293" s="89"/>
      <c r="D1293" s="18">
        <f t="shared" si="337"/>
        <v>0</v>
      </c>
      <c r="E1293" s="18">
        <f>B1293*A1278</f>
        <v>0</v>
      </c>
      <c r="F1293" s="18">
        <f t="shared" si="338"/>
        <v>0</v>
      </c>
      <c r="G1293" s="142"/>
      <c r="H1293" s="18"/>
      <c r="I1293" s="89">
        <f t="shared" si="339"/>
        <v>0</v>
      </c>
      <c r="J1293" s="3"/>
      <c r="K1293" s="3">
        <f t="shared" si="340"/>
        <v>0</v>
      </c>
      <c r="L1293" s="3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</row>
    <row r="1294" ht="15.75" customHeight="1">
      <c r="A1294" s="4" t="s">
        <v>495</v>
      </c>
      <c r="B1294" s="97">
        <f>SUM(B1280:B1293)</f>
        <v>0</v>
      </c>
      <c r="C1294" s="96"/>
      <c r="D1294" s="97">
        <f t="shared" ref="D1294:F1294" si="341">SUM(D1280:D1293)</f>
        <v>0</v>
      </c>
      <c r="E1294" s="97">
        <f t="shared" si="341"/>
        <v>0</v>
      </c>
      <c r="F1294" s="97">
        <f t="shared" si="341"/>
        <v>0</v>
      </c>
      <c r="G1294" s="87"/>
      <c r="H1294" s="96"/>
      <c r="I1294" s="97">
        <f t="shared" ref="I1294:L1294" si="342">SUM(I1280:I1293)</f>
        <v>0</v>
      </c>
      <c r="J1294" s="98">
        <f t="shared" si="342"/>
        <v>0</v>
      </c>
      <c r="K1294" s="98">
        <f t="shared" si="342"/>
        <v>0</v>
      </c>
      <c r="L1294" s="98">
        <f t="shared" si="342"/>
        <v>0</v>
      </c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  <c r="Z1294" s="77"/>
    </row>
    <row r="1295" ht="15.75" customHeight="1">
      <c r="A1295" s="8"/>
      <c r="B1295" s="100"/>
      <c r="C1295" s="100"/>
      <c r="D1295" s="100"/>
      <c r="E1295" s="100"/>
      <c r="F1295" s="100"/>
      <c r="G1295" s="100"/>
      <c r="H1295" s="100"/>
      <c r="I1295" s="101" t="s">
        <v>496</v>
      </c>
      <c r="J1295" s="100"/>
      <c r="K1295" s="100"/>
      <c r="L1295" s="101" t="s">
        <v>497</v>
      </c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  <c r="Z1295" s="77"/>
    </row>
    <row r="1296" ht="15.75" customHeight="1">
      <c r="A1296" s="8"/>
      <c r="B1296" s="100"/>
      <c r="C1296" s="100"/>
      <c r="D1296" s="100"/>
      <c r="E1296" s="100"/>
      <c r="F1296" s="100"/>
      <c r="G1296" s="100"/>
      <c r="H1296" s="100"/>
      <c r="I1296" s="104">
        <f>G1292*A1278</f>
        <v>0</v>
      </c>
      <c r="J1296" s="100"/>
      <c r="K1296" s="100"/>
      <c r="L1296" s="104"/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  <c r="Z1296" s="77"/>
    </row>
    <row r="1297" ht="15.75" customHeight="1">
      <c r="A1297" s="8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  <c r="Z1297" s="77"/>
    </row>
    <row r="1298" ht="15.75" customHeight="1">
      <c r="A1298" s="8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77"/>
      <c r="N1298" s="77"/>
      <c r="O1298" s="77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  <c r="Z1298" s="77"/>
    </row>
    <row r="1299" ht="15.75" customHeight="1">
      <c r="A1299" s="66"/>
      <c r="B1299" s="75"/>
      <c r="C1299" s="75"/>
      <c r="D1299" s="75"/>
      <c r="E1299" s="75"/>
      <c r="F1299" s="75"/>
      <c r="G1299" s="75"/>
      <c r="H1299" s="75"/>
      <c r="I1299" s="75"/>
      <c r="J1299" s="75"/>
      <c r="K1299" s="75"/>
      <c r="L1299" s="76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  <c r="Z1299" s="77"/>
    </row>
    <row r="1300" ht="15.75" customHeight="1">
      <c r="A1300" s="78" t="s">
        <v>478</v>
      </c>
      <c r="B1300" s="79" t="s">
        <v>479</v>
      </c>
      <c r="C1300" s="75"/>
      <c r="D1300" s="76"/>
      <c r="E1300" s="80" t="s">
        <v>480</v>
      </c>
      <c r="F1300" s="75"/>
      <c r="G1300" s="76"/>
      <c r="H1300" s="79" t="s">
        <v>481</v>
      </c>
      <c r="I1300" s="75"/>
      <c r="J1300" s="75"/>
      <c r="K1300" s="75"/>
      <c r="L1300" s="76"/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  <c r="Z1300" s="77"/>
    </row>
    <row r="1301" ht="15.75" customHeight="1">
      <c r="A1301" s="177">
        <v>4.0</v>
      </c>
      <c r="B1301" s="82" t="s">
        <v>482</v>
      </c>
      <c r="C1301" s="82" t="s">
        <v>483</v>
      </c>
      <c r="D1301" s="82" t="s">
        <v>484</v>
      </c>
      <c r="E1301" s="82" t="s">
        <v>485</v>
      </c>
      <c r="F1301" s="82" t="s">
        <v>484</v>
      </c>
      <c r="G1301" s="82" t="s">
        <v>524</v>
      </c>
      <c r="H1301" s="82" t="s">
        <v>486</v>
      </c>
      <c r="I1301" s="82" t="s">
        <v>487</v>
      </c>
      <c r="J1301" s="147" t="s">
        <v>488</v>
      </c>
      <c r="K1301" s="85" t="s">
        <v>489</v>
      </c>
      <c r="L1301" s="85" t="s">
        <v>490</v>
      </c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  <c r="Z1301" s="77"/>
    </row>
    <row r="1302" ht="15.75" customHeight="1">
      <c r="A1302" s="86" t="s">
        <v>491</v>
      </c>
      <c r="B1302" s="87"/>
      <c r="C1302" s="87"/>
      <c r="D1302" s="87"/>
      <c r="E1302" s="87"/>
      <c r="F1302" s="87"/>
      <c r="G1302" s="87"/>
      <c r="H1302" s="87"/>
      <c r="I1302" s="87"/>
      <c r="J1302" s="115"/>
      <c r="K1302" s="87"/>
      <c r="L1302" s="87"/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  <c r="Z1302" s="77"/>
    </row>
    <row r="1303" ht="15.75" customHeight="1">
      <c r="A1303" s="2"/>
      <c r="B1303" s="89"/>
      <c r="C1303" s="89"/>
      <c r="D1303" s="18">
        <f t="shared" ref="D1303:D1316" si="343">C1303*B1303</f>
        <v>0</v>
      </c>
      <c r="E1303" s="18">
        <f>B1303*A1301</f>
        <v>0</v>
      </c>
      <c r="F1303" s="18">
        <f t="shared" ref="F1303:F1316" si="344">E1303*C1303</f>
        <v>0</v>
      </c>
      <c r="G1303" s="140">
        <v>0.0</v>
      </c>
      <c r="H1303" s="18"/>
      <c r="I1303" s="89">
        <f t="shared" ref="I1303:I1316" si="345">H1303*E1303</f>
        <v>0</v>
      </c>
      <c r="J1303" s="116"/>
      <c r="K1303" s="3">
        <f t="shared" ref="K1303:K1316" si="346">J1303*I1303</f>
        <v>0</v>
      </c>
      <c r="L1303" s="3"/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</row>
    <row r="1304" ht="15.75" customHeight="1">
      <c r="A1304" s="2"/>
      <c r="B1304" s="89"/>
      <c r="C1304" s="89"/>
      <c r="D1304" s="18">
        <f t="shared" si="343"/>
        <v>0</v>
      </c>
      <c r="E1304" s="18">
        <f>B1304*A1301</f>
        <v>0</v>
      </c>
      <c r="F1304" s="18">
        <f t="shared" si="344"/>
        <v>0</v>
      </c>
      <c r="G1304" s="87"/>
      <c r="H1304" s="18"/>
      <c r="I1304" s="89">
        <f t="shared" si="345"/>
        <v>0</v>
      </c>
      <c r="J1304" s="116"/>
      <c r="K1304" s="3">
        <f t="shared" si="346"/>
        <v>0</v>
      </c>
      <c r="L1304" s="3"/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</row>
    <row r="1305" ht="15.75" customHeight="1">
      <c r="A1305" s="2"/>
      <c r="B1305" s="18"/>
      <c r="C1305" s="18"/>
      <c r="D1305" s="18">
        <f t="shared" si="343"/>
        <v>0</v>
      </c>
      <c r="E1305" s="18">
        <f>B1305*A1301</f>
        <v>0</v>
      </c>
      <c r="F1305" s="18">
        <f t="shared" si="344"/>
        <v>0</v>
      </c>
      <c r="G1305" s="148" t="s">
        <v>527</v>
      </c>
      <c r="H1305" s="18"/>
      <c r="I1305" s="89">
        <f t="shared" si="345"/>
        <v>0</v>
      </c>
      <c r="J1305" s="116"/>
      <c r="K1305" s="3">
        <f t="shared" si="346"/>
        <v>0</v>
      </c>
      <c r="L1305" s="3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</row>
    <row r="1306" ht="15.75" customHeight="1">
      <c r="A1306" s="2"/>
      <c r="B1306" s="18"/>
      <c r="C1306" s="18"/>
      <c r="D1306" s="18">
        <f t="shared" si="343"/>
        <v>0</v>
      </c>
      <c r="E1306" s="18">
        <f>B1306*A1301</f>
        <v>0</v>
      </c>
      <c r="F1306" s="18">
        <f t="shared" si="344"/>
        <v>0</v>
      </c>
      <c r="G1306" s="142"/>
      <c r="H1306" s="18"/>
      <c r="I1306" s="89">
        <f t="shared" si="345"/>
        <v>0</v>
      </c>
      <c r="J1306" s="116"/>
      <c r="K1306" s="3">
        <f t="shared" si="346"/>
        <v>0</v>
      </c>
      <c r="L1306" s="3"/>
      <c r="M1306" s="77"/>
      <c r="N1306" s="77"/>
      <c r="O1306" s="77"/>
      <c r="P1306" s="77"/>
      <c r="Q1306" s="77"/>
      <c r="R1306" s="77"/>
      <c r="S1306" s="77"/>
      <c r="T1306" s="77"/>
      <c r="U1306" s="77"/>
      <c r="V1306" s="77"/>
      <c r="W1306" s="77"/>
      <c r="X1306" s="77"/>
      <c r="Y1306" s="77"/>
      <c r="Z1306" s="77"/>
    </row>
    <row r="1307" ht="15.75" customHeight="1">
      <c r="A1307" s="2"/>
      <c r="B1307" s="18"/>
      <c r="C1307" s="18"/>
      <c r="D1307" s="18">
        <f t="shared" si="343"/>
        <v>0</v>
      </c>
      <c r="E1307" s="18">
        <f>B1307*A1301</f>
        <v>0</v>
      </c>
      <c r="F1307" s="18">
        <f t="shared" si="344"/>
        <v>0</v>
      </c>
      <c r="G1307" s="142"/>
      <c r="H1307" s="18"/>
      <c r="I1307" s="89">
        <f t="shared" si="345"/>
        <v>0</v>
      </c>
      <c r="J1307" s="116"/>
      <c r="K1307" s="3">
        <f t="shared" si="346"/>
        <v>0</v>
      </c>
      <c r="L1307" s="3"/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  <c r="Z1307" s="77"/>
    </row>
    <row r="1308" ht="15.75" customHeight="1">
      <c r="A1308" s="2"/>
      <c r="B1308" s="18"/>
      <c r="C1308" s="18"/>
      <c r="D1308" s="18">
        <f t="shared" si="343"/>
        <v>0</v>
      </c>
      <c r="E1308" s="18">
        <f>B1308*A1301</f>
        <v>0</v>
      </c>
      <c r="F1308" s="18">
        <f t="shared" si="344"/>
        <v>0</v>
      </c>
      <c r="G1308" s="87"/>
      <c r="H1308" s="18"/>
      <c r="I1308" s="89">
        <f t="shared" si="345"/>
        <v>0</v>
      </c>
      <c r="J1308" s="116"/>
      <c r="K1308" s="3">
        <f t="shared" si="346"/>
        <v>0</v>
      </c>
      <c r="L1308" s="3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  <c r="Z1308" s="77"/>
    </row>
    <row r="1309" ht="15.75" customHeight="1">
      <c r="A1309" s="2"/>
      <c r="B1309" s="18"/>
      <c r="C1309" s="18"/>
      <c r="D1309" s="18">
        <f t="shared" si="343"/>
        <v>0</v>
      </c>
      <c r="E1309" s="18">
        <f>B1309*A1301</f>
        <v>0</v>
      </c>
      <c r="F1309" s="18">
        <f t="shared" si="344"/>
        <v>0</v>
      </c>
      <c r="G1309" s="59"/>
      <c r="H1309" s="18"/>
      <c r="I1309" s="89">
        <f t="shared" si="345"/>
        <v>0</v>
      </c>
      <c r="J1309" s="116"/>
      <c r="K1309" s="3">
        <f t="shared" si="346"/>
        <v>0</v>
      </c>
      <c r="L1309" s="3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  <c r="Z1309" s="77"/>
    </row>
    <row r="1310" ht="15.75" customHeight="1">
      <c r="A1310" s="2"/>
      <c r="B1310" s="89"/>
      <c r="C1310" s="89"/>
      <c r="D1310" s="18">
        <f t="shared" si="343"/>
        <v>0</v>
      </c>
      <c r="E1310" s="18">
        <f>B1310*A1301</f>
        <v>0</v>
      </c>
      <c r="F1310" s="18">
        <f t="shared" si="344"/>
        <v>0</v>
      </c>
      <c r="G1310" s="148" t="s">
        <v>528</v>
      </c>
      <c r="H1310" s="18"/>
      <c r="I1310" s="89">
        <f t="shared" si="345"/>
        <v>0</v>
      </c>
      <c r="J1310" s="116"/>
      <c r="K1310" s="3">
        <f t="shared" si="346"/>
        <v>0</v>
      </c>
      <c r="L1310" s="3"/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</row>
    <row r="1311" ht="15.75" customHeight="1">
      <c r="A1311" s="2"/>
      <c r="B1311" s="89"/>
      <c r="C1311" s="89"/>
      <c r="D1311" s="18">
        <f t="shared" si="343"/>
        <v>0</v>
      </c>
      <c r="E1311" s="18">
        <f>B1311*A1301</f>
        <v>0</v>
      </c>
      <c r="F1311" s="18">
        <f t="shared" si="344"/>
        <v>0</v>
      </c>
      <c r="G1311" s="142"/>
      <c r="H1311" s="18"/>
      <c r="I1311" s="89">
        <f t="shared" si="345"/>
        <v>0</v>
      </c>
      <c r="J1311" s="116"/>
      <c r="K1311" s="3">
        <f t="shared" si="346"/>
        <v>0</v>
      </c>
      <c r="L1311" s="3"/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  <c r="Z1311" s="77"/>
    </row>
    <row r="1312" ht="15.75" customHeight="1">
      <c r="A1312" s="1"/>
      <c r="B1312" s="89"/>
      <c r="C1312" s="89"/>
      <c r="D1312" s="18">
        <f t="shared" si="343"/>
        <v>0</v>
      </c>
      <c r="E1312" s="18">
        <f>B1312*A1301</f>
        <v>0</v>
      </c>
      <c r="F1312" s="18">
        <f t="shared" si="344"/>
        <v>0</v>
      </c>
      <c r="G1312" s="142"/>
      <c r="H1312" s="18"/>
      <c r="I1312" s="89">
        <f t="shared" si="345"/>
        <v>0</v>
      </c>
      <c r="J1312" s="116"/>
      <c r="K1312" s="3">
        <f t="shared" si="346"/>
        <v>0</v>
      </c>
      <c r="L1312" s="3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  <c r="Z1312" s="77"/>
    </row>
    <row r="1313" ht="15.75" customHeight="1">
      <c r="A1313" s="1"/>
      <c r="B1313" s="89"/>
      <c r="C1313" s="89"/>
      <c r="D1313" s="18">
        <f t="shared" si="343"/>
        <v>0</v>
      </c>
      <c r="E1313" s="18">
        <f>B1313*A1301</f>
        <v>0</v>
      </c>
      <c r="F1313" s="18">
        <f t="shared" si="344"/>
        <v>0</v>
      </c>
      <c r="G1313" s="142"/>
      <c r="H1313" s="18"/>
      <c r="I1313" s="89">
        <f t="shared" si="345"/>
        <v>0</v>
      </c>
      <c r="J1313" s="116"/>
      <c r="K1313" s="3">
        <f t="shared" si="346"/>
        <v>0</v>
      </c>
      <c r="L1313" s="3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  <c r="Z1313" s="77"/>
    </row>
    <row r="1314" ht="15.75" customHeight="1">
      <c r="A1314" s="31"/>
      <c r="B1314" s="89"/>
      <c r="C1314" s="89"/>
      <c r="D1314" s="95">
        <f t="shared" si="343"/>
        <v>0</v>
      </c>
      <c r="E1314" s="95">
        <f>B1314*A1301</f>
        <v>0</v>
      </c>
      <c r="F1314" s="18">
        <f t="shared" si="344"/>
        <v>0</v>
      </c>
      <c r="G1314" s="87"/>
      <c r="H1314" s="18"/>
      <c r="I1314" s="89">
        <f t="shared" si="345"/>
        <v>0</v>
      </c>
      <c r="J1314" s="118"/>
      <c r="K1314" s="3">
        <f t="shared" si="346"/>
        <v>0</v>
      </c>
      <c r="L1314" s="3"/>
      <c r="M1314" s="77"/>
      <c r="N1314" s="77"/>
      <c r="O1314" s="77"/>
      <c r="P1314" s="77"/>
      <c r="Q1314" s="77"/>
      <c r="R1314" s="77"/>
      <c r="S1314" s="77"/>
      <c r="T1314" s="77"/>
      <c r="U1314" s="77"/>
      <c r="V1314" s="77"/>
      <c r="W1314" s="77"/>
      <c r="X1314" s="77"/>
      <c r="Y1314" s="77"/>
      <c r="Z1314" s="77"/>
    </row>
    <row r="1315" ht="15.75" customHeight="1">
      <c r="A1315" s="31"/>
      <c r="B1315" s="89"/>
      <c r="C1315" s="89"/>
      <c r="D1315" s="18">
        <f t="shared" si="343"/>
        <v>0</v>
      </c>
      <c r="E1315" s="18">
        <f>B1315*A1301</f>
        <v>0</v>
      </c>
      <c r="F1315" s="18">
        <f t="shared" si="344"/>
        <v>0</v>
      </c>
      <c r="G1315" s="143">
        <f>F1317/A1301</f>
        <v>0</v>
      </c>
      <c r="H1315" s="18"/>
      <c r="I1315" s="89">
        <f t="shared" si="345"/>
        <v>0</v>
      </c>
      <c r="J1315" s="3"/>
      <c r="K1315" s="3">
        <f t="shared" si="346"/>
        <v>0</v>
      </c>
      <c r="L1315" s="3"/>
      <c r="M1315" s="77"/>
      <c r="N1315" s="77"/>
      <c r="O1315" s="77"/>
      <c r="P1315" s="77"/>
      <c r="Q1315" s="77"/>
      <c r="R1315" s="77"/>
      <c r="S1315" s="77"/>
      <c r="T1315" s="77"/>
      <c r="U1315" s="77"/>
      <c r="V1315" s="77"/>
      <c r="W1315" s="77"/>
      <c r="X1315" s="77"/>
      <c r="Y1315" s="77"/>
      <c r="Z1315" s="77"/>
    </row>
    <row r="1316" ht="15.75" customHeight="1">
      <c r="A1316" s="31"/>
      <c r="B1316" s="89"/>
      <c r="C1316" s="89"/>
      <c r="D1316" s="18">
        <f t="shared" si="343"/>
        <v>0</v>
      </c>
      <c r="E1316" s="18">
        <f>B1316*A1301</f>
        <v>0</v>
      </c>
      <c r="F1316" s="18">
        <f t="shared" si="344"/>
        <v>0</v>
      </c>
      <c r="G1316" s="142"/>
      <c r="H1316" s="18"/>
      <c r="I1316" s="89">
        <f t="shared" si="345"/>
        <v>0</v>
      </c>
      <c r="J1316" s="3"/>
      <c r="K1316" s="3">
        <f t="shared" si="346"/>
        <v>0</v>
      </c>
      <c r="L1316" s="3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  <c r="Z1316" s="77"/>
    </row>
    <row r="1317" ht="15.75" customHeight="1">
      <c r="A1317" s="4" t="s">
        <v>495</v>
      </c>
      <c r="B1317" s="97">
        <f>SUM(B1303:B1316)</f>
        <v>0</v>
      </c>
      <c r="C1317" s="96"/>
      <c r="D1317" s="97">
        <f t="shared" ref="D1317:F1317" si="347">SUM(D1303:D1316)</f>
        <v>0</v>
      </c>
      <c r="E1317" s="97">
        <f t="shared" si="347"/>
        <v>0</v>
      </c>
      <c r="F1317" s="97">
        <f t="shared" si="347"/>
        <v>0</v>
      </c>
      <c r="G1317" s="87"/>
      <c r="H1317" s="96"/>
      <c r="I1317" s="97">
        <f t="shared" ref="I1317:L1317" si="348">SUM(I1303:I1316)</f>
        <v>0</v>
      </c>
      <c r="J1317" s="98">
        <f t="shared" si="348"/>
        <v>0</v>
      </c>
      <c r="K1317" s="98">
        <f t="shared" si="348"/>
        <v>0</v>
      </c>
      <c r="L1317" s="98">
        <f t="shared" si="348"/>
        <v>0</v>
      </c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  <c r="Z1317" s="77"/>
    </row>
    <row r="1318" ht="15.75" customHeight="1">
      <c r="A1318" s="8"/>
      <c r="B1318" s="100"/>
      <c r="C1318" s="100"/>
      <c r="D1318" s="100"/>
      <c r="E1318" s="100"/>
      <c r="F1318" s="100"/>
      <c r="G1318" s="100"/>
      <c r="H1318" s="100"/>
      <c r="I1318" s="101" t="s">
        <v>496</v>
      </c>
      <c r="J1318" s="100"/>
      <c r="K1318" s="100"/>
      <c r="L1318" s="101" t="s">
        <v>497</v>
      </c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  <c r="Z1318" s="77"/>
    </row>
    <row r="1319" ht="15.75" customHeight="1">
      <c r="A1319" s="8"/>
      <c r="B1319" s="100"/>
      <c r="C1319" s="100"/>
      <c r="D1319" s="100"/>
      <c r="E1319" s="100"/>
      <c r="F1319" s="100"/>
      <c r="G1319" s="100"/>
      <c r="H1319" s="100"/>
      <c r="I1319" s="104">
        <f>G1315*A1301</f>
        <v>0</v>
      </c>
      <c r="J1319" s="100"/>
      <c r="K1319" s="100"/>
      <c r="L1319" s="104"/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</row>
    <row r="1320" ht="15.75" customHeight="1">
      <c r="A1320" s="8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  <c r="Z1320" s="77"/>
    </row>
    <row r="1321" ht="15.75" customHeight="1">
      <c r="A1321" s="8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  <c r="Z1321" s="77"/>
    </row>
    <row r="1322" ht="15.75" customHeight="1">
      <c r="A1322" s="78" t="s">
        <v>478</v>
      </c>
      <c r="B1322" s="79" t="s">
        <v>479</v>
      </c>
      <c r="C1322" s="75"/>
      <c r="D1322" s="76"/>
      <c r="E1322" s="80" t="s">
        <v>480</v>
      </c>
      <c r="F1322" s="75"/>
      <c r="G1322" s="76"/>
      <c r="H1322" s="79" t="s">
        <v>481</v>
      </c>
      <c r="I1322" s="75"/>
      <c r="J1322" s="75"/>
      <c r="K1322" s="75"/>
      <c r="L1322" s="76"/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  <c r="Z1322" s="77"/>
    </row>
    <row r="1323" ht="15.75" customHeight="1">
      <c r="A1323" s="177">
        <v>4.0</v>
      </c>
      <c r="B1323" s="82" t="s">
        <v>482</v>
      </c>
      <c r="C1323" s="82" t="s">
        <v>483</v>
      </c>
      <c r="D1323" s="82" t="s">
        <v>484</v>
      </c>
      <c r="E1323" s="82" t="s">
        <v>485</v>
      </c>
      <c r="F1323" s="82" t="s">
        <v>484</v>
      </c>
      <c r="G1323" s="82" t="s">
        <v>524</v>
      </c>
      <c r="H1323" s="82" t="s">
        <v>486</v>
      </c>
      <c r="I1323" s="82" t="s">
        <v>487</v>
      </c>
      <c r="J1323" s="147" t="s">
        <v>488</v>
      </c>
      <c r="K1323" s="85" t="s">
        <v>489</v>
      </c>
      <c r="L1323" s="85" t="s">
        <v>490</v>
      </c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</row>
    <row r="1324" ht="15.75" customHeight="1">
      <c r="A1324" s="86" t="s">
        <v>491</v>
      </c>
      <c r="B1324" s="87"/>
      <c r="C1324" s="87"/>
      <c r="D1324" s="87"/>
      <c r="E1324" s="87"/>
      <c r="F1324" s="87"/>
      <c r="G1324" s="87"/>
      <c r="H1324" s="87"/>
      <c r="I1324" s="87"/>
      <c r="J1324" s="115"/>
      <c r="K1324" s="87"/>
      <c r="L1324" s="87"/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  <c r="Z1324" s="77"/>
    </row>
    <row r="1325" ht="15.75" customHeight="1">
      <c r="A1325" s="2"/>
      <c r="B1325" s="89"/>
      <c r="C1325" s="89"/>
      <c r="D1325" s="18">
        <f t="shared" ref="D1325:D1338" si="349">C1325*B1325</f>
        <v>0</v>
      </c>
      <c r="E1325" s="18">
        <f>B1325*A1323</f>
        <v>0</v>
      </c>
      <c r="F1325" s="18">
        <f t="shared" ref="F1325:F1338" si="350">E1325*C1325</f>
        <v>0</v>
      </c>
      <c r="G1325" s="140">
        <v>0.0</v>
      </c>
      <c r="H1325" s="18"/>
      <c r="I1325" s="89">
        <f t="shared" ref="I1325:I1338" si="351">H1325*E1325</f>
        <v>0</v>
      </c>
      <c r="J1325" s="116"/>
      <c r="K1325" s="3">
        <f t="shared" ref="K1325:K1338" si="352">J1325*I1325</f>
        <v>0</v>
      </c>
      <c r="L1325" s="3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</row>
    <row r="1326" ht="15.75" customHeight="1">
      <c r="A1326" s="2"/>
      <c r="B1326" s="89"/>
      <c r="C1326" s="89"/>
      <c r="D1326" s="18">
        <f t="shared" si="349"/>
        <v>0</v>
      </c>
      <c r="E1326" s="18">
        <f>B1326*A1323</f>
        <v>0</v>
      </c>
      <c r="F1326" s="18">
        <f t="shared" si="350"/>
        <v>0</v>
      </c>
      <c r="G1326" s="87"/>
      <c r="H1326" s="18"/>
      <c r="I1326" s="89">
        <f t="shared" si="351"/>
        <v>0</v>
      </c>
      <c r="J1326" s="116"/>
      <c r="K1326" s="3">
        <f t="shared" si="352"/>
        <v>0</v>
      </c>
      <c r="L1326" s="3"/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  <c r="Z1326" s="77"/>
    </row>
    <row r="1327" ht="15.75" customHeight="1">
      <c r="A1327" s="2"/>
      <c r="B1327" s="18"/>
      <c r="C1327" s="18"/>
      <c r="D1327" s="18">
        <f t="shared" si="349"/>
        <v>0</v>
      </c>
      <c r="E1327" s="18">
        <f>B1327*A1323</f>
        <v>0</v>
      </c>
      <c r="F1327" s="18">
        <f t="shared" si="350"/>
        <v>0</v>
      </c>
      <c r="G1327" s="148" t="s">
        <v>527</v>
      </c>
      <c r="H1327" s="18"/>
      <c r="I1327" s="89">
        <f t="shared" si="351"/>
        <v>0</v>
      </c>
      <c r="J1327" s="116"/>
      <c r="K1327" s="3">
        <f t="shared" si="352"/>
        <v>0</v>
      </c>
      <c r="L1327" s="3"/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  <c r="Z1327" s="77"/>
    </row>
    <row r="1328" ht="15.75" customHeight="1">
      <c r="A1328" s="2"/>
      <c r="B1328" s="18"/>
      <c r="C1328" s="18"/>
      <c r="D1328" s="18">
        <f t="shared" si="349"/>
        <v>0</v>
      </c>
      <c r="E1328" s="18">
        <f>B1328*A1323</f>
        <v>0</v>
      </c>
      <c r="F1328" s="18">
        <f t="shared" si="350"/>
        <v>0</v>
      </c>
      <c r="G1328" s="142"/>
      <c r="H1328" s="18"/>
      <c r="I1328" s="89">
        <f t="shared" si="351"/>
        <v>0</v>
      </c>
      <c r="J1328" s="116"/>
      <c r="K1328" s="3">
        <f t="shared" si="352"/>
        <v>0</v>
      </c>
      <c r="L1328" s="3"/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  <c r="Z1328" s="77"/>
    </row>
    <row r="1329" ht="15.75" customHeight="1">
      <c r="A1329" s="2"/>
      <c r="B1329" s="18"/>
      <c r="C1329" s="18"/>
      <c r="D1329" s="18">
        <f t="shared" si="349"/>
        <v>0</v>
      </c>
      <c r="E1329" s="18">
        <f>B1329*A1323</f>
        <v>0</v>
      </c>
      <c r="F1329" s="18">
        <f t="shared" si="350"/>
        <v>0</v>
      </c>
      <c r="G1329" s="142"/>
      <c r="H1329" s="18"/>
      <c r="I1329" s="89">
        <f t="shared" si="351"/>
        <v>0</v>
      </c>
      <c r="J1329" s="116"/>
      <c r="K1329" s="3">
        <f t="shared" si="352"/>
        <v>0</v>
      </c>
      <c r="L1329" s="3"/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  <c r="Z1329" s="77"/>
    </row>
    <row r="1330" ht="15.75" customHeight="1">
      <c r="A1330" s="2"/>
      <c r="B1330" s="18"/>
      <c r="C1330" s="18"/>
      <c r="D1330" s="18">
        <f t="shared" si="349"/>
        <v>0</v>
      </c>
      <c r="E1330" s="18">
        <f>B1330*A1323</f>
        <v>0</v>
      </c>
      <c r="F1330" s="18">
        <f t="shared" si="350"/>
        <v>0</v>
      </c>
      <c r="G1330" s="87"/>
      <c r="H1330" s="18"/>
      <c r="I1330" s="89">
        <f t="shared" si="351"/>
        <v>0</v>
      </c>
      <c r="J1330" s="116"/>
      <c r="K1330" s="3">
        <f t="shared" si="352"/>
        <v>0</v>
      </c>
      <c r="L1330" s="3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</row>
    <row r="1331" ht="15.75" customHeight="1">
      <c r="A1331" s="2"/>
      <c r="B1331" s="18"/>
      <c r="C1331" s="18"/>
      <c r="D1331" s="18">
        <f t="shared" si="349"/>
        <v>0</v>
      </c>
      <c r="E1331" s="18">
        <f>B1331*A1323</f>
        <v>0</v>
      </c>
      <c r="F1331" s="18">
        <f t="shared" si="350"/>
        <v>0</v>
      </c>
      <c r="G1331" s="59"/>
      <c r="H1331" s="18"/>
      <c r="I1331" s="89">
        <f t="shared" si="351"/>
        <v>0</v>
      </c>
      <c r="J1331" s="116"/>
      <c r="K1331" s="3">
        <f t="shared" si="352"/>
        <v>0</v>
      </c>
      <c r="L1331" s="3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</row>
    <row r="1332" ht="15.75" customHeight="1">
      <c r="A1332" s="2"/>
      <c r="B1332" s="89"/>
      <c r="C1332" s="89"/>
      <c r="D1332" s="18">
        <f t="shared" si="349"/>
        <v>0</v>
      </c>
      <c r="E1332" s="18">
        <f>B1332*A1323</f>
        <v>0</v>
      </c>
      <c r="F1332" s="18">
        <f t="shared" si="350"/>
        <v>0</v>
      </c>
      <c r="G1332" s="148" t="s">
        <v>528</v>
      </c>
      <c r="H1332" s="18"/>
      <c r="I1332" s="89">
        <f t="shared" si="351"/>
        <v>0</v>
      </c>
      <c r="J1332" s="116"/>
      <c r="K1332" s="3">
        <f t="shared" si="352"/>
        <v>0</v>
      </c>
      <c r="L1332" s="3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</row>
    <row r="1333" ht="15.75" customHeight="1">
      <c r="A1333" s="2"/>
      <c r="B1333" s="89"/>
      <c r="C1333" s="89"/>
      <c r="D1333" s="18">
        <f t="shared" si="349"/>
        <v>0</v>
      </c>
      <c r="E1333" s="18">
        <f>B1333*A1323</f>
        <v>0</v>
      </c>
      <c r="F1333" s="18">
        <f t="shared" si="350"/>
        <v>0</v>
      </c>
      <c r="G1333" s="142"/>
      <c r="H1333" s="18"/>
      <c r="I1333" s="89">
        <f t="shared" si="351"/>
        <v>0</v>
      </c>
      <c r="J1333" s="116"/>
      <c r="K1333" s="3">
        <f t="shared" si="352"/>
        <v>0</v>
      </c>
      <c r="L1333" s="3"/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  <c r="Z1333" s="77"/>
    </row>
    <row r="1334" ht="15.75" customHeight="1">
      <c r="A1334" s="1"/>
      <c r="B1334" s="89"/>
      <c r="C1334" s="89"/>
      <c r="D1334" s="18">
        <f t="shared" si="349"/>
        <v>0</v>
      </c>
      <c r="E1334" s="18">
        <f>B1334*A1323</f>
        <v>0</v>
      </c>
      <c r="F1334" s="18">
        <f t="shared" si="350"/>
        <v>0</v>
      </c>
      <c r="G1334" s="142"/>
      <c r="H1334" s="18"/>
      <c r="I1334" s="89">
        <f t="shared" si="351"/>
        <v>0</v>
      </c>
      <c r="J1334" s="116"/>
      <c r="K1334" s="3">
        <f t="shared" si="352"/>
        <v>0</v>
      </c>
      <c r="L1334" s="3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</row>
    <row r="1335" ht="15.75" customHeight="1">
      <c r="A1335" s="1"/>
      <c r="B1335" s="89"/>
      <c r="C1335" s="89"/>
      <c r="D1335" s="18">
        <f t="shared" si="349"/>
        <v>0</v>
      </c>
      <c r="E1335" s="18">
        <f>B1335*A1323</f>
        <v>0</v>
      </c>
      <c r="F1335" s="18">
        <f t="shared" si="350"/>
        <v>0</v>
      </c>
      <c r="G1335" s="142"/>
      <c r="H1335" s="18"/>
      <c r="I1335" s="89">
        <f t="shared" si="351"/>
        <v>0</v>
      </c>
      <c r="J1335" s="116"/>
      <c r="K1335" s="3">
        <f t="shared" si="352"/>
        <v>0</v>
      </c>
      <c r="L1335" s="3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  <c r="Z1335" s="77"/>
    </row>
    <row r="1336" ht="15.75" customHeight="1">
      <c r="A1336" s="31"/>
      <c r="B1336" s="89"/>
      <c r="C1336" s="89"/>
      <c r="D1336" s="95">
        <f t="shared" si="349"/>
        <v>0</v>
      </c>
      <c r="E1336" s="95">
        <f>B1336*A1323</f>
        <v>0</v>
      </c>
      <c r="F1336" s="18">
        <f t="shared" si="350"/>
        <v>0</v>
      </c>
      <c r="G1336" s="87"/>
      <c r="H1336" s="18"/>
      <c r="I1336" s="89">
        <f t="shared" si="351"/>
        <v>0</v>
      </c>
      <c r="J1336" s="118"/>
      <c r="K1336" s="3">
        <f t="shared" si="352"/>
        <v>0</v>
      </c>
      <c r="L1336" s="3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  <c r="Z1336" s="77"/>
    </row>
    <row r="1337" ht="15.75" customHeight="1">
      <c r="A1337" s="31"/>
      <c r="B1337" s="89"/>
      <c r="C1337" s="89"/>
      <c r="D1337" s="18">
        <f t="shared" si="349"/>
        <v>0</v>
      </c>
      <c r="E1337" s="18">
        <f>B1337*A1323</f>
        <v>0</v>
      </c>
      <c r="F1337" s="18">
        <f t="shared" si="350"/>
        <v>0</v>
      </c>
      <c r="G1337" s="143">
        <f>F1339/A1323</f>
        <v>0</v>
      </c>
      <c r="H1337" s="18"/>
      <c r="I1337" s="89">
        <f t="shared" si="351"/>
        <v>0</v>
      </c>
      <c r="J1337" s="3"/>
      <c r="K1337" s="3">
        <f t="shared" si="352"/>
        <v>0</v>
      </c>
      <c r="L1337" s="3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  <c r="Z1337" s="77"/>
    </row>
    <row r="1338" ht="15.75" customHeight="1">
      <c r="A1338" s="31"/>
      <c r="B1338" s="89"/>
      <c r="C1338" s="89"/>
      <c r="D1338" s="18">
        <f t="shared" si="349"/>
        <v>0</v>
      </c>
      <c r="E1338" s="18">
        <f>B1338*A1323</f>
        <v>0</v>
      </c>
      <c r="F1338" s="18">
        <f t="shared" si="350"/>
        <v>0</v>
      </c>
      <c r="G1338" s="142"/>
      <c r="H1338" s="18"/>
      <c r="I1338" s="89">
        <f t="shared" si="351"/>
        <v>0</v>
      </c>
      <c r="J1338" s="3"/>
      <c r="K1338" s="3">
        <f t="shared" si="352"/>
        <v>0</v>
      </c>
      <c r="L1338" s="3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  <c r="Z1338" s="77"/>
    </row>
    <row r="1339" ht="15.75" customHeight="1">
      <c r="A1339" s="4" t="s">
        <v>495</v>
      </c>
      <c r="B1339" s="97">
        <f>SUM(B1325:B1338)</f>
        <v>0</v>
      </c>
      <c r="C1339" s="96"/>
      <c r="D1339" s="97">
        <f t="shared" ref="D1339:F1339" si="353">SUM(D1325:D1338)</f>
        <v>0</v>
      </c>
      <c r="E1339" s="97">
        <f t="shared" si="353"/>
        <v>0</v>
      </c>
      <c r="F1339" s="97">
        <f t="shared" si="353"/>
        <v>0</v>
      </c>
      <c r="G1339" s="87"/>
      <c r="H1339" s="96"/>
      <c r="I1339" s="97">
        <f t="shared" ref="I1339:L1339" si="354">SUM(I1325:I1338)</f>
        <v>0</v>
      </c>
      <c r="J1339" s="98">
        <f t="shared" si="354"/>
        <v>0</v>
      </c>
      <c r="K1339" s="98">
        <f t="shared" si="354"/>
        <v>0</v>
      </c>
      <c r="L1339" s="98">
        <f t="shared" si="354"/>
        <v>0</v>
      </c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  <c r="Z1339" s="77"/>
    </row>
    <row r="1340" ht="15.75" customHeight="1">
      <c r="A1340" s="8"/>
      <c r="B1340" s="100"/>
      <c r="C1340" s="100"/>
      <c r="D1340" s="100"/>
      <c r="E1340" s="100"/>
      <c r="F1340" s="100"/>
      <c r="G1340" s="100"/>
      <c r="H1340" s="100"/>
      <c r="I1340" s="101" t="s">
        <v>496</v>
      </c>
      <c r="J1340" s="100"/>
      <c r="K1340" s="100"/>
      <c r="L1340" s="101" t="s">
        <v>497</v>
      </c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</row>
    <row r="1341" ht="15.75" customHeight="1">
      <c r="A1341" s="8"/>
      <c r="B1341" s="100"/>
      <c r="C1341" s="100"/>
      <c r="D1341" s="100"/>
      <c r="E1341" s="100"/>
      <c r="F1341" s="100"/>
      <c r="G1341" s="100"/>
      <c r="H1341" s="100"/>
      <c r="I1341" s="104">
        <f>G1337*A1323</f>
        <v>0</v>
      </c>
      <c r="J1341" s="100"/>
      <c r="K1341" s="100"/>
      <c r="L1341" s="104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  <c r="Z1341" s="77"/>
    </row>
    <row r="1342" ht="15.75" customHeight="1">
      <c r="A1342" s="8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77"/>
      <c r="N1342" s="77"/>
      <c r="O1342" s="77"/>
      <c r="P1342" s="77"/>
      <c r="Q1342" s="77"/>
      <c r="R1342" s="77"/>
      <c r="S1342" s="77"/>
      <c r="T1342" s="77"/>
      <c r="U1342" s="77"/>
      <c r="V1342" s="77"/>
      <c r="W1342" s="77"/>
      <c r="X1342" s="77"/>
      <c r="Y1342" s="77"/>
      <c r="Z1342" s="77"/>
    </row>
    <row r="1343" ht="15.75" customHeight="1">
      <c r="A1343" s="8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  <c r="Z1343" s="77"/>
    </row>
    <row r="1344" ht="15.75" customHeight="1">
      <c r="A1344" s="66"/>
      <c r="B1344" s="75"/>
      <c r="C1344" s="75"/>
      <c r="D1344" s="75"/>
      <c r="E1344" s="75"/>
      <c r="F1344" s="75"/>
      <c r="G1344" s="75"/>
      <c r="H1344" s="75"/>
      <c r="I1344" s="75"/>
      <c r="J1344" s="75"/>
      <c r="K1344" s="75"/>
      <c r="L1344" s="76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  <c r="Z1344" s="77"/>
    </row>
    <row r="1345" ht="15.75" customHeight="1">
      <c r="A1345" s="78" t="s">
        <v>478</v>
      </c>
      <c r="B1345" s="79" t="s">
        <v>479</v>
      </c>
      <c r="C1345" s="75"/>
      <c r="D1345" s="76"/>
      <c r="E1345" s="80" t="s">
        <v>480</v>
      </c>
      <c r="F1345" s="75"/>
      <c r="G1345" s="76"/>
      <c r="H1345" s="79" t="s">
        <v>481</v>
      </c>
      <c r="I1345" s="75"/>
      <c r="J1345" s="75"/>
      <c r="K1345" s="75"/>
      <c r="L1345" s="76"/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  <c r="Z1345" s="77"/>
    </row>
    <row r="1346" ht="15.75" customHeight="1">
      <c r="A1346" s="177">
        <v>4.0</v>
      </c>
      <c r="B1346" s="82" t="s">
        <v>482</v>
      </c>
      <c r="C1346" s="82" t="s">
        <v>483</v>
      </c>
      <c r="D1346" s="82" t="s">
        <v>484</v>
      </c>
      <c r="E1346" s="82" t="s">
        <v>485</v>
      </c>
      <c r="F1346" s="82" t="s">
        <v>484</v>
      </c>
      <c r="G1346" s="82" t="s">
        <v>524</v>
      </c>
      <c r="H1346" s="82" t="s">
        <v>486</v>
      </c>
      <c r="I1346" s="82" t="s">
        <v>487</v>
      </c>
      <c r="J1346" s="147" t="s">
        <v>488</v>
      </c>
      <c r="K1346" s="85" t="s">
        <v>489</v>
      </c>
      <c r="L1346" s="85" t="s">
        <v>490</v>
      </c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  <c r="Z1346" s="77"/>
    </row>
    <row r="1347" ht="15.75" customHeight="1">
      <c r="A1347" s="86" t="s">
        <v>491</v>
      </c>
      <c r="B1347" s="87"/>
      <c r="C1347" s="87"/>
      <c r="D1347" s="87"/>
      <c r="E1347" s="87"/>
      <c r="F1347" s="87"/>
      <c r="G1347" s="87"/>
      <c r="H1347" s="87"/>
      <c r="I1347" s="87"/>
      <c r="J1347" s="115"/>
      <c r="K1347" s="87"/>
      <c r="L1347" s="87"/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  <c r="Z1347" s="77"/>
    </row>
    <row r="1348" ht="15.75" customHeight="1">
      <c r="A1348" s="2"/>
      <c r="B1348" s="89"/>
      <c r="C1348" s="89"/>
      <c r="D1348" s="18">
        <f t="shared" ref="D1348:D1361" si="355">C1348*B1348</f>
        <v>0</v>
      </c>
      <c r="E1348" s="18">
        <f>B1348*A1346</f>
        <v>0</v>
      </c>
      <c r="F1348" s="18">
        <f t="shared" ref="F1348:F1361" si="356">E1348*C1348</f>
        <v>0</v>
      </c>
      <c r="G1348" s="140">
        <v>0.0</v>
      </c>
      <c r="H1348" s="18"/>
      <c r="I1348" s="89">
        <f t="shared" ref="I1348:I1361" si="357">H1348*E1348</f>
        <v>0</v>
      </c>
      <c r="J1348" s="116"/>
      <c r="K1348" s="3">
        <f t="shared" ref="K1348:K1361" si="358">J1348*I1348</f>
        <v>0</v>
      </c>
      <c r="L1348" s="3"/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  <c r="Z1348" s="77"/>
    </row>
    <row r="1349" ht="15.75" customHeight="1">
      <c r="A1349" s="2"/>
      <c r="B1349" s="89"/>
      <c r="C1349" s="89"/>
      <c r="D1349" s="18">
        <f t="shared" si="355"/>
        <v>0</v>
      </c>
      <c r="E1349" s="18">
        <f>B1349*A1346</f>
        <v>0</v>
      </c>
      <c r="F1349" s="18">
        <f t="shared" si="356"/>
        <v>0</v>
      </c>
      <c r="G1349" s="87"/>
      <c r="H1349" s="18"/>
      <c r="I1349" s="89">
        <f t="shared" si="357"/>
        <v>0</v>
      </c>
      <c r="J1349" s="116"/>
      <c r="K1349" s="3">
        <f t="shared" si="358"/>
        <v>0</v>
      </c>
      <c r="L1349" s="3"/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  <c r="Z1349" s="77"/>
    </row>
    <row r="1350" ht="15.75" customHeight="1">
      <c r="A1350" s="2"/>
      <c r="B1350" s="18"/>
      <c r="C1350" s="18"/>
      <c r="D1350" s="18">
        <f t="shared" si="355"/>
        <v>0</v>
      </c>
      <c r="E1350" s="18">
        <f>B1350*A1346</f>
        <v>0</v>
      </c>
      <c r="F1350" s="18">
        <f t="shared" si="356"/>
        <v>0</v>
      </c>
      <c r="G1350" s="148" t="s">
        <v>527</v>
      </c>
      <c r="H1350" s="18"/>
      <c r="I1350" s="89">
        <f t="shared" si="357"/>
        <v>0</v>
      </c>
      <c r="J1350" s="116"/>
      <c r="K1350" s="3">
        <f t="shared" si="358"/>
        <v>0</v>
      </c>
      <c r="L1350" s="3"/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  <c r="Z1350" s="77"/>
    </row>
    <row r="1351" ht="15.75" customHeight="1">
      <c r="A1351" s="2"/>
      <c r="B1351" s="18"/>
      <c r="C1351" s="18"/>
      <c r="D1351" s="18">
        <f t="shared" si="355"/>
        <v>0</v>
      </c>
      <c r="E1351" s="18">
        <f>B1351*A1346</f>
        <v>0</v>
      </c>
      <c r="F1351" s="18">
        <f t="shared" si="356"/>
        <v>0</v>
      </c>
      <c r="G1351" s="142"/>
      <c r="H1351" s="18"/>
      <c r="I1351" s="89">
        <f t="shared" si="357"/>
        <v>0</v>
      </c>
      <c r="J1351" s="116"/>
      <c r="K1351" s="3">
        <f t="shared" si="358"/>
        <v>0</v>
      </c>
      <c r="L1351" s="3"/>
      <c r="M1351" s="77"/>
      <c r="N1351" s="77"/>
      <c r="O1351" s="77"/>
      <c r="P1351" s="77"/>
      <c r="Q1351" s="77"/>
      <c r="R1351" s="77"/>
      <c r="S1351" s="77"/>
      <c r="T1351" s="77"/>
      <c r="U1351" s="77"/>
      <c r="V1351" s="77"/>
      <c r="W1351" s="77"/>
      <c r="X1351" s="77"/>
      <c r="Y1351" s="77"/>
      <c r="Z1351" s="77"/>
    </row>
    <row r="1352" ht="15.75" customHeight="1">
      <c r="A1352" s="2"/>
      <c r="B1352" s="18"/>
      <c r="C1352" s="18"/>
      <c r="D1352" s="18">
        <f t="shared" si="355"/>
        <v>0</v>
      </c>
      <c r="E1352" s="18">
        <f>B1352*A1346</f>
        <v>0</v>
      </c>
      <c r="F1352" s="18">
        <f t="shared" si="356"/>
        <v>0</v>
      </c>
      <c r="G1352" s="142"/>
      <c r="H1352" s="18"/>
      <c r="I1352" s="89">
        <f t="shared" si="357"/>
        <v>0</v>
      </c>
      <c r="J1352" s="116"/>
      <c r="K1352" s="3">
        <f t="shared" si="358"/>
        <v>0</v>
      </c>
      <c r="L1352" s="3"/>
      <c r="M1352" s="77"/>
      <c r="N1352" s="77"/>
      <c r="O1352" s="77"/>
      <c r="P1352" s="77"/>
      <c r="Q1352" s="77"/>
      <c r="R1352" s="77"/>
      <c r="S1352" s="77"/>
      <c r="T1352" s="77"/>
      <c r="U1352" s="77"/>
      <c r="V1352" s="77"/>
      <c r="W1352" s="77"/>
      <c r="X1352" s="77"/>
      <c r="Y1352" s="77"/>
      <c r="Z1352" s="77"/>
    </row>
    <row r="1353" ht="15.75" customHeight="1">
      <c r="A1353" s="2"/>
      <c r="B1353" s="18"/>
      <c r="C1353" s="18"/>
      <c r="D1353" s="18">
        <f t="shared" si="355"/>
        <v>0</v>
      </c>
      <c r="E1353" s="18">
        <f>B1353*A1346</f>
        <v>0</v>
      </c>
      <c r="F1353" s="18">
        <f t="shared" si="356"/>
        <v>0</v>
      </c>
      <c r="G1353" s="87"/>
      <c r="H1353" s="18"/>
      <c r="I1353" s="89">
        <f t="shared" si="357"/>
        <v>0</v>
      </c>
      <c r="J1353" s="116"/>
      <c r="K1353" s="3">
        <f t="shared" si="358"/>
        <v>0</v>
      </c>
      <c r="L1353" s="3"/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  <c r="Z1353" s="77"/>
    </row>
    <row r="1354" ht="15.75" customHeight="1">
      <c r="A1354" s="2"/>
      <c r="B1354" s="18"/>
      <c r="C1354" s="18"/>
      <c r="D1354" s="18">
        <f t="shared" si="355"/>
        <v>0</v>
      </c>
      <c r="E1354" s="18">
        <f>B1354*A1346</f>
        <v>0</v>
      </c>
      <c r="F1354" s="18">
        <f t="shared" si="356"/>
        <v>0</v>
      </c>
      <c r="G1354" s="59"/>
      <c r="H1354" s="18"/>
      <c r="I1354" s="89">
        <f t="shared" si="357"/>
        <v>0</v>
      </c>
      <c r="J1354" s="116"/>
      <c r="K1354" s="3">
        <f t="shared" si="358"/>
        <v>0</v>
      </c>
      <c r="L1354" s="3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  <c r="Z1354" s="77"/>
    </row>
    <row r="1355" ht="15.75" customHeight="1">
      <c r="A1355" s="2"/>
      <c r="B1355" s="89"/>
      <c r="C1355" s="89"/>
      <c r="D1355" s="18">
        <f t="shared" si="355"/>
        <v>0</v>
      </c>
      <c r="E1355" s="18">
        <f>B1355*A1346</f>
        <v>0</v>
      </c>
      <c r="F1355" s="18">
        <f t="shared" si="356"/>
        <v>0</v>
      </c>
      <c r="G1355" s="148" t="s">
        <v>528</v>
      </c>
      <c r="H1355" s="18"/>
      <c r="I1355" s="89">
        <f t="shared" si="357"/>
        <v>0</v>
      </c>
      <c r="J1355" s="116"/>
      <c r="K1355" s="3">
        <f t="shared" si="358"/>
        <v>0</v>
      </c>
      <c r="L1355" s="3"/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  <c r="Z1355" s="77"/>
    </row>
    <row r="1356" ht="15.75" customHeight="1">
      <c r="A1356" s="2"/>
      <c r="B1356" s="89"/>
      <c r="C1356" s="89"/>
      <c r="D1356" s="18">
        <f t="shared" si="355"/>
        <v>0</v>
      </c>
      <c r="E1356" s="18">
        <f>B1356*A1346</f>
        <v>0</v>
      </c>
      <c r="F1356" s="18">
        <f t="shared" si="356"/>
        <v>0</v>
      </c>
      <c r="G1356" s="142"/>
      <c r="H1356" s="18"/>
      <c r="I1356" s="89">
        <f t="shared" si="357"/>
        <v>0</v>
      </c>
      <c r="J1356" s="116"/>
      <c r="K1356" s="3">
        <f t="shared" si="358"/>
        <v>0</v>
      </c>
      <c r="L1356" s="3"/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  <c r="Z1356" s="77"/>
    </row>
    <row r="1357" ht="15.75" customHeight="1">
      <c r="A1357" s="1"/>
      <c r="B1357" s="89"/>
      <c r="C1357" s="89"/>
      <c r="D1357" s="18">
        <f t="shared" si="355"/>
        <v>0</v>
      </c>
      <c r="E1357" s="18">
        <f>B1357*A1346</f>
        <v>0</v>
      </c>
      <c r="F1357" s="18">
        <f t="shared" si="356"/>
        <v>0</v>
      </c>
      <c r="G1357" s="142"/>
      <c r="H1357" s="18"/>
      <c r="I1357" s="89">
        <f t="shared" si="357"/>
        <v>0</v>
      </c>
      <c r="J1357" s="116"/>
      <c r="K1357" s="3">
        <f t="shared" si="358"/>
        <v>0</v>
      </c>
      <c r="L1357" s="3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</row>
    <row r="1358" ht="15.75" customHeight="1">
      <c r="A1358" s="1"/>
      <c r="B1358" s="89"/>
      <c r="C1358" s="89"/>
      <c r="D1358" s="18">
        <f t="shared" si="355"/>
        <v>0</v>
      </c>
      <c r="E1358" s="18">
        <f>B1358*A1346</f>
        <v>0</v>
      </c>
      <c r="F1358" s="18">
        <f t="shared" si="356"/>
        <v>0</v>
      </c>
      <c r="G1358" s="142"/>
      <c r="H1358" s="18"/>
      <c r="I1358" s="89">
        <f t="shared" si="357"/>
        <v>0</v>
      </c>
      <c r="J1358" s="116"/>
      <c r="K1358" s="3">
        <f t="shared" si="358"/>
        <v>0</v>
      </c>
      <c r="L1358" s="3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  <c r="Z1358" s="77"/>
    </row>
    <row r="1359" ht="15.75" customHeight="1">
      <c r="A1359" s="31"/>
      <c r="B1359" s="89"/>
      <c r="C1359" s="89"/>
      <c r="D1359" s="95">
        <f t="shared" si="355"/>
        <v>0</v>
      </c>
      <c r="E1359" s="95">
        <f>B1359*A1346</f>
        <v>0</v>
      </c>
      <c r="F1359" s="18">
        <f t="shared" si="356"/>
        <v>0</v>
      </c>
      <c r="G1359" s="87"/>
      <c r="H1359" s="18"/>
      <c r="I1359" s="89">
        <f t="shared" si="357"/>
        <v>0</v>
      </c>
      <c r="J1359" s="118"/>
      <c r="K1359" s="3">
        <f t="shared" si="358"/>
        <v>0</v>
      </c>
      <c r="L1359" s="3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  <c r="Z1359" s="77"/>
    </row>
    <row r="1360" ht="15.75" customHeight="1">
      <c r="A1360" s="31"/>
      <c r="B1360" s="89"/>
      <c r="C1360" s="89"/>
      <c r="D1360" s="18">
        <f t="shared" si="355"/>
        <v>0</v>
      </c>
      <c r="E1360" s="18">
        <f>B1360*A1346</f>
        <v>0</v>
      </c>
      <c r="F1360" s="18">
        <f t="shared" si="356"/>
        <v>0</v>
      </c>
      <c r="G1360" s="143">
        <f>F1362/A1346</f>
        <v>0</v>
      </c>
      <c r="H1360" s="18"/>
      <c r="I1360" s="89">
        <f t="shared" si="357"/>
        <v>0</v>
      </c>
      <c r="J1360" s="3"/>
      <c r="K1360" s="3">
        <f t="shared" si="358"/>
        <v>0</v>
      </c>
      <c r="L1360" s="3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  <c r="Z1360" s="77"/>
    </row>
    <row r="1361" ht="15.75" customHeight="1">
      <c r="A1361" s="31"/>
      <c r="B1361" s="89"/>
      <c r="C1361" s="89"/>
      <c r="D1361" s="18">
        <f t="shared" si="355"/>
        <v>0</v>
      </c>
      <c r="E1361" s="18">
        <f>B1361*A1346</f>
        <v>0</v>
      </c>
      <c r="F1361" s="18">
        <f t="shared" si="356"/>
        <v>0</v>
      </c>
      <c r="G1361" s="142"/>
      <c r="H1361" s="18"/>
      <c r="I1361" s="89">
        <f t="shared" si="357"/>
        <v>0</v>
      </c>
      <c r="J1361" s="3"/>
      <c r="K1361" s="3">
        <f t="shared" si="358"/>
        <v>0</v>
      </c>
      <c r="L1361" s="3"/>
      <c r="M1361" s="77"/>
      <c r="N1361" s="77"/>
      <c r="O1361" s="77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  <c r="Z1361" s="77"/>
    </row>
    <row r="1362" ht="15.75" customHeight="1">
      <c r="A1362" s="4" t="s">
        <v>495</v>
      </c>
      <c r="B1362" s="97">
        <f>SUM(B1348:B1361)</f>
        <v>0</v>
      </c>
      <c r="C1362" s="96"/>
      <c r="D1362" s="97">
        <f t="shared" ref="D1362:F1362" si="359">SUM(D1348:D1361)</f>
        <v>0</v>
      </c>
      <c r="E1362" s="97">
        <f t="shared" si="359"/>
        <v>0</v>
      </c>
      <c r="F1362" s="97">
        <f t="shared" si="359"/>
        <v>0</v>
      </c>
      <c r="G1362" s="87"/>
      <c r="H1362" s="96"/>
      <c r="I1362" s="97">
        <f t="shared" ref="I1362:L1362" si="360">SUM(I1348:I1361)</f>
        <v>0</v>
      </c>
      <c r="J1362" s="98">
        <f t="shared" si="360"/>
        <v>0</v>
      </c>
      <c r="K1362" s="98">
        <f t="shared" si="360"/>
        <v>0</v>
      </c>
      <c r="L1362" s="98">
        <f t="shared" si="360"/>
        <v>0</v>
      </c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  <c r="Z1362" s="77"/>
    </row>
    <row r="1363" ht="15.75" customHeight="1">
      <c r="A1363" s="8"/>
      <c r="B1363" s="100"/>
      <c r="C1363" s="100"/>
      <c r="D1363" s="100"/>
      <c r="E1363" s="100"/>
      <c r="F1363" s="100"/>
      <c r="G1363" s="100"/>
      <c r="H1363" s="100"/>
      <c r="I1363" s="101" t="s">
        <v>496</v>
      </c>
      <c r="J1363" s="100"/>
      <c r="K1363" s="100"/>
      <c r="L1363" s="101" t="s">
        <v>497</v>
      </c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  <c r="Z1363" s="77"/>
    </row>
    <row r="1364" ht="15.75" customHeight="1">
      <c r="A1364" s="8"/>
      <c r="B1364" s="100"/>
      <c r="C1364" s="100"/>
      <c r="D1364" s="100"/>
      <c r="E1364" s="100"/>
      <c r="F1364" s="100"/>
      <c r="G1364" s="100"/>
      <c r="H1364" s="100"/>
      <c r="I1364" s="104">
        <f>G1360*A1346</f>
        <v>0</v>
      </c>
      <c r="J1364" s="100"/>
      <c r="K1364" s="100"/>
      <c r="L1364" s="104"/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  <c r="Z1364" s="77"/>
    </row>
    <row r="1365" ht="15.75" customHeight="1">
      <c r="A1365" s="8"/>
      <c r="B1365" s="100"/>
      <c r="C1365" s="100"/>
      <c r="D1365" s="100"/>
      <c r="E1365" s="100"/>
      <c r="F1365" s="100"/>
      <c r="G1365" s="100"/>
      <c r="H1365" s="100"/>
      <c r="I1365" s="107"/>
      <c r="J1365" s="100"/>
      <c r="K1365" s="100"/>
      <c r="L1365" s="107"/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  <c r="Z1365" s="77"/>
    </row>
    <row r="1366" ht="15.75" customHeight="1">
      <c r="A1366" s="8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  <c r="Z1366" s="77"/>
    </row>
    <row r="1367" ht="15.75" customHeight="1">
      <c r="A1367" s="66"/>
      <c r="B1367" s="75"/>
      <c r="C1367" s="75"/>
      <c r="D1367" s="75"/>
      <c r="E1367" s="75"/>
      <c r="F1367" s="75"/>
      <c r="G1367" s="75"/>
      <c r="H1367" s="75"/>
      <c r="I1367" s="75"/>
      <c r="J1367" s="75"/>
      <c r="K1367" s="75"/>
      <c r="L1367" s="76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  <c r="Z1367" s="77"/>
    </row>
    <row r="1368" ht="15.75" customHeight="1">
      <c r="A1368" s="78" t="s">
        <v>478</v>
      </c>
      <c r="B1368" s="79" t="s">
        <v>479</v>
      </c>
      <c r="C1368" s="75"/>
      <c r="D1368" s="76"/>
      <c r="E1368" s="80" t="s">
        <v>480</v>
      </c>
      <c r="F1368" s="75"/>
      <c r="G1368" s="76"/>
      <c r="H1368" s="79" t="s">
        <v>481</v>
      </c>
      <c r="I1368" s="75"/>
      <c r="J1368" s="75"/>
      <c r="K1368" s="75"/>
      <c r="L1368" s="76"/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  <c r="Z1368" s="77"/>
    </row>
    <row r="1369" ht="15.75" customHeight="1">
      <c r="A1369" s="177">
        <v>4.0</v>
      </c>
      <c r="B1369" s="82" t="s">
        <v>482</v>
      </c>
      <c r="C1369" s="82" t="s">
        <v>483</v>
      </c>
      <c r="D1369" s="82" t="s">
        <v>484</v>
      </c>
      <c r="E1369" s="82" t="s">
        <v>485</v>
      </c>
      <c r="F1369" s="82" t="s">
        <v>484</v>
      </c>
      <c r="G1369" s="82" t="s">
        <v>524</v>
      </c>
      <c r="H1369" s="82" t="s">
        <v>486</v>
      </c>
      <c r="I1369" s="82" t="s">
        <v>487</v>
      </c>
      <c r="J1369" s="147" t="s">
        <v>488</v>
      </c>
      <c r="K1369" s="85" t="s">
        <v>489</v>
      </c>
      <c r="L1369" s="85" t="s">
        <v>490</v>
      </c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  <c r="Z1369" s="77"/>
    </row>
    <row r="1370" ht="15.75" customHeight="1">
      <c r="A1370" s="86" t="s">
        <v>491</v>
      </c>
      <c r="B1370" s="87"/>
      <c r="C1370" s="87"/>
      <c r="D1370" s="87"/>
      <c r="E1370" s="87"/>
      <c r="F1370" s="87"/>
      <c r="G1370" s="87"/>
      <c r="H1370" s="87"/>
      <c r="I1370" s="87"/>
      <c r="J1370" s="115"/>
      <c r="K1370" s="87"/>
      <c r="L1370" s="87"/>
      <c r="M1370" s="77"/>
      <c r="N1370" s="77"/>
      <c r="O1370" s="77"/>
      <c r="P1370" s="77"/>
      <c r="Q1370" s="77"/>
      <c r="R1370" s="77"/>
      <c r="S1370" s="77"/>
      <c r="T1370" s="77"/>
      <c r="U1370" s="77"/>
      <c r="V1370" s="77"/>
      <c r="W1370" s="77"/>
      <c r="X1370" s="77"/>
      <c r="Y1370" s="77"/>
      <c r="Z1370" s="77"/>
    </row>
    <row r="1371" ht="15.75" customHeight="1">
      <c r="A1371" s="2"/>
      <c r="B1371" s="89"/>
      <c r="C1371" s="89"/>
      <c r="D1371" s="18">
        <f t="shared" ref="D1371:D1384" si="361">C1371*B1371</f>
        <v>0</v>
      </c>
      <c r="E1371" s="18">
        <f>B1371*A1369</f>
        <v>0</v>
      </c>
      <c r="F1371" s="18">
        <f t="shared" ref="F1371:F1384" si="362">E1371*C1371</f>
        <v>0</v>
      </c>
      <c r="G1371" s="140">
        <v>0.0</v>
      </c>
      <c r="H1371" s="18"/>
      <c r="I1371" s="89">
        <f t="shared" ref="I1371:I1384" si="363">H1371*E1371</f>
        <v>0</v>
      </c>
      <c r="J1371" s="116"/>
      <c r="K1371" s="3">
        <f t="shared" ref="K1371:K1384" si="364">J1371*I1371</f>
        <v>0</v>
      </c>
      <c r="L1371" s="3"/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  <c r="Z1371" s="77"/>
    </row>
    <row r="1372" ht="15.75" customHeight="1">
      <c r="A1372" s="2"/>
      <c r="B1372" s="89"/>
      <c r="C1372" s="89"/>
      <c r="D1372" s="18">
        <f t="shared" si="361"/>
        <v>0</v>
      </c>
      <c r="E1372" s="18">
        <f>B1372*A1369</f>
        <v>0</v>
      </c>
      <c r="F1372" s="18">
        <f t="shared" si="362"/>
        <v>0</v>
      </c>
      <c r="G1372" s="87"/>
      <c r="H1372" s="18"/>
      <c r="I1372" s="89">
        <f t="shared" si="363"/>
        <v>0</v>
      </c>
      <c r="J1372" s="116"/>
      <c r="K1372" s="3">
        <f t="shared" si="364"/>
        <v>0</v>
      </c>
      <c r="L1372" s="3"/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  <c r="Z1372" s="77"/>
    </row>
    <row r="1373" ht="15.75" customHeight="1">
      <c r="A1373" s="2"/>
      <c r="B1373" s="18"/>
      <c r="C1373" s="18"/>
      <c r="D1373" s="18">
        <f t="shared" si="361"/>
        <v>0</v>
      </c>
      <c r="E1373" s="18">
        <f>B1373*A1369</f>
        <v>0</v>
      </c>
      <c r="F1373" s="18">
        <f t="shared" si="362"/>
        <v>0</v>
      </c>
      <c r="G1373" s="148" t="s">
        <v>527</v>
      </c>
      <c r="H1373" s="18"/>
      <c r="I1373" s="89">
        <f t="shared" si="363"/>
        <v>0</v>
      </c>
      <c r="J1373" s="116"/>
      <c r="K1373" s="3">
        <f t="shared" si="364"/>
        <v>0</v>
      </c>
      <c r="L1373" s="3"/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  <c r="Z1373" s="77"/>
    </row>
    <row r="1374" ht="15.75" customHeight="1">
      <c r="A1374" s="2"/>
      <c r="B1374" s="18"/>
      <c r="C1374" s="18"/>
      <c r="D1374" s="18">
        <f t="shared" si="361"/>
        <v>0</v>
      </c>
      <c r="E1374" s="18">
        <f>B1374*A1369</f>
        <v>0</v>
      </c>
      <c r="F1374" s="18">
        <f t="shared" si="362"/>
        <v>0</v>
      </c>
      <c r="G1374" s="142"/>
      <c r="H1374" s="18"/>
      <c r="I1374" s="89">
        <f t="shared" si="363"/>
        <v>0</v>
      </c>
      <c r="J1374" s="116"/>
      <c r="K1374" s="3">
        <f t="shared" si="364"/>
        <v>0</v>
      </c>
      <c r="L1374" s="3"/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  <c r="Z1374" s="77"/>
    </row>
    <row r="1375" ht="15.75" customHeight="1">
      <c r="A1375" s="2"/>
      <c r="B1375" s="18"/>
      <c r="C1375" s="18"/>
      <c r="D1375" s="18">
        <f t="shared" si="361"/>
        <v>0</v>
      </c>
      <c r="E1375" s="18">
        <f>B1375*A1369</f>
        <v>0</v>
      </c>
      <c r="F1375" s="18">
        <f t="shared" si="362"/>
        <v>0</v>
      </c>
      <c r="G1375" s="142"/>
      <c r="H1375" s="18"/>
      <c r="I1375" s="89">
        <f t="shared" si="363"/>
        <v>0</v>
      </c>
      <c r="J1375" s="116"/>
      <c r="K1375" s="3">
        <f t="shared" si="364"/>
        <v>0</v>
      </c>
      <c r="L1375" s="3"/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  <c r="Z1375" s="77"/>
    </row>
    <row r="1376" ht="15.75" customHeight="1">
      <c r="A1376" s="2"/>
      <c r="B1376" s="18"/>
      <c r="C1376" s="18"/>
      <c r="D1376" s="18">
        <f t="shared" si="361"/>
        <v>0</v>
      </c>
      <c r="E1376" s="18">
        <f>B1376*A1369</f>
        <v>0</v>
      </c>
      <c r="F1376" s="18">
        <f t="shared" si="362"/>
        <v>0</v>
      </c>
      <c r="G1376" s="87"/>
      <c r="H1376" s="18"/>
      <c r="I1376" s="89">
        <f t="shared" si="363"/>
        <v>0</v>
      </c>
      <c r="J1376" s="116"/>
      <c r="K1376" s="3">
        <f t="shared" si="364"/>
        <v>0</v>
      </c>
      <c r="L1376" s="3"/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  <c r="Z1376" s="77"/>
    </row>
    <row r="1377" ht="15.75" customHeight="1">
      <c r="A1377" s="2"/>
      <c r="B1377" s="18"/>
      <c r="C1377" s="18"/>
      <c r="D1377" s="18">
        <f t="shared" si="361"/>
        <v>0</v>
      </c>
      <c r="E1377" s="18">
        <f>B1377*A1369</f>
        <v>0</v>
      </c>
      <c r="F1377" s="18">
        <f t="shared" si="362"/>
        <v>0</v>
      </c>
      <c r="G1377" s="59"/>
      <c r="H1377" s="18"/>
      <c r="I1377" s="89">
        <f t="shared" si="363"/>
        <v>0</v>
      </c>
      <c r="J1377" s="116"/>
      <c r="K1377" s="3">
        <f t="shared" si="364"/>
        <v>0</v>
      </c>
      <c r="L1377" s="3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  <c r="Z1377" s="77"/>
    </row>
    <row r="1378" ht="15.75" customHeight="1">
      <c r="A1378" s="2"/>
      <c r="B1378" s="89"/>
      <c r="C1378" s="89"/>
      <c r="D1378" s="18">
        <f t="shared" si="361"/>
        <v>0</v>
      </c>
      <c r="E1378" s="18">
        <f>B1378*A1369</f>
        <v>0</v>
      </c>
      <c r="F1378" s="18">
        <f t="shared" si="362"/>
        <v>0</v>
      </c>
      <c r="G1378" s="148" t="s">
        <v>528</v>
      </c>
      <c r="H1378" s="18"/>
      <c r="I1378" s="89">
        <f t="shared" si="363"/>
        <v>0</v>
      </c>
      <c r="J1378" s="116"/>
      <c r="K1378" s="3">
        <f t="shared" si="364"/>
        <v>0</v>
      </c>
      <c r="L1378" s="3"/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  <c r="Z1378" s="77"/>
    </row>
    <row r="1379" ht="15.75" customHeight="1">
      <c r="A1379" s="2"/>
      <c r="B1379" s="89"/>
      <c r="C1379" s="89"/>
      <c r="D1379" s="18">
        <f t="shared" si="361"/>
        <v>0</v>
      </c>
      <c r="E1379" s="18">
        <f>B1379*A1369</f>
        <v>0</v>
      </c>
      <c r="F1379" s="18">
        <f t="shared" si="362"/>
        <v>0</v>
      </c>
      <c r="G1379" s="142"/>
      <c r="H1379" s="18"/>
      <c r="I1379" s="89">
        <f t="shared" si="363"/>
        <v>0</v>
      </c>
      <c r="J1379" s="116"/>
      <c r="K1379" s="3">
        <f t="shared" si="364"/>
        <v>0</v>
      </c>
      <c r="L1379" s="3"/>
      <c r="M1379" s="77"/>
      <c r="N1379" s="77"/>
      <c r="O1379" s="77"/>
      <c r="P1379" s="77"/>
      <c r="Q1379" s="77"/>
      <c r="R1379" s="77"/>
      <c r="S1379" s="77"/>
      <c r="T1379" s="77"/>
      <c r="U1379" s="77"/>
      <c r="V1379" s="77"/>
      <c r="W1379" s="77"/>
      <c r="X1379" s="77"/>
      <c r="Y1379" s="77"/>
      <c r="Z1379" s="77"/>
    </row>
    <row r="1380" ht="15.75" customHeight="1">
      <c r="A1380" s="1"/>
      <c r="B1380" s="89"/>
      <c r="C1380" s="89"/>
      <c r="D1380" s="18">
        <f t="shared" si="361"/>
        <v>0</v>
      </c>
      <c r="E1380" s="18">
        <f>B1380*A1369</f>
        <v>0</v>
      </c>
      <c r="F1380" s="18">
        <f t="shared" si="362"/>
        <v>0</v>
      </c>
      <c r="G1380" s="142"/>
      <c r="H1380" s="18"/>
      <c r="I1380" s="89">
        <f t="shared" si="363"/>
        <v>0</v>
      </c>
      <c r="J1380" s="116"/>
      <c r="K1380" s="3">
        <f t="shared" si="364"/>
        <v>0</v>
      </c>
      <c r="L1380" s="3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  <c r="Z1380" s="77"/>
    </row>
    <row r="1381" ht="15.75" customHeight="1">
      <c r="A1381" s="1"/>
      <c r="B1381" s="89"/>
      <c r="C1381" s="89"/>
      <c r="D1381" s="18">
        <f t="shared" si="361"/>
        <v>0</v>
      </c>
      <c r="E1381" s="18">
        <f>B1381*A1369</f>
        <v>0</v>
      </c>
      <c r="F1381" s="18">
        <f t="shared" si="362"/>
        <v>0</v>
      </c>
      <c r="G1381" s="142"/>
      <c r="H1381" s="18"/>
      <c r="I1381" s="89">
        <f t="shared" si="363"/>
        <v>0</v>
      </c>
      <c r="J1381" s="116"/>
      <c r="K1381" s="3">
        <f t="shared" si="364"/>
        <v>0</v>
      </c>
      <c r="L1381" s="3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  <c r="Z1381" s="77"/>
    </row>
    <row r="1382" ht="15.75" customHeight="1">
      <c r="A1382" s="31"/>
      <c r="B1382" s="89"/>
      <c r="C1382" s="89"/>
      <c r="D1382" s="95">
        <f t="shared" si="361"/>
        <v>0</v>
      </c>
      <c r="E1382" s="95">
        <f>B1382*A1369</f>
        <v>0</v>
      </c>
      <c r="F1382" s="18">
        <f t="shared" si="362"/>
        <v>0</v>
      </c>
      <c r="G1382" s="87"/>
      <c r="H1382" s="18"/>
      <c r="I1382" s="89">
        <f t="shared" si="363"/>
        <v>0</v>
      </c>
      <c r="J1382" s="118"/>
      <c r="K1382" s="3">
        <f t="shared" si="364"/>
        <v>0</v>
      </c>
      <c r="L1382" s="3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</row>
    <row r="1383" ht="15.75" customHeight="1">
      <c r="A1383" s="31"/>
      <c r="B1383" s="89"/>
      <c r="C1383" s="89"/>
      <c r="D1383" s="18">
        <f t="shared" si="361"/>
        <v>0</v>
      </c>
      <c r="E1383" s="18">
        <f>B1383*A1369</f>
        <v>0</v>
      </c>
      <c r="F1383" s="18">
        <f t="shared" si="362"/>
        <v>0</v>
      </c>
      <c r="G1383" s="143">
        <f>F1385/A1369</f>
        <v>0</v>
      </c>
      <c r="H1383" s="18"/>
      <c r="I1383" s="89">
        <f t="shared" si="363"/>
        <v>0</v>
      </c>
      <c r="J1383" s="3"/>
      <c r="K1383" s="3">
        <f t="shared" si="364"/>
        <v>0</v>
      </c>
      <c r="L1383" s="3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  <c r="Z1383" s="77"/>
    </row>
    <row r="1384" ht="15.75" customHeight="1">
      <c r="A1384" s="31"/>
      <c r="B1384" s="89"/>
      <c r="C1384" s="89"/>
      <c r="D1384" s="18">
        <f t="shared" si="361"/>
        <v>0</v>
      </c>
      <c r="E1384" s="18">
        <f>B1384*A1369</f>
        <v>0</v>
      </c>
      <c r="F1384" s="18">
        <f t="shared" si="362"/>
        <v>0</v>
      </c>
      <c r="G1384" s="142"/>
      <c r="H1384" s="18"/>
      <c r="I1384" s="89">
        <f t="shared" si="363"/>
        <v>0</v>
      </c>
      <c r="J1384" s="3"/>
      <c r="K1384" s="3">
        <f t="shared" si="364"/>
        <v>0</v>
      </c>
      <c r="L1384" s="3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  <c r="Z1384" s="77"/>
    </row>
    <row r="1385" ht="15.75" customHeight="1">
      <c r="A1385" s="4" t="s">
        <v>495</v>
      </c>
      <c r="B1385" s="97">
        <f>SUM(B1371:B1384)</f>
        <v>0</v>
      </c>
      <c r="C1385" s="96"/>
      <c r="D1385" s="97">
        <f t="shared" ref="D1385:F1385" si="365">SUM(D1371:D1384)</f>
        <v>0</v>
      </c>
      <c r="E1385" s="97">
        <f t="shared" si="365"/>
        <v>0</v>
      </c>
      <c r="F1385" s="97">
        <f t="shared" si="365"/>
        <v>0</v>
      </c>
      <c r="G1385" s="87"/>
      <c r="H1385" s="96"/>
      <c r="I1385" s="97">
        <f t="shared" ref="I1385:L1385" si="366">SUM(I1371:I1384)</f>
        <v>0</v>
      </c>
      <c r="J1385" s="98">
        <f t="shared" si="366"/>
        <v>0</v>
      </c>
      <c r="K1385" s="98">
        <f t="shared" si="366"/>
        <v>0</v>
      </c>
      <c r="L1385" s="98">
        <f t="shared" si="366"/>
        <v>0</v>
      </c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  <c r="Z1385" s="77"/>
    </row>
    <row r="1386" ht="15.75" customHeight="1">
      <c r="A1386" s="8"/>
      <c r="B1386" s="100"/>
      <c r="C1386" s="100"/>
      <c r="D1386" s="100"/>
      <c r="E1386" s="100"/>
      <c r="F1386" s="100"/>
      <c r="G1386" s="100"/>
      <c r="H1386" s="100"/>
      <c r="I1386" s="101" t="s">
        <v>496</v>
      </c>
      <c r="J1386" s="100"/>
      <c r="K1386" s="100"/>
      <c r="L1386" s="101" t="s">
        <v>497</v>
      </c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  <c r="Z1386" s="77"/>
    </row>
    <row r="1387" ht="15.75" customHeight="1">
      <c r="A1387" s="8"/>
      <c r="B1387" s="100"/>
      <c r="C1387" s="100"/>
      <c r="D1387" s="100"/>
      <c r="E1387" s="100"/>
      <c r="F1387" s="100"/>
      <c r="G1387" s="100"/>
      <c r="H1387" s="100"/>
      <c r="I1387" s="104">
        <f>G1383*A1369</f>
        <v>0</v>
      </c>
      <c r="J1387" s="100"/>
      <c r="K1387" s="100"/>
      <c r="L1387" s="104"/>
      <c r="M1387" s="77"/>
      <c r="N1387" s="77"/>
      <c r="O1387" s="77"/>
      <c r="P1387" s="77"/>
      <c r="Q1387" s="77"/>
      <c r="R1387" s="77"/>
      <c r="S1387" s="77"/>
      <c r="T1387" s="77"/>
      <c r="U1387" s="77"/>
      <c r="V1387" s="77"/>
      <c r="W1387" s="77"/>
      <c r="X1387" s="77"/>
      <c r="Y1387" s="77"/>
      <c r="Z1387" s="77"/>
    </row>
    <row r="1388" ht="15.75" customHeight="1">
      <c r="A1388" s="8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77"/>
      <c r="N1388" s="77"/>
      <c r="O1388" s="77"/>
      <c r="P1388" s="77"/>
      <c r="Q1388" s="77"/>
      <c r="R1388" s="77"/>
      <c r="S1388" s="77"/>
      <c r="T1388" s="77"/>
      <c r="U1388" s="77"/>
      <c r="V1388" s="77"/>
      <c r="W1388" s="77"/>
      <c r="X1388" s="77"/>
      <c r="Y1388" s="77"/>
      <c r="Z1388" s="77"/>
    </row>
    <row r="1389" ht="15.75" customHeight="1">
      <c r="A1389" s="8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  <c r="Z1389" s="77"/>
    </row>
    <row r="1390" ht="15.75" customHeight="1">
      <c r="A1390" s="66"/>
      <c r="B1390" s="75"/>
      <c r="C1390" s="75"/>
      <c r="D1390" s="75"/>
      <c r="E1390" s="75"/>
      <c r="F1390" s="75"/>
      <c r="G1390" s="75"/>
      <c r="H1390" s="75"/>
      <c r="I1390" s="75"/>
      <c r="J1390" s="75"/>
      <c r="K1390" s="75"/>
      <c r="L1390" s="76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  <c r="Z1390" s="77"/>
    </row>
    <row r="1391" ht="15.75" customHeight="1">
      <c r="A1391" s="78" t="s">
        <v>478</v>
      </c>
      <c r="B1391" s="79" t="s">
        <v>479</v>
      </c>
      <c r="C1391" s="75"/>
      <c r="D1391" s="76"/>
      <c r="E1391" s="80" t="s">
        <v>480</v>
      </c>
      <c r="F1391" s="75"/>
      <c r="G1391" s="76"/>
      <c r="H1391" s="79" t="s">
        <v>481</v>
      </c>
      <c r="I1391" s="75"/>
      <c r="J1391" s="75"/>
      <c r="K1391" s="75"/>
      <c r="L1391" s="76"/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  <c r="Z1391" s="77"/>
    </row>
    <row r="1392" ht="15.75" customHeight="1">
      <c r="A1392" s="177">
        <v>4.0</v>
      </c>
      <c r="B1392" s="82" t="s">
        <v>482</v>
      </c>
      <c r="C1392" s="82" t="s">
        <v>483</v>
      </c>
      <c r="D1392" s="82" t="s">
        <v>484</v>
      </c>
      <c r="E1392" s="82" t="s">
        <v>485</v>
      </c>
      <c r="F1392" s="82" t="s">
        <v>484</v>
      </c>
      <c r="G1392" s="82" t="s">
        <v>524</v>
      </c>
      <c r="H1392" s="82" t="s">
        <v>486</v>
      </c>
      <c r="I1392" s="82" t="s">
        <v>487</v>
      </c>
      <c r="J1392" s="147" t="s">
        <v>488</v>
      </c>
      <c r="K1392" s="85" t="s">
        <v>489</v>
      </c>
      <c r="L1392" s="85" t="s">
        <v>490</v>
      </c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  <c r="Z1392" s="77"/>
    </row>
    <row r="1393" ht="15.75" customHeight="1">
      <c r="A1393" s="86" t="s">
        <v>491</v>
      </c>
      <c r="B1393" s="87"/>
      <c r="C1393" s="87"/>
      <c r="D1393" s="87"/>
      <c r="E1393" s="87"/>
      <c r="F1393" s="87"/>
      <c r="G1393" s="87"/>
      <c r="H1393" s="87"/>
      <c r="I1393" s="87"/>
      <c r="J1393" s="115"/>
      <c r="K1393" s="87"/>
      <c r="L1393" s="87"/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  <c r="Z1393" s="77"/>
    </row>
    <row r="1394" ht="15.75" customHeight="1">
      <c r="A1394" s="2"/>
      <c r="B1394" s="89"/>
      <c r="C1394" s="89"/>
      <c r="D1394" s="18">
        <f t="shared" ref="D1394:D1407" si="367">C1394*B1394</f>
        <v>0</v>
      </c>
      <c r="E1394" s="18">
        <f>B1394*A1392</f>
        <v>0</v>
      </c>
      <c r="F1394" s="18">
        <f t="shared" ref="F1394:F1407" si="368">E1394*C1394</f>
        <v>0</v>
      </c>
      <c r="G1394" s="140">
        <v>0.0</v>
      </c>
      <c r="H1394" s="18"/>
      <c r="I1394" s="89">
        <f t="shared" ref="I1394:I1407" si="369">H1394*E1394</f>
        <v>0</v>
      </c>
      <c r="J1394" s="116"/>
      <c r="K1394" s="3">
        <f t="shared" ref="K1394:K1407" si="370">J1394*I1394</f>
        <v>0</v>
      </c>
      <c r="L1394" s="3"/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  <c r="Z1394" s="77"/>
    </row>
    <row r="1395" ht="15.75" customHeight="1">
      <c r="A1395" s="2"/>
      <c r="B1395" s="89"/>
      <c r="C1395" s="89"/>
      <c r="D1395" s="18">
        <f t="shared" si="367"/>
        <v>0</v>
      </c>
      <c r="E1395" s="18">
        <f>B1395*A1392</f>
        <v>0</v>
      </c>
      <c r="F1395" s="18">
        <f t="shared" si="368"/>
        <v>0</v>
      </c>
      <c r="G1395" s="87"/>
      <c r="H1395" s="18"/>
      <c r="I1395" s="89">
        <f t="shared" si="369"/>
        <v>0</v>
      </c>
      <c r="J1395" s="116"/>
      <c r="K1395" s="3">
        <f t="shared" si="370"/>
        <v>0</v>
      </c>
      <c r="L1395" s="3"/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  <c r="Z1395" s="77"/>
    </row>
    <row r="1396" ht="15.75" customHeight="1">
      <c r="A1396" s="2"/>
      <c r="B1396" s="18"/>
      <c r="C1396" s="18"/>
      <c r="D1396" s="18">
        <f t="shared" si="367"/>
        <v>0</v>
      </c>
      <c r="E1396" s="18">
        <f>B1396*A1392</f>
        <v>0</v>
      </c>
      <c r="F1396" s="18">
        <f t="shared" si="368"/>
        <v>0</v>
      </c>
      <c r="G1396" s="148" t="s">
        <v>527</v>
      </c>
      <c r="H1396" s="18"/>
      <c r="I1396" s="89">
        <f t="shared" si="369"/>
        <v>0</v>
      </c>
      <c r="J1396" s="116"/>
      <c r="K1396" s="3">
        <f t="shared" si="370"/>
        <v>0</v>
      </c>
      <c r="L1396" s="3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</row>
    <row r="1397" ht="15.75" customHeight="1">
      <c r="A1397" s="2"/>
      <c r="B1397" s="18"/>
      <c r="C1397" s="18"/>
      <c r="D1397" s="18">
        <f t="shared" si="367"/>
        <v>0</v>
      </c>
      <c r="E1397" s="18">
        <f>B1397*A1392</f>
        <v>0</v>
      </c>
      <c r="F1397" s="18">
        <f t="shared" si="368"/>
        <v>0</v>
      </c>
      <c r="G1397" s="142"/>
      <c r="H1397" s="18"/>
      <c r="I1397" s="89">
        <f t="shared" si="369"/>
        <v>0</v>
      </c>
      <c r="J1397" s="116"/>
      <c r="K1397" s="3">
        <f t="shared" si="370"/>
        <v>0</v>
      </c>
      <c r="L1397" s="3"/>
      <c r="M1397" s="77"/>
      <c r="N1397" s="77"/>
      <c r="O1397" s="77"/>
      <c r="P1397" s="77"/>
      <c r="Q1397" s="77"/>
      <c r="R1397" s="77"/>
      <c r="S1397" s="77"/>
      <c r="T1397" s="77"/>
      <c r="U1397" s="77"/>
      <c r="V1397" s="77"/>
      <c r="W1397" s="77"/>
      <c r="X1397" s="77"/>
      <c r="Y1397" s="77"/>
      <c r="Z1397" s="77"/>
    </row>
    <row r="1398" ht="15.75" customHeight="1">
      <c r="A1398" s="2"/>
      <c r="B1398" s="18"/>
      <c r="C1398" s="18"/>
      <c r="D1398" s="18">
        <f t="shared" si="367"/>
        <v>0</v>
      </c>
      <c r="E1398" s="18">
        <f>B1398*A1392</f>
        <v>0</v>
      </c>
      <c r="F1398" s="18">
        <f t="shared" si="368"/>
        <v>0</v>
      </c>
      <c r="G1398" s="142"/>
      <c r="H1398" s="18"/>
      <c r="I1398" s="89">
        <f t="shared" si="369"/>
        <v>0</v>
      </c>
      <c r="J1398" s="116"/>
      <c r="K1398" s="3">
        <f t="shared" si="370"/>
        <v>0</v>
      </c>
      <c r="L1398" s="3"/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  <c r="Z1398" s="77"/>
    </row>
    <row r="1399" ht="15.75" customHeight="1">
      <c r="A1399" s="2"/>
      <c r="B1399" s="18"/>
      <c r="C1399" s="18"/>
      <c r="D1399" s="18">
        <f t="shared" si="367"/>
        <v>0</v>
      </c>
      <c r="E1399" s="18">
        <f>B1399*A1392</f>
        <v>0</v>
      </c>
      <c r="F1399" s="18">
        <f t="shared" si="368"/>
        <v>0</v>
      </c>
      <c r="G1399" s="87"/>
      <c r="H1399" s="18"/>
      <c r="I1399" s="89">
        <f t="shared" si="369"/>
        <v>0</v>
      </c>
      <c r="J1399" s="116"/>
      <c r="K1399" s="3">
        <f t="shared" si="370"/>
        <v>0</v>
      </c>
      <c r="L1399" s="3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  <c r="Z1399" s="77"/>
    </row>
    <row r="1400" ht="15.75" customHeight="1">
      <c r="A1400" s="2"/>
      <c r="B1400" s="18"/>
      <c r="C1400" s="18"/>
      <c r="D1400" s="18">
        <f t="shared" si="367"/>
        <v>0</v>
      </c>
      <c r="E1400" s="18">
        <f>B1400*A1392</f>
        <v>0</v>
      </c>
      <c r="F1400" s="18">
        <f t="shared" si="368"/>
        <v>0</v>
      </c>
      <c r="G1400" s="59"/>
      <c r="H1400" s="18"/>
      <c r="I1400" s="89">
        <f t="shared" si="369"/>
        <v>0</v>
      </c>
      <c r="J1400" s="116"/>
      <c r="K1400" s="3">
        <f t="shared" si="370"/>
        <v>0</v>
      </c>
      <c r="L1400" s="3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  <c r="Z1400" s="77"/>
    </row>
    <row r="1401" ht="15.75" customHeight="1">
      <c r="A1401" s="2"/>
      <c r="B1401" s="89"/>
      <c r="C1401" s="89"/>
      <c r="D1401" s="18">
        <f t="shared" si="367"/>
        <v>0</v>
      </c>
      <c r="E1401" s="18">
        <f>B1401*A1392</f>
        <v>0</v>
      </c>
      <c r="F1401" s="18">
        <f t="shared" si="368"/>
        <v>0</v>
      </c>
      <c r="G1401" s="148" t="s">
        <v>528</v>
      </c>
      <c r="H1401" s="18"/>
      <c r="I1401" s="89">
        <f t="shared" si="369"/>
        <v>0</v>
      </c>
      <c r="J1401" s="116"/>
      <c r="K1401" s="3">
        <f t="shared" si="370"/>
        <v>0</v>
      </c>
      <c r="L1401" s="3"/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  <c r="Z1401" s="77"/>
    </row>
    <row r="1402" ht="15.75" customHeight="1">
      <c r="A1402" s="2"/>
      <c r="B1402" s="89"/>
      <c r="C1402" s="89"/>
      <c r="D1402" s="18">
        <f t="shared" si="367"/>
        <v>0</v>
      </c>
      <c r="E1402" s="18">
        <f>B1402*A1392</f>
        <v>0</v>
      </c>
      <c r="F1402" s="18">
        <f t="shared" si="368"/>
        <v>0</v>
      </c>
      <c r="G1402" s="142"/>
      <c r="H1402" s="18"/>
      <c r="I1402" s="89">
        <f t="shared" si="369"/>
        <v>0</v>
      </c>
      <c r="J1402" s="116"/>
      <c r="K1402" s="3">
        <f t="shared" si="370"/>
        <v>0</v>
      </c>
      <c r="L1402" s="3"/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  <c r="Z1402" s="77"/>
    </row>
    <row r="1403" ht="15.75" customHeight="1">
      <c r="A1403" s="1"/>
      <c r="B1403" s="89"/>
      <c r="C1403" s="89"/>
      <c r="D1403" s="18">
        <f t="shared" si="367"/>
        <v>0</v>
      </c>
      <c r="E1403" s="18">
        <f>B1403*A1392</f>
        <v>0</v>
      </c>
      <c r="F1403" s="18">
        <f t="shared" si="368"/>
        <v>0</v>
      </c>
      <c r="G1403" s="142"/>
      <c r="H1403" s="18"/>
      <c r="I1403" s="89">
        <f t="shared" si="369"/>
        <v>0</v>
      </c>
      <c r="J1403" s="116"/>
      <c r="K1403" s="3">
        <f t="shared" si="370"/>
        <v>0</v>
      </c>
      <c r="L1403" s="3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</row>
    <row r="1404" ht="15.75" customHeight="1">
      <c r="A1404" s="1"/>
      <c r="B1404" s="89"/>
      <c r="C1404" s="89"/>
      <c r="D1404" s="18">
        <f t="shared" si="367"/>
        <v>0</v>
      </c>
      <c r="E1404" s="18">
        <f>B1404*A1392</f>
        <v>0</v>
      </c>
      <c r="F1404" s="18">
        <f t="shared" si="368"/>
        <v>0</v>
      </c>
      <c r="G1404" s="142"/>
      <c r="H1404" s="18"/>
      <c r="I1404" s="89">
        <f t="shared" si="369"/>
        <v>0</v>
      </c>
      <c r="J1404" s="116"/>
      <c r="K1404" s="3">
        <f t="shared" si="370"/>
        <v>0</v>
      </c>
      <c r="L1404" s="3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  <c r="Z1404" s="77"/>
    </row>
    <row r="1405" ht="15.75" customHeight="1">
      <c r="A1405" s="31"/>
      <c r="B1405" s="89"/>
      <c r="C1405" s="89"/>
      <c r="D1405" s="95">
        <f t="shared" si="367"/>
        <v>0</v>
      </c>
      <c r="E1405" s="95">
        <f>B1405*A1392</f>
        <v>0</v>
      </c>
      <c r="F1405" s="18">
        <f t="shared" si="368"/>
        <v>0</v>
      </c>
      <c r="G1405" s="87"/>
      <c r="H1405" s="18"/>
      <c r="I1405" s="89">
        <f t="shared" si="369"/>
        <v>0</v>
      </c>
      <c r="J1405" s="118"/>
      <c r="K1405" s="3">
        <f t="shared" si="370"/>
        <v>0</v>
      </c>
      <c r="L1405" s="3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  <c r="Z1405" s="77"/>
    </row>
    <row r="1406" ht="15.75" customHeight="1">
      <c r="A1406" s="31"/>
      <c r="B1406" s="89"/>
      <c r="C1406" s="89"/>
      <c r="D1406" s="18">
        <f t="shared" si="367"/>
        <v>0</v>
      </c>
      <c r="E1406" s="18">
        <f>B1406*A1392</f>
        <v>0</v>
      </c>
      <c r="F1406" s="18">
        <f t="shared" si="368"/>
        <v>0</v>
      </c>
      <c r="G1406" s="143">
        <f>F1408/A1392</f>
        <v>0</v>
      </c>
      <c r="H1406" s="18"/>
      <c r="I1406" s="89">
        <f t="shared" si="369"/>
        <v>0</v>
      </c>
      <c r="J1406" s="3"/>
      <c r="K1406" s="3">
        <f t="shared" si="370"/>
        <v>0</v>
      </c>
      <c r="L1406" s="3"/>
      <c r="M1406" s="77"/>
      <c r="N1406" s="77"/>
      <c r="O1406" s="77"/>
      <c r="P1406" s="77"/>
      <c r="Q1406" s="77"/>
      <c r="R1406" s="77"/>
      <c r="S1406" s="77"/>
      <c r="T1406" s="77"/>
      <c r="U1406" s="77"/>
      <c r="V1406" s="77"/>
      <c r="W1406" s="77"/>
      <c r="X1406" s="77"/>
      <c r="Y1406" s="77"/>
      <c r="Z1406" s="77"/>
    </row>
    <row r="1407" ht="15.75" customHeight="1">
      <c r="A1407" s="31"/>
      <c r="B1407" s="89"/>
      <c r="C1407" s="89"/>
      <c r="D1407" s="18">
        <f t="shared" si="367"/>
        <v>0</v>
      </c>
      <c r="E1407" s="18">
        <f>B1407*A1392</f>
        <v>0</v>
      </c>
      <c r="F1407" s="18">
        <f t="shared" si="368"/>
        <v>0</v>
      </c>
      <c r="G1407" s="142"/>
      <c r="H1407" s="18"/>
      <c r="I1407" s="89">
        <f t="shared" si="369"/>
        <v>0</v>
      </c>
      <c r="J1407" s="3"/>
      <c r="K1407" s="3">
        <f t="shared" si="370"/>
        <v>0</v>
      </c>
      <c r="L1407" s="3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  <c r="Z1407" s="77"/>
    </row>
    <row r="1408" ht="15.75" customHeight="1">
      <c r="A1408" s="4" t="s">
        <v>495</v>
      </c>
      <c r="B1408" s="97">
        <f>SUM(B1394:B1407)</f>
        <v>0</v>
      </c>
      <c r="C1408" s="96"/>
      <c r="D1408" s="97">
        <f t="shared" ref="D1408:F1408" si="371">SUM(D1394:D1407)</f>
        <v>0</v>
      </c>
      <c r="E1408" s="97">
        <f t="shared" si="371"/>
        <v>0</v>
      </c>
      <c r="F1408" s="97">
        <f t="shared" si="371"/>
        <v>0</v>
      </c>
      <c r="G1408" s="87"/>
      <c r="H1408" s="96"/>
      <c r="I1408" s="97">
        <f t="shared" ref="I1408:L1408" si="372">SUM(I1394:I1407)</f>
        <v>0</v>
      </c>
      <c r="J1408" s="98">
        <f t="shared" si="372"/>
        <v>0</v>
      </c>
      <c r="K1408" s="98">
        <f t="shared" si="372"/>
        <v>0</v>
      </c>
      <c r="L1408" s="98">
        <f t="shared" si="372"/>
        <v>0</v>
      </c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  <c r="Z1408" s="77"/>
    </row>
    <row r="1409" ht="15.75" customHeight="1">
      <c r="A1409" s="8"/>
      <c r="B1409" s="100"/>
      <c r="C1409" s="100"/>
      <c r="D1409" s="100"/>
      <c r="E1409" s="100"/>
      <c r="F1409" s="100"/>
      <c r="G1409" s="100"/>
      <c r="H1409" s="100"/>
      <c r="I1409" s="101" t="s">
        <v>496</v>
      </c>
      <c r="J1409" s="100"/>
      <c r="K1409" s="100"/>
      <c r="L1409" s="101" t="s">
        <v>497</v>
      </c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  <c r="Z1409" s="77"/>
    </row>
    <row r="1410" ht="15.75" customHeight="1">
      <c r="A1410" s="8"/>
      <c r="B1410" s="100"/>
      <c r="C1410" s="100"/>
      <c r="D1410" s="100"/>
      <c r="E1410" s="100"/>
      <c r="F1410" s="100"/>
      <c r="G1410" s="100"/>
      <c r="H1410" s="100"/>
      <c r="I1410" s="104">
        <f>G1406*A1392</f>
        <v>0</v>
      </c>
      <c r="J1410" s="100"/>
      <c r="K1410" s="100"/>
      <c r="L1410" s="104"/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  <c r="Z1410" s="77"/>
    </row>
  </sheetData>
  <mergeCells count="1164">
    <mergeCell ref="E708:G708"/>
    <mergeCell ref="C686:C687"/>
    <mergeCell ref="E686:E687"/>
    <mergeCell ref="D686:D687"/>
    <mergeCell ref="F595:F596"/>
    <mergeCell ref="F573:F574"/>
    <mergeCell ref="E913:G913"/>
    <mergeCell ref="C914:C915"/>
    <mergeCell ref="E890:G890"/>
    <mergeCell ref="E891:E892"/>
    <mergeCell ref="E846:E847"/>
    <mergeCell ref="E914:E915"/>
    <mergeCell ref="F914:F915"/>
    <mergeCell ref="C891:C892"/>
    <mergeCell ref="D891:D892"/>
    <mergeCell ref="G848:G849"/>
    <mergeCell ref="G759:G762"/>
    <mergeCell ref="D846:D847"/>
    <mergeCell ref="C846:C847"/>
    <mergeCell ref="E823:E824"/>
    <mergeCell ref="C823:C824"/>
    <mergeCell ref="D823:D824"/>
    <mergeCell ref="G736:G739"/>
    <mergeCell ref="G746:G748"/>
    <mergeCell ref="F755:F756"/>
    <mergeCell ref="E754:G754"/>
    <mergeCell ref="D755:D756"/>
    <mergeCell ref="C755:C756"/>
    <mergeCell ref="G837:G839"/>
    <mergeCell ref="G823:G824"/>
    <mergeCell ref="F823:F824"/>
    <mergeCell ref="G832:G836"/>
    <mergeCell ref="G827:G830"/>
    <mergeCell ref="G825:G826"/>
    <mergeCell ref="E755:E756"/>
    <mergeCell ref="B482:B483"/>
    <mergeCell ref="E482:E483"/>
    <mergeCell ref="C482:C483"/>
    <mergeCell ref="D482:D483"/>
    <mergeCell ref="G531:G534"/>
    <mergeCell ref="B527:B528"/>
    <mergeCell ref="G527:G528"/>
    <mergeCell ref="G552:G553"/>
    <mergeCell ref="G554:G557"/>
    <mergeCell ref="B595:B596"/>
    <mergeCell ref="B594:D594"/>
    <mergeCell ref="C641:C642"/>
    <mergeCell ref="D641:D642"/>
    <mergeCell ref="E641:E642"/>
    <mergeCell ref="D618:D619"/>
    <mergeCell ref="C618:C619"/>
    <mergeCell ref="B573:B574"/>
    <mergeCell ref="B550:B551"/>
    <mergeCell ref="G664:G665"/>
    <mergeCell ref="E663:G663"/>
    <mergeCell ref="E664:E665"/>
    <mergeCell ref="F664:F665"/>
    <mergeCell ref="G645:G648"/>
    <mergeCell ref="G643:G644"/>
    <mergeCell ref="G650:G654"/>
    <mergeCell ref="G655:G657"/>
    <mergeCell ref="B891:B892"/>
    <mergeCell ref="B890:D890"/>
    <mergeCell ref="F868:F869"/>
    <mergeCell ref="E868:E869"/>
    <mergeCell ref="B867:D867"/>
    <mergeCell ref="B868:B869"/>
    <mergeCell ref="B845:D845"/>
    <mergeCell ref="B846:B847"/>
    <mergeCell ref="E845:G845"/>
    <mergeCell ref="J368:J369"/>
    <mergeCell ref="D368:D369"/>
    <mergeCell ref="D322:D323"/>
    <mergeCell ref="E322:E323"/>
    <mergeCell ref="K345:K346"/>
    <mergeCell ref="I345:I346"/>
    <mergeCell ref="L345:L346"/>
    <mergeCell ref="H345:H346"/>
    <mergeCell ref="K368:K369"/>
    <mergeCell ref="C322:C323"/>
    <mergeCell ref="E321:G321"/>
    <mergeCell ref="G322:G323"/>
    <mergeCell ref="F322:F323"/>
    <mergeCell ref="E299:G299"/>
    <mergeCell ref="G304:G307"/>
    <mergeCell ref="G324:G325"/>
    <mergeCell ref="K231:K232"/>
    <mergeCell ref="J231:J232"/>
    <mergeCell ref="H230:L230"/>
    <mergeCell ref="L368:L369"/>
    <mergeCell ref="L413:L414"/>
    <mergeCell ref="F391:F392"/>
    <mergeCell ref="G393:G394"/>
    <mergeCell ref="E458:G458"/>
    <mergeCell ref="D391:D392"/>
    <mergeCell ref="E391:E392"/>
    <mergeCell ref="G391:G392"/>
    <mergeCell ref="C231:C232"/>
    <mergeCell ref="F231:F232"/>
    <mergeCell ref="E230:G230"/>
    <mergeCell ref="C345:C346"/>
    <mergeCell ref="F345:F346"/>
    <mergeCell ref="F300:F301"/>
    <mergeCell ref="E300:E301"/>
    <mergeCell ref="D300:D301"/>
    <mergeCell ref="C300:C301"/>
    <mergeCell ref="D345:D346"/>
    <mergeCell ref="D277:D278"/>
    <mergeCell ref="G336:G338"/>
    <mergeCell ref="G331:G335"/>
    <mergeCell ref="H277:H278"/>
    <mergeCell ref="H300:H301"/>
    <mergeCell ref="B118:B119"/>
    <mergeCell ref="L118:L119"/>
    <mergeCell ref="H118:H119"/>
    <mergeCell ref="I118:I119"/>
    <mergeCell ref="K118:K119"/>
    <mergeCell ref="J118:J119"/>
    <mergeCell ref="B95:B96"/>
    <mergeCell ref="D95:D96"/>
    <mergeCell ref="C95:C96"/>
    <mergeCell ref="I95:I96"/>
    <mergeCell ref="H95:H96"/>
    <mergeCell ref="K140:K141"/>
    <mergeCell ref="J140:J141"/>
    <mergeCell ref="L140:L141"/>
    <mergeCell ref="I140:I141"/>
    <mergeCell ref="B140:B141"/>
    <mergeCell ref="C140:C141"/>
    <mergeCell ref="E140:E141"/>
    <mergeCell ref="G97:G98"/>
    <mergeCell ref="G95:G96"/>
    <mergeCell ref="H94:L94"/>
    <mergeCell ref="B94:D94"/>
    <mergeCell ref="E94:G94"/>
    <mergeCell ref="G109:G111"/>
    <mergeCell ref="G104:G108"/>
    <mergeCell ref="G99:G102"/>
    <mergeCell ref="A93:L93"/>
    <mergeCell ref="G132:G134"/>
    <mergeCell ref="A116:L116"/>
    <mergeCell ref="H117:L117"/>
    <mergeCell ref="E95:E96"/>
    <mergeCell ref="F95:F96"/>
    <mergeCell ref="L186:L187"/>
    <mergeCell ref="I186:I187"/>
    <mergeCell ref="K186:K187"/>
    <mergeCell ref="J186:J187"/>
    <mergeCell ref="H186:H187"/>
    <mergeCell ref="H163:H164"/>
    <mergeCell ref="I163:I164"/>
    <mergeCell ref="H209:H210"/>
    <mergeCell ref="I209:I210"/>
    <mergeCell ref="G209:G210"/>
    <mergeCell ref="B209:B210"/>
    <mergeCell ref="K163:K164"/>
    <mergeCell ref="L163:L164"/>
    <mergeCell ref="K209:K210"/>
    <mergeCell ref="J209:J210"/>
    <mergeCell ref="J163:J164"/>
    <mergeCell ref="B163:B164"/>
    <mergeCell ref="C163:C164"/>
    <mergeCell ref="A161:L161"/>
    <mergeCell ref="H162:L162"/>
    <mergeCell ref="B162:D162"/>
    <mergeCell ref="A184:L184"/>
    <mergeCell ref="H185:L185"/>
    <mergeCell ref="F504:F505"/>
    <mergeCell ref="G508:G511"/>
    <mergeCell ref="B504:B505"/>
    <mergeCell ref="B526:D526"/>
    <mergeCell ref="H526:L526"/>
    <mergeCell ref="E526:G526"/>
    <mergeCell ref="E504:E505"/>
    <mergeCell ref="D504:D505"/>
    <mergeCell ref="C504:C505"/>
    <mergeCell ref="G518:G520"/>
    <mergeCell ref="H49:H50"/>
    <mergeCell ref="G58:G62"/>
    <mergeCell ref="G51:G52"/>
    <mergeCell ref="G30:G33"/>
    <mergeCell ref="G35:G39"/>
    <mergeCell ref="E25:G25"/>
    <mergeCell ref="H26:H27"/>
    <mergeCell ref="G26:G27"/>
    <mergeCell ref="E48:G48"/>
    <mergeCell ref="G40:G42"/>
    <mergeCell ref="G118:G119"/>
    <mergeCell ref="G122:G125"/>
    <mergeCell ref="G120:G121"/>
    <mergeCell ref="G3:G4"/>
    <mergeCell ref="H3:H4"/>
    <mergeCell ref="E3:E4"/>
    <mergeCell ref="F3:F4"/>
    <mergeCell ref="J72:J73"/>
    <mergeCell ref="J49:J50"/>
    <mergeCell ref="L26:L27"/>
    <mergeCell ref="K26:K27"/>
    <mergeCell ref="J26:J27"/>
    <mergeCell ref="A47:L47"/>
    <mergeCell ref="A24:L24"/>
    <mergeCell ref="H25:L25"/>
    <mergeCell ref="I26:I27"/>
    <mergeCell ref="G74:G75"/>
    <mergeCell ref="G72:G73"/>
    <mergeCell ref="G53:G56"/>
    <mergeCell ref="B48:D48"/>
    <mergeCell ref="B49:B50"/>
    <mergeCell ref="A70:L70"/>
    <mergeCell ref="L49:L50"/>
    <mergeCell ref="G188:G189"/>
    <mergeCell ref="E185:G185"/>
    <mergeCell ref="F186:F187"/>
    <mergeCell ref="E209:E210"/>
    <mergeCell ref="F209:F210"/>
    <mergeCell ref="E186:E187"/>
    <mergeCell ref="E139:G139"/>
    <mergeCell ref="G186:G187"/>
    <mergeCell ref="G154:G156"/>
    <mergeCell ref="G172:G176"/>
    <mergeCell ref="G163:G164"/>
    <mergeCell ref="G167:G170"/>
    <mergeCell ref="G165:G166"/>
    <mergeCell ref="G177:G179"/>
    <mergeCell ref="G190:G193"/>
    <mergeCell ref="E208:G208"/>
    <mergeCell ref="G195:G199"/>
    <mergeCell ref="G200:G202"/>
    <mergeCell ref="G231:G232"/>
    <mergeCell ref="E231:E232"/>
    <mergeCell ref="I231:I232"/>
    <mergeCell ref="H231:H232"/>
    <mergeCell ref="K254:K255"/>
    <mergeCell ref="J254:J255"/>
    <mergeCell ref="E162:G162"/>
    <mergeCell ref="F163:F164"/>
    <mergeCell ref="E163:E164"/>
    <mergeCell ref="G142:G143"/>
    <mergeCell ref="F140:F141"/>
    <mergeCell ref="G140:G141"/>
    <mergeCell ref="F118:F119"/>
    <mergeCell ref="G127:G131"/>
    <mergeCell ref="G149:G153"/>
    <mergeCell ref="G144:G147"/>
    <mergeCell ref="G223:G225"/>
    <mergeCell ref="G218:G222"/>
    <mergeCell ref="G213:G216"/>
    <mergeCell ref="G211:G212"/>
    <mergeCell ref="B186:B187"/>
    <mergeCell ref="B277:B278"/>
    <mergeCell ref="B276:D276"/>
    <mergeCell ref="B254:B255"/>
    <mergeCell ref="B230:D230"/>
    <mergeCell ref="B253:D253"/>
    <mergeCell ref="D254:D255"/>
    <mergeCell ref="E277:E278"/>
    <mergeCell ref="E118:E119"/>
    <mergeCell ref="D163:D164"/>
    <mergeCell ref="D186:D187"/>
    <mergeCell ref="C186:C187"/>
    <mergeCell ref="B208:D208"/>
    <mergeCell ref="B185:D185"/>
    <mergeCell ref="C118:C119"/>
    <mergeCell ref="B412:D412"/>
    <mergeCell ref="B390:D390"/>
    <mergeCell ref="B391:B392"/>
    <mergeCell ref="C391:C392"/>
    <mergeCell ref="B367:D367"/>
    <mergeCell ref="E413:E414"/>
    <mergeCell ref="B413:B414"/>
    <mergeCell ref="C413:C414"/>
    <mergeCell ref="D436:D437"/>
    <mergeCell ref="C436:C437"/>
    <mergeCell ref="B435:D435"/>
    <mergeCell ref="B436:B437"/>
    <mergeCell ref="E436:E437"/>
    <mergeCell ref="G345:G346"/>
    <mergeCell ref="B344:D344"/>
    <mergeCell ref="B322:B323"/>
    <mergeCell ref="E344:G344"/>
    <mergeCell ref="G326:G329"/>
    <mergeCell ref="I482:I483"/>
    <mergeCell ref="J482:J483"/>
    <mergeCell ref="G286:G290"/>
    <mergeCell ref="G279:G280"/>
    <mergeCell ref="G314:G316"/>
    <mergeCell ref="G309:G313"/>
    <mergeCell ref="G240:G244"/>
    <mergeCell ref="G245:G247"/>
    <mergeCell ref="G233:G234"/>
    <mergeCell ref="G235:G238"/>
    <mergeCell ref="G268:G270"/>
    <mergeCell ref="D118:D119"/>
    <mergeCell ref="D140:D141"/>
    <mergeCell ref="K504:K505"/>
    <mergeCell ref="L504:L505"/>
    <mergeCell ref="H503:L503"/>
    <mergeCell ref="G504:G505"/>
    <mergeCell ref="I504:I505"/>
    <mergeCell ref="J504:J505"/>
    <mergeCell ref="H482:H483"/>
    <mergeCell ref="H481:L481"/>
    <mergeCell ref="H504:H505"/>
    <mergeCell ref="L482:L483"/>
    <mergeCell ref="B503:D503"/>
    <mergeCell ref="E503:G503"/>
    <mergeCell ref="G506:G507"/>
    <mergeCell ref="F482:F483"/>
    <mergeCell ref="G482:G483"/>
    <mergeCell ref="G486:G489"/>
    <mergeCell ref="G484:G485"/>
    <mergeCell ref="G513:G517"/>
    <mergeCell ref="G496:G498"/>
    <mergeCell ref="G491:G495"/>
    <mergeCell ref="G914:G915"/>
    <mergeCell ref="G916:G917"/>
    <mergeCell ref="G918:G921"/>
    <mergeCell ref="G946:G950"/>
    <mergeCell ref="G951:G953"/>
    <mergeCell ref="G939:G940"/>
    <mergeCell ref="G941:G944"/>
    <mergeCell ref="K914:K915"/>
    <mergeCell ref="L914:L915"/>
    <mergeCell ref="I891:I892"/>
    <mergeCell ref="L891:L892"/>
    <mergeCell ref="H890:L890"/>
    <mergeCell ref="J891:J892"/>
    <mergeCell ref="H891:H892"/>
    <mergeCell ref="K891:K892"/>
    <mergeCell ref="G923:G927"/>
    <mergeCell ref="G928:G930"/>
    <mergeCell ref="I914:I915"/>
    <mergeCell ref="H913:L913"/>
    <mergeCell ref="H936:L936"/>
    <mergeCell ref="J914:J915"/>
    <mergeCell ref="H914:H915"/>
    <mergeCell ref="G757:G758"/>
    <mergeCell ref="F732:F733"/>
    <mergeCell ref="E731:G731"/>
    <mergeCell ref="E732:E733"/>
    <mergeCell ref="E709:E710"/>
    <mergeCell ref="A707:L707"/>
    <mergeCell ref="B708:D708"/>
    <mergeCell ref="C732:C733"/>
    <mergeCell ref="D732:D733"/>
    <mergeCell ref="A753:L753"/>
    <mergeCell ref="A798:L798"/>
    <mergeCell ref="A730:L730"/>
    <mergeCell ref="B800:B801"/>
    <mergeCell ref="B777:B778"/>
    <mergeCell ref="B914:B915"/>
    <mergeCell ref="D914:D915"/>
    <mergeCell ref="C868:C869"/>
    <mergeCell ref="D868:D869"/>
    <mergeCell ref="B776:D776"/>
    <mergeCell ref="B799:D799"/>
    <mergeCell ref="B822:D822"/>
    <mergeCell ref="B823:B824"/>
    <mergeCell ref="B913:D913"/>
    <mergeCell ref="J868:J869"/>
    <mergeCell ref="I868:I869"/>
    <mergeCell ref="I823:I824"/>
    <mergeCell ref="H823:H824"/>
    <mergeCell ref="A844:L844"/>
    <mergeCell ref="J823:J824"/>
    <mergeCell ref="H845:L845"/>
    <mergeCell ref="H867:L867"/>
    <mergeCell ref="L868:L869"/>
    <mergeCell ref="K868:K869"/>
    <mergeCell ref="H868:H869"/>
    <mergeCell ref="B732:B733"/>
    <mergeCell ref="B731:D731"/>
    <mergeCell ref="B754:D754"/>
    <mergeCell ref="B755:B756"/>
    <mergeCell ref="J686:J687"/>
    <mergeCell ref="B686:B687"/>
    <mergeCell ref="F686:F687"/>
    <mergeCell ref="H685:L685"/>
    <mergeCell ref="B685:D685"/>
    <mergeCell ref="E685:G685"/>
    <mergeCell ref="C709:C710"/>
    <mergeCell ref="B709:B710"/>
    <mergeCell ref="L664:L665"/>
    <mergeCell ref="G666:G667"/>
    <mergeCell ref="G668:G671"/>
    <mergeCell ref="A662:L662"/>
    <mergeCell ref="B664:B665"/>
    <mergeCell ref="B663:D663"/>
    <mergeCell ref="H664:H665"/>
    <mergeCell ref="A821:L821"/>
    <mergeCell ref="H822:L822"/>
    <mergeCell ref="L641:L642"/>
    <mergeCell ref="H640:L640"/>
    <mergeCell ref="G709:G710"/>
    <mergeCell ref="I686:I687"/>
    <mergeCell ref="G678:G680"/>
    <mergeCell ref="G673:G677"/>
    <mergeCell ref="K641:K642"/>
    <mergeCell ref="J641:J642"/>
    <mergeCell ref="H663:L663"/>
    <mergeCell ref="G1032:G1035"/>
    <mergeCell ref="E1050:E1051"/>
    <mergeCell ref="G1042:G1044"/>
    <mergeCell ref="G1037:G1041"/>
    <mergeCell ref="F1050:F1051"/>
    <mergeCell ref="E1049:G1049"/>
    <mergeCell ref="D1050:D1051"/>
    <mergeCell ref="B1049:D1049"/>
    <mergeCell ref="B1073:B1074"/>
    <mergeCell ref="C1073:C1074"/>
    <mergeCell ref="D1073:D1074"/>
    <mergeCell ref="B1072:D1072"/>
    <mergeCell ref="E1096:E1097"/>
    <mergeCell ref="E1095:G1095"/>
    <mergeCell ref="F1096:F1097"/>
    <mergeCell ref="E1073:E1074"/>
    <mergeCell ref="E1072:G1072"/>
    <mergeCell ref="D1164:D1165"/>
    <mergeCell ref="E1164:E1165"/>
    <mergeCell ref="I1096:I1097"/>
    <mergeCell ref="B1096:B1097"/>
    <mergeCell ref="C1096:C1097"/>
    <mergeCell ref="D1096:D1097"/>
    <mergeCell ref="E1119:E1120"/>
    <mergeCell ref="F1119:F1120"/>
    <mergeCell ref="G1059:G1063"/>
    <mergeCell ref="G1064:G1066"/>
    <mergeCell ref="H1050:H1051"/>
    <mergeCell ref="G1050:G1051"/>
    <mergeCell ref="I1073:I1074"/>
    <mergeCell ref="I1050:I1051"/>
    <mergeCell ref="G1073:G1074"/>
    <mergeCell ref="G1054:G1057"/>
    <mergeCell ref="H1073:H1074"/>
    <mergeCell ref="G1110:G1112"/>
    <mergeCell ref="G1100:G1103"/>
    <mergeCell ref="G1087:G1089"/>
    <mergeCell ref="G1133:G1135"/>
    <mergeCell ref="G1145:G1148"/>
    <mergeCell ref="G1143:G1144"/>
    <mergeCell ref="G1121:G1122"/>
    <mergeCell ref="G1123:G1126"/>
    <mergeCell ref="G1128:G1132"/>
    <mergeCell ref="B1027:D1027"/>
    <mergeCell ref="B1095:D1095"/>
    <mergeCell ref="C1028:C1029"/>
    <mergeCell ref="D1028:D1029"/>
    <mergeCell ref="G1028:G1029"/>
    <mergeCell ref="E1028:E1029"/>
    <mergeCell ref="E1027:G1027"/>
    <mergeCell ref="I1164:I1165"/>
    <mergeCell ref="H1164:H1165"/>
    <mergeCell ref="I1141:I1142"/>
    <mergeCell ref="I1119:I1120"/>
    <mergeCell ref="B1164:B1165"/>
    <mergeCell ref="C1164:C1165"/>
    <mergeCell ref="G1030:G1031"/>
    <mergeCell ref="G1155:G1157"/>
    <mergeCell ref="G1082:G1086"/>
    <mergeCell ref="G1096:G1097"/>
    <mergeCell ref="G1105:G1109"/>
    <mergeCell ref="G1098:G1099"/>
    <mergeCell ref="G1119:G1120"/>
    <mergeCell ref="C1119:C1120"/>
    <mergeCell ref="D1119:D1120"/>
    <mergeCell ref="E1118:G1118"/>
    <mergeCell ref="B1118:D1118"/>
    <mergeCell ref="H1119:H1120"/>
    <mergeCell ref="B1119:B1120"/>
    <mergeCell ref="C1141:C1142"/>
    <mergeCell ref="B1140:D1140"/>
    <mergeCell ref="B1141:B1142"/>
    <mergeCell ref="D1141:D1142"/>
    <mergeCell ref="C1050:C1051"/>
    <mergeCell ref="B1050:B1051"/>
    <mergeCell ref="E1163:G1163"/>
    <mergeCell ref="B1163:D1163"/>
    <mergeCell ref="D1005:D1006"/>
    <mergeCell ref="B1005:B1006"/>
    <mergeCell ref="C1005:C1006"/>
    <mergeCell ref="G996:G998"/>
    <mergeCell ref="G1007:G1008"/>
    <mergeCell ref="K1005:K1006"/>
    <mergeCell ref="J1005:J1006"/>
    <mergeCell ref="H1004:L1004"/>
    <mergeCell ref="E1005:E1006"/>
    <mergeCell ref="F1005:F1006"/>
    <mergeCell ref="E1004:G1004"/>
    <mergeCell ref="G1005:G1006"/>
    <mergeCell ref="H1005:H1006"/>
    <mergeCell ref="L1005:L1006"/>
    <mergeCell ref="I1028:I1029"/>
    <mergeCell ref="G1019:G1021"/>
    <mergeCell ref="G1009:G1012"/>
    <mergeCell ref="G1014:G1018"/>
    <mergeCell ref="H1027:L1027"/>
    <mergeCell ref="J1028:J1029"/>
    <mergeCell ref="K1028:K1029"/>
    <mergeCell ref="B1028:B1029"/>
    <mergeCell ref="L1028:L1029"/>
    <mergeCell ref="B1004:D1004"/>
    <mergeCell ref="I1005:I1006"/>
    <mergeCell ref="F1141:F1142"/>
    <mergeCell ref="E1140:G1140"/>
    <mergeCell ref="E1141:E1142"/>
    <mergeCell ref="F1073:F1074"/>
    <mergeCell ref="G1075:G1076"/>
    <mergeCell ref="K1210:K1211"/>
    <mergeCell ref="H1210:H1211"/>
    <mergeCell ref="B1231:D1231"/>
    <mergeCell ref="E1231:G1231"/>
    <mergeCell ref="H1231:L1231"/>
    <mergeCell ref="G1150:G1154"/>
    <mergeCell ref="G1196:G1200"/>
    <mergeCell ref="G1214:G1217"/>
    <mergeCell ref="G1219:G1223"/>
    <mergeCell ref="G1224:G1226"/>
    <mergeCell ref="G1077:G1080"/>
    <mergeCell ref="H1072:L1072"/>
    <mergeCell ref="L1073:L1074"/>
    <mergeCell ref="J1073:J1074"/>
    <mergeCell ref="L1050:L1051"/>
    <mergeCell ref="J1050:J1051"/>
    <mergeCell ref="K1050:K1051"/>
    <mergeCell ref="G1052:G1053"/>
    <mergeCell ref="H1049:L1049"/>
    <mergeCell ref="L1096:L1097"/>
    <mergeCell ref="H1118:L1118"/>
    <mergeCell ref="L1119:L1120"/>
    <mergeCell ref="K1119:K1120"/>
    <mergeCell ref="J1119:J1120"/>
    <mergeCell ref="G1360:G1362"/>
    <mergeCell ref="G1355:G1359"/>
    <mergeCell ref="G1383:G1385"/>
    <mergeCell ref="G1378:G1382"/>
    <mergeCell ref="D1346:D1347"/>
    <mergeCell ref="D1369:D1370"/>
    <mergeCell ref="E1369:E1370"/>
    <mergeCell ref="F1392:F1393"/>
    <mergeCell ref="G1394:G1395"/>
    <mergeCell ref="E1391:G1391"/>
    <mergeCell ref="G1350:G1353"/>
    <mergeCell ref="E1368:G1368"/>
    <mergeCell ref="I1346:I1347"/>
    <mergeCell ref="J1346:J1347"/>
    <mergeCell ref="K1346:K1347"/>
    <mergeCell ref="B1345:D1345"/>
    <mergeCell ref="B1346:B1347"/>
    <mergeCell ref="L1346:L1347"/>
    <mergeCell ref="H1345:L1345"/>
    <mergeCell ref="C1392:C1393"/>
    <mergeCell ref="D1392:D1393"/>
    <mergeCell ref="C1369:C1370"/>
    <mergeCell ref="B1369:B1370"/>
    <mergeCell ref="K1369:K1370"/>
    <mergeCell ref="L1369:L1370"/>
    <mergeCell ref="G1369:G1370"/>
    <mergeCell ref="F1369:F1370"/>
    <mergeCell ref="A1367:L1367"/>
    <mergeCell ref="B1368:D1368"/>
    <mergeCell ref="L1392:L1393"/>
    <mergeCell ref="K1392:K1393"/>
    <mergeCell ref="E1392:E1393"/>
    <mergeCell ref="B1392:B1393"/>
    <mergeCell ref="B1391:D1391"/>
    <mergeCell ref="A1390:L1390"/>
    <mergeCell ref="H1392:H1393"/>
    <mergeCell ref="I1392:I1393"/>
    <mergeCell ref="J1392:J1393"/>
    <mergeCell ref="I1369:I1370"/>
    <mergeCell ref="H1369:H1370"/>
    <mergeCell ref="L959:L960"/>
    <mergeCell ref="H958:L958"/>
    <mergeCell ref="B958:D958"/>
    <mergeCell ref="B959:B960"/>
    <mergeCell ref="G963:G966"/>
    <mergeCell ref="G961:G962"/>
    <mergeCell ref="G973:G975"/>
    <mergeCell ref="G968:G972"/>
    <mergeCell ref="K959:K960"/>
    <mergeCell ref="H959:H960"/>
    <mergeCell ref="A980:L980"/>
    <mergeCell ref="G982:G983"/>
    <mergeCell ref="F982:F983"/>
    <mergeCell ref="H981:L981"/>
    <mergeCell ref="L982:L983"/>
    <mergeCell ref="K982:K983"/>
    <mergeCell ref="I982:I983"/>
    <mergeCell ref="J982:J983"/>
    <mergeCell ref="D982:D983"/>
    <mergeCell ref="E982:E983"/>
    <mergeCell ref="E981:G981"/>
    <mergeCell ref="G900:G904"/>
    <mergeCell ref="G895:G898"/>
    <mergeCell ref="A912:L912"/>
    <mergeCell ref="A889:L889"/>
    <mergeCell ref="G905:G907"/>
    <mergeCell ref="C937:C938"/>
    <mergeCell ref="B937:B938"/>
    <mergeCell ref="K937:K938"/>
    <mergeCell ref="D937:D938"/>
    <mergeCell ref="H937:H938"/>
    <mergeCell ref="F937:F938"/>
    <mergeCell ref="E937:E938"/>
    <mergeCell ref="L937:L938"/>
    <mergeCell ref="A935:L935"/>
    <mergeCell ref="G937:G938"/>
    <mergeCell ref="E936:G936"/>
    <mergeCell ref="B936:D936"/>
    <mergeCell ref="J937:J938"/>
    <mergeCell ref="I937:I938"/>
    <mergeCell ref="G959:G960"/>
    <mergeCell ref="H1028:H1029"/>
    <mergeCell ref="F1028:F1029"/>
    <mergeCell ref="G991:G995"/>
    <mergeCell ref="G986:G989"/>
    <mergeCell ref="G984:G985"/>
    <mergeCell ref="H982:H983"/>
    <mergeCell ref="C982:C983"/>
    <mergeCell ref="B982:B983"/>
    <mergeCell ref="B981:D981"/>
    <mergeCell ref="A1003:L1003"/>
    <mergeCell ref="A1026:L1026"/>
    <mergeCell ref="K1096:K1097"/>
    <mergeCell ref="K1073:K1074"/>
    <mergeCell ref="A1094:L1094"/>
    <mergeCell ref="A1117:L1117"/>
    <mergeCell ref="A1071:L1071"/>
    <mergeCell ref="K1141:K1142"/>
    <mergeCell ref="J1096:J1097"/>
    <mergeCell ref="H1095:L1095"/>
    <mergeCell ref="L1141:L1142"/>
    <mergeCell ref="H1140:L1140"/>
    <mergeCell ref="J1141:J1142"/>
    <mergeCell ref="H1096:H1097"/>
    <mergeCell ref="K1187:K1188"/>
    <mergeCell ref="L1187:L1188"/>
    <mergeCell ref="L1164:L1165"/>
    <mergeCell ref="H1163:L1163"/>
    <mergeCell ref="K1164:K1165"/>
    <mergeCell ref="H1141:H1142"/>
    <mergeCell ref="G1141:G1142"/>
    <mergeCell ref="J1164:J1165"/>
    <mergeCell ref="J1187:J1188"/>
    <mergeCell ref="G1166:G1167"/>
    <mergeCell ref="I1187:I1188"/>
    <mergeCell ref="H1186:L1186"/>
    <mergeCell ref="G1168:G1171"/>
    <mergeCell ref="G1178:G1180"/>
    <mergeCell ref="G1173:G1177"/>
    <mergeCell ref="G1241:G1245"/>
    <mergeCell ref="G1246:G1248"/>
    <mergeCell ref="G1210:G1211"/>
    <mergeCell ref="G1212:G1213"/>
    <mergeCell ref="G1255:G1256"/>
    <mergeCell ref="J1232:J1233"/>
    <mergeCell ref="J1255:J1256"/>
    <mergeCell ref="K1255:K1256"/>
    <mergeCell ref="L1255:L1256"/>
    <mergeCell ref="H1254:L1254"/>
    <mergeCell ref="I1255:I1256"/>
    <mergeCell ref="H1255:H1256"/>
    <mergeCell ref="G1234:G1235"/>
    <mergeCell ref="G1236:G1239"/>
    <mergeCell ref="I1232:I1233"/>
    <mergeCell ref="H1232:H1233"/>
    <mergeCell ref="G1232:G1233"/>
    <mergeCell ref="K1232:K1233"/>
    <mergeCell ref="L1232:L1233"/>
    <mergeCell ref="G1396:G1399"/>
    <mergeCell ref="G1392:G1393"/>
    <mergeCell ref="G1373:G1376"/>
    <mergeCell ref="G1371:G1372"/>
    <mergeCell ref="G1401:G1405"/>
    <mergeCell ref="G1406:G1408"/>
    <mergeCell ref="H1391:L1391"/>
    <mergeCell ref="J1369:J1370"/>
    <mergeCell ref="H1368:L1368"/>
    <mergeCell ref="G1269:G1271"/>
    <mergeCell ref="G1282:G1285"/>
    <mergeCell ref="G1280:G1281"/>
    <mergeCell ref="G1303:G1304"/>
    <mergeCell ref="D1301:D1302"/>
    <mergeCell ref="B1255:B1256"/>
    <mergeCell ref="C1255:C1256"/>
    <mergeCell ref="B1254:D1254"/>
    <mergeCell ref="D1255:D1256"/>
    <mergeCell ref="E1254:G1254"/>
    <mergeCell ref="G1346:G1347"/>
    <mergeCell ref="H1346:H1347"/>
    <mergeCell ref="A1344:L1344"/>
    <mergeCell ref="H1323:H1324"/>
    <mergeCell ref="G1348:G1349"/>
    <mergeCell ref="C1346:C1347"/>
    <mergeCell ref="F1346:F1347"/>
    <mergeCell ref="E1346:E1347"/>
    <mergeCell ref="G1337:G1339"/>
    <mergeCell ref="E1345:G1345"/>
    <mergeCell ref="G1323:G1324"/>
    <mergeCell ref="G1332:G1336"/>
    <mergeCell ref="G1325:G1326"/>
    <mergeCell ref="G1327:G1330"/>
    <mergeCell ref="G1310:G1314"/>
    <mergeCell ref="G1315:G1317"/>
    <mergeCell ref="G1305:G1308"/>
    <mergeCell ref="E1255:E1256"/>
    <mergeCell ref="F1255:F1256"/>
    <mergeCell ref="A1253:L1253"/>
    <mergeCell ref="E1301:E1302"/>
    <mergeCell ref="H1300:L1300"/>
    <mergeCell ref="A1299:L1299"/>
    <mergeCell ref="J1301:J1302"/>
    <mergeCell ref="L1301:L1302"/>
    <mergeCell ref="E1278:E1279"/>
    <mergeCell ref="J1278:J1279"/>
    <mergeCell ref="A1276:L1276"/>
    <mergeCell ref="I1278:I1279"/>
    <mergeCell ref="H1278:H1279"/>
    <mergeCell ref="B1278:B1279"/>
    <mergeCell ref="H1277:L1277"/>
    <mergeCell ref="G1292:G1294"/>
    <mergeCell ref="G1287:G1291"/>
    <mergeCell ref="G300:G301"/>
    <mergeCell ref="E345:E346"/>
    <mergeCell ref="G302:G303"/>
    <mergeCell ref="I300:I301"/>
    <mergeCell ref="H321:L321"/>
    <mergeCell ref="J300:J301"/>
    <mergeCell ref="L322:L323"/>
    <mergeCell ref="I322:I323"/>
    <mergeCell ref="A434:L434"/>
    <mergeCell ref="E435:G435"/>
    <mergeCell ref="H435:L435"/>
    <mergeCell ref="F436:F437"/>
    <mergeCell ref="E367:G367"/>
    <mergeCell ref="F368:F369"/>
    <mergeCell ref="E412:G412"/>
    <mergeCell ref="E390:G390"/>
    <mergeCell ref="G405:G407"/>
    <mergeCell ref="G400:G404"/>
    <mergeCell ref="B368:B369"/>
    <mergeCell ref="C368:C369"/>
    <mergeCell ref="G347:G348"/>
    <mergeCell ref="G349:G352"/>
    <mergeCell ref="A457:L457"/>
    <mergeCell ref="B459:B460"/>
    <mergeCell ref="B458:D458"/>
    <mergeCell ref="F459:F460"/>
    <mergeCell ref="G459:G460"/>
    <mergeCell ref="E459:E460"/>
    <mergeCell ref="D459:D460"/>
    <mergeCell ref="C459:C460"/>
    <mergeCell ref="G359:G361"/>
    <mergeCell ref="G354:G358"/>
    <mergeCell ref="J391:J392"/>
    <mergeCell ref="K391:K392"/>
    <mergeCell ref="H390:L390"/>
    <mergeCell ref="H412:L412"/>
    <mergeCell ref="A366:L366"/>
    <mergeCell ref="A389:L389"/>
    <mergeCell ref="G473:G475"/>
    <mergeCell ref="G468:G472"/>
    <mergeCell ref="G463:G466"/>
    <mergeCell ref="G461:G462"/>
    <mergeCell ref="L277:L278"/>
    <mergeCell ref="L300:L301"/>
    <mergeCell ref="K300:K301"/>
    <mergeCell ref="G281:G284"/>
    <mergeCell ref="A480:L480"/>
    <mergeCell ref="A343:L343"/>
    <mergeCell ref="B300:B301"/>
    <mergeCell ref="G422:G426"/>
    <mergeCell ref="G415:G416"/>
    <mergeCell ref="G417:G420"/>
    <mergeCell ref="G450:G452"/>
    <mergeCell ref="G438:G439"/>
    <mergeCell ref="G440:G443"/>
    <mergeCell ref="G445:G449"/>
    <mergeCell ref="G436:G437"/>
    <mergeCell ref="G427:G429"/>
    <mergeCell ref="I459:I460"/>
    <mergeCell ref="H436:H437"/>
    <mergeCell ref="I436:I437"/>
    <mergeCell ref="H459:H460"/>
    <mergeCell ref="K436:K437"/>
    <mergeCell ref="J436:J437"/>
    <mergeCell ref="J459:J460"/>
    <mergeCell ref="L459:L460"/>
    <mergeCell ref="K459:K460"/>
    <mergeCell ref="H458:L458"/>
    <mergeCell ref="L436:L437"/>
    <mergeCell ref="I391:I392"/>
    <mergeCell ref="L391:L392"/>
    <mergeCell ref="D413:D414"/>
    <mergeCell ref="F413:F414"/>
    <mergeCell ref="H413:H414"/>
    <mergeCell ref="I413:I414"/>
    <mergeCell ref="J413:J414"/>
    <mergeCell ref="K413:K414"/>
    <mergeCell ref="H391:H392"/>
    <mergeCell ref="H254:H255"/>
    <mergeCell ref="I254:I255"/>
    <mergeCell ref="A252:L252"/>
    <mergeCell ref="L254:L255"/>
    <mergeCell ref="H253:L253"/>
    <mergeCell ref="C254:C255"/>
    <mergeCell ref="F254:F255"/>
    <mergeCell ref="G277:G278"/>
    <mergeCell ref="E276:G276"/>
    <mergeCell ref="G263:G267"/>
    <mergeCell ref="G256:G257"/>
    <mergeCell ref="G254:G255"/>
    <mergeCell ref="E253:G253"/>
    <mergeCell ref="E254:E255"/>
    <mergeCell ref="G258:G261"/>
    <mergeCell ref="J277:J278"/>
    <mergeCell ref="I277:I278"/>
    <mergeCell ref="A275:L275"/>
    <mergeCell ref="K277:K278"/>
    <mergeCell ref="H276:L276"/>
    <mergeCell ref="C277:C278"/>
    <mergeCell ref="F277:F278"/>
    <mergeCell ref="H299:L299"/>
    <mergeCell ref="A298:L298"/>
    <mergeCell ref="B299:D299"/>
    <mergeCell ref="G291:G293"/>
    <mergeCell ref="G413:G414"/>
    <mergeCell ref="G377:G381"/>
    <mergeCell ref="G382:G384"/>
    <mergeCell ref="G372:G375"/>
    <mergeCell ref="G368:G369"/>
    <mergeCell ref="G370:G371"/>
    <mergeCell ref="G395:G398"/>
    <mergeCell ref="H367:L367"/>
    <mergeCell ref="I368:I369"/>
    <mergeCell ref="H368:H369"/>
    <mergeCell ref="E368:E369"/>
    <mergeCell ref="B345:B346"/>
    <mergeCell ref="B321:D321"/>
    <mergeCell ref="J322:J323"/>
    <mergeCell ref="K322:K323"/>
    <mergeCell ref="H322:H323"/>
    <mergeCell ref="H344:L344"/>
    <mergeCell ref="J345:J346"/>
    <mergeCell ref="H754:L754"/>
    <mergeCell ref="L755:L756"/>
    <mergeCell ref="K755:K756"/>
    <mergeCell ref="J732:J733"/>
    <mergeCell ref="L800:L801"/>
    <mergeCell ref="K800:K801"/>
    <mergeCell ref="J800:J801"/>
    <mergeCell ref="I800:I801"/>
    <mergeCell ref="L686:L687"/>
    <mergeCell ref="K686:K687"/>
    <mergeCell ref="H686:H687"/>
    <mergeCell ref="G688:G689"/>
    <mergeCell ref="G686:G687"/>
    <mergeCell ref="G690:G693"/>
    <mergeCell ref="L777:L778"/>
    <mergeCell ref="K777:K778"/>
    <mergeCell ref="G800:G801"/>
    <mergeCell ref="H799:L799"/>
    <mergeCell ref="L709:L710"/>
    <mergeCell ref="H708:L708"/>
    <mergeCell ref="G700:G702"/>
    <mergeCell ref="G695:G699"/>
    <mergeCell ref="H800:H801"/>
    <mergeCell ref="G779:G780"/>
    <mergeCell ref="G786:G790"/>
    <mergeCell ref="G781:G784"/>
    <mergeCell ref="G791:G793"/>
    <mergeCell ref="G802:G803"/>
    <mergeCell ref="G814:G816"/>
    <mergeCell ref="G809:G813"/>
    <mergeCell ref="G804:G807"/>
    <mergeCell ref="K823:K824"/>
    <mergeCell ref="L823:L824"/>
    <mergeCell ref="L846:L847"/>
    <mergeCell ref="K846:K847"/>
    <mergeCell ref="G850:G853"/>
    <mergeCell ref="G855:G859"/>
    <mergeCell ref="L732:L733"/>
    <mergeCell ref="H731:L731"/>
    <mergeCell ref="H755:H756"/>
    <mergeCell ref="I755:I756"/>
    <mergeCell ref="J755:J756"/>
    <mergeCell ref="H732:H733"/>
    <mergeCell ref="G741:G745"/>
    <mergeCell ref="G734:G735"/>
    <mergeCell ref="G732:G733"/>
    <mergeCell ref="H776:L776"/>
    <mergeCell ref="H777:H778"/>
    <mergeCell ref="I777:I778"/>
    <mergeCell ref="J777:J778"/>
    <mergeCell ref="K732:K733"/>
    <mergeCell ref="I732:I733"/>
    <mergeCell ref="G711:G712"/>
    <mergeCell ref="G723:G725"/>
    <mergeCell ref="G718:G722"/>
    <mergeCell ref="G713:G716"/>
    <mergeCell ref="J709:J710"/>
    <mergeCell ref="I709:I710"/>
    <mergeCell ref="H709:H710"/>
    <mergeCell ref="G777:G778"/>
    <mergeCell ref="G769:G771"/>
    <mergeCell ref="G755:G756"/>
    <mergeCell ref="G764:G768"/>
    <mergeCell ref="G550:G551"/>
    <mergeCell ref="G559:G563"/>
    <mergeCell ref="K573:K574"/>
    <mergeCell ref="L573:L574"/>
    <mergeCell ref="K482:K483"/>
    <mergeCell ref="J595:J596"/>
    <mergeCell ref="L595:L596"/>
    <mergeCell ref="K595:K596"/>
    <mergeCell ref="G541:G543"/>
    <mergeCell ref="H573:H574"/>
    <mergeCell ref="I595:I596"/>
    <mergeCell ref="H572:L572"/>
    <mergeCell ref="I573:I574"/>
    <mergeCell ref="J573:J574"/>
    <mergeCell ref="G595:G596"/>
    <mergeCell ref="L550:L551"/>
    <mergeCell ref="E573:E574"/>
    <mergeCell ref="E594:G594"/>
    <mergeCell ref="E595:E596"/>
    <mergeCell ref="C595:C596"/>
    <mergeCell ref="D595:D596"/>
    <mergeCell ref="G604:G608"/>
    <mergeCell ref="G597:G598"/>
    <mergeCell ref="B481:D481"/>
    <mergeCell ref="F618:F619"/>
    <mergeCell ref="B617:D617"/>
    <mergeCell ref="B618:B619"/>
    <mergeCell ref="C527:C528"/>
    <mergeCell ref="E481:G481"/>
    <mergeCell ref="E572:G572"/>
    <mergeCell ref="E617:G617"/>
    <mergeCell ref="F550:F551"/>
    <mergeCell ref="E550:E551"/>
    <mergeCell ref="H550:H551"/>
    <mergeCell ref="K550:K551"/>
    <mergeCell ref="F527:F528"/>
    <mergeCell ref="G529:G530"/>
    <mergeCell ref="D527:D528"/>
    <mergeCell ref="E527:E528"/>
    <mergeCell ref="L527:L528"/>
    <mergeCell ref="H527:H528"/>
    <mergeCell ref="K527:K528"/>
    <mergeCell ref="B549:D549"/>
    <mergeCell ref="D550:D551"/>
    <mergeCell ref="C550:C551"/>
    <mergeCell ref="G536:G540"/>
    <mergeCell ref="E549:G549"/>
    <mergeCell ref="B572:D572"/>
    <mergeCell ref="C573:C574"/>
    <mergeCell ref="D573:D574"/>
    <mergeCell ref="G620:G621"/>
    <mergeCell ref="G622:G625"/>
    <mergeCell ref="G627:G631"/>
    <mergeCell ref="G577:G580"/>
    <mergeCell ref="K618:K619"/>
    <mergeCell ref="L618:L619"/>
    <mergeCell ref="G618:G619"/>
    <mergeCell ref="J618:J619"/>
    <mergeCell ref="H618:H619"/>
    <mergeCell ref="A571:L571"/>
    <mergeCell ref="A548:L548"/>
    <mergeCell ref="I550:I551"/>
    <mergeCell ref="H549:L549"/>
    <mergeCell ref="J550:J551"/>
    <mergeCell ref="G564:G566"/>
    <mergeCell ref="E640:G640"/>
    <mergeCell ref="F641:F642"/>
    <mergeCell ref="G641:G642"/>
    <mergeCell ref="G632:G634"/>
    <mergeCell ref="B640:D640"/>
    <mergeCell ref="A616:L616"/>
    <mergeCell ref="E618:E619"/>
    <mergeCell ref="A639:L639"/>
    <mergeCell ref="A525:L525"/>
    <mergeCell ref="B641:B642"/>
    <mergeCell ref="G599:G602"/>
    <mergeCell ref="G609:G611"/>
    <mergeCell ref="J527:J528"/>
    <mergeCell ref="I527:I528"/>
    <mergeCell ref="I641:I642"/>
    <mergeCell ref="H641:H642"/>
    <mergeCell ref="I618:I619"/>
    <mergeCell ref="H595:H596"/>
    <mergeCell ref="H617:L617"/>
    <mergeCell ref="H594:L594"/>
    <mergeCell ref="G575:G576"/>
    <mergeCell ref="G573:G574"/>
    <mergeCell ref="G587:G589"/>
    <mergeCell ref="G582:G586"/>
    <mergeCell ref="G870:G871"/>
    <mergeCell ref="G860:G862"/>
    <mergeCell ref="G882:G884"/>
    <mergeCell ref="G877:G881"/>
    <mergeCell ref="F891:F892"/>
    <mergeCell ref="J846:J847"/>
    <mergeCell ref="H846:H847"/>
    <mergeCell ref="I846:I847"/>
    <mergeCell ref="G846:G847"/>
    <mergeCell ref="F846:F847"/>
    <mergeCell ref="G891:G892"/>
    <mergeCell ref="E959:E960"/>
    <mergeCell ref="F959:F960"/>
    <mergeCell ref="E958:G958"/>
    <mergeCell ref="J959:J960"/>
    <mergeCell ref="D959:D960"/>
    <mergeCell ref="C959:C960"/>
    <mergeCell ref="I959:I960"/>
    <mergeCell ref="K709:K710"/>
    <mergeCell ref="K664:K665"/>
    <mergeCell ref="J664:J665"/>
    <mergeCell ref="F800:F801"/>
    <mergeCell ref="E800:E801"/>
    <mergeCell ref="E822:G822"/>
    <mergeCell ref="C664:C665"/>
    <mergeCell ref="D664:D665"/>
    <mergeCell ref="I664:I665"/>
    <mergeCell ref="G893:G894"/>
    <mergeCell ref="G872:G875"/>
    <mergeCell ref="D709:D710"/>
    <mergeCell ref="F709:F710"/>
    <mergeCell ref="D800:D801"/>
    <mergeCell ref="E799:G799"/>
    <mergeCell ref="C800:C801"/>
    <mergeCell ref="C777:C778"/>
    <mergeCell ref="D777:D778"/>
    <mergeCell ref="E777:E778"/>
    <mergeCell ref="E776:G776"/>
    <mergeCell ref="F777:F778"/>
    <mergeCell ref="G868:G869"/>
    <mergeCell ref="E867:G867"/>
    <mergeCell ref="B139:D139"/>
    <mergeCell ref="H139:L139"/>
    <mergeCell ref="H140:H141"/>
    <mergeCell ref="B231:B232"/>
    <mergeCell ref="D231:D232"/>
    <mergeCell ref="L231:L232"/>
    <mergeCell ref="C209:C210"/>
    <mergeCell ref="D209:D210"/>
    <mergeCell ref="L209:L210"/>
    <mergeCell ref="A207:L207"/>
    <mergeCell ref="H208:L208"/>
    <mergeCell ref="E117:G117"/>
    <mergeCell ref="B117:D117"/>
    <mergeCell ref="E49:E50"/>
    <mergeCell ref="F49:F50"/>
    <mergeCell ref="E72:E73"/>
    <mergeCell ref="D72:D73"/>
    <mergeCell ref="D49:D50"/>
    <mergeCell ref="C49:C50"/>
    <mergeCell ref="B71:D71"/>
    <mergeCell ref="B72:B73"/>
    <mergeCell ref="E71:G71"/>
    <mergeCell ref="F72:F73"/>
    <mergeCell ref="G49:G50"/>
    <mergeCell ref="C72:C73"/>
    <mergeCell ref="E2:G2"/>
    <mergeCell ref="H2:L2"/>
    <mergeCell ref="B2:D2"/>
    <mergeCell ref="B3:B4"/>
    <mergeCell ref="D3:D4"/>
    <mergeCell ref="C3:C4"/>
    <mergeCell ref="A1:L1"/>
    <mergeCell ref="L3:L4"/>
    <mergeCell ref="K3:K4"/>
    <mergeCell ref="L95:L96"/>
    <mergeCell ref="K95:K96"/>
    <mergeCell ref="J95:J96"/>
    <mergeCell ref="G86:G88"/>
    <mergeCell ref="G81:G85"/>
    <mergeCell ref="G76:G79"/>
    <mergeCell ref="G63:G65"/>
    <mergeCell ref="L72:L73"/>
    <mergeCell ref="H71:L71"/>
    <mergeCell ref="H72:H73"/>
    <mergeCell ref="I72:I73"/>
    <mergeCell ref="J3:J4"/>
    <mergeCell ref="I3:I4"/>
    <mergeCell ref="K72:K73"/>
    <mergeCell ref="G28:G29"/>
    <mergeCell ref="G17:G19"/>
    <mergeCell ref="G5:G6"/>
    <mergeCell ref="G7:G10"/>
    <mergeCell ref="G12:G16"/>
    <mergeCell ref="I49:I50"/>
    <mergeCell ref="E26:E27"/>
    <mergeCell ref="D26:D27"/>
    <mergeCell ref="B26:B27"/>
    <mergeCell ref="B25:D25"/>
    <mergeCell ref="C26:C27"/>
    <mergeCell ref="F26:F27"/>
    <mergeCell ref="H48:L48"/>
    <mergeCell ref="K49:K50"/>
    <mergeCell ref="G1191:G1194"/>
    <mergeCell ref="G1189:G1190"/>
    <mergeCell ref="F1187:F1188"/>
    <mergeCell ref="E1186:G1186"/>
    <mergeCell ref="G1164:G1165"/>
    <mergeCell ref="F1164:F1165"/>
    <mergeCell ref="C1187:C1188"/>
    <mergeCell ref="E1187:E1188"/>
    <mergeCell ref="D1187:D1188"/>
    <mergeCell ref="A1162:L1162"/>
    <mergeCell ref="A1185:L1185"/>
    <mergeCell ref="B1186:D1186"/>
    <mergeCell ref="B1209:D1209"/>
    <mergeCell ref="H1209:L1209"/>
    <mergeCell ref="E1209:G1209"/>
    <mergeCell ref="G1187:G1188"/>
    <mergeCell ref="G1201:G1203"/>
    <mergeCell ref="E1210:E1211"/>
    <mergeCell ref="D1210:D1211"/>
    <mergeCell ref="H1187:H1188"/>
    <mergeCell ref="C1210:C1211"/>
    <mergeCell ref="B1210:B1211"/>
    <mergeCell ref="L1210:L1211"/>
    <mergeCell ref="A1208:L1208"/>
    <mergeCell ref="B1187:B1188"/>
    <mergeCell ref="F1210:F1211"/>
    <mergeCell ref="B1232:B1233"/>
    <mergeCell ref="F1232:F1233"/>
    <mergeCell ref="E1232:E1233"/>
    <mergeCell ref="D1232:D1233"/>
    <mergeCell ref="C1232:C1233"/>
    <mergeCell ref="G1264:G1268"/>
    <mergeCell ref="G1259:G1262"/>
    <mergeCell ref="J1210:J1211"/>
    <mergeCell ref="I1210:I1211"/>
    <mergeCell ref="B1277:D1277"/>
    <mergeCell ref="E1277:G1277"/>
    <mergeCell ref="G1278:G1279"/>
    <mergeCell ref="K1278:K1279"/>
    <mergeCell ref="L1278:L1279"/>
    <mergeCell ref="G1257:G1258"/>
    <mergeCell ref="F1278:F1279"/>
    <mergeCell ref="C1278:C1279"/>
    <mergeCell ref="D1278:D1279"/>
    <mergeCell ref="H1301:H1302"/>
    <mergeCell ref="I1301:I1302"/>
    <mergeCell ref="G1301:G1302"/>
    <mergeCell ref="F1301:F1302"/>
    <mergeCell ref="E1300:G1300"/>
    <mergeCell ref="C1301:C1302"/>
    <mergeCell ref="B1322:D1322"/>
    <mergeCell ref="B1300:D1300"/>
    <mergeCell ref="H1322:L1322"/>
    <mergeCell ref="K1301:K1302"/>
    <mergeCell ref="E1322:G1322"/>
    <mergeCell ref="B1301:B1302"/>
    <mergeCell ref="C1323:C1324"/>
    <mergeCell ref="B1323:B1324"/>
    <mergeCell ref="L1323:L1324"/>
    <mergeCell ref="K1323:K1324"/>
    <mergeCell ref="D1323:D1324"/>
    <mergeCell ref="F1323:F1324"/>
    <mergeCell ref="E1323:E1324"/>
    <mergeCell ref="I1323:I1324"/>
    <mergeCell ref="J1323:J1324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32.86"/>
    <col customWidth="1" min="2" max="2" width="7.43"/>
    <col customWidth="1" min="3" max="3" width="14.0"/>
    <col customWidth="1" min="4" max="6" width="7.43"/>
    <col customWidth="1" min="7" max="7" width="24.43"/>
    <col customWidth="1" min="8" max="8" width="18.43"/>
    <col customWidth="1" min="9" max="9" width="15.86"/>
    <col customWidth="1" min="10" max="10" width="19.43"/>
    <col customWidth="1" min="11" max="11" width="7.86"/>
    <col customWidth="1" min="12" max="12" width="19.43"/>
    <col customWidth="1" min="13" max="26" width="10.71"/>
  </cols>
  <sheetData>
    <row r="1">
      <c r="A1" s="66" t="s">
        <v>108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</row>
    <row r="3">
      <c r="A3" s="81">
        <f>('Menu Cíclico'!D21+'Menu Cíclico'!H21+'Menu Cíclico'!L21+'Menu Cíclico'!P21+'Menu Cíclico'!T21+'Menu Cíclico'!X21+'Menu Cíclico'!AB21+'Menu Cíclico'!AF21+'Menu Cíclico'!AJ21+'Menu Cíclico'!AN21+'Menu Cíclico'!AR21+'Menu Cíclico'!AV21+'Menu Cíclico'!AZ21+'Menu Cíclico'!BD21+'Menu Cíclico'!BH21)/15</f>
        <v>4</v>
      </c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524</v>
      </c>
      <c r="H3" s="82" t="s">
        <v>486</v>
      </c>
      <c r="I3" s="82" t="s">
        <v>487</v>
      </c>
      <c r="J3" s="147" t="s">
        <v>488</v>
      </c>
      <c r="K3" s="85" t="s">
        <v>489</v>
      </c>
      <c r="L3" s="85" t="s">
        <v>490</v>
      </c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</row>
    <row r="5">
      <c r="A5" s="183" t="s">
        <v>450</v>
      </c>
      <c r="B5" s="89">
        <v>0.2</v>
      </c>
      <c r="C5" s="89">
        <v>1.0</v>
      </c>
      <c r="D5" s="18">
        <f t="shared" ref="D5:D18" si="1">C5*B5</f>
        <v>0.2</v>
      </c>
      <c r="E5" s="18">
        <f>B5*A3</f>
        <v>0.8</v>
      </c>
      <c r="F5" s="18">
        <f t="shared" ref="F5:F18" si="2">E5*C5</f>
        <v>0.8</v>
      </c>
      <c r="G5" s="140">
        <v>0.0</v>
      </c>
      <c r="H5" s="18">
        <v>1.175</v>
      </c>
      <c r="I5" s="89">
        <f t="shared" ref="I5:I18" si="3">H5*E5</f>
        <v>0.94</v>
      </c>
      <c r="J5" s="116">
        <f>'Insumos Buffet'!D62</f>
        <v>3756</v>
      </c>
      <c r="K5" s="3">
        <f t="shared" ref="K5:K18" si="4">J5*I5</f>
        <v>3530.64</v>
      </c>
      <c r="L5" s="3"/>
    </row>
    <row r="6">
      <c r="A6" s="169" t="s">
        <v>345</v>
      </c>
      <c r="B6" s="89">
        <v>0.02</v>
      </c>
      <c r="C6" s="89">
        <v>1.0</v>
      </c>
      <c r="D6" s="18">
        <f t="shared" si="1"/>
        <v>0.02</v>
      </c>
      <c r="E6" s="18">
        <f>B6*A3</f>
        <v>0.08</v>
      </c>
      <c r="F6" s="18">
        <f t="shared" si="2"/>
        <v>0.08</v>
      </c>
      <c r="G6" s="87"/>
      <c r="H6" s="18">
        <v>1.175</v>
      </c>
      <c r="I6" s="89">
        <f t="shared" si="3"/>
        <v>0.094</v>
      </c>
      <c r="J6" s="116">
        <f>'Insumos Buffet'!D21</f>
        <v>2990</v>
      </c>
      <c r="K6" s="3">
        <f t="shared" si="4"/>
        <v>281.06</v>
      </c>
      <c r="L6" s="3"/>
    </row>
    <row r="7">
      <c r="A7" s="169" t="s">
        <v>452</v>
      </c>
      <c r="B7" s="18">
        <v>0.03</v>
      </c>
      <c r="C7" s="18">
        <v>1.0</v>
      </c>
      <c r="D7" s="18">
        <f t="shared" si="1"/>
        <v>0.03</v>
      </c>
      <c r="E7" s="18">
        <f>B7*A3</f>
        <v>0.12</v>
      </c>
      <c r="F7" s="18">
        <f t="shared" si="2"/>
        <v>0.12</v>
      </c>
      <c r="G7" s="148" t="s">
        <v>527</v>
      </c>
      <c r="H7" s="18">
        <v>1.0</v>
      </c>
      <c r="I7" s="89">
        <f t="shared" si="3"/>
        <v>0.12</v>
      </c>
      <c r="J7" s="116">
        <f>'Insumos Buffet'!D54</f>
        <v>11402</v>
      </c>
      <c r="K7" s="3">
        <f t="shared" si="4"/>
        <v>1368.24</v>
      </c>
      <c r="L7" s="3"/>
    </row>
    <row r="8">
      <c r="A8" s="169" t="s">
        <v>505</v>
      </c>
      <c r="B8" s="18">
        <v>0.002</v>
      </c>
      <c r="C8" s="18">
        <v>1.0</v>
      </c>
      <c r="D8" s="18">
        <f t="shared" si="1"/>
        <v>0.002</v>
      </c>
      <c r="E8" s="18">
        <f>B8*A3</f>
        <v>0.008</v>
      </c>
      <c r="F8" s="18">
        <f t="shared" si="2"/>
        <v>0.008</v>
      </c>
      <c r="G8" s="142"/>
      <c r="H8" s="18">
        <v>1.0</v>
      </c>
      <c r="I8" s="89">
        <f t="shared" si="3"/>
        <v>0.008</v>
      </c>
      <c r="J8" s="116">
        <f>'Insumos Buffet'!D82</f>
        <v>3200</v>
      </c>
      <c r="K8" s="3">
        <f t="shared" si="4"/>
        <v>25.6</v>
      </c>
      <c r="L8" s="3"/>
    </row>
    <row r="9">
      <c r="A9" s="169" t="s">
        <v>494</v>
      </c>
      <c r="B9" s="18">
        <v>1.0E-4</v>
      </c>
      <c r="C9" s="18">
        <v>1.0</v>
      </c>
      <c r="D9" s="18">
        <f t="shared" si="1"/>
        <v>0.0001</v>
      </c>
      <c r="E9" s="18">
        <f>B9*A3</f>
        <v>0.0004</v>
      </c>
      <c r="F9" s="18">
        <f t="shared" si="2"/>
        <v>0.0004</v>
      </c>
      <c r="G9" s="142"/>
      <c r="H9" s="18">
        <v>1.0</v>
      </c>
      <c r="I9" s="89">
        <f t="shared" si="3"/>
        <v>0.0004</v>
      </c>
      <c r="J9" s="116">
        <f>'Insumos Buffet'!D70</f>
        <v>145000</v>
      </c>
      <c r="K9" s="3">
        <f t="shared" si="4"/>
        <v>58</v>
      </c>
      <c r="L9" s="3"/>
    </row>
    <row r="10">
      <c r="A10" s="169" t="s">
        <v>476</v>
      </c>
      <c r="B10" s="18">
        <v>0.015</v>
      </c>
      <c r="C10" s="18">
        <v>1.0</v>
      </c>
      <c r="D10" s="18">
        <f t="shared" si="1"/>
        <v>0.015</v>
      </c>
      <c r="E10" s="18">
        <f>B10*A3</f>
        <v>0.06</v>
      </c>
      <c r="F10" s="18">
        <f t="shared" si="2"/>
        <v>0.06</v>
      </c>
      <c r="G10" s="87"/>
      <c r="H10" s="18">
        <v>1.25</v>
      </c>
      <c r="I10" s="89">
        <f t="shared" si="3"/>
        <v>0.075</v>
      </c>
      <c r="J10" s="116">
        <f>'Insumos Buffet'!D68</f>
        <v>48684</v>
      </c>
      <c r="K10" s="3">
        <f t="shared" si="4"/>
        <v>3651.3</v>
      </c>
      <c r="L10" s="3"/>
    </row>
    <row r="11">
      <c r="A11" s="2"/>
      <c r="B11" s="18"/>
      <c r="C11" s="18"/>
      <c r="D11" s="18">
        <f t="shared" si="1"/>
        <v>0</v>
      </c>
      <c r="E11" s="18">
        <f>B11*A3</f>
        <v>0</v>
      </c>
      <c r="F11" s="18">
        <f t="shared" si="2"/>
        <v>0</v>
      </c>
      <c r="G11" s="59"/>
      <c r="H11" s="18"/>
      <c r="I11" s="89">
        <f t="shared" si="3"/>
        <v>0</v>
      </c>
      <c r="J11" s="116"/>
      <c r="K11" s="3">
        <f t="shared" si="4"/>
        <v>0</v>
      </c>
      <c r="L11" s="3"/>
    </row>
    <row r="12">
      <c r="A12" s="2"/>
      <c r="B12" s="89"/>
      <c r="C12" s="89"/>
      <c r="D12" s="18">
        <f t="shared" si="1"/>
        <v>0</v>
      </c>
      <c r="E12" s="18">
        <f>B12*A3</f>
        <v>0</v>
      </c>
      <c r="F12" s="18">
        <f t="shared" si="2"/>
        <v>0</v>
      </c>
      <c r="G12" s="148" t="s">
        <v>528</v>
      </c>
      <c r="H12" s="18"/>
      <c r="I12" s="89">
        <f t="shared" si="3"/>
        <v>0</v>
      </c>
      <c r="J12" s="116"/>
      <c r="K12" s="3">
        <f t="shared" si="4"/>
        <v>0</v>
      </c>
      <c r="L12" s="3"/>
    </row>
    <row r="13">
      <c r="A13" s="2"/>
      <c r="B13" s="89"/>
      <c r="C13" s="89"/>
      <c r="D13" s="18">
        <f t="shared" si="1"/>
        <v>0</v>
      </c>
      <c r="E13" s="18">
        <f>B13*A3</f>
        <v>0</v>
      </c>
      <c r="F13" s="18">
        <f t="shared" si="2"/>
        <v>0</v>
      </c>
      <c r="G13" s="142"/>
      <c r="H13" s="18"/>
      <c r="I13" s="89">
        <f t="shared" si="3"/>
        <v>0</v>
      </c>
      <c r="J13" s="116"/>
      <c r="K13" s="3">
        <f t="shared" si="4"/>
        <v>0</v>
      </c>
      <c r="L13" s="3"/>
    </row>
    <row r="14">
      <c r="A14" s="1"/>
      <c r="B14" s="89"/>
      <c r="C14" s="89"/>
      <c r="D14" s="18">
        <f t="shared" si="1"/>
        <v>0</v>
      </c>
      <c r="E14" s="18">
        <f>B14*A3</f>
        <v>0</v>
      </c>
      <c r="F14" s="18">
        <f t="shared" si="2"/>
        <v>0</v>
      </c>
      <c r="G14" s="142"/>
      <c r="H14" s="18"/>
      <c r="I14" s="89">
        <f t="shared" si="3"/>
        <v>0</v>
      </c>
      <c r="J14" s="116"/>
      <c r="K14" s="3">
        <f t="shared" si="4"/>
        <v>0</v>
      </c>
      <c r="L14" s="3"/>
    </row>
    <row r="15">
      <c r="A15" s="1"/>
      <c r="B15" s="89"/>
      <c r="C15" s="89"/>
      <c r="D15" s="18">
        <f t="shared" si="1"/>
        <v>0</v>
      </c>
      <c r="E15" s="18">
        <f>B15*A3</f>
        <v>0</v>
      </c>
      <c r="F15" s="18">
        <f t="shared" si="2"/>
        <v>0</v>
      </c>
      <c r="G15" s="142"/>
      <c r="H15" s="18"/>
      <c r="I15" s="89">
        <f t="shared" si="3"/>
        <v>0</v>
      </c>
      <c r="J15" s="116"/>
      <c r="K15" s="3">
        <f t="shared" si="4"/>
        <v>0</v>
      </c>
      <c r="L15" s="3"/>
    </row>
    <row r="16">
      <c r="A16" s="31"/>
      <c r="B16" s="89"/>
      <c r="C16" s="89"/>
      <c r="D16" s="95">
        <f t="shared" si="1"/>
        <v>0</v>
      </c>
      <c r="E16" s="95">
        <f>B16*A3</f>
        <v>0</v>
      </c>
      <c r="F16" s="18">
        <f t="shared" si="2"/>
        <v>0</v>
      </c>
      <c r="G16" s="87"/>
      <c r="H16" s="18"/>
      <c r="I16" s="89">
        <f t="shared" si="3"/>
        <v>0</v>
      </c>
      <c r="J16" s="118"/>
      <c r="K16" s="3">
        <f t="shared" si="4"/>
        <v>0</v>
      </c>
      <c r="L16" s="3"/>
    </row>
    <row r="17">
      <c r="A17" s="31"/>
      <c r="B17" s="89"/>
      <c r="C17" s="89"/>
      <c r="D17" s="18">
        <f t="shared" si="1"/>
        <v>0</v>
      </c>
      <c r="E17" s="18">
        <f>B17*A3</f>
        <v>0</v>
      </c>
      <c r="F17" s="18">
        <f t="shared" si="2"/>
        <v>0</v>
      </c>
      <c r="G17" s="143">
        <f>F19/A3</f>
        <v>0.2671</v>
      </c>
      <c r="H17" s="18"/>
      <c r="I17" s="89">
        <f t="shared" si="3"/>
        <v>0</v>
      </c>
      <c r="J17" s="3"/>
      <c r="K17" s="3">
        <f t="shared" si="4"/>
        <v>0</v>
      </c>
      <c r="L17" s="3"/>
    </row>
    <row r="18">
      <c r="A18" s="31"/>
      <c r="B18" s="89"/>
      <c r="C18" s="89"/>
      <c r="D18" s="18">
        <f t="shared" si="1"/>
        <v>0</v>
      </c>
      <c r="E18" s="18">
        <f>B18*A3</f>
        <v>0</v>
      </c>
      <c r="F18" s="18">
        <f t="shared" si="2"/>
        <v>0</v>
      </c>
      <c r="G18" s="142"/>
      <c r="H18" s="18"/>
      <c r="I18" s="89">
        <f t="shared" si="3"/>
        <v>0</v>
      </c>
      <c r="J18" s="3"/>
      <c r="K18" s="3">
        <f t="shared" si="4"/>
        <v>0</v>
      </c>
      <c r="L18" s="3"/>
    </row>
    <row r="19">
      <c r="A19" s="4" t="s">
        <v>495</v>
      </c>
      <c r="B19" s="97">
        <f>SUM(B5:B18)</f>
        <v>0.2671</v>
      </c>
      <c r="C19" s="96"/>
      <c r="D19" s="97">
        <f t="shared" ref="D19:F19" si="5">SUM(D5:D18)</f>
        <v>0.2671</v>
      </c>
      <c r="E19" s="97">
        <f t="shared" si="5"/>
        <v>1.0684</v>
      </c>
      <c r="F19" s="97">
        <f t="shared" si="5"/>
        <v>1.0684</v>
      </c>
      <c r="G19" s="87"/>
      <c r="H19" s="96"/>
      <c r="I19" s="97">
        <f t="shared" ref="I19:L19" si="6">SUM(I5:I18)</f>
        <v>1.2374</v>
      </c>
      <c r="J19" s="98">
        <f t="shared" si="6"/>
        <v>215032</v>
      </c>
      <c r="K19" s="98">
        <f t="shared" si="6"/>
        <v>8914.84</v>
      </c>
      <c r="L19" s="98">
        <f t="shared" si="6"/>
        <v>0</v>
      </c>
    </row>
    <row r="20">
      <c r="A20" s="8"/>
      <c r="B20" s="184"/>
      <c r="C20" s="100"/>
      <c r="D20" s="100"/>
      <c r="E20" s="100"/>
      <c r="F20" s="100"/>
      <c r="G20" s="100"/>
      <c r="H20" s="100"/>
      <c r="I20" s="101" t="s">
        <v>496</v>
      </c>
      <c r="J20" s="100"/>
      <c r="K20" s="100"/>
      <c r="L20" s="101" t="s">
        <v>497</v>
      </c>
    </row>
    <row r="21" ht="15.75" customHeight="1">
      <c r="A21" s="8"/>
      <c r="B21" s="184"/>
      <c r="C21" s="100"/>
      <c r="D21" s="100"/>
      <c r="E21" s="100"/>
      <c r="F21" s="100"/>
      <c r="G21" s="100"/>
      <c r="H21" s="100"/>
      <c r="I21" s="104">
        <f>G17*A3</f>
        <v>1.0684</v>
      </c>
      <c r="J21" s="100"/>
      <c r="K21" s="100"/>
      <c r="L21" s="104"/>
    </row>
    <row r="22" ht="15.75" customHeight="1">
      <c r="A22" s="8"/>
      <c r="B22" s="184"/>
      <c r="C22" s="100"/>
      <c r="D22" s="100"/>
      <c r="E22" s="100"/>
      <c r="F22" s="100"/>
      <c r="G22" s="100"/>
      <c r="H22" s="100"/>
      <c r="I22" s="107"/>
      <c r="J22" s="100"/>
      <c r="K22" s="100"/>
      <c r="L22" s="10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>
      <c r="A23" s="8"/>
      <c r="B23" s="184"/>
      <c r="C23" s="100"/>
      <c r="D23" s="100"/>
      <c r="E23" s="100"/>
      <c r="F23" s="100"/>
      <c r="G23" s="100"/>
      <c r="H23" s="100"/>
      <c r="I23" s="107"/>
      <c r="J23" s="100"/>
      <c r="K23" s="100"/>
      <c r="L23" s="10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5.75" customHeight="1">
      <c r="A24" s="66" t="s">
        <v>58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</row>
    <row r="26" ht="15.75" customHeight="1">
      <c r="A26" s="81">
        <f>('Menu Cíclico'!D22+'Menu Cíclico'!H22+'Menu Cíclico'!L22+'Menu Cíclico'!P22+'Menu Cíclico'!T22+'Menu Cíclico'!X22+'Menu Cíclico'!AB22+'Menu Cíclico'!AF22+'Menu Cíclico'!AJ22+'Menu Cíclico'!AN22+'Menu Cíclico'!AR22+'Menu Cíclico'!AV22+'Menu Cíclico'!AY22+'Menu Cíclico'!BD22+'Menu Cíclico'!BH22)/15</f>
        <v>3.8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47" t="s">
        <v>488</v>
      </c>
      <c r="K26" s="85" t="s">
        <v>489</v>
      </c>
      <c r="L26" s="85" t="s">
        <v>490</v>
      </c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</row>
    <row r="28" ht="15.75" customHeight="1">
      <c r="A28" s="31" t="s">
        <v>549</v>
      </c>
      <c r="B28" s="89">
        <v>0.1</v>
      </c>
      <c r="C28" s="89">
        <v>1.0</v>
      </c>
      <c r="D28" s="18">
        <f t="shared" ref="D28:D41" si="7">C28*B28</f>
        <v>0.1</v>
      </c>
      <c r="E28" s="18">
        <f>B28*A26</f>
        <v>0.38</v>
      </c>
      <c r="F28" s="18">
        <f t="shared" ref="F28:F41" si="8">E28*C28</f>
        <v>0.38</v>
      </c>
      <c r="G28" s="140">
        <v>0.0</v>
      </c>
      <c r="H28" s="18">
        <v>1.2</v>
      </c>
      <c r="I28" s="89">
        <f t="shared" ref="I28:I41" si="9">H28*E28</f>
        <v>0.456</v>
      </c>
      <c r="J28" s="116">
        <f>'Insumos Buffet'!D116</f>
        <v>17668</v>
      </c>
      <c r="K28" s="3">
        <f t="shared" ref="K28:K41" si="10">J28*I28</f>
        <v>8056.608</v>
      </c>
      <c r="L28" s="3"/>
    </row>
    <row r="29" ht="15.75" customHeight="1">
      <c r="A29" s="31" t="s">
        <v>669</v>
      </c>
      <c r="B29" s="89">
        <v>0.04</v>
      </c>
      <c r="C29" s="89">
        <v>1.0</v>
      </c>
      <c r="D29" s="18">
        <f t="shared" si="7"/>
        <v>0.04</v>
      </c>
      <c r="E29" s="18">
        <f>B29*A26</f>
        <v>0.152</v>
      </c>
      <c r="F29" s="18">
        <f t="shared" si="8"/>
        <v>0.152</v>
      </c>
      <c r="G29" s="87"/>
      <c r="H29" s="18">
        <v>1.0</v>
      </c>
      <c r="I29" s="89">
        <f t="shared" si="9"/>
        <v>0.152</v>
      </c>
      <c r="J29" s="116">
        <f>'Insumos Buffet'!D41</f>
        <v>432</v>
      </c>
      <c r="K29" s="3">
        <f t="shared" si="10"/>
        <v>65.664</v>
      </c>
      <c r="L29" s="3"/>
    </row>
    <row r="30" ht="15.75" customHeight="1">
      <c r="A30" s="31" t="s">
        <v>47</v>
      </c>
      <c r="B30" s="18">
        <v>0.01</v>
      </c>
      <c r="C30" s="18">
        <v>1.0</v>
      </c>
      <c r="D30" s="18">
        <f t="shared" si="7"/>
        <v>0.01</v>
      </c>
      <c r="E30" s="18">
        <f>B30*A26</f>
        <v>0.038</v>
      </c>
      <c r="F30" s="18">
        <f t="shared" si="8"/>
        <v>0.038</v>
      </c>
      <c r="G30" s="148" t="s">
        <v>527</v>
      </c>
      <c r="H30" s="18">
        <v>1.0</v>
      </c>
      <c r="I30" s="89">
        <f t="shared" si="9"/>
        <v>0.038</v>
      </c>
      <c r="J30" s="116">
        <f>'Insumos Buffet'!D2</f>
        <v>6820</v>
      </c>
      <c r="K30" s="3">
        <f t="shared" si="10"/>
        <v>259.16</v>
      </c>
      <c r="L30" s="3"/>
    </row>
    <row r="31" ht="15.75" customHeight="1">
      <c r="A31" s="31" t="s">
        <v>147</v>
      </c>
      <c r="B31" s="18">
        <v>0.005</v>
      </c>
      <c r="C31" s="18">
        <v>1.0</v>
      </c>
      <c r="D31" s="18">
        <f t="shared" si="7"/>
        <v>0.005</v>
      </c>
      <c r="E31" s="18">
        <f>B31*A26</f>
        <v>0.019</v>
      </c>
      <c r="F31" s="18">
        <f t="shared" si="8"/>
        <v>0.019</v>
      </c>
      <c r="G31" s="142"/>
      <c r="H31" s="18">
        <v>1.0</v>
      </c>
      <c r="I31" s="89">
        <f t="shared" si="9"/>
        <v>0.019</v>
      </c>
      <c r="J31" s="116">
        <f>'Insumos Buffet'!D6</f>
        <v>16490</v>
      </c>
      <c r="K31" s="3">
        <f t="shared" si="10"/>
        <v>313.31</v>
      </c>
      <c r="L31" s="3"/>
    </row>
    <row r="32" ht="15.75" customHeight="1">
      <c r="A32" s="31" t="s">
        <v>456</v>
      </c>
      <c r="B32" s="18">
        <v>0.01</v>
      </c>
      <c r="C32" s="18">
        <v>1.0</v>
      </c>
      <c r="D32" s="18">
        <f t="shared" si="7"/>
        <v>0.01</v>
      </c>
      <c r="E32" s="18">
        <f>B32*A26</f>
        <v>0.038</v>
      </c>
      <c r="F32" s="18">
        <f t="shared" si="8"/>
        <v>0.038</v>
      </c>
      <c r="G32" s="142"/>
      <c r="H32" s="18">
        <v>1.0</v>
      </c>
      <c r="I32" s="89">
        <f t="shared" si="9"/>
        <v>0.038</v>
      </c>
      <c r="J32" s="116">
        <f>'Insumos Buffet'!D55</f>
        <v>11582</v>
      </c>
      <c r="K32" s="3">
        <f t="shared" si="10"/>
        <v>440.116</v>
      </c>
      <c r="L32" s="3"/>
    </row>
    <row r="33" ht="15.75" customHeight="1">
      <c r="A33" s="31" t="s">
        <v>593</v>
      </c>
      <c r="B33" s="18">
        <v>0.005</v>
      </c>
      <c r="C33" s="18">
        <v>1.0</v>
      </c>
      <c r="D33" s="18">
        <f t="shared" si="7"/>
        <v>0.005</v>
      </c>
      <c r="E33" s="18">
        <f>B33*A26</f>
        <v>0.019</v>
      </c>
      <c r="F33" s="18">
        <f t="shared" si="8"/>
        <v>0.019</v>
      </c>
      <c r="G33" s="87"/>
      <c r="H33" s="18">
        <v>1.0</v>
      </c>
      <c r="I33" s="89">
        <f t="shared" si="9"/>
        <v>0.019</v>
      </c>
      <c r="J33" s="116">
        <f>'Insumos Buffet'!D47</f>
        <v>3007</v>
      </c>
      <c r="K33" s="3">
        <f t="shared" si="10"/>
        <v>57.133</v>
      </c>
      <c r="L33" s="3"/>
    </row>
    <row r="34" ht="15.75" customHeight="1">
      <c r="A34" s="31" t="s">
        <v>671</v>
      </c>
      <c r="B34" s="18">
        <v>0.005</v>
      </c>
      <c r="C34" s="18">
        <v>1.0</v>
      </c>
      <c r="D34" s="18">
        <f t="shared" si="7"/>
        <v>0.005</v>
      </c>
      <c r="E34" s="18">
        <f>B34*A26</f>
        <v>0.019</v>
      </c>
      <c r="F34" s="18">
        <f t="shared" si="8"/>
        <v>0.019</v>
      </c>
      <c r="G34" s="59"/>
      <c r="H34" s="18">
        <v>1.0</v>
      </c>
      <c r="I34" s="89">
        <f t="shared" si="9"/>
        <v>0.019</v>
      </c>
      <c r="J34" s="116">
        <f>'Insumos Buffet'!D75</f>
        <v>76300</v>
      </c>
      <c r="K34" s="3">
        <f t="shared" si="10"/>
        <v>1449.7</v>
      </c>
      <c r="L34" s="3"/>
    </row>
    <row r="35" ht="15.75" customHeight="1">
      <c r="A35" s="31" t="s">
        <v>588</v>
      </c>
      <c r="B35" s="89">
        <v>0.01</v>
      </c>
      <c r="C35" s="89">
        <v>1.0</v>
      </c>
      <c r="D35" s="18">
        <f t="shared" si="7"/>
        <v>0.01</v>
      </c>
      <c r="E35" s="18">
        <f>B35*A26</f>
        <v>0.038</v>
      </c>
      <c r="F35" s="18">
        <f t="shared" si="8"/>
        <v>0.038</v>
      </c>
      <c r="G35" s="148" t="s">
        <v>528</v>
      </c>
      <c r="H35" s="18">
        <v>1.0</v>
      </c>
      <c r="I35" s="89">
        <f t="shared" si="9"/>
        <v>0.038</v>
      </c>
      <c r="J35" s="116">
        <f>'Insumos Buffet'!D3</f>
        <v>21370</v>
      </c>
      <c r="K35" s="3">
        <f t="shared" si="10"/>
        <v>812.06</v>
      </c>
      <c r="L35" s="3"/>
    </row>
    <row r="36" ht="15.75" customHeight="1">
      <c r="A36" s="31" t="s">
        <v>550</v>
      </c>
      <c r="B36" s="89">
        <v>0.01</v>
      </c>
      <c r="C36" s="89">
        <v>1.0</v>
      </c>
      <c r="D36" s="18">
        <f t="shared" si="7"/>
        <v>0.01</v>
      </c>
      <c r="E36" s="18">
        <f>B36*A26</f>
        <v>0.038</v>
      </c>
      <c r="F36" s="18">
        <f t="shared" si="8"/>
        <v>0.038</v>
      </c>
      <c r="G36" s="142"/>
      <c r="H36" s="18">
        <v>1.0</v>
      </c>
      <c r="I36" s="89">
        <f t="shared" si="9"/>
        <v>0.038</v>
      </c>
      <c r="J36" s="116">
        <f>'Insumos Buffet'!D117</f>
        <v>4555</v>
      </c>
      <c r="K36" s="3">
        <f t="shared" si="10"/>
        <v>173.09</v>
      </c>
      <c r="L36" s="3"/>
    </row>
    <row r="37" ht="15.75" customHeight="1">
      <c r="A37" s="31" t="s">
        <v>505</v>
      </c>
      <c r="B37" s="89">
        <v>0.002</v>
      </c>
      <c r="C37" s="89">
        <v>1.0</v>
      </c>
      <c r="D37" s="18">
        <f t="shared" si="7"/>
        <v>0.002</v>
      </c>
      <c r="E37" s="18">
        <f>B37*A26</f>
        <v>0.0076</v>
      </c>
      <c r="F37" s="18">
        <f t="shared" si="8"/>
        <v>0.0076</v>
      </c>
      <c r="G37" s="142"/>
      <c r="H37" s="18">
        <v>1.0</v>
      </c>
      <c r="I37" s="89">
        <f t="shared" si="9"/>
        <v>0.0076</v>
      </c>
      <c r="J37" s="116">
        <f>'Insumos Buffet'!D82</f>
        <v>3200</v>
      </c>
      <c r="K37" s="3">
        <f t="shared" si="10"/>
        <v>24.32</v>
      </c>
      <c r="L37" s="3"/>
    </row>
    <row r="38" ht="15.75" customHeight="1">
      <c r="A38" s="169" t="s">
        <v>494</v>
      </c>
      <c r="B38" s="89">
        <v>1.0E-4</v>
      </c>
      <c r="C38" s="89">
        <v>1.0</v>
      </c>
      <c r="D38" s="18">
        <f t="shared" si="7"/>
        <v>0.0001</v>
      </c>
      <c r="E38" s="18">
        <f>B38*A26</f>
        <v>0.00038</v>
      </c>
      <c r="F38" s="18">
        <f t="shared" si="8"/>
        <v>0.00038</v>
      </c>
      <c r="G38" s="142"/>
      <c r="H38" s="18">
        <v>1.0</v>
      </c>
      <c r="I38" s="89">
        <f t="shared" si="9"/>
        <v>0.00038</v>
      </c>
      <c r="J38" s="116">
        <f>'Insumos Buffet'!D70</f>
        <v>145000</v>
      </c>
      <c r="K38" s="3">
        <f t="shared" si="10"/>
        <v>55.1</v>
      </c>
      <c r="L38" s="3"/>
    </row>
    <row r="39" ht="15.75" customHeight="1">
      <c r="A39" s="163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/>
      <c r="I39" s="89">
        <f t="shared" si="9"/>
        <v>0</v>
      </c>
      <c r="J39" s="118"/>
      <c r="K39" s="3">
        <f t="shared" si="10"/>
        <v>0</v>
      </c>
      <c r="L39" s="3"/>
    </row>
    <row r="40" ht="15.75" customHeight="1">
      <c r="A40" s="163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43">
        <f>F42/A26</f>
        <v>0.1971</v>
      </c>
      <c r="H40" s="18"/>
      <c r="I40" s="89">
        <f t="shared" si="9"/>
        <v>0</v>
      </c>
      <c r="J40" s="3"/>
      <c r="K40" s="3">
        <f t="shared" si="10"/>
        <v>0</v>
      </c>
      <c r="L40" s="3"/>
    </row>
    <row r="41" ht="15.75" customHeight="1">
      <c r="A41" s="2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3">
        <f t="shared" si="10"/>
        <v>0</v>
      </c>
      <c r="L41" s="3"/>
    </row>
    <row r="42" ht="15.75" customHeight="1">
      <c r="A42" s="4" t="s">
        <v>495</v>
      </c>
      <c r="B42" s="97">
        <f>SUM(B28:B41)</f>
        <v>0.1971</v>
      </c>
      <c r="C42" s="96"/>
      <c r="D42" s="97">
        <f t="shared" ref="D42:F42" si="11">SUM(D28:D41)</f>
        <v>0.1971</v>
      </c>
      <c r="E42" s="97">
        <f t="shared" si="11"/>
        <v>0.74898</v>
      </c>
      <c r="F42" s="97">
        <f t="shared" si="11"/>
        <v>0.74898</v>
      </c>
      <c r="G42" s="87"/>
      <c r="H42" s="96"/>
      <c r="I42" s="97">
        <f t="shared" ref="I42:L42" si="12">SUM(I28:I41)</f>
        <v>0.82498</v>
      </c>
      <c r="J42" s="98">
        <f t="shared" si="12"/>
        <v>306424</v>
      </c>
      <c r="K42" s="98">
        <f t="shared" si="12"/>
        <v>11706.261</v>
      </c>
      <c r="L42" s="98">
        <f t="shared" si="12"/>
        <v>0</v>
      </c>
    </row>
    <row r="43" ht="15.75" customHeight="1">
      <c r="A43" s="8"/>
      <c r="B43" s="184"/>
      <c r="C43" s="100"/>
      <c r="D43" s="100"/>
      <c r="E43" s="100"/>
      <c r="F43" s="100"/>
      <c r="G43" s="100"/>
      <c r="H43" s="100"/>
      <c r="I43" s="101" t="s">
        <v>496</v>
      </c>
      <c r="J43" s="100"/>
      <c r="K43" s="100"/>
      <c r="L43" s="101" t="s">
        <v>497</v>
      </c>
    </row>
    <row r="44" ht="15.75" customHeight="1">
      <c r="A44" s="8"/>
      <c r="B44" s="184"/>
      <c r="C44" s="100"/>
      <c r="D44" s="100"/>
      <c r="E44" s="100"/>
      <c r="F44" s="100"/>
      <c r="G44" s="100"/>
      <c r="H44" s="100"/>
      <c r="I44" s="104">
        <f>G40*A26</f>
        <v>0.74898</v>
      </c>
      <c r="J44" s="100"/>
      <c r="K44" s="100"/>
      <c r="L44" s="104"/>
    </row>
    <row r="45" ht="15.75" customHeight="1">
      <c r="B45" s="204"/>
    </row>
    <row r="46" ht="15.75" customHeight="1">
      <c r="B46" s="204"/>
    </row>
    <row r="47" ht="15.75" customHeight="1">
      <c r="A47" s="66" t="s">
        <v>91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</row>
    <row r="49" ht="15.75" customHeight="1">
      <c r="A49" s="81">
        <f>('Menu Cíclico'!D23+'Menu Cíclico'!H23+'Menu Cíclico'!L23+'Menu Cíclico'!P23+'Menu Cíclico'!T23+'Menu Cíclico'!X23+'Menu Cíclico'!AB23+'Menu Cíclico'!AF23+'Menu Cíclico'!AJ23+'Menu Cíclico'!AN23+'Menu Cíclico'!AR23+'Menu Cíclico'!AV23+'Menu Cíclico'!AZ23+'Menu Cíclico'!BD23+'Menu Cíclico'!BH23)/15</f>
        <v>4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</row>
    <row r="51" ht="15.75" customHeight="1">
      <c r="A51" s="166" t="s">
        <v>458</v>
      </c>
      <c r="B51" s="158">
        <v>0.15</v>
      </c>
      <c r="C51" s="89">
        <v>1.0</v>
      </c>
      <c r="D51" s="18">
        <f t="shared" ref="D51:D64" si="13">C51*B51</f>
        <v>0.15</v>
      </c>
      <c r="E51" s="18">
        <f>B51*A49</f>
        <v>0.6</v>
      </c>
      <c r="F51" s="18">
        <f t="shared" ref="F51:F64" si="14">E51*C51</f>
        <v>0.6</v>
      </c>
      <c r="G51" s="140">
        <v>0.0</v>
      </c>
      <c r="H51" s="18">
        <v>1.175</v>
      </c>
      <c r="I51" s="89">
        <f t="shared" ref="I51:I64" si="15">H51*E51</f>
        <v>0.705</v>
      </c>
      <c r="J51" s="116">
        <f>'Insumos Buffet'!D90</f>
        <v>4190</v>
      </c>
      <c r="K51" s="3">
        <f t="shared" ref="K51:K64" si="16">J51*I51</f>
        <v>2953.95</v>
      </c>
      <c r="L51" s="3"/>
    </row>
    <row r="52" ht="15.75" customHeight="1">
      <c r="A52" s="166" t="s">
        <v>502</v>
      </c>
      <c r="B52" s="158">
        <v>0.08</v>
      </c>
      <c r="C52" s="89">
        <v>1.0</v>
      </c>
      <c r="D52" s="18">
        <f t="shared" si="13"/>
        <v>0.08</v>
      </c>
      <c r="E52" s="18">
        <f>B52*A49</f>
        <v>0.32</v>
      </c>
      <c r="F52" s="18">
        <f t="shared" si="14"/>
        <v>0.32</v>
      </c>
      <c r="G52" s="87"/>
      <c r="H52" s="18">
        <v>1.0</v>
      </c>
      <c r="I52" s="89">
        <f t="shared" si="15"/>
        <v>0.32</v>
      </c>
      <c r="J52" s="116">
        <f>'Insumos Buffet'!D73</f>
        <v>20363</v>
      </c>
      <c r="K52" s="3">
        <f t="shared" si="16"/>
        <v>6516.16</v>
      </c>
      <c r="L52" s="3"/>
    </row>
    <row r="53" ht="15.75" customHeight="1">
      <c r="A53" s="166" t="s">
        <v>193</v>
      </c>
      <c r="B53" s="205">
        <v>0.002</v>
      </c>
      <c r="C53" s="18">
        <v>1.0</v>
      </c>
      <c r="D53" s="18">
        <f t="shared" si="13"/>
        <v>0.002</v>
      </c>
      <c r="E53" s="18">
        <f>B53*A49</f>
        <v>0.008</v>
      </c>
      <c r="F53" s="18">
        <f t="shared" si="14"/>
        <v>0.008</v>
      </c>
      <c r="G53" s="148" t="s">
        <v>527</v>
      </c>
      <c r="H53" s="18">
        <v>1.3</v>
      </c>
      <c r="I53" s="89">
        <f t="shared" si="15"/>
        <v>0.0104</v>
      </c>
      <c r="J53" s="116">
        <f>'Insumos Buffet'!D7</f>
        <v>46231</v>
      </c>
      <c r="K53" s="3">
        <f t="shared" si="16"/>
        <v>480.8024</v>
      </c>
      <c r="L53" s="3"/>
    </row>
    <row r="54" ht="15.75" customHeight="1">
      <c r="A54" s="166" t="s">
        <v>47</v>
      </c>
      <c r="B54" s="205">
        <f>0.08/6</f>
        <v>0.01333333333</v>
      </c>
      <c r="C54" s="18">
        <v>1.0</v>
      </c>
      <c r="D54" s="18">
        <f t="shared" si="13"/>
        <v>0.01333333333</v>
      </c>
      <c r="E54" s="18">
        <f>B54*A49</f>
        <v>0.05333333333</v>
      </c>
      <c r="F54" s="18">
        <f t="shared" si="14"/>
        <v>0.05333333333</v>
      </c>
      <c r="G54" s="142"/>
      <c r="H54" s="18">
        <v>1.0</v>
      </c>
      <c r="I54" s="89">
        <f t="shared" si="15"/>
        <v>0.05333333333</v>
      </c>
      <c r="J54" s="116">
        <f>'Insumos Buffet'!D2</f>
        <v>6820</v>
      </c>
      <c r="K54" s="3">
        <f t="shared" si="16"/>
        <v>363.7333333</v>
      </c>
      <c r="L54" s="3"/>
    </row>
    <row r="55" ht="15.75" customHeight="1">
      <c r="A55" s="166" t="s">
        <v>505</v>
      </c>
      <c r="B55" s="205">
        <v>0.002</v>
      </c>
      <c r="C55" s="18">
        <v>1.0</v>
      </c>
      <c r="D55" s="18">
        <f t="shared" si="13"/>
        <v>0.002</v>
      </c>
      <c r="E55" s="18">
        <f>B55*A49</f>
        <v>0.008</v>
      </c>
      <c r="F55" s="18">
        <f t="shared" si="14"/>
        <v>0.008</v>
      </c>
      <c r="G55" s="142"/>
      <c r="H55" s="18">
        <v>1.0</v>
      </c>
      <c r="I55" s="89">
        <f t="shared" si="15"/>
        <v>0.008</v>
      </c>
      <c r="J55" s="116">
        <f>'Insumos Buffet'!D82</f>
        <v>3200</v>
      </c>
      <c r="K55" s="3">
        <f t="shared" si="16"/>
        <v>25.6</v>
      </c>
      <c r="L55" s="3"/>
    </row>
    <row r="56" ht="15.75" customHeight="1">
      <c r="A56" s="169" t="s">
        <v>494</v>
      </c>
      <c r="B56" s="205">
        <v>1.0E-4</v>
      </c>
      <c r="C56" s="18">
        <v>1.0</v>
      </c>
      <c r="D56" s="18">
        <f t="shared" si="13"/>
        <v>0.0001</v>
      </c>
      <c r="E56" s="18">
        <f>B56*A49</f>
        <v>0.0004</v>
      </c>
      <c r="F56" s="18">
        <f t="shared" si="14"/>
        <v>0.0004</v>
      </c>
      <c r="G56" s="87"/>
      <c r="H56" s="18">
        <v>1.0</v>
      </c>
      <c r="I56" s="89">
        <f t="shared" si="15"/>
        <v>0.0004</v>
      </c>
      <c r="J56" s="116">
        <f>'Insumos Buffet'!D70</f>
        <v>145000</v>
      </c>
      <c r="K56" s="3">
        <f t="shared" si="16"/>
        <v>58</v>
      </c>
      <c r="L56" s="3"/>
    </row>
    <row r="57" ht="15.75" customHeight="1">
      <c r="A57" s="2"/>
      <c r="B57" s="18"/>
      <c r="C57" s="18"/>
      <c r="D57" s="18">
        <f t="shared" si="13"/>
        <v>0</v>
      </c>
      <c r="E57" s="18">
        <f>B57*A49</f>
        <v>0</v>
      </c>
      <c r="F57" s="18">
        <f t="shared" si="14"/>
        <v>0</v>
      </c>
      <c r="G57" s="59"/>
      <c r="H57" s="18"/>
      <c r="I57" s="89">
        <f t="shared" si="15"/>
        <v>0</v>
      </c>
      <c r="J57" s="116"/>
      <c r="K57" s="3">
        <f t="shared" si="16"/>
        <v>0</v>
      </c>
      <c r="L57" s="3"/>
    </row>
    <row r="58" ht="15.75" customHeight="1">
      <c r="A58" s="2"/>
      <c r="B58" s="89"/>
      <c r="C58" s="89"/>
      <c r="D58" s="18">
        <f t="shared" si="13"/>
        <v>0</v>
      </c>
      <c r="E58" s="18">
        <f>B58*A49</f>
        <v>0</v>
      </c>
      <c r="F58" s="18">
        <f t="shared" si="14"/>
        <v>0</v>
      </c>
      <c r="G58" s="148" t="s">
        <v>528</v>
      </c>
      <c r="H58" s="18"/>
      <c r="I58" s="89">
        <f t="shared" si="15"/>
        <v>0</v>
      </c>
      <c r="J58" s="116"/>
      <c r="K58" s="3">
        <f t="shared" si="16"/>
        <v>0</v>
      </c>
      <c r="L58" s="3"/>
    </row>
    <row r="59" ht="15.75" customHeight="1">
      <c r="A59" s="2"/>
      <c r="B59" s="89"/>
      <c r="C59" s="89"/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</row>
    <row r="60" ht="15.75" customHeight="1">
      <c r="A60" s="1"/>
      <c r="B60" s="89"/>
      <c r="C60" s="89"/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</row>
    <row r="61" ht="15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</row>
    <row r="62" ht="15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</row>
    <row r="63" ht="15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0.2474333333</v>
      </c>
      <c r="H63" s="18"/>
      <c r="I63" s="89">
        <f t="shared" si="15"/>
        <v>0</v>
      </c>
      <c r="J63" s="3"/>
      <c r="K63" s="3">
        <f t="shared" si="16"/>
        <v>0</v>
      </c>
      <c r="L63" s="3"/>
    </row>
    <row r="64" ht="15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</row>
    <row r="65" ht="15.75" customHeight="1">
      <c r="A65" s="4" t="s">
        <v>495</v>
      </c>
      <c r="B65" s="97">
        <f>SUM(B51:B64)</f>
        <v>0.2474333333</v>
      </c>
      <c r="C65" s="96"/>
      <c r="D65" s="97">
        <f t="shared" ref="D65:F65" si="17">SUM(D51:D64)</f>
        <v>0.2474333333</v>
      </c>
      <c r="E65" s="97">
        <f t="shared" si="17"/>
        <v>0.9897333333</v>
      </c>
      <c r="F65" s="97">
        <f t="shared" si="17"/>
        <v>0.9897333333</v>
      </c>
      <c r="G65" s="87"/>
      <c r="H65" s="96"/>
      <c r="I65" s="97">
        <f t="shared" ref="I65:L65" si="18">SUM(I51:I64)</f>
        <v>1.097133333</v>
      </c>
      <c r="J65" s="98">
        <f t="shared" si="18"/>
        <v>225804</v>
      </c>
      <c r="K65" s="98">
        <f t="shared" si="18"/>
        <v>10398.24573</v>
      </c>
      <c r="L65" s="98">
        <f t="shared" si="18"/>
        <v>0</v>
      </c>
    </row>
    <row r="66" ht="15.75" customHeight="1">
      <c r="A66" s="8"/>
      <c r="B66" s="184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</row>
    <row r="67" ht="15.75" customHeight="1">
      <c r="A67" s="8"/>
      <c r="B67" s="184"/>
      <c r="C67" s="100"/>
      <c r="D67" s="100"/>
      <c r="E67" s="100"/>
      <c r="F67" s="100"/>
      <c r="G67" s="100"/>
      <c r="H67" s="100"/>
      <c r="I67" s="104">
        <f>G63*A49</f>
        <v>0.9897333333</v>
      </c>
      <c r="J67" s="100"/>
      <c r="K67" s="100"/>
      <c r="L67" s="104"/>
    </row>
    <row r="68" ht="15.75" customHeight="1">
      <c r="B68" s="204"/>
    </row>
    <row r="69" ht="15.75" customHeight="1">
      <c r="A69" s="77"/>
      <c r="B69" s="204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5.75" customHeight="1">
      <c r="A70" s="66" t="s">
        <v>200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5.75" customHeight="1">
      <c r="A72" s="81">
        <f>('Menu Cíclico'!D24+'Menu Cíclico'!H24+'Menu Cíclico'!L24+'Menu Cíclico'!P24+'Menu Cíclico'!T24+'Menu Cíclico'!X24+'Menu Cíclico'!AB24+'Menu Cíclico'!AF24+'Menu Cíclico'!AJ24+'Menu Cíclico'!AN24+'Menu Cíclico'!AR24+'Menu Cíclico'!AV24+'Menu Cíclico'!AZ24+'Menu Cíclico'!BD24+'Menu Cíclico'!BH24)/15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206" t="s">
        <v>489</v>
      </c>
      <c r="L72" s="85" t="s">
        <v>490</v>
      </c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</row>
    <row r="74" ht="15.75" customHeight="1">
      <c r="A74" s="183" t="s">
        <v>229</v>
      </c>
      <c r="B74" s="89">
        <v>0.03</v>
      </c>
      <c r="C74" s="89">
        <v>3.0</v>
      </c>
      <c r="D74" s="18">
        <f t="shared" ref="D74:D87" si="19">C74*B74</f>
        <v>0.09</v>
      </c>
      <c r="E74" s="18">
        <f>A72*B74</f>
        <v>0.12</v>
      </c>
      <c r="F74" s="18">
        <f t="shared" ref="F74:F85" si="20">E74*C74</f>
        <v>0.36</v>
      </c>
      <c r="G74" s="140">
        <v>0.0</v>
      </c>
      <c r="H74" s="18">
        <v>1.0</v>
      </c>
      <c r="I74" s="89">
        <f t="shared" ref="I74:I87" si="21">H74*E74</f>
        <v>0.12</v>
      </c>
      <c r="J74" s="116">
        <f>'Insumos Buffet'!D9</f>
        <v>4311</v>
      </c>
      <c r="K74" s="198">
        <f t="shared" ref="K74:K87" si="22">J74*I74</f>
        <v>517.32</v>
      </c>
      <c r="L74" s="3"/>
    </row>
    <row r="75" ht="15.75" customHeight="1">
      <c r="A75" s="169" t="s">
        <v>260</v>
      </c>
      <c r="B75" s="89">
        <v>0.01</v>
      </c>
      <c r="C75" s="89">
        <v>1.0</v>
      </c>
      <c r="D75" s="18">
        <f t="shared" si="19"/>
        <v>0.01</v>
      </c>
      <c r="E75" s="18">
        <f>B75*A72</f>
        <v>0.04</v>
      </c>
      <c r="F75" s="18">
        <f t="shared" si="20"/>
        <v>0.04</v>
      </c>
      <c r="G75" s="87"/>
      <c r="H75" s="18">
        <v>1.0</v>
      </c>
      <c r="I75" s="89">
        <f t="shared" si="21"/>
        <v>0.04</v>
      </c>
      <c r="J75" s="116">
        <f>'Insumos Buffet'!D10</f>
        <v>9535</v>
      </c>
      <c r="K75" s="198">
        <f t="shared" si="22"/>
        <v>381.4</v>
      </c>
      <c r="L75" s="3"/>
    </row>
    <row r="76" ht="15.75" customHeight="1">
      <c r="A76" s="169" t="s">
        <v>459</v>
      </c>
      <c r="B76" s="18">
        <v>0.02</v>
      </c>
      <c r="C76" s="18">
        <v>1.0</v>
      </c>
      <c r="D76" s="18">
        <f t="shared" si="19"/>
        <v>0.02</v>
      </c>
      <c r="E76" s="18">
        <f>B76*A72</f>
        <v>0.08</v>
      </c>
      <c r="F76" s="18">
        <f t="shared" si="20"/>
        <v>0.08</v>
      </c>
      <c r="G76" s="148" t="s">
        <v>527</v>
      </c>
      <c r="H76" s="18">
        <v>1.125</v>
      </c>
      <c r="I76" s="89">
        <f t="shared" si="21"/>
        <v>0.09</v>
      </c>
      <c r="J76" s="116">
        <f>'Insumos Buffet'!D96</f>
        <v>2328</v>
      </c>
      <c r="K76" s="198">
        <f t="shared" si="22"/>
        <v>209.52</v>
      </c>
      <c r="L76" s="3"/>
    </row>
    <row r="77" ht="15.75" customHeight="1">
      <c r="A77" s="169" t="s">
        <v>378</v>
      </c>
      <c r="B77" s="18">
        <v>0.02</v>
      </c>
      <c r="C77" s="18">
        <v>1.0</v>
      </c>
      <c r="D77" s="18">
        <f t="shared" si="19"/>
        <v>0.02</v>
      </c>
      <c r="E77" s="18">
        <f>B77*A72</f>
        <v>0.08</v>
      </c>
      <c r="F77" s="18">
        <f t="shared" si="20"/>
        <v>0.08</v>
      </c>
      <c r="G77" s="142"/>
      <c r="H77" s="18">
        <v>1.0</v>
      </c>
      <c r="I77" s="89">
        <f t="shared" si="21"/>
        <v>0.08</v>
      </c>
      <c r="J77" s="116">
        <f>'Insumos Buffet'!D25</f>
        <v>12732</v>
      </c>
      <c r="K77" s="198">
        <f t="shared" si="22"/>
        <v>1018.56</v>
      </c>
      <c r="L77" s="3"/>
    </row>
    <row r="78" ht="15.75" customHeight="1">
      <c r="A78" s="169" t="s">
        <v>434</v>
      </c>
      <c r="B78" s="18">
        <v>0.01</v>
      </c>
      <c r="C78" s="18">
        <v>1.0</v>
      </c>
      <c r="D78" s="18">
        <f t="shared" si="19"/>
        <v>0.01</v>
      </c>
      <c r="E78" s="18">
        <f>B78*A72</f>
        <v>0.04</v>
      </c>
      <c r="F78" s="18">
        <f t="shared" si="20"/>
        <v>0.04</v>
      </c>
      <c r="G78" s="142"/>
      <c r="H78" s="18">
        <v>1.125</v>
      </c>
      <c r="I78" s="89">
        <f t="shared" si="21"/>
        <v>0.045</v>
      </c>
      <c r="J78" s="116">
        <f>'Insumos Buffet'!D50</f>
        <v>5280</v>
      </c>
      <c r="K78" s="198">
        <f t="shared" si="22"/>
        <v>237.6</v>
      </c>
      <c r="L78" s="3"/>
    </row>
    <row r="79" ht="15.75" customHeight="1">
      <c r="A79" s="169" t="s">
        <v>452</v>
      </c>
      <c r="B79" s="18">
        <v>0.005</v>
      </c>
      <c r="C79" s="18">
        <v>1.0</v>
      </c>
      <c r="D79" s="18">
        <f t="shared" si="19"/>
        <v>0.005</v>
      </c>
      <c r="E79" s="18">
        <f>B79*A72</f>
        <v>0.02</v>
      </c>
      <c r="F79" s="18">
        <f t="shared" si="20"/>
        <v>0.02</v>
      </c>
      <c r="G79" s="87"/>
      <c r="H79" s="18">
        <v>1.0</v>
      </c>
      <c r="I79" s="89">
        <f t="shared" si="21"/>
        <v>0.02</v>
      </c>
      <c r="J79" s="116">
        <f>'Insumos Buffet'!D54</f>
        <v>11402</v>
      </c>
      <c r="K79" s="198">
        <f t="shared" si="22"/>
        <v>228.04</v>
      </c>
      <c r="L79" s="3"/>
    </row>
    <row r="80" ht="15.75" customHeight="1">
      <c r="A80" s="169" t="s">
        <v>523</v>
      </c>
      <c r="B80" s="18">
        <v>0.005</v>
      </c>
      <c r="C80" s="18">
        <v>1.0</v>
      </c>
      <c r="D80" s="18">
        <f t="shared" si="19"/>
        <v>0.005</v>
      </c>
      <c r="E80" s="18">
        <f>B80*A72</f>
        <v>0.02</v>
      </c>
      <c r="F80" s="18">
        <f t="shared" si="20"/>
        <v>0.02</v>
      </c>
      <c r="G80" s="59"/>
      <c r="H80" s="18">
        <v>1.0</v>
      </c>
      <c r="I80" s="89">
        <f t="shared" si="21"/>
        <v>0.02</v>
      </c>
      <c r="J80" s="116">
        <f>'Insumos Buffet'!D93</f>
        <v>12600</v>
      </c>
      <c r="K80" s="198">
        <f t="shared" si="22"/>
        <v>252</v>
      </c>
      <c r="L80" s="3"/>
    </row>
    <row r="81" ht="15.75" customHeight="1">
      <c r="A81" s="169" t="s">
        <v>505</v>
      </c>
      <c r="B81" s="89">
        <v>0.002</v>
      </c>
      <c r="C81" s="89">
        <v>1.0</v>
      </c>
      <c r="D81" s="18">
        <f t="shared" si="19"/>
        <v>0.002</v>
      </c>
      <c r="E81" s="18">
        <f>B81*A72</f>
        <v>0.008</v>
      </c>
      <c r="F81" s="18">
        <f t="shared" si="20"/>
        <v>0.008</v>
      </c>
      <c r="G81" s="148" t="s">
        <v>528</v>
      </c>
      <c r="H81" s="18">
        <v>1.0</v>
      </c>
      <c r="I81" s="89">
        <f t="shared" si="21"/>
        <v>0.008</v>
      </c>
      <c r="J81" s="116">
        <f>'Insumos Buffet'!D82</f>
        <v>3200</v>
      </c>
      <c r="K81" s="198">
        <f t="shared" si="22"/>
        <v>25.6</v>
      </c>
      <c r="L81" s="3"/>
    </row>
    <row r="82" ht="15.75" customHeight="1">
      <c r="A82" s="169" t="s">
        <v>494</v>
      </c>
      <c r="B82" s="89">
        <v>1.0E-4</v>
      </c>
      <c r="C82" s="89">
        <v>1.0</v>
      </c>
      <c r="D82" s="18">
        <f t="shared" si="19"/>
        <v>0.0001</v>
      </c>
      <c r="E82" s="18">
        <f>B82*A72</f>
        <v>0.0004</v>
      </c>
      <c r="F82" s="18">
        <f t="shared" si="20"/>
        <v>0.0004</v>
      </c>
      <c r="G82" s="142"/>
      <c r="H82" s="18">
        <v>1.0</v>
      </c>
      <c r="I82" s="89">
        <f t="shared" si="21"/>
        <v>0.0004</v>
      </c>
      <c r="J82" s="116">
        <f>'Insumos Buffet'!D70</f>
        <v>145000</v>
      </c>
      <c r="K82" s="198">
        <f t="shared" si="22"/>
        <v>58</v>
      </c>
      <c r="L82" s="3"/>
    </row>
    <row r="83" ht="15.75" customHeight="1">
      <c r="A83" s="169" t="s">
        <v>433</v>
      </c>
      <c r="B83" s="89">
        <v>0.01</v>
      </c>
      <c r="C83" s="89">
        <v>1.0</v>
      </c>
      <c r="D83" s="18">
        <f t="shared" si="19"/>
        <v>0.01</v>
      </c>
      <c r="E83" s="18">
        <f>B83*A72</f>
        <v>0.04</v>
      </c>
      <c r="F83" s="18">
        <f t="shared" si="20"/>
        <v>0.04</v>
      </c>
      <c r="G83" s="142"/>
      <c r="H83" s="18">
        <v>1.125</v>
      </c>
      <c r="I83" s="89">
        <f t="shared" si="21"/>
        <v>0.045</v>
      </c>
      <c r="J83" s="116">
        <f>'Insumos Buffet'!D49</f>
        <v>18397</v>
      </c>
      <c r="K83" s="198">
        <f t="shared" si="22"/>
        <v>827.865</v>
      </c>
      <c r="L83" s="3"/>
    </row>
    <row r="84" ht="15.75" customHeight="1">
      <c r="A84" s="169" t="s">
        <v>476</v>
      </c>
      <c r="B84" s="89">
        <v>0.001</v>
      </c>
      <c r="C84" s="89">
        <v>1.0</v>
      </c>
      <c r="D84" s="18">
        <f t="shared" si="19"/>
        <v>0.001</v>
      </c>
      <c r="E84" s="18">
        <f>B84*A72</f>
        <v>0.004</v>
      </c>
      <c r="F84" s="18">
        <f t="shared" si="20"/>
        <v>0.004</v>
      </c>
      <c r="G84" s="142"/>
      <c r="H84" s="18">
        <v>1.2</v>
      </c>
      <c r="I84" s="89">
        <f t="shared" si="21"/>
        <v>0.0048</v>
      </c>
      <c r="J84" s="116">
        <f>'Insumos Buffet'!D68</f>
        <v>48684</v>
      </c>
      <c r="K84" s="198">
        <f t="shared" si="22"/>
        <v>233.6832</v>
      </c>
      <c r="L84" s="3"/>
    </row>
    <row r="85" ht="15.75" customHeight="1">
      <c r="A85" s="31" t="s">
        <v>517</v>
      </c>
      <c r="B85" s="89">
        <v>0.09</v>
      </c>
      <c r="C85" s="89">
        <v>1.0</v>
      </c>
      <c r="D85" s="95">
        <f t="shared" si="19"/>
        <v>0.09</v>
      </c>
      <c r="E85" s="95">
        <f>B85*A72</f>
        <v>0.36</v>
      </c>
      <c r="F85" s="95">
        <f t="shared" si="20"/>
        <v>0.36</v>
      </c>
      <c r="G85" s="87"/>
      <c r="H85" s="18">
        <v>1.0</v>
      </c>
      <c r="I85" s="89">
        <f t="shared" si="21"/>
        <v>0.36</v>
      </c>
      <c r="J85" s="118"/>
      <c r="K85" s="198">
        <f t="shared" si="22"/>
        <v>0</v>
      </c>
      <c r="L85" s="3"/>
    </row>
    <row r="86" ht="15.75" customHeight="1">
      <c r="A86" s="31"/>
      <c r="B86" s="89"/>
      <c r="C86" s="89"/>
      <c r="D86" s="18">
        <f t="shared" si="19"/>
        <v>0</v>
      </c>
      <c r="E86" s="18">
        <f>A72*B86</f>
        <v>0</v>
      </c>
      <c r="F86" s="18">
        <v>0.0</v>
      </c>
      <c r="G86" s="143">
        <f>F88/A72</f>
        <v>0.2631</v>
      </c>
      <c r="H86" s="18"/>
      <c r="I86" s="89">
        <f t="shared" si="21"/>
        <v>0</v>
      </c>
      <c r="J86" s="3"/>
      <c r="K86" s="198">
        <f t="shared" si="22"/>
        <v>0</v>
      </c>
      <c r="L86" s="3"/>
    </row>
    <row r="87" ht="15.75" customHeight="1">
      <c r="A87" s="31"/>
      <c r="B87" s="89"/>
      <c r="C87" s="89"/>
      <c r="D87" s="18">
        <f t="shared" si="19"/>
        <v>0</v>
      </c>
      <c r="E87" s="18">
        <f>A72*B87</f>
        <v>0</v>
      </c>
      <c r="F87" s="18">
        <v>0.0</v>
      </c>
      <c r="G87" s="142"/>
      <c r="H87" s="18"/>
      <c r="I87" s="89">
        <f t="shared" si="21"/>
        <v>0</v>
      </c>
      <c r="J87" s="3"/>
      <c r="K87" s="198">
        <f t="shared" si="22"/>
        <v>0</v>
      </c>
      <c r="L87" s="3"/>
    </row>
    <row r="88" ht="15.75" customHeight="1">
      <c r="A88" s="4" t="s">
        <v>495</v>
      </c>
      <c r="B88" s="18">
        <f>SUM(B74:B87)</f>
        <v>0.2031</v>
      </c>
      <c r="C88" s="96"/>
      <c r="D88" s="18">
        <f t="shared" ref="D88:F88" si="23">SUM(D74:D87)</f>
        <v>0.2631</v>
      </c>
      <c r="E88" s="18">
        <f t="shared" si="23"/>
        <v>0.8124</v>
      </c>
      <c r="F88" s="18">
        <f t="shared" si="23"/>
        <v>1.0524</v>
      </c>
      <c r="G88" s="87"/>
      <c r="H88" s="96"/>
      <c r="I88" s="97">
        <f t="shared" ref="I88:L88" si="24">SUM(I74:I87)</f>
        <v>0.8332</v>
      </c>
      <c r="J88" s="98">
        <f t="shared" si="24"/>
        <v>273469</v>
      </c>
      <c r="K88" s="199">
        <f t="shared" si="24"/>
        <v>3989.5882</v>
      </c>
      <c r="L88" s="98">
        <f t="shared" si="24"/>
        <v>0</v>
      </c>
    </row>
    <row r="89" ht="15.75" customHeight="1">
      <c r="A89" s="77"/>
      <c r="B89" s="184"/>
      <c r="C89" s="100"/>
      <c r="D89" s="100"/>
      <c r="E89" s="100"/>
      <c r="F89" s="100"/>
      <c r="G89" s="100"/>
      <c r="H89" s="100"/>
      <c r="I89" s="101" t="s">
        <v>496</v>
      </c>
      <c r="J89" s="100"/>
      <c r="K89" s="200"/>
      <c r="L89" s="101" t="s">
        <v>497</v>
      </c>
    </row>
    <row r="90" ht="15.75" customHeight="1">
      <c r="A90" s="77"/>
      <c r="B90" s="184"/>
      <c r="C90" s="100"/>
      <c r="D90" s="100"/>
      <c r="E90" s="100"/>
      <c r="F90" s="100"/>
      <c r="G90" s="100"/>
      <c r="H90" s="100"/>
      <c r="I90" s="104">
        <f>G86*A72</f>
        <v>1.0524</v>
      </c>
      <c r="J90" s="100"/>
      <c r="K90" s="200"/>
      <c r="L90" s="104"/>
    </row>
    <row r="91" ht="15.75" customHeight="1">
      <c r="A91" s="77"/>
      <c r="B91" s="204"/>
      <c r="C91" s="77"/>
      <c r="D91" s="77"/>
      <c r="E91" s="77"/>
      <c r="F91" s="77"/>
      <c r="G91" s="77"/>
      <c r="H91" s="77"/>
      <c r="I91" s="77"/>
      <c r="J91" s="77"/>
      <c r="K91" s="77"/>
      <c r="L91" s="77"/>
    </row>
    <row r="92" ht="15.75" customHeight="1">
      <c r="B92" s="204"/>
    </row>
    <row r="93" ht="15.75" customHeight="1">
      <c r="A93" s="66" t="s">
        <v>184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</row>
    <row r="95" ht="15.75" customHeight="1">
      <c r="A95" s="81">
        <f>('Menu Cíclico'!D25+'Menu Cíclico'!H25+'Menu Cíclico'!L25+'Menu Cíclico'!P25+'Menu Cíclico'!T25+'Menu Cíclico'!X25+'Menu Cíclico'!AB25+'Menu Cíclico'!AF25+'Menu Cíclico'!AJ25+'Menu Cíclico'!AN25+'Menu Cíclico'!AR25+'Menu Cíclico'!AV25+'Menu Cíclico'!AZ25+'Menu Cíclico'!BD25+'Menu Cíclico'!BH25)/15</f>
        <v>4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</row>
    <row r="97" ht="15.75" customHeight="1">
      <c r="A97" s="183" t="s">
        <v>533</v>
      </c>
      <c r="B97" s="89">
        <v>0.05</v>
      </c>
      <c r="C97" s="89">
        <v>2.0</v>
      </c>
      <c r="D97" s="18">
        <f t="shared" ref="D97:D110" si="25">C97*B97</f>
        <v>0.1</v>
      </c>
      <c r="E97" s="18">
        <f>B97*A95</f>
        <v>0.2</v>
      </c>
      <c r="F97" s="18">
        <f t="shared" ref="F97:F110" si="26">E97*C97</f>
        <v>0.4</v>
      </c>
      <c r="G97" s="140">
        <v>0.0</v>
      </c>
      <c r="H97" s="18">
        <v>1.0</v>
      </c>
      <c r="I97" s="89">
        <f t="shared" ref="I97:I110" si="27">H97*E97</f>
        <v>0.2</v>
      </c>
      <c r="J97" s="116">
        <f>'Insumos Buffet'!D101</f>
        <v>6739</v>
      </c>
      <c r="K97" s="3">
        <f t="shared" ref="K97:K110" si="28">J97*I97</f>
        <v>1347.8</v>
      </c>
      <c r="L97" s="3"/>
    </row>
    <row r="98" ht="15.75" customHeight="1">
      <c r="A98" s="169" t="s">
        <v>345</v>
      </c>
      <c r="B98" s="89">
        <v>0.03</v>
      </c>
      <c r="C98" s="89">
        <v>1.0</v>
      </c>
      <c r="D98" s="18">
        <f t="shared" si="25"/>
        <v>0.03</v>
      </c>
      <c r="E98" s="18">
        <f>B98*A95</f>
        <v>0.12</v>
      </c>
      <c r="F98" s="18">
        <f t="shared" si="26"/>
        <v>0.12</v>
      </c>
      <c r="G98" s="87"/>
      <c r="H98" s="18">
        <v>1.175</v>
      </c>
      <c r="I98" s="89">
        <f t="shared" si="27"/>
        <v>0.141</v>
      </c>
      <c r="J98" s="116">
        <f>'Insumos Buffet'!D21</f>
        <v>2990</v>
      </c>
      <c r="K98" s="3">
        <f t="shared" si="28"/>
        <v>421.59</v>
      </c>
      <c r="L98" s="3"/>
    </row>
    <row r="99" ht="15.75" customHeight="1">
      <c r="A99" s="169" t="s">
        <v>434</v>
      </c>
      <c r="B99" s="18">
        <v>0.01</v>
      </c>
      <c r="C99" s="18">
        <v>1.0</v>
      </c>
      <c r="D99" s="18">
        <f t="shared" si="25"/>
        <v>0.01</v>
      </c>
      <c r="E99" s="18">
        <f>B99*A95</f>
        <v>0.04</v>
      </c>
      <c r="F99" s="18">
        <f t="shared" si="26"/>
        <v>0.04</v>
      </c>
      <c r="G99" s="148" t="s">
        <v>527</v>
      </c>
      <c r="H99" s="18">
        <v>1.125</v>
      </c>
      <c r="I99" s="89">
        <f t="shared" si="27"/>
        <v>0.045</v>
      </c>
      <c r="J99" s="116">
        <f>'Insumos Buffet'!D50</f>
        <v>5280</v>
      </c>
      <c r="K99" s="3">
        <f t="shared" si="28"/>
        <v>237.6</v>
      </c>
      <c r="L99" s="3"/>
    </row>
    <row r="100" ht="15.75" customHeight="1">
      <c r="A100" s="169" t="s">
        <v>505</v>
      </c>
      <c r="B100" s="18">
        <v>0.002</v>
      </c>
      <c r="C100" s="18">
        <v>1.0</v>
      </c>
      <c r="D100" s="18">
        <f t="shared" si="25"/>
        <v>0.002</v>
      </c>
      <c r="E100" s="18">
        <f>B100*A95</f>
        <v>0.008</v>
      </c>
      <c r="F100" s="18">
        <f t="shared" si="26"/>
        <v>0.008</v>
      </c>
      <c r="G100" s="142"/>
      <c r="H100" s="18">
        <v>1.0</v>
      </c>
      <c r="I100" s="89">
        <f t="shared" si="27"/>
        <v>0.008</v>
      </c>
      <c r="J100" s="116">
        <f>'Insumos Buffet'!D82</f>
        <v>3200</v>
      </c>
      <c r="K100" s="3">
        <f t="shared" si="28"/>
        <v>25.6</v>
      </c>
      <c r="L100" s="3"/>
    </row>
    <row r="101" ht="15.75" customHeight="1">
      <c r="A101" s="169" t="s">
        <v>494</v>
      </c>
      <c r="B101" s="18">
        <v>1.0E-4</v>
      </c>
      <c r="C101" s="18">
        <v>1.0</v>
      </c>
      <c r="D101" s="18">
        <f t="shared" si="25"/>
        <v>0.0001</v>
      </c>
      <c r="E101" s="18">
        <f>B101*A95</f>
        <v>0.0004</v>
      </c>
      <c r="F101" s="18">
        <f t="shared" si="26"/>
        <v>0.0004</v>
      </c>
      <c r="G101" s="142"/>
      <c r="H101" s="18">
        <v>1.0</v>
      </c>
      <c r="I101" s="89">
        <f t="shared" si="27"/>
        <v>0.0004</v>
      </c>
      <c r="J101" s="116">
        <f>'Insumos Buffet'!D70</f>
        <v>145000</v>
      </c>
      <c r="K101" s="3">
        <f t="shared" si="28"/>
        <v>58</v>
      </c>
      <c r="L101" s="3"/>
    </row>
    <row r="102" ht="15.75" customHeight="1">
      <c r="A102" s="169" t="s">
        <v>476</v>
      </c>
      <c r="B102" s="18">
        <v>0.01</v>
      </c>
      <c r="C102" s="18">
        <v>1.0</v>
      </c>
      <c r="D102" s="18">
        <f t="shared" si="25"/>
        <v>0.01</v>
      </c>
      <c r="E102" s="18">
        <f>B102*A95</f>
        <v>0.04</v>
      </c>
      <c r="F102" s="18">
        <f t="shared" si="26"/>
        <v>0.04</v>
      </c>
      <c r="G102" s="87"/>
      <c r="H102" s="18">
        <v>1.2</v>
      </c>
      <c r="I102" s="89">
        <f t="shared" si="27"/>
        <v>0.048</v>
      </c>
      <c r="J102" s="116">
        <f>'Insumos Buffet'!D68</f>
        <v>48684</v>
      </c>
      <c r="K102" s="3">
        <f t="shared" si="28"/>
        <v>2336.832</v>
      </c>
      <c r="L102" s="3"/>
    </row>
    <row r="103" ht="15.75" customHeight="1">
      <c r="A103" s="2" t="s">
        <v>517</v>
      </c>
      <c r="B103" s="18">
        <v>0.1</v>
      </c>
      <c r="C103" s="18">
        <v>1.0</v>
      </c>
      <c r="D103" s="18">
        <f t="shared" si="25"/>
        <v>0.1</v>
      </c>
      <c r="E103" s="18">
        <f>B103*A95</f>
        <v>0.4</v>
      </c>
      <c r="F103" s="18">
        <f t="shared" si="26"/>
        <v>0.4</v>
      </c>
      <c r="G103" s="59"/>
      <c r="H103" s="18">
        <v>1.0</v>
      </c>
      <c r="I103" s="89">
        <f t="shared" si="27"/>
        <v>0.4</v>
      </c>
      <c r="J103" s="116"/>
      <c r="K103" s="3">
        <f t="shared" si="28"/>
        <v>0</v>
      </c>
      <c r="L103" s="3"/>
    </row>
    <row r="104" ht="15.75" customHeight="1">
      <c r="A104" s="2"/>
      <c r="B104" s="89"/>
      <c r="C104" s="89"/>
      <c r="D104" s="18">
        <f t="shared" si="25"/>
        <v>0</v>
      </c>
      <c r="E104" s="18">
        <f>B104*A95</f>
        <v>0</v>
      </c>
      <c r="F104" s="18">
        <f t="shared" si="26"/>
        <v>0</v>
      </c>
      <c r="G104" s="148" t="s">
        <v>528</v>
      </c>
      <c r="H104" s="18"/>
      <c r="I104" s="89">
        <f t="shared" si="27"/>
        <v>0</v>
      </c>
      <c r="J104" s="116"/>
      <c r="K104" s="3">
        <f t="shared" si="28"/>
        <v>0</v>
      </c>
      <c r="L104" s="3"/>
    </row>
    <row r="105" ht="15.75" customHeight="1">
      <c r="A105" s="2"/>
      <c r="B105" s="89"/>
      <c r="C105" s="89"/>
      <c r="D105" s="18">
        <f t="shared" si="25"/>
        <v>0</v>
      </c>
      <c r="E105" s="18">
        <f>B105*A95</f>
        <v>0</v>
      </c>
      <c r="F105" s="18">
        <f t="shared" si="26"/>
        <v>0</v>
      </c>
      <c r="G105" s="142"/>
      <c r="H105" s="18"/>
      <c r="I105" s="89">
        <f t="shared" si="27"/>
        <v>0</v>
      </c>
      <c r="J105" s="116"/>
      <c r="K105" s="3">
        <f t="shared" si="28"/>
        <v>0</v>
      </c>
      <c r="L105" s="3"/>
    </row>
    <row r="106" ht="15.75" customHeight="1">
      <c r="A106" s="1"/>
      <c r="B106" s="89"/>
      <c r="C106" s="89"/>
      <c r="D106" s="18">
        <f t="shared" si="25"/>
        <v>0</v>
      </c>
      <c r="E106" s="18">
        <f>B106*A95</f>
        <v>0</v>
      </c>
      <c r="F106" s="18">
        <f t="shared" si="26"/>
        <v>0</v>
      </c>
      <c r="G106" s="142"/>
      <c r="H106" s="18"/>
      <c r="I106" s="89">
        <f t="shared" si="27"/>
        <v>0</v>
      </c>
      <c r="J106" s="116"/>
      <c r="K106" s="3">
        <f t="shared" si="28"/>
        <v>0</v>
      </c>
      <c r="L106" s="3"/>
    </row>
    <row r="107" ht="15.75" customHeight="1">
      <c r="A107" s="1"/>
      <c r="B107" s="89"/>
      <c r="C107" s="89"/>
      <c r="D107" s="18">
        <f t="shared" si="25"/>
        <v>0</v>
      </c>
      <c r="E107" s="18">
        <f>B107*A95</f>
        <v>0</v>
      </c>
      <c r="F107" s="18">
        <f t="shared" si="26"/>
        <v>0</v>
      </c>
      <c r="G107" s="142"/>
      <c r="H107" s="18"/>
      <c r="I107" s="89">
        <f t="shared" si="27"/>
        <v>0</v>
      </c>
      <c r="J107" s="116"/>
      <c r="K107" s="3">
        <f t="shared" si="28"/>
        <v>0</v>
      </c>
      <c r="L107" s="3"/>
    </row>
    <row r="108" ht="15.75" customHeight="1">
      <c r="A108" s="31"/>
      <c r="B108" s="89"/>
      <c r="C108" s="89"/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/>
      <c r="I108" s="89">
        <f t="shared" si="27"/>
        <v>0</v>
      </c>
      <c r="J108" s="118"/>
      <c r="K108" s="3">
        <f t="shared" si="28"/>
        <v>0</v>
      </c>
      <c r="L108" s="3"/>
    </row>
    <row r="109" ht="15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0.2521</v>
      </c>
      <c r="H109" s="18"/>
      <c r="I109" s="89">
        <f t="shared" si="27"/>
        <v>0</v>
      </c>
      <c r="J109" s="3"/>
      <c r="K109" s="3">
        <f t="shared" si="28"/>
        <v>0</v>
      </c>
      <c r="L109" s="3"/>
    </row>
    <row r="110" ht="15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</row>
    <row r="111" ht="15.75" customHeight="1">
      <c r="A111" s="4" t="s">
        <v>495</v>
      </c>
      <c r="B111" s="97">
        <f>SUM(B97:B110)</f>
        <v>0.2021</v>
      </c>
      <c r="C111" s="96"/>
      <c r="D111" s="97">
        <f t="shared" ref="D111:F111" si="29">SUM(D97:D110)</f>
        <v>0.2521</v>
      </c>
      <c r="E111" s="97">
        <f t="shared" si="29"/>
        <v>0.8084</v>
      </c>
      <c r="F111" s="97">
        <f t="shared" si="29"/>
        <v>1.0084</v>
      </c>
      <c r="G111" s="87"/>
      <c r="H111" s="96"/>
      <c r="I111" s="97">
        <f t="shared" ref="I111:L111" si="30">SUM(I97:I110)</f>
        <v>0.8424</v>
      </c>
      <c r="J111" s="98">
        <f t="shared" si="30"/>
        <v>211893</v>
      </c>
      <c r="K111" s="98">
        <f t="shared" si="30"/>
        <v>4427.422</v>
      </c>
      <c r="L111" s="98">
        <f t="shared" si="30"/>
        <v>0</v>
      </c>
    </row>
    <row r="112" ht="15.75" customHeight="1">
      <c r="A112" s="8"/>
      <c r="B112" s="184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</row>
    <row r="113" ht="15.75" customHeight="1">
      <c r="A113" s="8"/>
      <c r="B113" s="184"/>
      <c r="C113" s="100"/>
      <c r="D113" s="100"/>
      <c r="E113" s="100"/>
      <c r="F113" s="100"/>
      <c r="G113" s="100"/>
      <c r="H113" s="100"/>
      <c r="I113" s="104">
        <f>G109*A95</f>
        <v>1.0084</v>
      </c>
      <c r="J113" s="100"/>
      <c r="K113" s="100"/>
      <c r="L113" s="104"/>
    </row>
    <row r="114" ht="15.75" customHeight="1">
      <c r="B114" s="204"/>
    </row>
    <row r="115" ht="15.75" customHeight="1">
      <c r="B115" s="204"/>
    </row>
    <row r="116" ht="15.75" customHeight="1">
      <c r="A116" s="66" t="s">
        <v>167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</row>
    <row r="118" ht="15.75" customHeight="1">
      <c r="A118" s="81">
        <f>('Menu Cíclico'!D26+'Menu Cíclico'!H26+'Menu Cíclico'!L26+'Menu Cíclico'!P26+'Menu Cíclico'!T26+'Menu Cíclico'!X26+'Menu Cíclico'!AB26+'Menu Cíclico'!AF26+'Menu Cíclico'!AJ26+'Menu Cíclico'!AN26+'Menu Cíclico'!AR26+'Menu Cíclico'!AV26+'Menu Cíclico'!AZ26+'Menu Cíclico'!BD26+'Menu Cíclico'!BH26)/15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</row>
    <row r="120" ht="15.75" customHeight="1">
      <c r="A120" s="183" t="s">
        <v>534</v>
      </c>
      <c r="B120" s="89">
        <v>0.125</v>
      </c>
      <c r="C120" s="89">
        <v>1.0</v>
      </c>
      <c r="D120" s="18">
        <f t="shared" ref="D120:D133" si="31">C120*B120</f>
        <v>0.125</v>
      </c>
      <c r="E120" s="18">
        <f>B120*A118</f>
        <v>0.5</v>
      </c>
      <c r="F120" s="18">
        <f t="shared" ref="F120:F133" si="32">E120*C120</f>
        <v>0.5</v>
      </c>
      <c r="G120" s="140">
        <v>0.0</v>
      </c>
      <c r="H120" s="18">
        <v>1.2</v>
      </c>
      <c r="I120" s="89">
        <f t="shared" ref="I120:I133" si="33">H120*E120</f>
        <v>0.6</v>
      </c>
      <c r="J120" s="116">
        <f>'Insumos Buffet'!D102</f>
        <v>3500</v>
      </c>
      <c r="K120" s="3">
        <f t="shared" ref="K120:K133" si="34">J120*I120</f>
        <v>2100</v>
      </c>
      <c r="L120" s="3"/>
    </row>
    <row r="121" ht="15.75" customHeight="1">
      <c r="A121" s="169" t="s">
        <v>345</v>
      </c>
      <c r="B121" s="89">
        <v>0.02</v>
      </c>
      <c r="C121" s="89">
        <v>1.0</v>
      </c>
      <c r="D121" s="18">
        <f t="shared" si="31"/>
        <v>0.02</v>
      </c>
      <c r="E121" s="18">
        <f>B121*A118</f>
        <v>0.08</v>
      </c>
      <c r="F121" s="18">
        <f t="shared" si="32"/>
        <v>0.08</v>
      </c>
      <c r="G121" s="87"/>
      <c r="H121" s="18">
        <v>1.175</v>
      </c>
      <c r="I121" s="89">
        <f t="shared" si="33"/>
        <v>0.094</v>
      </c>
      <c r="J121" s="116">
        <f>'Insumos Buffet'!D21</f>
        <v>2990</v>
      </c>
      <c r="K121" s="3">
        <f t="shared" si="34"/>
        <v>281.06</v>
      </c>
      <c r="L121" s="3"/>
    </row>
    <row r="122" ht="15.75" customHeight="1">
      <c r="A122" s="169" t="s">
        <v>458</v>
      </c>
      <c r="B122" s="18">
        <v>0.08</v>
      </c>
      <c r="C122" s="18">
        <v>1.0</v>
      </c>
      <c r="D122" s="18">
        <f t="shared" si="31"/>
        <v>0.08</v>
      </c>
      <c r="E122" s="18">
        <f>B122*A118</f>
        <v>0.32</v>
      </c>
      <c r="F122" s="18">
        <f t="shared" si="32"/>
        <v>0.32</v>
      </c>
      <c r="G122" s="148" t="s">
        <v>527</v>
      </c>
      <c r="H122" s="18">
        <v>1.125</v>
      </c>
      <c r="I122" s="89">
        <f t="shared" si="33"/>
        <v>0.36</v>
      </c>
      <c r="J122" s="116">
        <f>'Insumos Buffet'!D90</f>
        <v>4190</v>
      </c>
      <c r="K122" s="3">
        <f t="shared" si="34"/>
        <v>1508.4</v>
      </c>
      <c r="L122" s="3"/>
    </row>
    <row r="123" ht="15.75" customHeight="1">
      <c r="A123" s="169" t="s">
        <v>452</v>
      </c>
      <c r="B123" s="18">
        <v>0.01</v>
      </c>
      <c r="C123" s="18">
        <v>1.0</v>
      </c>
      <c r="D123" s="18">
        <f t="shared" si="31"/>
        <v>0.01</v>
      </c>
      <c r="E123" s="18">
        <f>B123*A118</f>
        <v>0.04</v>
      </c>
      <c r="F123" s="18">
        <f t="shared" si="32"/>
        <v>0.04</v>
      </c>
      <c r="G123" s="142"/>
      <c r="H123" s="18">
        <v>1.0</v>
      </c>
      <c r="I123" s="89">
        <f t="shared" si="33"/>
        <v>0.04</v>
      </c>
      <c r="J123" s="116">
        <f>'Insumos Buffet'!D54</f>
        <v>11402</v>
      </c>
      <c r="K123" s="3">
        <f t="shared" si="34"/>
        <v>456.08</v>
      </c>
      <c r="L123" s="3"/>
    </row>
    <row r="124" ht="15.75" customHeight="1">
      <c r="A124" s="169" t="s">
        <v>505</v>
      </c>
      <c r="B124" s="18">
        <v>0.002</v>
      </c>
      <c r="C124" s="18">
        <v>1.0</v>
      </c>
      <c r="D124" s="18">
        <f t="shared" si="31"/>
        <v>0.002</v>
      </c>
      <c r="E124" s="18">
        <f>B124*A118</f>
        <v>0.008</v>
      </c>
      <c r="F124" s="18">
        <f t="shared" si="32"/>
        <v>0.008</v>
      </c>
      <c r="G124" s="142"/>
      <c r="H124" s="18">
        <v>1.0</v>
      </c>
      <c r="I124" s="89">
        <f t="shared" si="33"/>
        <v>0.008</v>
      </c>
      <c r="J124" s="116">
        <f>'Insumos Buffet'!D82</f>
        <v>3200</v>
      </c>
      <c r="K124" s="3">
        <f t="shared" si="34"/>
        <v>25.6</v>
      </c>
      <c r="L124" s="3"/>
    </row>
    <row r="125" ht="15.75" customHeight="1">
      <c r="A125" s="169" t="s">
        <v>47</v>
      </c>
      <c r="B125" s="18">
        <v>0.005</v>
      </c>
      <c r="C125" s="18">
        <v>1.0</v>
      </c>
      <c r="D125" s="18">
        <f t="shared" si="31"/>
        <v>0.005</v>
      </c>
      <c r="E125" s="18">
        <f>B125*A118</f>
        <v>0.02</v>
      </c>
      <c r="F125" s="18">
        <f t="shared" si="32"/>
        <v>0.02</v>
      </c>
      <c r="G125" s="87"/>
      <c r="H125" s="18">
        <v>1.0</v>
      </c>
      <c r="I125" s="89">
        <f t="shared" si="33"/>
        <v>0.02</v>
      </c>
      <c r="J125" s="116">
        <f>'Insumos Buffet'!D2</f>
        <v>6820</v>
      </c>
      <c r="K125" s="3">
        <f t="shared" si="34"/>
        <v>136.4</v>
      </c>
      <c r="L125" s="3"/>
    </row>
    <row r="126" ht="15.75" customHeight="1">
      <c r="A126" s="169" t="s">
        <v>494</v>
      </c>
      <c r="B126" s="18">
        <v>1.0E-4</v>
      </c>
      <c r="C126" s="18">
        <v>1.0</v>
      </c>
      <c r="D126" s="18">
        <f t="shared" si="31"/>
        <v>0.0001</v>
      </c>
      <c r="E126" s="18">
        <f>B126*A118</f>
        <v>0.0004</v>
      </c>
      <c r="F126" s="18">
        <f t="shared" si="32"/>
        <v>0.0004</v>
      </c>
      <c r="G126" s="59"/>
      <c r="H126" s="18">
        <v>1.0</v>
      </c>
      <c r="I126" s="89">
        <f t="shared" si="33"/>
        <v>0.0004</v>
      </c>
      <c r="J126" s="116">
        <f>'Insumos Buffet'!D70</f>
        <v>145000</v>
      </c>
      <c r="K126" s="3">
        <f t="shared" si="34"/>
        <v>58</v>
      </c>
      <c r="L126" s="3"/>
    </row>
    <row r="127" ht="15.75" customHeight="1">
      <c r="A127" s="2"/>
      <c r="B127" s="89"/>
      <c r="C127" s="89"/>
      <c r="D127" s="18">
        <f t="shared" si="31"/>
        <v>0</v>
      </c>
      <c r="E127" s="18">
        <f>B127*A118</f>
        <v>0</v>
      </c>
      <c r="F127" s="18">
        <f t="shared" si="32"/>
        <v>0</v>
      </c>
      <c r="G127" s="148" t="s">
        <v>528</v>
      </c>
      <c r="H127" s="18"/>
      <c r="I127" s="89">
        <f t="shared" si="33"/>
        <v>0</v>
      </c>
      <c r="J127" s="116"/>
      <c r="K127" s="3">
        <f t="shared" si="34"/>
        <v>0</v>
      </c>
      <c r="L127" s="3"/>
    </row>
    <row r="128" ht="15.75" customHeight="1">
      <c r="A128" s="2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</row>
    <row r="129" ht="15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</row>
    <row r="130" ht="15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</row>
    <row r="131" ht="15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</row>
    <row r="132" ht="15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0.2421</v>
      </c>
      <c r="H132" s="18"/>
      <c r="I132" s="89">
        <f t="shared" si="33"/>
        <v>0</v>
      </c>
      <c r="J132" s="3"/>
      <c r="K132" s="3">
        <f t="shared" si="34"/>
        <v>0</v>
      </c>
      <c r="L132" s="3"/>
    </row>
    <row r="133" ht="15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</row>
    <row r="134" ht="15.75" customHeight="1">
      <c r="A134" s="4" t="s">
        <v>495</v>
      </c>
      <c r="B134" s="97">
        <f>SUM(B120:B133)</f>
        <v>0.2421</v>
      </c>
      <c r="C134" s="96"/>
      <c r="D134" s="97">
        <f t="shared" ref="D134:F134" si="35">SUM(D120:D133)</f>
        <v>0.2421</v>
      </c>
      <c r="E134" s="97">
        <f t="shared" si="35"/>
        <v>0.9684</v>
      </c>
      <c r="F134" s="97">
        <f t="shared" si="35"/>
        <v>0.9684</v>
      </c>
      <c r="G134" s="87"/>
      <c r="H134" s="96"/>
      <c r="I134" s="97">
        <f t="shared" ref="I134:L134" si="36">SUM(I120:I133)</f>
        <v>1.1224</v>
      </c>
      <c r="J134" s="98">
        <f t="shared" si="36"/>
        <v>177102</v>
      </c>
      <c r="K134" s="98">
        <f t="shared" si="36"/>
        <v>4565.54</v>
      </c>
      <c r="L134" s="98">
        <f t="shared" si="36"/>
        <v>0</v>
      </c>
    </row>
    <row r="135" ht="15.75" customHeight="1">
      <c r="A135" s="8"/>
      <c r="B135" s="184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</row>
    <row r="136" ht="15.75" customHeight="1">
      <c r="A136" s="8"/>
      <c r="B136" s="184"/>
      <c r="C136" s="100"/>
      <c r="D136" s="100"/>
      <c r="E136" s="207"/>
      <c r="F136" s="207"/>
      <c r="G136" s="208"/>
      <c r="H136" s="100"/>
      <c r="I136" s="104">
        <f>G132*A118</f>
        <v>0.9684</v>
      </c>
      <c r="J136" s="100"/>
      <c r="K136" s="100"/>
      <c r="L136" s="104"/>
    </row>
    <row r="137" ht="15.75" customHeight="1">
      <c r="B137" s="204"/>
    </row>
    <row r="138" ht="15.75" customHeight="1">
      <c r="B138" s="204"/>
    </row>
    <row r="139" ht="15.75" customHeight="1">
      <c r="A139" s="66" t="s">
        <v>137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</row>
    <row r="141" ht="15.75" customHeight="1">
      <c r="A141" s="81">
        <f>('Menu Cíclico'!D27+'Menu Cíclico'!H27+'Menu Cíclico'!L27+'Menu Cíclico'!P27+'Menu Cíclico'!T27+'Menu Cíclico'!X27+'Menu Cíclico'!AB27+'Menu Cíclico'!AF27+'Menu Cíclico'!AJ27+'Menu Cíclico'!AN27+'Menu Cíclico'!AR27+'Menu Cíclico'!AV27+'Menu Cíclico'!AZ27+'Menu Cíclico'!BD27+'Menu Cíclico'!BH27)/15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206" t="s">
        <v>489</v>
      </c>
      <c r="L141" s="85" t="s">
        <v>490</v>
      </c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</row>
    <row r="143" ht="15.75" customHeight="1">
      <c r="A143" s="183" t="s">
        <v>459</v>
      </c>
      <c r="B143" s="89">
        <v>0.013</v>
      </c>
      <c r="C143" s="89">
        <v>1.0</v>
      </c>
      <c r="D143" s="18">
        <f t="shared" ref="D143:D156" si="37">C143*B143</f>
        <v>0.013</v>
      </c>
      <c r="E143" s="18">
        <f>A141*B143</f>
        <v>0.052</v>
      </c>
      <c r="F143" s="18">
        <f t="shared" ref="F143:F154" si="38">E143*C143</f>
        <v>0.052</v>
      </c>
      <c r="G143" s="140">
        <v>0.0</v>
      </c>
      <c r="H143" s="18">
        <v>1.125</v>
      </c>
      <c r="I143" s="89">
        <f t="shared" ref="I143:I156" si="39">H143*E143</f>
        <v>0.0585</v>
      </c>
      <c r="J143" s="116">
        <f>'Insumos Buffet'!D96</f>
        <v>2328</v>
      </c>
      <c r="K143" s="198">
        <f t="shared" ref="K143:K156" si="40">J143*I143</f>
        <v>136.188</v>
      </c>
      <c r="L143" s="3"/>
    </row>
    <row r="144" ht="15.75" customHeight="1">
      <c r="A144" s="169" t="s">
        <v>511</v>
      </c>
      <c r="B144" s="89">
        <v>0.013</v>
      </c>
      <c r="C144" s="89">
        <v>1.0</v>
      </c>
      <c r="D144" s="18">
        <f t="shared" si="37"/>
        <v>0.013</v>
      </c>
      <c r="E144" s="18">
        <f>B144*A141</f>
        <v>0.052</v>
      </c>
      <c r="F144" s="18">
        <f t="shared" si="38"/>
        <v>0.052</v>
      </c>
      <c r="G144" s="87"/>
      <c r="H144" s="18">
        <v>1.175</v>
      </c>
      <c r="I144" s="89">
        <f t="shared" si="39"/>
        <v>0.0611</v>
      </c>
      <c r="J144" s="116">
        <f>'Insumos Buffet'!D80</f>
        <v>4437</v>
      </c>
      <c r="K144" s="198">
        <f t="shared" si="40"/>
        <v>271.1007</v>
      </c>
      <c r="L144" s="3"/>
    </row>
    <row r="145" ht="15.75" customHeight="1">
      <c r="A145" s="169" t="s">
        <v>373</v>
      </c>
      <c r="B145" s="89">
        <v>0.013</v>
      </c>
      <c r="C145" s="18">
        <v>1.0</v>
      </c>
      <c r="D145" s="18">
        <f t="shared" si="37"/>
        <v>0.013</v>
      </c>
      <c r="E145" s="18">
        <f>B145*A141</f>
        <v>0.052</v>
      </c>
      <c r="F145" s="18">
        <f t="shared" si="38"/>
        <v>0.052</v>
      </c>
      <c r="G145" s="148" t="s">
        <v>527</v>
      </c>
      <c r="H145" s="18">
        <v>1.175</v>
      </c>
      <c r="I145" s="89">
        <f t="shared" si="39"/>
        <v>0.0611</v>
      </c>
      <c r="J145" s="116">
        <f>'Insumos Buffet'!D24</f>
        <v>11000</v>
      </c>
      <c r="K145" s="198">
        <f t="shared" si="40"/>
        <v>672.1</v>
      </c>
      <c r="L145" s="3"/>
    </row>
    <row r="146" ht="15.75" customHeight="1">
      <c r="A146" s="169" t="s">
        <v>260</v>
      </c>
      <c r="B146" s="89">
        <v>0.013</v>
      </c>
      <c r="C146" s="18">
        <v>1.0</v>
      </c>
      <c r="D146" s="18">
        <f t="shared" si="37"/>
        <v>0.013</v>
      </c>
      <c r="E146" s="18">
        <f>B146*A141</f>
        <v>0.052</v>
      </c>
      <c r="F146" s="18">
        <f t="shared" si="38"/>
        <v>0.052</v>
      </c>
      <c r="G146" s="142"/>
      <c r="H146" s="18">
        <v>1.0</v>
      </c>
      <c r="I146" s="89">
        <f t="shared" si="39"/>
        <v>0.052</v>
      </c>
      <c r="J146" s="116">
        <f>'Insumos Buffet'!D10</f>
        <v>9535</v>
      </c>
      <c r="K146" s="198">
        <f t="shared" si="40"/>
        <v>495.82</v>
      </c>
      <c r="L146" s="3"/>
    </row>
    <row r="147" ht="15.75" customHeight="1">
      <c r="A147" s="169" t="s">
        <v>378</v>
      </c>
      <c r="B147" s="89">
        <v>0.013</v>
      </c>
      <c r="C147" s="18">
        <v>1.0</v>
      </c>
      <c r="D147" s="18">
        <f t="shared" si="37"/>
        <v>0.013</v>
      </c>
      <c r="E147" s="18">
        <f>B147*A141</f>
        <v>0.052</v>
      </c>
      <c r="F147" s="18">
        <f t="shared" si="38"/>
        <v>0.052</v>
      </c>
      <c r="G147" s="142"/>
      <c r="H147" s="18">
        <v>1.0</v>
      </c>
      <c r="I147" s="89">
        <f t="shared" si="39"/>
        <v>0.052</v>
      </c>
      <c r="J147" s="116">
        <f>'Insumos Buffet'!D25</f>
        <v>12732</v>
      </c>
      <c r="K147" s="198">
        <f t="shared" si="40"/>
        <v>662.064</v>
      </c>
      <c r="L147" s="3"/>
    </row>
    <row r="148" ht="15.75" customHeight="1">
      <c r="A148" s="169" t="s">
        <v>505</v>
      </c>
      <c r="B148" s="18">
        <v>0.002</v>
      </c>
      <c r="C148" s="18">
        <v>1.0</v>
      </c>
      <c r="D148" s="18">
        <f t="shared" si="37"/>
        <v>0.002</v>
      </c>
      <c r="E148" s="18">
        <f>B148*A141</f>
        <v>0.008</v>
      </c>
      <c r="F148" s="18">
        <f t="shared" si="38"/>
        <v>0.008</v>
      </c>
      <c r="G148" s="87"/>
      <c r="H148" s="18">
        <v>1.0</v>
      </c>
      <c r="I148" s="89">
        <f t="shared" si="39"/>
        <v>0.008</v>
      </c>
      <c r="J148" s="116">
        <f>'Insumos Buffet'!D82</f>
        <v>3200</v>
      </c>
      <c r="K148" s="198">
        <f t="shared" si="40"/>
        <v>25.6</v>
      </c>
      <c r="L148" s="3"/>
    </row>
    <row r="149" ht="15.75" customHeight="1">
      <c r="A149" s="169" t="s">
        <v>494</v>
      </c>
      <c r="B149" s="18">
        <v>1.0E-4</v>
      </c>
      <c r="C149" s="18">
        <v>1.0</v>
      </c>
      <c r="D149" s="18">
        <f t="shared" si="37"/>
        <v>0.0001</v>
      </c>
      <c r="E149" s="18">
        <f>B149*A141</f>
        <v>0.0004</v>
      </c>
      <c r="F149" s="18">
        <f t="shared" si="38"/>
        <v>0.0004</v>
      </c>
      <c r="G149" s="59"/>
      <c r="H149" s="18">
        <v>1.0</v>
      </c>
      <c r="I149" s="89">
        <f t="shared" si="39"/>
        <v>0.0004</v>
      </c>
      <c r="J149" s="116">
        <f>'Insumos Buffet'!D70</f>
        <v>145000</v>
      </c>
      <c r="K149" s="198">
        <f t="shared" si="40"/>
        <v>58</v>
      </c>
      <c r="L149" s="3"/>
    </row>
    <row r="150" ht="15.75" customHeight="1">
      <c r="A150" s="169" t="s">
        <v>47</v>
      </c>
      <c r="B150" s="89">
        <v>0.005</v>
      </c>
      <c r="C150" s="89">
        <v>1.0</v>
      </c>
      <c r="D150" s="18">
        <f t="shared" si="37"/>
        <v>0.005</v>
      </c>
      <c r="E150" s="18">
        <f>B150*A141</f>
        <v>0.02</v>
      </c>
      <c r="F150" s="18">
        <f t="shared" si="38"/>
        <v>0.02</v>
      </c>
      <c r="G150" s="148" t="s">
        <v>528</v>
      </c>
      <c r="H150" s="18">
        <v>1.0</v>
      </c>
      <c r="I150" s="89">
        <f t="shared" si="39"/>
        <v>0.02</v>
      </c>
      <c r="J150" s="116">
        <f>'Insumos Buffet'!D2</f>
        <v>6820</v>
      </c>
      <c r="K150" s="198">
        <f t="shared" si="40"/>
        <v>136.4</v>
      </c>
      <c r="L150" s="3"/>
    </row>
    <row r="151" ht="15.75" customHeight="1">
      <c r="A151" s="183" t="s">
        <v>429</v>
      </c>
      <c r="B151" s="89">
        <v>0.15</v>
      </c>
      <c r="C151" s="89">
        <v>1.0</v>
      </c>
      <c r="D151" s="18">
        <f t="shared" si="37"/>
        <v>0.15</v>
      </c>
      <c r="E151" s="18">
        <f>B151*A141</f>
        <v>0.6</v>
      </c>
      <c r="F151" s="18">
        <f t="shared" si="38"/>
        <v>0.6</v>
      </c>
      <c r="G151" s="142"/>
      <c r="H151" s="18">
        <v>1.1</v>
      </c>
      <c r="I151" s="89">
        <f t="shared" si="39"/>
        <v>0.66</v>
      </c>
      <c r="J151" s="116">
        <f>'Insumos Buffet'!D46</f>
        <v>2724</v>
      </c>
      <c r="K151" s="198">
        <f t="shared" si="40"/>
        <v>1797.84</v>
      </c>
      <c r="L151" s="3"/>
    </row>
    <row r="152" ht="15.75" customHeight="1">
      <c r="A152" s="169" t="s">
        <v>458</v>
      </c>
      <c r="B152" s="89">
        <v>0.013</v>
      </c>
      <c r="C152" s="89">
        <v>1.0</v>
      </c>
      <c r="D152" s="18">
        <f t="shared" si="37"/>
        <v>0.013</v>
      </c>
      <c r="E152" s="18">
        <f>B152*A141</f>
        <v>0.052</v>
      </c>
      <c r="F152" s="18">
        <f t="shared" si="38"/>
        <v>0.052</v>
      </c>
      <c r="G152" s="142"/>
      <c r="H152" s="18">
        <v>1.0</v>
      </c>
      <c r="I152" s="89">
        <f t="shared" si="39"/>
        <v>0.052</v>
      </c>
      <c r="J152" s="116">
        <f>'Insumos Buffet'!D90</f>
        <v>4190</v>
      </c>
      <c r="K152" s="198">
        <f t="shared" si="40"/>
        <v>217.88</v>
      </c>
      <c r="L152" s="3"/>
    </row>
    <row r="153" ht="15.75" customHeight="1">
      <c r="A153" s="169" t="s">
        <v>475</v>
      </c>
      <c r="B153" s="89">
        <v>0.013</v>
      </c>
      <c r="C153" s="18">
        <v>1.0</v>
      </c>
      <c r="D153" s="18">
        <f t="shared" si="37"/>
        <v>0.013</v>
      </c>
      <c r="E153" s="18">
        <f>B153*A141</f>
        <v>0.052</v>
      </c>
      <c r="F153" s="18">
        <f t="shared" si="38"/>
        <v>0.052</v>
      </c>
      <c r="G153" s="142"/>
      <c r="H153" s="18">
        <v>1.0</v>
      </c>
      <c r="I153" s="89">
        <f t="shared" si="39"/>
        <v>0.052</v>
      </c>
      <c r="J153" s="116">
        <f>'Insumos Buffet'!D67</f>
        <v>4142</v>
      </c>
      <c r="K153" s="198">
        <f t="shared" si="40"/>
        <v>215.384</v>
      </c>
      <c r="L153" s="3"/>
    </row>
    <row r="154" ht="15.75" customHeight="1">
      <c r="A154" s="169" t="s">
        <v>345</v>
      </c>
      <c r="B154" s="89">
        <v>0.013</v>
      </c>
      <c r="C154" s="18">
        <v>1.0</v>
      </c>
      <c r="D154" s="95">
        <f t="shared" si="37"/>
        <v>0.013</v>
      </c>
      <c r="E154" s="95">
        <f>B154*A141</f>
        <v>0.052</v>
      </c>
      <c r="F154" s="95">
        <f t="shared" si="38"/>
        <v>0.052</v>
      </c>
      <c r="G154" s="87"/>
      <c r="H154" s="18">
        <v>1.175</v>
      </c>
      <c r="I154" s="89">
        <f t="shared" si="39"/>
        <v>0.0611</v>
      </c>
      <c r="J154" s="118">
        <f>'Insumos Buffet'!D21</f>
        <v>2990</v>
      </c>
      <c r="K154" s="198">
        <f t="shared" si="40"/>
        <v>182.689</v>
      </c>
      <c r="L154" s="3"/>
    </row>
    <row r="155" ht="15.75" customHeight="1">
      <c r="A155" s="169" t="s">
        <v>530</v>
      </c>
      <c r="B155" s="89">
        <v>0.013</v>
      </c>
      <c r="C155" s="18">
        <v>1.0</v>
      </c>
      <c r="D155" s="18">
        <f t="shared" si="37"/>
        <v>0.013</v>
      </c>
      <c r="E155" s="18">
        <f>B155*A141</f>
        <v>0.052</v>
      </c>
      <c r="F155" s="18">
        <v>0.0</v>
      </c>
      <c r="G155" s="143">
        <f>F157/A141</f>
        <v>0.2611</v>
      </c>
      <c r="H155" s="18">
        <v>1.125</v>
      </c>
      <c r="I155" s="89">
        <f t="shared" si="39"/>
        <v>0.0585</v>
      </c>
      <c r="J155" s="3">
        <f>'Insumos Buffet'!D98</f>
        <v>1351</v>
      </c>
      <c r="K155" s="198">
        <f t="shared" si="40"/>
        <v>79.0335</v>
      </c>
      <c r="L155" s="3"/>
    </row>
    <row r="156" ht="15.75" customHeight="1">
      <c r="A156" s="169" t="s">
        <v>531</v>
      </c>
      <c r="B156" s="89">
        <v>0.013</v>
      </c>
      <c r="C156" s="18">
        <v>1.0</v>
      </c>
      <c r="D156" s="18">
        <f t="shared" si="37"/>
        <v>0.013</v>
      </c>
      <c r="E156" s="18">
        <f>B156*A141</f>
        <v>0.052</v>
      </c>
      <c r="F156" s="18">
        <v>0.0</v>
      </c>
      <c r="G156" s="142"/>
      <c r="H156" s="18">
        <v>1.175</v>
      </c>
      <c r="I156" s="89">
        <f t="shared" si="39"/>
        <v>0.0611</v>
      </c>
      <c r="J156" s="3">
        <f>'Insumos Buffet'!D99</f>
        <v>6507</v>
      </c>
      <c r="K156" s="198">
        <f t="shared" si="40"/>
        <v>397.5777</v>
      </c>
      <c r="L156" s="3"/>
    </row>
    <row r="157" ht="15.75" customHeight="1">
      <c r="A157" s="4" t="s">
        <v>495</v>
      </c>
      <c r="B157" s="18">
        <f>SUM(B143:B156)</f>
        <v>0.2871</v>
      </c>
      <c r="C157" s="96"/>
      <c r="D157" s="18">
        <f t="shared" ref="D157:F157" si="41">SUM(D143:D156)</f>
        <v>0.2871</v>
      </c>
      <c r="E157" s="18">
        <f t="shared" si="41"/>
        <v>1.1484</v>
      </c>
      <c r="F157" s="18">
        <f t="shared" si="41"/>
        <v>1.0444</v>
      </c>
      <c r="G157" s="87"/>
      <c r="H157" s="96"/>
      <c r="I157" s="97">
        <f t="shared" ref="I157:L157" si="42">SUM(I143:I156)</f>
        <v>1.2578</v>
      </c>
      <c r="J157" s="98">
        <f t="shared" si="42"/>
        <v>216956</v>
      </c>
      <c r="K157" s="199">
        <f t="shared" si="42"/>
        <v>5347.6769</v>
      </c>
      <c r="L157" s="98">
        <f t="shared" si="42"/>
        <v>0</v>
      </c>
    </row>
    <row r="158" ht="15.75" customHeight="1">
      <c r="A158" s="77"/>
      <c r="B158" s="184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200"/>
      <c r="L158" s="101" t="s">
        <v>497</v>
      </c>
    </row>
    <row r="159" ht="15.75" customHeight="1">
      <c r="A159" s="77"/>
      <c r="B159" s="184"/>
      <c r="C159" s="100"/>
      <c r="D159" s="100"/>
      <c r="E159" s="100"/>
      <c r="F159" s="100"/>
      <c r="G159" s="100"/>
      <c r="H159" s="100"/>
      <c r="I159" s="104">
        <f>G155*A141</f>
        <v>1.0444</v>
      </c>
      <c r="J159" s="100"/>
      <c r="K159" s="200"/>
      <c r="L159" s="104"/>
    </row>
    <row r="160" ht="15.75" customHeight="1">
      <c r="B160" s="204"/>
    </row>
    <row r="161" ht="15.75" customHeight="1">
      <c r="B161" s="204"/>
    </row>
    <row r="162" ht="15.75" customHeight="1">
      <c r="A162" s="66" t="s">
        <v>123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</row>
    <row r="163" ht="15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</row>
    <row r="164" ht="15.75" customHeight="1">
      <c r="A164" s="81">
        <f>('Menu Cíclico'!D28+'Menu Cíclico'!H28+'Menu Cíclico'!L28+'Menu Cíclico'!P28+'Menu Cíclico'!T28+'Menu Cíclico'!X28+'Menu Cíclico'!AF28+'Menu Cíclico'!AJ28+'Menu Cíclico'!AN28+'Menu Cíclico'!AR28+'Menu Cíclico'!AV28+'Menu Cíclico'!AZ28+'Menu Cíclico'!BD28+'Menu Cíclico'!BH28)/15</f>
        <v>3.733333333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206" t="s">
        <v>489</v>
      </c>
      <c r="L164" s="85" t="s">
        <v>490</v>
      </c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5.75" customHeight="1">
      <c r="A166" s="183" t="s">
        <v>459</v>
      </c>
      <c r="B166" s="89">
        <v>0.07</v>
      </c>
      <c r="C166" s="89">
        <v>1.0</v>
      </c>
      <c r="D166" s="18">
        <f t="shared" ref="D166:D173" si="43">C166*B166</f>
        <v>0.07</v>
      </c>
      <c r="E166" s="18">
        <f>A164*B166</f>
        <v>0.2613333333</v>
      </c>
      <c r="F166" s="18">
        <f t="shared" ref="F166:F173" si="44">E166*C166</f>
        <v>0.2613333333</v>
      </c>
      <c r="G166" s="140">
        <v>0.0</v>
      </c>
      <c r="H166" s="18">
        <v>1.125</v>
      </c>
      <c r="I166" s="89">
        <f t="shared" ref="I166:I179" si="45">H166*E166</f>
        <v>0.294</v>
      </c>
      <c r="J166" s="116">
        <f>'Insumos Buffet'!D96</f>
        <v>2328</v>
      </c>
      <c r="K166" s="198">
        <f t="shared" ref="K166:K179" si="46">J166*I166</f>
        <v>684.432</v>
      </c>
      <c r="L166" s="3"/>
    </row>
    <row r="167" ht="15.75" customHeight="1">
      <c r="A167" s="169" t="s">
        <v>511</v>
      </c>
      <c r="B167" s="89">
        <v>0.07</v>
      </c>
      <c r="C167" s="89">
        <v>1.0</v>
      </c>
      <c r="D167" s="18">
        <f t="shared" si="43"/>
        <v>0.07</v>
      </c>
      <c r="E167" s="18">
        <f>B167*A164</f>
        <v>0.2613333333</v>
      </c>
      <c r="F167" s="18">
        <f t="shared" si="44"/>
        <v>0.2613333333</v>
      </c>
      <c r="G167" s="87"/>
      <c r="H167" s="18">
        <v>1.175</v>
      </c>
      <c r="I167" s="89">
        <f t="shared" si="45"/>
        <v>0.3070666667</v>
      </c>
      <c r="J167" s="116">
        <f>'Insumos Buffet'!D80</f>
        <v>4437</v>
      </c>
      <c r="K167" s="198">
        <f t="shared" si="46"/>
        <v>1362.4548</v>
      </c>
      <c r="L167" s="3"/>
    </row>
    <row r="168" ht="15.75" customHeight="1">
      <c r="A168" s="169" t="s">
        <v>373</v>
      </c>
      <c r="B168" s="18">
        <v>0.05</v>
      </c>
      <c r="C168" s="18">
        <v>1.0</v>
      </c>
      <c r="D168" s="18">
        <f t="shared" si="43"/>
        <v>0.05</v>
      </c>
      <c r="E168" s="18">
        <f>B168*A164</f>
        <v>0.1866666667</v>
      </c>
      <c r="F168" s="18">
        <f t="shared" si="44"/>
        <v>0.1866666667</v>
      </c>
      <c r="G168" s="148" t="s">
        <v>527</v>
      </c>
      <c r="H168" s="18">
        <v>1.175</v>
      </c>
      <c r="I168" s="89">
        <f t="shared" si="45"/>
        <v>0.2193333333</v>
      </c>
      <c r="J168" s="116">
        <f>'Insumos Buffet'!D24</f>
        <v>11000</v>
      </c>
      <c r="K168" s="198">
        <f t="shared" si="46"/>
        <v>2412.666667</v>
      </c>
      <c r="L168" s="3"/>
    </row>
    <row r="169" ht="15.75" customHeight="1">
      <c r="A169" s="169" t="s">
        <v>260</v>
      </c>
      <c r="B169" s="18">
        <v>0.025</v>
      </c>
      <c r="C169" s="18">
        <v>1.0</v>
      </c>
      <c r="D169" s="18">
        <f t="shared" si="43"/>
        <v>0.025</v>
      </c>
      <c r="E169" s="18">
        <f>B169*A164</f>
        <v>0.09333333333</v>
      </c>
      <c r="F169" s="18">
        <f t="shared" si="44"/>
        <v>0.09333333333</v>
      </c>
      <c r="G169" s="142"/>
      <c r="H169" s="18">
        <v>1.0</v>
      </c>
      <c r="I169" s="89">
        <f t="shared" si="45"/>
        <v>0.09333333333</v>
      </c>
      <c r="J169" s="116">
        <f>'Insumos Buffet'!D10</f>
        <v>9535</v>
      </c>
      <c r="K169" s="198">
        <f t="shared" si="46"/>
        <v>889.9333333</v>
      </c>
      <c r="L169" s="3"/>
    </row>
    <row r="170" ht="15.75" customHeight="1">
      <c r="A170" s="169" t="s">
        <v>468</v>
      </c>
      <c r="B170" s="18">
        <v>0.025</v>
      </c>
      <c r="C170" s="18">
        <v>1.0</v>
      </c>
      <c r="D170" s="18">
        <f t="shared" si="43"/>
        <v>0.025</v>
      </c>
      <c r="E170" s="18">
        <f>B170*A164</f>
        <v>0.09333333333</v>
      </c>
      <c r="F170" s="18">
        <f t="shared" si="44"/>
        <v>0.09333333333</v>
      </c>
      <c r="G170" s="142"/>
      <c r="H170" s="18">
        <v>1.0</v>
      </c>
      <c r="I170" s="89">
        <f t="shared" si="45"/>
        <v>0.09333333333</v>
      </c>
      <c r="J170" s="116">
        <f>'Insumos Buffet'!D59</f>
        <v>35000</v>
      </c>
      <c r="K170" s="198">
        <f t="shared" si="46"/>
        <v>3266.666667</v>
      </c>
      <c r="L170" s="3"/>
    </row>
    <row r="171" ht="15.75" customHeight="1">
      <c r="A171" s="169" t="s">
        <v>505</v>
      </c>
      <c r="B171" s="18">
        <v>0.002</v>
      </c>
      <c r="C171" s="18">
        <v>1.0</v>
      </c>
      <c r="D171" s="18">
        <f t="shared" si="43"/>
        <v>0.002</v>
      </c>
      <c r="E171" s="18">
        <f>B171*A164</f>
        <v>0.007466666667</v>
      </c>
      <c r="F171" s="18">
        <f t="shared" si="44"/>
        <v>0.007466666667</v>
      </c>
      <c r="G171" s="87"/>
      <c r="H171" s="18">
        <v>1.0</v>
      </c>
      <c r="I171" s="89">
        <f t="shared" si="45"/>
        <v>0.007466666667</v>
      </c>
      <c r="J171" s="116">
        <f>'Insumos Buffet'!D82</f>
        <v>3200</v>
      </c>
      <c r="K171" s="198">
        <f t="shared" si="46"/>
        <v>23.89333333</v>
      </c>
      <c r="L171" s="3"/>
    </row>
    <row r="172" ht="15.75" customHeight="1">
      <c r="A172" s="169" t="s">
        <v>494</v>
      </c>
      <c r="B172" s="18">
        <v>1.0E-4</v>
      </c>
      <c r="C172" s="18">
        <v>1.0</v>
      </c>
      <c r="D172" s="18">
        <f t="shared" si="43"/>
        <v>0.0001</v>
      </c>
      <c r="E172" s="18">
        <f>B172*A164</f>
        <v>0.0003733333333</v>
      </c>
      <c r="F172" s="18">
        <f t="shared" si="44"/>
        <v>0.0003733333333</v>
      </c>
      <c r="G172" s="59"/>
      <c r="H172" s="18">
        <v>1.0</v>
      </c>
      <c r="I172" s="89">
        <f t="shared" si="45"/>
        <v>0.0003733333333</v>
      </c>
      <c r="J172" s="116">
        <f>'Insumos Buffet'!D70</f>
        <v>145000</v>
      </c>
      <c r="K172" s="198">
        <f t="shared" si="46"/>
        <v>54.13333333</v>
      </c>
      <c r="L172" s="3"/>
    </row>
    <row r="173" ht="15.75" customHeight="1">
      <c r="A173" s="169" t="s">
        <v>47</v>
      </c>
      <c r="B173" s="89">
        <v>0.005</v>
      </c>
      <c r="C173" s="89">
        <v>1.0</v>
      </c>
      <c r="D173" s="18">
        <f t="shared" si="43"/>
        <v>0.005</v>
      </c>
      <c r="E173" s="18">
        <f>B173*A164</f>
        <v>0.01866666667</v>
      </c>
      <c r="F173" s="18">
        <f t="shared" si="44"/>
        <v>0.01866666667</v>
      </c>
      <c r="G173" s="148" t="s">
        <v>528</v>
      </c>
      <c r="H173" s="18">
        <v>1.0</v>
      </c>
      <c r="I173" s="89">
        <f t="shared" si="45"/>
        <v>0.01866666667</v>
      </c>
      <c r="J173" s="116">
        <f>'Insumos Buffet'!D2</f>
        <v>6820</v>
      </c>
      <c r="K173" s="198">
        <f t="shared" si="46"/>
        <v>127.3066667</v>
      </c>
      <c r="L173" s="3"/>
    </row>
    <row r="174" ht="15.75" customHeight="1">
      <c r="A174" s="2"/>
      <c r="B174" s="89"/>
      <c r="C174" s="89"/>
      <c r="D174" s="18"/>
      <c r="E174" s="18"/>
      <c r="F174" s="18"/>
      <c r="G174" s="142"/>
      <c r="H174" s="18"/>
      <c r="I174" s="89">
        <f t="shared" si="45"/>
        <v>0</v>
      </c>
      <c r="J174" s="116"/>
      <c r="K174" s="198">
        <f t="shared" si="46"/>
        <v>0</v>
      </c>
      <c r="L174" s="3"/>
    </row>
    <row r="175" ht="15.75" customHeight="1">
      <c r="A175" s="1"/>
      <c r="B175" s="89"/>
      <c r="C175" s="89"/>
      <c r="D175" s="18"/>
      <c r="E175" s="18"/>
      <c r="F175" s="18"/>
      <c r="G175" s="142"/>
      <c r="H175" s="18"/>
      <c r="I175" s="89">
        <f t="shared" si="45"/>
        <v>0</v>
      </c>
      <c r="J175" s="116"/>
      <c r="K175" s="198">
        <f t="shared" si="46"/>
        <v>0</v>
      </c>
      <c r="L175" s="3"/>
    </row>
    <row r="176" ht="15.75" customHeight="1">
      <c r="A176" s="1"/>
      <c r="B176" s="89"/>
      <c r="C176" s="89"/>
      <c r="D176" s="18"/>
      <c r="E176" s="18"/>
      <c r="F176" s="18"/>
      <c r="G176" s="142"/>
      <c r="H176" s="18"/>
      <c r="I176" s="89">
        <f t="shared" si="45"/>
        <v>0</v>
      </c>
      <c r="J176" s="116"/>
      <c r="K176" s="198">
        <f t="shared" si="46"/>
        <v>0</v>
      </c>
      <c r="L176" s="3"/>
    </row>
    <row r="177" ht="15.75" customHeight="1">
      <c r="A177" s="31"/>
      <c r="B177" s="89"/>
      <c r="C177" s="89"/>
      <c r="D177" s="95"/>
      <c r="E177" s="95"/>
      <c r="F177" s="95"/>
      <c r="G177" s="87"/>
      <c r="H177" s="18"/>
      <c r="I177" s="89">
        <f t="shared" si="45"/>
        <v>0</v>
      </c>
      <c r="J177" s="118"/>
      <c r="K177" s="198">
        <f t="shared" si="46"/>
        <v>0</v>
      </c>
      <c r="L177" s="3"/>
    </row>
    <row r="178" ht="15.75" customHeight="1">
      <c r="A178" s="31"/>
      <c r="B178" s="89"/>
      <c r="C178" s="89"/>
      <c r="D178" s="18"/>
      <c r="E178" s="18"/>
      <c r="F178" s="18"/>
      <c r="G178" s="143">
        <f>F180/A164</f>
        <v>0.2471</v>
      </c>
      <c r="H178" s="18"/>
      <c r="I178" s="89">
        <f t="shared" si="45"/>
        <v>0</v>
      </c>
      <c r="J178" s="3"/>
      <c r="K178" s="198">
        <f t="shared" si="46"/>
        <v>0</v>
      </c>
      <c r="L178" s="3"/>
    </row>
    <row r="179" ht="15.75" customHeight="1">
      <c r="A179" s="31"/>
      <c r="B179" s="89"/>
      <c r="C179" s="89"/>
      <c r="D179" s="18"/>
      <c r="E179" s="18"/>
      <c r="F179" s="18"/>
      <c r="G179" s="142"/>
      <c r="H179" s="18"/>
      <c r="I179" s="89">
        <f t="shared" si="45"/>
        <v>0</v>
      </c>
      <c r="J179" s="3"/>
      <c r="K179" s="198">
        <f t="shared" si="46"/>
        <v>0</v>
      </c>
      <c r="L179" s="3"/>
    </row>
    <row r="180" ht="15.75" customHeight="1">
      <c r="A180" s="4" t="s">
        <v>495</v>
      </c>
      <c r="B180" s="18">
        <f>SUM(B166:B179)</f>
        <v>0.2471</v>
      </c>
      <c r="C180" s="96"/>
      <c r="D180" s="18">
        <f t="shared" ref="D180:F180" si="47">SUM(D166:D179)</f>
        <v>0.2471</v>
      </c>
      <c r="E180" s="18">
        <f t="shared" si="47"/>
        <v>0.9225066667</v>
      </c>
      <c r="F180" s="18">
        <f t="shared" si="47"/>
        <v>0.9225066667</v>
      </c>
      <c r="G180" s="87"/>
      <c r="H180" s="96"/>
      <c r="I180" s="97">
        <f t="shared" ref="I180:L180" si="48">SUM(I166:I179)</f>
        <v>1.033573333</v>
      </c>
      <c r="J180" s="98">
        <f t="shared" si="48"/>
        <v>217320</v>
      </c>
      <c r="K180" s="199">
        <f t="shared" si="48"/>
        <v>8821.4868</v>
      </c>
      <c r="L180" s="98">
        <f t="shared" si="48"/>
        <v>0</v>
      </c>
    </row>
    <row r="181" ht="15.75" customHeight="1">
      <c r="A181" s="77"/>
      <c r="B181" s="184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200"/>
      <c r="L181" s="101" t="s">
        <v>497</v>
      </c>
    </row>
    <row r="182" ht="15.75" customHeight="1">
      <c r="A182" s="77"/>
      <c r="B182" s="184"/>
      <c r="C182" s="100"/>
      <c r="D182" s="100"/>
      <c r="E182" s="100"/>
      <c r="F182" s="100"/>
      <c r="G182" s="100"/>
      <c r="H182" s="100"/>
      <c r="I182" s="104">
        <f>G178*A164</f>
        <v>0.9225066667</v>
      </c>
      <c r="J182" s="100"/>
      <c r="K182" s="200"/>
      <c r="L182" s="104"/>
    </row>
    <row r="183" ht="15.75" customHeight="1">
      <c r="B183" s="204"/>
    </row>
    <row r="184" ht="15.75" customHeight="1">
      <c r="B184" s="204"/>
    </row>
    <row r="185" ht="15.75" customHeight="1">
      <c r="A185" s="66" t="s">
        <v>153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</row>
    <row r="187" ht="15.75" customHeight="1">
      <c r="A187" s="81">
        <f>('Menu Cíclico'!D29+'Menu Cíclico'!H29+'Menu Cíclico'!L29+'Menu Cíclico'!P29+'Menu Cíclico'!T29+'Menu Cíclico'!X29+'Menu Cíclico'!AB29+'Menu Cíclico'!AF29+'Menu Cíclico'!AJ29+'Menu Cíclico'!AN29+'Menu Cíclico'!AR29+'Menu Cíclico'!AV29+'Menu Cíclico'!AZ29+'Menu Cíclico'!BD29+'Menu Cíclico'!BH29)/15</f>
        <v>4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206" t="s">
        <v>489</v>
      </c>
      <c r="L187" s="85" t="s">
        <v>490</v>
      </c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</row>
    <row r="189" ht="15.75" customHeight="1">
      <c r="A189" s="183" t="s">
        <v>450</v>
      </c>
      <c r="B189" s="89">
        <v>0.15</v>
      </c>
      <c r="C189" s="89">
        <v>1.0</v>
      </c>
      <c r="D189" s="18">
        <f t="shared" ref="D189:D194" si="49">C189*B189</f>
        <v>0.15</v>
      </c>
      <c r="E189" s="18">
        <f>A187*B189</f>
        <v>0.6</v>
      </c>
      <c r="F189" s="18">
        <f t="shared" ref="F189:F194" si="50">E189*C189</f>
        <v>0.6</v>
      </c>
      <c r="G189" s="140">
        <v>0.0</v>
      </c>
      <c r="H189" s="18">
        <v>1.175</v>
      </c>
      <c r="I189" s="89">
        <f t="shared" ref="I189:I202" si="51">H189*E189</f>
        <v>0.705</v>
      </c>
      <c r="J189" s="116">
        <f>'Insumos Buffet'!D62</f>
        <v>3756</v>
      </c>
      <c r="K189" s="198">
        <f t="shared" ref="K189:K202" si="52">J189*I189</f>
        <v>2647.98</v>
      </c>
      <c r="L189" s="3"/>
    </row>
    <row r="190" ht="15.75" customHeight="1">
      <c r="A190" s="169" t="s">
        <v>260</v>
      </c>
      <c r="B190" s="89">
        <v>0.03</v>
      </c>
      <c r="C190" s="89">
        <v>1.0</v>
      </c>
      <c r="D190" s="18">
        <f t="shared" si="49"/>
        <v>0.03</v>
      </c>
      <c r="E190" s="18">
        <f>B190*A187</f>
        <v>0.12</v>
      </c>
      <c r="F190" s="18">
        <f t="shared" si="50"/>
        <v>0.12</v>
      </c>
      <c r="G190" s="87"/>
      <c r="H190" s="18">
        <v>1.0</v>
      </c>
      <c r="I190" s="89">
        <f t="shared" si="51"/>
        <v>0.12</v>
      </c>
      <c r="J190" s="116">
        <f>'Insumos Buffet'!D10</f>
        <v>9535</v>
      </c>
      <c r="K190" s="198">
        <f t="shared" si="52"/>
        <v>1144.2</v>
      </c>
      <c r="L190" s="3"/>
    </row>
    <row r="191" ht="15.75" customHeight="1">
      <c r="A191" s="169" t="s">
        <v>459</v>
      </c>
      <c r="B191" s="18">
        <v>0.03</v>
      </c>
      <c r="C191" s="18">
        <v>1.0</v>
      </c>
      <c r="D191" s="18">
        <f t="shared" si="49"/>
        <v>0.03</v>
      </c>
      <c r="E191" s="18">
        <f>B191*A187</f>
        <v>0.12</v>
      </c>
      <c r="F191" s="18">
        <f t="shared" si="50"/>
        <v>0.12</v>
      </c>
      <c r="G191" s="148" t="s">
        <v>527</v>
      </c>
      <c r="H191" s="18">
        <v>1.125</v>
      </c>
      <c r="I191" s="89">
        <f t="shared" si="51"/>
        <v>0.135</v>
      </c>
      <c r="J191" s="116">
        <f>'Insumos Buffet'!D96</f>
        <v>2328</v>
      </c>
      <c r="K191" s="198">
        <f t="shared" si="52"/>
        <v>314.28</v>
      </c>
      <c r="L191" s="3"/>
    </row>
    <row r="192" ht="15.75" customHeight="1">
      <c r="A192" s="169" t="s">
        <v>452</v>
      </c>
      <c r="B192" s="18">
        <v>0.02</v>
      </c>
      <c r="C192" s="18">
        <v>1.0</v>
      </c>
      <c r="D192" s="18">
        <f t="shared" si="49"/>
        <v>0.02</v>
      </c>
      <c r="E192" s="18">
        <f>B192*A187</f>
        <v>0.08</v>
      </c>
      <c r="F192" s="18">
        <f t="shared" si="50"/>
        <v>0.08</v>
      </c>
      <c r="G192" s="142"/>
      <c r="H192" s="18">
        <v>1.0</v>
      </c>
      <c r="I192" s="89">
        <f t="shared" si="51"/>
        <v>0.08</v>
      </c>
      <c r="J192" s="116">
        <f>'Insumos Buffet'!D54</f>
        <v>11402</v>
      </c>
      <c r="K192" s="198">
        <f t="shared" si="52"/>
        <v>912.16</v>
      </c>
      <c r="L192" s="3"/>
    </row>
    <row r="193" ht="15.75" customHeight="1">
      <c r="A193" s="169" t="s">
        <v>494</v>
      </c>
      <c r="B193" s="18">
        <v>1.0E-4</v>
      </c>
      <c r="C193" s="18">
        <v>1.0</v>
      </c>
      <c r="D193" s="18">
        <f t="shared" si="49"/>
        <v>0.0001</v>
      </c>
      <c r="E193" s="18">
        <f>B193*A187</f>
        <v>0.0004</v>
      </c>
      <c r="F193" s="18">
        <f t="shared" si="50"/>
        <v>0.0004</v>
      </c>
      <c r="G193" s="142"/>
      <c r="H193" s="18">
        <v>1.0</v>
      </c>
      <c r="I193" s="89">
        <f t="shared" si="51"/>
        <v>0.0004</v>
      </c>
      <c r="J193" s="116">
        <f>'Insumos Buffet'!D70</f>
        <v>145000</v>
      </c>
      <c r="K193" s="198">
        <f t="shared" si="52"/>
        <v>58</v>
      </c>
      <c r="L193" s="3"/>
    </row>
    <row r="194" ht="15.75" customHeight="1">
      <c r="A194" s="169" t="s">
        <v>505</v>
      </c>
      <c r="B194" s="18">
        <v>0.002</v>
      </c>
      <c r="C194" s="18">
        <v>1.0</v>
      </c>
      <c r="D194" s="18">
        <f t="shared" si="49"/>
        <v>0.002</v>
      </c>
      <c r="E194" s="18">
        <f>B194*A187</f>
        <v>0.008</v>
      </c>
      <c r="F194" s="18">
        <f t="shared" si="50"/>
        <v>0.008</v>
      </c>
      <c r="G194" s="87"/>
      <c r="H194" s="18">
        <v>1.0</v>
      </c>
      <c r="I194" s="89">
        <f t="shared" si="51"/>
        <v>0.008</v>
      </c>
      <c r="J194" s="116">
        <f>'Insumos Buffet'!D82</f>
        <v>3200</v>
      </c>
      <c r="K194" s="198">
        <f t="shared" si="52"/>
        <v>25.6</v>
      </c>
      <c r="L194" s="3"/>
    </row>
    <row r="195" ht="15.75" customHeight="1">
      <c r="A195" s="2"/>
      <c r="B195" s="18"/>
      <c r="C195" s="18"/>
      <c r="D195" s="18"/>
      <c r="E195" s="18"/>
      <c r="F195" s="18"/>
      <c r="G195" s="59"/>
      <c r="H195" s="18"/>
      <c r="I195" s="89">
        <f t="shared" si="51"/>
        <v>0</v>
      </c>
      <c r="J195" s="116"/>
      <c r="K195" s="198">
        <f t="shared" si="52"/>
        <v>0</v>
      </c>
      <c r="L195" s="3"/>
    </row>
    <row r="196" ht="15.75" customHeight="1">
      <c r="A196" s="2"/>
      <c r="B196" s="89"/>
      <c r="C196" s="89"/>
      <c r="D196" s="18"/>
      <c r="E196" s="18"/>
      <c r="F196" s="18"/>
      <c r="G196" s="148" t="s">
        <v>528</v>
      </c>
      <c r="H196" s="18"/>
      <c r="I196" s="89">
        <f t="shared" si="51"/>
        <v>0</v>
      </c>
      <c r="J196" s="116"/>
      <c r="K196" s="198">
        <f t="shared" si="52"/>
        <v>0</v>
      </c>
      <c r="L196" s="3"/>
    </row>
    <row r="197" ht="15.75" customHeight="1">
      <c r="A197" s="2"/>
      <c r="B197" s="89"/>
      <c r="C197" s="89"/>
      <c r="D197" s="18"/>
      <c r="E197" s="18"/>
      <c r="F197" s="18"/>
      <c r="G197" s="142"/>
      <c r="H197" s="18"/>
      <c r="I197" s="89">
        <f t="shared" si="51"/>
        <v>0</v>
      </c>
      <c r="J197" s="116"/>
      <c r="K197" s="198">
        <f t="shared" si="52"/>
        <v>0</v>
      </c>
      <c r="L197" s="3"/>
    </row>
    <row r="198" ht="15.75" customHeight="1">
      <c r="A198" s="1"/>
      <c r="B198" s="89"/>
      <c r="C198" s="89"/>
      <c r="D198" s="18"/>
      <c r="E198" s="18"/>
      <c r="F198" s="18"/>
      <c r="G198" s="142"/>
      <c r="H198" s="18"/>
      <c r="I198" s="89">
        <f t="shared" si="51"/>
        <v>0</v>
      </c>
      <c r="J198" s="116"/>
      <c r="K198" s="198">
        <f t="shared" si="52"/>
        <v>0</v>
      </c>
      <c r="L198" s="3"/>
    </row>
    <row r="199" ht="15.75" customHeight="1">
      <c r="A199" s="1"/>
      <c r="B199" s="89"/>
      <c r="C199" s="89"/>
      <c r="D199" s="18"/>
      <c r="E199" s="18"/>
      <c r="F199" s="18"/>
      <c r="G199" s="142"/>
      <c r="H199" s="18"/>
      <c r="I199" s="89">
        <f t="shared" si="51"/>
        <v>0</v>
      </c>
      <c r="J199" s="116"/>
      <c r="K199" s="198">
        <f t="shared" si="52"/>
        <v>0</v>
      </c>
      <c r="L199" s="3"/>
    </row>
    <row r="200" ht="15.75" customHeight="1">
      <c r="A200" s="31"/>
      <c r="B200" s="89"/>
      <c r="C200" s="89"/>
      <c r="D200" s="95"/>
      <c r="E200" s="95"/>
      <c r="F200" s="95"/>
      <c r="G200" s="87"/>
      <c r="H200" s="18"/>
      <c r="I200" s="89">
        <f t="shared" si="51"/>
        <v>0</v>
      </c>
      <c r="J200" s="118"/>
      <c r="K200" s="198">
        <f t="shared" si="52"/>
        <v>0</v>
      </c>
      <c r="L200" s="3"/>
    </row>
    <row r="201" ht="15.75" customHeight="1">
      <c r="A201" s="31"/>
      <c r="B201" s="89"/>
      <c r="C201" s="89"/>
      <c r="D201" s="18"/>
      <c r="E201" s="18"/>
      <c r="F201" s="18"/>
      <c r="G201" s="143">
        <f>F203/A187</f>
        <v>0.2321</v>
      </c>
      <c r="H201" s="18"/>
      <c r="I201" s="89">
        <f t="shared" si="51"/>
        <v>0</v>
      </c>
      <c r="J201" s="3"/>
      <c r="K201" s="198">
        <f t="shared" si="52"/>
        <v>0</v>
      </c>
      <c r="L201" s="3"/>
    </row>
    <row r="202" ht="15.75" customHeight="1">
      <c r="A202" s="31"/>
      <c r="B202" s="89"/>
      <c r="C202" s="89"/>
      <c r="D202" s="18"/>
      <c r="E202" s="18"/>
      <c r="F202" s="18"/>
      <c r="G202" s="142"/>
      <c r="H202" s="18"/>
      <c r="I202" s="89">
        <f t="shared" si="51"/>
        <v>0</v>
      </c>
      <c r="J202" s="3"/>
      <c r="K202" s="198">
        <f t="shared" si="52"/>
        <v>0</v>
      </c>
      <c r="L202" s="3"/>
    </row>
    <row r="203" ht="15.75" customHeight="1">
      <c r="A203" s="4" t="s">
        <v>495</v>
      </c>
      <c r="B203" s="18">
        <f>SUM(B189:B202)</f>
        <v>0.2321</v>
      </c>
      <c r="C203" s="96"/>
      <c r="D203" s="18">
        <f t="shared" ref="D203:F203" si="53">SUM(D189:D202)</f>
        <v>0.2321</v>
      </c>
      <c r="E203" s="18">
        <f t="shared" si="53"/>
        <v>0.9284</v>
      </c>
      <c r="F203" s="18">
        <f t="shared" si="53"/>
        <v>0.9284</v>
      </c>
      <c r="G203" s="87"/>
      <c r="H203" s="96"/>
      <c r="I203" s="97">
        <f t="shared" ref="I203:L203" si="54">SUM(I189:I202)</f>
        <v>1.0484</v>
      </c>
      <c r="J203" s="98">
        <f t="shared" si="54"/>
        <v>175221</v>
      </c>
      <c r="K203" s="199">
        <f t="shared" si="54"/>
        <v>5102.22</v>
      </c>
      <c r="L203" s="98">
        <f t="shared" si="54"/>
        <v>0</v>
      </c>
    </row>
    <row r="204" ht="15.75" customHeight="1">
      <c r="A204" s="77"/>
      <c r="B204" s="184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200"/>
      <c r="L204" s="101" t="s">
        <v>497</v>
      </c>
    </row>
    <row r="205" ht="15.75" customHeight="1">
      <c r="A205" s="77"/>
      <c r="B205" s="184"/>
      <c r="C205" s="100"/>
      <c r="D205" s="100"/>
      <c r="E205" s="100"/>
      <c r="F205" s="100"/>
      <c r="G205" s="100"/>
      <c r="H205" s="100"/>
      <c r="I205" s="104">
        <f>G201*A187</f>
        <v>0.9284</v>
      </c>
      <c r="J205" s="100"/>
      <c r="K205" s="200"/>
      <c r="L205" s="104"/>
    </row>
    <row r="206" ht="15.75" customHeight="1">
      <c r="B206" s="204"/>
    </row>
    <row r="207" ht="15.75" customHeight="1">
      <c r="B207" s="204"/>
    </row>
    <row r="208" ht="15.75" customHeight="1">
      <c r="A208" s="66" t="s">
        <v>676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</row>
    <row r="209" ht="15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</row>
    <row r="210" ht="15.75" customHeight="1">
      <c r="A210" s="81">
        <f>('Menu Cíclico'!D30+'Menu Cíclico'!H30+'Menu Cíclico'!L30+'Menu Cíclico'!P30+'Menu Cíclico'!T30+'Menu Cíclico'!X30+'Menu Cíclico'!AB30+'Menu Cíclico'!AF30+'Menu Cíclico'!AJ30+'Menu Cíclico'!AN30+'Menu Cíclico'!AR30+'Menu Cíclico'!AV30+'Menu Cíclico'!AZ30+'Menu Cíclico'!BD30+'Menu Cíclico'!BH30)/15</f>
        <v>4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</row>
    <row r="211" ht="15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</row>
    <row r="212" ht="15.75" customHeight="1">
      <c r="A212" s="183" t="s">
        <v>537</v>
      </c>
      <c r="B212" s="89">
        <v>0.05</v>
      </c>
      <c r="C212" s="89">
        <v>1.0</v>
      </c>
      <c r="D212" s="18">
        <f t="shared" ref="D212:D225" si="55">C212*B212</f>
        <v>0.05</v>
      </c>
      <c r="E212" s="18">
        <f>B212*A210</f>
        <v>0.2</v>
      </c>
      <c r="F212" s="18">
        <f t="shared" ref="F212:F225" si="56">E212*C212</f>
        <v>0.2</v>
      </c>
      <c r="G212" s="140">
        <v>0.0</v>
      </c>
      <c r="H212" s="18">
        <v>1.1</v>
      </c>
      <c r="I212" s="89">
        <f t="shared" ref="I212:I225" si="57">H212*E212</f>
        <v>0.22</v>
      </c>
      <c r="J212" s="116">
        <f>'Insumos Buffet'!D105</f>
        <v>10810</v>
      </c>
      <c r="K212" s="3">
        <f t="shared" ref="K212:K225" si="58">J212*I212</f>
        <v>2378.2</v>
      </c>
      <c r="L212" s="3"/>
    </row>
    <row r="213" ht="15.75" customHeight="1">
      <c r="A213" s="169" t="s">
        <v>539</v>
      </c>
      <c r="B213" s="89">
        <v>0.05</v>
      </c>
      <c r="C213" s="89">
        <v>1.0</v>
      </c>
      <c r="D213" s="18">
        <f t="shared" si="55"/>
        <v>0.05</v>
      </c>
      <c r="E213" s="18">
        <f>B213*A210</f>
        <v>0.2</v>
      </c>
      <c r="F213" s="18">
        <f t="shared" si="56"/>
        <v>0.2</v>
      </c>
      <c r="G213" s="87"/>
      <c r="H213" s="18">
        <v>1.1</v>
      </c>
      <c r="I213" s="89">
        <f t="shared" si="57"/>
        <v>0.22</v>
      </c>
      <c r="J213" s="116">
        <f>'Insumos Buffet'!D106</f>
        <v>7947</v>
      </c>
      <c r="K213" s="3">
        <f t="shared" si="58"/>
        <v>1748.34</v>
      </c>
      <c r="L213" s="3"/>
    </row>
    <row r="214" ht="15.75" customHeight="1">
      <c r="A214" s="169" t="s">
        <v>212</v>
      </c>
      <c r="B214" s="18">
        <v>0.04</v>
      </c>
      <c r="C214" s="18">
        <v>1.0</v>
      </c>
      <c r="D214" s="18">
        <f t="shared" si="55"/>
        <v>0.04</v>
      </c>
      <c r="E214" s="18">
        <f>B214*A210</f>
        <v>0.16</v>
      </c>
      <c r="F214" s="18">
        <f t="shared" si="56"/>
        <v>0.16</v>
      </c>
      <c r="G214" s="148" t="s">
        <v>527</v>
      </c>
      <c r="H214" s="18">
        <v>1.2</v>
      </c>
      <c r="I214" s="89">
        <f t="shared" si="57"/>
        <v>0.192</v>
      </c>
      <c r="J214" s="116">
        <f>'Insumos Buffet'!D8</f>
        <v>2600</v>
      </c>
      <c r="K214" s="3">
        <f t="shared" si="58"/>
        <v>499.2</v>
      </c>
      <c r="L214" s="3"/>
    </row>
    <row r="215" ht="15.75" customHeight="1">
      <c r="A215" s="169" t="s">
        <v>536</v>
      </c>
      <c r="B215" s="18">
        <v>0.02</v>
      </c>
      <c r="C215" s="18">
        <v>1.0</v>
      </c>
      <c r="D215" s="18">
        <f t="shared" si="55"/>
        <v>0.02</v>
      </c>
      <c r="E215" s="18">
        <f>B215*A210</f>
        <v>0.08</v>
      </c>
      <c r="F215" s="18">
        <f t="shared" si="56"/>
        <v>0.08</v>
      </c>
      <c r="G215" s="142"/>
      <c r="H215" s="18">
        <v>1.0</v>
      </c>
      <c r="I215" s="89">
        <f t="shared" si="57"/>
        <v>0.08</v>
      </c>
      <c r="J215" s="116">
        <f>'Insumos Buffet'!D104</f>
        <v>37900</v>
      </c>
      <c r="K215" s="3">
        <f t="shared" si="58"/>
        <v>3032</v>
      </c>
      <c r="L215" s="3"/>
    </row>
    <row r="216" ht="15.75" customHeight="1">
      <c r="A216" s="169" t="s">
        <v>452</v>
      </c>
      <c r="B216" s="18">
        <v>0.03</v>
      </c>
      <c r="C216" s="18">
        <v>1.0</v>
      </c>
      <c r="D216" s="18">
        <f t="shared" si="55"/>
        <v>0.03</v>
      </c>
      <c r="E216" s="18">
        <f>B216*A210</f>
        <v>0.12</v>
      </c>
      <c r="F216" s="18">
        <f t="shared" si="56"/>
        <v>0.12</v>
      </c>
      <c r="G216" s="142"/>
      <c r="H216" s="18">
        <v>1.0</v>
      </c>
      <c r="I216" s="89">
        <f t="shared" si="57"/>
        <v>0.12</v>
      </c>
      <c r="J216" s="116">
        <f>'Insumos Buffet'!D54</f>
        <v>11402</v>
      </c>
      <c r="K216" s="3">
        <f t="shared" si="58"/>
        <v>1368.24</v>
      </c>
      <c r="L216" s="3"/>
    </row>
    <row r="217" ht="15.75" customHeight="1">
      <c r="A217" s="169" t="s">
        <v>505</v>
      </c>
      <c r="B217" s="18">
        <v>0.002</v>
      </c>
      <c r="C217" s="18">
        <v>1.0</v>
      </c>
      <c r="D217" s="18">
        <f t="shared" si="55"/>
        <v>0.002</v>
      </c>
      <c r="E217" s="18">
        <f>B217*A210</f>
        <v>0.008</v>
      </c>
      <c r="F217" s="18">
        <f t="shared" si="56"/>
        <v>0.008</v>
      </c>
      <c r="G217" s="87"/>
      <c r="H217" s="18">
        <v>1.0</v>
      </c>
      <c r="I217" s="89">
        <f t="shared" si="57"/>
        <v>0.008</v>
      </c>
      <c r="J217" s="116">
        <f>'Insumos Buffet'!D82</f>
        <v>3200</v>
      </c>
      <c r="K217" s="3">
        <f t="shared" si="58"/>
        <v>25.6</v>
      </c>
      <c r="L217" s="3"/>
    </row>
    <row r="218" ht="15.75" customHeight="1">
      <c r="A218" s="169" t="s">
        <v>494</v>
      </c>
      <c r="B218" s="18">
        <v>1.0E-4</v>
      </c>
      <c r="C218" s="18">
        <v>1.0</v>
      </c>
      <c r="D218" s="18">
        <f t="shared" si="55"/>
        <v>0.0001</v>
      </c>
      <c r="E218" s="18">
        <f>B218*A210</f>
        <v>0.0004</v>
      </c>
      <c r="F218" s="18">
        <f t="shared" si="56"/>
        <v>0.0004</v>
      </c>
      <c r="G218" s="59"/>
      <c r="H218" s="18">
        <v>1.0</v>
      </c>
      <c r="I218" s="89">
        <f t="shared" si="57"/>
        <v>0.0004</v>
      </c>
      <c r="J218" s="116">
        <f>'Insumos Buffet'!D70</f>
        <v>145000</v>
      </c>
      <c r="K218" s="3">
        <f t="shared" si="58"/>
        <v>58</v>
      </c>
      <c r="L218" s="3"/>
    </row>
    <row r="219" ht="15.75" customHeight="1">
      <c r="A219" s="169" t="s">
        <v>387</v>
      </c>
      <c r="B219" s="89">
        <v>0.05</v>
      </c>
      <c r="C219" s="89">
        <v>1.0</v>
      </c>
      <c r="D219" s="18">
        <f t="shared" si="55"/>
        <v>0.05</v>
      </c>
      <c r="E219" s="18">
        <f>B219*A210</f>
        <v>0.2</v>
      </c>
      <c r="F219" s="18">
        <f t="shared" si="56"/>
        <v>0.2</v>
      </c>
      <c r="G219" s="148" t="s">
        <v>528</v>
      </c>
      <c r="H219" s="18">
        <v>1.0</v>
      </c>
      <c r="I219" s="89">
        <f t="shared" si="57"/>
        <v>0.2</v>
      </c>
      <c r="J219" s="116">
        <f>'Insumos Buffet'!D29</f>
        <v>7700</v>
      </c>
      <c r="K219" s="3">
        <f t="shared" si="58"/>
        <v>1540</v>
      </c>
      <c r="L219" s="3"/>
    </row>
    <row r="220" ht="15.75" customHeight="1">
      <c r="A220" s="2"/>
      <c r="B220" s="89"/>
      <c r="C220" s="89"/>
      <c r="D220" s="18">
        <f t="shared" si="55"/>
        <v>0</v>
      </c>
      <c r="E220" s="18">
        <f>B220*A210</f>
        <v>0</v>
      </c>
      <c r="F220" s="18">
        <f t="shared" si="56"/>
        <v>0</v>
      </c>
      <c r="G220" s="142"/>
      <c r="H220" s="18"/>
      <c r="I220" s="89">
        <f t="shared" si="57"/>
        <v>0</v>
      </c>
      <c r="J220" s="116"/>
      <c r="K220" s="3">
        <f t="shared" si="58"/>
        <v>0</v>
      </c>
      <c r="L220" s="3"/>
    </row>
    <row r="221" ht="15.75" customHeight="1">
      <c r="A221" s="1"/>
      <c r="B221" s="89"/>
      <c r="C221" s="89"/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</row>
    <row r="222" ht="15.75" customHeight="1">
      <c r="A222" s="1"/>
      <c r="B222" s="89"/>
      <c r="C222" s="89"/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</row>
    <row r="223" ht="15.75" customHeight="1">
      <c r="A223" s="31"/>
      <c r="B223" s="89"/>
      <c r="C223" s="89"/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/>
      <c r="I223" s="89">
        <f t="shared" si="57"/>
        <v>0</v>
      </c>
      <c r="J223" s="118"/>
      <c r="K223" s="3">
        <f t="shared" si="58"/>
        <v>0</v>
      </c>
      <c r="L223" s="3"/>
    </row>
    <row r="224" ht="15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43">
        <f>F226/A210</f>
        <v>0.2421</v>
      </c>
      <c r="H224" s="18"/>
      <c r="I224" s="89">
        <f t="shared" si="57"/>
        <v>0</v>
      </c>
      <c r="J224" s="3"/>
      <c r="K224" s="3">
        <f t="shared" si="58"/>
        <v>0</v>
      </c>
      <c r="L224" s="3"/>
    </row>
    <row r="225" ht="15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/>
      <c r="I225" s="89">
        <f t="shared" si="57"/>
        <v>0</v>
      </c>
      <c r="J225" s="3"/>
      <c r="K225" s="3">
        <f t="shared" si="58"/>
        <v>0</v>
      </c>
      <c r="L225" s="3"/>
    </row>
    <row r="226" ht="15.75" customHeight="1">
      <c r="A226" s="4" t="s">
        <v>495</v>
      </c>
      <c r="B226" s="97">
        <f>SUM(B212:B225)</f>
        <v>0.2421</v>
      </c>
      <c r="C226" s="96"/>
      <c r="D226" s="97">
        <f t="shared" ref="D226:F226" si="59">SUM(D212:D225)</f>
        <v>0.2421</v>
      </c>
      <c r="E226" s="97">
        <f t="shared" si="59"/>
        <v>0.9684</v>
      </c>
      <c r="F226" s="97">
        <f t="shared" si="59"/>
        <v>0.9684</v>
      </c>
      <c r="G226" s="87"/>
      <c r="H226" s="96"/>
      <c r="I226" s="97">
        <f t="shared" ref="I226:L226" si="60">SUM(I212:I225)</f>
        <v>1.0404</v>
      </c>
      <c r="J226" s="98">
        <f t="shared" si="60"/>
        <v>226559</v>
      </c>
      <c r="K226" s="98">
        <f t="shared" si="60"/>
        <v>10649.58</v>
      </c>
      <c r="L226" s="98">
        <f t="shared" si="60"/>
        <v>0</v>
      </c>
    </row>
    <row r="227" ht="15.75" customHeight="1">
      <c r="A227" s="8"/>
      <c r="B227" s="184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</row>
    <row r="228" ht="15.75" customHeight="1">
      <c r="A228" s="8"/>
      <c r="B228" s="184"/>
      <c r="C228" s="100"/>
      <c r="D228" s="100"/>
      <c r="E228" s="100"/>
      <c r="F228" s="100"/>
      <c r="G228" s="100"/>
      <c r="H228" s="100"/>
      <c r="I228" s="104">
        <f>G224*A210</f>
        <v>0.9684</v>
      </c>
      <c r="J228" s="100"/>
      <c r="K228" s="100"/>
      <c r="L228" s="104"/>
    </row>
    <row r="229" ht="15.75" customHeight="1">
      <c r="B229" s="204"/>
    </row>
    <row r="230" ht="15.75" customHeight="1">
      <c r="B230" s="204"/>
    </row>
    <row r="231" ht="15.75" customHeight="1">
      <c r="A231" s="66" t="s">
        <v>677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</row>
    <row r="232" ht="15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</row>
    <row r="233" ht="15.75" customHeight="1">
      <c r="A233" s="170">
        <v>4.0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</row>
    <row r="234" ht="15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</row>
    <row r="235" ht="15.75" customHeight="1">
      <c r="A235" s="37" t="s">
        <v>420</v>
      </c>
      <c r="B235" s="89">
        <v>0.02</v>
      </c>
      <c r="C235" s="89">
        <v>2.0</v>
      </c>
      <c r="D235" s="18">
        <f t="shared" ref="D235:D248" si="61">C235*B235</f>
        <v>0.04</v>
      </c>
      <c r="E235" s="18">
        <f>B235*A233</f>
        <v>0.08</v>
      </c>
      <c r="F235" s="18">
        <f t="shared" ref="F235:F248" si="62">E235*C235</f>
        <v>0.16</v>
      </c>
      <c r="G235" s="140">
        <v>0.0</v>
      </c>
      <c r="H235" s="18">
        <v>1.0</v>
      </c>
      <c r="I235" s="89">
        <f t="shared" ref="I235:I248" si="63">H235*E235</f>
        <v>0.08</v>
      </c>
      <c r="J235" s="116"/>
      <c r="K235" s="3">
        <f t="shared" ref="K235:K248" si="64">J235*I235</f>
        <v>0</v>
      </c>
      <c r="L235" s="3"/>
    </row>
    <row r="236" ht="15.75" customHeight="1">
      <c r="A236" s="31" t="s">
        <v>419</v>
      </c>
      <c r="B236" s="89">
        <v>0.02</v>
      </c>
      <c r="C236" s="89">
        <v>2.0</v>
      </c>
      <c r="D236" s="18">
        <f t="shared" si="61"/>
        <v>0.04</v>
      </c>
      <c r="E236" s="18">
        <f>B236*A233</f>
        <v>0.08</v>
      </c>
      <c r="F236" s="18">
        <f t="shared" si="62"/>
        <v>0.16</v>
      </c>
      <c r="G236" s="87"/>
      <c r="H236" s="18">
        <v>1.0</v>
      </c>
      <c r="I236" s="89">
        <f t="shared" si="63"/>
        <v>0.08</v>
      </c>
      <c r="J236" s="116"/>
      <c r="K236" s="3">
        <f t="shared" si="64"/>
        <v>0</v>
      </c>
      <c r="L236" s="3"/>
    </row>
    <row r="237" ht="15.75" customHeight="1">
      <c r="A237" s="31" t="s">
        <v>418</v>
      </c>
      <c r="B237" s="89">
        <v>0.02</v>
      </c>
      <c r="C237" s="18">
        <v>2.0</v>
      </c>
      <c r="D237" s="18">
        <f t="shared" si="61"/>
        <v>0.04</v>
      </c>
      <c r="E237" s="18">
        <f>B237*A233</f>
        <v>0.08</v>
      </c>
      <c r="F237" s="18">
        <f t="shared" si="62"/>
        <v>0.16</v>
      </c>
      <c r="G237" s="148" t="s">
        <v>527</v>
      </c>
      <c r="H237" s="18">
        <v>1.0</v>
      </c>
      <c r="I237" s="89">
        <f t="shared" si="63"/>
        <v>0.08</v>
      </c>
      <c r="J237" s="116"/>
      <c r="K237" s="3">
        <f t="shared" si="64"/>
        <v>0</v>
      </c>
      <c r="L237" s="3"/>
    </row>
    <row r="238" ht="15.75" customHeight="1">
      <c r="A238" s="31" t="s">
        <v>517</v>
      </c>
      <c r="B238" s="18">
        <v>0.1</v>
      </c>
      <c r="C238" s="18">
        <v>1.0</v>
      </c>
      <c r="D238" s="18">
        <f t="shared" si="61"/>
        <v>0.1</v>
      </c>
      <c r="E238" s="18">
        <f>B238*A233</f>
        <v>0.4</v>
      </c>
      <c r="F238" s="18">
        <f t="shared" si="62"/>
        <v>0.4</v>
      </c>
      <c r="G238" s="142"/>
      <c r="H238" s="18">
        <v>1.0</v>
      </c>
      <c r="I238" s="89">
        <f t="shared" si="63"/>
        <v>0.4</v>
      </c>
      <c r="J238" s="116"/>
      <c r="K238" s="3">
        <f t="shared" si="64"/>
        <v>0</v>
      </c>
      <c r="L238" s="3"/>
    </row>
    <row r="239" ht="15.75" customHeight="1">
      <c r="A239" s="31" t="s">
        <v>505</v>
      </c>
      <c r="B239" s="18">
        <v>0.002</v>
      </c>
      <c r="C239" s="18">
        <v>1.0</v>
      </c>
      <c r="D239" s="18">
        <f t="shared" si="61"/>
        <v>0.002</v>
      </c>
      <c r="E239" s="18">
        <f>B239*A233</f>
        <v>0.008</v>
      </c>
      <c r="F239" s="18">
        <f t="shared" si="62"/>
        <v>0.008</v>
      </c>
      <c r="G239" s="142"/>
      <c r="H239" s="18">
        <v>1.0</v>
      </c>
      <c r="I239" s="89">
        <f t="shared" si="63"/>
        <v>0.008</v>
      </c>
      <c r="J239" s="116"/>
      <c r="K239" s="3">
        <f t="shared" si="64"/>
        <v>0</v>
      </c>
      <c r="L239" s="3"/>
    </row>
    <row r="240" ht="15.75" customHeight="1">
      <c r="A240" s="169" t="s">
        <v>494</v>
      </c>
      <c r="B240" s="18">
        <v>1.0E-4</v>
      </c>
      <c r="C240" s="18">
        <v>1.0</v>
      </c>
      <c r="D240" s="18">
        <f t="shared" si="61"/>
        <v>0.0001</v>
      </c>
      <c r="E240" s="18">
        <f>B240*A233</f>
        <v>0.0004</v>
      </c>
      <c r="F240" s="18">
        <f t="shared" si="62"/>
        <v>0.0004</v>
      </c>
      <c r="G240" s="87"/>
      <c r="H240" s="18">
        <v>1.0</v>
      </c>
      <c r="I240" s="89">
        <f t="shared" si="63"/>
        <v>0.0004</v>
      </c>
      <c r="J240" s="116"/>
      <c r="K240" s="3">
        <f t="shared" si="64"/>
        <v>0</v>
      </c>
      <c r="L240" s="3"/>
    </row>
    <row r="241" ht="15.75" customHeight="1">
      <c r="A241" s="31" t="s">
        <v>434</v>
      </c>
      <c r="B241" s="18">
        <v>0.01</v>
      </c>
      <c r="C241" s="18">
        <v>1.0</v>
      </c>
      <c r="D241" s="18">
        <f t="shared" si="61"/>
        <v>0.01</v>
      </c>
      <c r="E241" s="18">
        <f>B241*A233</f>
        <v>0.04</v>
      </c>
      <c r="F241" s="18">
        <f t="shared" si="62"/>
        <v>0.04</v>
      </c>
      <c r="G241" s="59"/>
      <c r="H241" s="18">
        <v>1.0</v>
      </c>
      <c r="I241" s="89">
        <f t="shared" si="63"/>
        <v>0.04</v>
      </c>
      <c r="J241" s="116"/>
      <c r="K241" s="3">
        <f t="shared" si="64"/>
        <v>0</v>
      </c>
      <c r="L241" s="3"/>
    </row>
    <row r="242" ht="15.75" customHeight="1">
      <c r="A242" s="31" t="s">
        <v>433</v>
      </c>
      <c r="B242" s="89">
        <v>0.01</v>
      </c>
      <c r="C242" s="89">
        <v>1.0</v>
      </c>
      <c r="D242" s="18">
        <f t="shared" si="61"/>
        <v>0.01</v>
      </c>
      <c r="E242" s="18">
        <f>B242*A233</f>
        <v>0.04</v>
      </c>
      <c r="F242" s="18">
        <f t="shared" si="62"/>
        <v>0.04</v>
      </c>
      <c r="G242" s="148" t="s">
        <v>528</v>
      </c>
      <c r="H242" s="18">
        <v>1.0</v>
      </c>
      <c r="I242" s="89">
        <f t="shared" si="63"/>
        <v>0.04</v>
      </c>
      <c r="J242" s="116"/>
      <c r="K242" s="3">
        <f t="shared" si="64"/>
        <v>0</v>
      </c>
      <c r="L242" s="3"/>
    </row>
    <row r="243" ht="15.75" customHeight="1">
      <c r="A243" s="31" t="s">
        <v>260</v>
      </c>
      <c r="B243" s="89">
        <v>0.01</v>
      </c>
      <c r="C243" s="89">
        <v>1.0</v>
      </c>
      <c r="D243" s="18">
        <f t="shared" si="61"/>
        <v>0.01</v>
      </c>
      <c r="E243" s="18">
        <f>B243*A233</f>
        <v>0.04</v>
      </c>
      <c r="F243" s="18">
        <f t="shared" si="62"/>
        <v>0.04</v>
      </c>
      <c r="G243" s="142"/>
      <c r="H243" s="18">
        <v>1.0</v>
      </c>
      <c r="I243" s="89">
        <f t="shared" si="63"/>
        <v>0.04</v>
      </c>
      <c r="J243" s="116"/>
      <c r="K243" s="3">
        <f t="shared" si="64"/>
        <v>0</v>
      </c>
      <c r="L243" s="3"/>
    </row>
    <row r="244" ht="15.75" customHeight="1">
      <c r="A244" s="31" t="s">
        <v>47</v>
      </c>
      <c r="B244" s="89">
        <v>0.01</v>
      </c>
      <c r="C244" s="89">
        <v>1.0</v>
      </c>
      <c r="D244" s="18">
        <f t="shared" si="61"/>
        <v>0.01</v>
      </c>
      <c r="E244" s="18">
        <f>B244*A233</f>
        <v>0.04</v>
      </c>
      <c r="F244" s="18">
        <f t="shared" si="62"/>
        <v>0.04</v>
      </c>
      <c r="G244" s="142"/>
      <c r="H244" s="18">
        <v>1.0</v>
      </c>
      <c r="I244" s="89">
        <f t="shared" si="63"/>
        <v>0.04</v>
      </c>
      <c r="J244" s="116"/>
      <c r="K244" s="3">
        <f t="shared" si="64"/>
        <v>0</v>
      </c>
      <c r="L244" s="3"/>
    </row>
    <row r="245" ht="15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/>
      <c r="I245" s="89">
        <f t="shared" si="63"/>
        <v>0</v>
      </c>
      <c r="J245" s="116"/>
      <c r="K245" s="3">
        <f t="shared" si="64"/>
        <v>0</v>
      </c>
      <c r="L245" s="3"/>
    </row>
    <row r="246" ht="15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/>
      <c r="I246" s="89">
        <f t="shared" si="63"/>
        <v>0</v>
      </c>
      <c r="J246" s="118"/>
      <c r="K246" s="3">
        <f t="shared" si="64"/>
        <v>0</v>
      </c>
      <c r="L246" s="3"/>
    </row>
    <row r="247" ht="15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43">
        <f>F249/A233</f>
        <v>0.2621</v>
      </c>
      <c r="H247" s="18"/>
      <c r="I247" s="89">
        <f t="shared" si="63"/>
        <v>0</v>
      </c>
      <c r="J247" s="3"/>
      <c r="K247" s="3">
        <f t="shared" si="64"/>
        <v>0</v>
      </c>
      <c r="L247" s="3"/>
    </row>
    <row r="248" ht="15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/>
      <c r="I248" s="89">
        <f t="shared" si="63"/>
        <v>0</v>
      </c>
      <c r="J248" s="3"/>
      <c r="K248" s="3">
        <f t="shared" si="64"/>
        <v>0</v>
      </c>
      <c r="L248" s="3"/>
    </row>
    <row r="249" ht="15.75" customHeight="1">
      <c r="A249" s="4" t="s">
        <v>495</v>
      </c>
      <c r="B249" s="97">
        <f>SUM(B235:B248)</f>
        <v>0.2021</v>
      </c>
      <c r="C249" s="96"/>
      <c r="D249" s="97">
        <f t="shared" ref="D249:F249" si="65">SUM(D235:D248)</f>
        <v>0.2621</v>
      </c>
      <c r="E249" s="97">
        <f t="shared" si="65"/>
        <v>0.8084</v>
      </c>
      <c r="F249" s="97">
        <f t="shared" si="65"/>
        <v>1.0484</v>
      </c>
      <c r="G249" s="87"/>
      <c r="H249" s="96"/>
      <c r="I249" s="97">
        <f t="shared" ref="I249:L249" si="66">SUM(I235:I248)</f>
        <v>0.8084</v>
      </c>
      <c r="J249" s="98">
        <f t="shared" si="66"/>
        <v>0</v>
      </c>
      <c r="K249" s="98">
        <f t="shared" si="66"/>
        <v>0</v>
      </c>
      <c r="L249" s="98">
        <f t="shared" si="66"/>
        <v>0</v>
      </c>
    </row>
    <row r="250" ht="15.75" customHeight="1">
      <c r="A250" s="8"/>
      <c r="B250" s="184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</row>
    <row r="251" ht="15.75" customHeight="1">
      <c r="A251" s="8"/>
      <c r="B251" s="184"/>
      <c r="C251" s="100"/>
      <c r="D251" s="100"/>
      <c r="E251" s="100"/>
      <c r="F251" s="100"/>
      <c r="G251" s="100"/>
      <c r="H251" s="100"/>
      <c r="I251" s="104">
        <f>G247*A233</f>
        <v>1.0484</v>
      </c>
      <c r="J251" s="100"/>
      <c r="K251" s="100"/>
      <c r="L251" s="104"/>
    </row>
    <row r="252" ht="15.75" customHeight="1">
      <c r="B252" s="204"/>
    </row>
    <row r="253" ht="15.75" customHeight="1">
      <c r="B253" s="204"/>
    </row>
    <row r="254" ht="15.75" customHeight="1">
      <c r="A254" s="66" t="s">
        <v>678</v>
      </c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</row>
    <row r="255" ht="15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</row>
    <row r="256" ht="15.75" customHeight="1">
      <c r="A256" s="170">
        <v>4.0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</row>
    <row r="257" ht="15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</row>
    <row r="258" ht="15.75" customHeight="1">
      <c r="A258" s="169" t="s">
        <v>679</v>
      </c>
      <c r="B258" s="89">
        <v>0.1</v>
      </c>
      <c r="C258" s="89">
        <v>1.0</v>
      </c>
      <c r="D258" s="18">
        <f t="shared" ref="D258:D271" si="67">C258*B258</f>
        <v>0.1</v>
      </c>
      <c r="E258" s="18">
        <f>B258*A256</f>
        <v>0.4</v>
      </c>
      <c r="F258" s="18">
        <f t="shared" ref="F258:F271" si="68">E258*C258</f>
        <v>0.4</v>
      </c>
      <c r="G258" s="140">
        <v>0.0</v>
      </c>
      <c r="H258" s="18">
        <v>1.2</v>
      </c>
      <c r="I258" s="89">
        <f t="shared" ref="I258:I271" si="69">H258*E258</f>
        <v>0.48</v>
      </c>
      <c r="J258" s="116"/>
      <c r="K258" s="3">
        <f t="shared" ref="K258:K271" si="70">J258*I258</f>
        <v>0</v>
      </c>
      <c r="L258" s="3"/>
    </row>
    <row r="259" ht="15.75" customHeight="1">
      <c r="A259" s="169" t="s">
        <v>680</v>
      </c>
      <c r="B259" s="89">
        <v>0.05</v>
      </c>
      <c r="C259" s="89">
        <v>1.0</v>
      </c>
      <c r="D259" s="18">
        <f t="shared" si="67"/>
        <v>0.05</v>
      </c>
      <c r="E259" s="18">
        <f>B259*A256</f>
        <v>0.2</v>
      </c>
      <c r="F259" s="18">
        <f t="shared" si="68"/>
        <v>0.2</v>
      </c>
      <c r="G259" s="87"/>
      <c r="H259" s="18">
        <v>1.175</v>
      </c>
      <c r="I259" s="89">
        <f t="shared" si="69"/>
        <v>0.235</v>
      </c>
      <c r="J259" s="116"/>
      <c r="K259" s="3">
        <f t="shared" si="70"/>
        <v>0</v>
      </c>
      <c r="L259" s="3"/>
    </row>
    <row r="260" ht="15.75" customHeight="1">
      <c r="A260" s="169" t="s">
        <v>529</v>
      </c>
      <c r="B260" s="18">
        <v>0.02</v>
      </c>
      <c r="C260" s="18">
        <v>1.0</v>
      </c>
      <c r="D260" s="18">
        <f t="shared" si="67"/>
        <v>0.02</v>
      </c>
      <c r="E260" s="18">
        <f>B260*A256</f>
        <v>0.08</v>
      </c>
      <c r="F260" s="18">
        <f t="shared" si="68"/>
        <v>0.08</v>
      </c>
      <c r="G260" s="148" t="s">
        <v>527</v>
      </c>
      <c r="H260" s="18">
        <v>1.175</v>
      </c>
      <c r="I260" s="89">
        <f t="shared" si="69"/>
        <v>0.094</v>
      </c>
      <c r="J260" s="116"/>
      <c r="K260" s="3">
        <f t="shared" si="70"/>
        <v>0</v>
      </c>
      <c r="L260" s="3"/>
    </row>
    <row r="261" ht="15.75" customHeight="1">
      <c r="A261" s="169" t="s">
        <v>434</v>
      </c>
      <c r="B261" s="18">
        <v>0.02</v>
      </c>
      <c r="C261" s="18">
        <v>1.0</v>
      </c>
      <c r="D261" s="18">
        <f t="shared" si="67"/>
        <v>0.02</v>
      </c>
      <c r="E261" s="18">
        <f>B261*A256</f>
        <v>0.08</v>
      </c>
      <c r="F261" s="18">
        <f t="shared" si="68"/>
        <v>0.08</v>
      </c>
      <c r="G261" s="142"/>
      <c r="H261" s="18">
        <v>1.125</v>
      </c>
      <c r="I261" s="89">
        <f t="shared" si="69"/>
        <v>0.09</v>
      </c>
      <c r="J261" s="116"/>
      <c r="K261" s="3">
        <f t="shared" si="70"/>
        <v>0</v>
      </c>
      <c r="L261" s="3"/>
    </row>
    <row r="262" ht="15.75" customHeight="1">
      <c r="A262" s="2" t="s">
        <v>475</v>
      </c>
      <c r="B262" s="18">
        <v>0.02</v>
      </c>
      <c r="C262" s="18">
        <v>1.0</v>
      </c>
      <c r="D262" s="18">
        <f t="shared" si="67"/>
        <v>0.02</v>
      </c>
      <c r="E262" s="18">
        <f>B262*A256</f>
        <v>0.08</v>
      </c>
      <c r="F262" s="18">
        <f t="shared" si="68"/>
        <v>0.08</v>
      </c>
      <c r="G262" s="142"/>
      <c r="H262" s="18">
        <v>1.0</v>
      </c>
      <c r="I262" s="89">
        <f t="shared" si="69"/>
        <v>0.08</v>
      </c>
      <c r="J262" s="116"/>
      <c r="K262" s="3">
        <f t="shared" si="70"/>
        <v>0</v>
      </c>
      <c r="L262" s="3"/>
    </row>
    <row r="263" ht="15.75" customHeight="1">
      <c r="A263" s="2" t="s">
        <v>530</v>
      </c>
      <c r="B263" s="18">
        <v>0.02</v>
      </c>
      <c r="C263" s="18">
        <v>1.0</v>
      </c>
      <c r="D263" s="18">
        <f t="shared" si="67"/>
        <v>0.02</v>
      </c>
      <c r="E263" s="18">
        <f>B263*A256</f>
        <v>0.08</v>
      </c>
      <c r="F263" s="18">
        <f t="shared" si="68"/>
        <v>0.08</v>
      </c>
      <c r="G263" s="87"/>
      <c r="H263" s="18">
        <v>1.2</v>
      </c>
      <c r="I263" s="89">
        <f t="shared" si="69"/>
        <v>0.096</v>
      </c>
      <c r="J263" s="116"/>
      <c r="K263" s="3">
        <f t="shared" si="70"/>
        <v>0</v>
      </c>
      <c r="L263" s="3"/>
    </row>
    <row r="264" ht="15.75" customHeight="1">
      <c r="A264" s="2" t="s">
        <v>523</v>
      </c>
      <c r="B264" s="18">
        <v>0.005</v>
      </c>
      <c r="C264" s="18">
        <v>1.0</v>
      </c>
      <c r="D264" s="18">
        <f t="shared" si="67"/>
        <v>0.005</v>
      </c>
      <c r="E264" s="18">
        <f>B264*A256</f>
        <v>0.02</v>
      </c>
      <c r="F264" s="18">
        <f t="shared" si="68"/>
        <v>0.02</v>
      </c>
      <c r="G264" s="59"/>
      <c r="H264" s="18">
        <v>1.0</v>
      </c>
      <c r="I264" s="89">
        <f t="shared" si="69"/>
        <v>0.02</v>
      </c>
      <c r="J264" s="116"/>
      <c r="K264" s="3">
        <f t="shared" si="70"/>
        <v>0</v>
      </c>
      <c r="L264" s="3"/>
    </row>
    <row r="265" ht="15.75" customHeight="1">
      <c r="A265" s="2" t="s">
        <v>47</v>
      </c>
      <c r="B265" s="89">
        <v>0.01</v>
      </c>
      <c r="C265" s="89">
        <v>1.0</v>
      </c>
      <c r="D265" s="18">
        <f t="shared" si="67"/>
        <v>0.01</v>
      </c>
      <c r="E265" s="18">
        <f>B265*A256</f>
        <v>0.04</v>
      </c>
      <c r="F265" s="18">
        <f t="shared" si="68"/>
        <v>0.04</v>
      </c>
      <c r="G265" s="148" t="s">
        <v>528</v>
      </c>
      <c r="H265" s="18">
        <v>1.0</v>
      </c>
      <c r="I265" s="89">
        <f t="shared" si="69"/>
        <v>0.04</v>
      </c>
      <c r="J265" s="116"/>
      <c r="K265" s="3">
        <f t="shared" si="70"/>
        <v>0</v>
      </c>
      <c r="L265" s="3"/>
    </row>
    <row r="266" ht="15.75" customHeight="1">
      <c r="A266" s="2" t="s">
        <v>505</v>
      </c>
      <c r="B266" s="89">
        <v>0.002</v>
      </c>
      <c r="C266" s="89">
        <v>1.0</v>
      </c>
      <c r="D266" s="18">
        <f t="shared" si="67"/>
        <v>0.002</v>
      </c>
      <c r="E266" s="18">
        <f>B266*A256</f>
        <v>0.008</v>
      </c>
      <c r="F266" s="18">
        <f t="shared" si="68"/>
        <v>0.008</v>
      </c>
      <c r="G266" s="142"/>
      <c r="H266" s="18">
        <v>1.0</v>
      </c>
      <c r="I266" s="89">
        <f t="shared" si="69"/>
        <v>0.008</v>
      </c>
      <c r="J266" s="116"/>
      <c r="K266" s="3">
        <f t="shared" si="70"/>
        <v>0</v>
      </c>
      <c r="L266" s="3"/>
    </row>
    <row r="267" ht="15.75" customHeight="1">
      <c r="A267" s="169" t="s">
        <v>494</v>
      </c>
      <c r="B267" s="89">
        <v>1.0E-4</v>
      </c>
      <c r="C267" s="89">
        <v>1.0</v>
      </c>
      <c r="D267" s="18">
        <f t="shared" si="67"/>
        <v>0.0001</v>
      </c>
      <c r="E267" s="18">
        <f>B267*A256</f>
        <v>0.0004</v>
      </c>
      <c r="F267" s="18">
        <f t="shared" si="68"/>
        <v>0.0004</v>
      </c>
      <c r="G267" s="142"/>
      <c r="H267" s="18">
        <v>1.0</v>
      </c>
      <c r="I267" s="89">
        <f t="shared" si="69"/>
        <v>0.0004</v>
      </c>
      <c r="J267" s="116"/>
      <c r="K267" s="3">
        <f t="shared" si="70"/>
        <v>0</v>
      </c>
      <c r="L267" s="3"/>
    </row>
    <row r="268" ht="15.75" customHeight="1">
      <c r="A268" s="31" t="s">
        <v>427</v>
      </c>
      <c r="B268" s="89">
        <v>1.0E-4</v>
      </c>
      <c r="C268" s="89">
        <v>1.0</v>
      </c>
      <c r="D268" s="18">
        <f t="shared" si="67"/>
        <v>0.0001</v>
      </c>
      <c r="E268" s="18">
        <f>B268*A256</f>
        <v>0.0004</v>
      </c>
      <c r="F268" s="18">
        <f t="shared" si="68"/>
        <v>0.0004</v>
      </c>
      <c r="G268" s="142"/>
      <c r="H268" s="18">
        <v>1.0</v>
      </c>
      <c r="I268" s="89">
        <f t="shared" si="69"/>
        <v>0.0004</v>
      </c>
      <c r="J268" s="116"/>
      <c r="K268" s="3">
        <f t="shared" si="70"/>
        <v>0</v>
      </c>
      <c r="L268" s="3"/>
    </row>
    <row r="269" ht="15.75" customHeight="1">
      <c r="A269" s="31" t="s">
        <v>515</v>
      </c>
      <c r="B269" s="89">
        <v>1.0E-4</v>
      </c>
      <c r="C269" s="89">
        <v>1.0</v>
      </c>
      <c r="D269" s="95">
        <f t="shared" si="67"/>
        <v>0.0001</v>
      </c>
      <c r="E269" s="95">
        <f>B269*A256</f>
        <v>0.0004</v>
      </c>
      <c r="F269" s="18">
        <f t="shared" si="68"/>
        <v>0.0004</v>
      </c>
      <c r="G269" s="87"/>
      <c r="H269" s="18">
        <v>1.0</v>
      </c>
      <c r="I269" s="89">
        <f t="shared" si="69"/>
        <v>0.0004</v>
      </c>
      <c r="J269" s="118"/>
      <c r="K269" s="3">
        <f t="shared" si="70"/>
        <v>0</v>
      </c>
      <c r="L269" s="3"/>
    </row>
    <row r="270" ht="15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43">
        <f>F272/A256</f>
        <v>0.2473</v>
      </c>
      <c r="H270" s="18"/>
      <c r="I270" s="89">
        <f t="shared" si="69"/>
        <v>0</v>
      </c>
      <c r="J270" s="3"/>
      <c r="K270" s="3">
        <f t="shared" si="70"/>
        <v>0</v>
      </c>
      <c r="L270" s="3"/>
    </row>
    <row r="271" ht="15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/>
      <c r="I271" s="89">
        <f t="shared" si="69"/>
        <v>0</v>
      </c>
      <c r="J271" s="3"/>
      <c r="K271" s="3">
        <f t="shared" si="70"/>
        <v>0</v>
      </c>
      <c r="L271" s="3"/>
    </row>
    <row r="272" ht="15.75" customHeight="1">
      <c r="A272" s="4" t="s">
        <v>495</v>
      </c>
      <c r="B272" s="97">
        <f>SUM(B258:B271)</f>
        <v>0.2473</v>
      </c>
      <c r="C272" s="96"/>
      <c r="D272" s="97">
        <f t="shared" ref="D272:F272" si="71">SUM(D258:D271)</f>
        <v>0.2473</v>
      </c>
      <c r="E272" s="97">
        <f t="shared" si="71"/>
        <v>0.9892</v>
      </c>
      <c r="F272" s="97">
        <f t="shared" si="71"/>
        <v>0.9892</v>
      </c>
      <c r="G272" s="87"/>
      <c r="H272" s="96"/>
      <c r="I272" s="97">
        <f t="shared" ref="I272:L272" si="72">SUM(I258:I271)</f>
        <v>1.1442</v>
      </c>
      <c r="J272" s="98">
        <f t="shared" si="72"/>
        <v>0</v>
      </c>
      <c r="K272" s="98">
        <f t="shared" si="72"/>
        <v>0</v>
      </c>
      <c r="L272" s="98">
        <f t="shared" si="72"/>
        <v>0</v>
      </c>
    </row>
    <row r="273" ht="15.75" customHeight="1">
      <c r="A273" s="8"/>
      <c r="B273" s="184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</row>
    <row r="274" ht="15.75" customHeight="1">
      <c r="A274" s="8"/>
      <c r="B274" s="184"/>
      <c r="C274" s="100"/>
      <c r="D274" s="100"/>
      <c r="E274" s="100"/>
      <c r="F274" s="100"/>
      <c r="G274" s="100"/>
      <c r="H274" s="100"/>
      <c r="I274" s="104">
        <f>G270*A256</f>
        <v>0.9892</v>
      </c>
      <c r="J274" s="100"/>
      <c r="K274" s="100"/>
      <c r="L274" s="104"/>
    </row>
    <row r="275" ht="15.75" customHeight="1">
      <c r="A275" s="8"/>
      <c r="B275" s="184"/>
      <c r="C275" s="100"/>
      <c r="D275" s="100"/>
      <c r="E275" s="100"/>
      <c r="F275" s="100"/>
      <c r="G275" s="100"/>
      <c r="H275" s="100"/>
      <c r="I275" s="107"/>
      <c r="J275" s="100"/>
      <c r="K275" s="100"/>
      <c r="L275" s="107"/>
    </row>
    <row r="276" ht="15.75" customHeight="1">
      <c r="A276" s="8"/>
      <c r="B276" s="184"/>
      <c r="C276" s="100"/>
      <c r="D276" s="100"/>
      <c r="E276" s="100"/>
      <c r="F276" s="100"/>
      <c r="G276" s="100"/>
      <c r="H276" s="100"/>
      <c r="I276" s="107"/>
      <c r="J276" s="100"/>
      <c r="K276" s="100"/>
      <c r="L276" s="107"/>
    </row>
    <row r="277" ht="15.75" customHeight="1">
      <c r="A277" s="66" t="s">
        <v>681</v>
      </c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</row>
    <row r="278" ht="15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</row>
    <row r="279" ht="15.75" customHeight="1">
      <c r="A279" s="177">
        <v>4.0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</row>
    <row r="280" ht="15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</row>
    <row r="281" ht="15.75" customHeight="1">
      <c r="A281" s="183" t="s">
        <v>537</v>
      </c>
      <c r="B281" s="89">
        <v>0.05</v>
      </c>
      <c r="C281" s="89">
        <v>1.0</v>
      </c>
      <c r="D281" s="18">
        <f t="shared" ref="D281:D294" si="73">C281*B281</f>
        <v>0.05</v>
      </c>
      <c r="E281" s="18">
        <f>B281*A279</f>
        <v>0.2</v>
      </c>
      <c r="F281" s="18">
        <f t="shared" ref="F281:F294" si="74">E281*C281</f>
        <v>0.2</v>
      </c>
      <c r="G281" s="140">
        <v>0.0</v>
      </c>
      <c r="H281" s="18">
        <v>1.1</v>
      </c>
      <c r="I281" s="89">
        <f t="shared" ref="I281:I294" si="75">H281*E281</f>
        <v>0.22</v>
      </c>
      <c r="J281" s="116">
        <f>'Insumos Buffet'!D105</f>
        <v>10810</v>
      </c>
      <c r="K281" s="3">
        <f t="shared" ref="K281:K294" si="76">J281*I281</f>
        <v>2378.2</v>
      </c>
      <c r="L281" s="3"/>
    </row>
    <row r="282" ht="15.75" customHeight="1">
      <c r="A282" s="169" t="s">
        <v>539</v>
      </c>
      <c r="B282" s="89">
        <v>0.05</v>
      </c>
      <c r="C282" s="89">
        <v>1.0</v>
      </c>
      <c r="D282" s="18">
        <f t="shared" si="73"/>
        <v>0.05</v>
      </c>
      <c r="E282" s="18">
        <f>B282*A279</f>
        <v>0.2</v>
      </c>
      <c r="F282" s="18">
        <f t="shared" si="74"/>
        <v>0.2</v>
      </c>
      <c r="G282" s="87"/>
      <c r="H282" s="18">
        <v>1.1</v>
      </c>
      <c r="I282" s="89">
        <f t="shared" si="75"/>
        <v>0.22</v>
      </c>
      <c r="J282" s="116">
        <f>'Insumos Buffet'!D106</f>
        <v>7947</v>
      </c>
      <c r="K282" s="3">
        <f t="shared" si="76"/>
        <v>1748.34</v>
      </c>
      <c r="L282" s="3"/>
    </row>
    <row r="283" ht="15.75" customHeight="1">
      <c r="A283" s="169" t="s">
        <v>212</v>
      </c>
      <c r="B283" s="18">
        <v>0.04</v>
      </c>
      <c r="C283" s="18">
        <v>1.0</v>
      </c>
      <c r="D283" s="18">
        <f t="shared" si="73"/>
        <v>0.04</v>
      </c>
      <c r="E283" s="18">
        <f>B283*A279</f>
        <v>0.16</v>
      </c>
      <c r="F283" s="18">
        <f t="shared" si="74"/>
        <v>0.16</v>
      </c>
      <c r="G283" s="148" t="s">
        <v>527</v>
      </c>
      <c r="H283" s="18">
        <v>1.2</v>
      </c>
      <c r="I283" s="89">
        <f t="shared" si="75"/>
        <v>0.192</v>
      </c>
      <c r="J283" s="116">
        <f>'Insumos Buffet'!D8</f>
        <v>2600</v>
      </c>
      <c r="K283" s="3">
        <f t="shared" si="76"/>
        <v>499.2</v>
      </c>
      <c r="L283" s="3"/>
    </row>
    <row r="284" ht="15.75" customHeight="1">
      <c r="A284" s="169" t="s">
        <v>586</v>
      </c>
      <c r="B284" s="18">
        <v>0.02</v>
      </c>
      <c r="C284" s="18">
        <v>1.0</v>
      </c>
      <c r="D284" s="18">
        <f t="shared" si="73"/>
        <v>0.02</v>
      </c>
      <c r="E284" s="18">
        <f>B284*A279</f>
        <v>0.08</v>
      </c>
      <c r="F284" s="18">
        <f t="shared" si="74"/>
        <v>0.08</v>
      </c>
      <c r="G284" s="142"/>
      <c r="H284" s="18">
        <v>1.0</v>
      </c>
      <c r="I284" s="89">
        <f t="shared" si="75"/>
        <v>0.08</v>
      </c>
      <c r="J284" s="116">
        <f>'Insumos Buffet'!D160</f>
        <v>90000</v>
      </c>
      <c r="K284" s="3">
        <f t="shared" si="76"/>
        <v>7200</v>
      </c>
      <c r="L284" s="3"/>
    </row>
    <row r="285" ht="15.75" customHeight="1">
      <c r="A285" s="169" t="s">
        <v>452</v>
      </c>
      <c r="B285" s="18">
        <v>0.03</v>
      </c>
      <c r="C285" s="18">
        <v>1.0</v>
      </c>
      <c r="D285" s="18">
        <f t="shared" si="73"/>
        <v>0.03</v>
      </c>
      <c r="E285" s="18">
        <f>B285*A279</f>
        <v>0.12</v>
      </c>
      <c r="F285" s="18">
        <f t="shared" si="74"/>
        <v>0.12</v>
      </c>
      <c r="G285" s="142"/>
      <c r="H285" s="18">
        <v>1.0</v>
      </c>
      <c r="I285" s="89">
        <f t="shared" si="75"/>
        <v>0.12</v>
      </c>
      <c r="J285" s="116">
        <f>'Insumos Buffet'!D54</f>
        <v>11402</v>
      </c>
      <c r="K285" s="3">
        <f t="shared" si="76"/>
        <v>1368.24</v>
      </c>
      <c r="L285" s="3"/>
    </row>
    <row r="286" ht="15.75" customHeight="1">
      <c r="A286" s="169" t="s">
        <v>505</v>
      </c>
      <c r="B286" s="18">
        <v>0.002</v>
      </c>
      <c r="C286" s="18">
        <v>1.0</v>
      </c>
      <c r="D286" s="18">
        <f t="shared" si="73"/>
        <v>0.002</v>
      </c>
      <c r="E286" s="18">
        <f>B286*A279</f>
        <v>0.008</v>
      </c>
      <c r="F286" s="18">
        <f t="shared" si="74"/>
        <v>0.008</v>
      </c>
      <c r="G286" s="87"/>
      <c r="H286" s="18">
        <v>1.0</v>
      </c>
      <c r="I286" s="89">
        <f t="shared" si="75"/>
        <v>0.008</v>
      </c>
      <c r="J286" s="116">
        <f>'Insumos Buffet'!D82</f>
        <v>3200</v>
      </c>
      <c r="K286" s="3">
        <f t="shared" si="76"/>
        <v>25.6</v>
      </c>
      <c r="L286" s="3"/>
    </row>
    <row r="287" ht="15.75" customHeight="1">
      <c r="A287" s="169" t="s">
        <v>494</v>
      </c>
      <c r="B287" s="18">
        <v>1.0E-4</v>
      </c>
      <c r="C287" s="18">
        <v>1.0</v>
      </c>
      <c r="D287" s="18">
        <f t="shared" si="73"/>
        <v>0.0001</v>
      </c>
      <c r="E287" s="18">
        <f>B287*A279</f>
        <v>0.0004</v>
      </c>
      <c r="F287" s="18">
        <f t="shared" si="74"/>
        <v>0.0004</v>
      </c>
      <c r="G287" s="59"/>
      <c r="H287" s="18">
        <v>1.0</v>
      </c>
      <c r="I287" s="89">
        <f t="shared" si="75"/>
        <v>0.0004</v>
      </c>
      <c r="J287" s="116">
        <f>'Insumos Buffet'!D70</f>
        <v>145000</v>
      </c>
      <c r="K287" s="3">
        <f t="shared" si="76"/>
        <v>58</v>
      </c>
      <c r="L287" s="3"/>
    </row>
    <row r="288" ht="15.75" customHeight="1">
      <c r="A288" s="169" t="s">
        <v>387</v>
      </c>
      <c r="B288" s="89">
        <v>0.05</v>
      </c>
      <c r="C288" s="89">
        <v>1.0</v>
      </c>
      <c r="D288" s="18">
        <f t="shared" si="73"/>
        <v>0.05</v>
      </c>
      <c r="E288" s="18">
        <f>B288*A279</f>
        <v>0.2</v>
      </c>
      <c r="F288" s="18">
        <f t="shared" si="74"/>
        <v>0.2</v>
      </c>
      <c r="G288" s="148" t="s">
        <v>528</v>
      </c>
      <c r="H288" s="18">
        <v>1.0</v>
      </c>
      <c r="I288" s="89">
        <f t="shared" si="75"/>
        <v>0.2</v>
      </c>
      <c r="J288" s="116">
        <f>'Insumos Buffet'!D29</f>
        <v>7700</v>
      </c>
      <c r="K288" s="3">
        <f t="shared" si="76"/>
        <v>1540</v>
      </c>
      <c r="L288" s="3"/>
    </row>
    <row r="289" ht="15.75" customHeight="1">
      <c r="A289" s="2"/>
      <c r="B289" s="89"/>
      <c r="C289" s="89"/>
      <c r="D289" s="18">
        <f t="shared" si="73"/>
        <v>0</v>
      </c>
      <c r="E289" s="18">
        <f>B289*A279</f>
        <v>0</v>
      </c>
      <c r="F289" s="18">
        <f t="shared" si="74"/>
        <v>0</v>
      </c>
      <c r="G289" s="142"/>
      <c r="H289" s="18"/>
      <c r="I289" s="89">
        <f t="shared" si="75"/>
        <v>0</v>
      </c>
      <c r="J289" s="116"/>
      <c r="K289" s="3">
        <f t="shared" si="76"/>
        <v>0</v>
      </c>
      <c r="L289" s="3"/>
    </row>
    <row r="290" ht="15.75" customHeight="1">
      <c r="A290" s="1"/>
      <c r="B290" s="89"/>
      <c r="C290" s="89"/>
      <c r="D290" s="18">
        <f t="shared" si="73"/>
        <v>0</v>
      </c>
      <c r="E290" s="18">
        <f>B290*A279</f>
        <v>0</v>
      </c>
      <c r="F290" s="18">
        <f t="shared" si="74"/>
        <v>0</v>
      </c>
      <c r="G290" s="142"/>
      <c r="H290" s="18"/>
      <c r="I290" s="89">
        <f t="shared" si="75"/>
        <v>0</v>
      </c>
      <c r="J290" s="116"/>
      <c r="K290" s="3">
        <f t="shared" si="76"/>
        <v>0</v>
      </c>
      <c r="L290" s="3"/>
    </row>
    <row r="291" ht="15.75" customHeight="1">
      <c r="A291" s="1"/>
      <c r="B291" s="89"/>
      <c r="C291" s="89"/>
      <c r="D291" s="18">
        <f t="shared" si="73"/>
        <v>0</v>
      </c>
      <c r="E291" s="18">
        <f>B291*A279</f>
        <v>0</v>
      </c>
      <c r="F291" s="18">
        <f t="shared" si="74"/>
        <v>0</v>
      </c>
      <c r="G291" s="142"/>
      <c r="H291" s="18"/>
      <c r="I291" s="89">
        <f t="shared" si="75"/>
        <v>0</v>
      </c>
      <c r="J291" s="116"/>
      <c r="K291" s="3">
        <f t="shared" si="76"/>
        <v>0</v>
      </c>
      <c r="L291" s="3"/>
    </row>
    <row r="292" ht="15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/>
      <c r="I292" s="89">
        <f t="shared" si="75"/>
        <v>0</v>
      </c>
      <c r="J292" s="118"/>
      <c r="K292" s="3">
        <f t="shared" si="76"/>
        <v>0</v>
      </c>
      <c r="L292" s="3"/>
    </row>
    <row r="293" ht="15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43">
        <f>F295/A279</f>
        <v>0.2421</v>
      </c>
      <c r="H293" s="18"/>
      <c r="I293" s="89">
        <f t="shared" si="75"/>
        <v>0</v>
      </c>
      <c r="J293" s="3"/>
      <c r="K293" s="3">
        <f t="shared" si="76"/>
        <v>0</v>
      </c>
      <c r="L293" s="3"/>
    </row>
    <row r="294" ht="15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/>
      <c r="I294" s="89">
        <f t="shared" si="75"/>
        <v>0</v>
      </c>
      <c r="J294" s="3"/>
      <c r="K294" s="3">
        <f t="shared" si="76"/>
        <v>0</v>
      </c>
      <c r="L294" s="3"/>
    </row>
    <row r="295" ht="15.75" customHeight="1">
      <c r="A295" s="4" t="s">
        <v>495</v>
      </c>
      <c r="B295" s="97">
        <f>SUM(B281:B294)</f>
        <v>0.2421</v>
      </c>
      <c r="C295" s="96"/>
      <c r="D295" s="97">
        <f t="shared" ref="D295:F295" si="77">SUM(D281:D294)</f>
        <v>0.2421</v>
      </c>
      <c r="E295" s="97">
        <f t="shared" si="77"/>
        <v>0.9684</v>
      </c>
      <c r="F295" s="97">
        <f t="shared" si="77"/>
        <v>0.9684</v>
      </c>
      <c r="G295" s="87"/>
      <c r="H295" s="96"/>
      <c r="I295" s="97">
        <f t="shared" ref="I295:L295" si="78">SUM(I281:I294)</f>
        <v>1.0404</v>
      </c>
      <c r="J295" s="98">
        <f t="shared" si="78"/>
        <v>278659</v>
      </c>
      <c r="K295" s="98">
        <f t="shared" si="78"/>
        <v>14817.58</v>
      </c>
      <c r="L295" s="98">
        <f t="shared" si="78"/>
        <v>0</v>
      </c>
    </row>
    <row r="296" ht="15.75" customHeight="1">
      <c r="A296" s="8"/>
      <c r="B296" s="184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</row>
    <row r="297" ht="15.75" customHeight="1">
      <c r="A297" s="8"/>
      <c r="B297" s="184"/>
      <c r="C297" s="100"/>
      <c r="D297" s="100"/>
      <c r="E297" s="100"/>
      <c r="F297" s="100"/>
      <c r="G297" s="100"/>
      <c r="H297" s="100"/>
      <c r="I297" s="104">
        <f>G293*A279</f>
        <v>0.9684</v>
      </c>
      <c r="J297" s="100"/>
      <c r="K297" s="100"/>
      <c r="L297" s="104"/>
    </row>
    <row r="298" ht="15.75" customHeight="1">
      <c r="B298" s="204"/>
    </row>
    <row r="299" ht="15.75" customHeight="1">
      <c r="B299" s="204"/>
    </row>
    <row r="300" ht="15.75" customHeight="1">
      <c r="A300" s="66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</row>
    <row r="301" ht="15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</row>
    <row r="302" ht="15.75" customHeight="1">
      <c r="A302" s="177">
        <v>4.0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</row>
    <row r="303" ht="15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</row>
    <row r="304" ht="15.75" customHeight="1">
      <c r="A304" s="2"/>
      <c r="B304" s="89"/>
      <c r="C304" s="89"/>
      <c r="D304" s="18">
        <f t="shared" ref="D304:D317" si="79">C304*B304</f>
        <v>0</v>
      </c>
      <c r="E304" s="18">
        <f>B304*A302</f>
        <v>0</v>
      </c>
      <c r="F304" s="18">
        <f t="shared" ref="F304:F317" si="80">E304*C304</f>
        <v>0</v>
      </c>
      <c r="G304" s="140">
        <v>0.0</v>
      </c>
      <c r="H304" s="18"/>
      <c r="I304" s="89">
        <f t="shared" ref="I304:I317" si="81">H304*E304</f>
        <v>0</v>
      </c>
      <c r="J304" s="116"/>
      <c r="K304" s="3">
        <f t="shared" ref="K304:K317" si="82">J304*I304</f>
        <v>0</v>
      </c>
      <c r="L304" s="3"/>
    </row>
    <row r="305" ht="15.75" customHeight="1">
      <c r="A305" s="2"/>
      <c r="B305" s="89"/>
      <c r="C305" s="89"/>
      <c r="D305" s="18">
        <f t="shared" si="79"/>
        <v>0</v>
      </c>
      <c r="E305" s="18">
        <f>B305*A302</f>
        <v>0</v>
      </c>
      <c r="F305" s="18">
        <f t="shared" si="80"/>
        <v>0</v>
      </c>
      <c r="G305" s="87"/>
      <c r="H305" s="18"/>
      <c r="I305" s="89">
        <f t="shared" si="81"/>
        <v>0</v>
      </c>
      <c r="J305" s="116"/>
      <c r="K305" s="3">
        <f t="shared" si="82"/>
        <v>0</v>
      </c>
      <c r="L305" s="3"/>
    </row>
    <row r="306" ht="15.75" customHeight="1">
      <c r="A306" s="2"/>
      <c r="B306" s="18"/>
      <c r="C306" s="18"/>
      <c r="D306" s="18">
        <f t="shared" si="79"/>
        <v>0</v>
      </c>
      <c r="E306" s="18">
        <f>B306*A302</f>
        <v>0</v>
      </c>
      <c r="F306" s="18">
        <f t="shared" si="80"/>
        <v>0</v>
      </c>
      <c r="G306" s="148" t="s">
        <v>527</v>
      </c>
      <c r="H306" s="18"/>
      <c r="I306" s="89">
        <f t="shared" si="81"/>
        <v>0</v>
      </c>
      <c r="J306" s="116"/>
      <c r="K306" s="3">
        <f t="shared" si="82"/>
        <v>0</v>
      </c>
      <c r="L306" s="3"/>
    </row>
    <row r="307" ht="15.75" customHeight="1">
      <c r="A307" s="2"/>
      <c r="B307" s="18"/>
      <c r="C307" s="18"/>
      <c r="D307" s="18">
        <f t="shared" si="79"/>
        <v>0</v>
      </c>
      <c r="E307" s="18">
        <f>B307*A302</f>
        <v>0</v>
      </c>
      <c r="F307" s="18">
        <f t="shared" si="80"/>
        <v>0</v>
      </c>
      <c r="G307" s="142"/>
      <c r="H307" s="18"/>
      <c r="I307" s="89">
        <f t="shared" si="81"/>
        <v>0</v>
      </c>
      <c r="J307" s="116"/>
      <c r="K307" s="3">
        <f t="shared" si="82"/>
        <v>0</v>
      </c>
      <c r="L307" s="3"/>
    </row>
    <row r="308" ht="15.75" customHeight="1">
      <c r="A308" s="2"/>
      <c r="B308" s="18"/>
      <c r="C308" s="18"/>
      <c r="D308" s="18">
        <f t="shared" si="79"/>
        <v>0</v>
      </c>
      <c r="E308" s="18">
        <f>B308*A302</f>
        <v>0</v>
      </c>
      <c r="F308" s="18">
        <f t="shared" si="80"/>
        <v>0</v>
      </c>
      <c r="G308" s="142"/>
      <c r="H308" s="18"/>
      <c r="I308" s="89">
        <f t="shared" si="81"/>
        <v>0</v>
      </c>
      <c r="J308" s="116"/>
      <c r="K308" s="3">
        <f t="shared" si="82"/>
        <v>0</v>
      </c>
      <c r="L308" s="3"/>
    </row>
    <row r="309" ht="15.75" customHeight="1">
      <c r="A309" s="2"/>
      <c r="B309" s="18"/>
      <c r="C309" s="18"/>
      <c r="D309" s="18">
        <f t="shared" si="79"/>
        <v>0</v>
      </c>
      <c r="E309" s="18">
        <f>B309*A302</f>
        <v>0</v>
      </c>
      <c r="F309" s="18">
        <f t="shared" si="80"/>
        <v>0</v>
      </c>
      <c r="G309" s="87"/>
      <c r="H309" s="18"/>
      <c r="I309" s="89">
        <f t="shared" si="81"/>
        <v>0</v>
      </c>
      <c r="J309" s="116"/>
      <c r="K309" s="3">
        <f t="shared" si="82"/>
        <v>0</v>
      </c>
      <c r="L309" s="3"/>
    </row>
    <row r="310" ht="15.75" customHeight="1">
      <c r="A310" s="2"/>
      <c r="B310" s="18"/>
      <c r="C310" s="18"/>
      <c r="D310" s="18">
        <f t="shared" si="79"/>
        <v>0</v>
      </c>
      <c r="E310" s="18">
        <f>B310*A302</f>
        <v>0</v>
      </c>
      <c r="F310" s="18">
        <f t="shared" si="80"/>
        <v>0</v>
      </c>
      <c r="G310" s="59"/>
      <c r="H310" s="18"/>
      <c r="I310" s="89">
        <f t="shared" si="81"/>
        <v>0</v>
      </c>
      <c r="J310" s="116"/>
      <c r="K310" s="3">
        <f t="shared" si="82"/>
        <v>0</v>
      </c>
      <c r="L310" s="3"/>
    </row>
    <row r="311" ht="15.75" customHeight="1">
      <c r="A311" s="2"/>
      <c r="B311" s="89"/>
      <c r="C311" s="89"/>
      <c r="D311" s="18">
        <f t="shared" si="79"/>
        <v>0</v>
      </c>
      <c r="E311" s="18">
        <f>B311*A302</f>
        <v>0</v>
      </c>
      <c r="F311" s="18">
        <f t="shared" si="80"/>
        <v>0</v>
      </c>
      <c r="G311" s="148" t="s">
        <v>528</v>
      </c>
      <c r="H311" s="18"/>
      <c r="I311" s="89">
        <f t="shared" si="81"/>
        <v>0</v>
      </c>
      <c r="J311" s="116"/>
      <c r="K311" s="3">
        <f t="shared" si="82"/>
        <v>0</v>
      </c>
      <c r="L311" s="3"/>
    </row>
    <row r="312" ht="15.75" customHeight="1">
      <c r="A312" s="2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</row>
    <row r="313" ht="15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</row>
    <row r="314" ht="15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/>
      <c r="I314" s="89">
        <f t="shared" si="81"/>
        <v>0</v>
      </c>
      <c r="J314" s="116"/>
      <c r="K314" s="3">
        <f t="shared" si="82"/>
        <v>0</v>
      </c>
      <c r="L314" s="3"/>
    </row>
    <row r="315" ht="15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/>
      <c r="I315" s="89">
        <f t="shared" si="81"/>
        <v>0</v>
      </c>
      <c r="J315" s="118"/>
      <c r="K315" s="3">
        <f t="shared" si="82"/>
        <v>0</v>
      </c>
      <c r="L315" s="3"/>
    </row>
    <row r="316" ht="15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43">
        <f>F318/A302</f>
        <v>0</v>
      </c>
      <c r="H316" s="18"/>
      <c r="I316" s="89">
        <f t="shared" si="81"/>
        <v>0</v>
      </c>
      <c r="J316" s="3"/>
      <c r="K316" s="3">
        <f t="shared" si="82"/>
        <v>0</v>
      </c>
      <c r="L316" s="3"/>
    </row>
    <row r="317" ht="15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/>
      <c r="I317" s="89">
        <f t="shared" si="81"/>
        <v>0</v>
      </c>
      <c r="J317" s="3"/>
      <c r="K317" s="3">
        <f t="shared" si="82"/>
        <v>0</v>
      </c>
      <c r="L317" s="3"/>
    </row>
    <row r="318" ht="15.75" customHeight="1">
      <c r="A318" s="4" t="s">
        <v>495</v>
      </c>
      <c r="B318" s="97">
        <f>SUM(B304:B317)</f>
        <v>0</v>
      </c>
      <c r="C318" s="96"/>
      <c r="D318" s="97">
        <f t="shared" ref="D318:F318" si="83">SUM(D304:D317)</f>
        <v>0</v>
      </c>
      <c r="E318" s="97">
        <f t="shared" si="83"/>
        <v>0</v>
      </c>
      <c r="F318" s="97">
        <f t="shared" si="83"/>
        <v>0</v>
      </c>
      <c r="G318" s="87"/>
      <c r="H318" s="96"/>
      <c r="I318" s="97">
        <f t="shared" ref="I318:L318" si="84">SUM(I304:I317)</f>
        <v>0</v>
      </c>
      <c r="J318" s="98">
        <f t="shared" si="84"/>
        <v>0</v>
      </c>
      <c r="K318" s="98">
        <f t="shared" si="84"/>
        <v>0</v>
      </c>
      <c r="L318" s="98">
        <f t="shared" si="84"/>
        <v>0</v>
      </c>
    </row>
    <row r="319" ht="15.75" customHeight="1">
      <c r="A319" s="8"/>
      <c r="B319" s="184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</row>
    <row r="320" ht="15.75" customHeight="1">
      <c r="A320" s="8"/>
      <c r="B320" s="184"/>
      <c r="C320" s="100"/>
      <c r="D320" s="100"/>
      <c r="E320" s="100"/>
      <c r="F320" s="100"/>
      <c r="G320" s="100"/>
      <c r="H320" s="100"/>
      <c r="I320" s="104">
        <f>G316*A302</f>
        <v>0</v>
      </c>
      <c r="J320" s="100"/>
      <c r="K320" s="100"/>
      <c r="L320" s="104"/>
    </row>
    <row r="321" ht="15.75" customHeight="1">
      <c r="B321" s="204"/>
    </row>
    <row r="322" ht="15.75" customHeight="1">
      <c r="B322" s="204"/>
    </row>
    <row r="323" ht="15.75" customHeight="1">
      <c r="A323" s="66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</row>
    <row r="324" ht="15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</row>
    <row r="325" ht="15.75" customHeight="1">
      <c r="A325" s="177">
        <v>4.0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</row>
    <row r="326" ht="15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</row>
    <row r="327" ht="15.75" customHeight="1">
      <c r="A327" s="2"/>
      <c r="B327" s="89"/>
      <c r="C327" s="89"/>
      <c r="D327" s="18">
        <f t="shared" ref="D327:D340" si="85">C327*B327</f>
        <v>0</v>
      </c>
      <c r="E327" s="18">
        <f>B327*A325</f>
        <v>0</v>
      </c>
      <c r="F327" s="18">
        <f t="shared" ref="F327:F340" si="86">E327*C327</f>
        <v>0</v>
      </c>
      <c r="G327" s="140">
        <v>0.0</v>
      </c>
      <c r="H327" s="18"/>
      <c r="I327" s="89">
        <f t="shared" ref="I327:I340" si="87">H327*E327</f>
        <v>0</v>
      </c>
      <c r="J327" s="116"/>
      <c r="K327" s="3">
        <f t="shared" ref="K327:K340" si="88">J327*I327</f>
        <v>0</v>
      </c>
      <c r="L327" s="3"/>
    </row>
    <row r="328" ht="15.75" customHeight="1">
      <c r="A328" s="2"/>
      <c r="B328" s="89"/>
      <c r="C328" s="89"/>
      <c r="D328" s="18">
        <f t="shared" si="85"/>
        <v>0</v>
      </c>
      <c r="E328" s="18">
        <f>B328*A325</f>
        <v>0</v>
      </c>
      <c r="F328" s="18">
        <f t="shared" si="86"/>
        <v>0</v>
      </c>
      <c r="G328" s="87"/>
      <c r="H328" s="18"/>
      <c r="I328" s="89">
        <f t="shared" si="87"/>
        <v>0</v>
      </c>
      <c r="J328" s="116"/>
      <c r="K328" s="3">
        <f t="shared" si="88"/>
        <v>0</v>
      </c>
      <c r="L328" s="3"/>
    </row>
    <row r="329" ht="15.75" customHeight="1">
      <c r="A329" s="2"/>
      <c r="B329" s="18"/>
      <c r="C329" s="18"/>
      <c r="D329" s="18">
        <f t="shared" si="85"/>
        <v>0</v>
      </c>
      <c r="E329" s="18">
        <f>B329*A325</f>
        <v>0</v>
      </c>
      <c r="F329" s="18">
        <f t="shared" si="86"/>
        <v>0</v>
      </c>
      <c r="G329" s="148" t="s">
        <v>527</v>
      </c>
      <c r="H329" s="18"/>
      <c r="I329" s="89">
        <f t="shared" si="87"/>
        <v>0</v>
      </c>
      <c r="J329" s="116"/>
      <c r="K329" s="3">
        <f t="shared" si="88"/>
        <v>0</v>
      </c>
      <c r="L329" s="3"/>
    </row>
    <row r="330" ht="15.75" customHeight="1">
      <c r="A330" s="2"/>
      <c r="B330" s="18"/>
      <c r="C330" s="18"/>
      <c r="D330" s="18">
        <f t="shared" si="85"/>
        <v>0</v>
      </c>
      <c r="E330" s="18">
        <f>B330*A325</f>
        <v>0</v>
      </c>
      <c r="F330" s="18">
        <f t="shared" si="86"/>
        <v>0</v>
      </c>
      <c r="G330" s="142"/>
      <c r="H330" s="18"/>
      <c r="I330" s="89">
        <f t="shared" si="87"/>
        <v>0</v>
      </c>
      <c r="J330" s="116"/>
      <c r="K330" s="3">
        <f t="shared" si="88"/>
        <v>0</v>
      </c>
      <c r="L330" s="3"/>
    </row>
    <row r="331" ht="15.75" customHeight="1">
      <c r="A331" s="2"/>
      <c r="B331" s="18"/>
      <c r="C331" s="18"/>
      <c r="D331" s="18">
        <f t="shared" si="85"/>
        <v>0</v>
      </c>
      <c r="E331" s="18">
        <f>B331*A325</f>
        <v>0</v>
      </c>
      <c r="F331" s="18">
        <f t="shared" si="86"/>
        <v>0</v>
      </c>
      <c r="G331" s="142"/>
      <c r="H331" s="18"/>
      <c r="I331" s="89">
        <f t="shared" si="87"/>
        <v>0</v>
      </c>
      <c r="J331" s="116"/>
      <c r="K331" s="3">
        <f t="shared" si="88"/>
        <v>0</v>
      </c>
      <c r="L331" s="3"/>
    </row>
    <row r="332" ht="15.75" customHeight="1">
      <c r="A332" s="2"/>
      <c r="B332" s="18"/>
      <c r="C332" s="18"/>
      <c r="D332" s="18">
        <f t="shared" si="85"/>
        <v>0</v>
      </c>
      <c r="E332" s="18">
        <f>B332*A325</f>
        <v>0</v>
      </c>
      <c r="F332" s="18">
        <f t="shared" si="86"/>
        <v>0</v>
      </c>
      <c r="G332" s="87"/>
      <c r="H332" s="18"/>
      <c r="I332" s="89">
        <f t="shared" si="87"/>
        <v>0</v>
      </c>
      <c r="J332" s="116"/>
      <c r="K332" s="3">
        <f t="shared" si="88"/>
        <v>0</v>
      </c>
      <c r="L332" s="3"/>
    </row>
    <row r="333" ht="15.75" customHeight="1">
      <c r="A333" s="2"/>
      <c r="B333" s="18"/>
      <c r="C333" s="18"/>
      <c r="D333" s="18">
        <f t="shared" si="85"/>
        <v>0</v>
      </c>
      <c r="E333" s="18">
        <f>B333*A325</f>
        <v>0</v>
      </c>
      <c r="F333" s="18">
        <f t="shared" si="86"/>
        <v>0</v>
      </c>
      <c r="G333" s="59"/>
      <c r="H333" s="18"/>
      <c r="I333" s="89">
        <f t="shared" si="87"/>
        <v>0</v>
      </c>
      <c r="J333" s="116"/>
      <c r="K333" s="3">
        <f t="shared" si="88"/>
        <v>0</v>
      </c>
      <c r="L333" s="3"/>
    </row>
    <row r="334" ht="15.75" customHeight="1">
      <c r="A334" s="2"/>
      <c r="B334" s="89"/>
      <c r="C334" s="89"/>
      <c r="D334" s="18">
        <f t="shared" si="85"/>
        <v>0</v>
      </c>
      <c r="E334" s="18">
        <f>B334*A325</f>
        <v>0</v>
      </c>
      <c r="F334" s="18">
        <f t="shared" si="86"/>
        <v>0</v>
      </c>
      <c r="G334" s="148" t="s">
        <v>528</v>
      </c>
      <c r="H334" s="18"/>
      <c r="I334" s="89">
        <f t="shared" si="87"/>
        <v>0</v>
      </c>
      <c r="J334" s="116"/>
      <c r="K334" s="3">
        <f t="shared" si="88"/>
        <v>0</v>
      </c>
      <c r="L334" s="3"/>
    </row>
    <row r="335" ht="15.75" customHeight="1">
      <c r="A335" s="2"/>
      <c r="B335" s="89"/>
      <c r="C335" s="89"/>
      <c r="D335" s="18">
        <f t="shared" si="85"/>
        <v>0</v>
      </c>
      <c r="E335" s="18">
        <f>B335*A325</f>
        <v>0</v>
      </c>
      <c r="F335" s="18">
        <f t="shared" si="86"/>
        <v>0</v>
      </c>
      <c r="G335" s="142"/>
      <c r="H335" s="18"/>
      <c r="I335" s="89">
        <f t="shared" si="87"/>
        <v>0</v>
      </c>
      <c r="J335" s="116"/>
      <c r="K335" s="3">
        <f t="shared" si="88"/>
        <v>0</v>
      </c>
      <c r="L335" s="3"/>
    </row>
    <row r="336" ht="15.75" customHeight="1">
      <c r="A336" s="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/>
      <c r="I336" s="89">
        <f t="shared" si="87"/>
        <v>0</v>
      </c>
      <c r="J336" s="116"/>
      <c r="K336" s="3">
        <f t="shared" si="88"/>
        <v>0</v>
      </c>
      <c r="L336" s="3"/>
    </row>
    <row r="337" ht="15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116"/>
      <c r="K337" s="3">
        <f t="shared" si="88"/>
        <v>0</v>
      </c>
      <c r="L337" s="3"/>
    </row>
    <row r="338" ht="15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/>
      <c r="I338" s="89">
        <f t="shared" si="87"/>
        <v>0</v>
      </c>
      <c r="J338" s="118"/>
      <c r="K338" s="3">
        <f t="shared" si="88"/>
        <v>0</v>
      </c>
      <c r="L338" s="3"/>
    </row>
    <row r="339" ht="15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43">
        <f>F341/A325</f>
        <v>0</v>
      </c>
      <c r="H339" s="18"/>
      <c r="I339" s="89">
        <f t="shared" si="87"/>
        <v>0</v>
      </c>
      <c r="J339" s="3"/>
      <c r="K339" s="3">
        <f t="shared" si="88"/>
        <v>0</v>
      </c>
      <c r="L339" s="3"/>
    </row>
    <row r="340" ht="15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/>
      <c r="I340" s="89">
        <f t="shared" si="87"/>
        <v>0</v>
      </c>
      <c r="J340" s="3"/>
      <c r="K340" s="3">
        <f t="shared" si="88"/>
        <v>0</v>
      </c>
      <c r="L340" s="3"/>
    </row>
    <row r="341" ht="15.75" customHeight="1">
      <c r="A341" s="4" t="s">
        <v>495</v>
      </c>
      <c r="B341" s="97">
        <f>SUM(B327:B340)</f>
        <v>0</v>
      </c>
      <c r="C341" s="96"/>
      <c r="D341" s="97">
        <f t="shared" ref="D341:F341" si="89">SUM(D327:D340)</f>
        <v>0</v>
      </c>
      <c r="E341" s="97">
        <f t="shared" si="89"/>
        <v>0</v>
      </c>
      <c r="F341" s="97">
        <f t="shared" si="89"/>
        <v>0</v>
      </c>
      <c r="G341" s="87"/>
      <c r="H341" s="96"/>
      <c r="I341" s="97">
        <f t="shared" ref="I341:L341" si="90">SUM(I327:I340)</f>
        <v>0</v>
      </c>
      <c r="J341" s="98">
        <f t="shared" si="90"/>
        <v>0</v>
      </c>
      <c r="K341" s="98">
        <f t="shared" si="90"/>
        <v>0</v>
      </c>
      <c r="L341" s="98">
        <f t="shared" si="90"/>
        <v>0</v>
      </c>
    </row>
    <row r="342" ht="15.75" customHeight="1">
      <c r="A342" s="8"/>
      <c r="B342" s="184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</row>
    <row r="343" ht="15.75" customHeight="1">
      <c r="A343" s="8"/>
      <c r="B343" s="184"/>
      <c r="C343" s="100"/>
      <c r="D343" s="100"/>
      <c r="E343" s="100"/>
      <c r="F343" s="100"/>
      <c r="G343" s="100"/>
      <c r="H343" s="100"/>
      <c r="I343" s="104">
        <f>G339*A325</f>
        <v>0</v>
      </c>
      <c r="J343" s="100"/>
      <c r="K343" s="100"/>
      <c r="L343" s="104"/>
    </row>
    <row r="344" ht="15.75" customHeight="1">
      <c r="B344" s="204"/>
    </row>
    <row r="345" ht="15.75" customHeight="1">
      <c r="B345" s="204"/>
    </row>
    <row r="346" ht="15.75" customHeight="1">
      <c r="A346" s="78" t="s">
        <v>478</v>
      </c>
      <c r="B346" s="79" t="s">
        <v>479</v>
      </c>
      <c r="C346" s="75"/>
      <c r="D346" s="76"/>
      <c r="E346" s="80" t="s">
        <v>480</v>
      </c>
      <c r="F346" s="75"/>
      <c r="G346" s="76"/>
      <c r="H346" s="79" t="s">
        <v>481</v>
      </c>
      <c r="I346" s="75"/>
      <c r="J346" s="75"/>
      <c r="K346" s="75"/>
      <c r="L346" s="76"/>
    </row>
    <row r="347" ht="15.75" customHeight="1">
      <c r="A347" s="177">
        <v>4.0</v>
      </c>
      <c r="B347" s="82" t="s">
        <v>482</v>
      </c>
      <c r="C347" s="82" t="s">
        <v>483</v>
      </c>
      <c r="D347" s="82" t="s">
        <v>484</v>
      </c>
      <c r="E347" s="82" t="s">
        <v>485</v>
      </c>
      <c r="F347" s="82" t="s">
        <v>484</v>
      </c>
      <c r="G347" s="82" t="s">
        <v>524</v>
      </c>
      <c r="H347" s="82" t="s">
        <v>486</v>
      </c>
      <c r="I347" s="82" t="s">
        <v>487</v>
      </c>
      <c r="J347" s="147" t="s">
        <v>488</v>
      </c>
      <c r="K347" s="85" t="s">
        <v>489</v>
      </c>
      <c r="L347" s="85" t="s">
        <v>490</v>
      </c>
    </row>
    <row r="348" ht="15.75" customHeight="1">
      <c r="A348" s="86" t="s">
        <v>491</v>
      </c>
      <c r="B348" s="87"/>
      <c r="C348" s="87"/>
      <c r="D348" s="87"/>
      <c r="E348" s="87"/>
      <c r="F348" s="87"/>
      <c r="G348" s="87"/>
      <c r="H348" s="87"/>
      <c r="I348" s="87"/>
      <c r="J348" s="115"/>
      <c r="K348" s="87"/>
      <c r="L348" s="87"/>
    </row>
    <row r="349" ht="15.75" customHeight="1">
      <c r="A349" s="2"/>
      <c r="B349" s="89"/>
      <c r="C349" s="89"/>
      <c r="D349" s="18">
        <f t="shared" ref="D349:D362" si="91">C349*B349</f>
        <v>0</v>
      </c>
      <c r="E349" s="18">
        <f>B349*A347</f>
        <v>0</v>
      </c>
      <c r="F349" s="18">
        <f t="shared" ref="F349:F362" si="92">E349*C349</f>
        <v>0</v>
      </c>
      <c r="G349" s="140">
        <v>0.0</v>
      </c>
      <c r="H349" s="18"/>
      <c r="I349" s="89">
        <f t="shared" ref="I349:I362" si="93">H349*E349</f>
        <v>0</v>
      </c>
      <c r="J349" s="116"/>
      <c r="K349" s="3">
        <f t="shared" ref="K349:K362" si="94">J349*I349</f>
        <v>0</v>
      </c>
      <c r="L349" s="3"/>
    </row>
    <row r="350" ht="15.75" customHeight="1">
      <c r="A350" s="2"/>
      <c r="B350" s="89"/>
      <c r="C350" s="89"/>
      <c r="D350" s="18">
        <f t="shared" si="91"/>
        <v>0</v>
      </c>
      <c r="E350" s="18">
        <f>B350*A347</f>
        <v>0</v>
      </c>
      <c r="F350" s="18">
        <f t="shared" si="92"/>
        <v>0</v>
      </c>
      <c r="G350" s="87"/>
      <c r="H350" s="18"/>
      <c r="I350" s="89">
        <f t="shared" si="93"/>
        <v>0</v>
      </c>
      <c r="J350" s="116"/>
      <c r="K350" s="3">
        <f t="shared" si="94"/>
        <v>0</v>
      </c>
      <c r="L350" s="3"/>
    </row>
    <row r="351" ht="15.75" customHeight="1">
      <c r="A351" s="2"/>
      <c r="B351" s="18"/>
      <c r="C351" s="18"/>
      <c r="D351" s="18">
        <f t="shared" si="91"/>
        <v>0</v>
      </c>
      <c r="E351" s="18">
        <f>B351*A347</f>
        <v>0</v>
      </c>
      <c r="F351" s="18">
        <f t="shared" si="92"/>
        <v>0</v>
      </c>
      <c r="G351" s="148" t="s">
        <v>527</v>
      </c>
      <c r="H351" s="18"/>
      <c r="I351" s="89">
        <f t="shared" si="93"/>
        <v>0</v>
      </c>
      <c r="J351" s="116"/>
      <c r="K351" s="3">
        <f t="shared" si="94"/>
        <v>0</v>
      </c>
      <c r="L351" s="3"/>
    </row>
    <row r="352" ht="15.75" customHeight="1">
      <c r="A352" s="2"/>
      <c r="B352" s="18"/>
      <c r="C352" s="18"/>
      <c r="D352" s="18">
        <f t="shared" si="91"/>
        <v>0</v>
      </c>
      <c r="E352" s="18">
        <f>B352*A347</f>
        <v>0</v>
      </c>
      <c r="F352" s="18">
        <f t="shared" si="92"/>
        <v>0</v>
      </c>
      <c r="G352" s="142"/>
      <c r="H352" s="18"/>
      <c r="I352" s="89">
        <f t="shared" si="93"/>
        <v>0</v>
      </c>
      <c r="J352" s="116"/>
      <c r="K352" s="3">
        <f t="shared" si="94"/>
        <v>0</v>
      </c>
      <c r="L352" s="3"/>
    </row>
    <row r="353" ht="15.75" customHeight="1">
      <c r="A353" s="2"/>
      <c r="B353" s="18"/>
      <c r="C353" s="18"/>
      <c r="D353" s="18">
        <f t="shared" si="91"/>
        <v>0</v>
      </c>
      <c r="E353" s="18">
        <f>B353*A347</f>
        <v>0</v>
      </c>
      <c r="F353" s="18">
        <f t="shared" si="92"/>
        <v>0</v>
      </c>
      <c r="G353" s="142"/>
      <c r="H353" s="18"/>
      <c r="I353" s="89">
        <f t="shared" si="93"/>
        <v>0</v>
      </c>
      <c r="J353" s="116"/>
      <c r="K353" s="3">
        <f t="shared" si="94"/>
        <v>0</v>
      </c>
      <c r="L353" s="3"/>
    </row>
    <row r="354" ht="15.75" customHeight="1">
      <c r="A354" s="2"/>
      <c r="B354" s="18"/>
      <c r="C354" s="18"/>
      <c r="D354" s="18">
        <f t="shared" si="91"/>
        <v>0</v>
      </c>
      <c r="E354" s="18">
        <f>B354*A347</f>
        <v>0</v>
      </c>
      <c r="F354" s="18">
        <f t="shared" si="92"/>
        <v>0</v>
      </c>
      <c r="G354" s="87"/>
      <c r="H354" s="18"/>
      <c r="I354" s="89">
        <f t="shared" si="93"/>
        <v>0</v>
      </c>
      <c r="J354" s="116"/>
      <c r="K354" s="3">
        <f t="shared" si="94"/>
        <v>0</v>
      </c>
      <c r="L354" s="3"/>
    </row>
    <row r="355" ht="15.75" customHeight="1">
      <c r="A355" s="2"/>
      <c r="B355" s="18"/>
      <c r="C355" s="18"/>
      <c r="D355" s="18">
        <f t="shared" si="91"/>
        <v>0</v>
      </c>
      <c r="E355" s="18">
        <f>B355*A347</f>
        <v>0</v>
      </c>
      <c r="F355" s="18">
        <f t="shared" si="92"/>
        <v>0</v>
      </c>
      <c r="G355" s="59"/>
      <c r="H355" s="18"/>
      <c r="I355" s="89">
        <f t="shared" si="93"/>
        <v>0</v>
      </c>
      <c r="J355" s="116"/>
      <c r="K355" s="3">
        <f t="shared" si="94"/>
        <v>0</v>
      </c>
      <c r="L355" s="3"/>
    </row>
    <row r="356" ht="15.75" customHeight="1">
      <c r="A356" s="2"/>
      <c r="B356" s="89"/>
      <c r="C356" s="89"/>
      <c r="D356" s="18">
        <f t="shared" si="91"/>
        <v>0</v>
      </c>
      <c r="E356" s="18">
        <f>B356*A347</f>
        <v>0</v>
      </c>
      <c r="F356" s="18">
        <f t="shared" si="92"/>
        <v>0</v>
      </c>
      <c r="G356" s="148" t="s">
        <v>528</v>
      </c>
      <c r="H356" s="18"/>
      <c r="I356" s="89">
        <f t="shared" si="93"/>
        <v>0</v>
      </c>
      <c r="J356" s="116"/>
      <c r="K356" s="3">
        <f t="shared" si="94"/>
        <v>0</v>
      </c>
      <c r="L356" s="3"/>
    </row>
    <row r="357" ht="15.75" customHeight="1">
      <c r="A357" s="2"/>
      <c r="B357" s="89"/>
      <c r="C357" s="89"/>
      <c r="D357" s="18">
        <f t="shared" si="91"/>
        <v>0</v>
      </c>
      <c r="E357" s="18">
        <f>B357*A347</f>
        <v>0</v>
      </c>
      <c r="F357" s="18">
        <f t="shared" si="92"/>
        <v>0</v>
      </c>
      <c r="G357" s="142"/>
      <c r="H357" s="18"/>
      <c r="I357" s="89">
        <f t="shared" si="93"/>
        <v>0</v>
      </c>
      <c r="J357" s="116"/>
      <c r="K357" s="3">
        <f t="shared" si="94"/>
        <v>0</v>
      </c>
      <c r="L357" s="3"/>
    </row>
    <row r="358" ht="15.75" customHeight="1">
      <c r="A358" s="1"/>
      <c r="B358" s="89"/>
      <c r="C358" s="89"/>
      <c r="D358" s="18">
        <f t="shared" si="91"/>
        <v>0</v>
      </c>
      <c r="E358" s="18">
        <f>B358*A347</f>
        <v>0</v>
      </c>
      <c r="F358" s="18">
        <f t="shared" si="92"/>
        <v>0</v>
      </c>
      <c r="G358" s="142"/>
      <c r="H358" s="18"/>
      <c r="I358" s="89">
        <f t="shared" si="93"/>
        <v>0</v>
      </c>
      <c r="J358" s="116"/>
      <c r="K358" s="3">
        <f t="shared" si="94"/>
        <v>0</v>
      </c>
      <c r="L358" s="3"/>
    </row>
    <row r="359" ht="15.75" customHeight="1">
      <c r="A359" s="1"/>
      <c r="B359" s="89"/>
      <c r="C359" s="89"/>
      <c r="D359" s="18">
        <f t="shared" si="91"/>
        <v>0</v>
      </c>
      <c r="E359" s="18">
        <f>B359*A347</f>
        <v>0</v>
      </c>
      <c r="F359" s="18">
        <f t="shared" si="92"/>
        <v>0</v>
      </c>
      <c r="G359" s="142"/>
      <c r="H359" s="18"/>
      <c r="I359" s="89">
        <f t="shared" si="93"/>
        <v>0</v>
      </c>
      <c r="J359" s="116"/>
      <c r="K359" s="3">
        <f t="shared" si="94"/>
        <v>0</v>
      </c>
      <c r="L359" s="3"/>
    </row>
    <row r="360" ht="15.75" customHeight="1">
      <c r="A360" s="31"/>
      <c r="B360" s="89"/>
      <c r="C360" s="89"/>
      <c r="D360" s="95">
        <f t="shared" si="91"/>
        <v>0</v>
      </c>
      <c r="E360" s="95">
        <f>B360*A347</f>
        <v>0</v>
      </c>
      <c r="F360" s="18">
        <f t="shared" si="92"/>
        <v>0</v>
      </c>
      <c r="G360" s="87"/>
      <c r="H360" s="18"/>
      <c r="I360" s="89">
        <f t="shared" si="93"/>
        <v>0</v>
      </c>
      <c r="J360" s="118"/>
      <c r="K360" s="3">
        <f t="shared" si="94"/>
        <v>0</v>
      </c>
      <c r="L360" s="3"/>
    </row>
    <row r="361" ht="15.75" customHeight="1">
      <c r="A361" s="31"/>
      <c r="B361" s="89"/>
      <c r="C361" s="89"/>
      <c r="D361" s="18">
        <f t="shared" si="91"/>
        <v>0</v>
      </c>
      <c r="E361" s="18">
        <f>B361*A347</f>
        <v>0</v>
      </c>
      <c r="F361" s="18">
        <f t="shared" si="92"/>
        <v>0</v>
      </c>
      <c r="G361" s="143">
        <f>F363/A347</f>
        <v>0</v>
      </c>
      <c r="H361" s="18"/>
      <c r="I361" s="89">
        <f t="shared" si="93"/>
        <v>0</v>
      </c>
      <c r="J361" s="3"/>
      <c r="K361" s="3">
        <f t="shared" si="94"/>
        <v>0</v>
      </c>
      <c r="L361" s="3"/>
    </row>
    <row r="362" ht="15.75" customHeight="1">
      <c r="A362" s="31"/>
      <c r="B362" s="89"/>
      <c r="C362" s="89"/>
      <c r="D362" s="18">
        <f t="shared" si="91"/>
        <v>0</v>
      </c>
      <c r="E362" s="18">
        <f>B362*A347</f>
        <v>0</v>
      </c>
      <c r="F362" s="18">
        <f t="shared" si="92"/>
        <v>0</v>
      </c>
      <c r="G362" s="142"/>
      <c r="H362" s="18"/>
      <c r="I362" s="89">
        <f t="shared" si="93"/>
        <v>0</v>
      </c>
      <c r="J362" s="3"/>
      <c r="K362" s="3">
        <f t="shared" si="94"/>
        <v>0</v>
      </c>
      <c r="L362" s="3"/>
    </row>
    <row r="363" ht="15.75" customHeight="1">
      <c r="A363" s="4" t="s">
        <v>495</v>
      </c>
      <c r="B363" s="97">
        <f>SUM(B349:B362)</f>
        <v>0</v>
      </c>
      <c r="C363" s="96"/>
      <c r="D363" s="97">
        <f t="shared" ref="D363:F363" si="95">SUM(D349:D362)</f>
        <v>0</v>
      </c>
      <c r="E363" s="97">
        <f t="shared" si="95"/>
        <v>0</v>
      </c>
      <c r="F363" s="97">
        <f t="shared" si="95"/>
        <v>0</v>
      </c>
      <c r="G363" s="87"/>
      <c r="H363" s="96"/>
      <c r="I363" s="97">
        <f t="shared" ref="I363:L363" si="96">SUM(I349:I362)</f>
        <v>0</v>
      </c>
      <c r="J363" s="98">
        <f t="shared" si="96"/>
        <v>0</v>
      </c>
      <c r="K363" s="98">
        <f t="shared" si="96"/>
        <v>0</v>
      </c>
      <c r="L363" s="98">
        <f t="shared" si="96"/>
        <v>0</v>
      </c>
    </row>
    <row r="364" ht="15.75" customHeight="1">
      <c r="A364" s="8"/>
      <c r="B364" s="184"/>
      <c r="C364" s="100"/>
      <c r="D364" s="100"/>
      <c r="E364" s="100"/>
      <c r="F364" s="100"/>
      <c r="G364" s="100"/>
      <c r="H364" s="100"/>
      <c r="I364" s="101" t="s">
        <v>496</v>
      </c>
      <c r="J364" s="100"/>
      <c r="K364" s="100"/>
      <c r="L364" s="101" t="s">
        <v>497</v>
      </c>
    </row>
    <row r="365" ht="15.75" customHeight="1">
      <c r="A365" s="8"/>
      <c r="B365" s="184"/>
      <c r="C365" s="100"/>
      <c r="D365" s="100"/>
      <c r="E365" s="100"/>
      <c r="F365" s="100"/>
      <c r="G365" s="100"/>
      <c r="H365" s="100"/>
      <c r="I365" s="104">
        <f>G361*A347</f>
        <v>0</v>
      </c>
      <c r="J365" s="100"/>
      <c r="K365" s="100"/>
      <c r="L365" s="104"/>
    </row>
    <row r="366" ht="15.75" customHeight="1">
      <c r="A366" s="8"/>
      <c r="B366" s="34"/>
      <c r="C366" s="8"/>
      <c r="D366" s="8"/>
      <c r="E366" s="8"/>
      <c r="F366" s="8"/>
      <c r="G366" s="8"/>
      <c r="H366" s="8"/>
      <c r="I366" s="8"/>
      <c r="J366" s="8"/>
      <c r="K366" s="8"/>
      <c r="L366" s="8"/>
    </row>
    <row r="367" ht="15.75" customHeight="1">
      <c r="A367" s="8"/>
      <c r="B367" s="34"/>
      <c r="C367" s="8"/>
      <c r="D367" s="8"/>
      <c r="E367" s="8"/>
      <c r="F367" s="8"/>
      <c r="G367" s="8"/>
      <c r="H367" s="8"/>
      <c r="I367" s="8"/>
      <c r="J367" s="8"/>
      <c r="K367" s="8"/>
      <c r="L367" s="8"/>
    </row>
    <row r="368" ht="15.75" customHeight="1">
      <c r="A368" s="66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6"/>
    </row>
    <row r="369" ht="15.75" customHeight="1">
      <c r="A369" s="78" t="s">
        <v>478</v>
      </c>
      <c r="B369" s="79" t="s">
        <v>479</v>
      </c>
      <c r="C369" s="75"/>
      <c r="D369" s="76"/>
      <c r="E369" s="80" t="s">
        <v>480</v>
      </c>
      <c r="F369" s="75"/>
      <c r="G369" s="76"/>
      <c r="H369" s="79" t="s">
        <v>481</v>
      </c>
      <c r="I369" s="75"/>
      <c r="J369" s="75"/>
      <c r="K369" s="75"/>
      <c r="L369" s="76"/>
    </row>
    <row r="370" ht="15.75" customHeight="1">
      <c r="A370" s="177">
        <v>4.0</v>
      </c>
      <c r="B370" s="82" t="s">
        <v>482</v>
      </c>
      <c r="C370" s="82" t="s">
        <v>483</v>
      </c>
      <c r="D370" s="82" t="s">
        <v>484</v>
      </c>
      <c r="E370" s="82" t="s">
        <v>485</v>
      </c>
      <c r="F370" s="82" t="s">
        <v>484</v>
      </c>
      <c r="G370" s="82" t="s">
        <v>524</v>
      </c>
      <c r="H370" s="82" t="s">
        <v>486</v>
      </c>
      <c r="I370" s="82" t="s">
        <v>487</v>
      </c>
      <c r="J370" s="147" t="s">
        <v>488</v>
      </c>
      <c r="K370" s="85" t="s">
        <v>489</v>
      </c>
      <c r="L370" s="85" t="s">
        <v>490</v>
      </c>
    </row>
    <row r="371" ht="15.75" customHeight="1">
      <c r="A371" s="86" t="s">
        <v>491</v>
      </c>
      <c r="B371" s="87"/>
      <c r="C371" s="87"/>
      <c r="D371" s="87"/>
      <c r="E371" s="87"/>
      <c r="F371" s="87"/>
      <c r="G371" s="87"/>
      <c r="H371" s="87"/>
      <c r="I371" s="87"/>
      <c r="J371" s="115"/>
      <c r="K371" s="87"/>
      <c r="L371" s="87"/>
    </row>
    <row r="372" ht="15.75" customHeight="1">
      <c r="A372" s="2"/>
      <c r="B372" s="89"/>
      <c r="C372" s="89"/>
      <c r="D372" s="18">
        <f t="shared" ref="D372:D385" si="97">C372*B372</f>
        <v>0</v>
      </c>
      <c r="E372" s="18">
        <f>B372*A370</f>
        <v>0</v>
      </c>
      <c r="F372" s="18">
        <f t="shared" ref="F372:F385" si="98">E372*C372</f>
        <v>0</v>
      </c>
      <c r="G372" s="140">
        <v>0.0</v>
      </c>
      <c r="H372" s="18"/>
      <c r="I372" s="89">
        <f t="shared" ref="I372:I385" si="99">H372*E372</f>
        <v>0</v>
      </c>
      <c r="J372" s="116"/>
      <c r="K372" s="3">
        <f t="shared" ref="K372:K385" si="100">J372*I372</f>
        <v>0</v>
      </c>
      <c r="L372" s="3"/>
    </row>
    <row r="373" ht="15.75" customHeight="1">
      <c r="A373" s="2"/>
      <c r="B373" s="89"/>
      <c r="C373" s="89"/>
      <c r="D373" s="18">
        <f t="shared" si="97"/>
        <v>0</v>
      </c>
      <c r="E373" s="18">
        <f>B373*A370</f>
        <v>0</v>
      </c>
      <c r="F373" s="18">
        <f t="shared" si="98"/>
        <v>0</v>
      </c>
      <c r="G373" s="87"/>
      <c r="H373" s="18"/>
      <c r="I373" s="89">
        <f t="shared" si="99"/>
        <v>0</v>
      </c>
      <c r="J373" s="116"/>
      <c r="K373" s="3">
        <f t="shared" si="100"/>
        <v>0</v>
      </c>
      <c r="L373" s="3"/>
    </row>
    <row r="374" ht="15.75" customHeight="1">
      <c r="A374" s="2"/>
      <c r="B374" s="18"/>
      <c r="C374" s="18"/>
      <c r="D374" s="18">
        <f t="shared" si="97"/>
        <v>0</v>
      </c>
      <c r="E374" s="18">
        <f>B374*A370</f>
        <v>0</v>
      </c>
      <c r="F374" s="18">
        <f t="shared" si="98"/>
        <v>0</v>
      </c>
      <c r="G374" s="148" t="s">
        <v>527</v>
      </c>
      <c r="H374" s="18"/>
      <c r="I374" s="89">
        <f t="shared" si="99"/>
        <v>0</v>
      </c>
      <c r="J374" s="116"/>
      <c r="K374" s="3">
        <f t="shared" si="100"/>
        <v>0</v>
      </c>
      <c r="L374" s="3"/>
    </row>
    <row r="375" ht="15.75" customHeight="1">
      <c r="A375" s="2"/>
      <c r="B375" s="18"/>
      <c r="C375" s="18"/>
      <c r="D375" s="18">
        <f t="shared" si="97"/>
        <v>0</v>
      </c>
      <c r="E375" s="18">
        <f>B375*A370</f>
        <v>0</v>
      </c>
      <c r="F375" s="18">
        <f t="shared" si="98"/>
        <v>0</v>
      </c>
      <c r="G375" s="142"/>
      <c r="H375" s="18"/>
      <c r="I375" s="89">
        <f t="shared" si="99"/>
        <v>0</v>
      </c>
      <c r="J375" s="116"/>
      <c r="K375" s="3">
        <f t="shared" si="100"/>
        <v>0</v>
      </c>
      <c r="L375" s="3"/>
    </row>
    <row r="376" ht="15.75" customHeight="1">
      <c r="A376" s="2"/>
      <c r="B376" s="18"/>
      <c r="C376" s="18"/>
      <c r="D376" s="18">
        <f t="shared" si="97"/>
        <v>0</v>
      </c>
      <c r="E376" s="18">
        <f>B376*A370</f>
        <v>0</v>
      </c>
      <c r="F376" s="18">
        <f t="shared" si="98"/>
        <v>0</v>
      </c>
      <c r="G376" s="142"/>
      <c r="H376" s="18"/>
      <c r="I376" s="89">
        <f t="shared" si="99"/>
        <v>0</v>
      </c>
      <c r="J376" s="116"/>
      <c r="K376" s="3">
        <f t="shared" si="100"/>
        <v>0</v>
      </c>
      <c r="L376" s="3"/>
    </row>
    <row r="377" ht="15.75" customHeight="1">
      <c r="A377" s="2"/>
      <c r="B377" s="18"/>
      <c r="C377" s="18"/>
      <c r="D377" s="18">
        <f t="shared" si="97"/>
        <v>0</v>
      </c>
      <c r="E377" s="18">
        <f>B377*A370</f>
        <v>0</v>
      </c>
      <c r="F377" s="18">
        <f t="shared" si="98"/>
        <v>0</v>
      </c>
      <c r="G377" s="87"/>
      <c r="H377" s="18"/>
      <c r="I377" s="89">
        <f t="shared" si="99"/>
        <v>0</v>
      </c>
      <c r="J377" s="116"/>
      <c r="K377" s="3">
        <f t="shared" si="100"/>
        <v>0</v>
      </c>
      <c r="L377" s="3"/>
    </row>
    <row r="378" ht="15.75" customHeight="1">
      <c r="A378" s="2"/>
      <c r="B378" s="18"/>
      <c r="C378" s="18"/>
      <c r="D378" s="18">
        <f t="shared" si="97"/>
        <v>0</v>
      </c>
      <c r="E378" s="18">
        <f>B378*A370</f>
        <v>0</v>
      </c>
      <c r="F378" s="18">
        <f t="shared" si="98"/>
        <v>0</v>
      </c>
      <c r="G378" s="59"/>
      <c r="H378" s="18"/>
      <c r="I378" s="89">
        <f t="shared" si="99"/>
        <v>0</v>
      </c>
      <c r="J378" s="116"/>
      <c r="K378" s="3">
        <f t="shared" si="100"/>
        <v>0</v>
      </c>
      <c r="L378" s="3"/>
    </row>
    <row r="379" ht="15.75" customHeight="1">
      <c r="A379" s="2"/>
      <c r="B379" s="89"/>
      <c r="C379" s="89"/>
      <c r="D379" s="18">
        <f t="shared" si="97"/>
        <v>0</v>
      </c>
      <c r="E379" s="18">
        <f>B379*A370</f>
        <v>0</v>
      </c>
      <c r="F379" s="18">
        <f t="shared" si="98"/>
        <v>0</v>
      </c>
      <c r="G379" s="148" t="s">
        <v>528</v>
      </c>
      <c r="H379" s="18"/>
      <c r="I379" s="89">
        <f t="shared" si="99"/>
        <v>0</v>
      </c>
      <c r="J379" s="116"/>
      <c r="K379" s="3">
        <f t="shared" si="100"/>
        <v>0</v>
      </c>
      <c r="L379" s="3"/>
    </row>
    <row r="380" ht="15.75" customHeight="1">
      <c r="A380" s="2"/>
      <c r="B380" s="89"/>
      <c r="C380" s="89"/>
      <c r="D380" s="18">
        <f t="shared" si="97"/>
        <v>0</v>
      </c>
      <c r="E380" s="18">
        <f>B380*A370</f>
        <v>0</v>
      </c>
      <c r="F380" s="18">
        <f t="shared" si="98"/>
        <v>0</v>
      </c>
      <c r="G380" s="142"/>
      <c r="H380" s="18"/>
      <c r="I380" s="89">
        <f t="shared" si="99"/>
        <v>0</v>
      </c>
      <c r="J380" s="116"/>
      <c r="K380" s="3">
        <f t="shared" si="100"/>
        <v>0</v>
      </c>
      <c r="L380" s="3"/>
    </row>
    <row r="381" ht="15.75" customHeight="1">
      <c r="A381" s="1"/>
      <c r="B381" s="89"/>
      <c r="C381" s="89"/>
      <c r="D381" s="18">
        <f t="shared" si="97"/>
        <v>0</v>
      </c>
      <c r="E381" s="18">
        <f>B381*A370</f>
        <v>0</v>
      </c>
      <c r="F381" s="18">
        <f t="shared" si="98"/>
        <v>0</v>
      </c>
      <c r="G381" s="142"/>
      <c r="H381" s="18"/>
      <c r="I381" s="89">
        <f t="shared" si="99"/>
        <v>0</v>
      </c>
      <c r="J381" s="116"/>
      <c r="K381" s="3">
        <f t="shared" si="100"/>
        <v>0</v>
      </c>
      <c r="L381" s="3"/>
    </row>
    <row r="382" ht="15.75" customHeight="1">
      <c r="A382" s="1"/>
      <c r="B382" s="89"/>
      <c r="C382" s="89"/>
      <c r="D382" s="18">
        <f t="shared" si="97"/>
        <v>0</v>
      </c>
      <c r="E382" s="18">
        <f>B382*A370</f>
        <v>0</v>
      </c>
      <c r="F382" s="18">
        <f t="shared" si="98"/>
        <v>0</v>
      </c>
      <c r="G382" s="142"/>
      <c r="H382" s="18"/>
      <c r="I382" s="89">
        <f t="shared" si="99"/>
        <v>0</v>
      </c>
      <c r="J382" s="116"/>
      <c r="K382" s="3">
        <f t="shared" si="100"/>
        <v>0</v>
      </c>
      <c r="L382" s="3"/>
    </row>
    <row r="383" ht="15.75" customHeight="1">
      <c r="A383" s="31"/>
      <c r="B383" s="89"/>
      <c r="C383" s="89"/>
      <c r="D383" s="95">
        <f t="shared" si="97"/>
        <v>0</v>
      </c>
      <c r="E383" s="95">
        <f>B383*A370</f>
        <v>0</v>
      </c>
      <c r="F383" s="18">
        <f t="shared" si="98"/>
        <v>0</v>
      </c>
      <c r="G383" s="87"/>
      <c r="H383" s="18"/>
      <c r="I383" s="89">
        <f t="shared" si="99"/>
        <v>0</v>
      </c>
      <c r="J383" s="118"/>
      <c r="K383" s="3">
        <f t="shared" si="100"/>
        <v>0</v>
      </c>
      <c r="L383" s="3"/>
    </row>
    <row r="384" ht="15.75" customHeight="1">
      <c r="A384" s="31"/>
      <c r="B384" s="89"/>
      <c r="C384" s="89"/>
      <c r="D384" s="18">
        <f t="shared" si="97"/>
        <v>0</v>
      </c>
      <c r="E384" s="18">
        <f>B384*A370</f>
        <v>0</v>
      </c>
      <c r="F384" s="18">
        <f t="shared" si="98"/>
        <v>0</v>
      </c>
      <c r="G384" s="143">
        <f>F386/A370</f>
        <v>0</v>
      </c>
      <c r="H384" s="18"/>
      <c r="I384" s="89">
        <f t="shared" si="99"/>
        <v>0</v>
      </c>
      <c r="J384" s="3"/>
      <c r="K384" s="3">
        <f t="shared" si="100"/>
        <v>0</v>
      </c>
      <c r="L384" s="3"/>
    </row>
    <row r="385" ht="15.75" customHeight="1">
      <c r="A385" s="31"/>
      <c r="B385" s="89"/>
      <c r="C385" s="89"/>
      <c r="D385" s="18">
        <f t="shared" si="97"/>
        <v>0</v>
      </c>
      <c r="E385" s="18">
        <f>B385*A370</f>
        <v>0</v>
      </c>
      <c r="F385" s="18">
        <f t="shared" si="98"/>
        <v>0</v>
      </c>
      <c r="G385" s="142"/>
      <c r="H385" s="18"/>
      <c r="I385" s="89">
        <f t="shared" si="99"/>
        <v>0</v>
      </c>
      <c r="J385" s="3"/>
      <c r="K385" s="3">
        <f t="shared" si="100"/>
        <v>0</v>
      </c>
      <c r="L385" s="3"/>
    </row>
    <row r="386" ht="15.75" customHeight="1">
      <c r="A386" s="4" t="s">
        <v>495</v>
      </c>
      <c r="B386" s="97">
        <f>SUM(B372:B385)</f>
        <v>0</v>
      </c>
      <c r="C386" s="96"/>
      <c r="D386" s="97">
        <f t="shared" ref="D386:F386" si="101">SUM(D372:D385)</f>
        <v>0</v>
      </c>
      <c r="E386" s="97">
        <f t="shared" si="101"/>
        <v>0</v>
      </c>
      <c r="F386" s="97">
        <f t="shared" si="101"/>
        <v>0</v>
      </c>
      <c r="G386" s="87"/>
      <c r="H386" s="96"/>
      <c r="I386" s="97">
        <f t="shared" ref="I386:L386" si="102">SUM(I372:I385)</f>
        <v>0</v>
      </c>
      <c r="J386" s="98">
        <f t="shared" si="102"/>
        <v>0</v>
      </c>
      <c r="K386" s="98">
        <f t="shared" si="102"/>
        <v>0</v>
      </c>
      <c r="L386" s="98">
        <f t="shared" si="102"/>
        <v>0</v>
      </c>
    </row>
    <row r="387" ht="15.75" customHeight="1">
      <c r="A387" s="8"/>
      <c r="B387" s="184"/>
      <c r="C387" s="100"/>
      <c r="D387" s="100"/>
      <c r="E387" s="100"/>
      <c r="F387" s="100"/>
      <c r="G387" s="100"/>
      <c r="H387" s="100"/>
      <c r="I387" s="101" t="s">
        <v>496</v>
      </c>
      <c r="J387" s="100"/>
      <c r="K387" s="100"/>
      <c r="L387" s="101" t="s">
        <v>497</v>
      </c>
    </row>
    <row r="388" ht="15.75" customHeight="1">
      <c r="A388" s="8"/>
      <c r="B388" s="184"/>
      <c r="C388" s="100"/>
      <c r="D388" s="100"/>
      <c r="E388" s="100"/>
      <c r="F388" s="100"/>
      <c r="G388" s="100"/>
      <c r="H388" s="100"/>
      <c r="I388" s="104">
        <f>G384*A370</f>
        <v>0</v>
      </c>
      <c r="J388" s="100"/>
      <c r="K388" s="100"/>
      <c r="L388" s="104"/>
    </row>
    <row r="389" ht="15.75" customHeight="1">
      <c r="A389" s="8"/>
      <c r="B389" s="184"/>
      <c r="C389" s="100"/>
      <c r="D389" s="100"/>
      <c r="E389" s="100"/>
      <c r="F389" s="100"/>
      <c r="G389" s="100"/>
      <c r="H389" s="100"/>
      <c r="I389" s="107"/>
      <c r="J389" s="100"/>
      <c r="K389" s="100"/>
      <c r="L389" s="107"/>
    </row>
    <row r="390" ht="15.75" customHeight="1">
      <c r="A390" s="8"/>
      <c r="B390" s="34"/>
      <c r="C390" s="8"/>
      <c r="D390" s="8"/>
      <c r="E390" s="8"/>
      <c r="F390" s="8"/>
      <c r="G390" s="8"/>
      <c r="H390" s="8"/>
      <c r="I390" s="8"/>
      <c r="J390" s="8"/>
      <c r="K390" s="8"/>
      <c r="L390" s="8"/>
    </row>
    <row r="391" ht="15.75" customHeight="1">
      <c r="A391" s="66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6"/>
    </row>
    <row r="392" ht="15.75" customHeight="1">
      <c r="A392" s="78" t="s">
        <v>478</v>
      </c>
      <c r="B392" s="79" t="s">
        <v>479</v>
      </c>
      <c r="C392" s="75"/>
      <c r="D392" s="76"/>
      <c r="E392" s="80" t="s">
        <v>480</v>
      </c>
      <c r="F392" s="75"/>
      <c r="G392" s="76"/>
      <c r="H392" s="79" t="s">
        <v>481</v>
      </c>
      <c r="I392" s="75"/>
      <c r="J392" s="75"/>
      <c r="K392" s="75"/>
      <c r="L392" s="76"/>
    </row>
    <row r="393" ht="15.75" customHeight="1">
      <c r="A393" s="177">
        <v>4.0</v>
      </c>
      <c r="B393" s="82" t="s">
        <v>482</v>
      </c>
      <c r="C393" s="82" t="s">
        <v>483</v>
      </c>
      <c r="D393" s="82" t="s">
        <v>484</v>
      </c>
      <c r="E393" s="82" t="s">
        <v>485</v>
      </c>
      <c r="F393" s="82" t="s">
        <v>484</v>
      </c>
      <c r="G393" s="82" t="s">
        <v>524</v>
      </c>
      <c r="H393" s="82" t="s">
        <v>486</v>
      </c>
      <c r="I393" s="82" t="s">
        <v>487</v>
      </c>
      <c r="J393" s="147" t="s">
        <v>488</v>
      </c>
      <c r="K393" s="85" t="s">
        <v>489</v>
      </c>
      <c r="L393" s="85" t="s">
        <v>490</v>
      </c>
    </row>
    <row r="394" ht="15.75" customHeight="1">
      <c r="A394" s="86" t="s">
        <v>491</v>
      </c>
      <c r="B394" s="87"/>
      <c r="C394" s="87"/>
      <c r="D394" s="87"/>
      <c r="E394" s="87"/>
      <c r="F394" s="87"/>
      <c r="G394" s="87"/>
      <c r="H394" s="87"/>
      <c r="I394" s="87"/>
      <c r="J394" s="115"/>
      <c r="K394" s="87"/>
      <c r="L394" s="87"/>
    </row>
    <row r="395" ht="15.75" customHeight="1">
      <c r="A395" s="2"/>
      <c r="B395" s="89"/>
      <c r="C395" s="89"/>
      <c r="D395" s="18">
        <f t="shared" ref="D395:D408" si="103">C395*B395</f>
        <v>0</v>
      </c>
      <c r="E395" s="18">
        <f>B395*A393</f>
        <v>0</v>
      </c>
      <c r="F395" s="18">
        <f t="shared" ref="F395:F408" si="104">E395*C395</f>
        <v>0</v>
      </c>
      <c r="G395" s="140">
        <v>0.0</v>
      </c>
      <c r="H395" s="18"/>
      <c r="I395" s="89">
        <f t="shared" ref="I395:I408" si="105">H395*E395</f>
        <v>0</v>
      </c>
      <c r="J395" s="116"/>
      <c r="K395" s="3">
        <f t="shared" ref="K395:K408" si="106">J395*I395</f>
        <v>0</v>
      </c>
      <c r="L395" s="3"/>
    </row>
    <row r="396" ht="15.75" customHeight="1">
      <c r="A396" s="2"/>
      <c r="B396" s="89"/>
      <c r="C396" s="89"/>
      <c r="D396" s="18">
        <f t="shared" si="103"/>
        <v>0</v>
      </c>
      <c r="E396" s="18">
        <f>B396*A393</f>
        <v>0</v>
      </c>
      <c r="F396" s="18">
        <f t="shared" si="104"/>
        <v>0</v>
      </c>
      <c r="G396" s="87"/>
      <c r="H396" s="18"/>
      <c r="I396" s="89">
        <f t="shared" si="105"/>
        <v>0</v>
      </c>
      <c r="J396" s="116"/>
      <c r="K396" s="3">
        <f t="shared" si="106"/>
        <v>0</v>
      </c>
      <c r="L396" s="3"/>
    </row>
    <row r="397" ht="15.75" customHeight="1">
      <c r="A397" s="2"/>
      <c r="B397" s="18"/>
      <c r="C397" s="18"/>
      <c r="D397" s="18">
        <f t="shared" si="103"/>
        <v>0</v>
      </c>
      <c r="E397" s="18">
        <f>B397*A393</f>
        <v>0</v>
      </c>
      <c r="F397" s="18">
        <f t="shared" si="104"/>
        <v>0</v>
      </c>
      <c r="G397" s="148" t="s">
        <v>527</v>
      </c>
      <c r="H397" s="18"/>
      <c r="I397" s="89">
        <f t="shared" si="105"/>
        <v>0</v>
      </c>
      <c r="J397" s="116"/>
      <c r="K397" s="3">
        <f t="shared" si="106"/>
        <v>0</v>
      </c>
      <c r="L397" s="3"/>
    </row>
    <row r="398" ht="15.75" customHeight="1">
      <c r="A398" s="2"/>
      <c r="B398" s="18"/>
      <c r="C398" s="18"/>
      <c r="D398" s="18">
        <f t="shared" si="103"/>
        <v>0</v>
      </c>
      <c r="E398" s="18">
        <f>B398*A393</f>
        <v>0</v>
      </c>
      <c r="F398" s="18">
        <f t="shared" si="104"/>
        <v>0</v>
      </c>
      <c r="G398" s="142"/>
      <c r="H398" s="18"/>
      <c r="I398" s="89">
        <f t="shared" si="105"/>
        <v>0</v>
      </c>
      <c r="J398" s="116"/>
      <c r="K398" s="3">
        <f t="shared" si="106"/>
        <v>0</v>
      </c>
      <c r="L398" s="3"/>
    </row>
    <row r="399" ht="15.75" customHeight="1">
      <c r="A399" s="2"/>
      <c r="B399" s="18"/>
      <c r="C399" s="18"/>
      <c r="D399" s="18">
        <f t="shared" si="103"/>
        <v>0</v>
      </c>
      <c r="E399" s="18">
        <f>B399*A393</f>
        <v>0</v>
      </c>
      <c r="F399" s="18">
        <f t="shared" si="104"/>
        <v>0</v>
      </c>
      <c r="G399" s="142"/>
      <c r="H399" s="18"/>
      <c r="I399" s="89">
        <f t="shared" si="105"/>
        <v>0</v>
      </c>
      <c r="J399" s="116"/>
      <c r="K399" s="3">
        <f t="shared" si="106"/>
        <v>0</v>
      </c>
      <c r="L399" s="3"/>
    </row>
    <row r="400" ht="15.75" customHeight="1">
      <c r="A400" s="2"/>
      <c r="B400" s="18"/>
      <c r="C400" s="18"/>
      <c r="D400" s="18">
        <f t="shared" si="103"/>
        <v>0</v>
      </c>
      <c r="E400" s="18">
        <f>B400*A393</f>
        <v>0</v>
      </c>
      <c r="F400" s="18">
        <f t="shared" si="104"/>
        <v>0</v>
      </c>
      <c r="G400" s="87"/>
      <c r="H400" s="18"/>
      <c r="I400" s="89">
        <f t="shared" si="105"/>
        <v>0</v>
      </c>
      <c r="J400" s="116"/>
      <c r="K400" s="3">
        <f t="shared" si="106"/>
        <v>0</v>
      </c>
      <c r="L400" s="3"/>
    </row>
    <row r="401" ht="15.75" customHeight="1">
      <c r="A401" s="2"/>
      <c r="B401" s="18"/>
      <c r="C401" s="18"/>
      <c r="D401" s="18">
        <f t="shared" si="103"/>
        <v>0</v>
      </c>
      <c r="E401" s="18">
        <f>B401*A393</f>
        <v>0</v>
      </c>
      <c r="F401" s="18">
        <f t="shared" si="104"/>
        <v>0</v>
      </c>
      <c r="G401" s="59"/>
      <c r="H401" s="18"/>
      <c r="I401" s="89">
        <f t="shared" si="105"/>
        <v>0</v>
      </c>
      <c r="J401" s="116"/>
      <c r="K401" s="3">
        <f t="shared" si="106"/>
        <v>0</v>
      </c>
      <c r="L401" s="3"/>
    </row>
    <row r="402" ht="15.75" customHeight="1">
      <c r="A402" s="2"/>
      <c r="B402" s="89"/>
      <c r="C402" s="89"/>
      <c r="D402" s="18">
        <f t="shared" si="103"/>
        <v>0</v>
      </c>
      <c r="E402" s="18">
        <f>B402*A393</f>
        <v>0</v>
      </c>
      <c r="F402" s="18">
        <f t="shared" si="104"/>
        <v>0</v>
      </c>
      <c r="G402" s="148" t="s">
        <v>528</v>
      </c>
      <c r="H402" s="18"/>
      <c r="I402" s="89">
        <f t="shared" si="105"/>
        <v>0</v>
      </c>
      <c r="J402" s="116"/>
      <c r="K402" s="3">
        <f t="shared" si="106"/>
        <v>0</v>
      </c>
      <c r="L402" s="3"/>
    </row>
    <row r="403" ht="15.75" customHeight="1">
      <c r="A403" s="2"/>
      <c r="B403" s="89"/>
      <c r="C403" s="89"/>
      <c r="D403" s="18">
        <f t="shared" si="103"/>
        <v>0</v>
      </c>
      <c r="E403" s="18">
        <f>B403*A393</f>
        <v>0</v>
      </c>
      <c r="F403" s="18">
        <f t="shared" si="104"/>
        <v>0</v>
      </c>
      <c r="G403" s="142"/>
      <c r="H403" s="18"/>
      <c r="I403" s="89">
        <f t="shared" si="105"/>
        <v>0</v>
      </c>
      <c r="J403" s="116"/>
      <c r="K403" s="3">
        <f t="shared" si="106"/>
        <v>0</v>
      </c>
      <c r="L403" s="3"/>
    </row>
    <row r="404" ht="15.75" customHeight="1">
      <c r="A404" s="1"/>
      <c r="B404" s="89"/>
      <c r="C404" s="89"/>
      <c r="D404" s="18">
        <f t="shared" si="103"/>
        <v>0</v>
      </c>
      <c r="E404" s="18">
        <f>B404*A393</f>
        <v>0</v>
      </c>
      <c r="F404" s="18">
        <f t="shared" si="104"/>
        <v>0</v>
      </c>
      <c r="G404" s="142"/>
      <c r="H404" s="18"/>
      <c r="I404" s="89">
        <f t="shared" si="105"/>
        <v>0</v>
      </c>
      <c r="J404" s="116"/>
      <c r="K404" s="3">
        <f t="shared" si="106"/>
        <v>0</v>
      </c>
      <c r="L404" s="3"/>
    </row>
    <row r="405" ht="15.75" customHeight="1">
      <c r="A405" s="1"/>
      <c r="B405" s="89"/>
      <c r="C405" s="89"/>
      <c r="D405" s="18">
        <f t="shared" si="103"/>
        <v>0</v>
      </c>
      <c r="E405" s="18">
        <f>B405*A393</f>
        <v>0</v>
      </c>
      <c r="F405" s="18">
        <f t="shared" si="104"/>
        <v>0</v>
      </c>
      <c r="G405" s="142"/>
      <c r="H405" s="18"/>
      <c r="I405" s="89">
        <f t="shared" si="105"/>
        <v>0</v>
      </c>
      <c r="J405" s="116"/>
      <c r="K405" s="3">
        <f t="shared" si="106"/>
        <v>0</v>
      </c>
      <c r="L405" s="3"/>
    </row>
    <row r="406" ht="15.75" customHeight="1">
      <c r="A406" s="31"/>
      <c r="B406" s="89"/>
      <c r="C406" s="89"/>
      <c r="D406" s="95">
        <f t="shared" si="103"/>
        <v>0</v>
      </c>
      <c r="E406" s="95">
        <f>B406*A393</f>
        <v>0</v>
      </c>
      <c r="F406" s="18">
        <f t="shared" si="104"/>
        <v>0</v>
      </c>
      <c r="G406" s="87"/>
      <c r="H406" s="18"/>
      <c r="I406" s="89">
        <f t="shared" si="105"/>
        <v>0</v>
      </c>
      <c r="J406" s="118"/>
      <c r="K406" s="3">
        <f t="shared" si="106"/>
        <v>0</v>
      </c>
      <c r="L406" s="3"/>
    </row>
    <row r="407" ht="15.75" customHeight="1">
      <c r="A407" s="31"/>
      <c r="B407" s="89"/>
      <c r="C407" s="89"/>
      <c r="D407" s="18">
        <f t="shared" si="103"/>
        <v>0</v>
      </c>
      <c r="E407" s="18">
        <f>B407*A393</f>
        <v>0</v>
      </c>
      <c r="F407" s="18">
        <f t="shared" si="104"/>
        <v>0</v>
      </c>
      <c r="G407" s="143">
        <f>F409/A393</f>
        <v>0</v>
      </c>
      <c r="H407" s="18"/>
      <c r="I407" s="89">
        <f t="shared" si="105"/>
        <v>0</v>
      </c>
      <c r="J407" s="3"/>
      <c r="K407" s="3">
        <f t="shared" si="106"/>
        <v>0</v>
      </c>
      <c r="L407" s="3"/>
    </row>
    <row r="408" ht="15.75" customHeight="1">
      <c r="A408" s="31"/>
      <c r="B408" s="89"/>
      <c r="C408" s="89"/>
      <c r="D408" s="18">
        <f t="shared" si="103"/>
        <v>0</v>
      </c>
      <c r="E408" s="18">
        <f>B408*A393</f>
        <v>0</v>
      </c>
      <c r="F408" s="18">
        <f t="shared" si="104"/>
        <v>0</v>
      </c>
      <c r="G408" s="142"/>
      <c r="H408" s="18"/>
      <c r="I408" s="89">
        <f t="shared" si="105"/>
        <v>0</v>
      </c>
      <c r="J408" s="3"/>
      <c r="K408" s="3">
        <f t="shared" si="106"/>
        <v>0</v>
      </c>
      <c r="L408" s="3"/>
    </row>
    <row r="409" ht="15.75" customHeight="1">
      <c r="A409" s="4" t="s">
        <v>495</v>
      </c>
      <c r="B409" s="97">
        <f>SUM(B395:B408)</f>
        <v>0</v>
      </c>
      <c r="C409" s="96"/>
      <c r="D409" s="97">
        <f t="shared" ref="D409:F409" si="107">SUM(D395:D408)</f>
        <v>0</v>
      </c>
      <c r="E409" s="97">
        <f t="shared" si="107"/>
        <v>0</v>
      </c>
      <c r="F409" s="97">
        <f t="shared" si="107"/>
        <v>0</v>
      </c>
      <c r="G409" s="87"/>
      <c r="H409" s="96"/>
      <c r="I409" s="97">
        <f t="shared" ref="I409:L409" si="108">SUM(I395:I408)</f>
        <v>0</v>
      </c>
      <c r="J409" s="98">
        <f t="shared" si="108"/>
        <v>0</v>
      </c>
      <c r="K409" s="98">
        <f t="shared" si="108"/>
        <v>0</v>
      </c>
      <c r="L409" s="98">
        <f t="shared" si="108"/>
        <v>0</v>
      </c>
    </row>
    <row r="410" ht="15.75" customHeight="1">
      <c r="A410" s="8"/>
      <c r="B410" s="184"/>
      <c r="C410" s="100"/>
      <c r="D410" s="100"/>
      <c r="E410" s="100"/>
      <c r="F410" s="100"/>
      <c r="G410" s="100"/>
      <c r="H410" s="100"/>
      <c r="I410" s="101" t="s">
        <v>496</v>
      </c>
      <c r="J410" s="100"/>
      <c r="K410" s="100"/>
      <c r="L410" s="101" t="s">
        <v>497</v>
      </c>
    </row>
    <row r="411" ht="15.75" customHeight="1">
      <c r="A411" s="8"/>
      <c r="B411" s="184"/>
      <c r="C411" s="100"/>
      <c r="D411" s="100"/>
      <c r="E411" s="100"/>
      <c r="F411" s="100"/>
      <c r="G411" s="100"/>
      <c r="H411" s="100"/>
      <c r="I411" s="104">
        <f>G407*A393</f>
        <v>0</v>
      </c>
      <c r="J411" s="100"/>
      <c r="K411" s="100"/>
      <c r="L411" s="104"/>
    </row>
    <row r="412" ht="15.75" customHeight="1">
      <c r="A412" s="8"/>
      <c r="B412" s="34"/>
      <c r="C412" s="8"/>
      <c r="D412" s="8"/>
      <c r="E412" s="8"/>
      <c r="F412" s="8"/>
      <c r="G412" s="8"/>
      <c r="H412" s="8"/>
      <c r="I412" s="8"/>
      <c r="J412" s="8"/>
      <c r="K412" s="8"/>
      <c r="L412" s="8"/>
    </row>
    <row r="413" ht="15.75" customHeight="1">
      <c r="A413" s="8"/>
      <c r="B413" s="34"/>
      <c r="C413" s="8"/>
      <c r="D413" s="8"/>
      <c r="E413" s="8"/>
      <c r="F413" s="8"/>
      <c r="G413" s="8"/>
      <c r="H413" s="8"/>
      <c r="I413" s="8"/>
      <c r="J413" s="8"/>
      <c r="K413" s="8"/>
      <c r="L413" s="8"/>
    </row>
    <row r="414" ht="15.75" customHeight="1">
      <c r="A414" s="66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6"/>
    </row>
    <row r="415" ht="15.75" customHeight="1">
      <c r="A415" s="78" t="s">
        <v>478</v>
      </c>
      <c r="B415" s="79" t="s">
        <v>479</v>
      </c>
      <c r="C415" s="75"/>
      <c r="D415" s="76"/>
      <c r="E415" s="80" t="s">
        <v>480</v>
      </c>
      <c r="F415" s="75"/>
      <c r="G415" s="76"/>
      <c r="H415" s="79" t="s">
        <v>481</v>
      </c>
      <c r="I415" s="75"/>
      <c r="J415" s="75"/>
      <c r="K415" s="75"/>
      <c r="L415" s="76"/>
    </row>
    <row r="416" ht="15.75" customHeight="1">
      <c r="A416" s="177">
        <v>4.0</v>
      </c>
      <c r="B416" s="82" t="s">
        <v>482</v>
      </c>
      <c r="C416" s="82" t="s">
        <v>483</v>
      </c>
      <c r="D416" s="82" t="s">
        <v>484</v>
      </c>
      <c r="E416" s="82" t="s">
        <v>485</v>
      </c>
      <c r="F416" s="82" t="s">
        <v>484</v>
      </c>
      <c r="G416" s="82" t="s">
        <v>524</v>
      </c>
      <c r="H416" s="82" t="s">
        <v>486</v>
      </c>
      <c r="I416" s="82" t="s">
        <v>487</v>
      </c>
      <c r="J416" s="147" t="s">
        <v>488</v>
      </c>
      <c r="K416" s="85" t="s">
        <v>489</v>
      </c>
      <c r="L416" s="85" t="s">
        <v>490</v>
      </c>
    </row>
    <row r="417" ht="15.75" customHeight="1">
      <c r="A417" s="86" t="s">
        <v>491</v>
      </c>
      <c r="B417" s="87"/>
      <c r="C417" s="87"/>
      <c r="D417" s="87"/>
      <c r="E417" s="87"/>
      <c r="F417" s="87"/>
      <c r="G417" s="87"/>
      <c r="H417" s="87"/>
      <c r="I417" s="87"/>
      <c r="J417" s="115"/>
      <c r="K417" s="87"/>
      <c r="L417" s="87"/>
    </row>
    <row r="418" ht="15.75" customHeight="1">
      <c r="A418" s="2"/>
      <c r="B418" s="89"/>
      <c r="C418" s="89"/>
      <c r="D418" s="18">
        <f t="shared" ref="D418:D431" si="109">C418*B418</f>
        <v>0</v>
      </c>
      <c r="E418" s="18">
        <f>B418*A416</f>
        <v>0</v>
      </c>
      <c r="F418" s="18">
        <f t="shared" ref="F418:F431" si="110">E418*C418</f>
        <v>0</v>
      </c>
      <c r="G418" s="140">
        <v>0.0</v>
      </c>
      <c r="H418" s="18"/>
      <c r="I418" s="89">
        <f t="shared" ref="I418:I431" si="111">H418*E418</f>
        <v>0</v>
      </c>
      <c r="J418" s="116"/>
      <c r="K418" s="3">
        <f t="shared" ref="K418:K431" si="112">J418*I418</f>
        <v>0</v>
      </c>
      <c r="L418" s="3"/>
    </row>
    <row r="419" ht="15.75" customHeight="1">
      <c r="A419" s="2"/>
      <c r="B419" s="89"/>
      <c r="C419" s="89"/>
      <c r="D419" s="18">
        <f t="shared" si="109"/>
        <v>0</v>
      </c>
      <c r="E419" s="18">
        <f>B419*A416</f>
        <v>0</v>
      </c>
      <c r="F419" s="18">
        <f t="shared" si="110"/>
        <v>0</v>
      </c>
      <c r="G419" s="87"/>
      <c r="H419" s="18"/>
      <c r="I419" s="89">
        <f t="shared" si="111"/>
        <v>0</v>
      </c>
      <c r="J419" s="116"/>
      <c r="K419" s="3">
        <f t="shared" si="112"/>
        <v>0</v>
      </c>
      <c r="L419" s="3"/>
    </row>
    <row r="420" ht="15.75" customHeight="1">
      <c r="A420" s="2"/>
      <c r="B420" s="18"/>
      <c r="C420" s="18"/>
      <c r="D420" s="18">
        <f t="shared" si="109"/>
        <v>0</v>
      </c>
      <c r="E420" s="18">
        <f>B420*A416</f>
        <v>0</v>
      </c>
      <c r="F420" s="18">
        <f t="shared" si="110"/>
        <v>0</v>
      </c>
      <c r="G420" s="148" t="s">
        <v>527</v>
      </c>
      <c r="H420" s="18"/>
      <c r="I420" s="89">
        <f t="shared" si="111"/>
        <v>0</v>
      </c>
      <c r="J420" s="116"/>
      <c r="K420" s="3">
        <f t="shared" si="112"/>
        <v>0</v>
      </c>
      <c r="L420" s="3"/>
    </row>
    <row r="421" ht="15.75" customHeight="1">
      <c r="A421" s="2"/>
      <c r="B421" s="18"/>
      <c r="C421" s="18"/>
      <c r="D421" s="18">
        <f t="shared" si="109"/>
        <v>0</v>
      </c>
      <c r="E421" s="18">
        <f>B421*A416</f>
        <v>0</v>
      </c>
      <c r="F421" s="18">
        <f t="shared" si="110"/>
        <v>0</v>
      </c>
      <c r="G421" s="142"/>
      <c r="H421" s="18"/>
      <c r="I421" s="89">
        <f t="shared" si="111"/>
        <v>0</v>
      </c>
      <c r="J421" s="116"/>
      <c r="K421" s="3">
        <f t="shared" si="112"/>
        <v>0</v>
      </c>
      <c r="L421" s="3"/>
    </row>
    <row r="422" ht="15.75" customHeight="1">
      <c r="A422" s="2"/>
      <c r="B422" s="18"/>
      <c r="C422" s="18"/>
      <c r="D422" s="18">
        <f t="shared" si="109"/>
        <v>0</v>
      </c>
      <c r="E422" s="18">
        <f>B422*A416</f>
        <v>0</v>
      </c>
      <c r="F422" s="18">
        <f t="shared" si="110"/>
        <v>0</v>
      </c>
      <c r="G422" s="142"/>
      <c r="H422" s="18"/>
      <c r="I422" s="89">
        <f t="shared" si="111"/>
        <v>0</v>
      </c>
      <c r="J422" s="116"/>
      <c r="K422" s="3">
        <f t="shared" si="112"/>
        <v>0</v>
      </c>
      <c r="L422" s="3"/>
    </row>
    <row r="423" ht="15.75" customHeight="1">
      <c r="A423" s="2"/>
      <c r="B423" s="18"/>
      <c r="C423" s="18"/>
      <c r="D423" s="18">
        <f t="shared" si="109"/>
        <v>0</v>
      </c>
      <c r="E423" s="18">
        <f>B423*A416</f>
        <v>0</v>
      </c>
      <c r="F423" s="18">
        <f t="shared" si="110"/>
        <v>0</v>
      </c>
      <c r="G423" s="87"/>
      <c r="H423" s="18"/>
      <c r="I423" s="89">
        <f t="shared" si="111"/>
        <v>0</v>
      </c>
      <c r="J423" s="116"/>
      <c r="K423" s="3">
        <f t="shared" si="112"/>
        <v>0</v>
      </c>
      <c r="L423" s="3"/>
    </row>
    <row r="424" ht="15.75" customHeight="1">
      <c r="A424" s="2"/>
      <c r="B424" s="18"/>
      <c r="C424" s="18"/>
      <c r="D424" s="18">
        <f t="shared" si="109"/>
        <v>0</v>
      </c>
      <c r="E424" s="18">
        <f>B424*A416</f>
        <v>0</v>
      </c>
      <c r="F424" s="18">
        <f t="shared" si="110"/>
        <v>0</v>
      </c>
      <c r="G424" s="59"/>
      <c r="H424" s="18"/>
      <c r="I424" s="89">
        <f t="shared" si="111"/>
        <v>0</v>
      </c>
      <c r="J424" s="116"/>
      <c r="K424" s="3">
        <f t="shared" si="112"/>
        <v>0</v>
      </c>
      <c r="L424" s="3"/>
    </row>
    <row r="425" ht="15.75" customHeight="1">
      <c r="A425" s="2"/>
      <c r="B425" s="89"/>
      <c r="C425" s="89"/>
      <c r="D425" s="18">
        <f t="shared" si="109"/>
        <v>0</v>
      </c>
      <c r="E425" s="18">
        <f>B425*A416</f>
        <v>0</v>
      </c>
      <c r="F425" s="18">
        <f t="shared" si="110"/>
        <v>0</v>
      </c>
      <c r="G425" s="148" t="s">
        <v>528</v>
      </c>
      <c r="H425" s="18"/>
      <c r="I425" s="89">
        <f t="shared" si="111"/>
        <v>0</v>
      </c>
      <c r="J425" s="116"/>
      <c r="K425" s="3">
        <f t="shared" si="112"/>
        <v>0</v>
      </c>
      <c r="L425" s="3"/>
    </row>
    <row r="426" ht="15.75" customHeight="1">
      <c r="A426" s="2"/>
      <c r="B426" s="89"/>
      <c r="C426" s="89"/>
      <c r="D426" s="18">
        <f t="shared" si="109"/>
        <v>0</v>
      </c>
      <c r="E426" s="18">
        <f>B426*A416</f>
        <v>0</v>
      </c>
      <c r="F426" s="18">
        <f t="shared" si="110"/>
        <v>0</v>
      </c>
      <c r="G426" s="142"/>
      <c r="H426" s="18"/>
      <c r="I426" s="89">
        <f t="shared" si="111"/>
        <v>0</v>
      </c>
      <c r="J426" s="116"/>
      <c r="K426" s="3">
        <f t="shared" si="112"/>
        <v>0</v>
      </c>
      <c r="L426" s="3"/>
    </row>
    <row r="427" ht="15.75" customHeight="1">
      <c r="A427" s="1"/>
      <c r="B427" s="89"/>
      <c r="C427" s="89"/>
      <c r="D427" s="18">
        <f t="shared" si="109"/>
        <v>0</v>
      </c>
      <c r="E427" s="18">
        <f>B427*A416</f>
        <v>0</v>
      </c>
      <c r="F427" s="18">
        <f t="shared" si="110"/>
        <v>0</v>
      </c>
      <c r="G427" s="142"/>
      <c r="H427" s="18"/>
      <c r="I427" s="89">
        <f t="shared" si="111"/>
        <v>0</v>
      </c>
      <c r="J427" s="116"/>
      <c r="K427" s="3">
        <f t="shared" si="112"/>
        <v>0</v>
      </c>
      <c r="L427" s="3"/>
    </row>
    <row r="428" ht="15.75" customHeight="1">
      <c r="A428" s="1"/>
      <c r="B428" s="89"/>
      <c r="C428" s="89"/>
      <c r="D428" s="18">
        <f t="shared" si="109"/>
        <v>0</v>
      </c>
      <c r="E428" s="18">
        <f>B428*A416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116"/>
      <c r="K428" s="3">
        <f t="shared" si="112"/>
        <v>0</v>
      </c>
      <c r="L428" s="3"/>
    </row>
    <row r="429" ht="15.75" customHeight="1">
      <c r="A429" s="31"/>
      <c r="B429" s="89"/>
      <c r="C429" s="89"/>
      <c r="D429" s="95">
        <f t="shared" si="109"/>
        <v>0</v>
      </c>
      <c r="E429" s="95">
        <f>B429*A416</f>
        <v>0</v>
      </c>
      <c r="F429" s="18">
        <f t="shared" si="110"/>
        <v>0</v>
      </c>
      <c r="G429" s="87"/>
      <c r="H429" s="18"/>
      <c r="I429" s="89">
        <f t="shared" si="111"/>
        <v>0</v>
      </c>
      <c r="J429" s="118"/>
      <c r="K429" s="3">
        <f t="shared" si="112"/>
        <v>0</v>
      </c>
      <c r="L429" s="3"/>
    </row>
    <row r="430" ht="15.75" customHeight="1">
      <c r="A430" s="31"/>
      <c r="B430" s="89"/>
      <c r="C430" s="89"/>
      <c r="D430" s="18">
        <f t="shared" si="109"/>
        <v>0</v>
      </c>
      <c r="E430" s="18">
        <f>B430*A416</f>
        <v>0</v>
      </c>
      <c r="F430" s="18">
        <f t="shared" si="110"/>
        <v>0</v>
      </c>
      <c r="G430" s="143">
        <f>F432/A416</f>
        <v>0</v>
      </c>
      <c r="H430" s="18"/>
      <c r="I430" s="89">
        <f t="shared" si="111"/>
        <v>0</v>
      </c>
      <c r="J430" s="3"/>
      <c r="K430" s="3">
        <f t="shared" si="112"/>
        <v>0</v>
      </c>
      <c r="L430" s="3"/>
    </row>
    <row r="431" ht="15.75" customHeight="1">
      <c r="A431" s="31"/>
      <c r="B431" s="89"/>
      <c r="C431" s="89"/>
      <c r="D431" s="18">
        <f t="shared" si="109"/>
        <v>0</v>
      </c>
      <c r="E431" s="18">
        <f>B431*A416</f>
        <v>0</v>
      </c>
      <c r="F431" s="18">
        <f t="shared" si="110"/>
        <v>0</v>
      </c>
      <c r="G431" s="142"/>
      <c r="H431" s="18"/>
      <c r="I431" s="89">
        <f t="shared" si="111"/>
        <v>0</v>
      </c>
      <c r="J431" s="3"/>
      <c r="K431" s="3">
        <f t="shared" si="112"/>
        <v>0</v>
      </c>
      <c r="L431" s="3"/>
    </row>
    <row r="432" ht="15.75" customHeight="1">
      <c r="A432" s="4" t="s">
        <v>495</v>
      </c>
      <c r="B432" s="97">
        <f>SUM(B418:B431)</f>
        <v>0</v>
      </c>
      <c r="C432" s="96"/>
      <c r="D432" s="97">
        <f t="shared" ref="D432:F432" si="113">SUM(D418:D431)</f>
        <v>0</v>
      </c>
      <c r="E432" s="97">
        <f t="shared" si="113"/>
        <v>0</v>
      </c>
      <c r="F432" s="97">
        <f t="shared" si="113"/>
        <v>0</v>
      </c>
      <c r="G432" s="87"/>
      <c r="H432" s="96"/>
      <c r="I432" s="97">
        <f t="shared" ref="I432:L432" si="114">SUM(I418:I431)</f>
        <v>0</v>
      </c>
      <c r="J432" s="98">
        <f t="shared" si="114"/>
        <v>0</v>
      </c>
      <c r="K432" s="98">
        <f t="shared" si="114"/>
        <v>0</v>
      </c>
      <c r="L432" s="98">
        <f t="shared" si="114"/>
        <v>0</v>
      </c>
    </row>
    <row r="433" ht="15.75" customHeight="1">
      <c r="A433" s="8"/>
      <c r="B433" s="184"/>
      <c r="C433" s="100"/>
      <c r="D433" s="100"/>
      <c r="E433" s="100"/>
      <c r="F433" s="100"/>
      <c r="G433" s="100"/>
      <c r="H433" s="100"/>
      <c r="I433" s="101" t="s">
        <v>496</v>
      </c>
      <c r="J433" s="100"/>
      <c r="K433" s="100"/>
      <c r="L433" s="101" t="s">
        <v>497</v>
      </c>
    </row>
    <row r="434" ht="15.75" customHeight="1">
      <c r="A434" s="8"/>
      <c r="B434" s="184"/>
      <c r="C434" s="100"/>
      <c r="D434" s="100"/>
      <c r="E434" s="100"/>
      <c r="F434" s="100"/>
      <c r="G434" s="100"/>
      <c r="H434" s="100"/>
      <c r="I434" s="104">
        <f>G430*A416</f>
        <v>0</v>
      </c>
      <c r="J434" s="100"/>
      <c r="K434" s="100"/>
      <c r="L434" s="104"/>
    </row>
    <row r="435" ht="15.75" customHeight="1">
      <c r="A435" s="8"/>
      <c r="B435" s="34"/>
      <c r="C435" s="8"/>
      <c r="D435" s="8"/>
      <c r="E435" s="8"/>
      <c r="F435" s="8"/>
      <c r="G435" s="8"/>
      <c r="H435" s="8"/>
      <c r="I435" s="8"/>
      <c r="J435" s="8"/>
      <c r="K435" s="8"/>
      <c r="L435" s="8"/>
    </row>
    <row r="436" ht="15.75" customHeight="1">
      <c r="A436" s="8"/>
      <c r="B436" s="34"/>
      <c r="C436" s="8"/>
      <c r="D436" s="8"/>
      <c r="E436" s="8"/>
      <c r="F436" s="8"/>
      <c r="G436" s="8"/>
      <c r="H436" s="8"/>
      <c r="I436" s="8"/>
      <c r="J436" s="8"/>
      <c r="K436" s="8"/>
      <c r="L436" s="8"/>
    </row>
    <row r="437" ht="15.75" customHeight="1">
      <c r="A437" s="78" t="s">
        <v>478</v>
      </c>
      <c r="B437" s="79" t="s">
        <v>479</v>
      </c>
      <c r="C437" s="75"/>
      <c r="D437" s="76"/>
      <c r="E437" s="80" t="s">
        <v>480</v>
      </c>
      <c r="F437" s="75"/>
      <c r="G437" s="76"/>
      <c r="H437" s="79" t="s">
        <v>481</v>
      </c>
      <c r="I437" s="75"/>
      <c r="J437" s="75"/>
      <c r="K437" s="75"/>
      <c r="L437" s="76"/>
    </row>
    <row r="438" ht="15.75" customHeight="1">
      <c r="A438" s="177">
        <v>4.0</v>
      </c>
      <c r="B438" s="82" t="s">
        <v>482</v>
      </c>
      <c r="C438" s="82" t="s">
        <v>483</v>
      </c>
      <c r="D438" s="82" t="s">
        <v>484</v>
      </c>
      <c r="E438" s="82" t="s">
        <v>485</v>
      </c>
      <c r="F438" s="82" t="s">
        <v>484</v>
      </c>
      <c r="G438" s="82" t="s">
        <v>524</v>
      </c>
      <c r="H438" s="82" t="s">
        <v>486</v>
      </c>
      <c r="I438" s="82" t="s">
        <v>487</v>
      </c>
      <c r="J438" s="147" t="s">
        <v>488</v>
      </c>
      <c r="K438" s="85" t="s">
        <v>489</v>
      </c>
      <c r="L438" s="85" t="s">
        <v>490</v>
      </c>
    </row>
    <row r="439" ht="15.75" customHeight="1">
      <c r="A439" s="86" t="s">
        <v>491</v>
      </c>
      <c r="B439" s="87"/>
      <c r="C439" s="87"/>
      <c r="D439" s="87"/>
      <c r="E439" s="87"/>
      <c r="F439" s="87"/>
      <c r="G439" s="87"/>
      <c r="H439" s="87"/>
      <c r="I439" s="87"/>
      <c r="J439" s="115"/>
      <c r="K439" s="87"/>
      <c r="L439" s="87"/>
    </row>
    <row r="440" ht="15.75" customHeight="1">
      <c r="A440" s="2"/>
      <c r="B440" s="89"/>
      <c r="C440" s="89"/>
      <c r="D440" s="18">
        <f t="shared" ref="D440:D453" si="115">C440*B440</f>
        <v>0</v>
      </c>
      <c r="E440" s="18">
        <f>B440*A438</f>
        <v>0</v>
      </c>
      <c r="F440" s="18">
        <f t="shared" ref="F440:F453" si="116">E440*C440</f>
        <v>0</v>
      </c>
      <c r="G440" s="140">
        <v>0.0</v>
      </c>
      <c r="H440" s="18"/>
      <c r="I440" s="89">
        <f t="shared" ref="I440:I453" si="117">H440*E440</f>
        <v>0</v>
      </c>
      <c r="J440" s="116"/>
      <c r="K440" s="3">
        <f t="shared" ref="K440:K453" si="118">J440*I440</f>
        <v>0</v>
      </c>
      <c r="L440" s="3"/>
    </row>
    <row r="441" ht="15.75" customHeight="1">
      <c r="A441" s="2"/>
      <c r="B441" s="89"/>
      <c r="C441" s="89"/>
      <c r="D441" s="18">
        <f t="shared" si="115"/>
        <v>0</v>
      </c>
      <c r="E441" s="18">
        <f>B441*A438</f>
        <v>0</v>
      </c>
      <c r="F441" s="18">
        <f t="shared" si="116"/>
        <v>0</v>
      </c>
      <c r="G441" s="87"/>
      <c r="H441" s="18"/>
      <c r="I441" s="89">
        <f t="shared" si="117"/>
        <v>0</v>
      </c>
      <c r="J441" s="116"/>
      <c r="K441" s="3">
        <f t="shared" si="118"/>
        <v>0</v>
      </c>
      <c r="L441" s="3"/>
    </row>
    <row r="442" ht="15.75" customHeight="1">
      <c r="A442" s="2"/>
      <c r="B442" s="18"/>
      <c r="C442" s="18"/>
      <c r="D442" s="18">
        <f t="shared" si="115"/>
        <v>0</v>
      </c>
      <c r="E442" s="18">
        <f>B442*A438</f>
        <v>0</v>
      </c>
      <c r="F442" s="18">
        <f t="shared" si="116"/>
        <v>0</v>
      </c>
      <c r="G442" s="148" t="s">
        <v>527</v>
      </c>
      <c r="H442" s="18"/>
      <c r="I442" s="89">
        <f t="shared" si="117"/>
        <v>0</v>
      </c>
      <c r="J442" s="116"/>
      <c r="K442" s="3">
        <f t="shared" si="118"/>
        <v>0</v>
      </c>
      <c r="L442" s="3"/>
    </row>
    <row r="443" ht="15.75" customHeight="1">
      <c r="A443" s="2"/>
      <c r="B443" s="18"/>
      <c r="C443" s="18"/>
      <c r="D443" s="18">
        <f t="shared" si="115"/>
        <v>0</v>
      </c>
      <c r="E443" s="18">
        <f>B443*A438</f>
        <v>0</v>
      </c>
      <c r="F443" s="18">
        <f t="shared" si="116"/>
        <v>0</v>
      </c>
      <c r="G443" s="142"/>
      <c r="H443" s="18"/>
      <c r="I443" s="89">
        <f t="shared" si="117"/>
        <v>0</v>
      </c>
      <c r="J443" s="116"/>
      <c r="K443" s="3">
        <f t="shared" si="118"/>
        <v>0</v>
      </c>
      <c r="L443" s="3"/>
    </row>
    <row r="444" ht="15.75" customHeight="1">
      <c r="A444" s="2"/>
      <c r="B444" s="18"/>
      <c r="C444" s="18"/>
      <c r="D444" s="18">
        <f t="shared" si="115"/>
        <v>0</v>
      </c>
      <c r="E444" s="18">
        <f>B444*A438</f>
        <v>0</v>
      </c>
      <c r="F444" s="18">
        <f t="shared" si="116"/>
        <v>0</v>
      </c>
      <c r="G444" s="142"/>
      <c r="H444" s="18"/>
      <c r="I444" s="89">
        <f t="shared" si="117"/>
        <v>0</v>
      </c>
      <c r="J444" s="116"/>
      <c r="K444" s="3">
        <f t="shared" si="118"/>
        <v>0</v>
      </c>
      <c r="L444" s="3"/>
    </row>
    <row r="445" ht="15.75" customHeight="1">
      <c r="A445" s="2"/>
      <c r="B445" s="18"/>
      <c r="C445" s="18"/>
      <c r="D445" s="18">
        <f t="shared" si="115"/>
        <v>0</v>
      </c>
      <c r="E445" s="18">
        <f>B445*A438</f>
        <v>0</v>
      </c>
      <c r="F445" s="18">
        <f t="shared" si="116"/>
        <v>0</v>
      </c>
      <c r="G445" s="87"/>
      <c r="H445" s="18"/>
      <c r="I445" s="89">
        <f t="shared" si="117"/>
        <v>0</v>
      </c>
      <c r="J445" s="116"/>
      <c r="K445" s="3">
        <f t="shared" si="118"/>
        <v>0</v>
      </c>
      <c r="L445" s="3"/>
    </row>
    <row r="446" ht="15.75" customHeight="1">
      <c r="A446" s="2"/>
      <c r="B446" s="18"/>
      <c r="C446" s="18"/>
      <c r="D446" s="18">
        <f t="shared" si="115"/>
        <v>0</v>
      </c>
      <c r="E446" s="18">
        <f>B446*A438</f>
        <v>0</v>
      </c>
      <c r="F446" s="18">
        <f t="shared" si="116"/>
        <v>0</v>
      </c>
      <c r="G446" s="59"/>
      <c r="H446" s="18"/>
      <c r="I446" s="89">
        <f t="shared" si="117"/>
        <v>0</v>
      </c>
      <c r="J446" s="116"/>
      <c r="K446" s="3">
        <f t="shared" si="118"/>
        <v>0</v>
      </c>
      <c r="L446" s="3"/>
    </row>
    <row r="447" ht="15.75" customHeight="1">
      <c r="A447" s="2"/>
      <c r="B447" s="89"/>
      <c r="C447" s="89"/>
      <c r="D447" s="18">
        <f t="shared" si="115"/>
        <v>0</v>
      </c>
      <c r="E447" s="18">
        <f>B447*A438</f>
        <v>0</v>
      </c>
      <c r="F447" s="18">
        <f t="shared" si="116"/>
        <v>0</v>
      </c>
      <c r="G447" s="148" t="s">
        <v>528</v>
      </c>
      <c r="H447" s="18"/>
      <c r="I447" s="89">
        <f t="shared" si="117"/>
        <v>0</v>
      </c>
      <c r="J447" s="116"/>
      <c r="K447" s="3">
        <f t="shared" si="118"/>
        <v>0</v>
      </c>
      <c r="L447" s="3"/>
    </row>
    <row r="448" ht="15.75" customHeight="1">
      <c r="A448" s="2"/>
      <c r="B448" s="89"/>
      <c r="C448" s="89"/>
      <c r="D448" s="18">
        <f t="shared" si="115"/>
        <v>0</v>
      </c>
      <c r="E448" s="18">
        <f>B448*A438</f>
        <v>0</v>
      </c>
      <c r="F448" s="18">
        <f t="shared" si="116"/>
        <v>0</v>
      </c>
      <c r="G448" s="142"/>
      <c r="H448" s="18"/>
      <c r="I448" s="89">
        <f t="shared" si="117"/>
        <v>0</v>
      </c>
      <c r="J448" s="116"/>
      <c r="K448" s="3">
        <f t="shared" si="118"/>
        <v>0</v>
      </c>
      <c r="L448" s="3"/>
    </row>
    <row r="449" ht="15.75" customHeight="1">
      <c r="A449" s="1"/>
      <c r="B449" s="89"/>
      <c r="C449" s="89"/>
      <c r="D449" s="18">
        <f t="shared" si="115"/>
        <v>0</v>
      </c>
      <c r="E449" s="18">
        <f>B449*A438</f>
        <v>0</v>
      </c>
      <c r="F449" s="18">
        <f t="shared" si="116"/>
        <v>0</v>
      </c>
      <c r="G449" s="142"/>
      <c r="H449" s="18"/>
      <c r="I449" s="89">
        <f t="shared" si="117"/>
        <v>0</v>
      </c>
      <c r="J449" s="116"/>
      <c r="K449" s="3">
        <f t="shared" si="118"/>
        <v>0</v>
      </c>
      <c r="L449" s="3"/>
    </row>
    <row r="450" ht="15.75" customHeight="1">
      <c r="A450" s="1"/>
      <c r="B450" s="89"/>
      <c r="C450" s="89"/>
      <c r="D450" s="18">
        <f t="shared" si="115"/>
        <v>0</v>
      </c>
      <c r="E450" s="18">
        <f>B450*A438</f>
        <v>0</v>
      </c>
      <c r="F450" s="18">
        <f t="shared" si="116"/>
        <v>0</v>
      </c>
      <c r="G450" s="142"/>
      <c r="H450" s="18"/>
      <c r="I450" s="89">
        <f t="shared" si="117"/>
        <v>0</v>
      </c>
      <c r="J450" s="116"/>
      <c r="K450" s="3">
        <f t="shared" si="118"/>
        <v>0</v>
      </c>
      <c r="L450" s="3"/>
    </row>
    <row r="451" ht="15.75" customHeight="1">
      <c r="A451" s="31"/>
      <c r="B451" s="89"/>
      <c r="C451" s="89"/>
      <c r="D451" s="95">
        <f t="shared" si="115"/>
        <v>0</v>
      </c>
      <c r="E451" s="95">
        <f>B451*A438</f>
        <v>0</v>
      </c>
      <c r="F451" s="18">
        <f t="shared" si="116"/>
        <v>0</v>
      </c>
      <c r="G451" s="87"/>
      <c r="H451" s="18"/>
      <c r="I451" s="89">
        <f t="shared" si="117"/>
        <v>0</v>
      </c>
      <c r="J451" s="118"/>
      <c r="K451" s="3">
        <f t="shared" si="118"/>
        <v>0</v>
      </c>
      <c r="L451" s="3"/>
    </row>
    <row r="452" ht="15.75" customHeight="1">
      <c r="A452" s="31"/>
      <c r="B452" s="89"/>
      <c r="C452" s="89"/>
      <c r="D452" s="18">
        <f t="shared" si="115"/>
        <v>0</v>
      </c>
      <c r="E452" s="18">
        <f>B452*A438</f>
        <v>0</v>
      </c>
      <c r="F452" s="18">
        <f t="shared" si="116"/>
        <v>0</v>
      </c>
      <c r="G452" s="143">
        <f>F454/A438</f>
        <v>0</v>
      </c>
      <c r="H452" s="18"/>
      <c r="I452" s="89">
        <f t="shared" si="117"/>
        <v>0</v>
      </c>
      <c r="J452" s="3"/>
      <c r="K452" s="3">
        <f t="shared" si="118"/>
        <v>0</v>
      </c>
      <c r="L452" s="3"/>
    </row>
    <row r="453" ht="15.75" customHeight="1">
      <c r="A453" s="31"/>
      <c r="B453" s="89"/>
      <c r="C453" s="89"/>
      <c r="D453" s="18">
        <f t="shared" si="115"/>
        <v>0</v>
      </c>
      <c r="E453" s="18">
        <f>B453*A438</f>
        <v>0</v>
      </c>
      <c r="F453" s="18">
        <f t="shared" si="116"/>
        <v>0</v>
      </c>
      <c r="G453" s="142"/>
      <c r="H453" s="18"/>
      <c r="I453" s="89">
        <f t="shared" si="117"/>
        <v>0</v>
      </c>
      <c r="J453" s="3"/>
      <c r="K453" s="3">
        <f t="shared" si="118"/>
        <v>0</v>
      </c>
      <c r="L453" s="3"/>
    </row>
    <row r="454" ht="15.75" customHeight="1">
      <c r="A454" s="4" t="s">
        <v>495</v>
      </c>
      <c r="B454" s="97">
        <f>SUM(B440:B453)</f>
        <v>0</v>
      </c>
      <c r="C454" s="96"/>
      <c r="D454" s="97">
        <f t="shared" ref="D454:F454" si="119">SUM(D440:D453)</f>
        <v>0</v>
      </c>
      <c r="E454" s="97">
        <f t="shared" si="119"/>
        <v>0</v>
      </c>
      <c r="F454" s="97">
        <f t="shared" si="119"/>
        <v>0</v>
      </c>
      <c r="G454" s="87"/>
      <c r="H454" s="96"/>
      <c r="I454" s="97">
        <f t="shared" ref="I454:L454" si="120">SUM(I440:I453)</f>
        <v>0</v>
      </c>
      <c r="J454" s="98">
        <f t="shared" si="120"/>
        <v>0</v>
      </c>
      <c r="K454" s="98">
        <f t="shared" si="120"/>
        <v>0</v>
      </c>
      <c r="L454" s="98">
        <f t="shared" si="120"/>
        <v>0</v>
      </c>
    </row>
    <row r="455" ht="15.75" customHeight="1">
      <c r="A455" s="8"/>
      <c r="B455" s="184"/>
      <c r="C455" s="100"/>
      <c r="D455" s="100"/>
      <c r="E455" s="100"/>
      <c r="F455" s="100"/>
      <c r="G455" s="100"/>
      <c r="H455" s="100"/>
      <c r="I455" s="101" t="s">
        <v>496</v>
      </c>
      <c r="J455" s="100"/>
      <c r="K455" s="100"/>
      <c r="L455" s="101" t="s">
        <v>497</v>
      </c>
    </row>
    <row r="456" ht="15.75" customHeight="1">
      <c r="A456" s="8"/>
      <c r="B456" s="184"/>
      <c r="C456" s="100"/>
      <c r="D456" s="100"/>
      <c r="E456" s="100"/>
      <c r="F456" s="100"/>
      <c r="G456" s="100"/>
      <c r="H456" s="100"/>
      <c r="I456" s="104">
        <f>G452*A438</f>
        <v>0</v>
      </c>
      <c r="J456" s="100"/>
      <c r="K456" s="100"/>
      <c r="L456" s="104"/>
    </row>
    <row r="457" ht="15.75" customHeight="1">
      <c r="A457" s="8"/>
      <c r="B457" s="34"/>
      <c r="C457" s="8"/>
      <c r="D457" s="8"/>
      <c r="E457" s="8"/>
      <c r="F457" s="8"/>
      <c r="G457" s="8"/>
      <c r="H457" s="8"/>
      <c r="I457" s="8"/>
      <c r="J457" s="8"/>
      <c r="K457" s="8"/>
      <c r="L457" s="8"/>
    </row>
    <row r="458" ht="15.75" customHeight="1">
      <c r="A458" s="8"/>
      <c r="B458" s="34"/>
      <c r="C458" s="8"/>
      <c r="D458" s="8"/>
      <c r="E458" s="8"/>
      <c r="F458" s="8"/>
      <c r="G458" s="8"/>
      <c r="H458" s="8"/>
      <c r="I458" s="8"/>
      <c r="J458" s="8"/>
      <c r="K458" s="8"/>
      <c r="L458" s="8"/>
    </row>
    <row r="459" ht="15.75" customHeight="1">
      <c r="A459" s="66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6"/>
    </row>
    <row r="460" ht="15.75" customHeight="1">
      <c r="A460" s="78" t="s">
        <v>478</v>
      </c>
      <c r="B460" s="79" t="s">
        <v>479</v>
      </c>
      <c r="C460" s="75"/>
      <c r="D460" s="76"/>
      <c r="E460" s="80" t="s">
        <v>480</v>
      </c>
      <c r="F460" s="75"/>
      <c r="G460" s="76"/>
      <c r="H460" s="79" t="s">
        <v>481</v>
      </c>
      <c r="I460" s="75"/>
      <c r="J460" s="75"/>
      <c r="K460" s="75"/>
      <c r="L460" s="76"/>
    </row>
    <row r="461" ht="15.75" customHeight="1">
      <c r="A461" s="177">
        <v>4.0</v>
      </c>
      <c r="B461" s="82" t="s">
        <v>482</v>
      </c>
      <c r="C461" s="82" t="s">
        <v>483</v>
      </c>
      <c r="D461" s="82" t="s">
        <v>484</v>
      </c>
      <c r="E461" s="82" t="s">
        <v>485</v>
      </c>
      <c r="F461" s="82" t="s">
        <v>484</v>
      </c>
      <c r="G461" s="82" t="s">
        <v>524</v>
      </c>
      <c r="H461" s="82" t="s">
        <v>486</v>
      </c>
      <c r="I461" s="82" t="s">
        <v>487</v>
      </c>
      <c r="J461" s="147" t="s">
        <v>488</v>
      </c>
      <c r="K461" s="85" t="s">
        <v>489</v>
      </c>
      <c r="L461" s="85" t="s">
        <v>490</v>
      </c>
    </row>
    <row r="462" ht="15.75" customHeight="1">
      <c r="A462" s="86" t="s">
        <v>491</v>
      </c>
      <c r="B462" s="87"/>
      <c r="C462" s="87"/>
      <c r="D462" s="87"/>
      <c r="E462" s="87"/>
      <c r="F462" s="87"/>
      <c r="G462" s="87"/>
      <c r="H462" s="87"/>
      <c r="I462" s="87"/>
      <c r="J462" s="115"/>
      <c r="K462" s="87"/>
      <c r="L462" s="87"/>
    </row>
    <row r="463" ht="15.75" customHeight="1">
      <c r="A463" s="2"/>
      <c r="B463" s="89"/>
      <c r="C463" s="89"/>
      <c r="D463" s="18">
        <f t="shared" ref="D463:D476" si="121">C463*B463</f>
        <v>0</v>
      </c>
      <c r="E463" s="18">
        <f>B463*A461</f>
        <v>0</v>
      </c>
      <c r="F463" s="18">
        <f t="shared" ref="F463:F476" si="122">E463*C463</f>
        <v>0</v>
      </c>
      <c r="G463" s="140">
        <v>0.0</v>
      </c>
      <c r="H463" s="18"/>
      <c r="I463" s="89">
        <f t="shared" ref="I463:I476" si="123">H463*E463</f>
        <v>0</v>
      </c>
      <c r="J463" s="116"/>
      <c r="K463" s="3">
        <f t="shared" ref="K463:K476" si="124">J463*I463</f>
        <v>0</v>
      </c>
      <c r="L463" s="3"/>
    </row>
    <row r="464" ht="15.75" customHeight="1">
      <c r="A464" s="2"/>
      <c r="B464" s="89"/>
      <c r="C464" s="89"/>
      <c r="D464" s="18">
        <f t="shared" si="121"/>
        <v>0</v>
      </c>
      <c r="E464" s="18">
        <f>B464*A461</f>
        <v>0</v>
      </c>
      <c r="F464" s="18">
        <f t="shared" si="122"/>
        <v>0</v>
      </c>
      <c r="G464" s="87"/>
      <c r="H464" s="18"/>
      <c r="I464" s="89">
        <f t="shared" si="123"/>
        <v>0</v>
      </c>
      <c r="J464" s="116"/>
      <c r="K464" s="3">
        <f t="shared" si="124"/>
        <v>0</v>
      </c>
      <c r="L464" s="3"/>
    </row>
    <row r="465" ht="15.75" customHeight="1">
      <c r="A465" s="2"/>
      <c r="B465" s="18"/>
      <c r="C465" s="18"/>
      <c r="D465" s="18">
        <f t="shared" si="121"/>
        <v>0</v>
      </c>
      <c r="E465" s="18">
        <f>B465*A461</f>
        <v>0</v>
      </c>
      <c r="F465" s="18">
        <f t="shared" si="122"/>
        <v>0</v>
      </c>
      <c r="G465" s="148" t="s">
        <v>527</v>
      </c>
      <c r="H465" s="18"/>
      <c r="I465" s="89">
        <f t="shared" si="123"/>
        <v>0</v>
      </c>
      <c r="J465" s="116"/>
      <c r="K465" s="3">
        <f t="shared" si="124"/>
        <v>0</v>
      </c>
      <c r="L465" s="3"/>
    </row>
    <row r="466" ht="15.75" customHeight="1">
      <c r="A466" s="2"/>
      <c r="B466" s="18"/>
      <c r="C466" s="18"/>
      <c r="D466" s="18">
        <f t="shared" si="121"/>
        <v>0</v>
      </c>
      <c r="E466" s="18">
        <f>B466*A461</f>
        <v>0</v>
      </c>
      <c r="F466" s="18">
        <f t="shared" si="122"/>
        <v>0</v>
      </c>
      <c r="G466" s="142"/>
      <c r="H466" s="18"/>
      <c r="I466" s="89">
        <f t="shared" si="123"/>
        <v>0</v>
      </c>
      <c r="J466" s="116"/>
      <c r="K466" s="3">
        <f t="shared" si="124"/>
        <v>0</v>
      </c>
      <c r="L466" s="3"/>
    </row>
    <row r="467" ht="15.75" customHeight="1">
      <c r="A467" s="2"/>
      <c r="B467" s="18"/>
      <c r="C467" s="18"/>
      <c r="D467" s="18">
        <f t="shared" si="121"/>
        <v>0</v>
      </c>
      <c r="E467" s="18">
        <f>B467*A461</f>
        <v>0</v>
      </c>
      <c r="F467" s="18">
        <f t="shared" si="122"/>
        <v>0</v>
      </c>
      <c r="G467" s="142"/>
      <c r="H467" s="18"/>
      <c r="I467" s="89">
        <f t="shared" si="123"/>
        <v>0</v>
      </c>
      <c r="J467" s="116"/>
      <c r="K467" s="3">
        <f t="shared" si="124"/>
        <v>0</v>
      </c>
      <c r="L467" s="3"/>
    </row>
    <row r="468" ht="15.75" customHeight="1">
      <c r="A468" s="2"/>
      <c r="B468" s="18"/>
      <c r="C468" s="18"/>
      <c r="D468" s="18">
        <f t="shared" si="121"/>
        <v>0</v>
      </c>
      <c r="E468" s="18">
        <f>B468*A461</f>
        <v>0</v>
      </c>
      <c r="F468" s="18">
        <f t="shared" si="122"/>
        <v>0</v>
      </c>
      <c r="G468" s="87"/>
      <c r="H468" s="18"/>
      <c r="I468" s="89">
        <f t="shared" si="123"/>
        <v>0</v>
      </c>
      <c r="J468" s="116"/>
      <c r="K468" s="3">
        <f t="shared" si="124"/>
        <v>0</v>
      </c>
      <c r="L468" s="3"/>
    </row>
    <row r="469" ht="15.75" customHeight="1">
      <c r="A469" s="2"/>
      <c r="B469" s="18"/>
      <c r="C469" s="18"/>
      <c r="D469" s="18">
        <f t="shared" si="121"/>
        <v>0</v>
      </c>
      <c r="E469" s="18">
        <f>B469*A461</f>
        <v>0</v>
      </c>
      <c r="F469" s="18">
        <f t="shared" si="122"/>
        <v>0</v>
      </c>
      <c r="G469" s="59"/>
      <c r="H469" s="18"/>
      <c r="I469" s="89">
        <f t="shared" si="123"/>
        <v>0</v>
      </c>
      <c r="J469" s="116"/>
      <c r="K469" s="3">
        <f t="shared" si="124"/>
        <v>0</v>
      </c>
      <c r="L469" s="3"/>
    </row>
    <row r="470" ht="15.75" customHeight="1">
      <c r="A470" s="2"/>
      <c r="B470" s="89"/>
      <c r="C470" s="89"/>
      <c r="D470" s="18">
        <f t="shared" si="121"/>
        <v>0</v>
      </c>
      <c r="E470" s="18">
        <f>B470*A461</f>
        <v>0</v>
      </c>
      <c r="F470" s="18">
        <f t="shared" si="122"/>
        <v>0</v>
      </c>
      <c r="G470" s="148" t="s">
        <v>528</v>
      </c>
      <c r="H470" s="18"/>
      <c r="I470" s="89">
        <f t="shared" si="123"/>
        <v>0</v>
      </c>
      <c r="J470" s="116"/>
      <c r="K470" s="3">
        <f t="shared" si="124"/>
        <v>0</v>
      </c>
      <c r="L470" s="3"/>
    </row>
    <row r="471" ht="15.75" customHeight="1">
      <c r="A471" s="2"/>
      <c r="B471" s="89"/>
      <c r="C471" s="89"/>
      <c r="D471" s="18">
        <f t="shared" si="121"/>
        <v>0</v>
      </c>
      <c r="E471" s="18">
        <f>B471*A461</f>
        <v>0</v>
      </c>
      <c r="F471" s="18">
        <f t="shared" si="122"/>
        <v>0</v>
      </c>
      <c r="G471" s="142"/>
      <c r="H471" s="18"/>
      <c r="I471" s="89">
        <f t="shared" si="123"/>
        <v>0</v>
      </c>
      <c r="J471" s="116"/>
      <c r="K471" s="3">
        <f t="shared" si="124"/>
        <v>0</v>
      </c>
      <c r="L471" s="3"/>
    </row>
    <row r="472" ht="15.75" customHeight="1">
      <c r="A472" s="1"/>
      <c r="B472" s="89"/>
      <c r="C472" s="89"/>
      <c r="D472" s="18">
        <f t="shared" si="121"/>
        <v>0</v>
      </c>
      <c r="E472" s="18">
        <f>B472*A461</f>
        <v>0</v>
      </c>
      <c r="F472" s="18">
        <f t="shared" si="122"/>
        <v>0</v>
      </c>
      <c r="G472" s="142"/>
      <c r="H472" s="18"/>
      <c r="I472" s="89">
        <f t="shared" si="123"/>
        <v>0</v>
      </c>
      <c r="J472" s="116"/>
      <c r="K472" s="3">
        <f t="shared" si="124"/>
        <v>0</v>
      </c>
      <c r="L472" s="3"/>
    </row>
    <row r="473" ht="15.75" customHeight="1">
      <c r="A473" s="1"/>
      <c r="B473" s="89"/>
      <c r="C473" s="89"/>
      <c r="D473" s="18">
        <f t="shared" si="121"/>
        <v>0</v>
      </c>
      <c r="E473" s="18">
        <f>B473*A461</f>
        <v>0</v>
      </c>
      <c r="F473" s="18">
        <f t="shared" si="122"/>
        <v>0</v>
      </c>
      <c r="G473" s="142"/>
      <c r="H473" s="18"/>
      <c r="I473" s="89">
        <f t="shared" si="123"/>
        <v>0</v>
      </c>
      <c r="J473" s="116"/>
      <c r="K473" s="3">
        <f t="shared" si="124"/>
        <v>0</v>
      </c>
      <c r="L473" s="3"/>
    </row>
    <row r="474" ht="15.75" customHeight="1">
      <c r="A474" s="31"/>
      <c r="B474" s="89"/>
      <c r="C474" s="89"/>
      <c r="D474" s="95">
        <f t="shared" si="121"/>
        <v>0</v>
      </c>
      <c r="E474" s="95">
        <f>B474*A461</f>
        <v>0</v>
      </c>
      <c r="F474" s="18">
        <f t="shared" si="122"/>
        <v>0</v>
      </c>
      <c r="G474" s="87"/>
      <c r="H474" s="18"/>
      <c r="I474" s="89">
        <f t="shared" si="123"/>
        <v>0</v>
      </c>
      <c r="J474" s="118"/>
      <c r="K474" s="3">
        <f t="shared" si="124"/>
        <v>0</v>
      </c>
      <c r="L474" s="3"/>
    </row>
    <row r="475" ht="15.75" customHeight="1">
      <c r="A475" s="31"/>
      <c r="B475" s="89"/>
      <c r="C475" s="89"/>
      <c r="D475" s="18">
        <f t="shared" si="121"/>
        <v>0</v>
      </c>
      <c r="E475" s="18">
        <f>B475*A461</f>
        <v>0</v>
      </c>
      <c r="F475" s="18">
        <f t="shared" si="122"/>
        <v>0</v>
      </c>
      <c r="G475" s="143">
        <f>F477/A461</f>
        <v>0</v>
      </c>
      <c r="H475" s="18"/>
      <c r="I475" s="89">
        <f t="shared" si="123"/>
        <v>0</v>
      </c>
      <c r="J475" s="3"/>
      <c r="K475" s="3">
        <f t="shared" si="124"/>
        <v>0</v>
      </c>
      <c r="L475" s="3"/>
    </row>
    <row r="476" ht="15.75" customHeight="1">
      <c r="A476" s="31"/>
      <c r="B476" s="89"/>
      <c r="C476" s="89"/>
      <c r="D476" s="18">
        <f t="shared" si="121"/>
        <v>0</v>
      </c>
      <c r="E476" s="18">
        <f>B476*A461</f>
        <v>0</v>
      </c>
      <c r="F476" s="18">
        <f t="shared" si="122"/>
        <v>0</v>
      </c>
      <c r="G476" s="142"/>
      <c r="H476" s="18"/>
      <c r="I476" s="89">
        <f t="shared" si="123"/>
        <v>0</v>
      </c>
      <c r="J476" s="3"/>
      <c r="K476" s="3">
        <f t="shared" si="124"/>
        <v>0</v>
      </c>
      <c r="L476" s="3"/>
    </row>
    <row r="477" ht="15.75" customHeight="1">
      <c r="A477" s="4" t="s">
        <v>495</v>
      </c>
      <c r="B477" s="97">
        <f>SUM(B463:B476)</f>
        <v>0</v>
      </c>
      <c r="C477" s="96"/>
      <c r="D477" s="97">
        <f t="shared" ref="D477:F477" si="125">SUM(D463:D476)</f>
        <v>0</v>
      </c>
      <c r="E477" s="97">
        <f t="shared" si="125"/>
        <v>0</v>
      </c>
      <c r="F477" s="97">
        <f t="shared" si="125"/>
        <v>0</v>
      </c>
      <c r="G477" s="87"/>
      <c r="H477" s="96"/>
      <c r="I477" s="97">
        <f t="shared" ref="I477:L477" si="126">SUM(I463:I476)</f>
        <v>0</v>
      </c>
      <c r="J477" s="98">
        <f t="shared" si="126"/>
        <v>0</v>
      </c>
      <c r="K477" s="98">
        <f t="shared" si="126"/>
        <v>0</v>
      </c>
      <c r="L477" s="98">
        <f t="shared" si="126"/>
        <v>0</v>
      </c>
    </row>
    <row r="478" ht="15.75" customHeight="1">
      <c r="A478" s="8"/>
      <c r="B478" s="184"/>
      <c r="C478" s="100"/>
      <c r="D478" s="100"/>
      <c r="E478" s="100"/>
      <c r="F478" s="100"/>
      <c r="G478" s="100"/>
      <c r="H478" s="100"/>
      <c r="I478" s="101" t="s">
        <v>496</v>
      </c>
      <c r="J478" s="100"/>
      <c r="K478" s="100"/>
      <c r="L478" s="101" t="s">
        <v>497</v>
      </c>
    </row>
    <row r="479" ht="15.75" customHeight="1">
      <c r="A479" s="8"/>
      <c r="B479" s="184"/>
      <c r="C479" s="100"/>
      <c r="D479" s="100"/>
      <c r="E479" s="100"/>
      <c r="F479" s="100"/>
      <c r="G479" s="100"/>
      <c r="H479" s="100"/>
      <c r="I479" s="104">
        <f>G475*A461</f>
        <v>0</v>
      </c>
      <c r="J479" s="100"/>
      <c r="K479" s="100"/>
      <c r="L479" s="104"/>
    </row>
    <row r="480" ht="15.75" customHeight="1">
      <c r="A480" s="8"/>
      <c r="B480" s="184"/>
      <c r="C480" s="100"/>
      <c r="D480" s="100"/>
      <c r="E480" s="100"/>
      <c r="F480" s="100"/>
      <c r="G480" s="100"/>
      <c r="H480" s="100"/>
      <c r="I480" s="107"/>
      <c r="J480" s="100"/>
      <c r="K480" s="100"/>
      <c r="L480" s="107"/>
    </row>
    <row r="481" ht="15.75" customHeight="1">
      <c r="A481" s="8"/>
      <c r="B481" s="34"/>
      <c r="C481" s="8"/>
      <c r="D481" s="8"/>
      <c r="E481" s="8"/>
      <c r="F481" s="8"/>
      <c r="G481" s="8"/>
      <c r="H481" s="8"/>
      <c r="I481" s="8"/>
      <c r="J481" s="8"/>
      <c r="K481" s="8"/>
      <c r="L481" s="8"/>
    </row>
    <row r="482" ht="15.75" customHeight="1">
      <c r="A482" s="66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6"/>
    </row>
    <row r="483" ht="15.75" customHeight="1">
      <c r="A483" s="78" t="s">
        <v>478</v>
      </c>
      <c r="B483" s="79" t="s">
        <v>479</v>
      </c>
      <c r="C483" s="75"/>
      <c r="D483" s="76"/>
      <c r="E483" s="80" t="s">
        <v>480</v>
      </c>
      <c r="F483" s="75"/>
      <c r="G483" s="76"/>
      <c r="H483" s="79" t="s">
        <v>481</v>
      </c>
      <c r="I483" s="75"/>
      <c r="J483" s="75"/>
      <c r="K483" s="75"/>
      <c r="L483" s="76"/>
    </row>
    <row r="484" ht="15.75" customHeight="1">
      <c r="A484" s="177">
        <v>4.0</v>
      </c>
      <c r="B484" s="82" t="s">
        <v>482</v>
      </c>
      <c r="C484" s="82" t="s">
        <v>483</v>
      </c>
      <c r="D484" s="82" t="s">
        <v>484</v>
      </c>
      <c r="E484" s="82" t="s">
        <v>485</v>
      </c>
      <c r="F484" s="82" t="s">
        <v>484</v>
      </c>
      <c r="G484" s="82" t="s">
        <v>524</v>
      </c>
      <c r="H484" s="82" t="s">
        <v>486</v>
      </c>
      <c r="I484" s="82" t="s">
        <v>487</v>
      </c>
      <c r="J484" s="147" t="s">
        <v>488</v>
      </c>
      <c r="K484" s="85" t="s">
        <v>489</v>
      </c>
      <c r="L484" s="85" t="s">
        <v>490</v>
      </c>
    </row>
    <row r="485" ht="15.75" customHeight="1">
      <c r="A485" s="86" t="s">
        <v>491</v>
      </c>
      <c r="B485" s="87"/>
      <c r="C485" s="87"/>
      <c r="D485" s="87"/>
      <c r="E485" s="87"/>
      <c r="F485" s="87"/>
      <c r="G485" s="87"/>
      <c r="H485" s="87"/>
      <c r="I485" s="87"/>
      <c r="J485" s="115"/>
      <c r="K485" s="87"/>
      <c r="L485" s="87"/>
    </row>
    <row r="486" ht="15.75" customHeight="1">
      <c r="A486" s="2"/>
      <c r="B486" s="89"/>
      <c r="C486" s="89"/>
      <c r="D486" s="18">
        <f t="shared" ref="D486:D499" si="127">C486*B486</f>
        <v>0</v>
      </c>
      <c r="E486" s="18">
        <f>B486*A484</f>
        <v>0</v>
      </c>
      <c r="F486" s="18">
        <f t="shared" ref="F486:F499" si="128">E486*C486</f>
        <v>0</v>
      </c>
      <c r="G486" s="140">
        <v>0.0</v>
      </c>
      <c r="H486" s="18"/>
      <c r="I486" s="89">
        <f t="shared" ref="I486:I499" si="129">H486*E486</f>
        <v>0</v>
      </c>
      <c r="J486" s="116"/>
      <c r="K486" s="3">
        <f t="shared" ref="K486:K499" si="130">J486*I486</f>
        <v>0</v>
      </c>
      <c r="L486" s="3"/>
    </row>
    <row r="487" ht="15.75" customHeight="1">
      <c r="A487" s="2"/>
      <c r="B487" s="89"/>
      <c r="C487" s="89"/>
      <c r="D487" s="18">
        <f t="shared" si="127"/>
        <v>0</v>
      </c>
      <c r="E487" s="18">
        <f>B487*A484</f>
        <v>0</v>
      </c>
      <c r="F487" s="18">
        <f t="shared" si="128"/>
        <v>0</v>
      </c>
      <c r="G487" s="87"/>
      <c r="H487" s="18"/>
      <c r="I487" s="89">
        <f t="shared" si="129"/>
        <v>0</v>
      </c>
      <c r="J487" s="116"/>
      <c r="K487" s="3">
        <f t="shared" si="130"/>
        <v>0</v>
      </c>
      <c r="L487" s="3"/>
    </row>
    <row r="488" ht="15.75" customHeight="1">
      <c r="A488" s="2"/>
      <c r="B488" s="18"/>
      <c r="C488" s="18"/>
      <c r="D488" s="18">
        <f t="shared" si="127"/>
        <v>0</v>
      </c>
      <c r="E488" s="18">
        <f>B488*A484</f>
        <v>0</v>
      </c>
      <c r="F488" s="18">
        <f t="shared" si="128"/>
        <v>0</v>
      </c>
      <c r="G488" s="148" t="s">
        <v>527</v>
      </c>
      <c r="H488" s="18"/>
      <c r="I488" s="89">
        <f t="shared" si="129"/>
        <v>0</v>
      </c>
      <c r="J488" s="116"/>
      <c r="K488" s="3">
        <f t="shared" si="130"/>
        <v>0</v>
      </c>
      <c r="L488" s="3"/>
    </row>
    <row r="489" ht="15.75" customHeight="1">
      <c r="A489" s="2"/>
      <c r="B489" s="18"/>
      <c r="C489" s="18"/>
      <c r="D489" s="18">
        <f t="shared" si="127"/>
        <v>0</v>
      </c>
      <c r="E489" s="18">
        <f>B489*A484</f>
        <v>0</v>
      </c>
      <c r="F489" s="18">
        <f t="shared" si="128"/>
        <v>0</v>
      </c>
      <c r="G489" s="142"/>
      <c r="H489" s="18"/>
      <c r="I489" s="89">
        <f t="shared" si="129"/>
        <v>0</v>
      </c>
      <c r="J489" s="116"/>
      <c r="K489" s="3">
        <f t="shared" si="130"/>
        <v>0</v>
      </c>
      <c r="L489" s="3"/>
    </row>
    <row r="490" ht="15.75" customHeight="1">
      <c r="A490" s="2"/>
      <c r="B490" s="18"/>
      <c r="C490" s="18"/>
      <c r="D490" s="18">
        <f t="shared" si="127"/>
        <v>0</v>
      </c>
      <c r="E490" s="18">
        <f>B490*A484</f>
        <v>0</v>
      </c>
      <c r="F490" s="18">
        <f t="shared" si="128"/>
        <v>0</v>
      </c>
      <c r="G490" s="142"/>
      <c r="H490" s="18"/>
      <c r="I490" s="89">
        <f t="shared" si="129"/>
        <v>0</v>
      </c>
      <c r="J490" s="116"/>
      <c r="K490" s="3">
        <f t="shared" si="130"/>
        <v>0</v>
      </c>
      <c r="L490" s="3"/>
    </row>
    <row r="491" ht="15.75" customHeight="1">
      <c r="A491" s="2"/>
      <c r="B491" s="18"/>
      <c r="C491" s="18"/>
      <c r="D491" s="18">
        <f t="shared" si="127"/>
        <v>0</v>
      </c>
      <c r="E491" s="18">
        <f>B491*A484</f>
        <v>0</v>
      </c>
      <c r="F491" s="18">
        <f t="shared" si="128"/>
        <v>0</v>
      </c>
      <c r="G491" s="87"/>
      <c r="H491" s="18"/>
      <c r="I491" s="89">
        <f t="shared" si="129"/>
        <v>0</v>
      </c>
      <c r="J491" s="116"/>
      <c r="K491" s="3">
        <f t="shared" si="130"/>
        <v>0</v>
      </c>
      <c r="L491" s="3"/>
    </row>
    <row r="492" ht="15.75" customHeight="1">
      <c r="A492" s="2"/>
      <c r="B492" s="18"/>
      <c r="C492" s="18"/>
      <c r="D492" s="18">
        <f t="shared" si="127"/>
        <v>0</v>
      </c>
      <c r="E492" s="18">
        <f>B492*A484</f>
        <v>0</v>
      </c>
      <c r="F492" s="18">
        <f t="shared" si="128"/>
        <v>0</v>
      </c>
      <c r="G492" s="59"/>
      <c r="H492" s="18"/>
      <c r="I492" s="89">
        <f t="shared" si="129"/>
        <v>0</v>
      </c>
      <c r="J492" s="116"/>
      <c r="K492" s="3">
        <f t="shared" si="130"/>
        <v>0</v>
      </c>
      <c r="L492" s="3"/>
    </row>
    <row r="493" ht="15.75" customHeight="1">
      <c r="A493" s="2"/>
      <c r="B493" s="89"/>
      <c r="C493" s="89"/>
      <c r="D493" s="18">
        <f t="shared" si="127"/>
        <v>0</v>
      </c>
      <c r="E493" s="18">
        <f>B493*A484</f>
        <v>0</v>
      </c>
      <c r="F493" s="18">
        <f t="shared" si="128"/>
        <v>0</v>
      </c>
      <c r="G493" s="148" t="s">
        <v>528</v>
      </c>
      <c r="H493" s="18"/>
      <c r="I493" s="89">
        <f t="shared" si="129"/>
        <v>0</v>
      </c>
      <c r="J493" s="116"/>
      <c r="K493" s="3">
        <f t="shared" si="130"/>
        <v>0</v>
      </c>
      <c r="L493" s="3"/>
    </row>
    <row r="494" ht="15.75" customHeight="1">
      <c r="A494" s="2"/>
      <c r="B494" s="89"/>
      <c r="C494" s="89"/>
      <c r="D494" s="18">
        <f t="shared" si="127"/>
        <v>0</v>
      </c>
      <c r="E494" s="18">
        <f>B494*A484</f>
        <v>0</v>
      </c>
      <c r="F494" s="18">
        <f t="shared" si="128"/>
        <v>0</v>
      </c>
      <c r="G494" s="142"/>
      <c r="H494" s="18"/>
      <c r="I494" s="89">
        <f t="shared" si="129"/>
        <v>0</v>
      </c>
      <c r="J494" s="116"/>
      <c r="K494" s="3">
        <f t="shared" si="130"/>
        <v>0</v>
      </c>
      <c r="L494" s="3"/>
    </row>
    <row r="495" ht="15.75" customHeight="1">
      <c r="A495" s="1"/>
      <c r="B495" s="89"/>
      <c r="C495" s="89"/>
      <c r="D495" s="18">
        <f t="shared" si="127"/>
        <v>0</v>
      </c>
      <c r="E495" s="18">
        <f>B495*A484</f>
        <v>0</v>
      </c>
      <c r="F495" s="18">
        <f t="shared" si="128"/>
        <v>0</v>
      </c>
      <c r="G495" s="142"/>
      <c r="H495" s="18"/>
      <c r="I495" s="89">
        <f t="shared" si="129"/>
        <v>0</v>
      </c>
      <c r="J495" s="116"/>
      <c r="K495" s="3">
        <f t="shared" si="130"/>
        <v>0</v>
      </c>
      <c r="L495" s="3"/>
    </row>
    <row r="496" ht="15.75" customHeight="1">
      <c r="A496" s="1"/>
      <c r="B496" s="89"/>
      <c r="C496" s="89"/>
      <c r="D496" s="18">
        <f t="shared" si="127"/>
        <v>0</v>
      </c>
      <c r="E496" s="18">
        <f>B496*A484</f>
        <v>0</v>
      </c>
      <c r="F496" s="18">
        <f t="shared" si="128"/>
        <v>0</v>
      </c>
      <c r="G496" s="142"/>
      <c r="H496" s="18"/>
      <c r="I496" s="89">
        <f t="shared" si="129"/>
        <v>0</v>
      </c>
      <c r="J496" s="116"/>
      <c r="K496" s="3">
        <f t="shared" si="130"/>
        <v>0</v>
      </c>
      <c r="L496" s="3"/>
    </row>
    <row r="497" ht="15.75" customHeight="1">
      <c r="A497" s="31"/>
      <c r="B497" s="89"/>
      <c r="C497" s="89"/>
      <c r="D497" s="95">
        <f t="shared" si="127"/>
        <v>0</v>
      </c>
      <c r="E497" s="95">
        <f>B497*A484</f>
        <v>0</v>
      </c>
      <c r="F497" s="18">
        <f t="shared" si="128"/>
        <v>0</v>
      </c>
      <c r="G497" s="87"/>
      <c r="H497" s="18"/>
      <c r="I497" s="89">
        <f t="shared" si="129"/>
        <v>0</v>
      </c>
      <c r="J497" s="118"/>
      <c r="K497" s="3">
        <f t="shared" si="130"/>
        <v>0</v>
      </c>
      <c r="L497" s="3"/>
    </row>
    <row r="498" ht="15.75" customHeight="1">
      <c r="A498" s="31"/>
      <c r="B498" s="89"/>
      <c r="C498" s="89"/>
      <c r="D498" s="18">
        <f t="shared" si="127"/>
        <v>0</v>
      </c>
      <c r="E498" s="18">
        <f>B498*A484</f>
        <v>0</v>
      </c>
      <c r="F498" s="18">
        <f t="shared" si="128"/>
        <v>0</v>
      </c>
      <c r="G498" s="143">
        <f>F500/A484</f>
        <v>0</v>
      </c>
      <c r="H498" s="18"/>
      <c r="I498" s="89">
        <f t="shared" si="129"/>
        <v>0</v>
      </c>
      <c r="J498" s="3"/>
      <c r="K498" s="3">
        <f t="shared" si="130"/>
        <v>0</v>
      </c>
      <c r="L498" s="3"/>
    </row>
    <row r="499" ht="15.75" customHeight="1">
      <c r="A499" s="31"/>
      <c r="B499" s="89"/>
      <c r="C499" s="89"/>
      <c r="D499" s="18">
        <f t="shared" si="127"/>
        <v>0</v>
      </c>
      <c r="E499" s="18">
        <f>B499*A484</f>
        <v>0</v>
      </c>
      <c r="F499" s="18">
        <f t="shared" si="128"/>
        <v>0</v>
      </c>
      <c r="G499" s="142"/>
      <c r="H499" s="18"/>
      <c r="I499" s="89">
        <f t="shared" si="129"/>
        <v>0</v>
      </c>
      <c r="J499" s="3"/>
      <c r="K499" s="3">
        <f t="shared" si="130"/>
        <v>0</v>
      </c>
      <c r="L499" s="3"/>
    </row>
    <row r="500" ht="15.75" customHeight="1">
      <c r="A500" s="4" t="s">
        <v>495</v>
      </c>
      <c r="B500" s="97">
        <f>SUM(B486:B499)</f>
        <v>0</v>
      </c>
      <c r="C500" s="96"/>
      <c r="D500" s="97">
        <f t="shared" ref="D500:F500" si="131">SUM(D486:D499)</f>
        <v>0</v>
      </c>
      <c r="E500" s="97">
        <f t="shared" si="131"/>
        <v>0</v>
      </c>
      <c r="F500" s="97">
        <f t="shared" si="131"/>
        <v>0</v>
      </c>
      <c r="G500" s="87"/>
      <c r="H500" s="96"/>
      <c r="I500" s="97">
        <f t="shared" ref="I500:L500" si="132">SUM(I486:I499)</f>
        <v>0</v>
      </c>
      <c r="J500" s="98">
        <f t="shared" si="132"/>
        <v>0</v>
      </c>
      <c r="K500" s="98">
        <f t="shared" si="132"/>
        <v>0</v>
      </c>
      <c r="L500" s="98">
        <f t="shared" si="132"/>
        <v>0</v>
      </c>
    </row>
    <row r="501" ht="15.75" customHeight="1">
      <c r="A501" s="8"/>
      <c r="B501" s="184"/>
      <c r="C501" s="100"/>
      <c r="D501" s="100"/>
      <c r="E501" s="100"/>
      <c r="F501" s="100"/>
      <c r="G501" s="100"/>
      <c r="H501" s="100"/>
      <c r="I501" s="101" t="s">
        <v>496</v>
      </c>
      <c r="J501" s="100"/>
      <c r="K501" s="100"/>
      <c r="L501" s="101" t="s">
        <v>497</v>
      </c>
    </row>
    <row r="502" ht="15.75" customHeight="1">
      <c r="A502" s="8"/>
      <c r="B502" s="184"/>
      <c r="C502" s="100"/>
      <c r="D502" s="100"/>
      <c r="E502" s="100"/>
      <c r="F502" s="100"/>
      <c r="G502" s="100"/>
      <c r="H502" s="100"/>
      <c r="I502" s="104">
        <f>G498*A484</f>
        <v>0</v>
      </c>
      <c r="J502" s="100"/>
      <c r="K502" s="100"/>
      <c r="L502" s="104"/>
    </row>
    <row r="503" ht="15.75" customHeight="1">
      <c r="A503" s="8"/>
      <c r="B503" s="34"/>
      <c r="C503" s="8"/>
      <c r="D503" s="8"/>
      <c r="E503" s="8"/>
      <c r="F503" s="8"/>
      <c r="G503" s="8"/>
      <c r="H503" s="8"/>
      <c r="I503" s="8"/>
      <c r="J503" s="8"/>
      <c r="K503" s="8"/>
      <c r="L503" s="8"/>
    </row>
    <row r="504" ht="15.75" customHeight="1">
      <c r="A504" s="8"/>
      <c r="B504" s="34"/>
      <c r="C504" s="8"/>
      <c r="D504" s="8"/>
      <c r="E504" s="8"/>
      <c r="F504" s="8"/>
      <c r="G504" s="8"/>
      <c r="H504" s="8"/>
      <c r="I504" s="8"/>
      <c r="J504" s="8"/>
      <c r="K504" s="8"/>
      <c r="L504" s="8"/>
    </row>
    <row r="505" ht="15.75" customHeight="1">
      <c r="A505" s="66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6"/>
    </row>
    <row r="506" ht="15.75" customHeight="1">
      <c r="A506" s="78" t="s">
        <v>478</v>
      </c>
      <c r="B506" s="79" t="s">
        <v>479</v>
      </c>
      <c r="C506" s="75"/>
      <c r="D506" s="76"/>
      <c r="E506" s="80" t="s">
        <v>480</v>
      </c>
      <c r="F506" s="75"/>
      <c r="G506" s="76"/>
      <c r="H506" s="79" t="s">
        <v>481</v>
      </c>
      <c r="I506" s="75"/>
      <c r="J506" s="75"/>
      <c r="K506" s="75"/>
      <c r="L506" s="76"/>
    </row>
    <row r="507" ht="15.75" customHeight="1">
      <c r="A507" s="177">
        <v>4.0</v>
      </c>
      <c r="B507" s="82" t="s">
        <v>482</v>
      </c>
      <c r="C507" s="82" t="s">
        <v>483</v>
      </c>
      <c r="D507" s="82" t="s">
        <v>484</v>
      </c>
      <c r="E507" s="82" t="s">
        <v>485</v>
      </c>
      <c r="F507" s="82" t="s">
        <v>484</v>
      </c>
      <c r="G507" s="82" t="s">
        <v>524</v>
      </c>
      <c r="H507" s="82" t="s">
        <v>486</v>
      </c>
      <c r="I507" s="82" t="s">
        <v>487</v>
      </c>
      <c r="J507" s="147" t="s">
        <v>488</v>
      </c>
      <c r="K507" s="85" t="s">
        <v>489</v>
      </c>
      <c r="L507" s="85" t="s">
        <v>490</v>
      </c>
    </row>
    <row r="508" ht="15.75" customHeight="1">
      <c r="A508" s="86" t="s">
        <v>491</v>
      </c>
      <c r="B508" s="87"/>
      <c r="C508" s="87"/>
      <c r="D508" s="87"/>
      <c r="E508" s="87"/>
      <c r="F508" s="87"/>
      <c r="G508" s="87"/>
      <c r="H508" s="87"/>
      <c r="I508" s="87"/>
      <c r="J508" s="115"/>
      <c r="K508" s="87"/>
      <c r="L508" s="87"/>
    </row>
    <row r="509" ht="15.75" customHeight="1">
      <c r="A509" s="2"/>
      <c r="B509" s="89"/>
      <c r="C509" s="89"/>
      <c r="D509" s="18">
        <f t="shared" ref="D509:D522" si="133">C509*B509</f>
        <v>0</v>
      </c>
      <c r="E509" s="18">
        <f>B509*A507</f>
        <v>0</v>
      </c>
      <c r="F509" s="18">
        <f t="shared" ref="F509:F522" si="134">E509*C509</f>
        <v>0</v>
      </c>
      <c r="G509" s="140">
        <v>0.0</v>
      </c>
      <c r="H509" s="18"/>
      <c r="I509" s="89">
        <f t="shared" ref="I509:I522" si="135">H509*E509</f>
        <v>0</v>
      </c>
      <c r="J509" s="116"/>
      <c r="K509" s="3">
        <f t="shared" ref="K509:K522" si="136">J509*I509</f>
        <v>0</v>
      </c>
      <c r="L509" s="3"/>
    </row>
    <row r="510" ht="15.75" customHeight="1">
      <c r="A510" s="2"/>
      <c r="B510" s="89"/>
      <c r="C510" s="89"/>
      <c r="D510" s="18">
        <f t="shared" si="133"/>
        <v>0</v>
      </c>
      <c r="E510" s="18">
        <f>B510*A507</f>
        <v>0</v>
      </c>
      <c r="F510" s="18">
        <f t="shared" si="134"/>
        <v>0</v>
      </c>
      <c r="G510" s="87"/>
      <c r="H510" s="18"/>
      <c r="I510" s="89">
        <f t="shared" si="135"/>
        <v>0</v>
      </c>
      <c r="J510" s="116"/>
      <c r="K510" s="3">
        <f t="shared" si="136"/>
        <v>0</v>
      </c>
      <c r="L510" s="3"/>
    </row>
    <row r="511" ht="15.75" customHeight="1">
      <c r="A511" s="2"/>
      <c r="B511" s="18"/>
      <c r="C511" s="18"/>
      <c r="D511" s="18">
        <f t="shared" si="133"/>
        <v>0</v>
      </c>
      <c r="E511" s="18">
        <f>B511*A507</f>
        <v>0</v>
      </c>
      <c r="F511" s="18">
        <f t="shared" si="134"/>
        <v>0</v>
      </c>
      <c r="G511" s="148" t="s">
        <v>527</v>
      </c>
      <c r="H511" s="18"/>
      <c r="I511" s="89">
        <f t="shared" si="135"/>
        <v>0</v>
      </c>
      <c r="J511" s="116"/>
      <c r="K511" s="3">
        <f t="shared" si="136"/>
        <v>0</v>
      </c>
      <c r="L511" s="3"/>
    </row>
    <row r="512" ht="15.75" customHeight="1">
      <c r="A512" s="2"/>
      <c r="B512" s="18"/>
      <c r="C512" s="18"/>
      <c r="D512" s="18">
        <f t="shared" si="133"/>
        <v>0</v>
      </c>
      <c r="E512" s="18">
        <f>B512*A507</f>
        <v>0</v>
      </c>
      <c r="F512" s="18">
        <f t="shared" si="134"/>
        <v>0</v>
      </c>
      <c r="G512" s="142"/>
      <c r="H512" s="18"/>
      <c r="I512" s="89">
        <f t="shared" si="135"/>
        <v>0</v>
      </c>
      <c r="J512" s="116"/>
      <c r="K512" s="3">
        <f t="shared" si="136"/>
        <v>0</v>
      </c>
      <c r="L512" s="3"/>
    </row>
    <row r="513" ht="15.75" customHeight="1">
      <c r="A513" s="2"/>
      <c r="B513" s="18"/>
      <c r="C513" s="18"/>
      <c r="D513" s="18">
        <f t="shared" si="133"/>
        <v>0</v>
      </c>
      <c r="E513" s="18">
        <f>B513*A507</f>
        <v>0</v>
      </c>
      <c r="F513" s="18">
        <f t="shared" si="134"/>
        <v>0</v>
      </c>
      <c r="G513" s="142"/>
      <c r="H513" s="18"/>
      <c r="I513" s="89">
        <f t="shared" si="135"/>
        <v>0</v>
      </c>
      <c r="J513" s="116"/>
      <c r="K513" s="3">
        <f t="shared" si="136"/>
        <v>0</v>
      </c>
      <c r="L513" s="3"/>
    </row>
    <row r="514" ht="15.75" customHeight="1">
      <c r="A514" s="2"/>
      <c r="B514" s="18"/>
      <c r="C514" s="18"/>
      <c r="D514" s="18">
        <f t="shared" si="133"/>
        <v>0</v>
      </c>
      <c r="E514" s="18">
        <f>B514*A507</f>
        <v>0</v>
      </c>
      <c r="F514" s="18">
        <f t="shared" si="134"/>
        <v>0</v>
      </c>
      <c r="G514" s="87"/>
      <c r="H514" s="18"/>
      <c r="I514" s="89">
        <f t="shared" si="135"/>
        <v>0</v>
      </c>
      <c r="J514" s="116"/>
      <c r="K514" s="3">
        <f t="shared" si="136"/>
        <v>0</v>
      </c>
      <c r="L514" s="3"/>
    </row>
    <row r="515" ht="15.75" customHeight="1">
      <c r="A515" s="2"/>
      <c r="B515" s="18"/>
      <c r="C515" s="18"/>
      <c r="D515" s="18">
        <f t="shared" si="133"/>
        <v>0</v>
      </c>
      <c r="E515" s="18">
        <f>B515*A507</f>
        <v>0</v>
      </c>
      <c r="F515" s="18">
        <f t="shared" si="134"/>
        <v>0</v>
      </c>
      <c r="G515" s="59"/>
      <c r="H515" s="18"/>
      <c r="I515" s="89">
        <f t="shared" si="135"/>
        <v>0</v>
      </c>
      <c r="J515" s="116"/>
      <c r="K515" s="3">
        <f t="shared" si="136"/>
        <v>0</v>
      </c>
      <c r="L515" s="3"/>
    </row>
    <row r="516" ht="15.75" customHeight="1">
      <c r="A516" s="2"/>
      <c r="B516" s="89"/>
      <c r="C516" s="89"/>
      <c r="D516" s="18">
        <f t="shared" si="133"/>
        <v>0</v>
      </c>
      <c r="E516" s="18">
        <f>B516*A507</f>
        <v>0</v>
      </c>
      <c r="F516" s="18">
        <f t="shared" si="134"/>
        <v>0</v>
      </c>
      <c r="G516" s="148" t="s">
        <v>528</v>
      </c>
      <c r="H516" s="18"/>
      <c r="I516" s="89">
        <f t="shared" si="135"/>
        <v>0</v>
      </c>
      <c r="J516" s="116"/>
      <c r="K516" s="3">
        <f t="shared" si="136"/>
        <v>0</v>
      </c>
      <c r="L516" s="3"/>
    </row>
    <row r="517" ht="15.75" customHeight="1">
      <c r="A517" s="2"/>
      <c r="B517" s="89"/>
      <c r="C517" s="89"/>
      <c r="D517" s="18">
        <f t="shared" si="133"/>
        <v>0</v>
      </c>
      <c r="E517" s="18">
        <f>B517*A507</f>
        <v>0</v>
      </c>
      <c r="F517" s="18">
        <f t="shared" si="134"/>
        <v>0</v>
      </c>
      <c r="G517" s="142"/>
      <c r="H517" s="18"/>
      <c r="I517" s="89">
        <f t="shared" si="135"/>
        <v>0</v>
      </c>
      <c r="J517" s="116"/>
      <c r="K517" s="3">
        <f t="shared" si="136"/>
        <v>0</v>
      </c>
      <c r="L517" s="3"/>
    </row>
    <row r="518" ht="15.75" customHeight="1">
      <c r="A518" s="1"/>
      <c r="B518" s="89"/>
      <c r="C518" s="89"/>
      <c r="D518" s="18">
        <f t="shared" si="133"/>
        <v>0</v>
      </c>
      <c r="E518" s="18">
        <f>B518*A507</f>
        <v>0</v>
      </c>
      <c r="F518" s="18">
        <f t="shared" si="134"/>
        <v>0</v>
      </c>
      <c r="G518" s="142"/>
      <c r="H518" s="18"/>
      <c r="I518" s="89">
        <f t="shared" si="135"/>
        <v>0</v>
      </c>
      <c r="J518" s="116"/>
      <c r="K518" s="3">
        <f t="shared" si="136"/>
        <v>0</v>
      </c>
      <c r="L518" s="3"/>
    </row>
    <row r="519" ht="15.75" customHeight="1">
      <c r="A519" s="1"/>
      <c r="B519" s="89"/>
      <c r="C519" s="89"/>
      <c r="D519" s="18">
        <f t="shared" si="133"/>
        <v>0</v>
      </c>
      <c r="E519" s="18">
        <f>B519*A507</f>
        <v>0</v>
      </c>
      <c r="F519" s="18">
        <f t="shared" si="134"/>
        <v>0</v>
      </c>
      <c r="G519" s="142"/>
      <c r="H519" s="18"/>
      <c r="I519" s="89">
        <f t="shared" si="135"/>
        <v>0</v>
      </c>
      <c r="J519" s="116"/>
      <c r="K519" s="3">
        <f t="shared" si="136"/>
        <v>0</v>
      </c>
      <c r="L519" s="3"/>
    </row>
    <row r="520" ht="15.75" customHeight="1">
      <c r="A520" s="31"/>
      <c r="B520" s="89"/>
      <c r="C520" s="89"/>
      <c r="D520" s="95">
        <f t="shared" si="133"/>
        <v>0</v>
      </c>
      <c r="E520" s="95">
        <f>B520*A507</f>
        <v>0</v>
      </c>
      <c r="F520" s="18">
        <f t="shared" si="134"/>
        <v>0</v>
      </c>
      <c r="G520" s="87"/>
      <c r="H520" s="18"/>
      <c r="I520" s="89">
        <f t="shared" si="135"/>
        <v>0</v>
      </c>
      <c r="J520" s="118"/>
      <c r="K520" s="3">
        <f t="shared" si="136"/>
        <v>0</v>
      </c>
      <c r="L520" s="3"/>
    </row>
    <row r="521" ht="15.75" customHeight="1">
      <c r="A521" s="31"/>
      <c r="B521" s="89"/>
      <c r="C521" s="89"/>
      <c r="D521" s="18">
        <f t="shared" si="133"/>
        <v>0</v>
      </c>
      <c r="E521" s="18">
        <f>B521*A507</f>
        <v>0</v>
      </c>
      <c r="F521" s="18">
        <f t="shared" si="134"/>
        <v>0</v>
      </c>
      <c r="G521" s="143">
        <f>F523/A507</f>
        <v>0</v>
      </c>
      <c r="H521" s="18"/>
      <c r="I521" s="89">
        <f t="shared" si="135"/>
        <v>0</v>
      </c>
      <c r="J521" s="3"/>
      <c r="K521" s="3">
        <f t="shared" si="136"/>
        <v>0</v>
      </c>
      <c r="L521" s="3"/>
    </row>
    <row r="522" ht="15.75" customHeight="1">
      <c r="A522" s="31"/>
      <c r="B522" s="89"/>
      <c r="C522" s="89"/>
      <c r="D522" s="18">
        <f t="shared" si="133"/>
        <v>0</v>
      </c>
      <c r="E522" s="18">
        <f>B522*A507</f>
        <v>0</v>
      </c>
      <c r="F522" s="18">
        <f t="shared" si="134"/>
        <v>0</v>
      </c>
      <c r="G522" s="142"/>
      <c r="H522" s="18"/>
      <c r="I522" s="89">
        <f t="shared" si="135"/>
        <v>0</v>
      </c>
      <c r="J522" s="3"/>
      <c r="K522" s="3">
        <f t="shared" si="136"/>
        <v>0</v>
      </c>
      <c r="L522" s="3"/>
    </row>
    <row r="523" ht="15.75" customHeight="1">
      <c r="A523" s="4" t="s">
        <v>495</v>
      </c>
      <c r="B523" s="97">
        <f>SUM(B509:B522)</f>
        <v>0</v>
      </c>
      <c r="C523" s="96"/>
      <c r="D523" s="97">
        <f t="shared" ref="D523:F523" si="137">SUM(D509:D522)</f>
        <v>0</v>
      </c>
      <c r="E523" s="97">
        <f t="shared" si="137"/>
        <v>0</v>
      </c>
      <c r="F523" s="97">
        <f t="shared" si="137"/>
        <v>0</v>
      </c>
      <c r="G523" s="87"/>
      <c r="H523" s="96"/>
      <c r="I523" s="97">
        <f t="shared" ref="I523:L523" si="138">SUM(I509:I522)</f>
        <v>0</v>
      </c>
      <c r="J523" s="98">
        <f t="shared" si="138"/>
        <v>0</v>
      </c>
      <c r="K523" s="98">
        <f t="shared" si="138"/>
        <v>0</v>
      </c>
      <c r="L523" s="98">
        <f t="shared" si="138"/>
        <v>0</v>
      </c>
    </row>
    <row r="524" ht="15.75" customHeight="1">
      <c r="A524" s="8"/>
      <c r="B524" s="184"/>
      <c r="C524" s="100"/>
      <c r="D524" s="100"/>
      <c r="E524" s="100"/>
      <c r="F524" s="100"/>
      <c r="G524" s="100"/>
      <c r="H524" s="100"/>
      <c r="I524" s="101" t="s">
        <v>496</v>
      </c>
      <c r="J524" s="100"/>
      <c r="K524" s="100"/>
      <c r="L524" s="101" t="s">
        <v>497</v>
      </c>
    </row>
    <row r="525" ht="15.75" customHeight="1">
      <c r="A525" s="8"/>
      <c r="B525" s="184"/>
      <c r="C525" s="100"/>
      <c r="D525" s="100"/>
      <c r="E525" s="100"/>
      <c r="F525" s="100"/>
      <c r="G525" s="100"/>
      <c r="H525" s="100"/>
      <c r="I525" s="104">
        <f>G521*A507</f>
        <v>0</v>
      </c>
      <c r="J525" s="100"/>
      <c r="K525" s="100"/>
      <c r="L525" s="104"/>
    </row>
    <row r="526" ht="15.75" customHeight="1">
      <c r="A526" s="8"/>
      <c r="B526" s="34"/>
      <c r="C526" s="8"/>
      <c r="D526" s="8"/>
      <c r="E526" s="8"/>
      <c r="F526" s="8"/>
      <c r="G526" s="8"/>
      <c r="H526" s="8"/>
      <c r="I526" s="8"/>
      <c r="J526" s="8"/>
      <c r="K526" s="8"/>
      <c r="L526" s="8"/>
    </row>
    <row r="527" ht="15.75" customHeight="1">
      <c r="A527" s="8"/>
      <c r="B527" s="34"/>
      <c r="C527" s="8"/>
      <c r="D527" s="8"/>
      <c r="E527" s="8"/>
      <c r="F527" s="8"/>
      <c r="G527" s="8"/>
      <c r="H527" s="8"/>
      <c r="I527" s="8"/>
      <c r="J527" s="8"/>
      <c r="K527" s="8"/>
      <c r="L527" s="8"/>
    </row>
    <row r="528" ht="15.75" customHeight="1">
      <c r="A528" s="78" t="s">
        <v>478</v>
      </c>
      <c r="B528" s="79" t="s">
        <v>479</v>
      </c>
      <c r="C528" s="75"/>
      <c r="D528" s="76"/>
      <c r="E528" s="80" t="s">
        <v>480</v>
      </c>
      <c r="F528" s="75"/>
      <c r="G528" s="76"/>
      <c r="H528" s="79" t="s">
        <v>481</v>
      </c>
      <c r="I528" s="75"/>
      <c r="J528" s="75"/>
      <c r="K528" s="75"/>
      <c r="L528" s="76"/>
    </row>
    <row r="529" ht="15.75" customHeight="1">
      <c r="A529" s="177">
        <v>4.0</v>
      </c>
      <c r="B529" s="82" t="s">
        <v>482</v>
      </c>
      <c r="C529" s="82" t="s">
        <v>483</v>
      </c>
      <c r="D529" s="82" t="s">
        <v>484</v>
      </c>
      <c r="E529" s="82" t="s">
        <v>485</v>
      </c>
      <c r="F529" s="82" t="s">
        <v>484</v>
      </c>
      <c r="G529" s="82" t="s">
        <v>524</v>
      </c>
      <c r="H529" s="82" t="s">
        <v>486</v>
      </c>
      <c r="I529" s="82" t="s">
        <v>487</v>
      </c>
      <c r="J529" s="147" t="s">
        <v>488</v>
      </c>
      <c r="K529" s="85" t="s">
        <v>489</v>
      </c>
      <c r="L529" s="85" t="s">
        <v>490</v>
      </c>
    </row>
    <row r="530" ht="15.75" customHeight="1">
      <c r="A530" s="86" t="s">
        <v>491</v>
      </c>
      <c r="B530" s="87"/>
      <c r="C530" s="87"/>
      <c r="D530" s="87"/>
      <c r="E530" s="87"/>
      <c r="F530" s="87"/>
      <c r="G530" s="87"/>
      <c r="H530" s="87"/>
      <c r="I530" s="87"/>
      <c r="J530" s="115"/>
      <c r="K530" s="87"/>
      <c r="L530" s="87"/>
    </row>
    <row r="531" ht="15.75" customHeight="1">
      <c r="A531" s="2"/>
      <c r="B531" s="89"/>
      <c r="C531" s="89"/>
      <c r="D531" s="18">
        <f t="shared" ref="D531:D544" si="139">C531*B531</f>
        <v>0</v>
      </c>
      <c r="E531" s="18">
        <f>B531*A529</f>
        <v>0</v>
      </c>
      <c r="F531" s="18">
        <f t="shared" ref="F531:F544" si="140">E531*C531</f>
        <v>0</v>
      </c>
      <c r="G531" s="140">
        <v>0.0</v>
      </c>
      <c r="H531" s="18"/>
      <c r="I531" s="89">
        <f t="shared" ref="I531:I544" si="141">H531*E531</f>
        <v>0</v>
      </c>
      <c r="J531" s="116"/>
      <c r="K531" s="3">
        <f t="shared" ref="K531:K544" si="142">J531*I531</f>
        <v>0</v>
      </c>
      <c r="L531" s="3"/>
    </row>
    <row r="532" ht="15.75" customHeight="1">
      <c r="A532" s="2"/>
      <c r="B532" s="89"/>
      <c r="C532" s="89"/>
      <c r="D532" s="18">
        <f t="shared" si="139"/>
        <v>0</v>
      </c>
      <c r="E532" s="18">
        <f>B532*A529</f>
        <v>0</v>
      </c>
      <c r="F532" s="18">
        <f t="shared" si="140"/>
        <v>0</v>
      </c>
      <c r="G532" s="87"/>
      <c r="H532" s="18"/>
      <c r="I532" s="89">
        <f t="shared" si="141"/>
        <v>0</v>
      </c>
      <c r="J532" s="116"/>
      <c r="K532" s="3">
        <f t="shared" si="142"/>
        <v>0</v>
      </c>
      <c r="L532" s="3"/>
    </row>
    <row r="533" ht="15.75" customHeight="1">
      <c r="A533" s="2"/>
      <c r="B533" s="18"/>
      <c r="C533" s="18"/>
      <c r="D533" s="18">
        <f t="shared" si="139"/>
        <v>0</v>
      </c>
      <c r="E533" s="18">
        <f>B533*A529</f>
        <v>0</v>
      </c>
      <c r="F533" s="18">
        <f t="shared" si="140"/>
        <v>0</v>
      </c>
      <c r="G533" s="148" t="s">
        <v>527</v>
      </c>
      <c r="H533" s="18"/>
      <c r="I533" s="89">
        <f t="shared" si="141"/>
        <v>0</v>
      </c>
      <c r="J533" s="116"/>
      <c r="K533" s="3">
        <f t="shared" si="142"/>
        <v>0</v>
      </c>
      <c r="L533" s="3"/>
    </row>
    <row r="534" ht="15.75" customHeight="1">
      <c r="A534" s="2"/>
      <c r="B534" s="18"/>
      <c r="C534" s="18"/>
      <c r="D534" s="18">
        <f t="shared" si="139"/>
        <v>0</v>
      </c>
      <c r="E534" s="18">
        <f>B534*A529</f>
        <v>0</v>
      </c>
      <c r="F534" s="18">
        <f t="shared" si="140"/>
        <v>0</v>
      </c>
      <c r="G534" s="142"/>
      <c r="H534" s="18"/>
      <c r="I534" s="89">
        <f t="shared" si="141"/>
        <v>0</v>
      </c>
      <c r="J534" s="116"/>
      <c r="K534" s="3">
        <f t="shared" si="142"/>
        <v>0</v>
      </c>
      <c r="L534" s="3"/>
    </row>
    <row r="535" ht="15.75" customHeight="1">
      <c r="A535" s="2"/>
      <c r="B535" s="18"/>
      <c r="C535" s="18"/>
      <c r="D535" s="18">
        <f t="shared" si="139"/>
        <v>0</v>
      </c>
      <c r="E535" s="18">
        <f>B535*A529</f>
        <v>0</v>
      </c>
      <c r="F535" s="18">
        <f t="shared" si="140"/>
        <v>0</v>
      </c>
      <c r="G535" s="142"/>
      <c r="H535" s="18"/>
      <c r="I535" s="89">
        <f t="shared" si="141"/>
        <v>0</v>
      </c>
      <c r="J535" s="116"/>
      <c r="K535" s="3">
        <f t="shared" si="142"/>
        <v>0</v>
      </c>
      <c r="L535" s="3"/>
    </row>
    <row r="536" ht="15.75" customHeight="1">
      <c r="A536" s="2"/>
      <c r="B536" s="18"/>
      <c r="C536" s="18"/>
      <c r="D536" s="18">
        <f t="shared" si="139"/>
        <v>0</v>
      </c>
      <c r="E536" s="18">
        <f>B536*A529</f>
        <v>0</v>
      </c>
      <c r="F536" s="18">
        <f t="shared" si="140"/>
        <v>0</v>
      </c>
      <c r="G536" s="87"/>
      <c r="H536" s="18"/>
      <c r="I536" s="89">
        <f t="shared" si="141"/>
        <v>0</v>
      </c>
      <c r="J536" s="116"/>
      <c r="K536" s="3">
        <f t="shared" si="142"/>
        <v>0</v>
      </c>
      <c r="L536" s="3"/>
    </row>
    <row r="537" ht="15.75" customHeight="1">
      <c r="A537" s="2"/>
      <c r="B537" s="18"/>
      <c r="C537" s="18"/>
      <c r="D537" s="18">
        <f t="shared" si="139"/>
        <v>0</v>
      </c>
      <c r="E537" s="18">
        <f>B537*A529</f>
        <v>0</v>
      </c>
      <c r="F537" s="18">
        <f t="shared" si="140"/>
        <v>0</v>
      </c>
      <c r="G537" s="59"/>
      <c r="H537" s="18"/>
      <c r="I537" s="89">
        <f t="shared" si="141"/>
        <v>0</v>
      </c>
      <c r="J537" s="116"/>
      <c r="K537" s="3">
        <f t="shared" si="142"/>
        <v>0</v>
      </c>
      <c r="L537" s="3"/>
    </row>
    <row r="538" ht="15.75" customHeight="1">
      <c r="A538" s="2"/>
      <c r="B538" s="89"/>
      <c r="C538" s="89"/>
      <c r="D538" s="18">
        <f t="shared" si="139"/>
        <v>0</v>
      </c>
      <c r="E538" s="18">
        <f>B538*A529</f>
        <v>0</v>
      </c>
      <c r="F538" s="18">
        <f t="shared" si="140"/>
        <v>0</v>
      </c>
      <c r="G538" s="148" t="s">
        <v>528</v>
      </c>
      <c r="H538" s="18"/>
      <c r="I538" s="89">
        <f t="shared" si="141"/>
        <v>0</v>
      </c>
      <c r="J538" s="116"/>
      <c r="K538" s="3">
        <f t="shared" si="142"/>
        <v>0</v>
      </c>
      <c r="L538" s="3"/>
    </row>
    <row r="539" ht="15.75" customHeight="1">
      <c r="A539" s="2"/>
      <c r="B539" s="89"/>
      <c r="C539" s="89"/>
      <c r="D539" s="18">
        <f t="shared" si="139"/>
        <v>0</v>
      </c>
      <c r="E539" s="18">
        <f>B539*A529</f>
        <v>0</v>
      </c>
      <c r="F539" s="18">
        <f t="shared" si="140"/>
        <v>0</v>
      </c>
      <c r="G539" s="142"/>
      <c r="H539" s="18"/>
      <c r="I539" s="89">
        <f t="shared" si="141"/>
        <v>0</v>
      </c>
      <c r="J539" s="116"/>
      <c r="K539" s="3">
        <f t="shared" si="142"/>
        <v>0</v>
      </c>
      <c r="L539" s="3"/>
    </row>
    <row r="540" ht="15.75" customHeight="1">
      <c r="A540" s="1"/>
      <c r="B540" s="89"/>
      <c r="C540" s="89"/>
      <c r="D540" s="18">
        <f t="shared" si="139"/>
        <v>0</v>
      </c>
      <c r="E540" s="18">
        <f>B540*A529</f>
        <v>0</v>
      </c>
      <c r="F540" s="18">
        <f t="shared" si="140"/>
        <v>0</v>
      </c>
      <c r="G540" s="142"/>
      <c r="H540" s="18"/>
      <c r="I540" s="89">
        <f t="shared" si="141"/>
        <v>0</v>
      </c>
      <c r="J540" s="116"/>
      <c r="K540" s="3">
        <f t="shared" si="142"/>
        <v>0</v>
      </c>
      <c r="L540" s="3"/>
    </row>
    <row r="541" ht="15.75" customHeight="1">
      <c r="A541" s="1"/>
      <c r="B541" s="89"/>
      <c r="C541" s="89"/>
      <c r="D541" s="18">
        <f t="shared" si="139"/>
        <v>0</v>
      </c>
      <c r="E541" s="18">
        <f>B541*A529</f>
        <v>0</v>
      </c>
      <c r="F541" s="18">
        <f t="shared" si="140"/>
        <v>0</v>
      </c>
      <c r="G541" s="142"/>
      <c r="H541" s="18"/>
      <c r="I541" s="89">
        <f t="shared" si="141"/>
        <v>0</v>
      </c>
      <c r="J541" s="116"/>
      <c r="K541" s="3">
        <f t="shared" si="142"/>
        <v>0</v>
      </c>
      <c r="L541" s="3"/>
    </row>
    <row r="542" ht="15.75" customHeight="1">
      <c r="A542" s="31"/>
      <c r="B542" s="89"/>
      <c r="C542" s="89"/>
      <c r="D542" s="95">
        <f t="shared" si="139"/>
        <v>0</v>
      </c>
      <c r="E542" s="95">
        <f>B542*A529</f>
        <v>0</v>
      </c>
      <c r="F542" s="18">
        <f t="shared" si="140"/>
        <v>0</v>
      </c>
      <c r="G542" s="87"/>
      <c r="H542" s="18"/>
      <c r="I542" s="89">
        <f t="shared" si="141"/>
        <v>0</v>
      </c>
      <c r="J542" s="118"/>
      <c r="K542" s="3">
        <f t="shared" si="142"/>
        <v>0</v>
      </c>
      <c r="L542" s="3"/>
    </row>
    <row r="543" ht="15.75" customHeight="1">
      <c r="A543" s="31"/>
      <c r="B543" s="89"/>
      <c r="C543" s="89"/>
      <c r="D543" s="18">
        <f t="shared" si="139"/>
        <v>0</v>
      </c>
      <c r="E543" s="18">
        <f>B543*A529</f>
        <v>0</v>
      </c>
      <c r="F543" s="18">
        <f t="shared" si="140"/>
        <v>0</v>
      </c>
      <c r="G543" s="143">
        <f>F545/A529</f>
        <v>0</v>
      </c>
      <c r="H543" s="18"/>
      <c r="I543" s="89">
        <f t="shared" si="141"/>
        <v>0</v>
      </c>
      <c r="J543" s="3"/>
      <c r="K543" s="3">
        <f t="shared" si="142"/>
        <v>0</v>
      </c>
      <c r="L543" s="3"/>
    </row>
    <row r="544" ht="15.75" customHeight="1">
      <c r="A544" s="31"/>
      <c r="B544" s="89"/>
      <c r="C544" s="89"/>
      <c r="D544" s="18">
        <f t="shared" si="139"/>
        <v>0</v>
      </c>
      <c r="E544" s="18">
        <f>B544*A529</f>
        <v>0</v>
      </c>
      <c r="F544" s="18">
        <f t="shared" si="140"/>
        <v>0</v>
      </c>
      <c r="G544" s="142"/>
      <c r="H544" s="18"/>
      <c r="I544" s="89">
        <f t="shared" si="141"/>
        <v>0</v>
      </c>
      <c r="J544" s="3"/>
      <c r="K544" s="3">
        <f t="shared" si="142"/>
        <v>0</v>
      </c>
      <c r="L544" s="3"/>
    </row>
    <row r="545" ht="15.75" customHeight="1">
      <c r="A545" s="4" t="s">
        <v>495</v>
      </c>
      <c r="B545" s="97">
        <f>SUM(B531:B544)</f>
        <v>0</v>
      </c>
      <c r="C545" s="96"/>
      <c r="D545" s="97">
        <f t="shared" ref="D545:F545" si="143">SUM(D531:D544)</f>
        <v>0</v>
      </c>
      <c r="E545" s="97">
        <f t="shared" si="143"/>
        <v>0</v>
      </c>
      <c r="F545" s="97">
        <f t="shared" si="143"/>
        <v>0</v>
      </c>
      <c r="G545" s="87"/>
      <c r="H545" s="96"/>
      <c r="I545" s="97">
        <f t="shared" ref="I545:L545" si="144">SUM(I531:I544)</f>
        <v>0</v>
      </c>
      <c r="J545" s="98">
        <f t="shared" si="144"/>
        <v>0</v>
      </c>
      <c r="K545" s="98">
        <f t="shared" si="144"/>
        <v>0</v>
      </c>
      <c r="L545" s="98">
        <f t="shared" si="144"/>
        <v>0</v>
      </c>
    </row>
    <row r="546" ht="15.75" customHeight="1">
      <c r="A546" s="8"/>
      <c r="B546" s="184"/>
      <c r="C546" s="100"/>
      <c r="D546" s="100"/>
      <c r="E546" s="100"/>
      <c r="F546" s="100"/>
      <c r="G546" s="100"/>
      <c r="H546" s="100"/>
      <c r="I546" s="101" t="s">
        <v>496</v>
      </c>
      <c r="J546" s="100"/>
      <c r="K546" s="100"/>
      <c r="L546" s="101" t="s">
        <v>497</v>
      </c>
    </row>
    <row r="547" ht="15.75" customHeight="1">
      <c r="A547" s="8"/>
      <c r="B547" s="184"/>
      <c r="C547" s="100"/>
      <c r="D547" s="100"/>
      <c r="E547" s="100"/>
      <c r="F547" s="100"/>
      <c r="G547" s="100"/>
      <c r="H547" s="100"/>
      <c r="I547" s="104">
        <f>G543*A529</f>
        <v>0</v>
      </c>
      <c r="J547" s="100"/>
      <c r="K547" s="100"/>
      <c r="L547" s="104"/>
    </row>
    <row r="548" ht="15.75" customHeight="1">
      <c r="A548" s="8"/>
      <c r="B548" s="34"/>
      <c r="C548" s="8"/>
      <c r="D548" s="8"/>
      <c r="E548" s="8"/>
      <c r="F548" s="8"/>
      <c r="G548" s="8"/>
      <c r="H548" s="8"/>
      <c r="I548" s="8"/>
      <c r="J548" s="8"/>
      <c r="K548" s="8"/>
      <c r="L548" s="8"/>
    </row>
    <row r="549" ht="15.75" customHeight="1">
      <c r="A549" s="8"/>
      <c r="B549" s="34"/>
      <c r="C549" s="8"/>
      <c r="D549" s="8"/>
      <c r="E549" s="8"/>
      <c r="F549" s="8"/>
      <c r="G549" s="8"/>
      <c r="H549" s="8"/>
      <c r="I549" s="8"/>
      <c r="J549" s="8"/>
      <c r="K549" s="8"/>
      <c r="L549" s="8"/>
    </row>
    <row r="550" ht="15.75" customHeight="1">
      <c r="A550" s="66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6"/>
    </row>
    <row r="551" ht="15.75" customHeight="1">
      <c r="A551" s="78" t="s">
        <v>478</v>
      </c>
      <c r="B551" s="79" t="s">
        <v>479</v>
      </c>
      <c r="C551" s="75"/>
      <c r="D551" s="76"/>
      <c r="E551" s="80" t="s">
        <v>480</v>
      </c>
      <c r="F551" s="75"/>
      <c r="G551" s="76"/>
      <c r="H551" s="79" t="s">
        <v>481</v>
      </c>
      <c r="I551" s="75"/>
      <c r="J551" s="75"/>
      <c r="K551" s="75"/>
      <c r="L551" s="76"/>
    </row>
    <row r="552" ht="15.75" customHeight="1">
      <c r="A552" s="177">
        <v>4.0</v>
      </c>
      <c r="B552" s="82" t="s">
        <v>482</v>
      </c>
      <c r="C552" s="82" t="s">
        <v>483</v>
      </c>
      <c r="D552" s="82" t="s">
        <v>484</v>
      </c>
      <c r="E552" s="82" t="s">
        <v>485</v>
      </c>
      <c r="F552" s="82" t="s">
        <v>484</v>
      </c>
      <c r="G552" s="82" t="s">
        <v>524</v>
      </c>
      <c r="H552" s="82" t="s">
        <v>486</v>
      </c>
      <c r="I552" s="82" t="s">
        <v>487</v>
      </c>
      <c r="J552" s="147" t="s">
        <v>488</v>
      </c>
      <c r="K552" s="85" t="s">
        <v>489</v>
      </c>
      <c r="L552" s="85" t="s">
        <v>490</v>
      </c>
    </row>
    <row r="553" ht="15.75" customHeight="1">
      <c r="A553" s="86" t="s">
        <v>491</v>
      </c>
      <c r="B553" s="87"/>
      <c r="C553" s="87"/>
      <c r="D553" s="87"/>
      <c r="E553" s="87"/>
      <c r="F553" s="87"/>
      <c r="G553" s="87"/>
      <c r="H553" s="87"/>
      <c r="I553" s="87"/>
      <c r="J553" s="115"/>
      <c r="K553" s="87"/>
      <c r="L553" s="87"/>
    </row>
    <row r="554" ht="15.75" customHeight="1">
      <c r="A554" s="2"/>
      <c r="B554" s="89"/>
      <c r="C554" s="89"/>
      <c r="D554" s="18">
        <f t="shared" ref="D554:D567" si="145">C554*B554</f>
        <v>0</v>
      </c>
      <c r="E554" s="18">
        <f>B554*A552</f>
        <v>0</v>
      </c>
      <c r="F554" s="18">
        <f t="shared" ref="F554:F567" si="146">E554*C554</f>
        <v>0</v>
      </c>
      <c r="G554" s="140">
        <v>0.0</v>
      </c>
      <c r="H554" s="18"/>
      <c r="I554" s="89">
        <f t="shared" ref="I554:I567" si="147">H554*E554</f>
        <v>0</v>
      </c>
      <c r="J554" s="116"/>
      <c r="K554" s="3">
        <f t="shared" ref="K554:K567" si="148">J554*I554</f>
        <v>0</v>
      </c>
      <c r="L554" s="3"/>
    </row>
    <row r="555" ht="15.75" customHeight="1">
      <c r="A555" s="2"/>
      <c r="B555" s="89"/>
      <c r="C555" s="89"/>
      <c r="D555" s="18">
        <f t="shared" si="145"/>
        <v>0</v>
      </c>
      <c r="E555" s="18">
        <f>B555*A552</f>
        <v>0</v>
      </c>
      <c r="F555" s="18">
        <f t="shared" si="146"/>
        <v>0</v>
      </c>
      <c r="G555" s="87"/>
      <c r="H555" s="18"/>
      <c r="I555" s="89">
        <f t="shared" si="147"/>
        <v>0</v>
      </c>
      <c r="J555" s="116"/>
      <c r="K555" s="3">
        <f t="shared" si="148"/>
        <v>0</v>
      </c>
      <c r="L555" s="3"/>
    </row>
    <row r="556" ht="15.75" customHeight="1">
      <c r="A556" s="2"/>
      <c r="B556" s="18"/>
      <c r="C556" s="18"/>
      <c r="D556" s="18">
        <f t="shared" si="145"/>
        <v>0</v>
      </c>
      <c r="E556" s="18">
        <f>B556*A552</f>
        <v>0</v>
      </c>
      <c r="F556" s="18">
        <f t="shared" si="146"/>
        <v>0</v>
      </c>
      <c r="G556" s="148" t="s">
        <v>527</v>
      </c>
      <c r="H556" s="18"/>
      <c r="I556" s="89">
        <f t="shared" si="147"/>
        <v>0</v>
      </c>
      <c r="J556" s="116"/>
      <c r="K556" s="3">
        <f t="shared" si="148"/>
        <v>0</v>
      </c>
      <c r="L556" s="3"/>
    </row>
    <row r="557" ht="15.75" customHeight="1">
      <c r="A557" s="2"/>
      <c r="B557" s="18"/>
      <c r="C557" s="18"/>
      <c r="D557" s="18">
        <f t="shared" si="145"/>
        <v>0</v>
      </c>
      <c r="E557" s="18">
        <f>B557*A552</f>
        <v>0</v>
      </c>
      <c r="F557" s="18">
        <f t="shared" si="146"/>
        <v>0</v>
      </c>
      <c r="G557" s="142"/>
      <c r="H557" s="18"/>
      <c r="I557" s="89">
        <f t="shared" si="147"/>
        <v>0</v>
      </c>
      <c r="J557" s="116"/>
      <c r="K557" s="3">
        <f t="shared" si="148"/>
        <v>0</v>
      </c>
      <c r="L557" s="3"/>
    </row>
    <row r="558" ht="15.75" customHeight="1">
      <c r="A558" s="2"/>
      <c r="B558" s="18"/>
      <c r="C558" s="18"/>
      <c r="D558" s="18">
        <f t="shared" si="145"/>
        <v>0</v>
      </c>
      <c r="E558" s="18">
        <f>B558*A552</f>
        <v>0</v>
      </c>
      <c r="F558" s="18">
        <f t="shared" si="146"/>
        <v>0</v>
      </c>
      <c r="G558" s="142"/>
      <c r="H558" s="18"/>
      <c r="I558" s="89">
        <f t="shared" si="147"/>
        <v>0</v>
      </c>
      <c r="J558" s="116"/>
      <c r="K558" s="3">
        <f t="shared" si="148"/>
        <v>0</v>
      </c>
      <c r="L558" s="3"/>
    </row>
    <row r="559" ht="15.75" customHeight="1">
      <c r="A559" s="2"/>
      <c r="B559" s="18"/>
      <c r="C559" s="18"/>
      <c r="D559" s="18">
        <f t="shared" si="145"/>
        <v>0</v>
      </c>
      <c r="E559" s="18">
        <f>B559*A552</f>
        <v>0</v>
      </c>
      <c r="F559" s="18">
        <f t="shared" si="146"/>
        <v>0</v>
      </c>
      <c r="G559" s="87"/>
      <c r="H559" s="18"/>
      <c r="I559" s="89">
        <f t="shared" si="147"/>
        <v>0</v>
      </c>
      <c r="J559" s="116"/>
      <c r="K559" s="3">
        <f t="shared" si="148"/>
        <v>0</v>
      </c>
      <c r="L559" s="3"/>
    </row>
    <row r="560" ht="15.75" customHeight="1">
      <c r="A560" s="2"/>
      <c r="B560" s="18"/>
      <c r="C560" s="18"/>
      <c r="D560" s="18">
        <f t="shared" si="145"/>
        <v>0</v>
      </c>
      <c r="E560" s="18">
        <f>B560*A552</f>
        <v>0</v>
      </c>
      <c r="F560" s="18">
        <f t="shared" si="146"/>
        <v>0</v>
      </c>
      <c r="G560" s="59"/>
      <c r="H560" s="18"/>
      <c r="I560" s="89">
        <f t="shared" si="147"/>
        <v>0</v>
      </c>
      <c r="J560" s="116"/>
      <c r="K560" s="3">
        <f t="shared" si="148"/>
        <v>0</v>
      </c>
      <c r="L560" s="3"/>
    </row>
    <row r="561" ht="15.75" customHeight="1">
      <c r="A561" s="2"/>
      <c r="B561" s="89"/>
      <c r="C561" s="89"/>
      <c r="D561" s="18">
        <f t="shared" si="145"/>
        <v>0</v>
      </c>
      <c r="E561" s="18">
        <f>B561*A552</f>
        <v>0</v>
      </c>
      <c r="F561" s="18">
        <f t="shared" si="146"/>
        <v>0</v>
      </c>
      <c r="G561" s="148" t="s">
        <v>528</v>
      </c>
      <c r="H561" s="18"/>
      <c r="I561" s="89">
        <f t="shared" si="147"/>
        <v>0</v>
      </c>
      <c r="J561" s="116"/>
      <c r="K561" s="3">
        <f t="shared" si="148"/>
        <v>0</v>
      </c>
      <c r="L561" s="3"/>
    </row>
    <row r="562" ht="15.75" customHeight="1">
      <c r="A562" s="2"/>
      <c r="B562" s="89"/>
      <c r="C562" s="89"/>
      <c r="D562" s="18">
        <f t="shared" si="145"/>
        <v>0</v>
      </c>
      <c r="E562" s="18">
        <f>B562*A552</f>
        <v>0</v>
      </c>
      <c r="F562" s="18">
        <f t="shared" si="146"/>
        <v>0</v>
      </c>
      <c r="G562" s="142"/>
      <c r="H562" s="18"/>
      <c r="I562" s="89">
        <f t="shared" si="147"/>
        <v>0</v>
      </c>
      <c r="J562" s="116"/>
      <c r="K562" s="3">
        <f t="shared" si="148"/>
        <v>0</v>
      </c>
      <c r="L562" s="3"/>
    </row>
    <row r="563" ht="15.75" customHeight="1">
      <c r="A563" s="1"/>
      <c r="B563" s="89"/>
      <c r="C563" s="89"/>
      <c r="D563" s="18">
        <f t="shared" si="145"/>
        <v>0</v>
      </c>
      <c r="E563" s="18">
        <f>B563*A552</f>
        <v>0</v>
      </c>
      <c r="F563" s="18">
        <f t="shared" si="146"/>
        <v>0</v>
      </c>
      <c r="G563" s="142"/>
      <c r="H563" s="18"/>
      <c r="I563" s="89">
        <f t="shared" si="147"/>
        <v>0</v>
      </c>
      <c r="J563" s="116"/>
      <c r="K563" s="3">
        <f t="shared" si="148"/>
        <v>0</v>
      </c>
      <c r="L563" s="3"/>
    </row>
    <row r="564" ht="15.75" customHeight="1">
      <c r="A564" s="1"/>
      <c r="B564" s="89"/>
      <c r="C564" s="89"/>
      <c r="D564" s="18">
        <f t="shared" si="145"/>
        <v>0</v>
      </c>
      <c r="E564" s="18">
        <f>B564*A552</f>
        <v>0</v>
      </c>
      <c r="F564" s="18">
        <f t="shared" si="146"/>
        <v>0</v>
      </c>
      <c r="G564" s="142"/>
      <c r="H564" s="18"/>
      <c r="I564" s="89">
        <f t="shared" si="147"/>
        <v>0</v>
      </c>
      <c r="J564" s="116"/>
      <c r="K564" s="3">
        <f t="shared" si="148"/>
        <v>0</v>
      </c>
      <c r="L564" s="3"/>
    </row>
    <row r="565" ht="15.75" customHeight="1">
      <c r="A565" s="31"/>
      <c r="B565" s="89"/>
      <c r="C565" s="89"/>
      <c r="D565" s="95">
        <f t="shared" si="145"/>
        <v>0</v>
      </c>
      <c r="E565" s="95">
        <f>B565*A552</f>
        <v>0</v>
      </c>
      <c r="F565" s="18">
        <f t="shared" si="146"/>
        <v>0</v>
      </c>
      <c r="G565" s="87"/>
      <c r="H565" s="18"/>
      <c r="I565" s="89">
        <f t="shared" si="147"/>
        <v>0</v>
      </c>
      <c r="J565" s="118"/>
      <c r="K565" s="3">
        <f t="shared" si="148"/>
        <v>0</v>
      </c>
      <c r="L565" s="3"/>
    </row>
    <row r="566" ht="15.75" customHeight="1">
      <c r="A566" s="31"/>
      <c r="B566" s="89"/>
      <c r="C566" s="89"/>
      <c r="D566" s="18">
        <f t="shared" si="145"/>
        <v>0</v>
      </c>
      <c r="E566" s="18">
        <f>B566*A552</f>
        <v>0</v>
      </c>
      <c r="F566" s="18">
        <f t="shared" si="146"/>
        <v>0</v>
      </c>
      <c r="G566" s="143">
        <f>F568/A552</f>
        <v>0</v>
      </c>
      <c r="H566" s="18"/>
      <c r="I566" s="89">
        <f t="shared" si="147"/>
        <v>0</v>
      </c>
      <c r="J566" s="3"/>
      <c r="K566" s="3">
        <f t="shared" si="148"/>
        <v>0</v>
      </c>
      <c r="L566" s="3"/>
    </row>
    <row r="567" ht="15.75" customHeight="1">
      <c r="A567" s="31"/>
      <c r="B567" s="89"/>
      <c r="C567" s="89"/>
      <c r="D567" s="18">
        <f t="shared" si="145"/>
        <v>0</v>
      </c>
      <c r="E567" s="18">
        <f>B567*A552</f>
        <v>0</v>
      </c>
      <c r="F567" s="18">
        <f t="shared" si="146"/>
        <v>0</v>
      </c>
      <c r="G567" s="142"/>
      <c r="H567" s="18"/>
      <c r="I567" s="89">
        <f t="shared" si="147"/>
        <v>0</v>
      </c>
      <c r="J567" s="3"/>
      <c r="K567" s="3">
        <f t="shared" si="148"/>
        <v>0</v>
      </c>
      <c r="L567" s="3"/>
    </row>
    <row r="568" ht="15.75" customHeight="1">
      <c r="A568" s="4" t="s">
        <v>495</v>
      </c>
      <c r="B568" s="97">
        <f>SUM(B554:B567)</f>
        <v>0</v>
      </c>
      <c r="C568" s="96"/>
      <c r="D568" s="97">
        <f t="shared" ref="D568:F568" si="149">SUM(D554:D567)</f>
        <v>0</v>
      </c>
      <c r="E568" s="97">
        <f t="shared" si="149"/>
        <v>0</v>
      </c>
      <c r="F568" s="97">
        <f t="shared" si="149"/>
        <v>0</v>
      </c>
      <c r="G568" s="87"/>
      <c r="H568" s="96"/>
      <c r="I568" s="97">
        <f t="shared" ref="I568:L568" si="150">SUM(I554:I567)</f>
        <v>0</v>
      </c>
      <c r="J568" s="98">
        <f t="shared" si="150"/>
        <v>0</v>
      </c>
      <c r="K568" s="98">
        <f t="shared" si="150"/>
        <v>0</v>
      </c>
      <c r="L568" s="98">
        <f t="shared" si="150"/>
        <v>0</v>
      </c>
    </row>
    <row r="569" ht="15.75" customHeight="1">
      <c r="A569" s="8"/>
      <c r="B569" s="184"/>
      <c r="C569" s="100"/>
      <c r="D569" s="100"/>
      <c r="E569" s="100"/>
      <c r="F569" s="100"/>
      <c r="G569" s="100"/>
      <c r="H569" s="100"/>
      <c r="I569" s="101" t="s">
        <v>496</v>
      </c>
      <c r="J569" s="100"/>
      <c r="K569" s="100"/>
      <c r="L569" s="101" t="s">
        <v>497</v>
      </c>
    </row>
    <row r="570" ht="15.75" customHeight="1">
      <c r="A570" s="8"/>
      <c r="B570" s="184"/>
      <c r="C570" s="100"/>
      <c r="D570" s="100"/>
      <c r="E570" s="100"/>
      <c r="F570" s="100"/>
      <c r="G570" s="100"/>
      <c r="H570" s="100"/>
      <c r="I570" s="104">
        <f>G566*A552</f>
        <v>0</v>
      </c>
      <c r="J570" s="100"/>
      <c r="K570" s="100"/>
      <c r="L570" s="104"/>
    </row>
    <row r="571" ht="15.75" customHeight="1">
      <c r="A571" s="8"/>
      <c r="B571" s="184"/>
      <c r="C571" s="100"/>
      <c r="D571" s="100"/>
      <c r="E571" s="100"/>
      <c r="F571" s="100"/>
      <c r="G571" s="100"/>
      <c r="H571" s="100"/>
      <c r="I571" s="107"/>
      <c r="J571" s="100"/>
      <c r="K571" s="100"/>
      <c r="L571" s="107"/>
    </row>
    <row r="572" ht="15.75" customHeight="1">
      <c r="A572" s="8"/>
      <c r="B572" s="34"/>
      <c r="C572" s="8"/>
      <c r="D572" s="8"/>
      <c r="E572" s="8"/>
      <c r="F572" s="8"/>
      <c r="G572" s="8"/>
      <c r="H572" s="8"/>
      <c r="I572" s="8"/>
      <c r="J572" s="8"/>
      <c r="K572" s="8"/>
      <c r="L572" s="8"/>
    </row>
    <row r="573" ht="15.75" customHeight="1">
      <c r="A573" s="66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6"/>
    </row>
    <row r="574" ht="15.75" customHeight="1">
      <c r="A574" s="78" t="s">
        <v>478</v>
      </c>
      <c r="B574" s="79" t="s">
        <v>479</v>
      </c>
      <c r="C574" s="75"/>
      <c r="D574" s="76"/>
      <c r="E574" s="80" t="s">
        <v>480</v>
      </c>
      <c r="F574" s="75"/>
      <c r="G574" s="76"/>
      <c r="H574" s="79" t="s">
        <v>481</v>
      </c>
      <c r="I574" s="75"/>
      <c r="J574" s="75"/>
      <c r="K574" s="75"/>
      <c r="L574" s="76"/>
    </row>
    <row r="575" ht="15.75" customHeight="1">
      <c r="A575" s="177">
        <v>4.0</v>
      </c>
      <c r="B575" s="82" t="s">
        <v>482</v>
      </c>
      <c r="C575" s="82" t="s">
        <v>483</v>
      </c>
      <c r="D575" s="82" t="s">
        <v>484</v>
      </c>
      <c r="E575" s="82" t="s">
        <v>485</v>
      </c>
      <c r="F575" s="82" t="s">
        <v>484</v>
      </c>
      <c r="G575" s="82" t="s">
        <v>524</v>
      </c>
      <c r="H575" s="82" t="s">
        <v>486</v>
      </c>
      <c r="I575" s="82" t="s">
        <v>487</v>
      </c>
      <c r="J575" s="147" t="s">
        <v>488</v>
      </c>
      <c r="K575" s="85" t="s">
        <v>489</v>
      </c>
      <c r="L575" s="85" t="s">
        <v>490</v>
      </c>
    </row>
    <row r="576" ht="15.75" customHeight="1">
      <c r="A576" s="86" t="s">
        <v>491</v>
      </c>
      <c r="B576" s="87"/>
      <c r="C576" s="87"/>
      <c r="D576" s="87"/>
      <c r="E576" s="87"/>
      <c r="F576" s="87"/>
      <c r="G576" s="87"/>
      <c r="H576" s="87"/>
      <c r="I576" s="87"/>
      <c r="J576" s="115"/>
      <c r="K576" s="87"/>
      <c r="L576" s="87"/>
    </row>
    <row r="577" ht="15.75" customHeight="1">
      <c r="A577" s="2"/>
      <c r="B577" s="89"/>
      <c r="C577" s="89"/>
      <c r="D577" s="18">
        <f t="shared" ref="D577:D590" si="151">C577*B577</f>
        <v>0</v>
      </c>
      <c r="E577" s="18">
        <f>B577*A575</f>
        <v>0</v>
      </c>
      <c r="F577" s="18">
        <f t="shared" ref="F577:F590" si="152">E577*C577</f>
        <v>0</v>
      </c>
      <c r="G577" s="140">
        <v>0.0</v>
      </c>
      <c r="H577" s="18"/>
      <c r="I577" s="89">
        <f t="shared" ref="I577:I590" si="153">H577*E577</f>
        <v>0</v>
      </c>
      <c r="J577" s="116"/>
      <c r="K577" s="3">
        <f t="shared" ref="K577:K590" si="154">J577*I577</f>
        <v>0</v>
      </c>
      <c r="L577" s="3"/>
    </row>
    <row r="578" ht="15.75" customHeight="1">
      <c r="A578" s="2"/>
      <c r="B578" s="89"/>
      <c r="C578" s="89"/>
      <c r="D578" s="18">
        <f t="shared" si="151"/>
        <v>0</v>
      </c>
      <c r="E578" s="18">
        <f>B578*A575</f>
        <v>0</v>
      </c>
      <c r="F578" s="18">
        <f t="shared" si="152"/>
        <v>0</v>
      </c>
      <c r="G578" s="87"/>
      <c r="H578" s="18"/>
      <c r="I578" s="89">
        <f t="shared" si="153"/>
        <v>0</v>
      </c>
      <c r="J578" s="116"/>
      <c r="K578" s="3">
        <f t="shared" si="154"/>
        <v>0</v>
      </c>
      <c r="L578" s="3"/>
    </row>
    <row r="579" ht="15.75" customHeight="1">
      <c r="A579" s="2"/>
      <c r="B579" s="18"/>
      <c r="C579" s="18"/>
      <c r="D579" s="18">
        <f t="shared" si="151"/>
        <v>0</v>
      </c>
      <c r="E579" s="18">
        <f>B579*A575</f>
        <v>0</v>
      </c>
      <c r="F579" s="18">
        <f t="shared" si="152"/>
        <v>0</v>
      </c>
      <c r="G579" s="148" t="s">
        <v>527</v>
      </c>
      <c r="H579" s="18"/>
      <c r="I579" s="89">
        <f t="shared" si="153"/>
        <v>0</v>
      </c>
      <c r="J579" s="116"/>
      <c r="K579" s="3">
        <f t="shared" si="154"/>
        <v>0</v>
      </c>
      <c r="L579" s="3"/>
    </row>
    <row r="580" ht="15.75" customHeight="1">
      <c r="A580" s="2"/>
      <c r="B580" s="18"/>
      <c r="C580" s="18"/>
      <c r="D580" s="18">
        <f t="shared" si="151"/>
        <v>0</v>
      </c>
      <c r="E580" s="18">
        <f>B580*A575</f>
        <v>0</v>
      </c>
      <c r="F580" s="18">
        <f t="shared" si="152"/>
        <v>0</v>
      </c>
      <c r="G580" s="142"/>
      <c r="H580" s="18"/>
      <c r="I580" s="89">
        <f t="shared" si="153"/>
        <v>0</v>
      </c>
      <c r="J580" s="116"/>
      <c r="K580" s="3">
        <f t="shared" si="154"/>
        <v>0</v>
      </c>
      <c r="L580" s="3"/>
    </row>
    <row r="581" ht="15.75" customHeight="1">
      <c r="A581" s="2"/>
      <c r="B581" s="18"/>
      <c r="C581" s="18"/>
      <c r="D581" s="18">
        <f t="shared" si="151"/>
        <v>0</v>
      </c>
      <c r="E581" s="18">
        <f>B581*A575</f>
        <v>0</v>
      </c>
      <c r="F581" s="18">
        <f t="shared" si="152"/>
        <v>0</v>
      </c>
      <c r="G581" s="142"/>
      <c r="H581" s="18"/>
      <c r="I581" s="89">
        <f t="shared" si="153"/>
        <v>0</v>
      </c>
      <c r="J581" s="116"/>
      <c r="K581" s="3">
        <f t="shared" si="154"/>
        <v>0</v>
      </c>
      <c r="L581" s="3"/>
    </row>
    <row r="582" ht="15.75" customHeight="1">
      <c r="A582" s="2"/>
      <c r="B582" s="18"/>
      <c r="C582" s="18"/>
      <c r="D582" s="18">
        <f t="shared" si="151"/>
        <v>0</v>
      </c>
      <c r="E582" s="18">
        <f>B582*A575</f>
        <v>0</v>
      </c>
      <c r="F582" s="18">
        <f t="shared" si="152"/>
        <v>0</v>
      </c>
      <c r="G582" s="87"/>
      <c r="H582" s="18"/>
      <c r="I582" s="89">
        <f t="shared" si="153"/>
        <v>0</v>
      </c>
      <c r="J582" s="116"/>
      <c r="K582" s="3">
        <f t="shared" si="154"/>
        <v>0</v>
      </c>
      <c r="L582" s="3"/>
    </row>
    <row r="583" ht="15.75" customHeight="1">
      <c r="A583" s="2"/>
      <c r="B583" s="18"/>
      <c r="C583" s="18"/>
      <c r="D583" s="18">
        <f t="shared" si="151"/>
        <v>0</v>
      </c>
      <c r="E583" s="18">
        <f>B583*A575</f>
        <v>0</v>
      </c>
      <c r="F583" s="18">
        <f t="shared" si="152"/>
        <v>0</v>
      </c>
      <c r="G583" s="59"/>
      <c r="H583" s="18"/>
      <c r="I583" s="89">
        <f t="shared" si="153"/>
        <v>0</v>
      </c>
      <c r="J583" s="116"/>
      <c r="K583" s="3">
        <f t="shared" si="154"/>
        <v>0</v>
      </c>
      <c r="L583" s="3"/>
    </row>
    <row r="584" ht="15.75" customHeight="1">
      <c r="A584" s="2"/>
      <c r="B584" s="89"/>
      <c r="C584" s="89"/>
      <c r="D584" s="18">
        <f t="shared" si="151"/>
        <v>0</v>
      </c>
      <c r="E584" s="18">
        <f>B584*A575</f>
        <v>0</v>
      </c>
      <c r="F584" s="18">
        <f t="shared" si="152"/>
        <v>0</v>
      </c>
      <c r="G584" s="148" t="s">
        <v>528</v>
      </c>
      <c r="H584" s="18"/>
      <c r="I584" s="89">
        <f t="shared" si="153"/>
        <v>0</v>
      </c>
      <c r="J584" s="116"/>
      <c r="K584" s="3">
        <f t="shared" si="154"/>
        <v>0</v>
      </c>
      <c r="L584" s="3"/>
    </row>
    <row r="585" ht="15.75" customHeight="1">
      <c r="A585" s="2"/>
      <c r="B585" s="89"/>
      <c r="C585" s="89"/>
      <c r="D585" s="18">
        <f t="shared" si="151"/>
        <v>0</v>
      </c>
      <c r="E585" s="18">
        <f>B585*A575</f>
        <v>0</v>
      </c>
      <c r="F585" s="18">
        <f t="shared" si="152"/>
        <v>0</v>
      </c>
      <c r="G585" s="142"/>
      <c r="H585" s="18"/>
      <c r="I585" s="89">
        <f t="shared" si="153"/>
        <v>0</v>
      </c>
      <c r="J585" s="116"/>
      <c r="K585" s="3">
        <f t="shared" si="154"/>
        <v>0</v>
      </c>
      <c r="L585" s="3"/>
    </row>
    <row r="586" ht="15.75" customHeight="1">
      <c r="A586" s="1"/>
      <c r="B586" s="89"/>
      <c r="C586" s="89"/>
      <c r="D586" s="18">
        <f t="shared" si="151"/>
        <v>0</v>
      </c>
      <c r="E586" s="18">
        <f>B586*A575</f>
        <v>0</v>
      </c>
      <c r="F586" s="18">
        <f t="shared" si="152"/>
        <v>0</v>
      </c>
      <c r="G586" s="142"/>
      <c r="H586" s="18"/>
      <c r="I586" s="89">
        <f t="shared" si="153"/>
        <v>0</v>
      </c>
      <c r="J586" s="116"/>
      <c r="K586" s="3">
        <f t="shared" si="154"/>
        <v>0</v>
      </c>
      <c r="L586" s="3"/>
    </row>
    <row r="587" ht="15.75" customHeight="1">
      <c r="A587" s="1"/>
      <c r="B587" s="89"/>
      <c r="C587" s="89"/>
      <c r="D587" s="18">
        <f t="shared" si="151"/>
        <v>0</v>
      </c>
      <c r="E587" s="18">
        <f>B587*A575</f>
        <v>0</v>
      </c>
      <c r="F587" s="18">
        <f t="shared" si="152"/>
        <v>0</v>
      </c>
      <c r="G587" s="142"/>
      <c r="H587" s="18"/>
      <c r="I587" s="89">
        <f t="shared" si="153"/>
        <v>0</v>
      </c>
      <c r="J587" s="116"/>
      <c r="K587" s="3">
        <f t="shared" si="154"/>
        <v>0</v>
      </c>
      <c r="L587" s="3"/>
    </row>
    <row r="588" ht="15.75" customHeight="1">
      <c r="A588" s="31"/>
      <c r="B588" s="89"/>
      <c r="C588" s="89"/>
      <c r="D588" s="95">
        <f t="shared" si="151"/>
        <v>0</v>
      </c>
      <c r="E588" s="95">
        <f>B588*A575</f>
        <v>0</v>
      </c>
      <c r="F588" s="18">
        <f t="shared" si="152"/>
        <v>0</v>
      </c>
      <c r="G588" s="87"/>
      <c r="H588" s="18"/>
      <c r="I588" s="89">
        <f t="shared" si="153"/>
        <v>0</v>
      </c>
      <c r="J588" s="118"/>
      <c r="K588" s="3">
        <f t="shared" si="154"/>
        <v>0</v>
      </c>
      <c r="L588" s="3"/>
    </row>
    <row r="589" ht="15.75" customHeight="1">
      <c r="A589" s="31"/>
      <c r="B589" s="89"/>
      <c r="C589" s="89"/>
      <c r="D589" s="18">
        <f t="shared" si="151"/>
        <v>0</v>
      </c>
      <c r="E589" s="18">
        <f>B589*A575</f>
        <v>0</v>
      </c>
      <c r="F589" s="18">
        <f t="shared" si="152"/>
        <v>0</v>
      </c>
      <c r="G589" s="143">
        <f>F591/A575</f>
        <v>0</v>
      </c>
      <c r="H589" s="18"/>
      <c r="I589" s="89">
        <f t="shared" si="153"/>
        <v>0</v>
      </c>
      <c r="J589" s="3"/>
      <c r="K589" s="3">
        <f t="shared" si="154"/>
        <v>0</v>
      </c>
      <c r="L589" s="3"/>
    </row>
    <row r="590" ht="15.75" customHeight="1">
      <c r="A590" s="31"/>
      <c r="B590" s="89"/>
      <c r="C590" s="89"/>
      <c r="D590" s="18">
        <f t="shared" si="151"/>
        <v>0</v>
      </c>
      <c r="E590" s="18">
        <f>B590*A575</f>
        <v>0</v>
      </c>
      <c r="F590" s="18">
        <f t="shared" si="152"/>
        <v>0</v>
      </c>
      <c r="G590" s="142"/>
      <c r="H590" s="18"/>
      <c r="I590" s="89">
        <f t="shared" si="153"/>
        <v>0</v>
      </c>
      <c r="J590" s="3"/>
      <c r="K590" s="3">
        <f t="shared" si="154"/>
        <v>0</v>
      </c>
      <c r="L590" s="3"/>
    </row>
    <row r="591" ht="15.75" customHeight="1">
      <c r="A591" s="4" t="s">
        <v>495</v>
      </c>
      <c r="B591" s="97">
        <f>SUM(B577:B590)</f>
        <v>0</v>
      </c>
      <c r="C591" s="96"/>
      <c r="D591" s="97">
        <f t="shared" ref="D591:F591" si="155">SUM(D577:D590)</f>
        <v>0</v>
      </c>
      <c r="E591" s="97">
        <f t="shared" si="155"/>
        <v>0</v>
      </c>
      <c r="F591" s="97">
        <f t="shared" si="155"/>
        <v>0</v>
      </c>
      <c r="G591" s="87"/>
      <c r="H591" s="96"/>
      <c r="I591" s="97">
        <f t="shared" ref="I591:L591" si="156">SUM(I577:I590)</f>
        <v>0</v>
      </c>
      <c r="J591" s="98">
        <f t="shared" si="156"/>
        <v>0</v>
      </c>
      <c r="K591" s="98">
        <f t="shared" si="156"/>
        <v>0</v>
      </c>
      <c r="L591" s="98">
        <f t="shared" si="156"/>
        <v>0</v>
      </c>
    </row>
    <row r="592" ht="15.75" customHeight="1">
      <c r="A592" s="8"/>
      <c r="B592" s="184"/>
      <c r="C592" s="100"/>
      <c r="D592" s="100"/>
      <c r="E592" s="100"/>
      <c r="F592" s="100"/>
      <c r="G592" s="100"/>
      <c r="H592" s="100"/>
      <c r="I592" s="101" t="s">
        <v>496</v>
      </c>
      <c r="J592" s="100"/>
      <c r="K592" s="100"/>
      <c r="L592" s="101" t="s">
        <v>497</v>
      </c>
    </row>
    <row r="593" ht="15.75" customHeight="1">
      <c r="A593" s="8"/>
      <c r="B593" s="184"/>
      <c r="C593" s="100"/>
      <c r="D593" s="100"/>
      <c r="E593" s="100"/>
      <c r="F593" s="100"/>
      <c r="G593" s="100"/>
      <c r="H593" s="100"/>
      <c r="I593" s="104">
        <f>G589*A575</f>
        <v>0</v>
      </c>
      <c r="J593" s="100"/>
      <c r="K593" s="100"/>
      <c r="L593" s="104"/>
    </row>
    <row r="594" ht="15.75" customHeight="1">
      <c r="A594" s="8"/>
      <c r="B594" s="34"/>
      <c r="C594" s="8"/>
      <c r="D594" s="8"/>
      <c r="E594" s="8"/>
      <c r="F594" s="8"/>
      <c r="G594" s="8"/>
      <c r="H594" s="8"/>
      <c r="I594" s="8"/>
      <c r="J594" s="8"/>
      <c r="K594" s="8"/>
      <c r="L594" s="8"/>
    </row>
    <row r="595" ht="15.75" customHeight="1">
      <c r="A595" s="8"/>
      <c r="B595" s="34"/>
      <c r="C595" s="8"/>
      <c r="D595" s="8"/>
      <c r="E595" s="8"/>
      <c r="F595" s="8"/>
      <c r="G595" s="8"/>
      <c r="H595" s="8"/>
      <c r="I595" s="8"/>
      <c r="J595" s="8"/>
      <c r="K595" s="8"/>
      <c r="L595" s="8"/>
    </row>
    <row r="596" ht="15.75" customHeight="1">
      <c r="A596" s="66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6"/>
    </row>
    <row r="597" ht="15.75" customHeight="1">
      <c r="A597" s="78" t="s">
        <v>478</v>
      </c>
      <c r="B597" s="79" t="s">
        <v>479</v>
      </c>
      <c r="C597" s="75"/>
      <c r="D597" s="76"/>
      <c r="E597" s="80" t="s">
        <v>480</v>
      </c>
      <c r="F597" s="75"/>
      <c r="G597" s="76"/>
      <c r="H597" s="79" t="s">
        <v>481</v>
      </c>
      <c r="I597" s="75"/>
      <c r="J597" s="75"/>
      <c r="K597" s="75"/>
      <c r="L597" s="76"/>
    </row>
    <row r="598" ht="15.75" customHeight="1">
      <c r="A598" s="177">
        <v>4.0</v>
      </c>
      <c r="B598" s="82" t="s">
        <v>482</v>
      </c>
      <c r="C598" s="82" t="s">
        <v>483</v>
      </c>
      <c r="D598" s="82" t="s">
        <v>484</v>
      </c>
      <c r="E598" s="82" t="s">
        <v>485</v>
      </c>
      <c r="F598" s="82" t="s">
        <v>484</v>
      </c>
      <c r="G598" s="82" t="s">
        <v>524</v>
      </c>
      <c r="H598" s="82" t="s">
        <v>486</v>
      </c>
      <c r="I598" s="82" t="s">
        <v>487</v>
      </c>
      <c r="J598" s="147" t="s">
        <v>488</v>
      </c>
      <c r="K598" s="85" t="s">
        <v>489</v>
      </c>
      <c r="L598" s="85" t="s">
        <v>490</v>
      </c>
    </row>
    <row r="599" ht="15.75" customHeight="1">
      <c r="A599" s="86" t="s">
        <v>491</v>
      </c>
      <c r="B599" s="87"/>
      <c r="C599" s="87"/>
      <c r="D599" s="87"/>
      <c r="E599" s="87"/>
      <c r="F599" s="87"/>
      <c r="G599" s="87"/>
      <c r="H599" s="87"/>
      <c r="I599" s="87"/>
      <c r="J599" s="115"/>
      <c r="K599" s="87"/>
      <c r="L599" s="87"/>
    </row>
    <row r="600" ht="15.75" customHeight="1">
      <c r="A600" s="2"/>
      <c r="B600" s="89"/>
      <c r="C600" s="89"/>
      <c r="D600" s="18">
        <f t="shared" ref="D600:D613" si="157">C600*B600</f>
        <v>0</v>
      </c>
      <c r="E600" s="18">
        <f>B600*A598</f>
        <v>0</v>
      </c>
      <c r="F600" s="18">
        <f t="shared" ref="F600:F613" si="158">E600*C600</f>
        <v>0</v>
      </c>
      <c r="G600" s="140">
        <v>0.0</v>
      </c>
      <c r="H600" s="18"/>
      <c r="I600" s="89">
        <f t="shared" ref="I600:I613" si="159">H600*E600</f>
        <v>0</v>
      </c>
      <c r="J600" s="116"/>
      <c r="K600" s="3">
        <f t="shared" ref="K600:K613" si="160">J600*I600</f>
        <v>0</v>
      </c>
      <c r="L600" s="3"/>
    </row>
    <row r="601" ht="15.75" customHeight="1">
      <c r="A601" s="2"/>
      <c r="B601" s="89"/>
      <c r="C601" s="89"/>
      <c r="D601" s="18">
        <f t="shared" si="157"/>
        <v>0</v>
      </c>
      <c r="E601" s="18">
        <f>B601*A598</f>
        <v>0</v>
      </c>
      <c r="F601" s="18">
        <f t="shared" si="158"/>
        <v>0</v>
      </c>
      <c r="G601" s="87"/>
      <c r="H601" s="18"/>
      <c r="I601" s="89">
        <f t="shared" si="159"/>
        <v>0</v>
      </c>
      <c r="J601" s="116"/>
      <c r="K601" s="3">
        <f t="shared" si="160"/>
        <v>0</v>
      </c>
      <c r="L601" s="3"/>
    </row>
    <row r="602" ht="15.75" customHeight="1">
      <c r="A602" s="2"/>
      <c r="B602" s="18"/>
      <c r="C602" s="18"/>
      <c r="D602" s="18">
        <f t="shared" si="157"/>
        <v>0</v>
      </c>
      <c r="E602" s="18">
        <f>B602*A598</f>
        <v>0</v>
      </c>
      <c r="F602" s="18">
        <f t="shared" si="158"/>
        <v>0</v>
      </c>
      <c r="G602" s="148" t="s">
        <v>527</v>
      </c>
      <c r="H602" s="18"/>
      <c r="I602" s="89">
        <f t="shared" si="159"/>
        <v>0</v>
      </c>
      <c r="J602" s="116"/>
      <c r="K602" s="3">
        <f t="shared" si="160"/>
        <v>0</v>
      </c>
      <c r="L602" s="3"/>
    </row>
    <row r="603" ht="15.75" customHeight="1">
      <c r="A603" s="2"/>
      <c r="B603" s="18"/>
      <c r="C603" s="18"/>
      <c r="D603" s="18">
        <f t="shared" si="157"/>
        <v>0</v>
      </c>
      <c r="E603" s="18">
        <f>B603*A598</f>
        <v>0</v>
      </c>
      <c r="F603" s="18">
        <f t="shared" si="158"/>
        <v>0</v>
      </c>
      <c r="G603" s="142"/>
      <c r="H603" s="18"/>
      <c r="I603" s="89">
        <f t="shared" si="159"/>
        <v>0</v>
      </c>
      <c r="J603" s="116"/>
      <c r="K603" s="3">
        <f t="shared" si="160"/>
        <v>0</v>
      </c>
      <c r="L603" s="3"/>
    </row>
    <row r="604" ht="15.75" customHeight="1">
      <c r="A604" s="2"/>
      <c r="B604" s="18"/>
      <c r="C604" s="18"/>
      <c r="D604" s="18">
        <f t="shared" si="157"/>
        <v>0</v>
      </c>
      <c r="E604" s="18">
        <f>B604*A598</f>
        <v>0</v>
      </c>
      <c r="F604" s="18">
        <f t="shared" si="158"/>
        <v>0</v>
      </c>
      <c r="G604" s="142"/>
      <c r="H604" s="18"/>
      <c r="I604" s="89">
        <f t="shared" si="159"/>
        <v>0</v>
      </c>
      <c r="J604" s="116"/>
      <c r="K604" s="3">
        <f t="shared" si="160"/>
        <v>0</v>
      </c>
      <c r="L604" s="3"/>
    </row>
    <row r="605" ht="15.75" customHeight="1">
      <c r="A605" s="2"/>
      <c r="B605" s="18"/>
      <c r="C605" s="18"/>
      <c r="D605" s="18">
        <f t="shared" si="157"/>
        <v>0</v>
      </c>
      <c r="E605" s="18">
        <f>B605*A598</f>
        <v>0</v>
      </c>
      <c r="F605" s="18">
        <f t="shared" si="158"/>
        <v>0</v>
      </c>
      <c r="G605" s="87"/>
      <c r="H605" s="18"/>
      <c r="I605" s="89">
        <f t="shared" si="159"/>
        <v>0</v>
      </c>
      <c r="J605" s="116"/>
      <c r="K605" s="3">
        <f t="shared" si="160"/>
        <v>0</v>
      </c>
      <c r="L605" s="3"/>
    </row>
    <row r="606" ht="15.75" customHeight="1">
      <c r="A606" s="2"/>
      <c r="B606" s="18"/>
      <c r="C606" s="18"/>
      <c r="D606" s="18">
        <f t="shared" si="157"/>
        <v>0</v>
      </c>
      <c r="E606" s="18">
        <f>B606*A598</f>
        <v>0</v>
      </c>
      <c r="F606" s="18">
        <f t="shared" si="158"/>
        <v>0</v>
      </c>
      <c r="G606" s="59"/>
      <c r="H606" s="18"/>
      <c r="I606" s="89">
        <f t="shared" si="159"/>
        <v>0</v>
      </c>
      <c r="J606" s="116"/>
      <c r="K606" s="3">
        <f t="shared" si="160"/>
        <v>0</v>
      </c>
      <c r="L606" s="3"/>
    </row>
    <row r="607" ht="15.75" customHeight="1">
      <c r="A607" s="2"/>
      <c r="B607" s="89"/>
      <c r="C607" s="89"/>
      <c r="D607" s="18">
        <f t="shared" si="157"/>
        <v>0</v>
      </c>
      <c r="E607" s="18">
        <f>B607*A598</f>
        <v>0</v>
      </c>
      <c r="F607" s="18">
        <f t="shared" si="158"/>
        <v>0</v>
      </c>
      <c r="G607" s="148" t="s">
        <v>528</v>
      </c>
      <c r="H607" s="18"/>
      <c r="I607" s="89">
        <f t="shared" si="159"/>
        <v>0</v>
      </c>
      <c r="J607" s="116"/>
      <c r="K607" s="3">
        <f t="shared" si="160"/>
        <v>0</v>
      </c>
      <c r="L607" s="3"/>
    </row>
    <row r="608" ht="15.75" customHeight="1">
      <c r="A608" s="2"/>
      <c r="B608" s="89"/>
      <c r="C608" s="89"/>
      <c r="D608" s="18">
        <f t="shared" si="157"/>
        <v>0</v>
      </c>
      <c r="E608" s="18">
        <f>B608*A598</f>
        <v>0</v>
      </c>
      <c r="F608" s="18">
        <f t="shared" si="158"/>
        <v>0</v>
      </c>
      <c r="G608" s="142"/>
      <c r="H608" s="18"/>
      <c r="I608" s="89">
        <f t="shared" si="159"/>
        <v>0</v>
      </c>
      <c r="J608" s="116"/>
      <c r="K608" s="3">
        <f t="shared" si="160"/>
        <v>0</v>
      </c>
      <c r="L608" s="3"/>
    </row>
    <row r="609" ht="15.75" customHeight="1">
      <c r="A609" s="1"/>
      <c r="B609" s="89"/>
      <c r="C609" s="89"/>
      <c r="D609" s="18">
        <f t="shared" si="157"/>
        <v>0</v>
      </c>
      <c r="E609" s="18">
        <f>B609*A598</f>
        <v>0</v>
      </c>
      <c r="F609" s="18">
        <f t="shared" si="158"/>
        <v>0</v>
      </c>
      <c r="G609" s="142"/>
      <c r="H609" s="18"/>
      <c r="I609" s="89">
        <f t="shared" si="159"/>
        <v>0</v>
      </c>
      <c r="J609" s="116"/>
      <c r="K609" s="3">
        <f t="shared" si="160"/>
        <v>0</v>
      </c>
      <c r="L609" s="3"/>
    </row>
    <row r="610" ht="15.75" customHeight="1">
      <c r="A610" s="1"/>
      <c r="B610" s="89"/>
      <c r="C610" s="89"/>
      <c r="D610" s="18">
        <f t="shared" si="157"/>
        <v>0</v>
      </c>
      <c r="E610" s="18">
        <f>B610*A598</f>
        <v>0</v>
      </c>
      <c r="F610" s="18">
        <f t="shared" si="158"/>
        <v>0</v>
      </c>
      <c r="G610" s="142"/>
      <c r="H610" s="18"/>
      <c r="I610" s="89">
        <f t="shared" si="159"/>
        <v>0</v>
      </c>
      <c r="J610" s="116"/>
      <c r="K610" s="3">
        <f t="shared" si="160"/>
        <v>0</v>
      </c>
      <c r="L610" s="3"/>
    </row>
    <row r="611" ht="15.75" customHeight="1">
      <c r="A611" s="31"/>
      <c r="B611" s="89"/>
      <c r="C611" s="89"/>
      <c r="D611" s="95">
        <f t="shared" si="157"/>
        <v>0</v>
      </c>
      <c r="E611" s="95">
        <f>B611*A598</f>
        <v>0</v>
      </c>
      <c r="F611" s="18">
        <f t="shared" si="158"/>
        <v>0</v>
      </c>
      <c r="G611" s="87"/>
      <c r="H611" s="18"/>
      <c r="I611" s="89">
        <f t="shared" si="159"/>
        <v>0</v>
      </c>
      <c r="J611" s="118"/>
      <c r="K611" s="3">
        <f t="shared" si="160"/>
        <v>0</v>
      </c>
      <c r="L611" s="3"/>
    </row>
    <row r="612" ht="15.75" customHeight="1">
      <c r="A612" s="31"/>
      <c r="B612" s="89"/>
      <c r="C612" s="89"/>
      <c r="D612" s="18">
        <f t="shared" si="157"/>
        <v>0</v>
      </c>
      <c r="E612" s="18">
        <f>B612*A598</f>
        <v>0</v>
      </c>
      <c r="F612" s="18">
        <f t="shared" si="158"/>
        <v>0</v>
      </c>
      <c r="G612" s="143">
        <f>F614/A598</f>
        <v>0</v>
      </c>
      <c r="H612" s="18"/>
      <c r="I612" s="89">
        <f t="shared" si="159"/>
        <v>0</v>
      </c>
      <c r="J612" s="3"/>
      <c r="K612" s="3">
        <f t="shared" si="160"/>
        <v>0</v>
      </c>
      <c r="L612" s="3"/>
    </row>
    <row r="613" ht="15.75" customHeight="1">
      <c r="A613" s="31"/>
      <c r="B613" s="89"/>
      <c r="C613" s="89"/>
      <c r="D613" s="18">
        <f t="shared" si="157"/>
        <v>0</v>
      </c>
      <c r="E613" s="18">
        <f>B613*A598</f>
        <v>0</v>
      </c>
      <c r="F613" s="18">
        <f t="shared" si="158"/>
        <v>0</v>
      </c>
      <c r="G613" s="142"/>
      <c r="H613" s="18"/>
      <c r="I613" s="89">
        <f t="shared" si="159"/>
        <v>0</v>
      </c>
      <c r="J613" s="3"/>
      <c r="K613" s="3">
        <f t="shared" si="160"/>
        <v>0</v>
      </c>
      <c r="L613" s="3"/>
    </row>
    <row r="614" ht="15.75" customHeight="1">
      <c r="A614" s="4" t="s">
        <v>495</v>
      </c>
      <c r="B614" s="97">
        <f>SUM(B600:B613)</f>
        <v>0</v>
      </c>
      <c r="C614" s="96"/>
      <c r="D614" s="97">
        <f t="shared" ref="D614:F614" si="161">SUM(D600:D613)</f>
        <v>0</v>
      </c>
      <c r="E614" s="97">
        <f t="shared" si="161"/>
        <v>0</v>
      </c>
      <c r="F614" s="97">
        <f t="shared" si="161"/>
        <v>0</v>
      </c>
      <c r="G614" s="87"/>
      <c r="H614" s="96"/>
      <c r="I614" s="97">
        <f t="shared" ref="I614:L614" si="162">SUM(I600:I613)</f>
        <v>0</v>
      </c>
      <c r="J614" s="98">
        <f t="shared" si="162"/>
        <v>0</v>
      </c>
      <c r="K614" s="98">
        <f t="shared" si="162"/>
        <v>0</v>
      </c>
      <c r="L614" s="98">
        <f t="shared" si="162"/>
        <v>0</v>
      </c>
    </row>
    <row r="615" ht="15.75" customHeight="1">
      <c r="A615" s="8"/>
      <c r="B615" s="184"/>
      <c r="C615" s="100"/>
      <c r="D615" s="100"/>
      <c r="E615" s="100"/>
      <c r="F615" s="100"/>
      <c r="G615" s="100"/>
      <c r="H615" s="100"/>
      <c r="I615" s="101" t="s">
        <v>496</v>
      </c>
      <c r="J615" s="100"/>
      <c r="K615" s="100"/>
      <c r="L615" s="101" t="s">
        <v>497</v>
      </c>
    </row>
    <row r="616" ht="15.75" customHeight="1">
      <c r="A616" s="8"/>
      <c r="B616" s="184"/>
      <c r="C616" s="100"/>
      <c r="D616" s="100"/>
      <c r="E616" s="100"/>
      <c r="F616" s="100"/>
      <c r="G616" s="100"/>
      <c r="H616" s="100"/>
      <c r="I616" s="104">
        <f>G612*A598</f>
        <v>0</v>
      </c>
      <c r="J616" s="100"/>
      <c r="K616" s="100"/>
      <c r="L616" s="104"/>
    </row>
    <row r="617" ht="15.75" customHeight="1">
      <c r="A617" s="8"/>
      <c r="B617" s="34"/>
      <c r="C617" s="8"/>
      <c r="D617" s="8"/>
      <c r="E617" s="8"/>
      <c r="F617" s="8"/>
      <c r="G617" s="8"/>
      <c r="H617" s="8"/>
      <c r="I617" s="8"/>
      <c r="J617" s="8"/>
      <c r="K617" s="8"/>
      <c r="L617" s="8"/>
    </row>
    <row r="618" ht="15.75" customHeight="1">
      <c r="A618" s="8"/>
      <c r="B618" s="34"/>
      <c r="C618" s="8"/>
      <c r="D618" s="8"/>
      <c r="E618" s="8"/>
      <c r="F618" s="8"/>
      <c r="G618" s="8"/>
      <c r="H618" s="8"/>
      <c r="I618" s="8"/>
      <c r="J618" s="8"/>
      <c r="K618" s="8"/>
      <c r="L618" s="8"/>
    </row>
    <row r="619" ht="15.75" customHeight="1">
      <c r="A619" s="78" t="s">
        <v>478</v>
      </c>
      <c r="B619" s="79" t="s">
        <v>479</v>
      </c>
      <c r="C619" s="75"/>
      <c r="D619" s="76"/>
      <c r="E619" s="80" t="s">
        <v>480</v>
      </c>
      <c r="F619" s="75"/>
      <c r="G619" s="76"/>
      <c r="H619" s="79" t="s">
        <v>481</v>
      </c>
      <c r="I619" s="75"/>
      <c r="J619" s="75"/>
      <c r="K619" s="75"/>
      <c r="L619" s="76"/>
    </row>
    <row r="620" ht="15.75" customHeight="1">
      <c r="A620" s="177">
        <v>4.0</v>
      </c>
      <c r="B620" s="82" t="s">
        <v>482</v>
      </c>
      <c r="C620" s="82" t="s">
        <v>483</v>
      </c>
      <c r="D620" s="82" t="s">
        <v>484</v>
      </c>
      <c r="E620" s="82" t="s">
        <v>485</v>
      </c>
      <c r="F620" s="82" t="s">
        <v>484</v>
      </c>
      <c r="G620" s="82" t="s">
        <v>524</v>
      </c>
      <c r="H620" s="82" t="s">
        <v>486</v>
      </c>
      <c r="I620" s="82" t="s">
        <v>487</v>
      </c>
      <c r="J620" s="147" t="s">
        <v>488</v>
      </c>
      <c r="K620" s="85" t="s">
        <v>489</v>
      </c>
      <c r="L620" s="85" t="s">
        <v>490</v>
      </c>
    </row>
    <row r="621" ht="15.75" customHeight="1">
      <c r="A621" s="86" t="s">
        <v>491</v>
      </c>
      <c r="B621" s="87"/>
      <c r="C621" s="87"/>
      <c r="D621" s="87"/>
      <c r="E621" s="87"/>
      <c r="F621" s="87"/>
      <c r="G621" s="87"/>
      <c r="H621" s="87"/>
      <c r="I621" s="87"/>
      <c r="J621" s="115"/>
      <c r="K621" s="87"/>
      <c r="L621" s="87"/>
    </row>
    <row r="622" ht="15.75" customHeight="1">
      <c r="A622" s="2"/>
      <c r="B622" s="89"/>
      <c r="C622" s="89"/>
      <c r="D622" s="18">
        <f t="shared" ref="D622:D635" si="163">C622*B622</f>
        <v>0</v>
      </c>
      <c r="E622" s="18">
        <f>B622*A620</f>
        <v>0</v>
      </c>
      <c r="F622" s="18">
        <f t="shared" ref="F622:F635" si="164">E622*C622</f>
        <v>0</v>
      </c>
      <c r="G622" s="140">
        <v>0.0</v>
      </c>
      <c r="H622" s="18"/>
      <c r="I622" s="89">
        <f t="shared" ref="I622:I635" si="165">H622*E622</f>
        <v>0</v>
      </c>
      <c r="J622" s="116"/>
      <c r="K622" s="3">
        <f t="shared" ref="K622:K635" si="166">J622*I622</f>
        <v>0</v>
      </c>
      <c r="L622" s="3"/>
    </row>
    <row r="623" ht="15.75" customHeight="1">
      <c r="A623" s="2"/>
      <c r="B623" s="89"/>
      <c r="C623" s="89"/>
      <c r="D623" s="18">
        <f t="shared" si="163"/>
        <v>0</v>
      </c>
      <c r="E623" s="18">
        <f>B623*A620</f>
        <v>0</v>
      </c>
      <c r="F623" s="18">
        <f t="shared" si="164"/>
        <v>0</v>
      </c>
      <c r="G623" s="87"/>
      <c r="H623" s="18"/>
      <c r="I623" s="89">
        <f t="shared" si="165"/>
        <v>0</v>
      </c>
      <c r="J623" s="116"/>
      <c r="K623" s="3">
        <f t="shared" si="166"/>
        <v>0</v>
      </c>
      <c r="L623" s="3"/>
    </row>
    <row r="624" ht="15.75" customHeight="1">
      <c r="A624" s="2"/>
      <c r="B624" s="18"/>
      <c r="C624" s="18"/>
      <c r="D624" s="18">
        <f t="shared" si="163"/>
        <v>0</v>
      </c>
      <c r="E624" s="18">
        <f>B624*A620</f>
        <v>0</v>
      </c>
      <c r="F624" s="18">
        <f t="shared" si="164"/>
        <v>0</v>
      </c>
      <c r="G624" s="148" t="s">
        <v>527</v>
      </c>
      <c r="H624" s="18"/>
      <c r="I624" s="89">
        <f t="shared" si="165"/>
        <v>0</v>
      </c>
      <c r="J624" s="116"/>
      <c r="K624" s="3">
        <f t="shared" si="166"/>
        <v>0</v>
      </c>
      <c r="L624" s="3"/>
    </row>
    <row r="625" ht="15.75" customHeight="1">
      <c r="A625" s="2"/>
      <c r="B625" s="18"/>
      <c r="C625" s="18"/>
      <c r="D625" s="18">
        <f t="shared" si="163"/>
        <v>0</v>
      </c>
      <c r="E625" s="18">
        <f>B625*A620</f>
        <v>0</v>
      </c>
      <c r="F625" s="18">
        <f t="shared" si="164"/>
        <v>0</v>
      </c>
      <c r="G625" s="142"/>
      <c r="H625" s="18"/>
      <c r="I625" s="89">
        <f t="shared" si="165"/>
        <v>0</v>
      </c>
      <c r="J625" s="116"/>
      <c r="K625" s="3">
        <f t="shared" si="166"/>
        <v>0</v>
      </c>
      <c r="L625" s="3"/>
    </row>
    <row r="626" ht="15.75" customHeight="1">
      <c r="A626" s="2"/>
      <c r="B626" s="18"/>
      <c r="C626" s="18"/>
      <c r="D626" s="18">
        <f t="shared" si="163"/>
        <v>0</v>
      </c>
      <c r="E626" s="18">
        <f>B626*A620</f>
        <v>0</v>
      </c>
      <c r="F626" s="18">
        <f t="shared" si="164"/>
        <v>0</v>
      </c>
      <c r="G626" s="142"/>
      <c r="H626" s="18"/>
      <c r="I626" s="89">
        <f t="shared" si="165"/>
        <v>0</v>
      </c>
      <c r="J626" s="116"/>
      <c r="K626" s="3">
        <f t="shared" si="166"/>
        <v>0</v>
      </c>
      <c r="L626" s="3"/>
    </row>
    <row r="627" ht="15.75" customHeight="1">
      <c r="A627" s="2"/>
      <c r="B627" s="18"/>
      <c r="C627" s="18"/>
      <c r="D627" s="18">
        <f t="shared" si="163"/>
        <v>0</v>
      </c>
      <c r="E627" s="18">
        <f>B627*A620</f>
        <v>0</v>
      </c>
      <c r="F627" s="18">
        <f t="shared" si="164"/>
        <v>0</v>
      </c>
      <c r="G627" s="87"/>
      <c r="H627" s="18"/>
      <c r="I627" s="89">
        <f t="shared" si="165"/>
        <v>0</v>
      </c>
      <c r="J627" s="116"/>
      <c r="K627" s="3">
        <f t="shared" si="166"/>
        <v>0</v>
      </c>
      <c r="L627" s="3"/>
    </row>
    <row r="628" ht="15.75" customHeight="1">
      <c r="A628" s="2"/>
      <c r="B628" s="18"/>
      <c r="C628" s="18"/>
      <c r="D628" s="18">
        <f t="shared" si="163"/>
        <v>0</v>
      </c>
      <c r="E628" s="18">
        <f>B628*A620</f>
        <v>0</v>
      </c>
      <c r="F628" s="18">
        <f t="shared" si="164"/>
        <v>0</v>
      </c>
      <c r="G628" s="59"/>
      <c r="H628" s="18"/>
      <c r="I628" s="89">
        <f t="shared" si="165"/>
        <v>0</v>
      </c>
      <c r="J628" s="116"/>
      <c r="K628" s="3">
        <f t="shared" si="166"/>
        <v>0</v>
      </c>
      <c r="L628" s="3"/>
    </row>
    <row r="629" ht="15.75" customHeight="1">
      <c r="A629" s="2"/>
      <c r="B629" s="89"/>
      <c r="C629" s="89"/>
      <c r="D629" s="18">
        <f t="shared" si="163"/>
        <v>0</v>
      </c>
      <c r="E629" s="18">
        <f>B629*A620</f>
        <v>0</v>
      </c>
      <c r="F629" s="18">
        <f t="shared" si="164"/>
        <v>0</v>
      </c>
      <c r="G629" s="148" t="s">
        <v>528</v>
      </c>
      <c r="H629" s="18"/>
      <c r="I629" s="89">
        <f t="shared" si="165"/>
        <v>0</v>
      </c>
      <c r="J629" s="116"/>
      <c r="K629" s="3">
        <f t="shared" si="166"/>
        <v>0</v>
      </c>
      <c r="L629" s="3"/>
    </row>
    <row r="630" ht="15.75" customHeight="1">
      <c r="A630" s="2"/>
      <c r="B630" s="89"/>
      <c r="C630" s="89"/>
      <c r="D630" s="18">
        <f t="shared" si="163"/>
        <v>0</v>
      </c>
      <c r="E630" s="18">
        <f>B630*A620</f>
        <v>0</v>
      </c>
      <c r="F630" s="18">
        <f t="shared" si="164"/>
        <v>0</v>
      </c>
      <c r="G630" s="142"/>
      <c r="H630" s="18"/>
      <c r="I630" s="89">
        <f t="shared" si="165"/>
        <v>0</v>
      </c>
      <c r="J630" s="116"/>
      <c r="K630" s="3">
        <f t="shared" si="166"/>
        <v>0</v>
      </c>
      <c r="L630" s="3"/>
    </row>
    <row r="631" ht="15.75" customHeight="1">
      <c r="A631" s="1"/>
      <c r="B631" s="89"/>
      <c r="C631" s="89"/>
      <c r="D631" s="18">
        <f t="shared" si="163"/>
        <v>0</v>
      </c>
      <c r="E631" s="18">
        <f>B631*A620</f>
        <v>0</v>
      </c>
      <c r="F631" s="18">
        <f t="shared" si="164"/>
        <v>0</v>
      </c>
      <c r="G631" s="142"/>
      <c r="H631" s="18"/>
      <c r="I631" s="89">
        <f t="shared" si="165"/>
        <v>0</v>
      </c>
      <c r="J631" s="116"/>
      <c r="K631" s="3">
        <f t="shared" si="166"/>
        <v>0</v>
      </c>
      <c r="L631" s="3"/>
    </row>
    <row r="632" ht="15.75" customHeight="1">
      <c r="A632" s="1"/>
      <c r="B632" s="89"/>
      <c r="C632" s="89"/>
      <c r="D632" s="18">
        <f t="shared" si="163"/>
        <v>0</v>
      </c>
      <c r="E632" s="18">
        <f>B632*A620</f>
        <v>0</v>
      </c>
      <c r="F632" s="18">
        <f t="shared" si="164"/>
        <v>0</v>
      </c>
      <c r="G632" s="142"/>
      <c r="H632" s="18"/>
      <c r="I632" s="89">
        <f t="shared" si="165"/>
        <v>0</v>
      </c>
      <c r="J632" s="116"/>
      <c r="K632" s="3">
        <f t="shared" si="166"/>
        <v>0</v>
      </c>
      <c r="L632" s="3"/>
    </row>
    <row r="633" ht="15.75" customHeight="1">
      <c r="A633" s="31"/>
      <c r="B633" s="89"/>
      <c r="C633" s="89"/>
      <c r="D633" s="95">
        <f t="shared" si="163"/>
        <v>0</v>
      </c>
      <c r="E633" s="95">
        <f>B633*A620</f>
        <v>0</v>
      </c>
      <c r="F633" s="18">
        <f t="shared" si="164"/>
        <v>0</v>
      </c>
      <c r="G633" s="87"/>
      <c r="H633" s="18"/>
      <c r="I633" s="89">
        <f t="shared" si="165"/>
        <v>0</v>
      </c>
      <c r="J633" s="118"/>
      <c r="K633" s="3">
        <f t="shared" si="166"/>
        <v>0</v>
      </c>
      <c r="L633" s="3"/>
    </row>
    <row r="634" ht="15.75" customHeight="1">
      <c r="A634" s="31"/>
      <c r="B634" s="89"/>
      <c r="C634" s="89"/>
      <c r="D634" s="18">
        <f t="shared" si="163"/>
        <v>0</v>
      </c>
      <c r="E634" s="18">
        <f>B634*A620</f>
        <v>0</v>
      </c>
      <c r="F634" s="18">
        <f t="shared" si="164"/>
        <v>0</v>
      </c>
      <c r="G634" s="143">
        <f>F636/A620</f>
        <v>0</v>
      </c>
      <c r="H634" s="18"/>
      <c r="I634" s="89">
        <f t="shared" si="165"/>
        <v>0</v>
      </c>
      <c r="J634" s="3"/>
      <c r="K634" s="3">
        <f t="shared" si="166"/>
        <v>0</v>
      </c>
      <c r="L634" s="3"/>
    </row>
    <row r="635" ht="15.75" customHeight="1">
      <c r="A635" s="31"/>
      <c r="B635" s="89"/>
      <c r="C635" s="89"/>
      <c r="D635" s="18">
        <f t="shared" si="163"/>
        <v>0</v>
      </c>
      <c r="E635" s="18">
        <f>B635*A620</f>
        <v>0</v>
      </c>
      <c r="F635" s="18">
        <f t="shared" si="164"/>
        <v>0</v>
      </c>
      <c r="G635" s="142"/>
      <c r="H635" s="18"/>
      <c r="I635" s="89">
        <f t="shared" si="165"/>
        <v>0</v>
      </c>
      <c r="J635" s="3"/>
      <c r="K635" s="3">
        <f t="shared" si="166"/>
        <v>0</v>
      </c>
      <c r="L635" s="3"/>
    </row>
    <row r="636" ht="15.75" customHeight="1">
      <c r="A636" s="4" t="s">
        <v>495</v>
      </c>
      <c r="B636" s="97">
        <f>SUM(B622:B635)</f>
        <v>0</v>
      </c>
      <c r="C636" s="96"/>
      <c r="D636" s="97">
        <f t="shared" ref="D636:F636" si="167">SUM(D622:D635)</f>
        <v>0</v>
      </c>
      <c r="E636" s="97">
        <f t="shared" si="167"/>
        <v>0</v>
      </c>
      <c r="F636" s="97">
        <f t="shared" si="167"/>
        <v>0</v>
      </c>
      <c r="G636" s="87"/>
      <c r="H636" s="96"/>
      <c r="I636" s="97">
        <f t="shared" ref="I636:L636" si="168">SUM(I622:I635)</f>
        <v>0</v>
      </c>
      <c r="J636" s="98">
        <f t="shared" si="168"/>
        <v>0</v>
      </c>
      <c r="K636" s="98">
        <f t="shared" si="168"/>
        <v>0</v>
      </c>
      <c r="L636" s="98">
        <f t="shared" si="168"/>
        <v>0</v>
      </c>
    </row>
    <row r="637" ht="15.75" customHeight="1">
      <c r="A637" s="8"/>
      <c r="B637" s="184"/>
      <c r="C637" s="100"/>
      <c r="D637" s="100"/>
      <c r="E637" s="100"/>
      <c r="F637" s="100"/>
      <c r="G637" s="100"/>
      <c r="H637" s="100"/>
      <c r="I637" s="101" t="s">
        <v>496</v>
      </c>
      <c r="J637" s="100"/>
      <c r="K637" s="100"/>
      <c r="L637" s="101" t="s">
        <v>497</v>
      </c>
    </row>
    <row r="638" ht="15.75" customHeight="1">
      <c r="A638" s="8"/>
      <c r="B638" s="184"/>
      <c r="C638" s="100"/>
      <c r="D638" s="100"/>
      <c r="E638" s="100"/>
      <c r="F638" s="100"/>
      <c r="G638" s="100"/>
      <c r="H638" s="100"/>
      <c r="I638" s="104">
        <f>G634*A620</f>
        <v>0</v>
      </c>
      <c r="J638" s="100"/>
      <c r="K638" s="100"/>
      <c r="L638" s="104"/>
    </row>
    <row r="639" ht="15.75" customHeight="1">
      <c r="A639" s="8"/>
      <c r="B639" s="34"/>
      <c r="C639" s="8"/>
      <c r="D639" s="8"/>
      <c r="E639" s="8"/>
      <c r="F639" s="8"/>
      <c r="G639" s="8"/>
      <c r="H639" s="8"/>
      <c r="I639" s="8"/>
      <c r="J639" s="8"/>
      <c r="K639" s="8"/>
      <c r="L639" s="8"/>
    </row>
    <row r="640" ht="15.75" customHeight="1">
      <c r="A640" s="8"/>
      <c r="B640" s="34"/>
      <c r="C640" s="8"/>
      <c r="D640" s="8"/>
      <c r="E640" s="8"/>
      <c r="F640" s="8"/>
      <c r="G640" s="8"/>
      <c r="H640" s="8"/>
      <c r="I640" s="8"/>
      <c r="J640" s="8"/>
      <c r="K640" s="8"/>
      <c r="L640" s="8"/>
    </row>
    <row r="641" ht="15.75" customHeight="1">
      <c r="A641" s="66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6"/>
    </row>
    <row r="642" ht="15.75" customHeight="1">
      <c r="A642" s="78" t="s">
        <v>478</v>
      </c>
      <c r="B642" s="79" t="s">
        <v>479</v>
      </c>
      <c r="C642" s="75"/>
      <c r="D642" s="76"/>
      <c r="E642" s="80" t="s">
        <v>480</v>
      </c>
      <c r="F642" s="75"/>
      <c r="G642" s="76"/>
      <c r="H642" s="79" t="s">
        <v>481</v>
      </c>
      <c r="I642" s="75"/>
      <c r="J642" s="75"/>
      <c r="K642" s="75"/>
      <c r="L642" s="76"/>
    </row>
    <row r="643" ht="15.75" customHeight="1">
      <c r="A643" s="177">
        <v>4.0</v>
      </c>
      <c r="B643" s="82" t="s">
        <v>482</v>
      </c>
      <c r="C643" s="82" t="s">
        <v>483</v>
      </c>
      <c r="D643" s="82" t="s">
        <v>484</v>
      </c>
      <c r="E643" s="82" t="s">
        <v>485</v>
      </c>
      <c r="F643" s="82" t="s">
        <v>484</v>
      </c>
      <c r="G643" s="82" t="s">
        <v>524</v>
      </c>
      <c r="H643" s="82" t="s">
        <v>486</v>
      </c>
      <c r="I643" s="82" t="s">
        <v>487</v>
      </c>
      <c r="J643" s="147" t="s">
        <v>488</v>
      </c>
      <c r="K643" s="85" t="s">
        <v>489</v>
      </c>
      <c r="L643" s="85" t="s">
        <v>490</v>
      </c>
    </row>
    <row r="644" ht="15.75" customHeight="1">
      <c r="A644" s="86" t="s">
        <v>491</v>
      </c>
      <c r="B644" s="87"/>
      <c r="C644" s="87"/>
      <c r="D644" s="87"/>
      <c r="E644" s="87"/>
      <c r="F644" s="87"/>
      <c r="G644" s="87"/>
      <c r="H644" s="87"/>
      <c r="I644" s="87"/>
      <c r="J644" s="115"/>
      <c r="K644" s="87"/>
      <c r="L644" s="87"/>
    </row>
    <row r="645" ht="15.75" customHeight="1">
      <c r="A645" s="2"/>
      <c r="B645" s="89"/>
      <c r="C645" s="89"/>
      <c r="D645" s="18">
        <f t="shared" ref="D645:D658" si="169">C645*B645</f>
        <v>0</v>
      </c>
      <c r="E645" s="18">
        <f>B645*A643</f>
        <v>0</v>
      </c>
      <c r="F645" s="18">
        <f t="shared" ref="F645:F658" si="170">E645*C645</f>
        <v>0</v>
      </c>
      <c r="G645" s="140">
        <v>0.0</v>
      </c>
      <c r="H645" s="18"/>
      <c r="I645" s="89">
        <f t="shared" ref="I645:I658" si="171">H645*E645</f>
        <v>0</v>
      </c>
      <c r="J645" s="116"/>
      <c r="K645" s="3">
        <f t="shared" ref="K645:K658" si="172">J645*I645</f>
        <v>0</v>
      </c>
      <c r="L645" s="3"/>
    </row>
    <row r="646" ht="15.75" customHeight="1">
      <c r="A646" s="2"/>
      <c r="B646" s="89"/>
      <c r="C646" s="89"/>
      <c r="D646" s="18">
        <f t="shared" si="169"/>
        <v>0</v>
      </c>
      <c r="E646" s="18">
        <f>B646*A643</f>
        <v>0</v>
      </c>
      <c r="F646" s="18">
        <f t="shared" si="170"/>
        <v>0</v>
      </c>
      <c r="G646" s="87"/>
      <c r="H646" s="18"/>
      <c r="I646" s="89">
        <f t="shared" si="171"/>
        <v>0</v>
      </c>
      <c r="J646" s="116"/>
      <c r="K646" s="3">
        <f t="shared" si="172"/>
        <v>0</v>
      </c>
      <c r="L646" s="3"/>
    </row>
    <row r="647" ht="15.75" customHeight="1">
      <c r="A647" s="2"/>
      <c r="B647" s="18"/>
      <c r="C647" s="18"/>
      <c r="D647" s="18">
        <f t="shared" si="169"/>
        <v>0</v>
      </c>
      <c r="E647" s="18">
        <f>B647*A643</f>
        <v>0</v>
      </c>
      <c r="F647" s="18">
        <f t="shared" si="170"/>
        <v>0</v>
      </c>
      <c r="G647" s="148" t="s">
        <v>527</v>
      </c>
      <c r="H647" s="18"/>
      <c r="I647" s="89">
        <f t="shared" si="171"/>
        <v>0</v>
      </c>
      <c r="J647" s="116"/>
      <c r="K647" s="3">
        <f t="shared" si="172"/>
        <v>0</v>
      </c>
      <c r="L647" s="3"/>
    </row>
    <row r="648" ht="15.75" customHeight="1">
      <c r="A648" s="2"/>
      <c r="B648" s="18"/>
      <c r="C648" s="18"/>
      <c r="D648" s="18">
        <f t="shared" si="169"/>
        <v>0</v>
      </c>
      <c r="E648" s="18">
        <f>B648*A643</f>
        <v>0</v>
      </c>
      <c r="F648" s="18">
        <f t="shared" si="170"/>
        <v>0</v>
      </c>
      <c r="G648" s="142"/>
      <c r="H648" s="18"/>
      <c r="I648" s="89">
        <f t="shared" si="171"/>
        <v>0</v>
      </c>
      <c r="J648" s="116"/>
      <c r="K648" s="3">
        <f t="shared" si="172"/>
        <v>0</v>
      </c>
      <c r="L648" s="3"/>
    </row>
    <row r="649" ht="15.75" customHeight="1">
      <c r="A649" s="2"/>
      <c r="B649" s="18"/>
      <c r="C649" s="18"/>
      <c r="D649" s="18">
        <f t="shared" si="169"/>
        <v>0</v>
      </c>
      <c r="E649" s="18">
        <f>B649*A643</f>
        <v>0</v>
      </c>
      <c r="F649" s="18">
        <f t="shared" si="170"/>
        <v>0</v>
      </c>
      <c r="G649" s="142"/>
      <c r="H649" s="18"/>
      <c r="I649" s="89">
        <f t="shared" si="171"/>
        <v>0</v>
      </c>
      <c r="J649" s="116"/>
      <c r="K649" s="3">
        <f t="shared" si="172"/>
        <v>0</v>
      </c>
      <c r="L649" s="3"/>
    </row>
    <row r="650" ht="15.75" customHeight="1">
      <c r="A650" s="2"/>
      <c r="B650" s="18"/>
      <c r="C650" s="18"/>
      <c r="D650" s="18">
        <f t="shared" si="169"/>
        <v>0</v>
      </c>
      <c r="E650" s="18">
        <f>B650*A643</f>
        <v>0</v>
      </c>
      <c r="F650" s="18">
        <f t="shared" si="170"/>
        <v>0</v>
      </c>
      <c r="G650" s="87"/>
      <c r="H650" s="18"/>
      <c r="I650" s="89">
        <f t="shared" si="171"/>
        <v>0</v>
      </c>
      <c r="J650" s="116"/>
      <c r="K650" s="3">
        <f t="shared" si="172"/>
        <v>0</v>
      </c>
      <c r="L650" s="3"/>
    </row>
    <row r="651" ht="15.75" customHeight="1">
      <c r="A651" s="2"/>
      <c r="B651" s="18"/>
      <c r="C651" s="18"/>
      <c r="D651" s="18">
        <f t="shared" si="169"/>
        <v>0</v>
      </c>
      <c r="E651" s="18">
        <f>B651*A643</f>
        <v>0</v>
      </c>
      <c r="F651" s="18">
        <f t="shared" si="170"/>
        <v>0</v>
      </c>
      <c r="G651" s="59"/>
      <c r="H651" s="18"/>
      <c r="I651" s="89">
        <f t="shared" si="171"/>
        <v>0</v>
      </c>
      <c r="J651" s="116"/>
      <c r="K651" s="3">
        <f t="shared" si="172"/>
        <v>0</v>
      </c>
      <c r="L651" s="3"/>
    </row>
    <row r="652" ht="15.75" customHeight="1">
      <c r="A652" s="2"/>
      <c r="B652" s="89"/>
      <c r="C652" s="89"/>
      <c r="D652" s="18">
        <f t="shared" si="169"/>
        <v>0</v>
      </c>
      <c r="E652" s="18">
        <f>B652*A643</f>
        <v>0</v>
      </c>
      <c r="F652" s="18">
        <f t="shared" si="170"/>
        <v>0</v>
      </c>
      <c r="G652" s="148" t="s">
        <v>528</v>
      </c>
      <c r="H652" s="18"/>
      <c r="I652" s="89">
        <f t="shared" si="171"/>
        <v>0</v>
      </c>
      <c r="J652" s="116"/>
      <c r="K652" s="3">
        <f t="shared" si="172"/>
        <v>0</v>
      </c>
      <c r="L652" s="3"/>
    </row>
    <row r="653" ht="15.75" customHeight="1">
      <c r="A653" s="2"/>
      <c r="B653" s="89"/>
      <c r="C653" s="89"/>
      <c r="D653" s="18">
        <f t="shared" si="169"/>
        <v>0</v>
      </c>
      <c r="E653" s="18">
        <f>B653*A643</f>
        <v>0</v>
      </c>
      <c r="F653" s="18">
        <f t="shared" si="170"/>
        <v>0</v>
      </c>
      <c r="G653" s="142"/>
      <c r="H653" s="18"/>
      <c r="I653" s="89">
        <f t="shared" si="171"/>
        <v>0</v>
      </c>
      <c r="J653" s="116"/>
      <c r="K653" s="3">
        <f t="shared" si="172"/>
        <v>0</v>
      </c>
      <c r="L653" s="3"/>
    </row>
    <row r="654" ht="15.75" customHeight="1">
      <c r="A654" s="1"/>
      <c r="B654" s="89"/>
      <c r="C654" s="89"/>
      <c r="D654" s="18">
        <f t="shared" si="169"/>
        <v>0</v>
      </c>
      <c r="E654" s="18">
        <f>B654*A643</f>
        <v>0</v>
      </c>
      <c r="F654" s="18">
        <f t="shared" si="170"/>
        <v>0</v>
      </c>
      <c r="G654" s="142"/>
      <c r="H654" s="18"/>
      <c r="I654" s="89">
        <f t="shared" si="171"/>
        <v>0</v>
      </c>
      <c r="J654" s="116"/>
      <c r="K654" s="3">
        <f t="shared" si="172"/>
        <v>0</v>
      </c>
      <c r="L654" s="3"/>
    </row>
    <row r="655" ht="15.75" customHeight="1">
      <c r="A655" s="1"/>
      <c r="B655" s="89"/>
      <c r="C655" s="89"/>
      <c r="D655" s="18">
        <f t="shared" si="169"/>
        <v>0</v>
      </c>
      <c r="E655" s="18">
        <f>B655*A643</f>
        <v>0</v>
      </c>
      <c r="F655" s="18">
        <f t="shared" si="170"/>
        <v>0</v>
      </c>
      <c r="G655" s="142"/>
      <c r="H655" s="18"/>
      <c r="I655" s="89">
        <f t="shared" si="171"/>
        <v>0</v>
      </c>
      <c r="J655" s="116"/>
      <c r="K655" s="3">
        <f t="shared" si="172"/>
        <v>0</v>
      </c>
      <c r="L655" s="3"/>
    </row>
    <row r="656" ht="15.75" customHeight="1">
      <c r="A656" s="31"/>
      <c r="B656" s="89"/>
      <c r="C656" s="89"/>
      <c r="D656" s="95">
        <f t="shared" si="169"/>
        <v>0</v>
      </c>
      <c r="E656" s="95">
        <f>B656*A643</f>
        <v>0</v>
      </c>
      <c r="F656" s="18">
        <f t="shared" si="170"/>
        <v>0</v>
      </c>
      <c r="G656" s="87"/>
      <c r="H656" s="18"/>
      <c r="I656" s="89">
        <f t="shared" si="171"/>
        <v>0</v>
      </c>
      <c r="J656" s="118"/>
      <c r="K656" s="3">
        <f t="shared" si="172"/>
        <v>0</v>
      </c>
      <c r="L656" s="3"/>
    </row>
    <row r="657" ht="15.75" customHeight="1">
      <c r="A657" s="31"/>
      <c r="B657" s="89"/>
      <c r="C657" s="89"/>
      <c r="D657" s="18">
        <f t="shared" si="169"/>
        <v>0</v>
      </c>
      <c r="E657" s="18">
        <f>B657*A643</f>
        <v>0</v>
      </c>
      <c r="F657" s="18">
        <f t="shared" si="170"/>
        <v>0</v>
      </c>
      <c r="G657" s="143">
        <f>F659/A643</f>
        <v>0</v>
      </c>
      <c r="H657" s="18"/>
      <c r="I657" s="89">
        <f t="shared" si="171"/>
        <v>0</v>
      </c>
      <c r="J657" s="3"/>
      <c r="K657" s="3">
        <f t="shared" si="172"/>
        <v>0</v>
      </c>
      <c r="L657" s="3"/>
    </row>
    <row r="658" ht="15.75" customHeight="1">
      <c r="A658" s="31"/>
      <c r="B658" s="89"/>
      <c r="C658" s="89"/>
      <c r="D658" s="18">
        <f t="shared" si="169"/>
        <v>0</v>
      </c>
      <c r="E658" s="18">
        <f>B658*A643</f>
        <v>0</v>
      </c>
      <c r="F658" s="18">
        <f t="shared" si="170"/>
        <v>0</v>
      </c>
      <c r="G658" s="142"/>
      <c r="H658" s="18"/>
      <c r="I658" s="89">
        <f t="shared" si="171"/>
        <v>0</v>
      </c>
      <c r="J658" s="3"/>
      <c r="K658" s="3">
        <f t="shared" si="172"/>
        <v>0</v>
      </c>
      <c r="L658" s="3"/>
    </row>
    <row r="659" ht="15.75" customHeight="1">
      <c r="A659" s="4" t="s">
        <v>495</v>
      </c>
      <c r="B659" s="97">
        <f>SUM(B645:B658)</f>
        <v>0</v>
      </c>
      <c r="C659" s="96"/>
      <c r="D659" s="97">
        <f t="shared" ref="D659:F659" si="173">SUM(D645:D658)</f>
        <v>0</v>
      </c>
      <c r="E659" s="97">
        <f t="shared" si="173"/>
        <v>0</v>
      </c>
      <c r="F659" s="97">
        <f t="shared" si="173"/>
        <v>0</v>
      </c>
      <c r="G659" s="87"/>
      <c r="H659" s="96"/>
      <c r="I659" s="97">
        <f t="shared" ref="I659:L659" si="174">SUM(I645:I658)</f>
        <v>0</v>
      </c>
      <c r="J659" s="98">
        <f t="shared" si="174"/>
        <v>0</v>
      </c>
      <c r="K659" s="98">
        <f t="shared" si="174"/>
        <v>0</v>
      </c>
      <c r="L659" s="98">
        <f t="shared" si="174"/>
        <v>0</v>
      </c>
    </row>
    <row r="660" ht="15.75" customHeight="1">
      <c r="A660" s="8"/>
      <c r="B660" s="184"/>
      <c r="C660" s="100"/>
      <c r="D660" s="100"/>
      <c r="E660" s="100"/>
      <c r="F660" s="100"/>
      <c r="G660" s="100"/>
      <c r="H660" s="100"/>
      <c r="I660" s="101" t="s">
        <v>496</v>
      </c>
      <c r="J660" s="100"/>
      <c r="K660" s="100"/>
      <c r="L660" s="101" t="s">
        <v>497</v>
      </c>
    </row>
    <row r="661" ht="15.75" customHeight="1">
      <c r="A661" s="8"/>
      <c r="B661" s="184"/>
      <c r="C661" s="100"/>
      <c r="D661" s="100"/>
      <c r="E661" s="100"/>
      <c r="F661" s="100"/>
      <c r="G661" s="100"/>
      <c r="H661" s="100"/>
      <c r="I661" s="104">
        <f>G657*A643</f>
        <v>0</v>
      </c>
      <c r="J661" s="100"/>
      <c r="K661" s="100"/>
      <c r="L661" s="104"/>
    </row>
    <row r="662" ht="15.75" customHeight="1">
      <c r="A662" s="8"/>
      <c r="B662" s="184"/>
      <c r="C662" s="100"/>
      <c r="D662" s="100"/>
      <c r="E662" s="100"/>
      <c r="F662" s="100"/>
      <c r="G662" s="100"/>
      <c r="H662" s="100"/>
      <c r="I662" s="107"/>
      <c r="J662" s="100"/>
      <c r="K662" s="100"/>
      <c r="L662" s="107"/>
    </row>
    <row r="663" ht="15.75" customHeight="1">
      <c r="A663" s="8"/>
      <c r="B663" s="34"/>
      <c r="C663" s="8"/>
      <c r="D663" s="8"/>
      <c r="E663" s="8"/>
      <c r="F663" s="8"/>
      <c r="G663" s="8"/>
      <c r="H663" s="8"/>
      <c r="I663" s="8"/>
      <c r="J663" s="8"/>
      <c r="K663" s="8"/>
      <c r="L663" s="8"/>
    </row>
    <row r="664" ht="15.75" customHeight="1">
      <c r="A664" s="66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6"/>
    </row>
    <row r="665" ht="15.75" customHeight="1">
      <c r="A665" s="78" t="s">
        <v>478</v>
      </c>
      <c r="B665" s="79" t="s">
        <v>479</v>
      </c>
      <c r="C665" s="75"/>
      <c r="D665" s="76"/>
      <c r="E665" s="80" t="s">
        <v>480</v>
      </c>
      <c r="F665" s="75"/>
      <c r="G665" s="76"/>
      <c r="H665" s="79" t="s">
        <v>481</v>
      </c>
      <c r="I665" s="75"/>
      <c r="J665" s="75"/>
      <c r="K665" s="75"/>
      <c r="L665" s="76"/>
    </row>
    <row r="666" ht="15.75" customHeight="1">
      <c r="A666" s="177">
        <v>4.0</v>
      </c>
      <c r="B666" s="82" t="s">
        <v>482</v>
      </c>
      <c r="C666" s="82" t="s">
        <v>483</v>
      </c>
      <c r="D666" s="82" t="s">
        <v>484</v>
      </c>
      <c r="E666" s="82" t="s">
        <v>485</v>
      </c>
      <c r="F666" s="82" t="s">
        <v>484</v>
      </c>
      <c r="G666" s="82" t="s">
        <v>524</v>
      </c>
      <c r="H666" s="82" t="s">
        <v>486</v>
      </c>
      <c r="I666" s="82" t="s">
        <v>487</v>
      </c>
      <c r="J666" s="147" t="s">
        <v>488</v>
      </c>
      <c r="K666" s="85" t="s">
        <v>489</v>
      </c>
      <c r="L666" s="85" t="s">
        <v>490</v>
      </c>
    </row>
    <row r="667" ht="15.75" customHeight="1">
      <c r="A667" s="86" t="s">
        <v>491</v>
      </c>
      <c r="B667" s="87"/>
      <c r="C667" s="87"/>
      <c r="D667" s="87"/>
      <c r="E667" s="87"/>
      <c r="F667" s="87"/>
      <c r="G667" s="87"/>
      <c r="H667" s="87"/>
      <c r="I667" s="87"/>
      <c r="J667" s="115"/>
      <c r="K667" s="87"/>
      <c r="L667" s="87"/>
    </row>
    <row r="668" ht="15.75" customHeight="1">
      <c r="A668" s="2"/>
      <c r="B668" s="89"/>
      <c r="C668" s="89"/>
      <c r="D668" s="18">
        <f t="shared" ref="D668:D681" si="175">C668*B668</f>
        <v>0</v>
      </c>
      <c r="E668" s="18">
        <f>B668*A666</f>
        <v>0</v>
      </c>
      <c r="F668" s="18">
        <f t="shared" ref="F668:F681" si="176">E668*C668</f>
        <v>0</v>
      </c>
      <c r="G668" s="140">
        <v>0.0</v>
      </c>
      <c r="H668" s="18"/>
      <c r="I668" s="89">
        <f t="shared" ref="I668:I681" si="177">H668*E668</f>
        <v>0</v>
      </c>
      <c r="J668" s="116"/>
      <c r="K668" s="3">
        <f t="shared" ref="K668:K681" si="178">J668*I668</f>
        <v>0</v>
      </c>
      <c r="L668" s="3"/>
    </row>
    <row r="669" ht="15.75" customHeight="1">
      <c r="A669" s="2"/>
      <c r="B669" s="89"/>
      <c r="C669" s="89"/>
      <c r="D669" s="18">
        <f t="shared" si="175"/>
        <v>0</v>
      </c>
      <c r="E669" s="18">
        <f>B669*A666</f>
        <v>0</v>
      </c>
      <c r="F669" s="18">
        <f t="shared" si="176"/>
        <v>0</v>
      </c>
      <c r="G669" s="87"/>
      <c r="H669" s="18"/>
      <c r="I669" s="89">
        <f t="shared" si="177"/>
        <v>0</v>
      </c>
      <c r="J669" s="116"/>
      <c r="K669" s="3">
        <f t="shared" si="178"/>
        <v>0</v>
      </c>
      <c r="L669" s="3"/>
    </row>
    <row r="670" ht="15.75" customHeight="1">
      <c r="A670" s="2"/>
      <c r="B670" s="18"/>
      <c r="C670" s="18"/>
      <c r="D670" s="18">
        <f t="shared" si="175"/>
        <v>0</v>
      </c>
      <c r="E670" s="18">
        <f>B670*A666</f>
        <v>0</v>
      </c>
      <c r="F670" s="18">
        <f t="shared" si="176"/>
        <v>0</v>
      </c>
      <c r="G670" s="148" t="s">
        <v>527</v>
      </c>
      <c r="H670" s="18"/>
      <c r="I670" s="89">
        <f t="shared" si="177"/>
        <v>0</v>
      </c>
      <c r="J670" s="116"/>
      <c r="K670" s="3">
        <f t="shared" si="178"/>
        <v>0</v>
      </c>
      <c r="L670" s="3"/>
    </row>
    <row r="671" ht="15.75" customHeight="1">
      <c r="A671" s="2"/>
      <c r="B671" s="18"/>
      <c r="C671" s="18"/>
      <c r="D671" s="18">
        <f t="shared" si="175"/>
        <v>0</v>
      </c>
      <c r="E671" s="18">
        <f>B671*A666</f>
        <v>0</v>
      </c>
      <c r="F671" s="18">
        <f t="shared" si="176"/>
        <v>0</v>
      </c>
      <c r="G671" s="142"/>
      <c r="H671" s="18"/>
      <c r="I671" s="89">
        <f t="shared" si="177"/>
        <v>0</v>
      </c>
      <c r="J671" s="116"/>
      <c r="K671" s="3">
        <f t="shared" si="178"/>
        <v>0</v>
      </c>
      <c r="L671" s="3"/>
    </row>
    <row r="672" ht="15.75" customHeight="1">
      <c r="A672" s="2"/>
      <c r="B672" s="18"/>
      <c r="C672" s="18"/>
      <c r="D672" s="18">
        <f t="shared" si="175"/>
        <v>0</v>
      </c>
      <c r="E672" s="18">
        <f>B672*A666</f>
        <v>0</v>
      </c>
      <c r="F672" s="18">
        <f t="shared" si="176"/>
        <v>0</v>
      </c>
      <c r="G672" s="142"/>
      <c r="H672" s="18"/>
      <c r="I672" s="89">
        <f t="shared" si="177"/>
        <v>0</v>
      </c>
      <c r="J672" s="116"/>
      <c r="K672" s="3">
        <f t="shared" si="178"/>
        <v>0</v>
      </c>
      <c r="L672" s="3"/>
    </row>
    <row r="673" ht="15.75" customHeight="1">
      <c r="A673" s="2"/>
      <c r="B673" s="18"/>
      <c r="C673" s="18"/>
      <c r="D673" s="18">
        <f t="shared" si="175"/>
        <v>0</v>
      </c>
      <c r="E673" s="18">
        <f>B673*A666</f>
        <v>0</v>
      </c>
      <c r="F673" s="18">
        <f t="shared" si="176"/>
        <v>0</v>
      </c>
      <c r="G673" s="87"/>
      <c r="H673" s="18"/>
      <c r="I673" s="89">
        <f t="shared" si="177"/>
        <v>0</v>
      </c>
      <c r="J673" s="116"/>
      <c r="K673" s="3">
        <f t="shared" si="178"/>
        <v>0</v>
      </c>
      <c r="L673" s="3"/>
    </row>
    <row r="674" ht="15.75" customHeight="1">
      <c r="A674" s="2"/>
      <c r="B674" s="18"/>
      <c r="C674" s="18"/>
      <c r="D674" s="18">
        <f t="shared" si="175"/>
        <v>0</v>
      </c>
      <c r="E674" s="18">
        <f>B674*A666</f>
        <v>0</v>
      </c>
      <c r="F674" s="18">
        <f t="shared" si="176"/>
        <v>0</v>
      </c>
      <c r="G674" s="59"/>
      <c r="H674" s="18"/>
      <c r="I674" s="89">
        <f t="shared" si="177"/>
        <v>0</v>
      </c>
      <c r="J674" s="116"/>
      <c r="K674" s="3">
        <f t="shared" si="178"/>
        <v>0</v>
      </c>
      <c r="L674" s="3"/>
    </row>
    <row r="675" ht="15.75" customHeight="1">
      <c r="A675" s="2"/>
      <c r="B675" s="89"/>
      <c r="C675" s="89"/>
      <c r="D675" s="18">
        <f t="shared" si="175"/>
        <v>0</v>
      </c>
      <c r="E675" s="18">
        <f>B675*A666</f>
        <v>0</v>
      </c>
      <c r="F675" s="18">
        <f t="shared" si="176"/>
        <v>0</v>
      </c>
      <c r="G675" s="148" t="s">
        <v>528</v>
      </c>
      <c r="H675" s="18"/>
      <c r="I675" s="89">
        <f t="shared" si="177"/>
        <v>0</v>
      </c>
      <c r="J675" s="116"/>
      <c r="K675" s="3">
        <f t="shared" si="178"/>
        <v>0</v>
      </c>
      <c r="L675" s="3"/>
    </row>
    <row r="676" ht="15.75" customHeight="1">
      <c r="A676" s="2"/>
      <c r="B676" s="89"/>
      <c r="C676" s="89"/>
      <c r="D676" s="18">
        <f t="shared" si="175"/>
        <v>0</v>
      </c>
      <c r="E676" s="18">
        <f>B676*A666</f>
        <v>0</v>
      </c>
      <c r="F676" s="18">
        <f t="shared" si="176"/>
        <v>0</v>
      </c>
      <c r="G676" s="142"/>
      <c r="H676" s="18"/>
      <c r="I676" s="89">
        <f t="shared" si="177"/>
        <v>0</v>
      </c>
      <c r="J676" s="116"/>
      <c r="K676" s="3">
        <f t="shared" si="178"/>
        <v>0</v>
      </c>
      <c r="L676" s="3"/>
    </row>
    <row r="677" ht="15.75" customHeight="1">
      <c r="A677" s="1"/>
      <c r="B677" s="89"/>
      <c r="C677" s="89"/>
      <c r="D677" s="18">
        <f t="shared" si="175"/>
        <v>0</v>
      </c>
      <c r="E677" s="18">
        <f>B677*A666</f>
        <v>0</v>
      </c>
      <c r="F677" s="18">
        <f t="shared" si="176"/>
        <v>0</v>
      </c>
      <c r="G677" s="142"/>
      <c r="H677" s="18"/>
      <c r="I677" s="89">
        <f t="shared" si="177"/>
        <v>0</v>
      </c>
      <c r="J677" s="116"/>
      <c r="K677" s="3">
        <f t="shared" si="178"/>
        <v>0</v>
      </c>
      <c r="L677" s="3"/>
    </row>
    <row r="678" ht="15.75" customHeight="1">
      <c r="A678" s="1"/>
      <c r="B678" s="89"/>
      <c r="C678" s="89"/>
      <c r="D678" s="18">
        <f t="shared" si="175"/>
        <v>0</v>
      </c>
      <c r="E678" s="18">
        <f>B678*A666</f>
        <v>0</v>
      </c>
      <c r="F678" s="18">
        <f t="shared" si="176"/>
        <v>0</v>
      </c>
      <c r="G678" s="142"/>
      <c r="H678" s="18"/>
      <c r="I678" s="89">
        <f t="shared" si="177"/>
        <v>0</v>
      </c>
      <c r="J678" s="116"/>
      <c r="K678" s="3">
        <f t="shared" si="178"/>
        <v>0</v>
      </c>
      <c r="L678" s="3"/>
    </row>
    <row r="679" ht="15.75" customHeight="1">
      <c r="A679" s="31"/>
      <c r="B679" s="89"/>
      <c r="C679" s="89"/>
      <c r="D679" s="95">
        <f t="shared" si="175"/>
        <v>0</v>
      </c>
      <c r="E679" s="95">
        <f>B679*A666</f>
        <v>0</v>
      </c>
      <c r="F679" s="18">
        <f t="shared" si="176"/>
        <v>0</v>
      </c>
      <c r="G679" s="87"/>
      <c r="H679" s="18"/>
      <c r="I679" s="89">
        <f t="shared" si="177"/>
        <v>0</v>
      </c>
      <c r="J679" s="118"/>
      <c r="K679" s="3">
        <f t="shared" si="178"/>
        <v>0</v>
      </c>
      <c r="L679" s="3"/>
    </row>
    <row r="680" ht="15.75" customHeight="1">
      <c r="A680" s="31"/>
      <c r="B680" s="89"/>
      <c r="C680" s="89"/>
      <c r="D680" s="18">
        <f t="shared" si="175"/>
        <v>0</v>
      </c>
      <c r="E680" s="18">
        <f>B680*A666</f>
        <v>0</v>
      </c>
      <c r="F680" s="18">
        <f t="shared" si="176"/>
        <v>0</v>
      </c>
      <c r="G680" s="143">
        <f>F682/A666</f>
        <v>0</v>
      </c>
      <c r="H680" s="18"/>
      <c r="I680" s="89">
        <f t="shared" si="177"/>
        <v>0</v>
      </c>
      <c r="J680" s="3"/>
      <c r="K680" s="3">
        <f t="shared" si="178"/>
        <v>0</v>
      </c>
      <c r="L680" s="3"/>
    </row>
    <row r="681" ht="15.75" customHeight="1">
      <c r="A681" s="31"/>
      <c r="B681" s="89"/>
      <c r="C681" s="89"/>
      <c r="D681" s="18">
        <f t="shared" si="175"/>
        <v>0</v>
      </c>
      <c r="E681" s="18">
        <f>B681*A666</f>
        <v>0</v>
      </c>
      <c r="F681" s="18">
        <f t="shared" si="176"/>
        <v>0</v>
      </c>
      <c r="G681" s="142"/>
      <c r="H681" s="18"/>
      <c r="I681" s="89">
        <f t="shared" si="177"/>
        <v>0</v>
      </c>
      <c r="J681" s="3"/>
      <c r="K681" s="3">
        <f t="shared" si="178"/>
        <v>0</v>
      </c>
      <c r="L681" s="3"/>
    </row>
    <row r="682" ht="15.75" customHeight="1">
      <c r="A682" s="4" t="s">
        <v>495</v>
      </c>
      <c r="B682" s="97">
        <f>SUM(B668:B681)</f>
        <v>0</v>
      </c>
      <c r="C682" s="96"/>
      <c r="D682" s="97">
        <f t="shared" ref="D682:F682" si="179">SUM(D668:D681)</f>
        <v>0</v>
      </c>
      <c r="E682" s="97">
        <f t="shared" si="179"/>
        <v>0</v>
      </c>
      <c r="F682" s="97">
        <f t="shared" si="179"/>
        <v>0</v>
      </c>
      <c r="G682" s="87"/>
      <c r="H682" s="96"/>
      <c r="I682" s="97">
        <f t="shared" ref="I682:L682" si="180">SUM(I668:I681)</f>
        <v>0</v>
      </c>
      <c r="J682" s="98">
        <f t="shared" si="180"/>
        <v>0</v>
      </c>
      <c r="K682" s="98">
        <f t="shared" si="180"/>
        <v>0</v>
      </c>
      <c r="L682" s="98">
        <f t="shared" si="180"/>
        <v>0</v>
      </c>
    </row>
    <row r="683" ht="15.75" customHeight="1">
      <c r="A683" s="8"/>
      <c r="B683" s="184"/>
      <c r="C683" s="100"/>
      <c r="D683" s="100"/>
      <c r="E683" s="100"/>
      <c r="F683" s="100"/>
      <c r="G683" s="100"/>
      <c r="H683" s="100"/>
      <c r="I683" s="101" t="s">
        <v>496</v>
      </c>
      <c r="J683" s="100"/>
      <c r="K683" s="100"/>
      <c r="L683" s="101" t="s">
        <v>497</v>
      </c>
    </row>
    <row r="684" ht="15.75" customHeight="1">
      <c r="A684" s="8"/>
      <c r="B684" s="184"/>
      <c r="C684" s="100"/>
      <c r="D684" s="100"/>
      <c r="E684" s="100"/>
      <c r="F684" s="100"/>
      <c r="G684" s="100"/>
      <c r="H684" s="100"/>
      <c r="I684" s="104">
        <f>G680*A666</f>
        <v>0</v>
      </c>
      <c r="J684" s="100"/>
      <c r="K684" s="100"/>
      <c r="L684" s="104"/>
    </row>
    <row r="685" ht="15.75" customHeight="1">
      <c r="A685" s="8"/>
      <c r="B685" s="34"/>
      <c r="C685" s="8"/>
      <c r="D685" s="8"/>
      <c r="E685" s="8"/>
      <c r="F685" s="8"/>
      <c r="G685" s="8"/>
      <c r="H685" s="8"/>
      <c r="I685" s="8"/>
      <c r="J685" s="8"/>
      <c r="K685" s="8"/>
      <c r="L685" s="8"/>
    </row>
    <row r="686" ht="15.75" customHeight="1">
      <c r="A686" s="8"/>
      <c r="B686" s="34"/>
      <c r="C686" s="8"/>
      <c r="D686" s="8"/>
      <c r="E686" s="8"/>
      <c r="F686" s="8"/>
      <c r="G686" s="8"/>
      <c r="H686" s="8"/>
      <c r="I686" s="8"/>
      <c r="J686" s="8"/>
      <c r="K686" s="8"/>
      <c r="L686" s="8"/>
    </row>
    <row r="687" ht="15.75" customHeight="1">
      <c r="A687" s="66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6"/>
    </row>
    <row r="688" ht="15.75" customHeight="1">
      <c r="A688" s="78" t="s">
        <v>478</v>
      </c>
      <c r="B688" s="79" t="s">
        <v>479</v>
      </c>
      <c r="C688" s="75"/>
      <c r="D688" s="76"/>
      <c r="E688" s="80" t="s">
        <v>480</v>
      </c>
      <c r="F688" s="75"/>
      <c r="G688" s="76"/>
      <c r="H688" s="79" t="s">
        <v>481</v>
      </c>
      <c r="I688" s="75"/>
      <c r="J688" s="75"/>
      <c r="K688" s="75"/>
      <c r="L688" s="76"/>
    </row>
    <row r="689" ht="15.75" customHeight="1">
      <c r="A689" s="177">
        <v>4.0</v>
      </c>
      <c r="B689" s="82" t="s">
        <v>482</v>
      </c>
      <c r="C689" s="82" t="s">
        <v>483</v>
      </c>
      <c r="D689" s="82" t="s">
        <v>484</v>
      </c>
      <c r="E689" s="82" t="s">
        <v>485</v>
      </c>
      <c r="F689" s="82" t="s">
        <v>484</v>
      </c>
      <c r="G689" s="82" t="s">
        <v>524</v>
      </c>
      <c r="H689" s="82" t="s">
        <v>486</v>
      </c>
      <c r="I689" s="82" t="s">
        <v>487</v>
      </c>
      <c r="J689" s="147" t="s">
        <v>488</v>
      </c>
      <c r="K689" s="85" t="s">
        <v>489</v>
      </c>
      <c r="L689" s="85" t="s">
        <v>490</v>
      </c>
    </row>
    <row r="690" ht="15.75" customHeight="1">
      <c r="A690" s="86" t="s">
        <v>491</v>
      </c>
      <c r="B690" s="87"/>
      <c r="C690" s="87"/>
      <c r="D690" s="87"/>
      <c r="E690" s="87"/>
      <c r="F690" s="87"/>
      <c r="G690" s="87"/>
      <c r="H690" s="87"/>
      <c r="I690" s="87"/>
      <c r="J690" s="115"/>
      <c r="K690" s="87"/>
      <c r="L690" s="87"/>
    </row>
    <row r="691" ht="15.75" customHeight="1">
      <c r="A691" s="2"/>
      <c r="B691" s="89"/>
      <c r="C691" s="89"/>
      <c r="D691" s="18">
        <f t="shared" ref="D691:D704" si="181">C691*B691</f>
        <v>0</v>
      </c>
      <c r="E691" s="18">
        <f>B691*A689</f>
        <v>0</v>
      </c>
      <c r="F691" s="18">
        <f t="shared" ref="F691:F704" si="182">E691*C691</f>
        <v>0</v>
      </c>
      <c r="G691" s="140">
        <v>0.0</v>
      </c>
      <c r="H691" s="18"/>
      <c r="I691" s="89">
        <f t="shared" ref="I691:I704" si="183">H691*E691</f>
        <v>0</v>
      </c>
      <c r="J691" s="116"/>
      <c r="K691" s="3">
        <f t="shared" ref="K691:K704" si="184">J691*I691</f>
        <v>0</v>
      </c>
      <c r="L691" s="3"/>
    </row>
    <row r="692" ht="15.75" customHeight="1">
      <c r="A692" s="2"/>
      <c r="B692" s="89"/>
      <c r="C692" s="89"/>
      <c r="D692" s="18">
        <f t="shared" si="181"/>
        <v>0</v>
      </c>
      <c r="E692" s="18">
        <f>B692*A689</f>
        <v>0</v>
      </c>
      <c r="F692" s="18">
        <f t="shared" si="182"/>
        <v>0</v>
      </c>
      <c r="G692" s="87"/>
      <c r="H692" s="18"/>
      <c r="I692" s="89">
        <f t="shared" si="183"/>
        <v>0</v>
      </c>
      <c r="J692" s="116"/>
      <c r="K692" s="3">
        <f t="shared" si="184"/>
        <v>0</v>
      </c>
      <c r="L692" s="3"/>
    </row>
    <row r="693" ht="15.75" customHeight="1">
      <c r="A693" s="2"/>
      <c r="B693" s="18"/>
      <c r="C693" s="18"/>
      <c r="D693" s="18">
        <f t="shared" si="181"/>
        <v>0</v>
      </c>
      <c r="E693" s="18">
        <f>B693*A689</f>
        <v>0</v>
      </c>
      <c r="F693" s="18">
        <f t="shared" si="182"/>
        <v>0</v>
      </c>
      <c r="G693" s="148" t="s">
        <v>527</v>
      </c>
      <c r="H693" s="18"/>
      <c r="I693" s="89">
        <f t="shared" si="183"/>
        <v>0</v>
      </c>
      <c r="J693" s="116"/>
      <c r="K693" s="3">
        <f t="shared" si="184"/>
        <v>0</v>
      </c>
      <c r="L693" s="3"/>
    </row>
    <row r="694" ht="15.75" customHeight="1">
      <c r="A694" s="2"/>
      <c r="B694" s="18"/>
      <c r="C694" s="18"/>
      <c r="D694" s="18">
        <f t="shared" si="181"/>
        <v>0</v>
      </c>
      <c r="E694" s="18">
        <f>B694*A689</f>
        <v>0</v>
      </c>
      <c r="F694" s="18">
        <f t="shared" si="182"/>
        <v>0</v>
      </c>
      <c r="G694" s="142"/>
      <c r="H694" s="18"/>
      <c r="I694" s="89">
        <f t="shared" si="183"/>
        <v>0</v>
      </c>
      <c r="J694" s="116"/>
      <c r="K694" s="3">
        <f t="shared" si="184"/>
        <v>0</v>
      </c>
      <c r="L694" s="3"/>
    </row>
    <row r="695" ht="15.75" customHeight="1">
      <c r="A695" s="2"/>
      <c r="B695" s="18"/>
      <c r="C695" s="18"/>
      <c r="D695" s="18">
        <f t="shared" si="181"/>
        <v>0</v>
      </c>
      <c r="E695" s="18">
        <f>B695*A689</f>
        <v>0</v>
      </c>
      <c r="F695" s="18">
        <f t="shared" si="182"/>
        <v>0</v>
      </c>
      <c r="G695" s="142"/>
      <c r="H695" s="18"/>
      <c r="I695" s="89">
        <f t="shared" si="183"/>
        <v>0</v>
      </c>
      <c r="J695" s="116"/>
      <c r="K695" s="3">
        <f t="shared" si="184"/>
        <v>0</v>
      </c>
      <c r="L695" s="3"/>
    </row>
    <row r="696" ht="15.75" customHeight="1">
      <c r="A696" s="2"/>
      <c r="B696" s="18"/>
      <c r="C696" s="18"/>
      <c r="D696" s="18">
        <f t="shared" si="181"/>
        <v>0</v>
      </c>
      <c r="E696" s="18">
        <f>B696*A689</f>
        <v>0</v>
      </c>
      <c r="F696" s="18">
        <f t="shared" si="182"/>
        <v>0</v>
      </c>
      <c r="G696" s="87"/>
      <c r="H696" s="18"/>
      <c r="I696" s="89">
        <f t="shared" si="183"/>
        <v>0</v>
      </c>
      <c r="J696" s="116"/>
      <c r="K696" s="3">
        <f t="shared" si="184"/>
        <v>0</v>
      </c>
      <c r="L696" s="3"/>
    </row>
    <row r="697" ht="15.75" customHeight="1">
      <c r="A697" s="2"/>
      <c r="B697" s="18"/>
      <c r="C697" s="18"/>
      <c r="D697" s="18">
        <f t="shared" si="181"/>
        <v>0</v>
      </c>
      <c r="E697" s="18">
        <f>B697*A689</f>
        <v>0</v>
      </c>
      <c r="F697" s="18">
        <f t="shared" si="182"/>
        <v>0</v>
      </c>
      <c r="G697" s="59"/>
      <c r="H697" s="18"/>
      <c r="I697" s="89">
        <f t="shared" si="183"/>
        <v>0</v>
      </c>
      <c r="J697" s="116"/>
      <c r="K697" s="3">
        <f t="shared" si="184"/>
        <v>0</v>
      </c>
      <c r="L697" s="3"/>
    </row>
    <row r="698" ht="15.75" customHeight="1">
      <c r="A698" s="2"/>
      <c r="B698" s="89"/>
      <c r="C698" s="89"/>
      <c r="D698" s="18">
        <f t="shared" si="181"/>
        <v>0</v>
      </c>
      <c r="E698" s="18">
        <f>B698*A689</f>
        <v>0</v>
      </c>
      <c r="F698" s="18">
        <f t="shared" si="182"/>
        <v>0</v>
      </c>
      <c r="G698" s="148" t="s">
        <v>528</v>
      </c>
      <c r="H698" s="18"/>
      <c r="I698" s="89">
        <f t="shared" si="183"/>
        <v>0</v>
      </c>
      <c r="J698" s="116"/>
      <c r="K698" s="3">
        <f t="shared" si="184"/>
        <v>0</v>
      </c>
      <c r="L698" s="3"/>
    </row>
    <row r="699" ht="15.75" customHeight="1">
      <c r="A699" s="2"/>
      <c r="B699" s="89"/>
      <c r="C699" s="89"/>
      <c r="D699" s="18">
        <f t="shared" si="181"/>
        <v>0</v>
      </c>
      <c r="E699" s="18">
        <f>B699*A689</f>
        <v>0</v>
      </c>
      <c r="F699" s="18">
        <f t="shared" si="182"/>
        <v>0</v>
      </c>
      <c r="G699" s="142"/>
      <c r="H699" s="18"/>
      <c r="I699" s="89">
        <f t="shared" si="183"/>
        <v>0</v>
      </c>
      <c r="J699" s="116"/>
      <c r="K699" s="3">
        <f t="shared" si="184"/>
        <v>0</v>
      </c>
      <c r="L699" s="3"/>
    </row>
    <row r="700" ht="15.75" customHeight="1">
      <c r="A700" s="1"/>
      <c r="B700" s="89"/>
      <c r="C700" s="89"/>
      <c r="D700" s="18">
        <f t="shared" si="181"/>
        <v>0</v>
      </c>
      <c r="E700" s="18">
        <f>B700*A689</f>
        <v>0</v>
      </c>
      <c r="F700" s="18">
        <f t="shared" si="182"/>
        <v>0</v>
      </c>
      <c r="G700" s="142"/>
      <c r="H700" s="18"/>
      <c r="I700" s="89">
        <f t="shared" si="183"/>
        <v>0</v>
      </c>
      <c r="J700" s="116"/>
      <c r="K700" s="3">
        <f t="shared" si="184"/>
        <v>0</v>
      </c>
      <c r="L700" s="3"/>
    </row>
    <row r="701" ht="15.75" customHeight="1">
      <c r="A701" s="1"/>
      <c r="B701" s="89"/>
      <c r="C701" s="89"/>
      <c r="D701" s="18">
        <f t="shared" si="181"/>
        <v>0</v>
      </c>
      <c r="E701" s="18">
        <f>B701*A689</f>
        <v>0</v>
      </c>
      <c r="F701" s="18">
        <f t="shared" si="182"/>
        <v>0</v>
      </c>
      <c r="G701" s="142"/>
      <c r="H701" s="18"/>
      <c r="I701" s="89">
        <f t="shared" si="183"/>
        <v>0</v>
      </c>
      <c r="J701" s="116"/>
      <c r="K701" s="3">
        <f t="shared" si="184"/>
        <v>0</v>
      </c>
      <c r="L701" s="3"/>
    </row>
    <row r="702" ht="15.75" customHeight="1">
      <c r="A702" s="31"/>
      <c r="B702" s="89"/>
      <c r="C702" s="89"/>
      <c r="D702" s="95">
        <f t="shared" si="181"/>
        <v>0</v>
      </c>
      <c r="E702" s="95">
        <f>B702*A689</f>
        <v>0</v>
      </c>
      <c r="F702" s="18">
        <f t="shared" si="182"/>
        <v>0</v>
      </c>
      <c r="G702" s="87"/>
      <c r="H702" s="18"/>
      <c r="I702" s="89">
        <f t="shared" si="183"/>
        <v>0</v>
      </c>
      <c r="J702" s="118"/>
      <c r="K702" s="3">
        <f t="shared" si="184"/>
        <v>0</v>
      </c>
      <c r="L702" s="3"/>
    </row>
    <row r="703" ht="15.75" customHeight="1">
      <c r="A703" s="31"/>
      <c r="B703" s="89"/>
      <c r="C703" s="89"/>
      <c r="D703" s="18">
        <f t="shared" si="181"/>
        <v>0</v>
      </c>
      <c r="E703" s="18">
        <f>B703*A689</f>
        <v>0</v>
      </c>
      <c r="F703" s="18">
        <f t="shared" si="182"/>
        <v>0</v>
      </c>
      <c r="G703" s="143">
        <f>F705/A689</f>
        <v>0</v>
      </c>
      <c r="H703" s="18"/>
      <c r="I703" s="89">
        <f t="shared" si="183"/>
        <v>0</v>
      </c>
      <c r="J703" s="3"/>
      <c r="K703" s="3">
        <f t="shared" si="184"/>
        <v>0</v>
      </c>
      <c r="L703" s="3"/>
    </row>
    <row r="704" ht="15.75" customHeight="1">
      <c r="A704" s="31"/>
      <c r="B704" s="89"/>
      <c r="C704" s="89"/>
      <c r="D704" s="18">
        <f t="shared" si="181"/>
        <v>0</v>
      </c>
      <c r="E704" s="18">
        <f>B704*A689</f>
        <v>0</v>
      </c>
      <c r="F704" s="18">
        <f t="shared" si="182"/>
        <v>0</v>
      </c>
      <c r="G704" s="142"/>
      <c r="H704" s="18"/>
      <c r="I704" s="89">
        <f t="shared" si="183"/>
        <v>0</v>
      </c>
      <c r="J704" s="3"/>
      <c r="K704" s="3">
        <f t="shared" si="184"/>
        <v>0</v>
      </c>
      <c r="L704" s="3"/>
    </row>
    <row r="705" ht="15.75" customHeight="1">
      <c r="A705" s="4" t="s">
        <v>495</v>
      </c>
      <c r="B705" s="97">
        <f>SUM(B691:B704)</f>
        <v>0</v>
      </c>
      <c r="C705" s="96"/>
      <c r="D705" s="97">
        <f t="shared" ref="D705:F705" si="185">SUM(D691:D704)</f>
        <v>0</v>
      </c>
      <c r="E705" s="97">
        <f t="shared" si="185"/>
        <v>0</v>
      </c>
      <c r="F705" s="97">
        <f t="shared" si="185"/>
        <v>0</v>
      </c>
      <c r="G705" s="87"/>
      <c r="H705" s="96"/>
      <c r="I705" s="97">
        <f t="shared" ref="I705:L705" si="186">SUM(I691:I704)</f>
        <v>0</v>
      </c>
      <c r="J705" s="98">
        <f t="shared" si="186"/>
        <v>0</v>
      </c>
      <c r="K705" s="98">
        <f t="shared" si="186"/>
        <v>0</v>
      </c>
      <c r="L705" s="98">
        <f t="shared" si="186"/>
        <v>0</v>
      </c>
    </row>
    <row r="706" ht="15.75" customHeight="1">
      <c r="A706" s="8"/>
      <c r="B706" s="184"/>
      <c r="C706" s="100"/>
      <c r="D706" s="100"/>
      <c r="E706" s="100"/>
      <c r="F706" s="100"/>
      <c r="G706" s="100"/>
      <c r="H706" s="100"/>
      <c r="I706" s="101" t="s">
        <v>496</v>
      </c>
      <c r="J706" s="100"/>
      <c r="K706" s="100"/>
      <c r="L706" s="101" t="s">
        <v>497</v>
      </c>
    </row>
    <row r="707" ht="15.75" customHeight="1">
      <c r="A707" s="8"/>
      <c r="B707" s="184"/>
      <c r="C707" s="100"/>
      <c r="D707" s="100"/>
      <c r="E707" s="100"/>
      <c r="F707" s="100"/>
      <c r="G707" s="100"/>
      <c r="H707" s="100"/>
      <c r="I707" s="104">
        <f>G703*A689</f>
        <v>0</v>
      </c>
      <c r="J707" s="100"/>
      <c r="K707" s="100"/>
      <c r="L707" s="104"/>
    </row>
    <row r="708" ht="15.75" customHeight="1">
      <c r="A708" s="8"/>
      <c r="B708" s="34"/>
      <c r="C708" s="8"/>
      <c r="D708" s="8"/>
      <c r="E708" s="8"/>
      <c r="F708" s="8"/>
      <c r="G708" s="8"/>
      <c r="H708" s="8"/>
      <c r="I708" s="8"/>
      <c r="J708" s="8"/>
      <c r="K708" s="8"/>
      <c r="L708" s="8"/>
    </row>
    <row r="709" ht="15.75" customHeight="1">
      <c r="A709" s="8"/>
      <c r="B709" s="34"/>
      <c r="C709" s="8"/>
      <c r="D709" s="8"/>
      <c r="E709" s="8"/>
      <c r="F709" s="8"/>
      <c r="G709" s="8"/>
      <c r="H709" s="8"/>
      <c r="I709" s="8"/>
      <c r="J709" s="8"/>
      <c r="K709" s="8"/>
      <c r="L709" s="8"/>
    </row>
    <row r="710" ht="15.75" customHeight="1">
      <c r="A710" s="78" t="s">
        <v>478</v>
      </c>
      <c r="B710" s="79" t="s">
        <v>479</v>
      </c>
      <c r="C710" s="75"/>
      <c r="D710" s="76"/>
      <c r="E710" s="80" t="s">
        <v>480</v>
      </c>
      <c r="F710" s="75"/>
      <c r="G710" s="76"/>
      <c r="H710" s="79" t="s">
        <v>481</v>
      </c>
      <c r="I710" s="75"/>
      <c r="J710" s="75"/>
      <c r="K710" s="75"/>
      <c r="L710" s="76"/>
    </row>
    <row r="711" ht="15.75" customHeight="1">
      <c r="A711" s="177">
        <v>4.0</v>
      </c>
      <c r="B711" s="82" t="s">
        <v>482</v>
      </c>
      <c r="C711" s="82" t="s">
        <v>483</v>
      </c>
      <c r="D711" s="82" t="s">
        <v>484</v>
      </c>
      <c r="E711" s="82" t="s">
        <v>485</v>
      </c>
      <c r="F711" s="82" t="s">
        <v>484</v>
      </c>
      <c r="G711" s="82" t="s">
        <v>524</v>
      </c>
      <c r="H711" s="82" t="s">
        <v>486</v>
      </c>
      <c r="I711" s="82" t="s">
        <v>487</v>
      </c>
      <c r="J711" s="147" t="s">
        <v>488</v>
      </c>
      <c r="K711" s="85" t="s">
        <v>489</v>
      </c>
      <c r="L711" s="85" t="s">
        <v>490</v>
      </c>
    </row>
    <row r="712" ht="15.75" customHeight="1">
      <c r="A712" s="86" t="s">
        <v>491</v>
      </c>
      <c r="B712" s="87"/>
      <c r="C712" s="87"/>
      <c r="D712" s="87"/>
      <c r="E712" s="87"/>
      <c r="F712" s="87"/>
      <c r="G712" s="87"/>
      <c r="H712" s="87"/>
      <c r="I712" s="87"/>
      <c r="J712" s="115"/>
      <c r="K712" s="87"/>
      <c r="L712" s="87"/>
    </row>
    <row r="713" ht="15.75" customHeight="1">
      <c r="A713" s="2"/>
      <c r="B713" s="89"/>
      <c r="C713" s="89"/>
      <c r="D713" s="18">
        <f t="shared" ref="D713:D726" si="187">C713*B713</f>
        <v>0</v>
      </c>
      <c r="E713" s="18">
        <f>B713*A711</f>
        <v>0</v>
      </c>
      <c r="F713" s="18">
        <f t="shared" ref="F713:F726" si="188">E713*C713</f>
        <v>0</v>
      </c>
      <c r="G713" s="140">
        <v>0.0</v>
      </c>
      <c r="H713" s="18"/>
      <c r="I713" s="89">
        <f t="shared" ref="I713:I726" si="189">H713*E713</f>
        <v>0</v>
      </c>
      <c r="J713" s="116"/>
      <c r="K713" s="3">
        <f t="shared" ref="K713:K726" si="190">J713*I713</f>
        <v>0</v>
      </c>
      <c r="L713" s="3"/>
    </row>
    <row r="714" ht="15.75" customHeight="1">
      <c r="A714" s="2"/>
      <c r="B714" s="89"/>
      <c r="C714" s="89"/>
      <c r="D714" s="18">
        <f t="shared" si="187"/>
        <v>0</v>
      </c>
      <c r="E714" s="18">
        <f>B714*A711</f>
        <v>0</v>
      </c>
      <c r="F714" s="18">
        <f t="shared" si="188"/>
        <v>0</v>
      </c>
      <c r="G714" s="87"/>
      <c r="H714" s="18"/>
      <c r="I714" s="89">
        <f t="shared" si="189"/>
        <v>0</v>
      </c>
      <c r="J714" s="116"/>
      <c r="K714" s="3">
        <f t="shared" si="190"/>
        <v>0</v>
      </c>
      <c r="L714" s="3"/>
    </row>
    <row r="715" ht="15.75" customHeight="1">
      <c r="A715" s="2"/>
      <c r="B715" s="18"/>
      <c r="C715" s="18"/>
      <c r="D715" s="18">
        <f t="shared" si="187"/>
        <v>0</v>
      </c>
      <c r="E715" s="18">
        <f>B715*A711</f>
        <v>0</v>
      </c>
      <c r="F715" s="18">
        <f t="shared" si="188"/>
        <v>0</v>
      </c>
      <c r="G715" s="148" t="s">
        <v>527</v>
      </c>
      <c r="H715" s="18"/>
      <c r="I715" s="89">
        <f t="shared" si="189"/>
        <v>0</v>
      </c>
      <c r="J715" s="116"/>
      <c r="K715" s="3">
        <f t="shared" si="190"/>
        <v>0</v>
      </c>
      <c r="L715" s="3"/>
    </row>
    <row r="716" ht="15.75" customHeight="1">
      <c r="A716" s="2"/>
      <c r="B716" s="18"/>
      <c r="C716" s="18"/>
      <c r="D716" s="18">
        <f t="shared" si="187"/>
        <v>0</v>
      </c>
      <c r="E716" s="18">
        <f>B716*A711</f>
        <v>0</v>
      </c>
      <c r="F716" s="18">
        <f t="shared" si="188"/>
        <v>0</v>
      </c>
      <c r="G716" s="142"/>
      <c r="H716" s="18"/>
      <c r="I716" s="89">
        <f t="shared" si="189"/>
        <v>0</v>
      </c>
      <c r="J716" s="116"/>
      <c r="K716" s="3">
        <f t="shared" si="190"/>
        <v>0</v>
      </c>
      <c r="L716" s="3"/>
    </row>
    <row r="717" ht="15.75" customHeight="1">
      <c r="A717" s="2"/>
      <c r="B717" s="18"/>
      <c r="C717" s="18"/>
      <c r="D717" s="18">
        <f t="shared" si="187"/>
        <v>0</v>
      </c>
      <c r="E717" s="18">
        <f>B717*A711</f>
        <v>0</v>
      </c>
      <c r="F717" s="18">
        <f t="shared" si="188"/>
        <v>0</v>
      </c>
      <c r="G717" s="142"/>
      <c r="H717" s="18"/>
      <c r="I717" s="89">
        <f t="shared" si="189"/>
        <v>0</v>
      </c>
      <c r="J717" s="116"/>
      <c r="K717" s="3">
        <f t="shared" si="190"/>
        <v>0</v>
      </c>
      <c r="L717" s="3"/>
    </row>
    <row r="718" ht="15.75" customHeight="1">
      <c r="A718" s="2"/>
      <c r="B718" s="18"/>
      <c r="C718" s="18"/>
      <c r="D718" s="18">
        <f t="shared" si="187"/>
        <v>0</v>
      </c>
      <c r="E718" s="18">
        <f>B718*A711</f>
        <v>0</v>
      </c>
      <c r="F718" s="18">
        <f t="shared" si="188"/>
        <v>0</v>
      </c>
      <c r="G718" s="87"/>
      <c r="H718" s="18"/>
      <c r="I718" s="89">
        <f t="shared" si="189"/>
        <v>0</v>
      </c>
      <c r="J718" s="116"/>
      <c r="K718" s="3">
        <f t="shared" si="190"/>
        <v>0</v>
      </c>
      <c r="L718" s="3"/>
    </row>
    <row r="719" ht="15.75" customHeight="1">
      <c r="A719" s="2"/>
      <c r="B719" s="18"/>
      <c r="C719" s="18"/>
      <c r="D719" s="18">
        <f t="shared" si="187"/>
        <v>0</v>
      </c>
      <c r="E719" s="18">
        <f>B719*A711</f>
        <v>0</v>
      </c>
      <c r="F719" s="18">
        <f t="shared" si="188"/>
        <v>0</v>
      </c>
      <c r="G719" s="59"/>
      <c r="H719" s="18"/>
      <c r="I719" s="89">
        <f t="shared" si="189"/>
        <v>0</v>
      </c>
      <c r="J719" s="116"/>
      <c r="K719" s="3">
        <f t="shared" si="190"/>
        <v>0</v>
      </c>
      <c r="L719" s="3"/>
    </row>
    <row r="720" ht="15.75" customHeight="1">
      <c r="A720" s="2"/>
      <c r="B720" s="89"/>
      <c r="C720" s="89"/>
      <c r="D720" s="18">
        <f t="shared" si="187"/>
        <v>0</v>
      </c>
      <c r="E720" s="18">
        <f>B720*A711</f>
        <v>0</v>
      </c>
      <c r="F720" s="18">
        <f t="shared" si="188"/>
        <v>0</v>
      </c>
      <c r="G720" s="148" t="s">
        <v>528</v>
      </c>
      <c r="H720" s="18"/>
      <c r="I720" s="89">
        <f t="shared" si="189"/>
        <v>0</v>
      </c>
      <c r="J720" s="116"/>
      <c r="K720" s="3">
        <f t="shared" si="190"/>
        <v>0</v>
      </c>
      <c r="L720" s="3"/>
    </row>
    <row r="721" ht="15.75" customHeight="1">
      <c r="A721" s="2"/>
      <c r="B721" s="89"/>
      <c r="C721" s="89"/>
      <c r="D721" s="18">
        <f t="shared" si="187"/>
        <v>0</v>
      </c>
      <c r="E721" s="18">
        <f>B721*A711</f>
        <v>0</v>
      </c>
      <c r="F721" s="18">
        <f t="shared" si="188"/>
        <v>0</v>
      </c>
      <c r="G721" s="142"/>
      <c r="H721" s="18"/>
      <c r="I721" s="89">
        <f t="shared" si="189"/>
        <v>0</v>
      </c>
      <c r="J721" s="116"/>
      <c r="K721" s="3">
        <f t="shared" si="190"/>
        <v>0</v>
      </c>
      <c r="L721" s="3"/>
    </row>
    <row r="722" ht="15.75" customHeight="1">
      <c r="A722" s="1"/>
      <c r="B722" s="89"/>
      <c r="C722" s="89"/>
      <c r="D722" s="18">
        <f t="shared" si="187"/>
        <v>0</v>
      </c>
      <c r="E722" s="18">
        <f>B722*A711</f>
        <v>0</v>
      </c>
      <c r="F722" s="18">
        <f t="shared" si="188"/>
        <v>0</v>
      </c>
      <c r="G722" s="142"/>
      <c r="H722" s="18"/>
      <c r="I722" s="89">
        <f t="shared" si="189"/>
        <v>0</v>
      </c>
      <c r="J722" s="116"/>
      <c r="K722" s="3">
        <f t="shared" si="190"/>
        <v>0</v>
      </c>
      <c r="L722" s="3"/>
    </row>
    <row r="723" ht="15.75" customHeight="1">
      <c r="A723" s="1"/>
      <c r="B723" s="89"/>
      <c r="C723" s="89"/>
      <c r="D723" s="18">
        <f t="shared" si="187"/>
        <v>0</v>
      </c>
      <c r="E723" s="18">
        <f>B723*A711</f>
        <v>0</v>
      </c>
      <c r="F723" s="18">
        <f t="shared" si="188"/>
        <v>0</v>
      </c>
      <c r="G723" s="142"/>
      <c r="H723" s="18"/>
      <c r="I723" s="89">
        <f t="shared" si="189"/>
        <v>0</v>
      </c>
      <c r="J723" s="116"/>
      <c r="K723" s="3">
        <f t="shared" si="190"/>
        <v>0</v>
      </c>
      <c r="L723" s="3"/>
    </row>
    <row r="724" ht="15.75" customHeight="1">
      <c r="A724" s="31"/>
      <c r="B724" s="89"/>
      <c r="C724" s="89"/>
      <c r="D724" s="95">
        <f t="shared" si="187"/>
        <v>0</v>
      </c>
      <c r="E724" s="95">
        <f>B724*A711</f>
        <v>0</v>
      </c>
      <c r="F724" s="18">
        <f t="shared" si="188"/>
        <v>0</v>
      </c>
      <c r="G724" s="87"/>
      <c r="H724" s="18"/>
      <c r="I724" s="89">
        <f t="shared" si="189"/>
        <v>0</v>
      </c>
      <c r="J724" s="118"/>
      <c r="K724" s="3">
        <f t="shared" si="190"/>
        <v>0</v>
      </c>
      <c r="L724" s="3"/>
    </row>
    <row r="725" ht="15.75" customHeight="1">
      <c r="A725" s="31"/>
      <c r="B725" s="89"/>
      <c r="C725" s="89"/>
      <c r="D725" s="18">
        <f t="shared" si="187"/>
        <v>0</v>
      </c>
      <c r="E725" s="18">
        <f>B725*A711</f>
        <v>0</v>
      </c>
      <c r="F725" s="18">
        <f t="shared" si="188"/>
        <v>0</v>
      </c>
      <c r="G725" s="143">
        <f>F727/A711</f>
        <v>0</v>
      </c>
      <c r="H725" s="18"/>
      <c r="I725" s="89">
        <f t="shared" si="189"/>
        <v>0</v>
      </c>
      <c r="J725" s="3"/>
      <c r="K725" s="3">
        <f t="shared" si="190"/>
        <v>0</v>
      </c>
      <c r="L725" s="3"/>
    </row>
    <row r="726" ht="15.75" customHeight="1">
      <c r="A726" s="31"/>
      <c r="B726" s="89"/>
      <c r="C726" s="89"/>
      <c r="D726" s="18">
        <f t="shared" si="187"/>
        <v>0</v>
      </c>
      <c r="E726" s="18">
        <f>B726*A711</f>
        <v>0</v>
      </c>
      <c r="F726" s="18">
        <f t="shared" si="188"/>
        <v>0</v>
      </c>
      <c r="G726" s="142"/>
      <c r="H726" s="18"/>
      <c r="I726" s="89">
        <f t="shared" si="189"/>
        <v>0</v>
      </c>
      <c r="J726" s="3"/>
      <c r="K726" s="3">
        <f t="shared" si="190"/>
        <v>0</v>
      </c>
      <c r="L726" s="3"/>
    </row>
    <row r="727" ht="15.75" customHeight="1">
      <c r="A727" s="4" t="s">
        <v>495</v>
      </c>
      <c r="B727" s="97">
        <f>SUM(B713:B726)</f>
        <v>0</v>
      </c>
      <c r="C727" s="96"/>
      <c r="D727" s="97">
        <f t="shared" ref="D727:F727" si="191">SUM(D713:D726)</f>
        <v>0</v>
      </c>
      <c r="E727" s="97">
        <f t="shared" si="191"/>
        <v>0</v>
      </c>
      <c r="F727" s="97">
        <f t="shared" si="191"/>
        <v>0</v>
      </c>
      <c r="G727" s="87"/>
      <c r="H727" s="96"/>
      <c r="I727" s="97">
        <f t="shared" ref="I727:L727" si="192">SUM(I713:I726)</f>
        <v>0</v>
      </c>
      <c r="J727" s="98">
        <f t="shared" si="192"/>
        <v>0</v>
      </c>
      <c r="K727" s="98">
        <f t="shared" si="192"/>
        <v>0</v>
      </c>
      <c r="L727" s="98">
        <f t="shared" si="192"/>
        <v>0</v>
      </c>
    </row>
    <row r="728" ht="15.75" customHeight="1">
      <c r="A728" s="8"/>
      <c r="B728" s="184"/>
      <c r="C728" s="100"/>
      <c r="D728" s="100"/>
      <c r="E728" s="100"/>
      <c r="F728" s="100"/>
      <c r="G728" s="100"/>
      <c r="H728" s="100"/>
      <c r="I728" s="101" t="s">
        <v>496</v>
      </c>
      <c r="J728" s="100"/>
      <c r="K728" s="100"/>
      <c r="L728" s="101" t="s">
        <v>497</v>
      </c>
    </row>
    <row r="729" ht="15.75" customHeight="1">
      <c r="A729" s="8"/>
      <c r="B729" s="184"/>
      <c r="C729" s="100"/>
      <c r="D729" s="100"/>
      <c r="E729" s="100"/>
      <c r="F729" s="100"/>
      <c r="G729" s="100"/>
      <c r="H729" s="100"/>
      <c r="I729" s="104">
        <f>G725*A711</f>
        <v>0</v>
      </c>
      <c r="J729" s="100"/>
      <c r="K729" s="100"/>
      <c r="L729" s="104"/>
    </row>
    <row r="730" ht="15.75" customHeight="1">
      <c r="A730" s="8"/>
      <c r="B730" s="34"/>
      <c r="C730" s="8"/>
      <c r="D730" s="8"/>
      <c r="E730" s="8"/>
      <c r="F730" s="8"/>
      <c r="G730" s="8"/>
      <c r="H730" s="8"/>
      <c r="I730" s="8"/>
      <c r="J730" s="8"/>
      <c r="K730" s="8"/>
      <c r="L730" s="8"/>
    </row>
    <row r="731" ht="15.75" customHeight="1">
      <c r="A731" s="8"/>
      <c r="B731" s="34"/>
      <c r="C731" s="8"/>
      <c r="D731" s="8"/>
      <c r="E731" s="8"/>
      <c r="F731" s="8"/>
      <c r="G731" s="8"/>
      <c r="H731" s="8"/>
      <c r="I731" s="8"/>
      <c r="J731" s="8"/>
      <c r="K731" s="8"/>
      <c r="L731" s="8"/>
    </row>
    <row r="732" ht="15.75" customHeight="1">
      <c r="A732" s="66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6"/>
    </row>
    <row r="733" ht="15.75" customHeight="1">
      <c r="A733" s="78" t="s">
        <v>478</v>
      </c>
      <c r="B733" s="79" t="s">
        <v>479</v>
      </c>
      <c r="C733" s="75"/>
      <c r="D733" s="76"/>
      <c r="E733" s="80" t="s">
        <v>480</v>
      </c>
      <c r="F733" s="75"/>
      <c r="G733" s="76"/>
      <c r="H733" s="79" t="s">
        <v>481</v>
      </c>
      <c r="I733" s="75"/>
      <c r="J733" s="75"/>
      <c r="K733" s="75"/>
      <c r="L733" s="76"/>
    </row>
    <row r="734" ht="15.75" customHeight="1">
      <c r="A734" s="177">
        <v>4.0</v>
      </c>
      <c r="B734" s="82" t="s">
        <v>482</v>
      </c>
      <c r="C734" s="82" t="s">
        <v>483</v>
      </c>
      <c r="D734" s="82" t="s">
        <v>484</v>
      </c>
      <c r="E734" s="82" t="s">
        <v>485</v>
      </c>
      <c r="F734" s="82" t="s">
        <v>484</v>
      </c>
      <c r="G734" s="82" t="s">
        <v>524</v>
      </c>
      <c r="H734" s="82" t="s">
        <v>486</v>
      </c>
      <c r="I734" s="82" t="s">
        <v>487</v>
      </c>
      <c r="J734" s="147" t="s">
        <v>488</v>
      </c>
      <c r="K734" s="85" t="s">
        <v>489</v>
      </c>
      <c r="L734" s="85" t="s">
        <v>490</v>
      </c>
    </row>
    <row r="735" ht="15.75" customHeight="1">
      <c r="A735" s="86" t="s">
        <v>491</v>
      </c>
      <c r="B735" s="87"/>
      <c r="C735" s="87"/>
      <c r="D735" s="87"/>
      <c r="E735" s="87"/>
      <c r="F735" s="87"/>
      <c r="G735" s="87"/>
      <c r="H735" s="87"/>
      <c r="I735" s="87"/>
      <c r="J735" s="115"/>
      <c r="K735" s="87"/>
      <c r="L735" s="87"/>
    </row>
    <row r="736" ht="15.75" customHeight="1">
      <c r="A736" s="2"/>
      <c r="B736" s="89"/>
      <c r="C736" s="89"/>
      <c r="D736" s="18">
        <f t="shared" ref="D736:D749" si="193">C736*B736</f>
        <v>0</v>
      </c>
      <c r="E736" s="18">
        <f>B736*A734</f>
        <v>0</v>
      </c>
      <c r="F736" s="18">
        <f t="shared" ref="F736:F749" si="194">E736*C736</f>
        <v>0</v>
      </c>
      <c r="G736" s="140">
        <v>0.0</v>
      </c>
      <c r="H736" s="18"/>
      <c r="I736" s="89">
        <f t="shared" ref="I736:I749" si="195">H736*E736</f>
        <v>0</v>
      </c>
      <c r="J736" s="116"/>
      <c r="K736" s="3">
        <f t="shared" ref="K736:K749" si="196">J736*I736</f>
        <v>0</v>
      </c>
      <c r="L736" s="3"/>
    </row>
    <row r="737" ht="15.75" customHeight="1">
      <c r="A737" s="2"/>
      <c r="B737" s="89"/>
      <c r="C737" s="89"/>
      <c r="D737" s="18">
        <f t="shared" si="193"/>
        <v>0</v>
      </c>
      <c r="E737" s="18">
        <f>B737*A734</f>
        <v>0</v>
      </c>
      <c r="F737" s="18">
        <f t="shared" si="194"/>
        <v>0</v>
      </c>
      <c r="G737" s="87"/>
      <c r="H737" s="18"/>
      <c r="I737" s="89">
        <f t="shared" si="195"/>
        <v>0</v>
      </c>
      <c r="J737" s="116"/>
      <c r="K737" s="3">
        <f t="shared" si="196"/>
        <v>0</v>
      </c>
      <c r="L737" s="3"/>
    </row>
    <row r="738" ht="15.75" customHeight="1">
      <c r="A738" s="2"/>
      <c r="B738" s="18"/>
      <c r="C738" s="18"/>
      <c r="D738" s="18">
        <f t="shared" si="193"/>
        <v>0</v>
      </c>
      <c r="E738" s="18">
        <f>B738*A734</f>
        <v>0</v>
      </c>
      <c r="F738" s="18">
        <f t="shared" si="194"/>
        <v>0</v>
      </c>
      <c r="G738" s="148" t="s">
        <v>527</v>
      </c>
      <c r="H738" s="18"/>
      <c r="I738" s="89">
        <f t="shared" si="195"/>
        <v>0</v>
      </c>
      <c r="J738" s="116"/>
      <c r="K738" s="3">
        <f t="shared" si="196"/>
        <v>0</v>
      </c>
      <c r="L738" s="3"/>
    </row>
    <row r="739" ht="15.75" customHeight="1">
      <c r="A739" s="2"/>
      <c r="B739" s="18"/>
      <c r="C739" s="18"/>
      <c r="D739" s="18">
        <f t="shared" si="193"/>
        <v>0</v>
      </c>
      <c r="E739" s="18">
        <f>B739*A734</f>
        <v>0</v>
      </c>
      <c r="F739" s="18">
        <f t="shared" si="194"/>
        <v>0</v>
      </c>
      <c r="G739" s="142"/>
      <c r="H739" s="18"/>
      <c r="I739" s="89">
        <f t="shared" si="195"/>
        <v>0</v>
      </c>
      <c r="J739" s="116"/>
      <c r="K739" s="3">
        <f t="shared" si="196"/>
        <v>0</v>
      </c>
      <c r="L739" s="3"/>
    </row>
    <row r="740" ht="15.75" customHeight="1">
      <c r="A740" s="2"/>
      <c r="B740" s="18"/>
      <c r="C740" s="18"/>
      <c r="D740" s="18">
        <f t="shared" si="193"/>
        <v>0</v>
      </c>
      <c r="E740" s="18">
        <f>B740*A734</f>
        <v>0</v>
      </c>
      <c r="F740" s="18">
        <f t="shared" si="194"/>
        <v>0</v>
      </c>
      <c r="G740" s="142"/>
      <c r="H740" s="18"/>
      <c r="I740" s="89">
        <f t="shared" si="195"/>
        <v>0</v>
      </c>
      <c r="J740" s="116"/>
      <c r="K740" s="3">
        <f t="shared" si="196"/>
        <v>0</v>
      </c>
      <c r="L740" s="3"/>
    </row>
    <row r="741" ht="15.75" customHeight="1">
      <c r="A741" s="2"/>
      <c r="B741" s="18"/>
      <c r="C741" s="18"/>
      <c r="D741" s="18">
        <f t="shared" si="193"/>
        <v>0</v>
      </c>
      <c r="E741" s="18">
        <f>B741*A734</f>
        <v>0</v>
      </c>
      <c r="F741" s="18">
        <f t="shared" si="194"/>
        <v>0</v>
      </c>
      <c r="G741" s="87"/>
      <c r="H741" s="18"/>
      <c r="I741" s="89">
        <f t="shared" si="195"/>
        <v>0</v>
      </c>
      <c r="J741" s="116"/>
      <c r="K741" s="3">
        <f t="shared" si="196"/>
        <v>0</v>
      </c>
      <c r="L741" s="3"/>
    </row>
    <row r="742" ht="15.75" customHeight="1">
      <c r="A742" s="2"/>
      <c r="B742" s="18"/>
      <c r="C742" s="18"/>
      <c r="D742" s="18">
        <f t="shared" si="193"/>
        <v>0</v>
      </c>
      <c r="E742" s="18">
        <f>B742*A734</f>
        <v>0</v>
      </c>
      <c r="F742" s="18">
        <f t="shared" si="194"/>
        <v>0</v>
      </c>
      <c r="G742" s="59"/>
      <c r="H742" s="18"/>
      <c r="I742" s="89">
        <f t="shared" si="195"/>
        <v>0</v>
      </c>
      <c r="J742" s="116"/>
      <c r="K742" s="3">
        <f t="shared" si="196"/>
        <v>0</v>
      </c>
      <c r="L742" s="3"/>
    </row>
    <row r="743" ht="15.75" customHeight="1">
      <c r="A743" s="2"/>
      <c r="B743" s="89"/>
      <c r="C743" s="89"/>
      <c r="D743" s="18">
        <f t="shared" si="193"/>
        <v>0</v>
      </c>
      <c r="E743" s="18">
        <f>B743*A734</f>
        <v>0</v>
      </c>
      <c r="F743" s="18">
        <f t="shared" si="194"/>
        <v>0</v>
      </c>
      <c r="G743" s="148" t="s">
        <v>528</v>
      </c>
      <c r="H743" s="18"/>
      <c r="I743" s="89">
        <f t="shared" si="195"/>
        <v>0</v>
      </c>
      <c r="J743" s="116"/>
      <c r="K743" s="3">
        <f t="shared" si="196"/>
        <v>0</v>
      </c>
      <c r="L743" s="3"/>
    </row>
    <row r="744" ht="15.75" customHeight="1">
      <c r="A744" s="2"/>
      <c r="B744" s="89"/>
      <c r="C744" s="89"/>
      <c r="D744" s="18">
        <f t="shared" si="193"/>
        <v>0</v>
      </c>
      <c r="E744" s="18">
        <f>B744*A734</f>
        <v>0</v>
      </c>
      <c r="F744" s="18">
        <f t="shared" si="194"/>
        <v>0</v>
      </c>
      <c r="G744" s="142"/>
      <c r="H744" s="18"/>
      <c r="I744" s="89">
        <f t="shared" si="195"/>
        <v>0</v>
      </c>
      <c r="J744" s="116"/>
      <c r="K744" s="3">
        <f t="shared" si="196"/>
        <v>0</v>
      </c>
      <c r="L744" s="3"/>
    </row>
    <row r="745" ht="15.75" customHeight="1">
      <c r="A745" s="1"/>
      <c r="B745" s="89"/>
      <c r="C745" s="89"/>
      <c r="D745" s="18">
        <f t="shared" si="193"/>
        <v>0</v>
      </c>
      <c r="E745" s="18">
        <f>B745*A734</f>
        <v>0</v>
      </c>
      <c r="F745" s="18">
        <f t="shared" si="194"/>
        <v>0</v>
      </c>
      <c r="G745" s="142"/>
      <c r="H745" s="18"/>
      <c r="I745" s="89">
        <f t="shared" si="195"/>
        <v>0</v>
      </c>
      <c r="J745" s="116"/>
      <c r="K745" s="3">
        <f t="shared" si="196"/>
        <v>0</v>
      </c>
      <c r="L745" s="3"/>
    </row>
    <row r="746" ht="15.75" customHeight="1">
      <c r="A746" s="1"/>
      <c r="B746" s="89"/>
      <c r="C746" s="89"/>
      <c r="D746" s="18">
        <f t="shared" si="193"/>
        <v>0</v>
      </c>
      <c r="E746" s="18">
        <f>B746*A734</f>
        <v>0</v>
      </c>
      <c r="F746" s="18">
        <f t="shared" si="194"/>
        <v>0</v>
      </c>
      <c r="G746" s="142"/>
      <c r="H746" s="18"/>
      <c r="I746" s="89">
        <f t="shared" si="195"/>
        <v>0</v>
      </c>
      <c r="J746" s="116"/>
      <c r="K746" s="3">
        <f t="shared" si="196"/>
        <v>0</v>
      </c>
      <c r="L746" s="3"/>
    </row>
    <row r="747" ht="15.75" customHeight="1">
      <c r="A747" s="31"/>
      <c r="B747" s="89"/>
      <c r="C747" s="89"/>
      <c r="D747" s="95">
        <f t="shared" si="193"/>
        <v>0</v>
      </c>
      <c r="E747" s="95">
        <f>B747*A734</f>
        <v>0</v>
      </c>
      <c r="F747" s="18">
        <f t="shared" si="194"/>
        <v>0</v>
      </c>
      <c r="G747" s="87"/>
      <c r="H747" s="18"/>
      <c r="I747" s="89">
        <f t="shared" si="195"/>
        <v>0</v>
      </c>
      <c r="J747" s="118"/>
      <c r="K747" s="3">
        <f t="shared" si="196"/>
        <v>0</v>
      </c>
      <c r="L747" s="3"/>
    </row>
    <row r="748" ht="15.75" customHeight="1">
      <c r="A748" s="31"/>
      <c r="B748" s="89"/>
      <c r="C748" s="89"/>
      <c r="D748" s="18">
        <f t="shared" si="193"/>
        <v>0</v>
      </c>
      <c r="E748" s="18">
        <f>B748*A734</f>
        <v>0</v>
      </c>
      <c r="F748" s="18">
        <f t="shared" si="194"/>
        <v>0</v>
      </c>
      <c r="G748" s="143">
        <f>F750/A734</f>
        <v>0</v>
      </c>
      <c r="H748" s="18"/>
      <c r="I748" s="89">
        <f t="shared" si="195"/>
        <v>0</v>
      </c>
      <c r="J748" s="3"/>
      <c r="K748" s="3">
        <f t="shared" si="196"/>
        <v>0</v>
      </c>
      <c r="L748" s="3"/>
    </row>
    <row r="749" ht="15.75" customHeight="1">
      <c r="A749" s="31"/>
      <c r="B749" s="89"/>
      <c r="C749" s="89"/>
      <c r="D749" s="18">
        <f t="shared" si="193"/>
        <v>0</v>
      </c>
      <c r="E749" s="18">
        <f>B749*A734</f>
        <v>0</v>
      </c>
      <c r="F749" s="18">
        <f t="shared" si="194"/>
        <v>0</v>
      </c>
      <c r="G749" s="142"/>
      <c r="H749" s="18"/>
      <c r="I749" s="89">
        <f t="shared" si="195"/>
        <v>0</v>
      </c>
      <c r="J749" s="3"/>
      <c r="K749" s="3">
        <f t="shared" si="196"/>
        <v>0</v>
      </c>
      <c r="L749" s="3"/>
    </row>
    <row r="750" ht="15.75" customHeight="1">
      <c r="A750" s="4" t="s">
        <v>495</v>
      </c>
      <c r="B750" s="97">
        <f>SUM(B736:B749)</f>
        <v>0</v>
      </c>
      <c r="C750" s="96"/>
      <c r="D750" s="97">
        <f t="shared" ref="D750:F750" si="197">SUM(D736:D749)</f>
        <v>0</v>
      </c>
      <c r="E750" s="97">
        <f t="shared" si="197"/>
        <v>0</v>
      </c>
      <c r="F750" s="97">
        <f t="shared" si="197"/>
        <v>0</v>
      </c>
      <c r="G750" s="87"/>
      <c r="H750" s="96"/>
      <c r="I750" s="97">
        <f t="shared" ref="I750:L750" si="198">SUM(I736:I749)</f>
        <v>0</v>
      </c>
      <c r="J750" s="98">
        <f t="shared" si="198"/>
        <v>0</v>
      </c>
      <c r="K750" s="98">
        <f t="shared" si="198"/>
        <v>0</v>
      </c>
      <c r="L750" s="98">
        <f t="shared" si="198"/>
        <v>0</v>
      </c>
    </row>
    <row r="751" ht="15.75" customHeight="1">
      <c r="A751" s="8"/>
      <c r="B751" s="184"/>
      <c r="C751" s="100"/>
      <c r="D751" s="100"/>
      <c r="E751" s="100"/>
      <c r="F751" s="100"/>
      <c r="G751" s="100"/>
      <c r="H751" s="100"/>
      <c r="I751" s="101" t="s">
        <v>496</v>
      </c>
      <c r="J751" s="100"/>
      <c r="K751" s="100"/>
      <c r="L751" s="101" t="s">
        <v>497</v>
      </c>
    </row>
    <row r="752" ht="15.75" customHeight="1">
      <c r="A752" s="8"/>
      <c r="B752" s="184"/>
      <c r="C752" s="100"/>
      <c r="D752" s="100"/>
      <c r="E752" s="100"/>
      <c r="F752" s="100"/>
      <c r="G752" s="100"/>
      <c r="H752" s="100"/>
      <c r="I752" s="104">
        <f>G748*A734</f>
        <v>0</v>
      </c>
      <c r="J752" s="100"/>
      <c r="K752" s="100"/>
      <c r="L752" s="104"/>
    </row>
    <row r="753" ht="15.75" customHeight="1">
      <c r="A753" s="8"/>
      <c r="B753" s="184"/>
      <c r="C753" s="100"/>
      <c r="D753" s="100"/>
      <c r="E753" s="100"/>
      <c r="F753" s="100"/>
      <c r="G753" s="100"/>
      <c r="H753" s="100"/>
      <c r="I753" s="107"/>
      <c r="J753" s="100"/>
      <c r="K753" s="100"/>
      <c r="L753" s="107"/>
    </row>
    <row r="754" ht="15.75" customHeight="1">
      <c r="A754" s="8"/>
      <c r="B754" s="34"/>
      <c r="C754" s="8"/>
      <c r="D754" s="8"/>
      <c r="E754" s="8"/>
      <c r="F754" s="8"/>
      <c r="G754" s="8"/>
      <c r="H754" s="8"/>
      <c r="I754" s="8"/>
      <c r="J754" s="8"/>
      <c r="K754" s="8"/>
      <c r="L754" s="8"/>
    </row>
    <row r="755" ht="15.75" customHeight="1">
      <c r="A755" s="66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6"/>
    </row>
    <row r="756" ht="15.75" customHeight="1">
      <c r="A756" s="78" t="s">
        <v>478</v>
      </c>
      <c r="B756" s="79" t="s">
        <v>479</v>
      </c>
      <c r="C756" s="75"/>
      <c r="D756" s="76"/>
      <c r="E756" s="80" t="s">
        <v>480</v>
      </c>
      <c r="F756" s="75"/>
      <c r="G756" s="76"/>
      <c r="H756" s="79" t="s">
        <v>481</v>
      </c>
      <c r="I756" s="75"/>
      <c r="J756" s="75"/>
      <c r="K756" s="75"/>
      <c r="L756" s="76"/>
    </row>
    <row r="757" ht="15.75" customHeight="1">
      <c r="A757" s="177">
        <v>4.0</v>
      </c>
      <c r="B757" s="82" t="s">
        <v>482</v>
      </c>
      <c r="C757" s="82" t="s">
        <v>483</v>
      </c>
      <c r="D757" s="82" t="s">
        <v>484</v>
      </c>
      <c r="E757" s="82" t="s">
        <v>485</v>
      </c>
      <c r="F757" s="82" t="s">
        <v>484</v>
      </c>
      <c r="G757" s="82" t="s">
        <v>524</v>
      </c>
      <c r="H757" s="82" t="s">
        <v>486</v>
      </c>
      <c r="I757" s="82" t="s">
        <v>487</v>
      </c>
      <c r="J757" s="147" t="s">
        <v>488</v>
      </c>
      <c r="K757" s="85" t="s">
        <v>489</v>
      </c>
      <c r="L757" s="85" t="s">
        <v>490</v>
      </c>
    </row>
    <row r="758" ht="15.75" customHeight="1">
      <c r="A758" s="86" t="s">
        <v>491</v>
      </c>
      <c r="B758" s="87"/>
      <c r="C758" s="87"/>
      <c r="D758" s="87"/>
      <c r="E758" s="87"/>
      <c r="F758" s="87"/>
      <c r="G758" s="87"/>
      <c r="H758" s="87"/>
      <c r="I758" s="87"/>
      <c r="J758" s="115"/>
      <c r="K758" s="87"/>
      <c r="L758" s="87"/>
    </row>
    <row r="759" ht="15.75" customHeight="1">
      <c r="A759" s="2"/>
      <c r="B759" s="89"/>
      <c r="C759" s="89"/>
      <c r="D759" s="18">
        <f t="shared" ref="D759:D772" si="199">C759*B759</f>
        <v>0</v>
      </c>
      <c r="E759" s="18">
        <f>B759*A757</f>
        <v>0</v>
      </c>
      <c r="F759" s="18">
        <f t="shared" ref="F759:F772" si="200">E759*C759</f>
        <v>0</v>
      </c>
      <c r="G759" s="140">
        <v>0.0</v>
      </c>
      <c r="H759" s="18"/>
      <c r="I759" s="89">
        <f t="shared" ref="I759:I772" si="201">H759*E759</f>
        <v>0</v>
      </c>
      <c r="J759" s="116"/>
      <c r="K759" s="3">
        <f t="shared" ref="K759:K772" si="202">J759*I759</f>
        <v>0</v>
      </c>
      <c r="L759" s="3"/>
    </row>
    <row r="760" ht="15.75" customHeight="1">
      <c r="A760" s="2"/>
      <c r="B760" s="89"/>
      <c r="C760" s="89"/>
      <c r="D760" s="18">
        <f t="shared" si="199"/>
        <v>0</v>
      </c>
      <c r="E760" s="18">
        <f>B760*A757</f>
        <v>0</v>
      </c>
      <c r="F760" s="18">
        <f t="shared" si="200"/>
        <v>0</v>
      </c>
      <c r="G760" s="87"/>
      <c r="H760" s="18"/>
      <c r="I760" s="89">
        <f t="shared" si="201"/>
        <v>0</v>
      </c>
      <c r="J760" s="116"/>
      <c r="K760" s="3">
        <f t="shared" si="202"/>
        <v>0</v>
      </c>
      <c r="L760" s="3"/>
    </row>
    <row r="761" ht="15.75" customHeight="1">
      <c r="A761" s="2"/>
      <c r="B761" s="18"/>
      <c r="C761" s="18"/>
      <c r="D761" s="18">
        <f t="shared" si="199"/>
        <v>0</v>
      </c>
      <c r="E761" s="18">
        <f>B761*A757</f>
        <v>0</v>
      </c>
      <c r="F761" s="18">
        <f t="shared" si="200"/>
        <v>0</v>
      </c>
      <c r="G761" s="148" t="s">
        <v>527</v>
      </c>
      <c r="H761" s="18"/>
      <c r="I761" s="89">
        <f t="shared" si="201"/>
        <v>0</v>
      </c>
      <c r="J761" s="116"/>
      <c r="K761" s="3">
        <f t="shared" si="202"/>
        <v>0</v>
      </c>
      <c r="L761" s="3"/>
    </row>
    <row r="762" ht="15.75" customHeight="1">
      <c r="A762" s="2"/>
      <c r="B762" s="18"/>
      <c r="C762" s="18"/>
      <c r="D762" s="18">
        <f t="shared" si="199"/>
        <v>0</v>
      </c>
      <c r="E762" s="18">
        <f>B762*A757</f>
        <v>0</v>
      </c>
      <c r="F762" s="18">
        <f t="shared" si="200"/>
        <v>0</v>
      </c>
      <c r="G762" s="142"/>
      <c r="H762" s="18"/>
      <c r="I762" s="89">
        <f t="shared" si="201"/>
        <v>0</v>
      </c>
      <c r="J762" s="116"/>
      <c r="K762" s="3">
        <f t="shared" si="202"/>
        <v>0</v>
      </c>
      <c r="L762" s="3"/>
    </row>
    <row r="763" ht="15.75" customHeight="1">
      <c r="A763" s="2"/>
      <c r="B763" s="18"/>
      <c r="C763" s="18"/>
      <c r="D763" s="18">
        <f t="shared" si="199"/>
        <v>0</v>
      </c>
      <c r="E763" s="18">
        <f>B763*A757</f>
        <v>0</v>
      </c>
      <c r="F763" s="18">
        <f t="shared" si="200"/>
        <v>0</v>
      </c>
      <c r="G763" s="142"/>
      <c r="H763" s="18"/>
      <c r="I763" s="89">
        <f t="shared" si="201"/>
        <v>0</v>
      </c>
      <c r="J763" s="116"/>
      <c r="K763" s="3">
        <f t="shared" si="202"/>
        <v>0</v>
      </c>
      <c r="L763" s="3"/>
    </row>
    <row r="764" ht="15.75" customHeight="1">
      <c r="A764" s="2"/>
      <c r="B764" s="18"/>
      <c r="C764" s="18"/>
      <c r="D764" s="18">
        <f t="shared" si="199"/>
        <v>0</v>
      </c>
      <c r="E764" s="18">
        <f>B764*A757</f>
        <v>0</v>
      </c>
      <c r="F764" s="18">
        <f t="shared" si="200"/>
        <v>0</v>
      </c>
      <c r="G764" s="87"/>
      <c r="H764" s="18"/>
      <c r="I764" s="89">
        <f t="shared" si="201"/>
        <v>0</v>
      </c>
      <c r="J764" s="116"/>
      <c r="K764" s="3">
        <f t="shared" si="202"/>
        <v>0</v>
      </c>
      <c r="L764" s="3"/>
    </row>
    <row r="765" ht="15.75" customHeight="1">
      <c r="A765" s="2"/>
      <c r="B765" s="18"/>
      <c r="C765" s="18"/>
      <c r="D765" s="18">
        <f t="shared" si="199"/>
        <v>0</v>
      </c>
      <c r="E765" s="18">
        <f>B765*A757</f>
        <v>0</v>
      </c>
      <c r="F765" s="18">
        <f t="shared" si="200"/>
        <v>0</v>
      </c>
      <c r="G765" s="59"/>
      <c r="H765" s="18"/>
      <c r="I765" s="89">
        <f t="shared" si="201"/>
        <v>0</v>
      </c>
      <c r="J765" s="116"/>
      <c r="K765" s="3">
        <f t="shared" si="202"/>
        <v>0</v>
      </c>
      <c r="L765" s="3"/>
    </row>
    <row r="766" ht="15.75" customHeight="1">
      <c r="A766" s="2"/>
      <c r="B766" s="89"/>
      <c r="C766" s="89"/>
      <c r="D766" s="18">
        <f t="shared" si="199"/>
        <v>0</v>
      </c>
      <c r="E766" s="18">
        <f>B766*A757</f>
        <v>0</v>
      </c>
      <c r="F766" s="18">
        <f t="shared" si="200"/>
        <v>0</v>
      </c>
      <c r="G766" s="148" t="s">
        <v>528</v>
      </c>
      <c r="H766" s="18"/>
      <c r="I766" s="89">
        <f t="shared" si="201"/>
        <v>0</v>
      </c>
      <c r="J766" s="116"/>
      <c r="K766" s="3">
        <f t="shared" si="202"/>
        <v>0</v>
      </c>
      <c r="L766" s="3"/>
    </row>
    <row r="767" ht="15.75" customHeight="1">
      <c r="A767" s="2"/>
      <c r="B767" s="89"/>
      <c r="C767" s="89"/>
      <c r="D767" s="18">
        <f t="shared" si="199"/>
        <v>0</v>
      </c>
      <c r="E767" s="18">
        <f>B767*A757</f>
        <v>0</v>
      </c>
      <c r="F767" s="18">
        <f t="shared" si="200"/>
        <v>0</v>
      </c>
      <c r="G767" s="142"/>
      <c r="H767" s="18"/>
      <c r="I767" s="89">
        <f t="shared" si="201"/>
        <v>0</v>
      </c>
      <c r="J767" s="116"/>
      <c r="K767" s="3">
        <f t="shared" si="202"/>
        <v>0</v>
      </c>
      <c r="L767" s="3"/>
    </row>
    <row r="768" ht="15.75" customHeight="1">
      <c r="A768" s="1"/>
      <c r="B768" s="89"/>
      <c r="C768" s="89"/>
      <c r="D768" s="18">
        <f t="shared" si="199"/>
        <v>0</v>
      </c>
      <c r="E768" s="18">
        <f>B768*A757</f>
        <v>0</v>
      </c>
      <c r="F768" s="18">
        <f t="shared" si="200"/>
        <v>0</v>
      </c>
      <c r="G768" s="142"/>
      <c r="H768" s="18"/>
      <c r="I768" s="89">
        <f t="shared" si="201"/>
        <v>0</v>
      </c>
      <c r="J768" s="116"/>
      <c r="K768" s="3">
        <f t="shared" si="202"/>
        <v>0</v>
      </c>
      <c r="L768" s="3"/>
    </row>
    <row r="769" ht="15.75" customHeight="1">
      <c r="A769" s="1"/>
      <c r="B769" s="89"/>
      <c r="C769" s="89"/>
      <c r="D769" s="18">
        <f t="shared" si="199"/>
        <v>0</v>
      </c>
      <c r="E769" s="18">
        <f>B769*A757</f>
        <v>0</v>
      </c>
      <c r="F769" s="18">
        <f t="shared" si="200"/>
        <v>0</v>
      </c>
      <c r="G769" s="142"/>
      <c r="H769" s="18"/>
      <c r="I769" s="89">
        <f t="shared" si="201"/>
        <v>0</v>
      </c>
      <c r="J769" s="116"/>
      <c r="K769" s="3">
        <f t="shared" si="202"/>
        <v>0</v>
      </c>
      <c r="L769" s="3"/>
    </row>
    <row r="770" ht="15.75" customHeight="1">
      <c r="A770" s="31"/>
      <c r="B770" s="89"/>
      <c r="C770" s="89"/>
      <c r="D770" s="95">
        <f t="shared" si="199"/>
        <v>0</v>
      </c>
      <c r="E770" s="95">
        <f>B770*A757</f>
        <v>0</v>
      </c>
      <c r="F770" s="18">
        <f t="shared" si="200"/>
        <v>0</v>
      </c>
      <c r="G770" s="87"/>
      <c r="H770" s="18"/>
      <c r="I770" s="89">
        <f t="shared" si="201"/>
        <v>0</v>
      </c>
      <c r="J770" s="118"/>
      <c r="K770" s="3">
        <f t="shared" si="202"/>
        <v>0</v>
      </c>
      <c r="L770" s="3"/>
    </row>
    <row r="771" ht="15.75" customHeight="1">
      <c r="A771" s="31"/>
      <c r="B771" s="89"/>
      <c r="C771" s="89"/>
      <c r="D771" s="18">
        <f t="shared" si="199"/>
        <v>0</v>
      </c>
      <c r="E771" s="18">
        <f>B771*A757</f>
        <v>0</v>
      </c>
      <c r="F771" s="18">
        <f t="shared" si="200"/>
        <v>0</v>
      </c>
      <c r="G771" s="143">
        <f>F773/A757</f>
        <v>0</v>
      </c>
      <c r="H771" s="18"/>
      <c r="I771" s="89">
        <f t="shared" si="201"/>
        <v>0</v>
      </c>
      <c r="J771" s="3"/>
      <c r="K771" s="3">
        <f t="shared" si="202"/>
        <v>0</v>
      </c>
      <c r="L771" s="3"/>
    </row>
    <row r="772" ht="15.75" customHeight="1">
      <c r="A772" s="31"/>
      <c r="B772" s="89"/>
      <c r="C772" s="89"/>
      <c r="D772" s="18">
        <f t="shared" si="199"/>
        <v>0</v>
      </c>
      <c r="E772" s="18">
        <f>B772*A757</f>
        <v>0</v>
      </c>
      <c r="F772" s="18">
        <f t="shared" si="200"/>
        <v>0</v>
      </c>
      <c r="G772" s="142"/>
      <c r="H772" s="18"/>
      <c r="I772" s="89">
        <f t="shared" si="201"/>
        <v>0</v>
      </c>
      <c r="J772" s="3"/>
      <c r="K772" s="3">
        <f t="shared" si="202"/>
        <v>0</v>
      </c>
      <c r="L772" s="3"/>
    </row>
    <row r="773" ht="15.75" customHeight="1">
      <c r="A773" s="4" t="s">
        <v>495</v>
      </c>
      <c r="B773" s="97">
        <f>SUM(B759:B772)</f>
        <v>0</v>
      </c>
      <c r="C773" s="96"/>
      <c r="D773" s="97">
        <f t="shared" ref="D773:F773" si="203">SUM(D759:D772)</f>
        <v>0</v>
      </c>
      <c r="E773" s="97">
        <f t="shared" si="203"/>
        <v>0</v>
      </c>
      <c r="F773" s="97">
        <f t="shared" si="203"/>
        <v>0</v>
      </c>
      <c r="G773" s="87"/>
      <c r="H773" s="96"/>
      <c r="I773" s="97">
        <f t="shared" ref="I773:L773" si="204">SUM(I759:I772)</f>
        <v>0</v>
      </c>
      <c r="J773" s="98">
        <f t="shared" si="204"/>
        <v>0</v>
      </c>
      <c r="K773" s="98">
        <f t="shared" si="204"/>
        <v>0</v>
      </c>
      <c r="L773" s="98">
        <f t="shared" si="204"/>
        <v>0</v>
      </c>
    </row>
    <row r="774" ht="15.75" customHeight="1">
      <c r="A774" s="8"/>
      <c r="B774" s="184"/>
      <c r="C774" s="100"/>
      <c r="D774" s="100"/>
      <c r="E774" s="100"/>
      <c r="F774" s="100"/>
      <c r="G774" s="100"/>
      <c r="H774" s="100"/>
      <c r="I774" s="101" t="s">
        <v>496</v>
      </c>
      <c r="J774" s="100"/>
      <c r="K774" s="100"/>
      <c r="L774" s="101" t="s">
        <v>497</v>
      </c>
    </row>
    <row r="775" ht="15.75" customHeight="1">
      <c r="A775" s="8"/>
      <c r="B775" s="184"/>
      <c r="C775" s="100"/>
      <c r="D775" s="100"/>
      <c r="E775" s="100"/>
      <c r="F775" s="100"/>
      <c r="G775" s="100"/>
      <c r="H775" s="100"/>
      <c r="I775" s="104">
        <f>G771*A757</f>
        <v>0</v>
      </c>
      <c r="J775" s="100"/>
      <c r="K775" s="100"/>
      <c r="L775" s="104"/>
    </row>
    <row r="776" ht="15.75" customHeight="1">
      <c r="A776" s="8"/>
      <c r="B776" s="34"/>
      <c r="C776" s="8"/>
      <c r="D776" s="8"/>
      <c r="E776" s="8"/>
      <c r="F776" s="8"/>
      <c r="G776" s="8"/>
      <c r="H776" s="8"/>
      <c r="I776" s="8"/>
      <c r="J776" s="8"/>
      <c r="K776" s="8"/>
      <c r="L776" s="8"/>
    </row>
    <row r="777" ht="15.75" customHeight="1">
      <c r="A777" s="8"/>
      <c r="B777" s="34"/>
      <c r="C777" s="8"/>
      <c r="D777" s="8"/>
      <c r="E777" s="8"/>
      <c r="F777" s="8"/>
      <c r="G777" s="8"/>
      <c r="H777" s="8"/>
      <c r="I777" s="8"/>
      <c r="J777" s="8"/>
      <c r="K777" s="8"/>
      <c r="L777" s="8"/>
    </row>
    <row r="778" ht="15.75" customHeight="1">
      <c r="A778" s="66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6"/>
    </row>
    <row r="779" ht="15.75" customHeight="1">
      <c r="A779" s="78" t="s">
        <v>478</v>
      </c>
      <c r="B779" s="79" t="s">
        <v>479</v>
      </c>
      <c r="C779" s="75"/>
      <c r="D779" s="76"/>
      <c r="E779" s="80" t="s">
        <v>480</v>
      </c>
      <c r="F779" s="75"/>
      <c r="G779" s="76"/>
      <c r="H779" s="79" t="s">
        <v>481</v>
      </c>
      <c r="I779" s="75"/>
      <c r="J779" s="75"/>
      <c r="K779" s="75"/>
      <c r="L779" s="76"/>
    </row>
    <row r="780" ht="15.75" customHeight="1">
      <c r="A780" s="177">
        <v>4.0</v>
      </c>
      <c r="B780" s="82" t="s">
        <v>482</v>
      </c>
      <c r="C780" s="82" t="s">
        <v>483</v>
      </c>
      <c r="D780" s="82" t="s">
        <v>484</v>
      </c>
      <c r="E780" s="82" t="s">
        <v>485</v>
      </c>
      <c r="F780" s="82" t="s">
        <v>484</v>
      </c>
      <c r="G780" s="82" t="s">
        <v>524</v>
      </c>
      <c r="H780" s="82" t="s">
        <v>486</v>
      </c>
      <c r="I780" s="82" t="s">
        <v>487</v>
      </c>
      <c r="J780" s="147" t="s">
        <v>488</v>
      </c>
      <c r="K780" s="85" t="s">
        <v>489</v>
      </c>
      <c r="L780" s="85" t="s">
        <v>490</v>
      </c>
    </row>
    <row r="781" ht="15.75" customHeight="1">
      <c r="A781" s="86" t="s">
        <v>491</v>
      </c>
      <c r="B781" s="87"/>
      <c r="C781" s="87"/>
      <c r="D781" s="87"/>
      <c r="E781" s="87"/>
      <c r="F781" s="87"/>
      <c r="G781" s="87"/>
      <c r="H781" s="87"/>
      <c r="I781" s="87"/>
      <c r="J781" s="115"/>
      <c r="K781" s="87"/>
      <c r="L781" s="87"/>
    </row>
    <row r="782" ht="15.75" customHeight="1">
      <c r="A782" s="2"/>
      <c r="B782" s="89"/>
      <c r="C782" s="89"/>
      <c r="D782" s="18">
        <f t="shared" ref="D782:D795" si="205">C782*B782</f>
        <v>0</v>
      </c>
      <c r="E782" s="18">
        <f>B782*A780</f>
        <v>0</v>
      </c>
      <c r="F782" s="18">
        <f t="shared" ref="F782:F795" si="206">E782*C782</f>
        <v>0</v>
      </c>
      <c r="G782" s="140">
        <v>0.0</v>
      </c>
      <c r="H782" s="18"/>
      <c r="I782" s="89">
        <f t="shared" ref="I782:I795" si="207">H782*E782</f>
        <v>0</v>
      </c>
      <c r="J782" s="116"/>
      <c r="K782" s="3">
        <f t="shared" ref="K782:K795" si="208">J782*I782</f>
        <v>0</v>
      </c>
      <c r="L782" s="3"/>
    </row>
    <row r="783" ht="15.75" customHeight="1">
      <c r="A783" s="2"/>
      <c r="B783" s="89"/>
      <c r="C783" s="89"/>
      <c r="D783" s="18">
        <f t="shared" si="205"/>
        <v>0</v>
      </c>
      <c r="E783" s="18">
        <f>B783*A780</f>
        <v>0</v>
      </c>
      <c r="F783" s="18">
        <f t="shared" si="206"/>
        <v>0</v>
      </c>
      <c r="G783" s="87"/>
      <c r="H783" s="18"/>
      <c r="I783" s="89">
        <f t="shared" si="207"/>
        <v>0</v>
      </c>
      <c r="J783" s="116"/>
      <c r="K783" s="3">
        <f t="shared" si="208"/>
        <v>0</v>
      </c>
      <c r="L783" s="3"/>
    </row>
    <row r="784" ht="15.75" customHeight="1">
      <c r="A784" s="2"/>
      <c r="B784" s="18"/>
      <c r="C784" s="18"/>
      <c r="D784" s="18">
        <f t="shared" si="205"/>
        <v>0</v>
      </c>
      <c r="E784" s="18">
        <f>B784*A780</f>
        <v>0</v>
      </c>
      <c r="F784" s="18">
        <f t="shared" si="206"/>
        <v>0</v>
      </c>
      <c r="G784" s="148" t="s">
        <v>527</v>
      </c>
      <c r="H784" s="18"/>
      <c r="I784" s="89">
        <f t="shared" si="207"/>
        <v>0</v>
      </c>
      <c r="J784" s="116"/>
      <c r="K784" s="3">
        <f t="shared" si="208"/>
        <v>0</v>
      </c>
      <c r="L784" s="3"/>
    </row>
    <row r="785" ht="15.75" customHeight="1">
      <c r="A785" s="2"/>
      <c r="B785" s="18"/>
      <c r="C785" s="18"/>
      <c r="D785" s="18">
        <f t="shared" si="205"/>
        <v>0</v>
      </c>
      <c r="E785" s="18">
        <f>B785*A780</f>
        <v>0</v>
      </c>
      <c r="F785" s="18">
        <f t="shared" si="206"/>
        <v>0</v>
      </c>
      <c r="G785" s="142"/>
      <c r="H785" s="18"/>
      <c r="I785" s="89">
        <f t="shared" si="207"/>
        <v>0</v>
      </c>
      <c r="J785" s="116"/>
      <c r="K785" s="3">
        <f t="shared" si="208"/>
        <v>0</v>
      </c>
      <c r="L785" s="3"/>
    </row>
    <row r="786" ht="15.75" customHeight="1">
      <c r="A786" s="2"/>
      <c r="B786" s="18"/>
      <c r="C786" s="18"/>
      <c r="D786" s="18">
        <f t="shared" si="205"/>
        <v>0</v>
      </c>
      <c r="E786" s="18">
        <f>B786*A780</f>
        <v>0</v>
      </c>
      <c r="F786" s="18">
        <f t="shared" si="206"/>
        <v>0</v>
      </c>
      <c r="G786" s="142"/>
      <c r="H786" s="18"/>
      <c r="I786" s="89">
        <f t="shared" si="207"/>
        <v>0</v>
      </c>
      <c r="J786" s="116"/>
      <c r="K786" s="3">
        <f t="shared" si="208"/>
        <v>0</v>
      </c>
      <c r="L786" s="3"/>
    </row>
    <row r="787" ht="15.75" customHeight="1">
      <c r="A787" s="2"/>
      <c r="B787" s="18"/>
      <c r="C787" s="18"/>
      <c r="D787" s="18">
        <f t="shared" si="205"/>
        <v>0</v>
      </c>
      <c r="E787" s="18">
        <f>B787*A780</f>
        <v>0</v>
      </c>
      <c r="F787" s="18">
        <f t="shared" si="206"/>
        <v>0</v>
      </c>
      <c r="G787" s="87"/>
      <c r="H787" s="18"/>
      <c r="I787" s="89">
        <f t="shared" si="207"/>
        <v>0</v>
      </c>
      <c r="J787" s="116"/>
      <c r="K787" s="3">
        <f t="shared" si="208"/>
        <v>0</v>
      </c>
      <c r="L787" s="3"/>
    </row>
    <row r="788" ht="15.75" customHeight="1">
      <c r="A788" s="2"/>
      <c r="B788" s="18"/>
      <c r="C788" s="18"/>
      <c r="D788" s="18">
        <f t="shared" si="205"/>
        <v>0</v>
      </c>
      <c r="E788" s="18">
        <f>B788*A780</f>
        <v>0</v>
      </c>
      <c r="F788" s="18">
        <f t="shared" si="206"/>
        <v>0</v>
      </c>
      <c r="G788" s="59"/>
      <c r="H788" s="18"/>
      <c r="I788" s="89">
        <f t="shared" si="207"/>
        <v>0</v>
      </c>
      <c r="J788" s="116"/>
      <c r="K788" s="3">
        <f t="shared" si="208"/>
        <v>0</v>
      </c>
      <c r="L788" s="3"/>
    </row>
    <row r="789" ht="15.75" customHeight="1">
      <c r="A789" s="2"/>
      <c r="B789" s="89"/>
      <c r="C789" s="89"/>
      <c r="D789" s="18">
        <f t="shared" si="205"/>
        <v>0</v>
      </c>
      <c r="E789" s="18">
        <f>B789*A780</f>
        <v>0</v>
      </c>
      <c r="F789" s="18">
        <f t="shared" si="206"/>
        <v>0</v>
      </c>
      <c r="G789" s="148" t="s">
        <v>528</v>
      </c>
      <c r="H789" s="18"/>
      <c r="I789" s="89">
        <f t="shared" si="207"/>
        <v>0</v>
      </c>
      <c r="J789" s="116"/>
      <c r="K789" s="3">
        <f t="shared" si="208"/>
        <v>0</v>
      </c>
      <c r="L789" s="3"/>
    </row>
    <row r="790" ht="15.75" customHeight="1">
      <c r="A790" s="2"/>
      <c r="B790" s="89"/>
      <c r="C790" s="89"/>
      <c r="D790" s="18">
        <f t="shared" si="205"/>
        <v>0</v>
      </c>
      <c r="E790" s="18">
        <f>B790*A780</f>
        <v>0</v>
      </c>
      <c r="F790" s="18">
        <f t="shared" si="206"/>
        <v>0</v>
      </c>
      <c r="G790" s="142"/>
      <c r="H790" s="18"/>
      <c r="I790" s="89">
        <f t="shared" si="207"/>
        <v>0</v>
      </c>
      <c r="J790" s="116"/>
      <c r="K790" s="3">
        <f t="shared" si="208"/>
        <v>0</v>
      </c>
      <c r="L790" s="3"/>
    </row>
    <row r="791" ht="15.75" customHeight="1">
      <c r="A791" s="1"/>
      <c r="B791" s="89"/>
      <c r="C791" s="89"/>
      <c r="D791" s="18">
        <f t="shared" si="205"/>
        <v>0</v>
      </c>
      <c r="E791" s="18">
        <f>B791*A780</f>
        <v>0</v>
      </c>
      <c r="F791" s="18">
        <f t="shared" si="206"/>
        <v>0</v>
      </c>
      <c r="G791" s="142"/>
      <c r="H791" s="18"/>
      <c r="I791" s="89">
        <f t="shared" si="207"/>
        <v>0</v>
      </c>
      <c r="J791" s="116"/>
      <c r="K791" s="3">
        <f t="shared" si="208"/>
        <v>0</v>
      </c>
      <c r="L791" s="3"/>
    </row>
    <row r="792" ht="15.75" customHeight="1">
      <c r="A792" s="1"/>
      <c r="B792" s="89"/>
      <c r="C792" s="89"/>
      <c r="D792" s="18">
        <f t="shared" si="205"/>
        <v>0</v>
      </c>
      <c r="E792" s="18">
        <f>B792*A780</f>
        <v>0</v>
      </c>
      <c r="F792" s="18">
        <f t="shared" si="206"/>
        <v>0</v>
      </c>
      <c r="G792" s="142"/>
      <c r="H792" s="18"/>
      <c r="I792" s="89">
        <f t="shared" si="207"/>
        <v>0</v>
      </c>
      <c r="J792" s="116"/>
      <c r="K792" s="3">
        <f t="shared" si="208"/>
        <v>0</v>
      </c>
      <c r="L792" s="3"/>
    </row>
    <row r="793" ht="15.75" customHeight="1">
      <c r="A793" s="31"/>
      <c r="B793" s="89"/>
      <c r="C793" s="89"/>
      <c r="D793" s="95">
        <f t="shared" si="205"/>
        <v>0</v>
      </c>
      <c r="E793" s="95">
        <f>B793*A780</f>
        <v>0</v>
      </c>
      <c r="F793" s="18">
        <f t="shared" si="206"/>
        <v>0</v>
      </c>
      <c r="G793" s="87"/>
      <c r="H793" s="18"/>
      <c r="I793" s="89">
        <f t="shared" si="207"/>
        <v>0</v>
      </c>
      <c r="J793" s="118"/>
      <c r="K793" s="3">
        <f t="shared" si="208"/>
        <v>0</v>
      </c>
      <c r="L793" s="3"/>
    </row>
    <row r="794" ht="15.75" customHeight="1">
      <c r="A794" s="31"/>
      <c r="B794" s="89"/>
      <c r="C794" s="89"/>
      <c r="D794" s="18">
        <f t="shared" si="205"/>
        <v>0</v>
      </c>
      <c r="E794" s="18">
        <f>B794*A780</f>
        <v>0</v>
      </c>
      <c r="F794" s="18">
        <f t="shared" si="206"/>
        <v>0</v>
      </c>
      <c r="G794" s="143">
        <f>F796/A780</f>
        <v>0</v>
      </c>
      <c r="H794" s="18"/>
      <c r="I794" s="89">
        <f t="shared" si="207"/>
        <v>0</v>
      </c>
      <c r="J794" s="3"/>
      <c r="K794" s="3">
        <f t="shared" si="208"/>
        <v>0</v>
      </c>
      <c r="L794" s="3"/>
    </row>
    <row r="795" ht="15.75" customHeight="1">
      <c r="A795" s="31"/>
      <c r="B795" s="89"/>
      <c r="C795" s="89"/>
      <c r="D795" s="18">
        <f t="shared" si="205"/>
        <v>0</v>
      </c>
      <c r="E795" s="18">
        <f>B795*A780</f>
        <v>0</v>
      </c>
      <c r="F795" s="18">
        <f t="shared" si="206"/>
        <v>0</v>
      </c>
      <c r="G795" s="142"/>
      <c r="H795" s="18"/>
      <c r="I795" s="89">
        <f t="shared" si="207"/>
        <v>0</v>
      </c>
      <c r="J795" s="3"/>
      <c r="K795" s="3">
        <f t="shared" si="208"/>
        <v>0</v>
      </c>
      <c r="L795" s="3"/>
    </row>
    <row r="796" ht="15.75" customHeight="1">
      <c r="A796" s="4" t="s">
        <v>495</v>
      </c>
      <c r="B796" s="97">
        <f>SUM(B782:B795)</f>
        <v>0</v>
      </c>
      <c r="C796" s="96"/>
      <c r="D796" s="97">
        <f t="shared" ref="D796:F796" si="209">SUM(D782:D795)</f>
        <v>0</v>
      </c>
      <c r="E796" s="97">
        <f t="shared" si="209"/>
        <v>0</v>
      </c>
      <c r="F796" s="97">
        <f t="shared" si="209"/>
        <v>0</v>
      </c>
      <c r="G796" s="87"/>
      <c r="H796" s="96"/>
      <c r="I796" s="97">
        <f t="shared" ref="I796:L796" si="210">SUM(I782:I795)</f>
        <v>0</v>
      </c>
      <c r="J796" s="98">
        <f t="shared" si="210"/>
        <v>0</v>
      </c>
      <c r="K796" s="98">
        <f t="shared" si="210"/>
        <v>0</v>
      </c>
      <c r="L796" s="98">
        <f t="shared" si="210"/>
        <v>0</v>
      </c>
    </row>
    <row r="797" ht="15.75" customHeight="1">
      <c r="A797" s="8"/>
      <c r="B797" s="184"/>
      <c r="C797" s="100"/>
      <c r="D797" s="100"/>
      <c r="E797" s="100"/>
      <c r="F797" s="100"/>
      <c r="G797" s="100"/>
      <c r="H797" s="100"/>
      <c r="I797" s="101" t="s">
        <v>496</v>
      </c>
      <c r="J797" s="100"/>
      <c r="K797" s="100"/>
      <c r="L797" s="101" t="s">
        <v>497</v>
      </c>
    </row>
    <row r="798" ht="15.75" customHeight="1">
      <c r="A798" s="8"/>
      <c r="B798" s="184"/>
      <c r="C798" s="100"/>
      <c r="D798" s="100"/>
      <c r="E798" s="100"/>
      <c r="F798" s="100"/>
      <c r="G798" s="100"/>
      <c r="H798" s="100"/>
      <c r="I798" s="104">
        <f>G794*A780</f>
        <v>0</v>
      </c>
      <c r="J798" s="100"/>
      <c r="K798" s="100"/>
      <c r="L798" s="104"/>
    </row>
    <row r="799" ht="15.75" customHeight="1">
      <c r="A799" s="8"/>
      <c r="B799" s="34"/>
      <c r="C799" s="8"/>
      <c r="D799" s="8"/>
      <c r="E799" s="8"/>
      <c r="F799" s="8"/>
      <c r="G799" s="8"/>
      <c r="H799" s="8"/>
      <c r="I799" s="8"/>
      <c r="J799" s="8"/>
      <c r="K799" s="8"/>
      <c r="L799" s="8"/>
    </row>
    <row r="800" ht="15.75" customHeight="1">
      <c r="A800" s="8"/>
      <c r="B800" s="34"/>
      <c r="C800" s="8"/>
      <c r="D800" s="8"/>
      <c r="E800" s="8"/>
      <c r="F800" s="8"/>
      <c r="G800" s="8"/>
      <c r="H800" s="8"/>
      <c r="I800" s="8"/>
      <c r="J800" s="8"/>
      <c r="K800" s="8"/>
      <c r="L800" s="8"/>
    </row>
    <row r="801" ht="15.75" customHeight="1">
      <c r="A801" s="78" t="s">
        <v>478</v>
      </c>
      <c r="B801" s="79" t="s">
        <v>479</v>
      </c>
      <c r="C801" s="75"/>
      <c r="D801" s="76"/>
      <c r="E801" s="80" t="s">
        <v>480</v>
      </c>
      <c r="F801" s="75"/>
      <c r="G801" s="76"/>
      <c r="H801" s="79" t="s">
        <v>481</v>
      </c>
      <c r="I801" s="75"/>
      <c r="J801" s="75"/>
      <c r="K801" s="75"/>
      <c r="L801" s="76"/>
    </row>
    <row r="802" ht="15.75" customHeight="1">
      <c r="A802" s="177">
        <v>4.0</v>
      </c>
      <c r="B802" s="82" t="s">
        <v>482</v>
      </c>
      <c r="C802" s="82" t="s">
        <v>483</v>
      </c>
      <c r="D802" s="82" t="s">
        <v>484</v>
      </c>
      <c r="E802" s="82" t="s">
        <v>485</v>
      </c>
      <c r="F802" s="82" t="s">
        <v>484</v>
      </c>
      <c r="G802" s="82" t="s">
        <v>524</v>
      </c>
      <c r="H802" s="82" t="s">
        <v>486</v>
      </c>
      <c r="I802" s="82" t="s">
        <v>487</v>
      </c>
      <c r="J802" s="147" t="s">
        <v>488</v>
      </c>
      <c r="K802" s="85" t="s">
        <v>489</v>
      </c>
      <c r="L802" s="85" t="s">
        <v>490</v>
      </c>
    </row>
    <row r="803" ht="15.75" customHeight="1">
      <c r="A803" s="86" t="s">
        <v>491</v>
      </c>
      <c r="B803" s="87"/>
      <c r="C803" s="87"/>
      <c r="D803" s="87"/>
      <c r="E803" s="87"/>
      <c r="F803" s="87"/>
      <c r="G803" s="87"/>
      <c r="H803" s="87"/>
      <c r="I803" s="87"/>
      <c r="J803" s="115"/>
      <c r="K803" s="87"/>
      <c r="L803" s="87"/>
    </row>
    <row r="804" ht="15.75" customHeight="1">
      <c r="A804" s="2"/>
      <c r="B804" s="89"/>
      <c r="C804" s="89"/>
      <c r="D804" s="18">
        <f t="shared" ref="D804:D817" si="211">C804*B804</f>
        <v>0</v>
      </c>
      <c r="E804" s="18">
        <f>B804*A802</f>
        <v>0</v>
      </c>
      <c r="F804" s="18">
        <f t="shared" ref="F804:F817" si="212">E804*C804</f>
        <v>0</v>
      </c>
      <c r="G804" s="140">
        <v>0.0</v>
      </c>
      <c r="H804" s="18"/>
      <c r="I804" s="89">
        <f t="shared" ref="I804:I817" si="213">H804*E804</f>
        <v>0</v>
      </c>
      <c r="J804" s="116"/>
      <c r="K804" s="3">
        <f t="shared" ref="K804:K817" si="214">J804*I804</f>
        <v>0</v>
      </c>
      <c r="L804" s="3"/>
    </row>
    <row r="805" ht="15.75" customHeight="1">
      <c r="A805" s="2"/>
      <c r="B805" s="89"/>
      <c r="C805" s="89"/>
      <c r="D805" s="18">
        <f t="shared" si="211"/>
        <v>0</v>
      </c>
      <c r="E805" s="18">
        <f>B805*A802</f>
        <v>0</v>
      </c>
      <c r="F805" s="18">
        <f t="shared" si="212"/>
        <v>0</v>
      </c>
      <c r="G805" s="87"/>
      <c r="H805" s="18"/>
      <c r="I805" s="89">
        <f t="shared" si="213"/>
        <v>0</v>
      </c>
      <c r="J805" s="116"/>
      <c r="K805" s="3">
        <f t="shared" si="214"/>
        <v>0</v>
      </c>
      <c r="L805" s="3"/>
    </row>
    <row r="806" ht="15.75" customHeight="1">
      <c r="A806" s="2"/>
      <c r="B806" s="18"/>
      <c r="C806" s="18"/>
      <c r="D806" s="18">
        <f t="shared" si="211"/>
        <v>0</v>
      </c>
      <c r="E806" s="18">
        <f>B806*A802</f>
        <v>0</v>
      </c>
      <c r="F806" s="18">
        <f t="shared" si="212"/>
        <v>0</v>
      </c>
      <c r="G806" s="148" t="s">
        <v>527</v>
      </c>
      <c r="H806" s="18"/>
      <c r="I806" s="89">
        <f t="shared" si="213"/>
        <v>0</v>
      </c>
      <c r="J806" s="116"/>
      <c r="K806" s="3">
        <f t="shared" si="214"/>
        <v>0</v>
      </c>
      <c r="L806" s="3"/>
    </row>
    <row r="807" ht="15.75" customHeight="1">
      <c r="A807" s="2"/>
      <c r="B807" s="18"/>
      <c r="C807" s="18"/>
      <c r="D807" s="18">
        <f t="shared" si="211"/>
        <v>0</v>
      </c>
      <c r="E807" s="18">
        <f>B807*A802</f>
        <v>0</v>
      </c>
      <c r="F807" s="18">
        <f t="shared" si="212"/>
        <v>0</v>
      </c>
      <c r="G807" s="142"/>
      <c r="H807" s="18"/>
      <c r="I807" s="89">
        <f t="shared" si="213"/>
        <v>0</v>
      </c>
      <c r="J807" s="116"/>
      <c r="K807" s="3">
        <f t="shared" si="214"/>
        <v>0</v>
      </c>
      <c r="L807" s="3"/>
    </row>
    <row r="808" ht="15.75" customHeight="1">
      <c r="A808" s="2"/>
      <c r="B808" s="18"/>
      <c r="C808" s="18"/>
      <c r="D808" s="18">
        <f t="shared" si="211"/>
        <v>0</v>
      </c>
      <c r="E808" s="18">
        <f>B808*A802</f>
        <v>0</v>
      </c>
      <c r="F808" s="18">
        <f t="shared" si="212"/>
        <v>0</v>
      </c>
      <c r="G808" s="142"/>
      <c r="H808" s="18"/>
      <c r="I808" s="89">
        <f t="shared" si="213"/>
        <v>0</v>
      </c>
      <c r="J808" s="116"/>
      <c r="K808" s="3">
        <f t="shared" si="214"/>
        <v>0</v>
      </c>
      <c r="L808" s="3"/>
    </row>
    <row r="809" ht="15.75" customHeight="1">
      <c r="A809" s="2"/>
      <c r="B809" s="18"/>
      <c r="C809" s="18"/>
      <c r="D809" s="18">
        <f t="shared" si="211"/>
        <v>0</v>
      </c>
      <c r="E809" s="18">
        <f>B809*A802</f>
        <v>0</v>
      </c>
      <c r="F809" s="18">
        <f t="shared" si="212"/>
        <v>0</v>
      </c>
      <c r="G809" s="87"/>
      <c r="H809" s="18"/>
      <c r="I809" s="89">
        <f t="shared" si="213"/>
        <v>0</v>
      </c>
      <c r="J809" s="116"/>
      <c r="K809" s="3">
        <f t="shared" si="214"/>
        <v>0</v>
      </c>
      <c r="L809" s="3"/>
    </row>
    <row r="810" ht="15.75" customHeight="1">
      <c r="A810" s="2"/>
      <c r="B810" s="18"/>
      <c r="C810" s="18"/>
      <c r="D810" s="18">
        <f t="shared" si="211"/>
        <v>0</v>
      </c>
      <c r="E810" s="18">
        <f>B810*A802</f>
        <v>0</v>
      </c>
      <c r="F810" s="18">
        <f t="shared" si="212"/>
        <v>0</v>
      </c>
      <c r="G810" s="59"/>
      <c r="H810" s="18"/>
      <c r="I810" s="89">
        <f t="shared" si="213"/>
        <v>0</v>
      </c>
      <c r="J810" s="116"/>
      <c r="K810" s="3">
        <f t="shared" si="214"/>
        <v>0</v>
      </c>
      <c r="L810" s="3"/>
    </row>
    <row r="811" ht="15.75" customHeight="1">
      <c r="A811" s="2"/>
      <c r="B811" s="89"/>
      <c r="C811" s="89"/>
      <c r="D811" s="18">
        <f t="shared" si="211"/>
        <v>0</v>
      </c>
      <c r="E811" s="18">
        <f>B811*A802</f>
        <v>0</v>
      </c>
      <c r="F811" s="18">
        <f t="shared" si="212"/>
        <v>0</v>
      </c>
      <c r="G811" s="148" t="s">
        <v>528</v>
      </c>
      <c r="H811" s="18"/>
      <c r="I811" s="89">
        <f t="shared" si="213"/>
        <v>0</v>
      </c>
      <c r="J811" s="116"/>
      <c r="K811" s="3">
        <f t="shared" si="214"/>
        <v>0</v>
      </c>
      <c r="L811" s="3"/>
    </row>
    <row r="812" ht="15.75" customHeight="1">
      <c r="A812" s="2"/>
      <c r="B812" s="89"/>
      <c r="C812" s="89"/>
      <c r="D812" s="18">
        <f t="shared" si="211"/>
        <v>0</v>
      </c>
      <c r="E812" s="18">
        <f>B812*A802</f>
        <v>0</v>
      </c>
      <c r="F812" s="18">
        <f t="shared" si="212"/>
        <v>0</v>
      </c>
      <c r="G812" s="142"/>
      <c r="H812" s="18"/>
      <c r="I812" s="89">
        <f t="shared" si="213"/>
        <v>0</v>
      </c>
      <c r="J812" s="116"/>
      <c r="K812" s="3">
        <f t="shared" si="214"/>
        <v>0</v>
      </c>
      <c r="L812" s="3"/>
    </row>
    <row r="813" ht="15.75" customHeight="1">
      <c r="A813" s="1"/>
      <c r="B813" s="89"/>
      <c r="C813" s="89"/>
      <c r="D813" s="18">
        <f t="shared" si="211"/>
        <v>0</v>
      </c>
      <c r="E813" s="18">
        <f>B813*A802</f>
        <v>0</v>
      </c>
      <c r="F813" s="18">
        <f t="shared" si="212"/>
        <v>0</v>
      </c>
      <c r="G813" s="142"/>
      <c r="H813" s="18"/>
      <c r="I813" s="89">
        <f t="shared" si="213"/>
        <v>0</v>
      </c>
      <c r="J813" s="116"/>
      <c r="K813" s="3">
        <f t="shared" si="214"/>
        <v>0</v>
      </c>
      <c r="L813" s="3"/>
    </row>
    <row r="814" ht="15.75" customHeight="1">
      <c r="A814" s="1"/>
      <c r="B814" s="89"/>
      <c r="C814" s="89"/>
      <c r="D814" s="18">
        <f t="shared" si="211"/>
        <v>0</v>
      </c>
      <c r="E814" s="18">
        <f>B814*A802</f>
        <v>0</v>
      </c>
      <c r="F814" s="18">
        <f t="shared" si="212"/>
        <v>0</v>
      </c>
      <c r="G814" s="142"/>
      <c r="H814" s="18"/>
      <c r="I814" s="89">
        <f t="shared" si="213"/>
        <v>0</v>
      </c>
      <c r="J814" s="116"/>
      <c r="K814" s="3">
        <f t="shared" si="214"/>
        <v>0</v>
      </c>
      <c r="L814" s="3"/>
    </row>
    <row r="815" ht="15.75" customHeight="1">
      <c r="A815" s="31"/>
      <c r="B815" s="89"/>
      <c r="C815" s="89"/>
      <c r="D815" s="95">
        <f t="shared" si="211"/>
        <v>0</v>
      </c>
      <c r="E815" s="95">
        <f>B815*A802</f>
        <v>0</v>
      </c>
      <c r="F815" s="18">
        <f t="shared" si="212"/>
        <v>0</v>
      </c>
      <c r="G815" s="87"/>
      <c r="H815" s="18"/>
      <c r="I815" s="89">
        <f t="shared" si="213"/>
        <v>0</v>
      </c>
      <c r="J815" s="118"/>
      <c r="K815" s="3">
        <f t="shared" si="214"/>
        <v>0</v>
      </c>
      <c r="L815" s="3"/>
    </row>
    <row r="816" ht="15.75" customHeight="1">
      <c r="A816" s="31"/>
      <c r="B816" s="89"/>
      <c r="C816" s="89"/>
      <c r="D816" s="18">
        <f t="shared" si="211"/>
        <v>0</v>
      </c>
      <c r="E816" s="18">
        <f>B816*A802</f>
        <v>0</v>
      </c>
      <c r="F816" s="18">
        <f t="shared" si="212"/>
        <v>0</v>
      </c>
      <c r="G816" s="143">
        <f>F818/A802</f>
        <v>0</v>
      </c>
      <c r="H816" s="18"/>
      <c r="I816" s="89">
        <f t="shared" si="213"/>
        <v>0</v>
      </c>
      <c r="J816" s="3"/>
      <c r="K816" s="3">
        <f t="shared" si="214"/>
        <v>0</v>
      </c>
      <c r="L816" s="3"/>
    </row>
    <row r="817" ht="15.75" customHeight="1">
      <c r="A817" s="31"/>
      <c r="B817" s="89"/>
      <c r="C817" s="89"/>
      <c r="D817" s="18">
        <f t="shared" si="211"/>
        <v>0</v>
      </c>
      <c r="E817" s="18">
        <f>B817*A802</f>
        <v>0</v>
      </c>
      <c r="F817" s="18">
        <f t="shared" si="212"/>
        <v>0</v>
      </c>
      <c r="G817" s="142"/>
      <c r="H817" s="18"/>
      <c r="I817" s="89">
        <f t="shared" si="213"/>
        <v>0</v>
      </c>
      <c r="J817" s="3"/>
      <c r="K817" s="3">
        <f t="shared" si="214"/>
        <v>0</v>
      </c>
      <c r="L817" s="3"/>
    </row>
    <row r="818" ht="15.75" customHeight="1">
      <c r="A818" s="4" t="s">
        <v>495</v>
      </c>
      <c r="B818" s="97">
        <f>SUM(B804:B817)</f>
        <v>0</v>
      </c>
      <c r="C818" s="96"/>
      <c r="D818" s="97">
        <f t="shared" ref="D818:F818" si="215">SUM(D804:D817)</f>
        <v>0</v>
      </c>
      <c r="E818" s="97">
        <f t="shared" si="215"/>
        <v>0</v>
      </c>
      <c r="F818" s="97">
        <f t="shared" si="215"/>
        <v>0</v>
      </c>
      <c r="G818" s="87"/>
      <c r="H818" s="96"/>
      <c r="I818" s="97">
        <f t="shared" ref="I818:L818" si="216">SUM(I804:I817)</f>
        <v>0</v>
      </c>
      <c r="J818" s="98">
        <f t="shared" si="216"/>
        <v>0</v>
      </c>
      <c r="K818" s="98">
        <f t="shared" si="216"/>
        <v>0</v>
      </c>
      <c r="L818" s="98">
        <f t="shared" si="216"/>
        <v>0</v>
      </c>
    </row>
    <row r="819" ht="15.75" customHeight="1">
      <c r="A819" s="8"/>
      <c r="B819" s="184"/>
      <c r="C819" s="100"/>
      <c r="D819" s="100"/>
      <c r="E819" s="100"/>
      <c r="F819" s="100"/>
      <c r="G819" s="100"/>
      <c r="H819" s="100"/>
      <c r="I819" s="101" t="s">
        <v>496</v>
      </c>
      <c r="J819" s="100"/>
      <c r="K819" s="100"/>
      <c r="L819" s="101" t="s">
        <v>497</v>
      </c>
    </row>
    <row r="820" ht="15.75" customHeight="1">
      <c r="A820" s="8"/>
      <c r="B820" s="184"/>
      <c r="C820" s="100"/>
      <c r="D820" s="100"/>
      <c r="E820" s="100"/>
      <c r="F820" s="100"/>
      <c r="G820" s="100"/>
      <c r="H820" s="100"/>
      <c r="I820" s="104">
        <f>G816*A802</f>
        <v>0</v>
      </c>
      <c r="J820" s="100"/>
      <c r="K820" s="100"/>
      <c r="L820" s="104"/>
    </row>
    <row r="821" ht="15.75" customHeight="1">
      <c r="A821" s="8"/>
      <c r="B821" s="34"/>
      <c r="C821" s="8"/>
      <c r="D821" s="8"/>
      <c r="E821" s="8"/>
      <c r="F821" s="8"/>
      <c r="G821" s="8"/>
      <c r="H821" s="8"/>
      <c r="I821" s="8"/>
      <c r="J821" s="8"/>
      <c r="K821" s="8"/>
      <c r="L821" s="8"/>
    </row>
    <row r="822" ht="15.75" customHeight="1">
      <c r="A822" s="8"/>
      <c r="B822" s="34"/>
      <c r="C822" s="8"/>
      <c r="D822" s="8"/>
      <c r="E822" s="8"/>
      <c r="F822" s="8"/>
      <c r="G822" s="8"/>
      <c r="H822" s="8"/>
      <c r="I822" s="8"/>
      <c r="J822" s="8"/>
      <c r="K822" s="8"/>
      <c r="L822" s="8"/>
    </row>
    <row r="823" ht="15.75" customHeight="1">
      <c r="A823" s="66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6"/>
    </row>
    <row r="824" ht="15.75" customHeight="1">
      <c r="A824" s="78" t="s">
        <v>478</v>
      </c>
      <c r="B824" s="79" t="s">
        <v>479</v>
      </c>
      <c r="C824" s="75"/>
      <c r="D824" s="76"/>
      <c r="E824" s="80" t="s">
        <v>480</v>
      </c>
      <c r="F824" s="75"/>
      <c r="G824" s="76"/>
      <c r="H824" s="79" t="s">
        <v>481</v>
      </c>
      <c r="I824" s="75"/>
      <c r="J824" s="75"/>
      <c r="K824" s="75"/>
      <c r="L824" s="76"/>
    </row>
    <row r="825" ht="15.75" customHeight="1">
      <c r="A825" s="177">
        <v>4.0</v>
      </c>
      <c r="B825" s="82" t="s">
        <v>482</v>
      </c>
      <c r="C825" s="82" t="s">
        <v>483</v>
      </c>
      <c r="D825" s="82" t="s">
        <v>484</v>
      </c>
      <c r="E825" s="82" t="s">
        <v>485</v>
      </c>
      <c r="F825" s="82" t="s">
        <v>484</v>
      </c>
      <c r="G825" s="82" t="s">
        <v>524</v>
      </c>
      <c r="H825" s="82" t="s">
        <v>486</v>
      </c>
      <c r="I825" s="82" t="s">
        <v>487</v>
      </c>
      <c r="J825" s="147" t="s">
        <v>488</v>
      </c>
      <c r="K825" s="85" t="s">
        <v>489</v>
      </c>
      <c r="L825" s="85" t="s">
        <v>490</v>
      </c>
    </row>
    <row r="826" ht="15.75" customHeight="1">
      <c r="A826" s="86" t="s">
        <v>491</v>
      </c>
      <c r="B826" s="87"/>
      <c r="C826" s="87"/>
      <c r="D826" s="87"/>
      <c r="E826" s="87"/>
      <c r="F826" s="87"/>
      <c r="G826" s="87"/>
      <c r="H826" s="87"/>
      <c r="I826" s="87"/>
      <c r="J826" s="115"/>
      <c r="K826" s="87"/>
      <c r="L826" s="87"/>
    </row>
    <row r="827" ht="15.75" customHeight="1">
      <c r="A827" s="2"/>
      <c r="B827" s="89"/>
      <c r="C827" s="89"/>
      <c r="D827" s="18">
        <f t="shared" ref="D827:D840" si="217">C827*B827</f>
        <v>0</v>
      </c>
      <c r="E827" s="18">
        <f>B827*A825</f>
        <v>0</v>
      </c>
      <c r="F827" s="18">
        <f t="shared" ref="F827:F840" si="218">E827*C827</f>
        <v>0</v>
      </c>
      <c r="G827" s="140">
        <v>0.0</v>
      </c>
      <c r="H827" s="18"/>
      <c r="I827" s="89">
        <f t="shared" ref="I827:I840" si="219">H827*E827</f>
        <v>0</v>
      </c>
      <c r="J827" s="116"/>
      <c r="K827" s="3">
        <f t="shared" ref="K827:K840" si="220">J827*I827</f>
        <v>0</v>
      </c>
      <c r="L827" s="3"/>
    </row>
    <row r="828" ht="15.75" customHeight="1">
      <c r="A828" s="2"/>
      <c r="B828" s="89"/>
      <c r="C828" s="89"/>
      <c r="D828" s="18">
        <f t="shared" si="217"/>
        <v>0</v>
      </c>
      <c r="E828" s="18">
        <f>B828*A825</f>
        <v>0</v>
      </c>
      <c r="F828" s="18">
        <f t="shared" si="218"/>
        <v>0</v>
      </c>
      <c r="G828" s="87"/>
      <c r="H828" s="18"/>
      <c r="I828" s="89">
        <f t="shared" si="219"/>
        <v>0</v>
      </c>
      <c r="J828" s="116"/>
      <c r="K828" s="3">
        <f t="shared" si="220"/>
        <v>0</v>
      </c>
      <c r="L828" s="3"/>
    </row>
    <row r="829" ht="15.75" customHeight="1">
      <c r="A829" s="2"/>
      <c r="B829" s="18"/>
      <c r="C829" s="18"/>
      <c r="D829" s="18">
        <f t="shared" si="217"/>
        <v>0</v>
      </c>
      <c r="E829" s="18">
        <f>B829*A825</f>
        <v>0</v>
      </c>
      <c r="F829" s="18">
        <f t="shared" si="218"/>
        <v>0</v>
      </c>
      <c r="G829" s="148" t="s">
        <v>527</v>
      </c>
      <c r="H829" s="18"/>
      <c r="I829" s="89">
        <f t="shared" si="219"/>
        <v>0</v>
      </c>
      <c r="J829" s="116"/>
      <c r="K829" s="3">
        <f t="shared" si="220"/>
        <v>0</v>
      </c>
      <c r="L829" s="3"/>
    </row>
    <row r="830" ht="15.75" customHeight="1">
      <c r="A830" s="2"/>
      <c r="B830" s="18"/>
      <c r="C830" s="18"/>
      <c r="D830" s="18">
        <f t="shared" si="217"/>
        <v>0</v>
      </c>
      <c r="E830" s="18">
        <f>B830*A825</f>
        <v>0</v>
      </c>
      <c r="F830" s="18">
        <f t="shared" si="218"/>
        <v>0</v>
      </c>
      <c r="G830" s="142"/>
      <c r="H830" s="18"/>
      <c r="I830" s="89">
        <f t="shared" si="219"/>
        <v>0</v>
      </c>
      <c r="J830" s="116"/>
      <c r="K830" s="3">
        <f t="shared" si="220"/>
        <v>0</v>
      </c>
      <c r="L830" s="3"/>
    </row>
    <row r="831" ht="15.75" customHeight="1">
      <c r="A831" s="2"/>
      <c r="B831" s="18"/>
      <c r="C831" s="18"/>
      <c r="D831" s="18">
        <f t="shared" si="217"/>
        <v>0</v>
      </c>
      <c r="E831" s="18">
        <f>B831*A825</f>
        <v>0</v>
      </c>
      <c r="F831" s="18">
        <f t="shared" si="218"/>
        <v>0</v>
      </c>
      <c r="G831" s="142"/>
      <c r="H831" s="18"/>
      <c r="I831" s="89">
        <f t="shared" si="219"/>
        <v>0</v>
      </c>
      <c r="J831" s="116"/>
      <c r="K831" s="3">
        <f t="shared" si="220"/>
        <v>0</v>
      </c>
      <c r="L831" s="3"/>
    </row>
    <row r="832" ht="15.75" customHeight="1">
      <c r="A832" s="2"/>
      <c r="B832" s="18"/>
      <c r="C832" s="18"/>
      <c r="D832" s="18">
        <f t="shared" si="217"/>
        <v>0</v>
      </c>
      <c r="E832" s="18">
        <f>B832*A825</f>
        <v>0</v>
      </c>
      <c r="F832" s="18">
        <f t="shared" si="218"/>
        <v>0</v>
      </c>
      <c r="G832" s="87"/>
      <c r="H832" s="18"/>
      <c r="I832" s="89">
        <f t="shared" si="219"/>
        <v>0</v>
      </c>
      <c r="J832" s="116"/>
      <c r="K832" s="3">
        <f t="shared" si="220"/>
        <v>0</v>
      </c>
      <c r="L832" s="3"/>
    </row>
    <row r="833" ht="15.75" customHeight="1">
      <c r="A833" s="2"/>
      <c r="B833" s="18"/>
      <c r="C833" s="18"/>
      <c r="D833" s="18">
        <f t="shared" si="217"/>
        <v>0</v>
      </c>
      <c r="E833" s="18">
        <f>B833*A825</f>
        <v>0</v>
      </c>
      <c r="F833" s="18">
        <f t="shared" si="218"/>
        <v>0</v>
      </c>
      <c r="G833" s="59"/>
      <c r="H833" s="18"/>
      <c r="I833" s="89">
        <f t="shared" si="219"/>
        <v>0</v>
      </c>
      <c r="J833" s="116"/>
      <c r="K833" s="3">
        <f t="shared" si="220"/>
        <v>0</v>
      </c>
      <c r="L833" s="3"/>
    </row>
    <row r="834" ht="15.75" customHeight="1">
      <c r="A834" s="2"/>
      <c r="B834" s="89"/>
      <c r="C834" s="89"/>
      <c r="D834" s="18">
        <f t="shared" si="217"/>
        <v>0</v>
      </c>
      <c r="E834" s="18">
        <f>B834*A825</f>
        <v>0</v>
      </c>
      <c r="F834" s="18">
        <f t="shared" si="218"/>
        <v>0</v>
      </c>
      <c r="G834" s="148" t="s">
        <v>528</v>
      </c>
      <c r="H834" s="18"/>
      <c r="I834" s="89">
        <f t="shared" si="219"/>
        <v>0</v>
      </c>
      <c r="J834" s="116"/>
      <c r="K834" s="3">
        <f t="shared" si="220"/>
        <v>0</v>
      </c>
      <c r="L834" s="3"/>
    </row>
    <row r="835" ht="15.75" customHeight="1">
      <c r="A835" s="2"/>
      <c r="B835" s="89"/>
      <c r="C835" s="89"/>
      <c r="D835" s="18">
        <f t="shared" si="217"/>
        <v>0</v>
      </c>
      <c r="E835" s="18">
        <f>B835*A825</f>
        <v>0</v>
      </c>
      <c r="F835" s="18">
        <f t="shared" si="218"/>
        <v>0</v>
      </c>
      <c r="G835" s="142"/>
      <c r="H835" s="18"/>
      <c r="I835" s="89">
        <f t="shared" si="219"/>
        <v>0</v>
      </c>
      <c r="J835" s="116"/>
      <c r="K835" s="3">
        <f t="shared" si="220"/>
        <v>0</v>
      </c>
      <c r="L835" s="3"/>
    </row>
    <row r="836" ht="15.75" customHeight="1">
      <c r="A836" s="1"/>
      <c r="B836" s="89"/>
      <c r="C836" s="89"/>
      <c r="D836" s="18">
        <f t="shared" si="217"/>
        <v>0</v>
      </c>
      <c r="E836" s="18">
        <f>B836*A825</f>
        <v>0</v>
      </c>
      <c r="F836" s="18">
        <f t="shared" si="218"/>
        <v>0</v>
      </c>
      <c r="G836" s="142"/>
      <c r="H836" s="18"/>
      <c r="I836" s="89">
        <f t="shared" si="219"/>
        <v>0</v>
      </c>
      <c r="J836" s="116"/>
      <c r="K836" s="3">
        <f t="shared" si="220"/>
        <v>0</v>
      </c>
      <c r="L836" s="3"/>
    </row>
    <row r="837" ht="15.75" customHeight="1">
      <c r="A837" s="1"/>
      <c r="B837" s="89"/>
      <c r="C837" s="89"/>
      <c r="D837" s="18">
        <f t="shared" si="217"/>
        <v>0</v>
      </c>
      <c r="E837" s="18">
        <f>B837*A825</f>
        <v>0</v>
      </c>
      <c r="F837" s="18">
        <f t="shared" si="218"/>
        <v>0</v>
      </c>
      <c r="G837" s="142"/>
      <c r="H837" s="18"/>
      <c r="I837" s="89">
        <f t="shared" si="219"/>
        <v>0</v>
      </c>
      <c r="J837" s="116"/>
      <c r="K837" s="3">
        <f t="shared" si="220"/>
        <v>0</v>
      </c>
      <c r="L837" s="3"/>
    </row>
    <row r="838" ht="15.75" customHeight="1">
      <c r="A838" s="31"/>
      <c r="B838" s="89"/>
      <c r="C838" s="89"/>
      <c r="D838" s="95">
        <f t="shared" si="217"/>
        <v>0</v>
      </c>
      <c r="E838" s="95">
        <f>B838*A825</f>
        <v>0</v>
      </c>
      <c r="F838" s="18">
        <f t="shared" si="218"/>
        <v>0</v>
      </c>
      <c r="G838" s="87"/>
      <c r="H838" s="18"/>
      <c r="I838" s="89">
        <f t="shared" si="219"/>
        <v>0</v>
      </c>
      <c r="J838" s="118"/>
      <c r="K838" s="3">
        <f t="shared" si="220"/>
        <v>0</v>
      </c>
      <c r="L838" s="3"/>
    </row>
    <row r="839" ht="15.75" customHeight="1">
      <c r="A839" s="31"/>
      <c r="B839" s="89"/>
      <c r="C839" s="89"/>
      <c r="D839" s="18">
        <f t="shared" si="217"/>
        <v>0</v>
      </c>
      <c r="E839" s="18">
        <f>B839*A825</f>
        <v>0</v>
      </c>
      <c r="F839" s="18">
        <f t="shared" si="218"/>
        <v>0</v>
      </c>
      <c r="G839" s="143">
        <f>F841/A825</f>
        <v>0</v>
      </c>
      <c r="H839" s="18"/>
      <c r="I839" s="89">
        <f t="shared" si="219"/>
        <v>0</v>
      </c>
      <c r="J839" s="3"/>
      <c r="K839" s="3">
        <f t="shared" si="220"/>
        <v>0</v>
      </c>
      <c r="L839" s="3"/>
    </row>
    <row r="840" ht="15.75" customHeight="1">
      <c r="A840" s="31"/>
      <c r="B840" s="89"/>
      <c r="C840" s="89"/>
      <c r="D840" s="18">
        <f t="shared" si="217"/>
        <v>0</v>
      </c>
      <c r="E840" s="18">
        <f>B840*A825</f>
        <v>0</v>
      </c>
      <c r="F840" s="18">
        <f t="shared" si="218"/>
        <v>0</v>
      </c>
      <c r="G840" s="142"/>
      <c r="H840" s="18"/>
      <c r="I840" s="89">
        <f t="shared" si="219"/>
        <v>0</v>
      </c>
      <c r="J840" s="3"/>
      <c r="K840" s="3">
        <f t="shared" si="220"/>
        <v>0</v>
      </c>
      <c r="L840" s="3"/>
    </row>
    <row r="841" ht="15.75" customHeight="1">
      <c r="A841" s="4" t="s">
        <v>495</v>
      </c>
      <c r="B841" s="97">
        <f>SUM(B827:B840)</f>
        <v>0</v>
      </c>
      <c r="C841" s="96"/>
      <c r="D841" s="97">
        <f t="shared" ref="D841:F841" si="221">SUM(D827:D840)</f>
        <v>0</v>
      </c>
      <c r="E841" s="97">
        <f t="shared" si="221"/>
        <v>0</v>
      </c>
      <c r="F841" s="97">
        <f t="shared" si="221"/>
        <v>0</v>
      </c>
      <c r="G841" s="87"/>
      <c r="H841" s="96"/>
      <c r="I841" s="97">
        <f t="shared" ref="I841:L841" si="222">SUM(I827:I840)</f>
        <v>0</v>
      </c>
      <c r="J841" s="98">
        <f t="shared" si="222"/>
        <v>0</v>
      </c>
      <c r="K841" s="98">
        <f t="shared" si="222"/>
        <v>0</v>
      </c>
      <c r="L841" s="98">
        <f t="shared" si="222"/>
        <v>0</v>
      </c>
    </row>
    <row r="842" ht="15.75" customHeight="1">
      <c r="A842" s="8"/>
      <c r="B842" s="184"/>
      <c r="C842" s="100"/>
      <c r="D842" s="100"/>
      <c r="E842" s="100"/>
      <c r="F842" s="100"/>
      <c r="G842" s="100"/>
      <c r="H842" s="100"/>
      <c r="I842" s="101" t="s">
        <v>496</v>
      </c>
      <c r="J842" s="100"/>
      <c r="K842" s="100"/>
      <c r="L842" s="101" t="s">
        <v>497</v>
      </c>
    </row>
    <row r="843" ht="15.75" customHeight="1">
      <c r="A843" s="8"/>
      <c r="B843" s="184"/>
      <c r="C843" s="100"/>
      <c r="D843" s="100"/>
      <c r="E843" s="100"/>
      <c r="F843" s="100"/>
      <c r="G843" s="100"/>
      <c r="H843" s="100"/>
      <c r="I843" s="104">
        <f>G839*A825</f>
        <v>0</v>
      </c>
      <c r="J843" s="100"/>
      <c r="K843" s="100"/>
      <c r="L843" s="104"/>
    </row>
    <row r="844" ht="15.75" customHeight="1">
      <c r="A844" s="8"/>
      <c r="B844" s="184"/>
      <c r="C844" s="100"/>
      <c r="D844" s="100"/>
      <c r="E844" s="100"/>
      <c r="F844" s="100"/>
      <c r="G844" s="100"/>
      <c r="H844" s="100"/>
      <c r="I844" s="107"/>
      <c r="J844" s="100"/>
      <c r="K844" s="100"/>
      <c r="L844" s="107"/>
    </row>
    <row r="845" ht="15.75" customHeight="1">
      <c r="A845" s="8"/>
      <c r="B845" s="34"/>
      <c r="C845" s="8"/>
      <c r="D845" s="8"/>
      <c r="E845" s="8"/>
      <c r="F845" s="8"/>
      <c r="G845" s="8"/>
      <c r="H845" s="8"/>
      <c r="I845" s="8"/>
      <c r="J845" s="8"/>
      <c r="K845" s="8"/>
      <c r="L845" s="8"/>
    </row>
    <row r="846" ht="15.75" customHeight="1">
      <c r="A846" s="66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6"/>
    </row>
    <row r="847" ht="15.75" customHeight="1">
      <c r="A847" s="78" t="s">
        <v>478</v>
      </c>
      <c r="B847" s="79" t="s">
        <v>479</v>
      </c>
      <c r="C847" s="75"/>
      <c r="D847" s="76"/>
      <c r="E847" s="80" t="s">
        <v>480</v>
      </c>
      <c r="F847" s="75"/>
      <c r="G847" s="76"/>
      <c r="H847" s="79" t="s">
        <v>481</v>
      </c>
      <c r="I847" s="75"/>
      <c r="J847" s="75"/>
      <c r="K847" s="75"/>
      <c r="L847" s="76"/>
    </row>
    <row r="848" ht="15.75" customHeight="1">
      <c r="A848" s="177">
        <v>4.0</v>
      </c>
      <c r="B848" s="82" t="s">
        <v>482</v>
      </c>
      <c r="C848" s="82" t="s">
        <v>483</v>
      </c>
      <c r="D848" s="82" t="s">
        <v>484</v>
      </c>
      <c r="E848" s="82" t="s">
        <v>485</v>
      </c>
      <c r="F848" s="82" t="s">
        <v>484</v>
      </c>
      <c r="G848" s="82" t="s">
        <v>524</v>
      </c>
      <c r="H848" s="82" t="s">
        <v>486</v>
      </c>
      <c r="I848" s="82" t="s">
        <v>487</v>
      </c>
      <c r="J848" s="147" t="s">
        <v>488</v>
      </c>
      <c r="K848" s="85" t="s">
        <v>489</v>
      </c>
      <c r="L848" s="85" t="s">
        <v>490</v>
      </c>
    </row>
    <row r="849" ht="15.75" customHeight="1">
      <c r="A849" s="86" t="s">
        <v>491</v>
      </c>
      <c r="B849" s="87"/>
      <c r="C849" s="87"/>
      <c r="D849" s="87"/>
      <c r="E849" s="87"/>
      <c r="F849" s="87"/>
      <c r="G849" s="87"/>
      <c r="H849" s="87"/>
      <c r="I849" s="87"/>
      <c r="J849" s="115"/>
      <c r="K849" s="87"/>
      <c r="L849" s="87"/>
    </row>
    <row r="850" ht="15.75" customHeight="1">
      <c r="A850" s="2"/>
      <c r="B850" s="89"/>
      <c r="C850" s="89"/>
      <c r="D850" s="18">
        <f t="shared" ref="D850:D863" si="223">C850*B850</f>
        <v>0</v>
      </c>
      <c r="E850" s="18">
        <f>B850*A848</f>
        <v>0</v>
      </c>
      <c r="F850" s="18">
        <f t="shared" ref="F850:F863" si="224">E850*C850</f>
        <v>0</v>
      </c>
      <c r="G850" s="140">
        <v>0.0</v>
      </c>
      <c r="H850" s="18"/>
      <c r="I850" s="89">
        <f t="shared" ref="I850:I863" si="225">H850*E850</f>
        <v>0</v>
      </c>
      <c r="J850" s="116"/>
      <c r="K850" s="3">
        <f t="shared" ref="K850:K863" si="226">J850*I850</f>
        <v>0</v>
      </c>
      <c r="L850" s="3"/>
    </row>
    <row r="851" ht="15.75" customHeight="1">
      <c r="A851" s="2"/>
      <c r="B851" s="89"/>
      <c r="C851" s="89"/>
      <c r="D851" s="18">
        <f t="shared" si="223"/>
        <v>0</v>
      </c>
      <c r="E851" s="18">
        <f>B851*A848</f>
        <v>0</v>
      </c>
      <c r="F851" s="18">
        <f t="shared" si="224"/>
        <v>0</v>
      </c>
      <c r="G851" s="87"/>
      <c r="H851" s="18"/>
      <c r="I851" s="89">
        <f t="shared" si="225"/>
        <v>0</v>
      </c>
      <c r="J851" s="116"/>
      <c r="K851" s="3">
        <f t="shared" si="226"/>
        <v>0</v>
      </c>
      <c r="L851" s="3"/>
    </row>
    <row r="852" ht="15.75" customHeight="1">
      <c r="A852" s="2"/>
      <c r="B852" s="18"/>
      <c r="C852" s="18"/>
      <c r="D852" s="18">
        <f t="shared" si="223"/>
        <v>0</v>
      </c>
      <c r="E852" s="18">
        <f>B852*A848</f>
        <v>0</v>
      </c>
      <c r="F852" s="18">
        <f t="shared" si="224"/>
        <v>0</v>
      </c>
      <c r="G852" s="148" t="s">
        <v>527</v>
      </c>
      <c r="H852" s="18"/>
      <c r="I852" s="89">
        <f t="shared" si="225"/>
        <v>0</v>
      </c>
      <c r="J852" s="116"/>
      <c r="K852" s="3">
        <f t="shared" si="226"/>
        <v>0</v>
      </c>
      <c r="L852" s="3"/>
    </row>
    <row r="853" ht="15.75" customHeight="1">
      <c r="A853" s="2"/>
      <c r="B853" s="18"/>
      <c r="C853" s="18"/>
      <c r="D853" s="18">
        <f t="shared" si="223"/>
        <v>0</v>
      </c>
      <c r="E853" s="18">
        <f>B853*A848</f>
        <v>0</v>
      </c>
      <c r="F853" s="18">
        <f t="shared" si="224"/>
        <v>0</v>
      </c>
      <c r="G853" s="142"/>
      <c r="H853" s="18"/>
      <c r="I853" s="89">
        <f t="shared" si="225"/>
        <v>0</v>
      </c>
      <c r="J853" s="116"/>
      <c r="K853" s="3">
        <f t="shared" si="226"/>
        <v>0</v>
      </c>
      <c r="L853" s="3"/>
    </row>
    <row r="854" ht="15.75" customHeight="1">
      <c r="A854" s="2"/>
      <c r="B854" s="18"/>
      <c r="C854" s="18"/>
      <c r="D854" s="18">
        <f t="shared" si="223"/>
        <v>0</v>
      </c>
      <c r="E854" s="18">
        <f>B854*A848</f>
        <v>0</v>
      </c>
      <c r="F854" s="18">
        <f t="shared" si="224"/>
        <v>0</v>
      </c>
      <c r="G854" s="142"/>
      <c r="H854" s="18"/>
      <c r="I854" s="89">
        <f t="shared" si="225"/>
        <v>0</v>
      </c>
      <c r="J854" s="116"/>
      <c r="K854" s="3">
        <f t="shared" si="226"/>
        <v>0</v>
      </c>
      <c r="L854" s="3"/>
    </row>
    <row r="855" ht="15.75" customHeight="1">
      <c r="A855" s="2"/>
      <c r="B855" s="18"/>
      <c r="C855" s="18"/>
      <c r="D855" s="18">
        <f t="shared" si="223"/>
        <v>0</v>
      </c>
      <c r="E855" s="18">
        <f>B855*A848</f>
        <v>0</v>
      </c>
      <c r="F855" s="18">
        <f t="shared" si="224"/>
        <v>0</v>
      </c>
      <c r="G855" s="87"/>
      <c r="H855" s="18"/>
      <c r="I855" s="89">
        <f t="shared" si="225"/>
        <v>0</v>
      </c>
      <c r="J855" s="116"/>
      <c r="K855" s="3">
        <f t="shared" si="226"/>
        <v>0</v>
      </c>
      <c r="L855" s="3"/>
    </row>
    <row r="856" ht="15.75" customHeight="1">
      <c r="A856" s="2"/>
      <c r="B856" s="18"/>
      <c r="C856" s="18"/>
      <c r="D856" s="18">
        <f t="shared" si="223"/>
        <v>0</v>
      </c>
      <c r="E856" s="18">
        <f>B856*A848</f>
        <v>0</v>
      </c>
      <c r="F856" s="18">
        <f t="shared" si="224"/>
        <v>0</v>
      </c>
      <c r="G856" s="59"/>
      <c r="H856" s="18"/>
      <c r="I856" s="89">
        <f t="shared" si="225"/>
        <v>0</v>
      </c>
      <c r="J856" s="116"/>
      <c r="K856" s="3">
        <f t="shared" si="226"/>
        <v>0</v>
      </c>
      <c r="L856" s="3"/>
    </row>
    <row r="857" ht="15.75" customHeight="1">
      <c r="A857" s="2"/>
      <c r="B857" s="89"/>
      <c r="C857" s="89"/>
      <c r="D857" s="18">
        <f t="shared" si="223"/>
        <v>0</v>
      </c>
      <c r="E857" s="18">
        <f>B857*A848</f>
        <v>0</v>
      </c>
      <c r="F857" s="18">
        <f t="shared" si="224"/>
        <v>0</v>
      </c>
      <c r="G857" s="148" t="s">
        <v>528</v>
      </c>
      <c r="H857" s="18"/>
      <c r="I857" s="89">
        <f t="shared" si="225"/>
        <v>0</v>
      </c>
      <c r="J857" s="116"/>
      <c r="K857" s="3">
        <f t="shared" si="226"/>
        <v>0</v>
      </c>
      <c r="L857" s="3"/>
    </row>
    <row r="858" ht="15.75" customHeight="1">
      <c r="A858" s="2"/>
      <c r="B858" s="89"/>
      <c r="C858" s="89"/>
      <c r="D858" s="18">
        <f t="shared" si="223"/>
        <v>0</v>
      </c>
      <c r="E858" s="18">
        <f>B858*A848</f>
        <v>0</v>
      </c>
      <c r="F858" s="18">
        <f t="shared" si="224"/>
        <v>0</v>
      </c>
      <c r="G858" s="142"/>
      <c r="H858" s="18"/>
      <c r="I858" s="89">
        <f t="shared" si="225"/>
        <v>0</v>
      </c>
      <c r="J858" s="116"/>
      <c r="K858" s="3">
        <f t="shared" si="226"/>
        <v>0</v>
      </c>
      <c r="L858" s="3"/>
    </row>
    <row r="859" ht="15.75" customHeight="1">
      <c r="A859" s="1"/>
      <c r="B859" s="89"/>
      <c r="C859" s="89"/>
      <c r="D859" s="18">
        <f t="shared" si="223"/>
        <v>0</v>
      </c>
      <c r="E859" s="18">
        <f>B859*A848</f>
        <v>0</v>
      </c>
      <c r="F859" s="18">
        <f t="shared" si="224"/>
        <v>0</v>
      </c>
      <c r="G859" s="142"/>
      <c r="H859" s="18"/>
      <c r="I859" s="89">
        <f t="shared" si="225"/>
        <v>0</v>
      </c>
      <c r="J859" s="116"/>
      <c r="K859" s="3">
        <f t="shared" si="226"/>
        <v>0</v>
      </c>
      <c r="L859" s="3"/>
    </row>
    <row r="860" ht="15.75" customHeight="1">
      <c r="A860" s="1"/>
      <c r="B860" s="89"/>
      <c r="C860" s="89"/>
      <c r="D860" s="18">
        <f t="shared" si="223"/>
        <v>0</v>
      </c>
      <c r="E860" s="18">
        <f>B860*A848</f>
        <v>0</v>
      </c>
      <c r="F860" s="18">
        <f t="shared" si="224"/>
        <v>0</v>
      </c>
      <c r="G860" s="142"/>
      <c r="H860" s="18"/>
      <c r="I860" s="89">
        <f t="shared" si="225"/>
        <v>0</v>
      </c>
      <c r="J860" s="116"/>
      <c r="K860" s="3">
        <f t="shared" si="226"/>
        <v>0</v>
      </c>
      <c r="L860" s="3"/>
    </row>
    <row r="861" ht="15.75" customHeight="1">
      <c r="A861" s="31"/>
      <c r="B861" s="89"/>
      <c r="C861" s="89"/>
      <c r="D861" s="95">
        <f t="shared" si="223"/>
        <v>0</v>
      </c>
      <c r="E861" s="95">
        <f>B861*A848</f>
        <v>0</v>
      </c>
      <c r="F861" s="18">
        <f t="shared" si="224"/>
        <v>0</v>
      </c>
      <c r="G861" s="87"/>
      <c r="H861" s="18"/>
      <c r="I861" s="89">
        <f t="shared" si="225"/>
        <v>0</v>
      </c>
      <c r="J861" s="118"/>
      <c r="K861" s="3">
        <f t="shared" si="226"/>
        <v>0</v>
      </c>
      <c r="L861" s="3"/>
    </row>
    <row r="862" ht="15.75" customHeight="1">
      <c r="A862" s="31"/>
      <c r="B862" s="89"/>
      <c r="C862" s="89"/>
      <c r="D862" s="18">
        <f t="shared" si="223"/>
        <v>0</v>
      </c>
      <c r="E862" s="18">
        <f>B862*A848</f>
        <v>0</v>
      </c>
      <c r="F862" s="18">
        <f t="shared" si="224"/>
        <v>0</v>
      </c>
      <c r="G862" s="143">
        <f>F864/A848</f>
        <v>0</v>
      </c>
      <c r="H862" s="18"/>
      <c r="I862" s="89">
        <f t="shared" si="225"/>
        <v>0</v>
      </c>
      <c r="J862" s="3"/>
      <c r="K862" s="3">
        <f t="shared" si="226"/>
        <v>0</v>
      </c>
      <c r="L862" s="3"/>
    </row>
    <row r="863" ht="15.75" customHeight="1">
      <c r="A863" s="31"/>
      <c r="B863" s="89"/>
      <c r="C863" s="89"/>
      <c r="D863" s="18">
        <f t="shared" si="223"/>
        <v>0</v>
      </c>
      <c r="E863" s="18">
        <f>B863*A848</f>
        <v>0</v>
      </c>
      <c r="F863" s="18">
        <f t="shared" si="224"/>
        <v>0</v>
      </c>
      <c r="G863" s="142"/>
      <c r="H863" s="18"/>
      <c r="I863" s="89">
        <f t="shared" si="225"/>
        <v>0</v>
      </c>
      <c r="J863" s="3"/>
      <c r="K863" s="3">
        <f t="shared" si="226"/>
        <v>0</v>
      </c>
      <c r="L863" s="3"/>
    </row>
    <row r="864" ht="15.75" customHeight="1">
      <c r="A864" s="4" t="s">
        <v>495</v>
      </c>
      <c r="B864" s="97">
        <f>SUM(B850:B863)</f>
        <v>0</v>
      </c>
      <c r="C864" s="96"/>
      <c r="D864" s="97">
        <f t="shared" ref="D864:F864" si="227">SUM(D850:D863)</f>
        <v>0</v>
      </c>
      <c r="E864" s="97">
        <f t="shared" si="227"/>
        <v>0</v>
      </c>
      <c r="F864" s="97">
        <f t="shared" si="227"/>
        <v>0</v>
      </c>
      <c r="G864" s="87"/>
      <c r="H864" s="96"/>
      <c r="I864" s="97">
        <f t="shared" ref="I864:L864" si="228">SUM(I850:I863)</f>
        <v>0</v>
      </c>
      <c r="J864" s="98">
        <f t="shared" si="228"/>
        <v>0</v>
      </c>
      <c r="K864" s="98">
        <f t="shared" si="228"/>
        <v>0</v>
      </c>
      <c r="L864" s="98">
        <f t="shared" si="228"/>
        <v>0</v>
      </c>
    </row>
    <row r="865" ht="15.75" customHeight="1">
      <c r="A865" s="8"/>
      <c r="B865" s="184"/>
      <c r="C865" s="100"/>
      <c r="D865" s="100"/>
      <c r="E865" s="100"/>
      <c r="F865" s="100"/>
      <c r="G865" s="100"/>
      <c r="H865" s="100"/>
      <c r="I865" s="101" t="s">
        <v>496</v>
      </c>
      <c r="J865" s="100"/>
      <c r="K865" s="100"/>
      <c r="L865" s="101" t="s">
        <v>497</v>
      </c>
    </row>
    <row r="866" ht="15.75" customHeight="1">
      <c r="A866" s="8"/>
      <c r="B866" s="184"/>
      <c r="C866" s="100"/>
      <c r="D866" s="100"/>
      <c r="E866" s="100"/>
      <c r="F866" s="100"/>
      <c r="G866" s="100"/>
      <c r="H866" s="100"/>
      <c r="I866" s="104">
        <f>G862*A848</f>
        <v>0</v>
      </c>
      <c r="J866" s="100"/>
      <c r="K866" s="100"/>
      <c r="L866" s="104"/>
    </row>
    <row r="867" ht="15.75" customHeight="1">
      <c r="A867" s="8"/>
      <c r="B867" s="34"/>
      <c r="C867" s="8"/>
      <c r="D867" s="8"/>
      <c r="E867" s="8"/>
      <c r="F867" s="8"/>
      <c r="G867" s="8"/>
      <c r="H867" s="8"/>
      <c r="I867" s="8"/>
      <c r="J867" s="8"/>
      <c r="K867" s="8"/>
      <c r="L867" s="8"/>
    </row>
    <row r="868" ht="15.75" customHeight="1">
      <c r="A868" s="8"/>
      <c r="B868" s="34"/>
      <c r="C868" s="8"/>
      <c r="D868" s="8"/>
      <c r="E868" s="8"/>
      <c r="F868" s="8"/>
      <c r="G868" s="8"/>
      <c r="H868" s="8"/>
      <c r="I868" s="8"/>
      <c r="J868" s="8"/>
      <c r="K868" s="8"/>
      <c r="L868" s="8"/>
    </row>
    <row r="869" ht="15.75" customHeight="1">
      <c r="A869" s="66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6"/>
    </row>
    <row r="870" ht="15.75" customHeight="1">
      <c r="A870" s="78" t="s">
        <v>478</v>
      </c>
      <c r="B870" s="79" t="s">
        <v>479</v>
      </c>
      <c r="C870" s="75"/>
      <c r="D870" s="76"/>
      <c r="E870" s="80" t="s">
        <v>480</v>
      </c>
      <c r="F870" s="75"/>
      <c r="G870" s="76"/>
      <c r="H870" s="79" t="s">
        <v>481</v>
      </c>
      <c r="I870" s="75"/>
      <c r="J870" s="75"/>
      <c r="K870" s="75"/>
      <c r="L870" s="76"/>
    </row>
    <row r="871" ht="15.75" customHeight="1">
      <c r="A871" s="177">
        <v>4.0</v>
      </c>
      <c r="B871" s="82" t="s">
        <v>482</v>
      </c>
      <c r="C871" s="82" t="s">
        <v>483</v>
      </c>
      <c r="D871" s="82" t="s">
        <v>484</v>
      </c>
      <c r="E871" s="82" t="s">
        <v>485</v>
      </c>
      <c r="F871" s="82" t="s">
        <v>484</v>
      </c>
      <c r="G871" s="82" t="s">
        <v>524</v>
      </c>
      <c r="H871" s="82" t="s">
        <v>486</v>
      </c>
      <c r="I871" s="82" t="s">
        <v>487</v>
      </c>
      <c r="J871" s="147" t="s">
        <v>488</v>
      </c>
      <c r="K871" s="85" t="s">
        <v>489</v>
      </c>
      <c r="L871" s="85" t="s">
        <v>490</v>
      </c>
    </row>
    <row r="872" ht="15.75" customHeight="1">
      <c r="A872" s="86" t="s">
        <v>491</v>
      </c>
      <c r="B872" s="87"/>
      <c r="C872" s="87"/>
      <c r="D872" s="87"/>
      <c r="E872" s="87"/>
      <c r="F872" s="87"/>
      <c r="G872" s="87"/>
      <c r="H872" s="87"/>
      <c r="I872" s="87"/>
      <c r="J872" s="115"/>
      <c r="K872" s="87"/>
      <c r="L872" s="87"/>
    </row>
    <row r="873" ht="15.75" customHeight="1">
      <c r="A873" s="2"/>
      <c r="B873" s="89"/>
      <c r="C873" s="89"/>
      <c r="D873" s="18">
        <f t="shared" ref="D873:D886" si="229">C873*B873</f>
        <v>0</v>
      </c>
      <c r="E873" s="18">
        <f>B873*A871</f>
        <v>0</v>
      </c>
      <c r="F873" s="18">
        <f t="shared" ref="F873:F886" si="230">E873*C873</f>
        <v>0</v>
      </c>
      <c r="G873" s="140">
        <v>0.0</v>
      </c>
      <c r="H873" s="18"/>
      <c r="I873" s="89">
        <f t="shared" ref="I873:I886" si="231">H873*E873</f>
        <v>0</v>
      </c>
      <c r="J873" s="116"/>
      <c r="K873" s="3">
        <f t="shared" ref="K873:K886" si="232">J873*I873</f>
        <v>0</v>
      </c>
      <c r="L873" s="3"/>
    </row>
    <row r="874" ht="15.75" customHeight="1">
      <c r="A874" s="2"/>
      <c r="B874" s="89"/>
      <c r="C874" s="89"/>
      <c r="D874" s="18">
        <f t="shared" si="229"/>
        <v>0</v>
      </c>
      <c r="E874" s="18">
        <f>B874*A871</f>
        <v>0</v>
      </c>
      <c r="F874" s="18">
        <f t="shared" si="230"/>
        <v>0</v>
      </c>
      <c r="G874" s="87"/>
      <c r="H874" s="18"/>
      <c r="I874" s="89">
        <f t="shared" si="231"/>
        <v>0</v>
      </c>
      <c r="J874" s="116"/>
      <c r="K874" s="3">
        <f t="shared" si="232"/>
        <v>0</v>
      </c>
      <c r="L874" s="3"/>
    </row>
    <row r="875" ht="15.75" customHeight="1">
      <c r="A875" s="2"/>
      <c r="B875" s="18"/>
      <c r="C875" s="18"/>
      <c r="D875" s="18">
        <f t="shared" si="229"/>
        <v>0</v>
      </c>
      <c r="E875" s="18">
        <f>B875*A871</f>
        <v>0</v>
      </c>
      <c r="F875" s="18">
        <f t="shared" si="230"/>
        <v>0</v>
      </c>
      <c r="G875" s="148" t="s">
        <v>527</v>
      </c>
      <c r="H875" s="18"/>
      <c r="I875" s="89">
        <f t="shared" si="231"/>
        <v>0</v>
      </c>
      <c r="J875" s="116"/>
      <c r="K875" s="3">
        <f t="shared" si="232"/>
        <v>0</v>
      </c>
      <c r="L875" s="3"/>
    </row>
    <row r="876" ht="15.75" customHeight="1">
      <c r="A876" s="2"/>
      <c r="B876" s="18"/>
      <c r="C876" s="18"/>
      <c r="D876" s="18">
        <f t="shared" si="229"/>
        <v>0</v>
      </c>
      <c r="E876" s="18">
        <f>B876*A871</f>
        <v>0</v>
      </c>
      <c r="F876" s="18">
        <f t="shared" si="230"/>
        <v>0</v>
      </c>
      <c r="G876" s="142"/>
      <c r="H876" s="18"/>
      <c r="I876" s="89">
        <f t="shared" si="231"/>
        <v>0</v>
      </c>
      <c r="J876" s="116"/>
      <c r="K876" s="3">
        <f t="shared" si="232"/>
        <v>0</v>
      </c>
      <c r="L876" s="3"/>
    </row>
    <row r="877" ht="15.75" customHeight="1">
      <c r="A877" s="2"/>
      <c r="B877" s="18"/>
      <c r="C877" s="18"/>
      <c r="D877" s="18">
        <f t="shared" si="229"/>
        <v>0</v>
      </c>
      <c r="E877" s="18">
        <f>B877*A871</f>
        <v>0</v>
      </c>
      <c r="F877" s="18">
        <f t="shared" si="230"/>
        <v>0</v>
      </c>
      <c r="G877" s="142"/>
      <c r="H877" s="18"/>
      <c r="I877" s="89">
        <f t="shared" si="231"/>
        <v>0</v>
      </c>
      <c r="J877" s="116"/>
      <c r="K877" s="3">
        <f t="shared" si="232"/>
        <v>0</v>
      </c>
      <c r="L877" s="3"/>
    </row>
    <row r="878" ht="15.75" customHeight="1">
      <c r="A878" s="2"/>
      <c r="B878" s="18"/>
      <c r="C878" s="18"/>
      <c r="D878" s="18">
        <f t="shared" si="229"/>
        <v>0</v>
      </c>
      <c r="E878" s="18">
        <f>B878*A871</f>
        <v>0</v>
      </c>
      <c r="F878" s="18">
        <f t="shared" si="230"/>
        <v>0</v>
      </c>
      <c r="G878" s="87"/>
      <c r="H878" s="18"/>
      <c r="I878" s="89">
        <f t="shared" si="231"/>
        <v>0</v>
      </c>
      <c r="J878" s="116"/>
      <c r="K878" s="3">
        <f t="shared" si="232"/>
        <v>0</v>
      </c>
      <c r="L878" s="3"/>
    </row>
    <row r="879" ht="15.75" customHeight="1">
      <c r="A879" s="2"/>
      <c r="B879" s="18"/>
      <c r="C879" s="18"/>
      <c r="D879" s="18">
        <f t="shared" si="229"/>
        <v>0</v>
      </c>
      <c r="E879" s="18">
        <f>B879*A871</f>
        <v>0</v>
      </c>
      <c r="F879" s="18">
        <f t="shared" si="230"/>
        <v>0</v>
      </c>
      <c r="G879" s="59"/>
      <c r="H879" s="18"/>
      <c r="I879" s="89">
        <f t="shared" si="231"/>
        <v>0</v>
      </c>
      <c r="J879" s="116"/>
      <c r="K879" s="3">
        <f t="shared" si="232"/>
        <v>0</v>
      </c>
      <c r="L879" s="3"/>
    </row>
    <row r="880" ht="15.75" customHeight="1">
      <c r="A880" s="2"/>
      <c r="B880" s="89"/>
      <c r="C880" s="89"/>
      <c r="D880" s="18">
        <f t="shared" si="229"/>
        <v>0</v>
      </c>
      <c r="E880" s="18">
        <f>B880*A871</f>
        <v>0</v>
      </c>
      <c r="F880" s="18">
        <f t="shared" si="230"/>
        <v>0</v>
      </c>
      <c r="G880" s="148" t="s">
        <v>528</v>
      </c>
      <c r="H880" s="18"/>
      <c r="I880" s="89">
        <f t="shared" si="231"/>
        <v>0</v>
      </c>
      <c r="J880" s="116"/>
      <c r="K880" s="3">
        <f t="shared" si="232"/>
        <v>0</v>
      </c>
      <c r="L880" s="3"/>
    </row>
    <row r="881" ht="15.75" customHeight="1">
      <c r="A881" s="2"/>
      <c r="B881" s="89"/>
      <c r="C881" s="89"/>
      <c r="D881" s="18">
        <f t="shared" si="229"/>
        <v>0</v>
      </c>
      <c r="E881" s="18">
        <f>B881*A871</f>
        <v>0</v>
      </c>
      <c r="F881" s="18">
        <f t="shared" si="230"/>
        <v>0</v>
      </c>
      <c r="G881" s="142"/>
      <c r="H881" s="18"/>
      <c r="I881" s="89">
        <f t="shared" si="231"/>
        <v>0</v>
      </c>
      <c r="J881" s="116"/>
      <c r="K881" s="3">
        <f t="shared" si="232"/>
        <v>0</v>
      </c>
      <c r="L881" s="3"/>
    </row>
    <row r="882" ht="15.75" customHeight="1">
      <c r="A882" s="1"/>
      <c r="B882" s="89"/>
      <c r="C882" s="89"/>
      <c r="D882" s="18">
        <f t="shared" si="229"/>
        <v>0</v>
      </c>
      <c r="E882" s="18">
        <f>B882*A871</f>
        <v>0</v>
      </c>
      <c r="F882" s="18">
        <f t="shared" si="230"/>
        <v>0</v>
      </c>
      <c r="G882" s="142"/>
      <c r="H882" s="18"/>
      <c r="I882" s="89">
        <f t="shared" si="231"/>
        <v>0</v>
      </c>
      <c r="J882" s="116"/>
      <c r="K882" s="3">
        <f t="shared" si="232"/>
        <v>0</v>
      </c>
      <c r="L882" s="3"/>
    </row>
    <row r="883" ht="15.75" customHeight="1">
      <c r="A883" s="1"/>
      <c r="B883" s="89"/>
      <c r="C883" s="89"/>
      <c r="D883" s="18">
        <f t="shared" si="229"/>
        <v>0</v>
      </c>
      <c r="E883" s="18">
        <f>B883*A871</f>
        <v>0</v>
      </c>
      <c r="F883" s="18">
        <f t="shared" si="230"/>
        <v>0</v>
      </c>
      <c r="G883" s="142"/>
      <c r="H883" s="18"/>
      <c r="I883" s="89">
        <f t="shared" si="231"/>
        <v>0</v>
      </c>
      <c r="J883" s="116"/>
      <c r="K883" s="3">
        <f t="shared" si="232"/>
        <v>0</v>
      </c>
      <c r="L883" s="3"/>
    </row>
    <row r="884" ht="15.75" customHeight="1">
      <c r="A884" s="31"/>
      <c r="B884" s="89"/>
      <c r="C884" s="89"/>
      <c r="D884" s="95">
        <f t="shared" si="229"/>
        <v>0</v>
      </c>
      <c r="E884" s="95">
        <f>B884*A871</f>
        <v>0</v>
      </c>
      <c r="F884" s="18">
        <f t="shared" si="230"/>
        <v>0</v>
      </c>
      <c r="G884" s="87"/>
      <c r="H884" s="18"/>
      <c r="I884" s="89">
        <f t="shared" si="231"/>
        <v>0</v>
      </c>
      <c r="J884" s="118"/>
      <c r="K884" s="3">
        <f t="shared" si="232"/>
        <v>0</v>
      </c>
      <c r="L884" s="3"/>
    </row>
    <row r="885" ht="15.75" customHeight="1">
      <c r="A885" s="31"/>
      <c r="B885" s="89"/>
      <c r="C885" s="89"/>
      <c r="D885" s="18">
        <f t="shared" si="229"/>
        <v>0</v>
      </c>
      <c r="E885" s="18">
        <f>B885*A871</f>
        <v>0</v>
      </c>
      <c r="F885" s="18">
        <f t="shared" si="230"/>
        <v>0</v>
      </c>
      <c r="G885" s="143">
        <f>F887/A871</f>
        <v>0</v>
      </c>
      <c r="H885" s="18"/>
      <c r="I885" s="89">
        <f t="shared" si="231"/>
        <v>0</v>
      </c>
      <c r="J885" s="3"/>
      <c r="K885" s="3">
        <f t="shared" si="232"/>
        <v>0</v>
      </c>
      <c r="L885" s="3"/>
    </row>
    <row r="886" ht="15.75" customHeight="1">
      <c r="A886" s="31"/>
      <c r="B886" s="89"/>
      <c r="C886" s="89"/>
      <c r="D886" s="18">
        <f t="shared" si="229"/>
        <v>0</v>
      </c>
      <c r="E886" s="18">
        <f>B886*A871</f>
        <v>0</v>
      </c>
      <c r="F886" s="18">
        <f t="shared" si="230"/>
        <v>0</v>
      </c>
      <c r="G886" s="142"/>
      <c r="H886" s="18"/>
      <c r="I886" s="89">
        <f t="shared" si="231"/>
        <v>0</v>
      </c>
      <c r="J886" s="3"/>
      <c r="K886" s="3">
        <f t="shared" si="232"/>
        <v>0</v>
      </c>
      <c r="L886" s="3"/>
    </row>
    <row r="887" ht="15.75" customHeight="1">
      <c r="A887" s="4" t="s">
        <v>495</v>
      </c>
      <c r="B887" s="97">
        <f>SUM(B873:B886)</f>
        <v>0</v>
      </c>
      <c r="C887" s="96"/>
      <c r="D887" s="97">
        <f t="shared" ref="D887:F887" si="233">SUM(D873:D886)</f>
        <v>0</v>
      </c>
      <c r="E887" s="97">
        <f t="shared" si="233"/>
        <v>0</v>
      </c>
      <c r="F887" s="97">
        <f t="shared" si="233"/>
        <v>0</v>
      </c>
      <c r="G887" s="87"/>
      <c r="H887" s="96"/>
      <c r="I887" s="97">
        <f t="shared" ref="I887:L887" si="234">SUM(I873:I886)</f>
        <v>0</v>
      </c>
      <c r="J887" s="98">
        <f t="shared" si="234"/>
        <v>0</v>
      </c>
      <c r="K887" s="98">
        <f t="shared" si="234"/>
        <v>0</v>
      </c>
      <c r="L887" s="98">
        <f t="shared" si="234"/>
        <v>0</v>
      </c>
    </row>
    <row r="888" ht="15.75" customHeight="1">
      <c r="A888" s="8"/>
      <c r="B888" s="184"/>
      <c r="C888" s="100"/>
      <c r="D888" s="100"/>
      <c r="E888" s="100"/>
      <c r="F888" s="100"/>
      <c r="G888" s="100"/>
      <c r="H888" s="100"/>
      <c r="I888" s="101" t="s">
        <v>496</v>
      </c>
      <c r="J888" s="100"/>
      <c r="K888" s="100"/>
      <c r="L888" s="101" t="s">
        <v>497</v>
      </c>
    </row>
    <row r="889" ht="15.75" customHeight="1">
      <c r="A889" s="8"/>
      <c r="B889" s="184"/>
      <c r="C889" s="100"/>
      <c r="D889" s="100"/>
      <c r="E889" s="100"/>
      <c r="F889" s="100"/>
      <c r="G889" s="100"/>
      <c r="H889" s="100"/>
      <c r="I889" s="104">
        <f>G885*A871</f>
        <v>0</v>
      </c>
      <c r="J889" s="100"/>
      <c r="K889" s="100"/>
      <c r="L889" s="104"/>
    </row>
    <row r="890" ht="15.75" customHeight="1">
      <c r="A890" s="8"/>
      <c r="B890" s="34"/>
      <c r="C890" s="8"/>
      <c r="D890" s="8"/>
      <c r="E890" s="8"/>
      <c r="F890" s="8"/>
      <c r="G890" s="8"/>
      <c r="H890" s="8"/>
      <c r="I890" s="8"/>
      <c r="J890" s="8"/>
      <c r="K890" s="8"/>
      <c r="L890" s="8"/>
    </row>
    <row r="891" ht="15.75" customHeight="1">
      <c r="A891" s="8"/>
      <c r="B891" s="34"/>
      <c r="C891" s="8"/>
      <c r="D891" s="8"/>
      <c r="E891" s="8"/>
      <c r="F891" s="8"/>
      <c r="G891" s="8"/>
      <c r="H891" s="8"/>
      <c r="I891" s="8"/>
      <c r="J891" s="8"/>
      <c r="K891" s="8"/>
      <c r="L891" s="8"/>
    </row>
    <row r="892" ht="15.75" customHeight="1">
      <c r="A892" s="78" t="s">
        <v>478</v>
      </c>
      <c r="B892" s="79" t="s">
        <v>479</v>
      </c>
      <c r="C892" s="75"/>
      <c r="D892" s="76"/>
      <c r="E892" s="80" t="s">
        <v>480</v>
      </c>
      <c r="F892" s="75"/>
      <c r="G892" s="76"/>
      <c r="H892" s="79" t="s">
        <v>481</v>
      </c>
      <c r="I892" s="75"/>
      <c r="J892" s="75"/>
      <c r="K892" s="75"/>
      <c r="L892" s="76"/>
    </row>
    <row r="893" ht="15.75" customHeight="1">
      <c r="A893" s="177">
        <v>4.0</v>
      </c>
      <c r="B893" s="82" t="s">
        <v>482</v>
      </c>
      <c r="C893" s="82" t="s">
        <v>483</v>
      </c>
      <c r="D893" s="82" t="s">
        <v>484</v>
      </c>
      <c r="E893" s="82" t="s">
        <v>485</v>
      </c>
      <c r="F893" s="82" t="s">
        <v>484</v>
      </c>
      <c r="G893" s="82" t="s">
        <v>524</v>
      </c>
      <c r="H893" s="82" t="s">
        <v>486</v>
      </c>
      <c r="I893" s="82" t="s">
        <v>487</v>
      </c>
      <c r="J893" s="147" t="s">
        <v>488</v>
      </c>
      <c r="K893" s="85" t="s">
        <v>489</v>
      </c>
      <c r="L893" s="85" t="s">
        <v>490</v>
      </c>
    </row>
    <row r="894" ht="15.75" customHeight="1">
      <c r="A894" s="86" t="s">
        <v>491</v>
      </c>
      <c r="B894" s="87"/>
      <c r="C894" s="87"/>
      <c r="D894" s="87"/>
      <c r="E894" s="87"/>
      <c r="F894" s="87"/>
      <c r="G894" s="87"/>
      <c r="H894" s="87"/>
      <c r="I894" s="87"/>
      <c r="J894" s="115"/>
      <c r="K894" s="87"/>
      <c r="L894" s="87"/>
    </row>
    <row r="895" ht="15.75" customHeight="1">
      <c r="A895" s="2"/>
      <c r="B895" s="89"/>
      <c r="C895" s="89"/>
      <c r="D895" s="18">
        <f t="shared" ref="D895:D908" si="235">C895*B895</f>
        <v>0</v>
      </c>
      <c r="E895" s="18">
        <f>B895*A893</f>
        <v>0</v>
      </c>
      <c r="F895" s="18">
        <f t="shared" ref="F895:F908" si="236">E895*C895</f>
        <v>0</v>
      </c>
      <c r="G895" s="140">
        <v>0.0</v>
      </c>
      <c r="H895" s="18"/>
      <c r="I895" s="89">
        <f t="shared" ref="I895:I908" si="237">H895*E895</f>
        <v>0</v>
      </c>
      <c r="J895" s="116"/>
      <c r="K895" s="3">
        <f t="shared" ref="K895:K908" si="238">J895*I895</f>
        <v>0</v>
      </c>
      <c r="L895" s="3"/>
    </row>
    <row r="896" ht="15.75" customHeight="1">
      <c r="A896" s="2"/>
      <c r="B896" s="89"/>
      <c r="C896" s="89"/>
      <c r="D896" s="18">
        <f t="shared" si="235"/>
        <v>0</v>
      </c>
      <c r="E896" s="18">
        <f>B896*A893</f>
        <v>0</v>
      </c>
      <c r="F896" s="18">
        <f t="shared" si="236"/>
        <v>0</v>
      </c>
      <c r="G896" s="87"/>
      <c r="H896" s="18"/>
      <c r="I896" s="89">
        <f t="shared" si="237"/>
        <v>0</v>
      </c>
      <c r="J896" s="116"/>
      <c r="K896" s="3">
        <f t="shared" si="238"/>
        <v>0</v>
      </c>
      <c r="L896" s="3"/>
    </row>
    <row r="897" ht="15.75" customHeight="1">
      <c r="A897" s="2"/>
      <c r="B897" s="18"/>
      <c r="C897" s="18"/>
      <c r="D897" s="18">
        <f t="shared" si="235"/>
        <v>0</v>
      </c>
      <c r="E897" s="18">
        <f>B897*A893</f>
        <v>0</v>
      </c>
      <c r="F897" s="18">
        <f t="shared" si="236"/>
        <v>0</v>
      </c>
      <c r="G897" s="148" t="s">
        <v>527</v>
      </c>
      <c r="H897" s="18"/>
      <c r="I897" s="89">
        <f t="shared" si="237"/>
        <v>0</v>
      </c>
      <c r="J897" s="116"/>
      <c r="K897" s="3">
        <f t="shared" si="238"/>
        <v>0</v>
      </c>
      <c r="L897" s="3"/>
    </row>
    <row r="898" ht="15.75" customHeight="1">
      <c r="A898" s="2"/>
      <c r="B898" s="18"/>
      <c r="C898" s="18"/>
      <c r="D898" s="18">
        <f t="shared" si="235"/>
        <v>0</v>
      </c>
      <c r="E898" s="18">
        <f>B898*A893</f>
        <v>0</v>
      </c>
      <c r="F898" s="18">
        <f t="shared" si="236"/>
        <v>0</v>
      </c>
      <c r="G898" s="142"/>
      <c r="H898" s="18"/>
      <c r="I898" s="89">
        <f t="shared" si="237"/>
        <v>0</v>
      </c>
      <c r="J898" s="116"/>
      <c r="K898" s="3">
        <f t="shared" si="238"/>
        <v>0</v>
      </c>
      <c r="L898" s="3"/>
    </row>
    <row r="899" ht="15.75" customHeight="1">
      <c r="A899" s="2"/>
      <c r="B899" s="18"/>
      <c r="C899" s="18"/>
      <c r="D899" s="18">
        <f t="shared" si="235"/>
        <v>0</v>
      </c>
      <c r="E899" s="18">
        <f>B899*A893</f>
        <v>0</v>
      </c>
      <c r="F899" s="18">
        <f t="shared" si="236"/>
        <v>0</v>
      </c>
      <c r="G899" s="142"/>
      <c r="H899" s="18"/>
      <c r="I899" s="89">
        <f t="shared" si="237"/>
        <v>0</v>
      </c>
      <c r="J899" s="116"/>
      <c r="K899" s="3">
        <f t="shared" si="238"/>
        <v>0</v>
      </c>
      <c r="L899" s="3"/>
    </row>
    <row r="900" ht="15.75" customHeight="1">
      <c r="A900" s="2"/>
      <c r="B900" s="18"/>
      <c r="C900" s="18"/>
      <c r="D900" s="18">
        <f t="shared" si="235"/>
        <v>0</v>
      </c>
      <c r="E900" s="18">
        <f>B900*A893</f>
        <v>0</v>
      </c>
      <c r="F900" s="18">
        <f t="shared" si="236"/>
        <v>0</v>
      </c>
      <c r="G900" s="87"/>
      <c r="H900" s="18"/>
      <c r="I900" s="89">
        <f t="shared" si="237"/>
        <v>0</v>
      </c>
      <c r="J900" s="116"/>
      <c r="K900" s="3">
        <f t="shared" si="238"/>
        <v>0</v>
      </c>
      <c r="L900" s="3"/>
    </row>
    <row r="901" ht="15.75" customHeight="1">
      <c r="A901" s="2"/>
      <c r="B901" s="18"/>
      <c r="C901" s="18"/>
      <c r="D901" s="18">
        <f t="shared" si="235"/>
        <v>0</v>
      </c>
      <c r="E901" s="18">
        <f>B901*A893</f>
        <v>0</v>
      </c>
      <c r="F901" s="18">
        <f t="shared" si="236"/>
        <v>0</v>
      </c>
      <c r="G901" s="59"/>
      <c r="H901" s="18"/>
      <c r="I901" s="89">
        <f t="shared" si="237"/>
        <v>0</v>
      </c>
      <c r="J901" s="116"/>
      <c r="K901" s="3">
        <f t="shared" si="238"/>
        <v>0</v>
      </c>
      <c r="L901" s="3"/>
    </row>
    <row r="902" ht="15.75" customHeight="1">
      <c r="A902" s="2"/>
      <c r="B902" s="89"/>
      <c r="C902" s="89"/>
      <c r="D902" s="18">
        <f t="shared" si="235"/>
        <v>0</v>
      </c>
      <c r="E902" s="18">
        <f>B902*A893</f>
        <v>0</v>
      </c>
      <c r="F902" s="18">
        <f t="shared" si="236"/>
        <v>0</v>
      </c>
      <c r="G902" s="148" t="s">
        <v>528</v>
      </c>
      <c r="H902" s="18"/>
      <c r="I902" s="89">
        <f t="shared" si="237"/>
        <v>0</v>
      </c>
      <c r="J902" s="116"/>
      <c r="K902" s="3">
        <f t="shared" si="238"/>
        <v>0</v>
      </c>
      <c r="L902" s="3"/>
    </row>
    <row r="903" ht="15.75" customHeight="1">
      <c r="A903" s="2"/>
      <c r="B903" s="89"/>
      <c r="C903" s="89"/>
      <c r="D903" s="18">
        <f t="shared" si="235"/>
        <v>0</v>
      </c>
      <c r="E903" s="18">
        <f>B903*A893</f>
        <v>0</v>
      </c>
      <c r="F903" s="18">
        <f t="shared" si="236"/>
        <v>0</v>
      </c>
      <c r="G903" s="142"/>
      <c r="H903" s="18"/>
      <c r="I903" s="89">
        <f t="shared" si="237"/>
        <v>0</v>
      </c>
      <c r="J903" s="116"/>
      <c r="K903" s="3">
        <f t="shared" si="238"/>
        <v>0</v>
      </c>
      <c r="L903" s="3"/>
    </row>
    <row r="904" ht="15.75" customHeight="1">
      <c r="A904" s="1"/>
      <c r="B904" s="89"/>
      <c r="C904" s="89"/>
      <c r="D904" s="18">
        <f t="shared" si="235"/>
        <v>0</v>
      </c>
      <c r="E904" s="18">
        <f>B904*A893</f>
        <v>0</v>
      </c>
      <c r="F904" s="18">
        <f t="shared" si="236"/>
        <v>0</v>
      </c>
      <c r="G904" s="142"/>
      <c r="H904" s="18"/>
      <c r="I904" s="89">
        <f t="shared" si="237"/>
        <v>0</v>
      </c>
      <c r="J904" s="116"/>
      <c r="K904" s="3">
        <f t="shared" si="238"/>
        <v>0</v>
      </c>
      <c r="L904" s="3"/>
    </row>
    <row r="905" ht="15.75" customHeight="1">
      <c r="A905" s="1"/>
      <c r="B905" s="89"/>
      <c r="C905" s="89"/>
      <c r="D905" s="18">
        <f t="shared" si="235"/>
        <v>0</v>
      </c>
      <c r="E905" s="18">
        <f>B905*A893</f>
        <v>0</v>
      </c>
      <c r="F905" s="18">
        <f t="shared" si="236"/>
        <v>0</v>
      </c>
      <c r="G905" s="142"/>
      <c r="H905" s="18"/>
      <c r="I905" s="89">
        <f t="shared" si="237"/>
        <v>0</v>
      </c>
      <c r="J905" s="116"/>
      <c r="K905" s="3">
        <f t="shared" si="238"/>
        <v>0</v>
      </c>
      <c r="L905" s="3"/>
    </row>
    <row r="906" ht="15.75" customHeight="1">
      <c r="A906" s="31"/>
      <c r="B906" s="89"/>
      <c r="C906" s="89"/>
      <c r="D906" s="95">
        <f t="shared" si="235"/>
        <v>0</v>
      </c>
      <c r="E906" s="95">
        <f>B906*A893</f>
        <v>0</v>
      </c>
      <c r="F906" s="18">
        <f t="shared" si="236"/>
        <v>0</v>
      </c>
      <c r="G906" s="87"/>
      <c r="H906" s="18"/>
      <c r="I906" s="89">
        <f t="shared" si="237"/>
        <v>0</v>
      </c>
      <c r="J906" s="118"/>
      <c r="K906" s="3">
        <f t="shared" si="238"/>
        <v>0</v>
      </c>
      <c r="L906" s="3"/>
    </row>
    <row r="907" ht="15.75" customHeight="1">
      <c r="A907" s="31"/>
      <c r="B907" s="89"/>
      <c r="C907" s="89"/>
      <c r="D907" s="18">
        <f t="shared" si="235"/>
        <v>0</v>
      </c>
      <c r="E907" s="18">
        <f>B907*A893</f>
        <v>0</v>
      </c>
      <c r="F907" s="18">
        <f t="shared" si="236"/>
        <v>0</v>
      </c>
      <c r="G907" s="143">
        <f>F909/A893</f>
        <v>0</v>
      </c>
      <c r="H907" s="18"/>
      <c r="I907" s="89">
        <f t="shared" si="237"/>
        <v>0</v>
      </c>
      <c r="J907" s="3"/>
      <c r="K907" s="3">
        <f t="shared" si="238"/>
        <v>0</v>
      </c>
      <c r="L907" s="3"/>
    </row>
    <row r="908" ht="15.75" customHeight="1">
      <c r="A908" s="31"/>
      <c r="B908" s="89"/>
      <c r="C908" s="89"/>
      <c r="D908" s="18">
        <f t="shared" si="235"/>
        <v>0</v>
      </c>
      <c r="E908" s="18">
        <f>B908*A893</f>
        <v>0</v>
      </c>
      <c r="F908" s="18">
        <f t="shared" si="236"/>
        <v>0</v>
      </c>
      <c r="G908" s="142"/>
      <c r="H908" s="18"/>
      <c r="I908" s="89">
        <f t="shared" si="237"/>
        <v>0</v>
      </c>
      <c r="J908" s="3"/>
      <c r="K908" s="3">
        <f t="shared" si="238"/>
        <v>0</v>
      </c>
      <c r="L908" s="3"/>
    </row>
    <row r="909" ht="15.75" customHeight="1">
      <c r="A909" s="4" t="s">
        <v>495</v>
      </c>
      <c r="B909" s="97">
        <f>SUM(B895:B908)</f>
        <v>0</v>
      </c>
      <c r="C909" s="96"/>
      <c r="D909" s="97">
        <f t="shared" ref="D909:F909" si="239">SUM(D895:D908)</f>
        <v>0</v>
      </c>
      <c r="E909" s="97">
        <f t="shared" si="239"/>
        <v>0</v>
      </c>
      <c r="F909" s="97">
        <f t="shared" si="239"/>
        <v>0</v>
      </c>
      <c r="G909" s="87"/>
      <c r="H909" s="96"/>
      <c r="I909" s="97">
        <f t="shared" ref="I909:L909" si="240">SUM(I895:I908)</f>
        <v>0</v>
      </c>
      <c r="J909" s="98">
        <f t="shared" si="240"/>
        <v>0</v>
      </c>
      <c r="K909" s="98">
        <f t="shared" si="240"/>
        <v>0</v>
      </c>
      <c r="L909" s="98">
        <f t="shared" si="240"/>
        <v>0</v>
      </c>
    </row>
    <row r="910" ht="15.75" customHeight="1">
      <c r="A910" s="8"/>
      <c r="B910" s="184"/>
      <c r="C910" s="100"/>
      <c r="D910" s="100"/>
      <c r="E910" s="100"/>
      <c r="F910" s="100"/>
      <c r="G910" s="100"/>
      <c r="H910" s="100"/>
      <c r="I910" s="101" t="s">
        <v>496</v>
      </c>
      <c r="J910" s="100"/>
      <c r="K910" s="100"/>
      <c r="L910" s="101" t="s">
        <v>497</v>
      </c>
    </row>
    <row r="911" ht="15.75" customHeight="1">
      <c r="A911" s="8"/>
      <c r="B911" s="184"/>
      <c r="C911" s="100"/>
      <c r="D911" s="100"/>
      <c r="E911" s="100"/>
      <c r="F911" s="100"/>
      <c r="G911" s="100"/>
      <c r="H911" s="100"/>
      <c r="I911" s="104">
        <f>G907*A893</f>
        <v>0</v>
      </c>
      <c r="J911" s="100"/>
      <c r="K911" s="100"/>
      <c r="L911" s="104"/>
    </row>
    <row r="912" ht="15.75" customHeight="1">
      <c r="A912" s="8"/>
      <c r="B912" s="34"/>
      <c r="C912" s="8"/>
      <c r="D912" s="8"/>
      <c r="E912" s="8"/>
      <c r="F912" s="8"/>
      <c r="G912" s="8"/>
      <c r="H912" s="8"/>
      <c r="I912" s="8"/>
      <c r="J912" s="8"/>
      <c r="K912" s="8"/>
      <c r="L912" s="8"/>
    </row>
    <row r="913" ht="15.75" customHeight="1">
      <c r="A913" s="8"/>
      <c r="B913" s="34"/>
      <c r="C913" s="8"/>
      <c r="D913" s="8"/>
      <c r="E913" s="8"/>
      <c r="F913" s="8"/>
      <c r="G913" s="8"/>
      <c r="H913" s="8"/>
      <c r="I913" s="8"/>
      <c r="J913" s="8"/>
      <c r="K913" s="8"/>
      <c r="L913" s="8"/>
    </row>
    <row r="914" ht="15.75" customHeight="1">
      <c r="A914" s="66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6"/>
    </row>
    <row r="915" ht="15.75" customHeight="1">
      <c r="A915" s="78" t="s">
        <v>478</v>
      </c>
      <c r="B915" s="79" t="s">
        <v>479</v>
      </c>
      <c r="C915" s="75"/>
      <c r="D915" s="76"/>
      <c r="E915" s="80" t="s">
        <v>480</v>
      </c>
      <c r="F915" s="75"/>
      <c r="G915" s="76"/>
      <c r="H915" s="79" t="s">
        <v>481</v>
      </c>
      <c r="I915" s="75"/>
      <c r="J915" s="75"/>
      <c r="K915" s="75"/>
      <c r="L915" s="76"/>
    </row>
    <row r="916" ht="15.75" customHeight="1">
      <c r="A916" s="177">
        <v>4.0</v>
      </c>
      <c r="B916" s="82" t="s">
        <v>482</v>
      </c>
      <c r="C916" s="82" t="s">
        <v>483</v>
      </c>
      <c r="D916" s="82" t="s">
        <v>484</v>
      </c>
      <c r="E916" s="82" t="s">
        <v>485</v>
      </c>
      <c r="F916" s="82" t="s">
        <v>484</v>
      </c>
      <c r="G916" s="82" t="s">
        <v>524</v>
      </c>
      <c r="H916" s="82" t="s">
        <v>486</v>
      </c>
      <c r="I916" s="82" t="s">
        <v>487</v>
      </c>
      <c r="J916" s="147" t="s">
        <v>488</v>
      </c>
      <c r="K916" s="85" t="s">
        <v>489</v>
      </c>
      <c r="L916" s="85" t="s">
        <v>490</v>
      </c>
    </row>
    <row r="917" ht="15.75" customHeight="1">
      <c r="A917" s="86" t="s">
        <v>491</v>
      </c>
      <c r="B917" s="87"/>
      <c r="C917" s="87"/>
      <c r="D917" s="87"/>
      <c r="E917" s="87"/>
      <c r="F917" s="87"/>
      <c r="G917" s="87"/>
      <c r="H917" s="87"/>
      <c r="I917" s="87"/>
      <c r="J917" s="115"/>
      <c r="K917" s="87"/>
      <c r="L917" s="87"/>
    </row>
    <row r="918" ht="15.75" customHeight="1">
      <c r="A918" s="2"/>
      <c r="B918" s="89"/>
      <c r="C918" s="89"/>
      <c r="D918" s="18">
        <f t="shared" ref="D918:D931" si="241">C918*B918</f>
        <v>0</v>
      </c>
      <c r="E918" s="18">
        <f>B918*A916</f>
        <v>0</v>
      </c>
      <c r="F918" s="18">
        <f t="shared" ref="F918:F931" si="242">E918*C918</f>
        <v>0</v>
      </c>
      <c r="G918" s="140">
        <v>0.0</v>
      </c>
      <c r="H918" s="18"/>
      <c r="I918" s="89">
        <f t="shared" ref="I918:I931" si="243">H918*E918</f>
        <v>0</v>
      </c>
      <c r="J918" s="116"/>
      <c r="K918" s="3">
        <f t="shared" ref="K918:K931" si="244">J918*I918</f>
        <v>0</v>
      </c>
      <c r="L918" s="3"/>
    </row>
    <row r="919" ht="15.75" customHeight="1">
      <c r="A919" s="2"/>
      <c r="B919" s="89"/>
      <c r="C919" s="89"/>
      <c r="D919" s="18">
        <f t="shared" si="241"/>
        <v>0</v>
      </c>
      <c r="E919" s="18">
        <f>B919*A916</f>
        <v>0</v>
      </c>
      <c r="F919" s="18">
        <f t="shared" si="242"/>
        <v>0</v>
      </c>
      <c r="G919" s="87"/>
      <c r="H919" s="18"/>
      <c r="I919" s="89">
        <f t="shared" si="243"/>
        <v>0</v>
      </c>
      <c r="J919" s="116"/>
      <c r="K919" s="3">
        <f t="shared" si="244"/>
        <v>0</v>
      </c>
      <c r="L919" s="3"/>
    </row>
    <row r="920" ht="15.75" customHeight="1">
      <c r="A920" s="2"/>
      <c r="B920" s="18"/>
      <c r="C920" s="18"/>
      <c r="D920" s="18">
        <f t="shared" si="241"/>
        <v>0</v>
      </c>
      <c r="E920" s="18">
        <f>B920*A916</f>
        <v>0</v>
      </c>
      <c r="F920" s="18">
        <f t="shared" si="242"/>
        <v>0</v>
      </c>
      <c r="G920" s="148" t="s">
        <v>527</v>
      </c>
      <c r="H920" s="18"/>
      <c r="I920" s="89">
        <f t="shared" si="243"/>
        <v>0</v>
      </c>
      <c r="J920" s="116"/>
      <c r="K920" s="3">
        <f t="shared" si="244"/>
        <v>0</v>
      </c>
      <c r="L920" s="3"/>
    </row>
    <row r="921" ht="15.75" customHeight="1">
      <c r="A921" s="2"/>
      <c r="B921" s="18"/>
      <c r="C921" s="18"/>
      <c r="D921" s="18">
        <f t="shared" si="241"/>
        <v>0</v>
      </c>
      <c r="E921" s="18">
        <f>B921*A916</f>
        <v>0</v>
      </c>
      <c r="F921" s="18">
        <f t="shared" si="242"/>
        <v>0</v>
      </c>
      <c r="G921" s="142"/>
      <c r="H921" s="18"/>
      <c r="I921" s="89">
        <f t="shared" si="243"/>
        <v>0</v>
      </c>
      <c r="J921" s="116"/>
      <c r="K921" s="3">
        <f t="shared" si="244"/>
        <v>0</v>
      </c>
      <c r="L921" s="3"/>
    </row>
    <row r="922" ht="15.75" customHeight="1">
      <c r="A922" s="2"/>
      <c r="B922" s="18"/>
      <c r="C922" s="18"/>
      <c r="D922" s="18">
        <f t="shared" si="241"/>
        <v>0</v>
      </c>
      <c r="E922" s="18">
        <f>B922*A916</f>
        <v>0</v>
      </c>
      <c r="F922" s="18">
        <f t="shared" si="242"/>
        <v>0</v>
      </c>
      <c r="G922" s="142"/>
      <c r="H922" s="18"/>
      <c r="I922" s="89">
        <f t="shared" si="243"/>
        <v>0</v>
      </c>
      <c r="J922" s="116"/>
      <c r="K922" s="3">
        <f t="shared" si="244"/>
        <v>0</v>
      </c>
      <c r="L922" s="3"/>
    </row>
    <row r="923" ht="15.75" customHeight="1">
      <c r="A923" s="2"/>
      <c r="B923" s="18"/>
      <c r="C923" s="18"/>
      <c r="D923" s="18">
        <f t="shared" si="241"/>
        <v>0</v>
      </c>
      <c r="E923" s="18">
        <f>B923*A916</f>
        <v>0</v>
      </c>
      <c r="F923" s="18">
        <f t="shared" si="242"/>
        <v>0</v>
      </c>
      <c r="G923" s="87"/>
      <c r="H923" s="18"/>
      <c r="I923" s="89">
        <f t="shared" si="243"/>
        <v>0</v>
      </c>
      <c r="J923" s="116"/>
      <c r="K923" s="3">
        <f t="shared" si="244"/>
        <v>0</v>
      </c>
      <c r="L923" s="3"/>
    </row>
    <row r="924" ht="15.75" customHeight="1">
      <c r="A924" s="2"/>
      <c r="B924" s="18"/>
      <c r="C924" s="18"/>
      <c r="D924" s="18">
        <f t="shared" si="241"/>
        <v>0</v>
      </c>
      <c r="E924" s="18">
        <f>B924*A916</f>
        <v>0</v>
      </c>
      <c r="F924" s="18">
        <f t="shared" si="242"/>
        <v>0</v>
      </c>
      <c r="G924" s="59"/>
      <c r="H924" s="18"/>
      <c r="I924" s="89">
        <f t="shared" si="243"/>
        <v>0</v>
      </c>
      <c r="J924" s="116"/>
      <c r="K924" s="3">
        <f t="shared" si="244"/>
        <v>0</v>
      </c>
      <c r="L924" s="3"/>
    </row>
    <row r="925" ht="15.75" customHeight="1">
      <c r="A925" s="2"/>
      <c r="B925" s="89"/>
      <c r="C925" s="89"/>
      <c r="D925" s="18">
        <f t="shared" si="241"/>
        <v>0</v>
      </c>
      <c r="E925" s="18">
        <f>B925*A916</f>
        <v>0</v>
      </c>
      <c r="F925" s="18">
        <f t="shared" si="242"/>
        <v>0</v>
      </c>
      <c r="G925" s="148" t="s">
        <v>528</v>
      </c>
      <c r="H925" s="18"/>
      <c r="I925" s="89">
        <f t="shared" si="243"/>
        <v>0</v>
      </c>
      <c r="J925" s="116"/>
      <c r="K925" s="3">
        <f t="shared" si="244"/>
        <v>0</v>
      </c>
      <c r="L925" s="3"/>
    </row>
    <row r="926" ht="15.75" customHeight="1">
      <c r="A926" s="2"/>
      <c r="B926" s="89"/>
      <c r="C926" s="89"/>
      <c r="D926" s="18">
        <f t="shared" si="241"/>
        <v>0</v>
      </c>
      <c r="E926" s="18">
        <f>B926*A916</f>
        <v>0</v>
      </c>
      <c r="F926" s="18">
        <f t="shared" si="242"/>
        <v>0</v>
      </c>
      <c r="G926" s="142"/>
      <c r="H926" s="18"/>
      <c r="I926" s="89">
        <f t="shared" si="243"/>
        <v>0</v>
      </c>
      <c r="J926" s="116"/>
      <c r="K926" s="3">
        <f t="shared" si="244"/>
        <v>0</v>
      </c>
      <c r="L926" s="3"/>
    </row>
    <row r="927" ht="15.75" customHeight="1">
      <c r="A927" s="1"/>
      <c r="B927" s="89"/>
      <c r="C927" s="89"/>
      <c r="D927" s="18">
        <f t="shared" si="241"/>
        <v>0</v>
      </c>
      <c r="E927" s="18">
        <f>B927*A916</f>
        <v>0</v>
      </c>
      <c r="F927" s="18">
        <f t="shared" si="242"/>
        <v>0</v>
      </c>
      <c r="G927" s="142"/>
      <c r="H927" s="18"/>
      <c r="I927" s="89">
        <f t="shared" si="243"/>
        <v>0</v>
      </c>
      <c r="J927" s="116"/>
      <c r="K927" s="3">
        <f t="shared" si="244"/>
        <v>0</v>
      </c>
      <c r="L927" s="3"/>
    </row>
    <row r="928" ht="15.75" customHeight="1">
      <c r="A928" s="1"/>
      <c r="B928" s="89"/>
      <c r="C928" s="89"/>
      <c r="D928" s="18">
        <f t="shared" si="241"/>
        <v>0</v>
      </c>
      <c r="E928" s="18">
        <f>B928*A916</f>
        <v>0</v>
      </c>
      <c r="F928" s="18">
        <f t="shared" si="242"/>
        <v>0</v>
      </c>
      <c r="G928" s="142"/>
      <c r="H928" s="18"/>
      <c r="I928" s="89">
        <f t="shared" si="243"/>
        <v>0</v>
      </c>
      <c r="J928" s="116"/>
      <c r="K928" s="3">
        <f t="shared" si="244"/>
        <v>0</v>
      </c>
      <c r="L928" s="3"/>
    </row>
    <row r="929" ht="15.75" customHeight="1">
      <c r="A929" s="31"/>
      <c r="B929" s="89"/>
      <c r="C929" s="89"/>
      <c r="D929" s="95">
        <f t="shared" si="241"/>
        <v>0</v>
      </c>
      <c r="E929" s="95">
        <f>B929*A916</f>
        <v>0</v>
      </c>
      <c r="F929" s="18">
        <f t="shared" si="242"/>
        <v>0</v>
      </c>
      <c r="G929" s="87"/>
      <c r="H929" s="18"/>
      <c r="I929" s="89">
        <f t="shared" si="243"/>
        <v>0</v>
      </c>
      <c r="J929" s="118"/>
      <c r="K929" s="3">
        <f t="shared" si="244"/>
        <v>0</v>
      </c>
      <c r="L929" s="3"/>
    </row>
    <row r="930" ht="15.75" customHeight="1">
      <c r="A930" s="31"/>
      <c r="B930" s="89"/>
      <c r="C930" s="89"/>
      <c r="D930" s="18">
        <f t="shared" si="241"/>
        <v>0</v>
      </c>
      <c r="E930" s="18">
        <f>B930*A916</f>
        <v>0</v>
      </c>
      <c r="F930" s="18">
        <f t="shared" si="242"/>
        <v>0</v>
      </c>
      <c r="G930" s="143">
        <f>F932/A916</f>
        <v>0</v>
      </c>
      <c r="H930" s="18"/>
      <c r="I930" s="89">
        <f t="shared" si="243"/>
        <v>0</v>
      </c>
      <c r="J930" s="3"/>
      <c r="K930" s="3">
        <f t="shared" si="244"/>
        <v>0</v>
      </c>
      <c r="L930" s="3"/>
    </row>
    <row r="931" ht="15.75" customHeight="1">
      <c r="A931" s="31"/>
      <c r="B931" s="89"/>
      <c r="C931" s="89"/>
      <c r="D931" s="18">
        <f t="shared" si="241"/>
        <v>0</v>
      </c>
      <c r="E931" s="18">
        <f>B931*A916</f>
        <v>0</v>
      </c>
      <c r="F931" s="18">
        <f t="shared" si="242"/>
        <v>0</v>
      </c>
      <c r="G931" s="142"/>
      <c r="H931" s="18"/>
      <c r="I931" s="89">
        <f t="shared" si="243"/>
        <v>0</v>
      </c>
      <c r="J931" s="3"/>
      <c r="K931" s="3">
        <f t="shared" si="244"/>
        <v>0</v>
      </c>
      <c r="L931" s="3"/>
    </row>
    <row r="932" ht="15.75" customHeight="1">
      <c r="A932" s="4" t="s">
        <v>495</v>
      </c>
      <c r="B932" s="97">
        <f>SUM(B918:B931)</f>
        <v>0</v>
      </c>
      <c r="C932" s="96"/>
      <c r="D932" s="97">
        <f t="shared" ref="D932:F932" si="245">SUM(D918:D931)</f>
        <v>0</v>
      </c>
      <c r="E932" s="97">
        <f t="shared" si="245"/>
        <v>0</v>
      </c>
      <c r="F932" s="97">
        <f t="shared" si="245"/>
        <v>0</v>
      </c>
      <c r="G932" s="87"/>
      <c r="H932" s="96"/>
      <c r="I932" s="97">
        <f t="shared" ref="I932:L932" si="246">SUM(I918:I931)</f>
        <v>0</v>
      </c>
      <c r="J932" s="98">
        <f t="shared" si="246"/>
        <v>0</v>
      </c>
      <c r="K932" s="98">
        <f t="shared" si="246"/>
        <v>0</v>
      </c>
      <c r="L932" s="98">
        <f t="shared" si="246"/>
        <v>0</v>
      </c>
    </row>
    <row r="933" ht="15.75" customHeight="1">
      <c r="A933" s="8"/>
      <c r="B933" s="184"/>
      <c r="C933" s="100"/>
      <c r="D933" s="100"/>
      <c r="E933" s="100"/>
      <c r="F933" s="100"/>
      <c r="G933" s="100"/>
      <c r="H933" s="100"/>
      <c r="I933" s="101" t="s">
        <v>496</v>
      </c>
      <c r="J933" s="100"/>
      <c r="K933" s="100"/>
      <c r="L933" s="101" t="s">
        <v>497</v>
      </c>
    </row>
    <row r="934" ht="15.75" customHeight="1">
      <c r="A934" s="8"/>
      <c r="B934" s="184"/>
      <c r="C934" s="100"/>
      <c r="D934" s="100"/>
      <c r="E934" s="100"/>
      <c r="F934" s="100"/>
      <c r="G934" s="100"/>
      <c r="H934" s="100"/>
      <c r="I934" s="104">
        <f>G930*A916</f>
        <v>0</v>
      </c>
      <c r="J934" s="100"/>
      <c r="K934" s="100"/>
      <c r="L934" s="104"/>
    </row>
    <row r="935" ht="15.75" customHeight="1">
      <c r="A935" s="8"/>
      <c r="B935" s="184"/>
      <c r="C935" s="100"/>
      <c r="D935" s="100"/>
      <c r="E935" s="100"/>
      <c r="F935" s="100"/>
      <c r="G935" s="100"/>
      <c r="H935" s="100"/>
      <c r="I935" s="107"/>
      <c r="J935" s="100"/>
      <c r="K935" s="100"/>
      <c r="L935" s="107"/>
    </row>
    <row r="936" ht="15.75" customHeight="1">
      <c r="A936" s="8"/>
      <c r="B936" s="34"/>
      <c r="C936" s="8"/>
      <c r="D936" s="8"/>
      <c r="E936" s="8"/>
      <c r="F936" s="8"/>
      <c r="G936" s="8"/>
      <c r="H936" s="8"/>
      <c r="I936" s="8"/>
      <c r="J936" s="8"/>
      <c r="K936" s="8"/>
      <c r="L936" s="8"/>
    </row>
    <row r="937" ht="15.75" customHeight="1">
      <c r="A937" s="66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6"/>
    </row>
    <row r="938" ht="15.75" customHeight="1">
      <c r="A938" s="78" t="s">
        <v>478</v>
      </c>
      <c r="B938" s="79" t="s">
        <v>479</v>
      </c>
      <c r="C938" s="75"/>
      <c r="D938" s="76"/>
      <c r="E938" s="80" t="s">
        <v>480</v>
      </c>
      <c r="F938" s="75"/>
      <c r="G938" s="76"/>
      <c r="H938" s="79" t="s">
        <v>481</v>
      </c>
      <c r="I938" s="75"/>
      <c r="J938" s="75"/>
      <c r="K938" s="75"/>
      <c r="L938" s="76"/>
    </row>
    <row r="939" ht="15.75" customHeight="1">
      <c r="A939" s="177">
        <v>4.0</v>
      </c>
      <c r="B939" s="82" t="s">
        <v>482</v>
      </c>
      <c r="C939" s="82" t="s">
        <v>483</v>
      </c>
      <c r="D939" s="82" t="s">
        <v>484</v>
      </c>
      <c r="E939" s="82" t="s">
        <v>485</v>
      </c>
      <c r="F939" s="82" t="s">
        <v>484</v>
      </c>
      <c r="G939" s="82" t="s">
        <v>524</v>
      </c>
      <c r="H939" s="82" t="s">
        <v>486</v>
      </c>
      <c r="I939" s="82" t="s">
        <v>487</v>
      </c>
      <c r="J939" s="147" t="s">
        <v>488</v>
      </c>
      <c r="K939" s="85" t="s">
        <v>489</v>
      </c>
      <c r="L939" s="85" t="s">
        <v>490</v>
      </c>
    </row>
    <row r="940" ht="15.75" customHeight="1">
      <c r="A940" s="86" t="s">
        <v>491</v>
      </c>
      <c r="B940" s="87"/>
      <c r="C940" s="87"/>
      <c r="D940" s="87"/>
      <c r="E940" s="87"/>
      <c r="F940" s="87"/>
      <c r="G940" s="87"/>
      <c r="H940" s="87"/>
      <c r="I940" s="87"/>
      <c r="J940" s="115"/>
      <c r="K940" s="87"/>
      <c r="L940" s="87"/>
    </row>
    <row r="941" ht="15.75" customHeight="1">
      <c r="A941" s="2"/>
      <c r="B941" s="89"/>
      <c r="C941" s="89"/>
      <c r="D941" s="18">
        <f t="shared" ref="D941:D954" si="247">C941*B941</f>
        <v>0</v>
      </c>
      <c r="E941" s="18">
        <f>B941*A939</f>
        <v>0</v>
      </c>
      <c r="F941" s="18">
        <f t="shared" ref="F941:F954" si="248">E941*C941</f>
        <v>0</v>
      </c>
      <c r="G941" s="140">
        <v>0.0</v>
      </c>
      <c r="H941" s="18"/>
      <c r="I941" s="89">
        <f t="shared" ref="I941:I954" si="249">H941*E941</f>
        <v>0</v>
      </c>
      <c r="J941" s="116"/>
      <c r="K941" s="3">
        <f t="shared" ref="K941:K954" si="250">J941*I941</f>
        <v>0</v>
      </c>
      <c r="L941" s="3"/>
    </row>
    <row r="942" ht="15.75" customHeight="1">
      <c r="A942" s="2"/>
      <c r="B942" s="89"/>
      <c r="C942" s="89"/>
      <c r="D942" s="18">
        <f t="shared" si="247"/>
        <v>0</v>
      </c>
      <c r="E942" s="18">
        <f>B942*A939</f>
        <v>0</v>
      </c>
      <c r="F942" s="18">
        <f t="shared" si="248"/>
        <v>0</v>
      </c>
      <c r="G942" s="87"/>
      <c r="H942" s="18"/>
      <c r="I942" s="89">
        <f t="shared" si="249"/>
        <v>0</v>
      </c>
      <c r="J942" s="116"/>
      <c r="K942" s="3">
        <f t="shared" si="250"/>
        <v>0</v>
      </c>
      <c r="L942" s="3"/>
    </row>
    <row r="943" ht="15.75" customHeight="1">
      <c r="A943" s="2"/>
      <c r="B943" s="18"/>
      <c r="C943" s="18"/>
      <c r="D943" s="18">
        <f t="shared" si="247"/>
        <v>0</v>
      </c>
      <c r="E943" s="18">
        <f>B943*A939</f>
        <v>0</v>
      </c>
      <c r="F943" s="18">
        <f t="shared" si="248"/>
        <v>0</v>
      </c>
      <c r="G943" s="148" t="s">
        <v>527</v>
      </c>
      <c r="H943" s="18"/>
      <c r="I943" s="89">
        <f t="shared" si="249"/>
        <v>0</v>
      </c>
      <c r="J943" s="116"/>
      <c r="K943" s="3">
        <f t="shared" si="250"/>
        <v>0</v>
      </c>
      <c r="L943" s="3"/>
    </row>
    <row r="944" ht="15.75" customHeight="1">
      <c r="A944" s="2"/>
      <c r="B944" s="18"/>
      <c r="C944" s="18"/>
      <c r="D944" s="18">
        <f t="shared" si="247"/>
        <v>0</v>
      </c>
      <c r="E944" s="18">
        <f>B944*A939</f>
        <v>0</v>
      </c>
      <c r="F944" s="18">
        <f t="shared" si="248"/>
        <v>0</v>
      </c>
      <c r="G944" s="142"/>
      <c r="H944" s="18"/>
      <c r="I944" s="89">
        <f t="shared" si="249"/>
        <v>0</v>
      </c>
      <c r="J944" s="116"/>
      <c r="K944" s="3">
        <f t="shared" si="250"/>
        <v>0</v>
      </c>
      <c r="L944" s="3"/>
    </row>
    <row r="945" ht="15.75" customHeight="1">
      <c r="A945" s="2"/>
      <c r="B945" s="18"/>
      <c r="C945" s="18"/>
      <c r="D945" s="18">
        <f t="shared" si="247"/>
        <v>0</v>
      </c>
      <c r="E945" s="18">
        <f>B945*A939</f>
        <v>0</v>
      </c>
      <c r="F945" s="18">
        <f t="shared" si="248"/>
        <v>0</v>
      </c>
      <c r="G945" s="142"/>
      <c r="H945" s="18"/>
      <c r="I945" s="89">
        <f t="shared" si="249"/>
        <v>0</v>
      </c>
      <c r="J945" s="116"/>
      <c r="K945" s="3">
        <f t="shared" si="250"/>
        <v>0</v>
      </c>
      <c r="L945" s="3"/>
    </row>
    <row r="946" ht="15.75" customHeight="1">
      <c r="A946" s="2"/>
      <c r="B946" s="18"/>
      <c r="C946" s="18"/>
      <c r="D946" s="18">
        <f t="shared" si="247"/>
        <v>0</v>
      </c>
      <c r="E946" s="18">
        <f>B946*A939</f>
        <v>0</v>
      </c>
      <c r="F946" s="18">
        <f t="shared" si="248"/>
        <v>0</v>
      </c>
      <c r="G946" s="87"/>
      <c r="H946" s="18"/>
      <c r="I946" s="89">
        <f t="shared" si="249"/>
        <v>0</v>
      </c>
      <c r="J946" s="116"/>
      <c r="K946" s="3">
        <f t="shared" si="250"/>
        <v>0</v>
      </c>
      <c r="L946" s="3"/>
    </row>
    <row r="947" ht="15.75" customHeight="1">
      <c r="A947" s="2"/>
      <c r="B947" s="18"/>
      <c r="C947" s="18"/>
      <c r="D947" s="18">
        <f t="shared" si="247"/>
        <v>0</v>
      </c>
      <c r="E947" s="18">
        <f>B947*A939</f>
        <v>0</v>
      </c>
      <c r="F947" s="18">
        <f t="shared" si="248"/>
        <v>0</v>
      </c>
      <c r="G947" s="59"/>
      <c r="H947" s="18"/>
      <c r="I947" s="89">
        <f t="shared" si="249"/>
        <v>0</v>
      </c>
      <c r="J947" s="116"/>
      <c r="K947" s="3">
        <f t="shared" si="250"/>
        <v>0</v>
      </c>
      <c r="L947" s="3"/>
    </row>
    <row r="948" ht="15.75" customHeight="1">
      <c r="A948" s="2"/>
      <c r="B948" s="89"/>
      <c r="C948" s="89"/>
      <c r="D948" s="18">
        <f t="shared" si="247"/>
        <v>0</v>
      </c>
      <c r="E948" s="18">
        <f>B948*A939</f>
        <v>0</v>
      </c>
      <c r="F948" s="18">
        <f t="shared" si="248"/>
        <v>0</v>
      </c>
      <c r="G948" s="148" t="s">
        <v>528</v>
      </c>
      <c r="H948" s="18"/>
      <c r="I948" s="89">
        <f t="shared" si="249"/>
        <v>0</v>
      </c>
      <c r="J948" s="116"/>
      <c r="K948" s="3">
        <f t="shared" si="250"/>
        <v>0</v>
      </c>
      <c r="L948" s="3"/>
    </row>
    <row r="949" ht="15.75" customHeight="1">
      <c r="A949" s="2"/>
      <c r="B949" s="89"/>
      <c r="C949" s="89"/>
      <c r="D949" s="18">
        <f t="shared" si="247"/>
        <v>0</v>
      </c>
      <c r="E949" s="18">
        <f>B949*A939</f>
        <v>0</v>
      </c>
      <c r="F949" s="18">
        <f t="shared" si="248"/>
        <v>0</v>
      </c>
      <c r="G949" s="142"/>
      <c r="H949" s="18"/>
      <c r="I949" s="89">
        <f t="shared" si="249"/>
        <v>0</v>
      </c>
      <c r="J949" s="116"/>
      <c r="K949" s="3">
        <f t="shared" si="250"/>
        <v>0</v>
      </c>
      <c r="L949" s="3"/>
    </row>
    <row r="950" ht="15.75" customHeight="1">
      <c r="A950" s="1"/>
      <c r="B950" s="89"/>
      <c r="C950" s="89"/>
      <c r="D950" s="18">
        <f t="shared" si="247"/>
        <v>0</v>
      </c>
      <c r="E950" s="18">
        <f>B950*A939</f>
        <v>0</v>
      </c>
      <c r="F950" s="18">
        <f t="shared" si="248"/>
        <v>0</v>
      </c>
      <c r="G950" s="142"/>
      <c r="H950" s="18"/>
      <c r="I950" s="89">
        <f t="shared" si="249"/>
        <v>0</v>
      </c>
      <c r="J950" s="116"/>
      <c r="K950" s="3">
        <f t="shared" si="250"/>
        <v>0</v>
      </c>
      <c r="L950" s="3"/>
    </row>
    <row r="951" ht="15.75" customHeight="1">
      <c r="A951" s="1"/>
      <c r="B951" s="89"/>
      <c r="C951" s="89"/>
      <c r="D951" s="18">
        <f t="shared" si="247"/>
        <v>0</v>
      </c>
      <c r="E951" s="18">
        <f>B951*A939</f>
        <v>0</v>
      </c>
      <c r="F951" s="18">
        <f t="shared" si="248"/>
        <v>0</v>
      </c>
      <c r="G951" s="142"/>
      <c r="H951" s="18"/>
      <c r="I951" s="89">
        <f t="shared" si="249"/>
        <v>0</v>
      </c>
      <c r="J951" s="116"/>
      <c r="K951" s="3">
        <f t="shared" si="250"/>
        <v>0</v>
      </c>
      <c r="L951" s="3"/>
    </row>
    <row r="952" ht="15.75" customHeight="1">
      <c r="A952" s="31"/>
      <c r="B952" s="89"/>
      <c r="C952" s="89"/>
      <c r="D952" s="95">
        <f t="shared" si="247"/>
        <v>0</v>
      </c>
      <c r="E952" s="95">
        <f>B952*A939</f>
        <v>0</v>
      </c>
      <c r="F952" s="18">
        <f t="shared" si="248"/>
        <v>0</v>
      </c>
      <c r="G952" s="87"/>
      <c r="H952" s="18"/>
      <c r="I952" s="89">
        <f t="shared" si="249"/>
        <v>0</v>
      </c>
      <c r="J952" s="118"/>
      <c r="K952" s="3">
        <f t="shared" si="250"/>
        <v>0</v>
      </c>
      <c r="L952" s="3"/>
    </row>
    <row r="953" ht="15.75" customHeight="1">
      <c r="A953" s="31"/>
      <c r="B953" s="89"/>
      <c r="C953" s="89"/>
      <c r="D953" s="18">
        <f t="shared" si="247"/>
        <v>0</v>
      </c>
      <c r="E953" s="18">
        <f>B953*A939</f>
        <v>0</v>
      </c>
      <c r="F953" s="18">
        <f t="shared" si="248"/>
        <v>0</v>
      </c>
      <c r="G953" s="143">
        <f>F955/A939</f>
        <v>0</v>
      </c>
      <c r="H953" s="18"/>
      <c r="I953" s="89">
        <f t="shared" si="249"/>
        <v>0</v>
      </c>
      <c r="J953" s="3"/>
      <c r="K953" s="3">
        <f t="shared" si="250"/>
        <v>0</v>
      </c>
      <c r="L953" s="3"/>
    </row>
    <row r="954" ht="15.75" customHeight="1">
      <c r="A954" s="31"/>
      <c r="B954" s="89"/>
      <c r="C954" s="89"/>
      <c r="D954" s="18">
        <f t="shared" si="247"/>
        <v>0</v>
      </c>
      <c r="E954" s="18">
        <f>B954*A939</f>
        <v>0</v>
      </c>
      <c r="F954" s="18">
        <f t="shared" si="248"/>
        <v>0</v>
      </c>
      <c r="G954" s="142"/>
      <c r="H954" s="18"/>
      <c r="I954" s="89">
        <f t="shared" si="249"/>
        <v>0</v>
      </c>
      <c r="J954" s="3"/>
      <c r="K954" s="3">
        <f t="shared" si="250"/>
        <v>0</v>
      </c>
      <c r="L954" s="3"/>
    </row>
    <row r="955" ht="15.75" customHeight="1">
      <c r="A955" s="4" t="s">
        <v>495</v>
      </c>
      <c r="B955" s="97">
        <f>SUM(B941:B954)</f>
        <v>0</v>
      </c>
      <c r="C955" s="96"/>
      <c r="D955" s="97">
        <f t="shared" ref="D955:F955" si="251">SUM(D941:D954)</f>
        <v>0</v>
      </c>
      <c r="E955" s="97">
        <f t="shared" si="251"/>
        <v>0</v>
      </c>
      <c r="F955" s="97">
        <f t="shared" si="251"/>
        <v>0</v>
      </c>
      <c r="G955" s="87"/>
      <c r="H955" s="96"/>
      <c r="I955" s="97">
        <f t="shared" ref="I955:L955" si="252">SUM(I941:I954)</f>
        <v>0</v>
      </c>
      <c r="J955" s="98">
        <f t="shared" si="252"/>
        <v>0</v>
      </c>
      <c r="K955" s="98">
        <f t="shared" si="252"/>
        <v>0</v>
      </c>
      <c r="L955" s="98">
        <f t="shared" si="252"/>
        <v>0</v>
      </c>
    </row>
    <row r="956" ht="15.75" customHeight="1">
      <c r="A956" s="8"/>
      <c r="B956" s="184"/>
      <c r="C956" s="100"/>
      <c r="D956" s="100"/>
      <c r="E956" s="100"/>
      <c r="F956" s="100"/>
      <c r="G956" s="100"/>
      <c r="H956" s="100"/>
      <c r="I956" s="101" t="s">
        <v>496</v>
      </c>
      <c r="J956" s="100"/>
      <c r="K956" s="100"/>
      <c r="L956" s="101" t="s">
        <v>497</v>
      </c>
    </row>
    <row r="957" ht="15.75" customHeight="1">
      <c r="A957" s="8"/>
      <c r="B957" s="184"/>
      <c r="C957" s="100"/>
      <c r="D957" s="100"/>
      <c r="E957" s="100"/>
      <c r="F957" s="100"/>
      <c r="G957" s="100"/>
      <c r="H957" s="100"/>
      <c r="I957" s="104">
        <f>G953*A939</f>
        <v>0</v>
      </c>
      <c r="J957" s="100"/>
      <c r="K957" s="100"/>
      <c r="L957" s="104"/>
    </row>
    <row r="958" ht="15.75" customHeight="1">
      <c r="A958" s="8"/>
      <c r="B958" s="34"/>
      <c r="C958" s="8"/>
      <c r="D958" s="8"/>
      <c r="E958" s="8"/>
      <c r="F958" s="8"/>
      <c r="G958" s="8"/>
      <c r="H958" s="8"/>
      <c r="I958" s="8"/>
      <c r="J958" s="8"/>
      <c r="K958" s="8"/>
      <c r="L958" s="8"/>
    </row>
    <row r="959" ht="15.75" customHeight="1">
      <c r="A959" s="8"/>
      <c r="B959" s="34"/>
      <c r="C959" s="8"/>
      <c r="D959" s="8"/>
      <c r="E959" s="8"/>
      <c r="F959" s="8"/>
      <c r="G959" s="8"/>
      <c r="H959" s="8"/>
      <c r="I959" s="8"/>
      <c r="J959" s="8"/>
      <c r="K959" s="8"/>
      <c r="L959" s="8"/>
    </row>
    <row r="960" ht="15.75" customHeight="1">
      <c r="A960" s="66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6"/>
    </row>
    <row r="961" ht="15.75" customHeight="1">
      <c r="A961" s="78" t="s">
        <v>478</v>
      </c>
      <c r="B961" s="79" t="s">
        <v>479</v>
      </c>
      <c r="C961" s="75"/>
      <c r="D961" s="76"/>
      <c r="E961" s="80" t="s">
        <v>480</v>
      </c>
      <c r="F961" s="75"/>
      <c r="G961" s="76"/>
      <c r="H961" s="79" t="s">
        <v>481</v>
      </c>
      <c r="I961" s="75"/>
      <c r="J961" s="75"/>
      <c r="K961" s="75"/>
      <c r="L961" s="76"/>
    </row>
    <row r="962" ht="15.75" customHeight="1">
      <c r="A962" s="177">
        <v>4.0</v>
      </c>
      <c r="B962" s="82" t="s">
        <v>482</v>
      </c>
      <c r="C962" s="82" t="s">
        <v>483</v>
      </c>
      <c r="D962" s="82" t="s">
        <v>484</v>
      </c>
      <c r="E962" s="82" t="s">
        <v>485</v>
      </c>
      <c r="F962" s="82" t="s">
        <v>484</v>
      </c>
      <c r="G962" s="82" t="s">
        <v>524</v>
      </c>
      <c r="H962" s="82" t="s">
        <v>486</v>
      </c>
      <c r="I962" s="82" t="s">
        <v>487</v>
      </c>
      <c r="J962" s="147" t="s">
        <v>488</v>
      </c>
      <c r="K962" s="85" t="s">
        <v>489</v>
      </c>
      <c r="L962" s="85" t="s">
        <v>490</v>
      </c>
    </row>
    <row r="963" ht="15.75" customHeight="1">
      <c r="A963" s="86" t="s">
        <v>491</v>
      </c>
      <c r="B963" s="87"/>
      <c r="C963" s="87"/>
      <c r="D963" s="87"/>
      <c r="E963" s="87"/>
      <c r="F963" s="87"/>
      <c r="G963" s="87"/>
      <c r="H963" s="87"/>
      <c r="I963" s="87"/>
      <c r="J963" s="115"/>
      <c r="K963" s="87"/>
      <c r="L963" s="87"/>
    </row>
    <row r="964" ht="15.75" customHeight="1">
      <c r="A964" s="2"/>
      <c r="B964" s="89"/>
      <c r="C964" s="89"/>
      <c r="D964" s="18">
        <f t="shared" ref="D964:D977" si="253">C964*B964</f>
        <v>0</v>
      </c>
      <c r="E964" s="18">
        <f>B964*A962</f>
        <v>0</v>
      </c>
      <c r="F964" s="18">
        <f t="shared" ref="F964:F977" si="254">E964*C964</f>
        <v>0</v>
      </c>
      <c r="G964" s="140">
        <v>0.0</v>
      </c>
      <c r="H964" s="18"/>
      <c r="I964" s="89">
        <f t="shared" ref="I964:I977" si="255">H964*E964</f>
        <v>0</v>
      </c>
      <c r="J964" s="116"/>
      <c r="K964" s="3">
        <f t="shared" ref="K964:K977" si="256">J964*I964</f>
        <v>0</v>
      </c>
      <c r="L964" s="3"/>
    </row>
    <row r="965" ht="15.75" customHeight="1">
      <c r="A965" s="2"/>
      <c r="B965" s="89"/>
      <c r="C965" s="89"/>
      <c r="D965" s="18">
        <f t="shared" si="253"/>
        <v>0</v>
      </c>
      <c r="E965" s="18">
        <f>B965*A962</f>
        <v>0</v>
      </c>
      <c r="F965" s="18">
        <f t="shared" si="254"/>
        <v>0</v>
      </c>
      <c r="G965" s="87"/>
      <c r="H965" s="18"/>
      <c r="I965" s="89">
        <f t="shared" si="255"/>
        <v>0</v>
      </c>
      <c r="J965" s="116"/>
      <c r="K965" s="3">
        <f t="shared" si="256"/>
        <v>0</v>
      </c>
      <c r="L965" s="3"/>
    </row>
    <row r="966" ht="15.75" customHeight="1">
      <c r="A966" s="2"/>
      <c r="B966" s="18"/>
      <c r="C966" s="18"/>
      <c r="D966" s="18">
        <f t="shared" si="253"/>
        <v>0</v>
      </c>
      <c r="E966" s="18">
        <f>B966*A962</f>
        <v>0</v>
      </c>
      <c r="F966" s="18">
        <f t="shared" si="254"/>
        <v>0</v>
      </c>
      <c r="G966" s="148" t="s">
        <v>527</v>
      </c>
      <c r="H966" s="18"/>
      <c r="I966" s="89">
        <f t="shared" si="255"/>
        <v>0</v>
      </c>
      <c r="J966" s="116"/>
      <c r="K966" s="3">
        <f t="shared" si="256"/>
        <v>0</v>
      </c>
      <c r="L966" s="3"/>
    </row>
    <row r="967" ht="15.75" customHeight="1">
      <c r="A967" s="2"/>
      <c r="B967" s="18"/>
      <c r="C967" s="18"/>
      <c r="D967" s="18">
        <f t="shared" si="253"/>
        <v>0</v>
      </c>
      <c r="E967" s="18">
        <f>B967*A962</f>
        <v>0</v>
      </c>
      <c r="F967" s="18">
        <f t="shared" si="254"/>
        <v>0</v>
      </c>
      <c r="G967" s="142"/>
      <c r="H967" s="18"/>
      <c r="I967" s="89">
        <f t="shared" si="255"/>
        <v>0</v>
      </c>
      <c r="J967" s="116"/>
      <c r="K967" s="3">
        <f t="shared" si="256"/>
        <v>0</v>
      </c>
      <c r="L967" s="3"/>
    </row>
    <row r="968" ht="15.75" customHeight="1">
      <c r="A968" s="2"/>
      <c r="B968" s="18"/>
      <c r="C968" s="18"/>
      <c r="D968" s="18">
        <f t="shared" si="253"/>
        <v>0</v>
      </c>
      <c r="E968" s="18">
        <f>B968*A962</f>
        <v>0</v>
      </c>
      <c r="F968" s="18">
        <f t="shared" si="254"/>
        <v>0</v>
      </c>
      <c r="G968" s="142"/>
      <c r="H968" s="18"/>
      <c r="I968" s="89">
        <f t="shared" si="255"/>
        <v>0</v>
      </c>
      <c r="J968" s="116"/>
      <c r="K968" s="3">
        <f t="shared" si="256"/>
        <v>0</v>
      </c>
      <c r="L968" s="3"/>
    </row>
    <row r="969" ht="15.75" customHeight="1">
      <c r="A969" s="2"/>
      <c r="B969" s="18"/>
      <c r="C969" s="18"/>
      <c r="D969" s="18">
        <f t="shared" si="253"/>
        <v>0</v>
      </c>
      <c r="E969" s="18">
        <f>B969*A962</f>
        <v>0</v>
      </c>
      <c r="F969" s="18">
        <f t="shared" si="254"/>
        <v>0</v>
      </c>
      <c r="G969" s="87"/>
      <c r="H969" s="18"/>
      <c r="I969" s="89">
        <f t="shared" si="255"/>
        <v>0</v>
      </c>
      <c r="J969" s="116"/>
      <c r="K969" s="3">
        <f t="shared" si="256"/>
        <v>0</v>
      </c>
      <c r="L969" s="3"/>
    </row>
    <row r="970" ht="15.75" customHeight="1">
      <c r="A970" s="2"/>
      <c r="B970" s="18"/>
      <c r="C970" s="18"/>
      <c r="D970" s="18">
        <f t="shared" si="253"/>
        <v>0</v>
      </c>
      <c r="E970" s="18">
        <f>B970*A962</f>
        <v>0</v>
      </c>
      <c r="F970" s="18">
        <f t="shared" si="254"/>
        <v>0</v>
      </c>
      <c r="G970" s="59"/>
      <c r="H970" s="18"/>
      <c r="I970" s="89">
        <f t="shared" si="255"/>
        <v>0</v>
      </c>
      <c r="J970" s="116"/>
      <c r="K970" s="3">
        <f t="shared" si="256"/>
        <v>0</v>
      </c>
      <c r="L970" s="3"/>
    </row>
    <row r="971" ht="15.75" customHeight="1">
      <c r="A971" s="2"/>
      <c r="B971" s="89"/>
      <c r="C971" s="89"/>
      <c r="D971" s="18">
        <f t="shared" si="253"/>
        <v>0</v>
      </c>
      <c r="E971" s="18">
        <f>B971*A962</f>
        <v>0</v>
      </c>
      <c r="F971" s="18">
        <f t="shared" si="254"/>
        <v>0</v>
      </c>
      <c r="G971" s="148" t="s">
        <v>528</v>
      </c>
      <c r="H971" s="18"/>
      <c r="I971" s="89">
        <f t="shared" si="255"/>
        <v>0</v>
      </c>
      <c r="J971" s="116"/>
      <c r="K971" s="3">
        <f t="shared" si="256"/>
        <v>0</v>
      </c>
      <c r="L971" s="3"/>
    </row>
    <row r="972" ht="15.75" customHeight="1">
      <c r="A972" s="2"/>
      <c r="B972" s="89"/>
      <c r="C972" s="89"/>
      <c r="D972" s="18">
        <f t="shared" si="253"/>
        <v>0</v>
      </c>
      <c r="E972" s="18">
        <f>B972*A962</f>
        <v>0</v>
      </c>
      <c r="F972" s="18">
        <f t="shared" si="254"/>
        <v>0</v>
      </c>
      <c r="G972" s="142"/>
      <c r="H972" s="18"/>
      <c r="I972" s="89">
        <f t="shared" si="255"/>
        <v>0</v>
      </c>
      <c r="J972" s="116"/>
      <c r="K972" s="3">
        <f t="shared" si="256"/>
        <v>0</v>
      </c>
      <c r="L972" s="3"/>
    </row>
    <row r="973" ht="15.75" customHeight="1">
      <c r="A973" s="1"/>
      <c r="B973" s="89"/>
      <c r="C973" s="89"/>
      <c r="D973" s="18">
        <f t="shared" si="253"/>
        <v>0</v>
      </c>
      <c r="E973" s="18">
        <f>B973*A962</f>
        <v>0</v>
      </c>
      <c r="F973" s="18">
        <f t="shared" si="254"/>
        <v>0</v>
      </c>
      <c r="G973" s="142"/>
      <c r="H973" s="18"/>
      <c r="I973" s="89">
        <f t="shared" si="255"/>
        <v>0</v>
      </c>
      <c r="J973" s="116"/>
      <c r="K973" s="3">
        <f t="shared" si="256"/>
        <v>0</v>
      </c>
      <c r="L973" s="3"/>
    </row>
    <row r="974" ht="15.75" customHeight="1">
      <c r="A974" s="1"/>
      <c r="B974" s="89"/>
      <c r="C974" s="89"/>
      <c r="D974" s="18">
        <f t="shared" si="253"/>
        <v>0</v>
      </c>
      <c r="E974" s="18">
        <f>B974*A962</f>
        <v>0</v>
      </c>
      <c r="F974" s="18">
        <f t="shared" si="254"/>
        <v>0</v>
      </c>
      <c r="G974" s="142"/>
      <c r="H974" s="18"/>
      <c r="I974" s="89">
        <f t="shared" si="255"/>
        <v>0</v>
      </c>
      <c r="J974" s="116"/>
      <c r="K974" s="3">
        <f t="shared" si="256"/>
        <v>0</v>
      </c>
      <c r="L974" s="3"/>
    </row>
    <row r="975" ht="15.75" customHeight="1">
      <c r="A975" s="31"/>
      <c r="B975" s="89"/>
      <c r="C975" s="89"/>
      <c r="D975" s="95">
        <f t="shared" si="253"/>
        <v>0</v>
      </c>
      <c r="E975" s="95">
        <f>B975*A962</f>
        <v>0</v>
      </c>
      <c r="F975" s="18">
        <f t="shared" si="254"/>
        <v>0</v>
      </c>
      <c r="G975" s="87"/>
      <c r="H975" s="18"/>
      <c r="I975" s="89">
        <f t="shared" si="255"/>
        <v>0</v>
      </c>
      <c r="J975" s="118"/>
      <c r="K975" s="3">
        <f t="shared" si="256"/>
        <v>0</v>
      </c>
      <c r="L975" s="3"/>
    </row>
    <row r="976" ht="15.75" customHeight="1">
      <c r="A976" s="31"/>
      <c r="B976" s="89"/>
      <c r="C976" s="89"/>
      <c r="D976" s="18">
        <f t="shared" si="253"/>
        <v>0</v>
      </c>
      <c r="E976" s="18">
        <f>B976*A962</f>
        <v>0</v>
      </c>
      <c r="F976" s="18">
        <f t="shared" si="254"/>
        <v>0</v>
      </c>
      <c r="G976" s="143">
        <f>F978/A962</f>
        <v>0</v>
      </c>
      <c r="H976" s="18"/>
      <c r="I976" s="89">
        <f t="shared" si="255"/>
        <v>0</v>
      </c>
      <c r="J976" s="3"/>
      <c r="K976" s="3">
        <f t="shared" si="256"/>
        <v>0</v>
      </c>
      <c r="L976" s="3"/>
    </row>
    <row r="977" ht="15.75" customHeight="1">
      <c r="A977" s="31"/>
      <c r="B977" s="89"/>
      <c r="C977" s="89"/>
      <c r="D977" s="18">
        <f t="shared" si="253"/>
        <v>0</v>
      </c>
      <c r="E977" s="18">
        <f>B977*A962</f>
        <v>0</v>
      </c>
      <c r="F977" s="18">
        <f t="shared" si="254"/>
        <v>0</v>
      </c>
      <c r="G977" s="142"/>
      <c r="H977" s="18"/>
      <c r="I977" s="89">
        <f t="shared" si="255"/>
        <v>0</v>
      </c>
      <c r="J977" s="3"/>
      <c r="K977" s="3">
        <f t="shared" si="256"/>
        <v>0</v>
      </c>
      <c r="L977" s="3"/>
    </row>
    <row r="978" ht="15.75" customHeight="1">
      <c r="A978" s="4" t="s">
        <v>495</v>
      </c>
      <c r="B978" s="97">
        <f>SUM(B964:B977)</f>
        <v>0</v>
      </c>
      <c r="C978" s="96"/>
      <c r="D978" s="97">
        <f t="shared" ref="D978:F978" si="257">SUM(D964:D977)</f>
        <v>0</v>
      </c>
      <c r="E978" s="97">
        <f t="shared" si="257"/>
        <v>0</v>
      </c>
      <c r="F978" s="97">
        <f t="shared" si="257"/>
        <v>0</v>
      </c>
      <c r="G978" s="87"/>
      <c r="H978" s="96"/>
      <c r="I978" s="97">
        <f t="shared" ref="I978:L978" si="258">SUM(I964:I977)</f>
        <v>0</v>
      </c>
      <c r="J978" s="98">
        <f t="shared" si="258"/>
        <v>0</v>
      </c>
      <c r="K978" s="98">
        <f t="shared" si="258"/>
        <v>0</v>
      </c>
      <c r="L978" s="98">
        <f t="shared" si="258"/>
        <v>0</v>
      </c>
    </row>
    <row r="979" ht="15.75" customHeight="1">
      <c r="A979" s="8"/>
      <c r="B979" s="184"/>
      <c r="C979" s="100"/>
      <c r="D979" s="100"/>
      <c r="E979" s="100"/>
      <c r="F979" s="100"/>
      <c r="G979" s="100"/>
      <c r="H979" s="100"/>
      <c r="I979" s="101" t="s">
        <v>496</v>
      </c>
      <c r="J979" s="100"/>
      <c r="K979" s="100"/>
      <c r="L979" s="101" t="s">
        <v>497</v>
      </c>
    </row>
    <row r="980" ht="15.75" customHeight="1">
      <c r="A980" s="8"/>
      <c r="B980" s="184"/>
      <c r="C980" s="100"/>
      <c r="D980" s="100"/>
      <c r="E980" s="100"/>
      <c r="F980" s="100"/>
      <c r="G980" s="100"/>
      <c r="H980" s="100"/>
      <c r="I980" s="104">
        <f>G976*A962</f>
        <v>0</v>
      </c>
      <c r="J980" s="100"/>
      <c r="K980" s="100"/>
      <c r="L980" s="104"/>
    </row>
    <row r="981" ht="15.75" customHeight="1">
      <c r="A981" s="8"/>
      <c r="B981" s="34"/>
      <c r="C981" s="8"/>
      <c r="D981" s="8"/>
      <c r="E981" s="8"/>
      <c r="F981" s="8"/>
      <c r="G981" s="8"/>
      <c r="H981" s="8"/>
      <c r="I981" s="8"/>
      <c r="J981" s="8"/>
      <c r="K981" s="8"/>
      <c r="L981" s="8"/>
    </row>
    <row r="982" ht="15.75" customHeight="1">
      <c r="A982" s="8"/>
      <c r="B982" s="34"/>
      <c r="C982" s="8"/>
      <c r="D982" s="8"/>
      <c r="E982" s="8"/>
      <c r="F982" s="8"/>
      <c r="G982" s="8"/>
      <c r="H982" s="8"/>
      <c r="I982" s="8"/>
      <c r="J982" s="8"/>
      <c r="K982" s="8"/>
      <c r="L982" s="8"/>
    </row>
    <row r="983" ht="15.75" customHeight="1">
      <c r="A983" s="78" t="s">
        <v>478</v>
      </c>
      <c r="B983" s="79" t="s">
        <v>479</v>
      </c>
      <c r="C983" s="75"/>
      <c r="D983" s="76"/>
      <c r="E983" s="80" t="s">
        <v>480</v>
      </c>
      <c r="F983" s="75"/>
      <c r="G983" s="76"/>
      <c r="H983" s="79" t="s">
        <v>481</v>
      </c>
      <c r="I983" s="75"/>
      <c r="J983" s="75"/>
      <c r="K983" s="75"/>
      <c r="L983" s="76"/>
    </row>
    <row r="984" ht="15.75" customHeight="1">
      <c r="A984" s="177">
        <v>4.0</v>
      </c>
      <c r="B984" s="82" t="s">
        <v>482</v>
      </c>
      <c r="C984" s="82" t="s">
        <v>483</v>
      </c>
      <c r="D984" s="82" t="s">
        <v>484</v>
      </c>
      <c r="E984" s="82" t="s">
        <v>485</v>
      </c>
      <c r="F984" s="82" t="s">
        <v>484</v>
      </c>
      <c r="G984" s="82" t="s">
        <v>524</v>
      </c>
      <c r="H984" s="82" t="s">
        <v>486</v>
      </c>
      <c r="I984" s="82" t="s">
        <v>487</v>
      </c>
      <c r="J984" s="147" t="s">
        <v>488</v>
      </c>
      <c r="K984" s="85" t="s">
        <v>489</v>
      </c>
      <c r="L984" s="85" t="s">
        <v>490</v>
      </c>
    </row>
    <row r="985" ht="15.75" customHeight="1">
      <c r="A985" s="86" t="s">
        <v>491</v>
      </c>
      <c r="B985" s="87"/>
      <c r="C985" s="87"/>
      <c r="D985" s="87"/>
      <c r="E985" s="87"/>
      <c r="F985" s="87"/>
      <c r="G985" s="87"/>
      <c r="H985" s="87"/>
      <c r="I985" s="87"/>
      <c r="J985" s="115"/>
      <c r="K985" s="87"/>
      <c r="L985" s="87"/>
    </row>
    <row r="986" ht="15.75" customHeight="1">
      <c r="A986" s="2"/>
      <c r="B986" s="89"/>
      <c r="C986" s="89"/>
      <c r="D986" s="18">
        <f t="shared" ref="D986:D999" si="259">C986*B986</f>
        <v>0</v>
      </c>
      <c r="E986" s="18">
        <f>B986*A984</f>
        <v>0</v>
      </c>
      <c r="F986" s="18">
        <f t="shared" ref="F986:F999" si="260">E986*C986</f>
        <v>0</v>
      </c>
      <c r="G986" s="140">
        <v>0.0</v>
      </c>
      <c r="H986" s="18"/>
      <c r="I986" s="89">
        <f t="shared" ref="I986:I999" si="261">H986*E986</f>
        <v>0</v>
      </c>
      <c r="J986" s="116"/>
      <c r="K986" s="3">
        <f t="shared" ref="K986:K999" si="262">J986*I986</f>
        <v>0</v>
      </c>
      <c r="L986" s="3"/>
    </row>
    <row r="987" ht="15.75" customHeight="1">
      <c r="A987" s="2"/>
      <c r="B987" s="89"/>
      <c r="C987" s="89"/>
      <c r="D987" s="18">
        <f t="shared" si="259"/>
        <v>0</v>
      </c>
      <c r="E987" s="18">
        <f>B987*A984</f>
        <v>0</v>
      </c>
      <c r="F987" s="18">
        <f t="shared" si="260"/>
        <v>0</v>
      </c>
      <c r="G987" s="87"/>
      <c r="H987" s="18"/>
      <c r="I987" s="89">
        <f t="shared" si="261"/>
        <v>0</v>
      </c>
      <c r="J987" s="116"/>
      <c r="K987" s="3">
        <f t="shared" si="262"/>
        <v>0</v>
      </c>
      <c r="L987" s="3"/>
    </row>
    <row r="988" ht="15.75" customHeight="1">
      <c r="A988" s="2"/>
      <c r="B988" s="18"/>
      <c r="C988" s="18"/>
      <c r="D988" s="18">
        <f t="shared" si="259"/>
        <v>0</v>
      </c>
      <c r="E988" s="18">
        <f>B988*A984</f>
        <v>0</v>
      </c>
      <c r="F988" s="18">
        <f t="shared" si="260"/>
        <v>0</v>
      </c>
      <c r="G988" s="148" t="s">
        <v>527</v>
      </c>
      <c r="H988" s="18"/>
      <c r="I988" s="89">
        <f t="shared" si="261"/>
        <v>0</v>
      </c>
      <c r="J988" s="116"/>
      <c r="K988" s="3">
        <f t="shared" si="262"/>
        <v>0</v>
      </c>
      <c r="L988" s="3"/>
    </row>
    <row r="989" ht="15.75" customHeight="1">
      <c r="A989" s="2"/>
      <c r="B989" s="18"/>
      <c r="C989" s="18"/>
      <c r="D989" s="18">
        <f t="shared" si="259"/>
        <v>0</v>
      </c>
      <c r="E989" s="18">
        <f>B989*A984</f>
        <v>0</v>
      </c>
      <c r="F989" s="18">
        <f t="shared" si="260"/>
        <v>0</v>
      </c>
      <c r="G989" s="142"/>
      <c r="H989" s="18"/>
      <c r="I989" s="89">
        <f t="shared" si="261"/>
        <v>0</v>
      </c>
      <c r="J989" s="116"/>
      <c r="K989" s="3">
        <f t="shared" si="262"/>
        <v>0</v>
      </c>
      <c r="L989" s="3"/>
    </row>
    <row r="990" ht="15.75" customHeight="1">
      <c r="A990" s="2"/>
      <c r="B990" s="18"/>
      <c r="C990" s="18"/>
      <c r="D990" s="18">
        <f t="shared" si="259"/>
        <v>0</v>
      </c>
      <c r="E990" s="18">
        <f>B990*A984</f>
        <v>0</v>
      </c>
      <c r="F990" s="18">
        <f t="shared" si="260"/>
        <v>0</v>
      </c>
      <c r="G990" s="142"/>
      <c r="H990" s="18"/>
      <c r="I990" s="89">
        <f t="shared" si="261"/>
        <v>0</v>
      </c>
      <c r="J990" s="116"/>
      <c r="K990" s="3">
        <f t="shared" si="262"/>
        <v>0</v>
      </c>
      <c r="L990" s="3"/>
    </row>
    <row r="991" ht="15.75" customHeight="1">
      <c r="A991" s="2"/>
      <c r="B991" s="18"/>
      <c r="C991" s="18"/>
      <c r="D991" s="18">
        <f t="shared" si="259"/>
        <v>0</v>
      </c>
      <c r="E991" s="18">
        <f>B991*A984</f>
        <v>0</v>
      </c>
      <c r="F991" s="18">
        <f t="shared" si="260"/>
        <v>0</v>
      </c>
      <c r="G991" s="87"/>
      <c r="H991" s="18"/>
      <c r="I991" s="89">
        <f t="shared" si="261"/>
        <v>0</v>
      </c>
      <c r="J991" s="116"/>
      <c r="K991" s="3">
        <f t="shared" si="262"/>
        <v>0</v>
      </c>
      <c r="L991" s="3"/>
    </row>
    <row r="992" ht="15.75" customHeight="1">
      <c r="A992" s="2"/>
      <c r="B992" s="18"/>
      <c r="C992" s="18"/>
      <c r="D992" s="18">
        <f t="shared" si="259"/>
        <v>0</v>
      </c>
      <c r="E992" s="18">
        <f>B992*A984</f>
        <v>0</v>
      </c>
      <c r="F992" s="18">
        <f t="shared" si="260"/>
        <v>0</v>
      </c>
      <c r="G992" s="59"/>
      <c r="H992" s="18"/>
      <c r="I992" s="89">
        <f t="shared" si="261"/>
        <v>0</v>
      </c>
      <c r="J992" s="116"/>
      <c r="K992" s="3">
        <f t="shared" si="262"/>
        <v>0</v>
      </c>
      <c r="L992" s="3"/>
    </row>
    <row r="993" ht="15.75" customHeight="1">
      <c r="A993" s="2"/>
      <c r="B993" s="89"/>
      <c r="C993" s="89"/>
      <c r="D993" s="18">
        <f t="shared" si="259"/>
        <v>0</v>
      </c>
      <c r="E993" s="18">
        <f>B993*A984</f>
        <v>0</v>
      </c>
      <c r="F993" s="18">
        <f t="shared" si="260"/>
        <v>0</v>
      </c>
      <c r="G993" s="148" t="s">
        <v>528</v>
      </c>
      <c r="H993" s="18"/>
      <c r="I993" s="89">
        <f t="shared" si="261"/>
        <v>0</v>
      </c>
      <c r="J993" s="116"/>
      <c r="K993" s="3">
        <f t="shared" si="262"/>
        <v>0</v>
      </c>
      <c r="L993" s="3"/>
    </row>
    <row r="994" ht="15.75" customHeight="1">
      <c r="A994" s="2"/>
      <c r="B994" s="89"/>
      <c r="C994" s="89"/>
      <c r="D994" s="18">
        <f t="shared" si="259"/>
        <v>0</v>
      </c>
      <c r="E994" s="18">
        <f>B994*A984</f>
        <v>0</v>
      </c>
      <c r="F994" s="18">
        <f t="shared" si="260"/>
        <v>0</v>
      </c>
      <c r="G994" s="142"/>
      <c r="H994" s="18"/>
      <c r="I994" s="89">
        <f t="shared" si="261"/>
        <v>0</v>
      </c>
      <c r="J994" s="116"/>
      <c r="K994" s="3">
        <f t="shared" si="262"/>
        <v>0</v>
      </c>
      <c r="L994" s="3"/>
    </row>
    <row r="995" ht="15.75" customHeight="1">
      <c r="A995" s="1"/>
      <c r="B995" s="89"/>
      <c r="C995" s="89"/>
      <c r="D995" s="18">
        <f t="shared" si="259"/>
        <v>0</v>
      </c>
      <c r="E995" s="18">
        <f>B995*A984</f>
        <v>0</v>
      </c>
      <c r="F995" s="18">
        <f t="shared" si="260"/>
        <v>0</v>
      </c>
      <c r="G995" s="142"/>
      <c r="H995" s="18"/>
      <c r="I995" s="89">
        <f t="shared" si="261"/>
        <v>0</v>
      </c>
      <c r="J995" s="116"/>
      <c r="K995" s="3">
        <f t="shared" si="262"/>
        <v>0</v>
      </c>
      <c r="L995" s="3"/>
    </row>
    <row r="996" ht="15.75" customHeight="1">
      <c r="A996" s="1"/>
      <c r="B996" s="89"/>
      <c r="C996" s="89"/>
      <c r="D996" s="18">
        <f t="shared" si="259"/>
        <v>0</v>
      </c>
      <c r="E996" s="18">
        <f>B996*A984</f>
        <v>0</v>
      </c>
      <c r="F996" s="18">
        <f t="shared" si="260"/>
        <v>0</v>
      </c>
      <c r="G996" s="142"/>
      <c r="H996" s="18"/>
      <c r="I996" s="89">
        <f t="shared" si="261"/>
        <v>0</v>
      </c>
      <c r="J996" s="116"/>
      <c r="K996" s="3">
        <f t="shared" si="262"/>
        <v>0</v>
      </c>
      <c r="L996" s="3"/>
    </row>
    <row r="997" ht="15.75" customHeight="1">
      <c r="A997" s="31"/>
      <c r="B997" s="89"/>
      <c r="C997" s="89"/>
      <c r="D997" s="95">
        <f t="shared" si="259"/>
        <v>0</v>
      </c>
      <c r="E997" s="95">
        <f>B997*A984</f>
        <v>0</v>
      </c>
      <c r="F997" s="18">
        <f t="shared" si="260"/>
        <v>0</v>
      </c>
      <c r="G997" s="87"/>
      <c r="H997" s="18"/>
      <c r="I997" s="89">
        <f t="shared" si="261"/>
        <v>0</v>
      </c>
      <c r="J997" s="118"/>
      <c r="K997" s="3">
        <f t="shared" si="262"/>
        <v>0</v>
      </c>
      <c r="L997" s="3"/>
    </row>
    <row r="998" ht="15.75" customHeight="1">
      <c r="A998" s="31"/>
      <c r="B998" s="89"/>
      <c r="C998" s="89"/>
      <c r="D998" s="18">
        <f t="shared" si="259"/>
        <v>0</v>
      </c>
      <c r="E998" s="18">
        <f>B998*A984</f>
        <v>0</v>
      </c>
      <c r="F998" s="18">
        <f t="shared" si="260"/>
        <v>0</v>
      </c>
      <c r="G998" s="143">
        <f>F1000/A984</f>
        <v>0</v>
      </c>
      <c r="H998" s="18"/>
      <c r="I998" s="89">
        <f t="shared" si="261"/>
        <v>0</v>
      </c>
      <c r="J998" s="3"/>
      <c r="K998" s="3">
        <f t="shared" si="262"/>
        <v>0</v>
      </c>
      <c r="L998" s="3"/>
    </row>
    <row r="999" ht="15.75" customHeight="1">
      <c r="A999" s="31"/>
      <c r="B999" s="89"/>
      <c r="C999" s="89"/>
      <c r="D999" s="18">
        <f t="shared" si="259"/>
        <v>0</v>
      </c>
      <c r="E999" s="18">
        <f>B999*A984</f>
        <v>0</v>
      </c>
      <c r="F999" s="18">
        <f t="shared" si="260"/>
        <v>0</v>
      </c>
      <c r="G999" s="142"/>
      <c r="H999" s="18"/>
      <c r="I999" s="89">
        <f t="shared" si="261"/>
        <v>0</v>
      </c>
      <c r="J999" s="3"/>
      <c r="K999" s="3">
        <f t="shared" si="262"/>
        <v>0</v>
      </c>
      <c r="L999" s="3"/>
    </row>
    <row r="1000" ht="15.75" customHeight="1">
      <c r="A1000" s="4" t="s">
        <v>495</v>
      </c>
      <c r="B1000" s="97">
        <f>SUM(B986:B999)</f>
        <v>0</v>
      </c>
      <c r="C1000" s="96"/>
      <c r="D1000" s="97">
        <f t="shared" ref="D1000:F1000" si="263">SUM(D986:D999)</f>
        <v>0</v>
      </c>
      <c r="E1000" s="97">
        <f t="shared" si="263"/>
        <v>0</v>
      </c>
      <c r="F1000" s="97">
        <f t="shared" si="263"/>
        <v>0</v>
      </c>
      <c r="G1000" s="87"/>
      <c r="H1000" s="96"/>
      <c r="I1000" s="97">
        <f t="shared" ref="I1000:L1000" si="264">SUM(I986:I999)</f>
        <v>0</v>
      </c>
      <c r="J1000" s="98">
        <f t="shared" si="264"/>
        <v>0</v>
      </c>
      <c r="K1000" s="98">
        <f t="shared" si="264"/>
        <v>0</v>
      </c>
      <c r="L1000" s="98">
        <f t="shared" si="264"/>
        <v>0</v>
      </c>
    </row>
    <row r="1001" ht="15.75" customHeight="1">
      <c r="A1001" s="8"/>
      <c r="B1001" s="184"/>
      <c r="C1001" s="100"/>
      <c r="D1001" s="100"/>
      <c r="E1001" s="100"/>
      <c r="F1001" s="100"/>
      <c r="G1001" s="100"/>
      <c r="H1001" s="100"/>
      <c r="I1001" s="101" t="s">
        <v>496</v>
      </c>
      <c r="J1001" s="100"/>
      <c r="K1001" s="100"/>
      <c r="L1001" s="101" t="s">
        <v>497</v>
      </c>
    </row>
    <row r="1002" ht="15.75" customHeight="1">
      <c r="A1002" s="8"/>
      <c r="B1002" s="184"/>
      <c r="C1002" s="100"/>
      <c r="D1002" s="100"/>
      <c r="E1002" s="100"/>
      <c r="F1002" s="100"/>
      <c r="G1002" s="100"/>
      <c r="H1002" s="100"/>
      <c r="I1002" s="104">
        <f>G998*A984</f>
        <v>0</v>
      </c>
      <c r="J1002" s="100"/>
      <c r="K1002" s="100"/>
      <c r="L1002" s="104"/>
    </row>
    <row r="1003" ht="15.75" customHeight="1">
      <c r="A1003" s="8"/>
      <c r="B1003" s="34"/>
      <c r="C1003" s="8"/>
      <c r="D1003" s="8"/>
      <c r="E1003" s="8"/>
      <c r="F1003" s="8"/>
      <c r="G1003" s="8"/>
      <c r="H1003" s="8"/>
      <c r="I1003" s="8"/>
      <c r="J1003" s="8"/>
      <c r="K1003" s="8"/>
      <c r="L1003" s="8"/>
    </row>
    <row r="1004" ht="15.75" customHeight="1">
      <c r="A1004" s="8"/>
      <c r="B1004" s="34"/>
      <c r="C1004" s="8"/>
      <c r="D1004" s="8"/>
      <c r="E1004" s="8"/>
      <c r="F1004" s="8"/>
      <c r="G1004" s="8"/>
      <c r="H1004" s="8"/>
      <c r="I1004" s="8"/>
      <c r="J1004" s="8"/>
      <c r="K1004" s="8"/>
      <c r="L1004" s="8"/>
    </row>
    <row r="1005" ht="15.75" customHeight="1">
      <c r="A1005" s="66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6"/>
    </row>
    <row r="1006" ht="15.75" customHeight="1">
      <c r="A1006" s="78" t="s">
        <v>478</v>
      </c>
      <c r="B1006" s="79" t="s">
        <v>479</v>
      </c>
      <c r="C1006" s="75"/>
      <c r="D1006" s="76"/>
      <c r="E1006" s="80" t="s">
        <v>480</v>
      </c>
      <c r="F1006" s="75"/>
      <c r="G1006" s="76"/>
      <c r="H1006" s="79" t="s">
        <v>481</v>
      </c>
      <c r="I1006" s="75"/>
      <c r="J1006" s="75"/>
      <c r="K1006" s="75"/>
      <c r="L1006" s="76"/>
    </row>
    <row r="1007" ht="15.75" customHeight="1">
      <c r="A1007" s="177">
        <v>4.0</v>
      </c>
      <c r="B1007" s="82" t="s">
        <v>482</v>
      </c>
      <c r="C1007" s="82" t="s">
        <v>483</v>
      </c>
      <c r="D1007" s="82" t="s">
        <v>484</v>
      </c>
      <c r="E1007" s="82" t="s">
        <v>485</v>
      </c>
      <c r="F1007" s="82" t="s">
        <v>484</v>
      </c>
      <c r="G1007" s="82" t="s">
        <v>524</v>
      </c>
      <c r="H1007" s="82" t="s">
        <v>486</v>
      </c>
      <c r="I1007" s="82" t="s">
        <v>487</v>
      </c>
      <c r="J1007" s="147" t="s">
        <v>488</v>
      </c>
      <c r="K1007" s="85" t="s">
        <v>489</v>
      </c>
      <c r="L1007" s="85" t="s">
        <v>490</v>
      </c>
    </row>
    <row r="1008" ht="15.75" customHeight="1">
      <c r="A1008" s="86" t="s">
        <v>491</v>
      </c>
      <c r="B1008" s="87"/>
      <c r="C1008" s="87"/>
      <c r="D1008" s="87"/>
      <c r="E1008" s="87"/>
      <c r="F1008" s="87"/>
      <c r="G1008" s="87"/>
      <c r="H1008" s="87"/>
      <c r="I1008" s="87"/>
      <c r="J1008" s="115"/>
      <c r="K1008" s="87"/>
      <c r="L1008" s="87"/>
    </row>
    <row r="1009" ht="15.75" customHeight="1">
      <c r="A1009" s="2"/>
      <c r="B1009" s="89"/>
      <c r="C1009" s="89"/>
      <c r="D1009" s="18">
        <f t="shared" ref="D1009:D1022" si="265">C1009*B1009</f>
        <v>0</v>
      </c>
      <c r="E1009" s="18">
        <f>B1009*A1007</f>
        <v>0</v>
      </c>
      <c r="F1009" s="18">
        <f t="shared" ref="F1009:F1022" si="266">E1009*C1009</f>
        <v>0</v>
      </c>
      <c r="G1009" s="140">
        <v>0.0</v>
      </c>
      <c r="H1009" s="18"/>
      <c r="I1009" s="89">
        <f t="shared" ref="I1009:I1022" si="267">H1009*E1009</f>
        <v>0</v>
      </c>
      <c r="J1009" s="116"/>
      <c r="K1009" s="3">
        <f t="shared" ref="K1009:K1022" si="268">J1009*I1009</f>
        <v>0</v>
      </c>
      <c r="L1009" s="3"/>
    </row>
    <row r="1010" ht="15.75" customHeight="1">
      <c r="A1010" s="2"/>
      <c r="B1010" s="89"/>
      <c r="C1010" s="89"/>
      <c r="D1010" s="18">
        <f t="shared" si="265"/>
        <v>0</v>
      </c>
      <c r="E1010" s="18">
        <f>B1010*A1007</f>
        <v>0</v>
      </c>
      <c r="F1010" s="18">
        <f t="shared" si="266"/>
        <v>0</v>
      </c>
      <c r="G1010" s="87"/>
      <c r="H1010" s="18"/>
      <c r="I1010" s="89">
        <f t="shared" si="267"/>
        <v>0</v>
      </c>
      <c r="J1010" s="116"/>
      <c r="K1010" s="3">
        <f t="shared" si="268"/>
        <v>0</v>
      </c>
      <c r="L1010" s="3"/>
    </row>
    <row r="1011" ht="15.75" customHeight="1">
      <c r="A1011" s="2"/>
      <c r="B1011" s="18"/>
      <c r="C1011" s="18"/>
      <c r="D1011" s="18">
        <f t="shared" si="265"/>
        <v>0</v>
      </c>
      <c r="E1011" s="18">
        <f>B1011*A1007</f>
        <v>0</v>
      </c>
      <c r="F1011" s="18">
        <f t="shared" si="266"/>
        <v>0</v>
      </c>
      <c r="G1011" s="148" t="s">
        <v>527</v>
      </c>
      <c r="H1011" s="18"/>
      <c r="I1011" s="89">
        <f t="shared" si="267"/>
        <v>0</v>
      </c>
      <c r="J1011" s="116"/>
      <c r="K1011" s="3">
        <f t="shared" si="268"/>
        <v>0</v>
      </c>
      <c r="L1011" s="3"/>
    </row>
    <row r="1012" ht="15.75" customHeight="1">
      <c r="A1012" s="2"/>
      <c r="B1012" s="18"/>
      <c r="C1012" s="18"/>
      <c r="D1012" s="18">
        <f t="shared" si="265"/>
        <v>0</v>
      </c>
      <c r="E1012" s="18">
        <f>B1012*A1007</f>
        <v>0</v>
      </c>
      <c r="F1012" s="18">
        <f t="shared" si="266"/>
        <v>0</v>
      </c>
      <c r="G1012" s="142"/>
      <c r="H1012" s="18"/>
      <c r="I1012" s="89">
        <f t="shared" si="267"/>
        <v>0</v>
      </c>
      <c r="J1012" s="116"/>
      <c r="K1012" s="3">
        <f t="shared" si="268"/>
        <v>0</v>
      </c>
      <c r="L1012" s="3"/>
    </row>
    <row r="1013" ht="15.75" customHeight="1">
      <c r="A1013" s="2"/>
      <c r="B1013" s="18"/>
      <c r="C1013" s="18"/>
      <c r="D1013" s="18">
        <f t="shared" si="265"/>
        <v>0</v>
      </c>
      <c r="E1013" s="18">
        <f>B1013*A1007</f>
        <v>0</v>
      </c>
      <c r="F1013" s="18">
        <f t="shared" si="266"/>
        <v>0</v>
      </c>
      <c r="G1013" s="142"/>
      <c r="H1013" s="18"/>
      <c r="I1013" s="89">
        <f t="shared" si="267"/>
        <v>0</v>
      </c>
      <c r="J1013" s="116"/>
      <c r="K1013" s="3">
        <f t="shared" si="268"/>
        <v>0</v>
      </c>
      <c r="L1013" s="3"/>
    </row>
    <row r="1014" ht="15.75" customHeight="1">
      <c r="A1014" s="2"/>
      <c r="B1014" s="18"/>
      <c r="C1014" s="18"/>
      <c r="D1014" s="18">
        <f t="shared" si="265"/>
        <v>0</v>
      </c>
      <c r="E1014" s="18">
        <f>B1014*A1007</f>
        <v>0</v>
      </c>
      <c r="F1014" s="18">
        <f t="shared" si="266"/>
        <v>0</v>
      </c>
      <c r="G1014" s="87"/>
      <c r="H1014" s="18"/>
      <c r="I1014" s="89">
        <f t="shared" si="267"/>
        <v>0</v>
      </c>
      <c r="J1014" s="116"/>
      <c r="K1014" s="3">
        <f t="shared" si="268"/>
        <v>0</v>
      </c>
      <c r="L1014" s="3"/>
    </row>
    <row r="1015" ht="15.75" customHeight="1">
      <c r="A1015" s="2"/>
      <c r="B1015" s="18"/>
      <c r="C1015" s="18"/>
      <c r="D1015" s="18">
        <f t="shared" si="265"/>
        <v>0</v>
      </c>
      <c r="E1015" s="18">
        <f>B1015*A1007</f>
        <v>0</v>
      </c>
      <c r="F1015" s="18">
        <f t="shared" si="266"/>
        <v>0</v>
      </c>
      <c r="G1015" s="59"/>
      <c r="H1015" s="18"/>
      <c r="I1015" s="89">
        <f t="shared" si="267"/>
        <v>0</v>
      </c>
      <c r="J1015" s="116"/>
      <c r="K1015" s="3">
        <f t="shared" si="268"/>
        <v>0</v>
      </c>
      <c r="L1015" s="3"/>
    </row>
    <row r="1016" ht="15.75" customHeight="1">
      <c r="A1016" s="2"/>
      <c r="B1016" s="89"/>
      <c r="C1016" s="89"/>
      <c r="D1016" s="18">
        <f t="shared" si="265"/>
        <v>0</v>
      </c>
      <c r="E1016" s="18">
        <f>B1016*A1007</f>
        <v>0</v>
      </c>
      <c r="F1016" s="18">
        <f t="shared" si="266"/>
        <v>0</v>
      </c>
      <c r="G1016" s="148" t="s">
        <v>528</v>
      </c>
      <c r="H1016" s="18"/>
      <c r="I1016" s="89">
        <f t="shared" si="267"/>
        <v>0</v>
      </c>
      <c r="J1016" s="116"/>
      <c r="K1016" s="3">
        <f t="shared" si="268"/>
        <v>0</v>
      </c>
      <c r="L1016" s="3"/>
    </row>
    <row r="1017" ht="15.75" customHeight="1">
      <c r="A1017" s="2"/>
      <c r="B1017" s="89"/>
      <c r="C1017" s="89"/>
      <c r="D1017" s="18">
        <f t="shared" si="265"/>
        <v>0</v>
      </c>
      <c r="E1017" s="18">
        <f>B1017*A1007</f>
        <v>0</v>
      </c>
      <c r="F1017" s="18">
        <f t="shared" si="266"/>
        <v>0</v>
      </c>
      <c r="G1017" s="142"/>
      <c r="H1017" s="18"/>
      <c r="I1017" s="89">
        <f t="shared" si="267"/>
        <v>0</v>
      </c>
      <c r="J1017" s="116"/>
      <c r="K1017" s="3">
        <f t="shared" si="268"/>
        <v>0</v>
      </c>
      <c r="L1017" s="3"/>
    </row>
    <row r="1018" ht="15.75" customHeight="1">
      <c r="A1018" s="1"/>
      <c r="B1018" s="89"/>
      <c r="C1018" s="89"/>
      <c r="D1018" s="18">
        <f t="shared" si="265"/>
        <v>0</v>
      </c>
      <c r="E1018" s="18">
        <f>B1018*A1007</f>
        <v>0</v>
      </c>
      <c r="F1018" s="18">
        <f t="shared" si="266"/>
        <v>0</v>
      </c>
      <c r="G1018" s="142"/>
      <c r="H1018" s="18"/>
      <c r="I1018" s="89">
        <f t="shared" si="267"/>
        <v>0</v>
      </c>
      <c r="J1018" s="116"/>
      <c r="K1018" s="3">
        <f t="shared" si="268"/>
        <v>0</v>
      </c>
      <c r="L1018" s="3"/>
    </row>
    <row r="1019" ht="15.75" customHeight="1">
      <c r="A1019" s="1"/>
      <c r="B1019" s="89"/>
      <c r="C1019" s="89"/>
      <c r="D1019" s="18">
        <f t="shared" si="265"/>
        <v>0</v>
      </c>
      <c r="E1019" s="18">
        <f>B1019*A1007</f>
        <v>0</v>
      </c>
      <c r="F1019" s="18">
        <f t="shared" si="266"/>
        <v>0</v>
      </c>
      <c r="G1019" s="142"/>
      <c r="H1019" s="18"/>
      <c r="I1019" s="89">
        <f t="shared" si="267"/>
        <v>0</v>
      </c>
      <c r="J1019" s="116"/>
      <c r="K1019" s="3">
        <f t="shared" si="268"/>
        <v>0</v>
      </c>
      <c r="L1019" s="3"/>
    </row>
    <row r="1020" ht="15.75" customHeight="1">
      <c r="A1020" s="31"/>
      <c r="B1020" s="89"/>
      <c r="C1020" s="89"/>
      <c r="D1020" s="95">
        <f t="shared" si="265"/>
        <v>0</v>
      </c>
      <c r="E1020" s="95">
        <f>B1020*A1007</f>
        <v>0</v>
      </c>
      <c r="F1020" s="18">
        <f t="shared" si="266"/>
        <v>0</v>
      </c>
      <c r="G1020" s="87"/>
      <c r="H1020" s="18"/>
      <c r="I1020" s="89">
        <f t="shared" si="267"/>
        <v>0</v>
      </c>
      <c r="J1020" s="118"/>
      <c r="K1020" s="3">
        <f t="shared" si="268"/>
        <v>0</v>
      </c>
      <c r="L1020" s="3"/>
    </row>
    <row r="1021" ht="15.75" customHeight="1">
      <c r="A1021" s="31"/>
      <c r="B1021" s="89"/>
      <c r="C1021" s="89"/>
      <c r="D1021" s="18">
        <f t="shared" si="265"/>
        <v>0</v>
      </c>
      <c r="E1021" s="18">
        <f>B1021*A1007</f>
        <v>0</v>
      </c>
      <c r="F1021" s="18">
        <f t="shared" si="266"/>
        <v>0</v>
      </c>
      <c r="G1021" s="143">
        <f>F1023/A1007</f>
        <v>0</v>
      </c>
      <c r="H1021" s="18"/>
      <c r="I1021" s="89">
        <f t="shared" si="267"/>
        <v>0</v>
      </c>
      <c r="J1021" s="3"/>
      <c r="K1021" s="3">
        <f t="shared" si="268"/>
        <v>0</v>
      </c>
      <c r="L1021" s="3"/>
    </row>
    <row r="1022" ht="15.75" customHeight="1">
      <c r="A1022" s="31"/>
      <c r="B1022" s="89"/>
      <c r="C1022" s="89"/>
      <c r="D1022" s="18">
        <f t="shared" si="265"/>
        <v>0</v>
      </c>
      <c r="E1022" s="18">
        <f>B1022*A1007</f>
        <v>0</v>
      </c>
      <c r="F1022" s="18">
        <f t="shared" si="266"/>
        <v>0</v>
      </c>
      <c r="G1022" s="142"/>
      <c r="H1022" s="18"/>
      <c r="I1022" s="89">
        <f t="shared" si="267"/>
        <v>0</v>
      </c>
      <c r="J1022" s="3"/>
      <c r="K1022" s="3">
        <f t="shared" si="268"/>
        <v>0</v>
      </c>
      <c r="L1022" s="3"/>
    </row>
    <row r="1023" ht="15.75" customHeight="1">
      <c r="A1023" s="4" t="s">
        <v>495</v>
      </c>
      <c r="B1023" s="97">
        <f>SUM(B1009:B1022)</f>
        <v>0</v>
      </c>
      <c r="C1023" s="96"/>
      <c r="D1023" s="97">
        <f t="shared" ref="D1023:F1023" si="269">SUM(D1009:D1022)</f>
        <v>0</v>
      </c>
      <c r="E1023" s="97">
        <f t="shared" si="269"/>
        <v>0</v>
      </c>
      <c r="F1023" s="97">
        <f t="shared" si="269"/>
        <v>0</v>
      </c>
      <c r="G1023" s="87"/>
      <c r="H1023" s="96"/>
      <c r="I1023" s="97">
        <f t="shared" ref="I1023:L1023" si="270">SUM(I1009:I1022)</f>
        <v>0</v>
      </c>
      <c r="J1023" s="98">
        <f t="shared" si="270"/>
        <v>0</v>
      </c>
      <c r="K1023" s="98">
        <f t="shared" si="270"/>
        <v>0</v>
      </c>
      <c r="L1023" s="98">
        <f t="shared" si="270"/>
        <v>0</v>
      </c>
    </row>
    <row r="1024" ht="15.75" customHeight="1">
      <c r="A1024" s="8"/>
      <c r="B1024" s="184"/>
      <c r="C1024" s="100"/>
      <c r="D1024" s="100"/>
      <c r="E1024" s="100"/>
      <c r="F1024" s="100"/>
      <c r="G1024" s="100"/>
      <c r="H1024" s="100"/>
      <c r="I1024" s="101" t="s">
        <v>496</v>
      </c>
      <c r="J1024" s="100"/>
      <c r="K1024" s="100"/>
      <c r="L1024" s="101" t="s">
        <v>497</v>
      </c>
    </row>
    <row r="1025" ht="15.75" customHeight="1">
      <c r="A1025" s="8"/>
      <c r="B1025" s="184"/>
      <c r="C1025" s="100"/>
      <c r="D1025" s="100"/>
      <c r="E1025" s="100"/>
      <c r="F1025" s="100"/>
      <c r="G1025" s="100"/>
      <c r="H1025" s="100"/>
      <c r="I1025" s="104">
        <f>G1021*A1007</f>
        <v>0</v>
      </c>
      <c r="J1025" s="100"/>
      <c r="K1025" s="100"/>
      <c r="L1025" s="104"/>
    </row>
    <row r="1026" ht="15.75" customHeight="1">
      <c r="A1026" s="8"/>
      <c r="B1026" s="184"/>
      <c r="C1026" s="100"/>
      <c r="D1026" s="100"/>
      <c r="E1026" s="100"/>
      <c r="F1026" s="100"/>
      <c r="G1026" s="100"/>
      <c r="H1026" s="100"/>
      <c r="I1026" s="107"/>
      <c r="J1026" s="100"/>
      <c r="K1026" s="100"/>
      <c r="L1026" s="107"/>
    </row>
    <row r="1027" ht="15.75" customHeight="1">
      <c r="A1027" s="8"/>
      <c r="B1027" s="34"/>
      <c r="C1027" s="8"/>
      <c r="D1027" s="8"/>
      <c r="E1027" s="8"/>
      <c r="F1027" s="8"/>
      <c r="G1027" s="8"/>
      <c r="H1027" s="8"/>
      <c r="I1027" s="8"/>
      <c r="J1027" s="8"/>
      <c r="K1027" s="8"/>
      <c r="L1027" s="8"/>
    </row>
    <row r="1028" ht="15.75" customHeight="1">
      <c r="A1028" s="66"/>
      <c r="B1028" s="75"/>
      <c r="C1028" s="75"/>
      <c r="D1028" s="75"/>
      <c r="E1028" s="75"/>
      <c r="F1028" s="75"/>
      <c r="G1028" s="75"/>
      <c r="H1028" s="75"/>
      <c r="I1028" s="75"/>
      <c r="J1028" s="75"/>
      <c r="K1028" s="75"/>
      <c r="L1028" s="76"/>
    </row>
    <row r="1029" ht="15.75" customHeight="1">
      <c r="A1029" s="78" t="s">
        <v>478</v>
      </c>
      <c r="B1029" s="79" t="s">
        <v>479</v>
      </c>
      <c r="C1029" s="75"/>
      <c r="D1029" s="76"/>
      <c r="E1029" s="80" t="s">
        <v>480</v>
      </c>
      <c r="F1029" s="75"/>
      <c r="G1029" s="76"/>
      <c r="H1029" s="79" t="s">
        <v>481</v>
      </c>
      <c r="I1029" s="75"/>
      <c r="J1029" s="75"/>
      <c r="K1029" s="75"/>
      <c r="L1029" s="76"/>
    </row>
    <row r="1030" ht="15.75" customHeight="1">
      <c r="A1030" s="177">
        <v>4.0</v>
      </c>
      <c r="B1030" s="82" t="s">
        <v>482</v>
      </c>
      <c r="C1030" s="82" t="s">
        <v>483</v>
      </c>
      <c r="D1030" s="82" t="s">
        <v>484</v>
      </c>
      <c r="E1030" s="82" t="s">
        <v>485</v>
      </c>
      <c r="F1030" s="82" t="s">
        <v>484</v>
      </c>
      <c r="G1030" s="82" t="s">
        <v>524</v>
      </c>
      <c r="H1030" s="82" t="s">
        <v>486</v>
      </c>
      <c r="I1030" s="82" t="s">
        <v>487</v>
      </c>
      <c r="J1030" s="147" t="s">
        <v>488</v>
      </c>
      <c r="K1030" s="85" t="s">
        <v>489</v>
      </c>
      <c r="L1030" s="85" t="s">
        <v>490</v>
      </c>
    </row>
    <row r="1031" ht="15.75" customHeight="1">
      <c r="A1031" s="86" t="s">
        <v>491</v>
      </c>
      <c r="B1031" s="87"/>
      <c r="C1031" s="87"/>
      <c r="D1031" s="87"/>
      <c r="E1031" s="87"/>
      <c r="F1031" s="87"/>
      <c r="G1031" s="87"/>
      <c r="H1031" s="87"/>
      <c r="I1031" s="87"/>
      <c r="J1031" s="115"/>
      <c r="K1031" s="87"/>
      <c r="L1031" s="87"/>
    </row>
    <row r="1032" ht="15.75" customHeight="1">
      <c r="A1032" s="2"/>
      <c r="B1032" s="89"/>
      <c r="C1032" s="89"/>
      <c r="D1032" s="18">
        <f t="shared" ref="D1032:D1045" si="271">C1032*B1032</f>
        <v>0</v>
      </c>
      <c r="E1032" s="18">
        <f>B1032*A1030</f>
        <v>0</v>
      </c>
      <c r="F1032" s="18">
        <f t="shared" ref="F1032:F1045" si="272">E1032*C1032</f>
        <v>0</v>
      </c>
      <c r="G1032" s="140">
        <v>0.0</v>
      </c>
      <c r="H1032" s="18"/>
      <c r="I1032" s="89">
        <f t="shared" ref="I1032:I1045" si="273">H1032*E1032</f>
        <v>0</v>
      </c>
      <c r="J1032" s="116"/>
      <c r="K1032" s="3">
        <f t="shared" ref="K1032:K1045" si="274">J1032*I1032</f>
        <v>0</v>
      </c>
      <c r="L1032" s="3"/>
    </row>
    <row r="1033" ht="15.75" customHeight="1">
      <c r="A1033" s="2"/>
      <c r="B1033" s="89"/>
      <c r="C1033" s="89"/>
      <c r="D1033" s="18">
        <f t="shared" si="271"/>
        <v>0</v>
      </c>
      <c r="E1033" s="18">
        <f>B1033*A1030</f>
        <v>0</v>
      </c>
      <c r="F1033" s="18">
        <f t="shared" si="272"/>
        <v>0</v>
      </c>
      <c r="G1033" s="87"/>
      <c r="H1033" s="18"/>
      <c r="I1033" s="89">
        <f t="shared" si="273"/>
        <v>0</v>
      </c>
      <c r="J1033" s="116"/>
      <c r="K1033" s="3">
        <f t="shared" si="274"/>
        <v>0</v>
      </c>
      <c r="L1033" s="3"/>
    </row>
    <row r="1034" ht="15.75" customHeight="1">
      <c r="A1034" s="2"/>
      <c r="B1034" s="18"/>
      <c r="C1034" s="18"/>
      <c r="D1034" s="18">
        <f t="shared" si="271"/>
        <v>0</v>
      </c>
      <c r="E1034" s="18">
        <f>B1034*A1030</f>
        <v>0</v>
      </c>
      <c r="F1034" s="18">
        <f t="shared" si="272"/>
        <v>0</v>
      </c>
      <c r="G1034" s="148" t="s">
        <v>527</v>
      </c>
      <c r="H1034" s="18"/>
      <c r="I1034" s="89">
        <f t="shared" si="273"/>
        <v>0</v>
      </c>
      <c r="J1034" s="116"/>
      <c r="K1034" s="3">
        <f t="shared" si="274"/>
        <v>0</v>
      </c>
      <c r="L1034" s="3"/>
    </row>
    <row r="1035" ht="15.75" customHeight="1">
      <c r="A1035" s="2"/>
      <c r="B1035" s="18"/>
      <c r="C1035" s="18"/>
      <c r="D1035" s="18">
        <f t="shared" si="271"/>
        <v>0</v>
      </c>
      <c r="E1035" s="18">
        <f>B1035*A1030</f>
        <v>0</v>
      </c>
      <c r="F1035" s="18">
        <f t="shared" si="272"/>
        <v>0</v>
      </c>
      <c r="G1035" s="142"/>
      <c r="H1035" s="18"/>
      <c r="I1035" s="89">
        <f t="shared" si="273"/>
        <v>0</v>
      </c>
      <c r="J1035" s="116"/>
      <c r="K1035" s="3">
        <f t="shared" si="274"/>
        <v>0</v>
      </c>
      <c r="L1035" s="3"/>
    </row>
    <row r="1036" ht="15.75" customHeight="1">
      <c r="A1036" s="2"/>
      <c r="B1036" s="18"/>
      <c r="C1036" s="18"/>
      <c r="D1036" s="18">
        <f t="shared" si="271"/>
        <v>0</v>
      </c>
      <c r="E1036" s="18">
        <f>B1036*A1030</f>
        <v>0</v>
      </c>
      <c r="F1036" s="18">
        <f t="shared" si="272"/>
        <v>0</v>
      </c>
      <c r="G1036" s="142"/>
      <c r="H1036" s="18"/>
      <c r="I1036" s="89">
        <f t="shared" si="273"/>
        <v>0</v>
      </c>
      <c r="J1036" s="116"/>
      <c r="K1036" s="3">
        <f t="shared" si="274"/>
        <v>0</v>
      </c>
      <c r="L1036" s="3"/>
    </row>
    <row r="1037" ht="15.75" customHeight="1">
      <c r="A1037" s="2"/>
      <c r="B1037" s="18"/>
      <c r="C1037" s="18"/>
      <c r="D1037" s="18">
        <f t="shared" si="271"/>
        <v>0</v>
      </c>
      <c r="E1037" s="18">
        <f>B1037*A1030</f>
        <v>0</v>
      </c>
      <c r="F1037" s="18">
        <f t="shared" si="272"/>
        <v>0</v>
      </c>
      <c r="G1037" s="87"/>
      <c r="H1037" s="18"/>
      <c r="I1037" s="89">
        <f t="shared" si="273"/>
        <v>0</v>
      </c>
      <c r="J1037" s="116"/>
      <c r="K1037" s="3">
        <f t="shared" si="274"/>
        <v>0</v>
      </c>
      <c r="L1037" s="3"/>
    </row>
    <row r="1038" ht="15.75" customHeight="1">
      <c r="A1038" s="2"/>
      <c r="B1038" s="18"/>
      <c r="C1038" s="18"/>
      <c r="D1038" s="18">
        <f t="shared" si="271"/>
        <v>0</v>
      </c>
      <c r="E1038" s="18">
        <f>B1038*A1030</f>
        <v>0</v>
      </c>
      <c r="F1038" s="18">
        <f t="shared" si="272"/>
        <v>0</v>
      </c>
      <c r="G1038" s="59"/>
      <c r="H1038" s="18"/>
      <c r="I1038" s="89">
        <f t="shared" si="273"/>
        <v>0</v>
      </c>
      <c r="J1038" s="116"/>
      <c r="K1038" s="3">
        <f t="shared" si="274"/>
        <v>0</v>
      </c>
      <c r="L1038" s="3"/>
    </row>
    <row r="1039" ht="15.75" customHeight="1">
      <c r="A1039" s="2"/>
      <c r="B1039" s="89"/>
      <c r="C1039" s="89"/>
      <c r="D1039" s="18">
        <f t="shared" si="271"/>
        <v>0</v>
      </c>
      <c r="E1039" s="18">
        <f>B1039*A1030</f>
        <v>0</v>
      </c>
      <c r="F1039" s="18">
        <f t="shared" si="272"/>
        <v>0</v>
      </c>
      <c r="G1039" s="148" t="s">
        <v>528</v>
      </c>
      <c r="H1039" s="18"/>
      <c r="I1039" s="89">
        <f t="shared" si="273"/>
        <v>0</v>
      </c>
      <c r="J1039" s="116"/>
      <c r="K1039" s="3">
        <f t="shared" si="274"/>
        <v>0</v>
      </c>
      <c r="L1039" s="3"/>
    </row>
    <row r="1040" ht="15.75" customHeight="1">
      <c r="A1040" s="2"/>
      <c r="B1040" s="89"/>
      <c r="C1040" s="89"/>
      <c r="D1040" s="18">
        <f t="shared" si="271"/>
        <v>0</v>
      </c>
      <c r="E1040" s="18">
        <f>B1040*A1030</f>
        <v>0</v>
      </c>
      <c r="F1040" s="18">
        <f t="shared" si="272"/>
        <v>0</v>
      </c>
      <c r="G1040" s="142"/>
      <c r="H1040" s="18"/>
      <c r="I1040" s="89">
        <f t="shared" si="273"/>
        <v>0</v>
      </c>
      <c r="J1040" s="116"/>
      <c r="K1040" s="3">
        <f t="shared" si="274"/>
        <v>0</v>
      </c>
      <c r="L1040" s="3"/>
    </row>
    <row r="1041" ht="15.75" customHeight="1">
      <c r="A1041" s="1"/>
      <c r="B1041" s="89"/>
      <c r="C1041" s="89"/>
      <c r="D1041" s="18">
        <f t="shared" si="271"/>
        <v>0</v>
      </c>
      <c r="E1041" s="18">
        <f>B1041*A1030</f>
        <v>0</v>
      </c>
      <c r="F1041" s="18">
        <f t="shared" si="272"/>
        <v>0</v>
      </c>
      <c r="G1041" s="142"/>
      <c r="H1041" s="18"/>
      <c r="I1041" s="89">
        <f t="shared" si="273"/>
        <v>0</v>
      </c>
      <c r="J1041" s="116"/>
      <c r="K1041" s="3">
        <f t="shared" si="274"/>
        <v>0</v>
      </c>
      <c r="L1041" s="3"/>
    </row>
    <row r="1042" ht="15.75" customHeight="1">
      <c r="A1042" s="1"/>
      <c r="B1042" s="89"/>
      <c r="C1042" s="89"/>
      <c r="D1042" s="18">
        <f t="shared" si="271"/>
        <v>0</v>
      </c>
      <c r="E1042" s="18">
        <f>B1042*A1030</f>
        <v>0</v>
      </c>
      <c r="F1042" s="18">
        <f t="shared" si="272"/>
        <v>0</v>
      </c>
      <c r="G1042" s="142"/>
      <c r="H1042" s="18"/>
      <c r="I1042" s="89">
        <f t="shared" si="273"/>
        <v>0</v>
      </c>
      <c r="J1042" s="116"/>
      <c r="K1042" s="3">
        <f t="shared" si="274"/>
        <v>0</v>
      </c>
      <c r="L1042" s="3"/>
    </row>
    <row r="1043" ht="15.75" customHeight="1">
      <c r="A1043" s="31"/>
      <c r="B1043" s="89"/>
      <c r="C1043" s="89"/>
      <c r="D1043" s="95">
        <f t="shared" si="271"/>
        <v>0</v>
      </c>
      <c r="E1043" s="95">
        <f>B1043*A1030</f>
        <v>0</v>
      </c>
      <c r="F1043" s="18">
        <f t="shared" si="272"/>
        <v>0</v>
      </c>
      <c r="G1043" s="87"/>
      <c r="H1043" s="18"/>
      <c r="I1043" s="89">
        <f t="shared" si="273"/>
        <v>0</v>
      </c>
      <c r="J1043" s="118"/>
      <c r="K1043" s="3">
        <f t="shared" si="274"/>
        <v>0</v>
      </c>
      <c r="L1043" s="3"/>
    </row>
    <row r="1044" ht="15.75" customHeight="1">
      <c r="A1044" s="31"/>
      <c r="B1044" s="89"/>
      <c r="C1044" s="89"/>
      <c r="D1044" s="18">
        <f t="shared" si="271"/>
        <v>0</v>
      </c>
      <c r="E1044" s="18">
        <f>B1044*A1030</f>
        <v>0</v>
      </c>
      <c r="F1044" s="18">
        <f t="shared" si="272"/>
        <v>0</v>
      </c>
      <c r="G1044" s="143">
        <f>F1046/A1030</f>
        <v>0</v>
      </c>
      <c r="H1044" s="18"/>
      <c r="I1044" s="89">
        <f t="shared" si="273"/>
        <v>0</v>
      </c>
      <c r="J1044" s="3"/>
      <c r="K1044" s="3">
        <f t="shared" si="274"/>
        <v>0</v>
      </c>
      <c r="L1044" s="3"/>
    </row>
    <row r="1045" ht="15.75" customHeight="1">
      <c r="A1045" s="31"/>
      <c r="B1045" s="89"/>
      <c r="C1045" s="89"/>
      <c r="D1045" s="18">
        <f t="shared" si="271"/>
        <v>0</v>
      </c>
      <c r="E1045" s="18">
        <f>B1045*A1030</f>
        <v>0</v>
      </c>
      <c r="F1045" s="18">
        <f t="shared" si="272"/>
        <v>0</v>
      </c>
      <c r="G1045" s="142"/>
      <c r="H1045" s="18"/>
      <c r="I1045" s="89">
        <f t="shared" si="273"/>
        <v>0</v>
      </c>
      <c r="J1045" s="3"/>
      <c r="K1045" s="3">
        <f t="shared" si="274"/>
        <v>0</v>
      </c>
      <c r="L1045" s="3"/>
    </row>
    <row r="1046" ht="15.75" customHeight="1">
      <c r="A1046" s="4" t="s">
        <v>495</v>
      </c>
      <c r="B1046" s="97">
        <f>SUM(B1032:B1045)</f>
        <v>0</v>
      </c>
      <c r="C1046" s="96"/>
      <c r="D1046" s="97">
        <f t="shared" ref="D1046:F1046" si="275">SUM(D1032:D1045)</f>
        <v>0</v>
      </c>
      <c r="E1046" s="97">
        <f t="shared" si="275"/>
        <v>0</v>
      </c>
      <c r="F1046" s="97">
        <f t="shared" si="275"/>
        <v>0</v>
      </c>
      <c r="G1046" s="87"/>
      <c r="H1046" s="96"/>
      <c r="I1046" s="97">
        <f t="shared" ref="I1046:L1046" si="276">SUM(I1032:I1045)</f>
        <v>0</v>
      </c>
      <c r="J1046" s="98">
        <f t="shared" si="276"/>
        <v>0</v>
      </c>
      <c r="K1046" s="98">
        <f t="shared" si="276"/>
        <v>0</v>
      </c>
      <c r="L1046" s="98">
        <f t="shared" si="276"/>
        <v>0</v>
      </c>
    </row>
    <row r="1047" ht="15.75" customHeight="1">
      <c r="A1047" s="8"/>
      <c r="B1047" s="184"/>
      <c r="C1047" s="100"/>
      <c r="D1047" s="100"/>
      <c r="E1047" s="100"/>
      <c r="F1047" s="100"/>
      <c r="G1047" s="100"/>
      <c r="H1047" s="100"/>
      <c r="I1047" s="101" t="s">
        <v>496</v>
      </c>
      <c r="J1047" s="100"/>
      <c r="K1047" s="100"/>
      <c r="L1047" s="101" t="s">
        <v>497</v>
      </c>
    </row>
    <row r="1048" ht="15.75" customHeight="1">
      <c r="A1048" s="8"/>
      <c r="B1048" s="184"/>
      <c r="C1048" s="100"/>
      <c r="D1048" s="100"/>
      <c r="E1048" s="100"/>
      <c r="F1048" s="100"/>
      <c r="G1048" s="100"/>
      <c r="H1048" s="100"/>
      <c r="I1048" s="104">
        <f>G1044*A1030</f>
        <v>0</v>
      </c>
      <c r="J1048" s="100"/>
      <c r="K1048" s="100"/>
      <c r="L1048" s="104"/>
    </row>
    <row r="1049" ht="15.75" customHeight="1">
      <c r="A1049" s="8"/>
      <c r="B1049" s="34"/>
      <c r="C1049" s="8"/>
      <c r="D1049" s="8"/>
      <c r="E1049" s="8"/>
      <c r="F1049" s="8"/>
      <c r="G1049" s="8"/>
      <c r="H1049" s="8"/>
      <c r="I1049" s="8"/>
      <c r="J1049" s="8"/>
      <c r="K1049" s="8"/>
      <c r="L1049" s="8"/>
    </row>
    <row r="1050" ht="15.75" customHeight="1">
      <c r="A1050" s="8"/>
      <c r="B1050" s="34"/>
      <c r="C1050" s="8"/>
      <c r="D1050" s="8"/>
      <c r="E1050" s="8"/>
      <c r="F1050" s="8"/>
      <c r="G1050" s="8"/>
      <c r="H1050" s="8"/>
      <c r="I1050" s="8"/>
      <c r="J1050" s="8"/>
      <c r="K1050" s="8"/>
      <c r="L1050" s="8"/>
    </row>
    <row r="1051" ht="15.75" customHeight="1">
      <c r="A1051" s="66"/>
      <c r="B1051" s="75"/>
      <c r="C1051" s="75"/>
      <c r="D1051" s="75"/>
      <c r="E1051" s="75"/>
      <c r="F1051" s="75"/>
      <c r="G1051" s="75"/>
      <c r="H1051" s="75"/>
      <c r="I1051" s="75"/>
      <c r="J1051" s="75"/>
      <c r="K1051" s="75"/>
      <c r="L1051" s="76"/>
    </row>
    <row r="1052" ht="15.75" customHeight="1">
      <c r="A1052" s="78" t="s">
        <v>478</v>
      </c>
      <c r="B1052" s="79" t="s">
        <v>479</v>
      </c>
      <c r="C1052" s="75"/>
      <c r="D1052" s="76"/>
      <c r="E1052" s="80" t="s">
        <v>480</v>
      </c>
      <c r="F1052" s="75"/>
      <c r="G1052" s="76"/>
      <c r="H1052" s="79" t="s">
        <v>481</v>
      </c>
      <c r="I1052" s="75"/>
      <c r="J1052" s="75"/>
      <c r="K1052" s="75"/>
      <c r="L1052" s="76"/>
    </row>
    <row r="1053" ht="15.75" customHeight="1">
      <c r="A1053" s="177">
        <v>4.0</v>
      </c>
      <c r="B1053" s="82" t="s">
        <v>482</v>
      </c>
      <c r="C1053" s="82" t="s">
        <v>483</v>
      </c>
      <c r="D1053" s="82" t="s">
        <v>484</v>
      </c>
      <c r="E1053" s="82" t="s">
        <v>485</v>
      </c>
      <c r="F1053" s="82" t="s">
        <v>484</v>
      </c>
      <c r="G1053" s="82" t="s">
        <v>524</v>
      </c>
      <c r="H1053" s="82" t="s">
        <v>486</v>
      </c>
      <c r="I1053" s="82" t="s">
        <v>487</v>
      </c>
      <c r="J1053" s="147" t="s">
        <v>488</v>
      </c>
      <c r="K1053" s="85" t="s">
        <v>489</v>
      </c>
      <c r="L1053" s="85" t="s">
        <v>490</v>
      </c>
    </row>
    <row r="1054" ht="15.75" customHeight="1">
      <c r="A1054" s="86" t="s">
        <v>491</v>
      </c>
      <c r="B1054" s="87"/>
      <c r="C1054" s="87"/>
      <c r="D1054" s="87"/>
      <c r="E1054" s="87"/>
      <c r="F1054" s="87"/>
      <c r="G1054" s="87"/>
      <c r="H1054" s="87"/>
      <c r="I1054" s="87"/>
      <c r="J1054" s="115"/>
      <c r="K1054" s="87"/>
      <c r="L1054" s="87"/>
    </row>
    <row r="1055" ht="15.75" customHeight="1">
      <c r="A1055" s="2"/>
      <c r="B1055" s="89"/>
      <c r="C1055" s="89"/>
      <c r="D1055" s="18">
        <f t="shared" ref="D1055:D1068" si="277">C1055*B1055</f>
        <v>0</v>
      </c>
      <c r="E1055" s="18">
        <f>B1055*A1053</f>
        <v>0</v>
      </c>
      <c r="F1055" s="18">
        <f t="shared" ref="F1055:F1068" si="278">E1055*C1055</f>
        <v>0</v>
      </c>
      <c r="G1055" s="140">
        <v>0.0</v>
      </c>
      <c r="H1055" s="18"/>
      <c r="I1055" s="89">
        <f t="shared" ref="I1055:I1068" si="279">H1055*E1055</f>
        <v>0</v>
      </c>
      <c r="J1055" s="116"/>
      <c r="K1055" s="3">
        <f t="shared" ref="K1055:K1068" si="280">J1055*I1055</f>
        <v>0</v>
      </c>
      <c r="L1055" s="3"/>
    </row>
    <row r="1056" ht="15.75" customHeight="1">
      <c r="A1056" s="2"/>
      <c r="B1056" s="89"/>
      <c r="C1056" s="89"/>
      <c r="D1056" s="18">
        <f t="shared" si="277"/>
        <v>0</v>
      </c>
      <c r="E1056" s="18">
        <f>B1056*A1053</f>
        <v>0</v>
      </c>
      <c r="F1056" s="18">
        <f t="shared" si="278"/>
        <v>0</v>
      </c>
      <c r="G1056" s="87"/>
      <c r="H1056" s="18"/>
      <c r="I1056" s="89">
        <f t="shared" si="279"/>
        <v>0</v>
      </c>
      <c r="J1056" s="116"/>
      <c r="K1056" s="3">
        <f t="shared" si="280"/>
        <v>0</v>
      </c>
      <c r="L1056" s="3"/>
    </row>
    <row r="1057" ht="15.75" customHeight="1">
      <c r="A1057" s="2"/>
      <c r="B1057" s="18"/>
      <c r="C1057" s="18"/>
      <c r="D1057" s="18">
        <f t="shared" si="277"/>
        <v>0</v>
      </c>
      <c r="E1057" s="18">
        <f>B1057*A1053</f>
        <v>0</v>
      </c>
      <c r="F1057" s="18">
        <f t="shared" si="278"/>
        <v>0</v>
      </c>
      <c r="G1057" s="148" t="s">
        <v>527</v>
      </c>
      <c r="H1057" s="18"/>
      <c r="I1057" s="89">
        <f t="shared" si="279"/>
        <v>0</v>
      </c>
      <c r="J1057" s="116"/>
      <c r="K1057" s="3">
        <f t="shared" si="280"/>
        <v>0</v>
      </c>
      <c r="L1057" s="3"/>
    </row>
    <row r="1058" ht="15.75" customHeight="1">
      <c r="A1058" s="2"/>
      <c r="B1058" s="18"/>
      <c r="C1058" s="18"/>
      <c r="D1058" s="18">
        <f t="shared" si="277"/>
        <v>0</v>
      </c>
      <c r="E1058" s="18">
        <f>B1058*A1053</f>
        <v>0</v>
      </c>
      <c r="F1058" s="18">
        <f t="shared" si="278"/>
        <v>0</v>
      </c>
      <c r="G1058" s="142"/>
      <c r="H1058" s="18"/>
      <c r="I1058" s="89">
        <f t="shared" si="279"/>
        <v>0</v>
      </c>
      <c r="J1058" s="116"/>
      <c r="K1058" s="3">
        <f t="shared" si="280"/>
        <v>0</v>
      </c>
      <c r="L1058" s="3"/>
    </row>
    <row r="1059" ht="15.75" customHeight="1">
      <c r="A1059" s="2"/>
      <c r="B1059" s="18"/>
      <c r="C1059" s="18"/>
      <c r="D1059" s="18">
        <f t="shared" si="277"/>
        <v>0</v>
      </c>
      <c r="E1059" s="18">
        <f>B1059*A1053</f>
        <v>0</v>
      </c>
      <c r="F1059" s="18">
        <f t="shared" si="278"/>
        <v>0</v>
      </c>
      <c r="G1059" s="142"/>
      <c r="H1059" s="18"/>
      <c r="I1059" s="89">
        <f t="shared" si="279"/>
        <v>0</v>
      </c>
      <c r="J1059" s="116"/>
      <c r="K1059" s="3">
        <f t="shared" si="280"/>
        <v>0</v>
      </c>
      <c r="L1059" s="3"/>
    </row>
    <row r="1060" ht="15.75" customHeight="1">
      <c r="A1060" s="2"/>
      <c r="B1060" s="18"/>
      <c r="C1060" s="18"/>
      <c r="D1060" s="18">
        <f t="shared" si="277"/>
        <v>0</v>
      </c>
      <c r="E1060" s="18">
        <f>B1060*A1053</f>
        <v>0</v>
      </c>
      <c r="F1060" s="18">
        <f t="shared" si="278"/>
        <v>0</v>
      </c>
      <c r="G1060" s="87"/>
      <c r="H1060" s="18"/>
      <c r="I1060" s="89">
        <f t="shared" si="279"/>
        <v>0</v>
      </c>
      <c r="J1060" s="116"/>
      <c r="K1060" s="3">
        <f t="shared" si="280"/>
        <v>0</v>
      </c>
      <c r="L1060" s="3"/>
    </row>
    <row r="1061" ht="15.75" customHeight="1">
      <c r="A1061" s="2"/>
      <c r="B1061" s="18"/>
      <c r="C1061" s="18"/>
      <c r="D1061" s="18">
        <f t="shared" si="277"/>
        <v>0</v>
      </c>
      <c r="E1061" s="18">
        <f>B1061*A1053</f>
        <v>0</v>
      </c>
      <c r="F1061" s="18">
        <f t="shared" si="278"/>
        <v>0</v>
      </c>
      <c r="G1061" s="59"/>
      <c r="H1061" s="18"/>
      <c r="I1061" s="89">
        <f t="shared" si="279"/>
        <v>0</v>
      </c>
      <c r="J1061" s="116"/>
      <c r="K1061" s="3">
        <f t="shared" si="280"/>
        <v>0</v>
      </c>
      <c r="L1061" s="3"/>
    </row>
    <row r="1062" ht="15.75" customHeight="1">
      <c r="A1062" s="2"/>
      <c r="B1062" s="89"/>
      <c r="C1062" s="89"/>
      <c r="D1062" s="18">
        <f t="shared" si="277"/>
        <v>0</v>
      </c>
      <c r="E1062" s="18">
        <f>B1062*A1053</f>
        <v>0</v>
      </c>
      <c r="F1062" s="18">
        <f t="shared" si="278"/>
        <v>0</v>
      </c>
      <c r="G1062" s="148" t="s">
        <v>528</v>
      </c>
      <c r="H1062" s="18"/>
      <c r="I1062" s="89">
        <f t="shared" si="279"/>
        <v>0</v>
      </c>
      <c r="J1062" s="116"/>
      <c r="K1062" s="3">
        <f t="shared" si="280"/>
        <v>0</v>
      </c>
      <c r="L1062" s="3"/>
    </row>
    <row r="1063" ht="15.75" customHeight="1">
      <c r="A1063" s="2"/>
      <c r="B1063" s="89"/>
      <c r="C1063" s="89"/>
      <c r="D1063" s="18">
        <f t="shared" si="277"/>
        <v>0</v>
      </c>
      <c r="E1063" s="18">
        <f>B1063*A1053</f>
        <v>0</v>
      </c>
      <c r="F1063" s="18">
        <f t="shared" si="278"/>
        <v>0</v>
      </c>
      <c r="G1063" s="142"/>
      <c r="H1063" s="18"/>
      <c r="I1063" s="89">
        <f t="shared" si="279"/>
        <v>0</v>
      </c>
      <c r="J1063" s="116"/>
      <c r="K1063" s="3">
        <f t="shared" si="280"/>
        <v>0</v>
      </c>
      <c r="L1063" s="3"/>
    </row>
    <row r="1064" ht="15.75" customHeight="1">
      <c r="A1064" s="1"/>
      <c r="B1064" s="89"/>
      <c r="C1064" s="89"/>
      <c r="D1064" s="18">
        <f t="shared" si="277"/>
        <v>0</v>
      </c>
      <c r="E1064" s="18">
        <f>B1064*A1053</f>
        <v>0</v>
      </c>
      <c r="F1064" s="18">
        <f t="shared" si="278"/>
        <v>0</v>
      </c>
      <c r="G1064" s="142"/>
      <c r="H1064" s="18"/>
      <c r="I1064" s="89">
        <f t="shared" si="279"/>
        <v>0</v>
      </c>
      <c r="J1064" s="116"/>
      <c r="K1064" s="3">
        <f t="shared" si="280"/>
        <v>0</v>
      </c>
      <c r="L1064" s="3"/>
    </row>
    <row r="1065" ht="15.75" customHeight="1">
      <c r="A1065" s="1"/>
      <c r="B1065" s="89"/>
      <c r="C1065" s="89"/>
      <c r="D1065" s="18">
        <f t="shared" si="277"/>
        <v>0</v>
      </c>
      <c r="E1065" s="18">
        <f>B1065*A1053</f>
        <v>0</v>
      </c>
      <c r="F1065" s="18">
        <f t="shared" si="278"/>
        <v>0</v>
      </c>
      <c r="G1065" s="142"/>
      <c r="H1065" s="18"/>
      <c r="I1065" s="89">
        <f t="shared" si="279"/>
        <v>0</v>
      </c>
      <c r="J1065" s="116"/>
      <c r="K1065" s="3">
        <f t="shared" si="280"/>
        <v>0</v>
      </c>
      <c r="L1065" s="3"/>
    </row>
    <row r="1066" ht="15.75" customHeight="1">
      <c r="A1066" s="31"/>
      <c r="B1066" s="89"/>
      <c r="C1066" s="89"/>
      <c r="D1066" s="95">
        <f t="shared" si="277"/>
        <v>0</v>
      </c>
      <c r="E1066" s="95">
        <f>B1066*A1053</f>
        <v>0</v>
      </c>
      <c r="F1066" s="18">
        <f t="shared" si="278"/>
        <v>0</v>
      </c>
      <c r="G1066" s="87"/>
      <c r="H1066" s="18"/>
      <c r="I1066" s="89">
        <f t="shared" si="279"/>
        <v>0</v>
      </c>
      <c r="J1066" s="118"/>
      <c r="K1066" s="3">
        <f t="shared" si="280"/>
        <v>0</v>
      </c>
      <c r="L1066" s="3"/>
    </row>
    <row r="1067" ht="15.75" customHeight="1">
      <c r="A1067" s="31"/>
      <c r="B1067" s="89"/>
      <c r="C1067" s="89"/>
      <c r="D1067" s="18">
        <f t="shared" si="277"/>
        <v>0</v>
      </c>
      <c r="E1067" s="18">
        <f>B1067*A1053</f>
        <v>0</v>
      </c>
      <c r="F1067" s="18">
        <f t="shared" si="278"/>
        <v>0</v>
      </c>
      <c r="G1067" s="143">
        <f>F1069/A1053</f>
        <v>0</v>
      </c>
      <c r="H1067" s="18"/>
      <c r="I1067" s="89">
        <f t="shared" si="279"/>
        <v>0</v>
      </c>
      <c r="J1067" s="3"/>
      <c r="K1067" s="3">
        <f t="shared" si="280"/>
        <v>0</v>
      </c>
      <c r="L1067" s="3"/>
    </row>
    <row r="1068" ht="15.75" customHeight="1">
      <c r="A1068" s="31"/>
      <c r="B1068" s="89"/>
      <c r="C1068" s="89"/>
      <c r="D1068" s="18">
        <f t="shared" si="277"/>
        <v>0</v>
      </c>
      <c r="E1068" s="18">
        <f>B1068*A1053</f>
        <v>0</v>
      </c>
      <c r="F1068" s="18">
        <f t="shared" si="278"/>
        <v>0</v>
      </c>
      <c r="G1068" s="142"/>
      <c r="H1068" s="18"/>
      <c r="I1068" s="89">
        <f t="shared" si="279"/>
        <v>0</v>
      </c>
      <c r="J1068" s="3"/>
      <c r="K1068" s="3">
        <f t="shared" si="280"/>
        <v>0</v>
      </c>
      <c r="L1068" s="3"/>
    </row>
    <row r="1069" ht="15.75" customHeight="1">
      <c r="A1069" s="4" t="s">
        <v>495</v>
      </c>
      <c r="B1069" s="97">
        <f>SUM(B1055:B1068)</f>
        <v>0</v>
      </c>
      <c r="C1069" s="96"/>
      <c r="D1069" s="97">
        <f t="shared" ref="D1069:F1069" si="281">SUM(D1055:D1068)</f>
        <v>0</v>
      </c>
      <c r="E1069" s="97">
        <f t="shared" si="281"/>
        <v>0</v>
      </c>
      <c r="F1069" s="97">
        <f t="shared" si="281"/>
        <v>0</v>
      </c>
      <c r="G1069" s="87"/>
      <c r="H1069" s="96"/>
      <c r="I1069" s="97">
        <f t="shared" ref="I1069:L1069" si="282">SUM(I1055:I1068)</f>
        <v>0</v>
      </c>
      <c r="J1069" s="98">
        <f t="shared" si="282"/>
        <v>0</v>
      </c>
      <c r="K1069" s="98">
        <f t="shared" si="282"/>
        <v>0</v>
      </c>
      <c r="L1069" s="98">
        <f t="shared" si="282"/>
        <v>0</v>
      </c>
    </row>
    <row r="1070" ht="15.75" customHeight="1">
      <c r="A1070" s="8"/>
      <c r="B1070" s="184"/>
      <c r="C1070" s="100"/>
      <c r="D1070" s="100"/>
      <c r="E1070" s="100"/>
      <c r="F1070" s="100"/>
      <c r="G1070" s="100"/>
      <c r="H1070" s="100"/>
      <c r="I1070" s="101" t="s">
        <v>496</v>
      </c>
      <c r="J1070" s="100"/>
      <c r="K1070" s="100"/>
      <c r="L1070" s="101" t="s">
        <v>497</v>
      </c>
    </row>
    <row r="1071" ht="15.75" customHeight="1">
      <c r="A1071" s="8"/>
      <c r="B1071" s="184"/>
      <c r="C1071" s="100"/>
      <c r="D1071" s="100"/>
      <c r="E1071" s="100"/>
      <c r="F1071" s="100"/>
      <c r="G1071" s="100"/>
      <c r="H1071" s="100"/>
      <c r="I1071" s="104">
        <f>G1067*A1053</f>
        <v>0</v>
      </c>
      <c r="J1071" s="100"/>
      <c r="K1071" s="100"/>
      <c r="L1071" s="104"/>
    </row>
    <row r="1072" ht="15.75" customHeight="1">
      <c r="A1072" s="8"/>
      <c r="B1072" s="34"/>
      <c r="C1072" s="8"/>
      <c r="D1072" s="8"/>
      <c r="E1072" s="8"/>
      <c r="F1072" s="8"/>
      <c r="G1072" s="8"/>
      <c r="H1072" s="8"/>
      <c r="I1072" s="8"/>
      <c r="J1072" s="8"/>
      <c r="K1072" s="8"/>
      <c r="L1072" s="8"/>
    </row>
    <row r="1073" ht="15.75" customHeight="1">
      <c r="A1073" s="8"/>
      <c r="B1073" s="34"/>
      <c r="C1073" s="8"/>
      <c r="D1073" s="8"/>
      <c r="E1073" s="8"/>
      <c r="F1073" s="8"/>
      <c r="G1073" s="8"/>
      <c r="H1073" s="8"/>
      <c r="I1073" s="8"/>
      <c r="J1073" s="8"/>
      <c r="K1073" s="8"/>
      <c r="L1073" s="8"/>
    </row>
    <row r="1074" ht="15.75" customHeight="1">
      <c r="A1074" s="78" t="s">
        <v>478</v>
      </c>
      <c r="B1074" s="79" t="s">
        <v>479</v>
      </c>
      <c r="C1074" s="75"/>
      <c r="D1074" s="76"/>
      <c r="E1074" s="80" t="s">
        <v>480</v>
      </c>
      <c r="F1074" s="75"/>
      <c r="G1074" s="76"/>
      <c r="H1074" s="79" t="s">
        <v>481</v>
      </c>
      <c r="I1074" s="75"/>
      <c r="J1074" s="75"/>
      <c r="K1074" s="75"/>
      <c r="L1074" s="76"/>
    </row>
    <row r="1075" ht="15.75" customHeight="1">
      <c r="A1075" s="177">
        <v>4.0</v>
      </c>
      <c r="B1075" s="82" t="s">
        <v>482</v>
      </c>
      <c r="C1075" s="82" t="s">
        <v>483</v>
      </c>
      <c r="D1075" s="82" t="s">
        <v>484</v>
      </c>
      <c r="E1075" s="82" t="s">
        <v>485</v>
      </c>
      <c r="F1075" s="82" t="s">
        <v>484</v>
      </c>
      <c r="G1075" s="82" t="s">
        <v>524</v>
      </c>
      <c r="H1075" s="82" t="s">
        <v>486</v>
      </c>
      <c r="I1075" s="82" t="s">
        <v>487</v>
      </c>
      <c r="J1075" s="147" t="s">
        <v>488</v>
      </c>
      <c r="K1075" s="85" t="s">
        <v>489</v>
      </c>
      <c r="L1075" s="85" t="s">
        <v>490</v>
      </c>
    </row>
    <row r="1076" ht="15.75" customHeight="1">
      <c r="A1076" s="86" t="s">
        <v>491</v>
      </c>
      <c r="B1076" s="87"/>
      <c r="C1076" s="87"/>
      <c r="D1076" s="87"/>
      <c r="E1076" s="87"/>
      <c r="F1076" s="87"/>
      <c r="G1076" s="87"/>
      <c r="H1076" s="87"/>
      <c r="I1076" s="87"/>
      <c r="J1076" s="115"/>
      <c r="K1076" s="87"/>
      <c r="L1076" s="87"/>
    </row>
    <row r="1077" ht="15.75" customHeight="1">
      <c r="A1077" s="2"/>
      <c r="B1077" s="89"/>
      <c r="C1077" s="89"/>
      <c r="D1077" s="18">
        <f t="shared" ref="D1077:D1090" si="283">C1077*B1077</f>
        <v>0</v>
      </c>
      <c r="E1077" s="18">
        <f>B1077*A1075</f>
        <v>0</v>
      </c>
      <c r="F1077" s="18">
        <f t="shared" ref="F1077:F1090" si="284">E1077*C1077</f>
        <v>0</v>
      </c>
      <c r="G1077" s="140">
        <v>0.0</v>
      </c>
      <c r="H1077" s="18"/>
      <c r="I1077" s="89">
        <f t="shared" ref="I1077:I1090" si="285">H1077*E1077</f>
        <v>0</v>
      </c>
      <c r="J1077" s="116"/>
      <c r="K1077" s="3">
        <f t="shared" ref="K1077:K1090" si="286">J1077*I1077</f>
        <v>0</v>
      </c>
      <c r="L1077" s="3"/>
    </row>
    <row r="1078" ht="15.75" customHeight="1">
      <c r="A1078" s="2"/>
      <c r="B1078" s="89"/>
      <c r="C1078" s="89"/>
      <c r="D1078" s="18">
        <f t="shared" si="283"/>
        <v>0</v>
      </c>
      <c r="E1078" s="18">
        <f>B1078*A1075</f>
        <v>0</v>
      </c>
      <c r="F1078" s="18">
        <f t="shared" si="284"/>
        <v>0</v>
      </c>
      <c r="G1078" s="87"/>
      <c r="H1078" s="18"/>
      <c r="I1078" s="89">
        <f t="shared" si="285"/>
        <v>0</v>
      </c>
      <c r="J1078" s="116"/>
      <c r="K1078" s="3">
        <f t="shared" si="286"/>
        <v>0</v>
      </c>
      <c r="L1078" s="3"/>
    </row>
    <row r="1079" ht="15.75" customHeight="1">
      <c r="A1079" s="2"/>
      <c r="B1079" s="18"/>
      <c r="C1079" s="18"/>
      <c r="D1079" s="18">
        <f t="shared" si="283"/>
        <v>0</v>
      </c>
      <c r="E1079" s="18">
        <f>B1079*A1075</f>
        <v>0</v>
      </c>
      <c r="F1079" s="18">
        <f t="shared" si="284"/>
        <v>0</v>
      </c>
      <c r="G1079" s="148" t="s">
        <v>527</v>
      </c>
      <c r="H1079" s="18"/>
      <c r="I1079" s="89">
        <f t="shared" si="285"/>
        <v>0</v>
      </c>
      <c r="J1079" s="116"/>
      <c r="K1079" s="3">
        <f t="shared" si="286"/>
        <v>0</v>
      </c>
      <c r="L1079" s="3"/>
    </row>
    <row r="1080" ht="15.75" customHeight="1">
      <c r="A1080" s="2"/>
      <c r="B1080" s="18"/>
      <c r="C1080" s="18"/>
      <c r="D1080" s="18">
        <f t="shared" si="283"/>
        <v>0</v>
      </c>
      <c r="E1080" s="18">
        <f>B1080*A1075</f>
        <v>0</v>
      </c>
      <c r="F1080" s="18">
        <f t="shared" si="284"/>
        <v>0</v>
      </c>
      <c r="G1080" s="142"/>
      <c r="H1080" s="18"/>
      <c r="I1080" s="89">
        <f t="shared" si="285"/>
        <v>0</v>
      </c>
      <c r="J1080" s="116"/>
      <c r="K1080" s="3">
        <f t="shared" si="286"/>
        <v>0</v>
      </c>
      <c r="L1080" s="3"/>
    </row>
    <row r="1081" ht="15.75" customHeight="1">
      <c r="A1081" s="2"/>
      <c r="B1081" s="18"/>
      <c r="C1081" s="18"/>
      <c r="D1081" s="18">
        <f t="shared" si="283"/>
        <v>0</v>
      </c>
      <c r="E1081" s="18">
        <f>B1081*A1075</f>
        <v>0</v>
      </c>
      <c r="F1081" s="18">
        <f t="shared" si="284"/>
        <v>0</v>
      </c>
      <c r="G1081" s="142"/>
      <c r="H1081" s="18"/>
      <c r="I1081" s="89">
        <f t="shared" si="285"/>
        <v>0</v>
      </c>
      <c r="J1081" s="116"/>
      <c r="K1081" s="3">
        <f t="shared" si="286"/>
        <v>0</v>
      </c>
      <c r="L1081" s="3"/>
    </row>
    <row r="1082" ht="15.75" customHeight="1">
      <c r="A1082" s="2"/>
      <c r="B1082" s="18"/>
      <c r="C1082" s="18"/>
      <c r="D1082" s="18">
        <f t="shared" si="283"/>
        <v>0</v>
      </c>
      <c r="E1082" s="18">
        <f>B1082*A1075</f>
        <v>0</v>
      </c>
      <c r="F1082" s="18">
        <f t="shared" si="284"/>
        <v>0</v>
      </c>
      <c r="G1082" s="87"/>
      <c r="H1082" s="18"/>
      <c r="I1082" s="89">
        <f t="shared" si="285"/>
        <v>0</v>
      </c>
      <c r="J1082" s="116"/>
      <c r="K1082" s="3">
        <f t="shared" si="286"/>
        <v>0</v>
      </c>
      <c r="L1082" s="3"/>
    </row>
    <row r="1083" ht="15.75" customHeight="1">
      <c r="A1083" s="2"/>
      <c r="B1083" s="18"/>
      <c r="C1083" s="18"/>
      <c r="D1083" s="18">
        <f t="shared" si="283"/>
        <v>0</v>
      </c>
      <c r="E1083" s="18">
        <f>B1083*A1075</f>
        <v>0</v>
      </c>
      <c r="F1083" s="18">
        <f t="shared" si="284"/>
        <v>0</v>
      </c>
      <c r="G1083" s="59"/>
      <c r="H1083" s="18"/>
      <c r="I1083" s="89">
        <f t="shared" si="285"/>
        <v>0</v>
      </c>
      <c r="J1083" s="116"/>
      <c r="K1083" s="3">
        <f t="shared" si="286"/>
        <v>0</v>
      </c>
      <c r="L1083" s="3"/>
    </row>
    <row r="1084" ht="15.75" customHeight="1">
      <c r="A1084" s="2"/>
      <c r="B1084" s="89"/>
      <c r="C1084" s="89"/>
      <c r="D1084" s="18">
        <f t="shared" si="283"/>
        <v>0</v>
      </c>
      <c r="E1084" s="18">
        <f>B1084*A1075</f>
        <v>0</v>
      </c>
      <c r="F1084" s="18">
        <f t="shared" si="284"/>
        <v>0</v>
      </c>
      <c r="G1084" s="148" t="s">
        <v>528</v>
      </c>
      <c r="H1084" s="18"/>
      <c r="I1084" s="89">
        <f t="shared" si="285"/>
        <v>0</v>
      </c>
      <c r="J1084" s="116"/>
      <c r="K1084" s="3">
        <f t="shared" si="286"/>
        <v>0</v>
      </c>
      <c r="L1084" s="3"/>
    </row>
    <row r="1085" ht="15.75" customHeight="1">
      <c r="A1085" s="2"/>
      <c r="B1085" s="89"/>
      <c r="C1085" s="89"/>
      <c r="D1085" s="18">
        <f t="shared" si="283"/>
        <v>0</v>
      </c>
      <c r="E1085" s="18">
        <f>B1085*A1075</f>
        <v>0</v>
      </c>
      <c r="F1085" s="18">
        <f t="shared" si="284"/>
        <v>0</v>
      </c>
      <c r="G1085" s="142"/>
      <c r="H1085" s="18"/>
      <c r="I1085" s="89">
        <f t="shared" si="285"/>
        <v>0</v>
      </c>
      <c r="J1085" s="116"/>
      <c r="K1085" s="3">
        <f t="shared" si="286"/>
        <v>0</v>
      </c>
      <c r="L1085" s="3"/>
    </row>
    <row r="1086" ht="15.75" customHeight="1">
      <c r="A1086" s="1"/>
      <c r="B1086" s="89"/>
      <c r="C1086" s="89"/>
      <c r="D1086" s="18">
        <f t="shared" si="283"/>
        <v>0</v>
      </c>
      <c r="E1086" s="18">
        <f>B1086*A1075</f>
        <v>0</v>
      </c>
      <c r="F1086" s="18">
        <f t="shared" si="284"/>
        <v>0</v>
      </c>
      <c r="G1086" s="142"/>
      <c r="H1086" s="18"/>
      <c r="I1086" s="89">
        <f t="shared" si="285"/>
        <v>0</v>
      </c>
      <c r="J1086" s="116"/>
      <c r="K1086" s="3">
        <f t="shared" si="286"/>
        <v>0</v>
      </c>
      <c r="L1086" s="3"/>
    </row>
    <row r="1087" ht="15.75" customHeight="1">
      <c r="A1087" s="1"/>
      <c r="B1087" s="89"/>
      <c r="C1087" s="89"/>
      <c r="D1087" s="18">
        <f t="shared" si="283"/>
        <v>0</v>
      </c>
      <c r="E1087" s="18">
        <f>B1087*A1075</f>
        <v>0</v>
      </c>
      <c r="F1087" s="18">
        <f t="shared" si="284"/>
        <v>0</v>
      </c>
      <c r="G1087" s="142"/>
      <c r="H1087" s="18"/>
      <c r="I1087" s="89">
        <f t="shared" si="285"/>
        <v>0</v>
      </c>
      <c r="J1087" s="116"/>
      <c r="K1087" s="3">
        <f t="shared" si="286"/>
        <v>0</v>
      </c>
      <c r="L1087" s="3"/>
    </row>
    <row r="1088" ht="15.75" customHeight="1">
      <c r="A1088" s="31"/>
      <c r="B1088" s="89"/>
      <c r="C1088" s="89"/>
      <c r="D1088" s="95">
        <f t="shared" si="283"/>
        <v>0</v>
      </c>
      <c r="E1088" s="95">
        <f>B1088*A1075</f>
        <v>0</v>
      </c>
      <c r="F1088" s="18">
        <f t="shared" si="284"/>
        <v>0</v>
      </c>
      <c r="G1088" s="87"/>
      <c r="H1088" s="18"/>
      <c r="I1088" s="89">
        <f t="shared" si="285"/>
        <v>0</v>
      </c>
      <c r="J1088" s="118"/>
      <c r="K1088" s="3">
        <f t="shared" si="286"/>
        <v>0</v>
      </c>
      <c r="L1088" s="3"/>
    </row>
    <row r="1089" ht="15.75" customHeight="1">
      <c r="A1089" s="31"/>
      <c r="B1089" s="89"/>
      <c r="C1089" s="89"/>
      <c r="D1089" s="18">
        <f t="shared" si="283"/>
        <v>0</v>
      </c>
      <c r="E1089" s="18">
        <f>B1089*A1075</f>
        <v>0</v>
      </c>
      <c r="F1089" s="18">
        <f t="shared" si="284"/>
        <v>0</v>
      </c>
      <c r="G1089" s="143">
        <f>F1091/A1075</f>
        <v>0</v>
      </c>
      <c r="H1089" s="18"/>
      <c r="I1089" s="89">
        <f t="shared" si="285"/>
        <v>0</v>
      </c>
      <c r="J1089" s="3"/>
      <c r="K1089" s="3">
        <f t="shared" si="286"/>
        <v>0</v>
      </c>
      <c r="L1089" s="3"/>
    </row>
    <row r="1090" ht="15.75" customHeight="1">
      <c r="A1090" s="31"/>
      <c r="B1090" s="89"/>
      <c r="C1090" s="89"/>
      <c r="D1090" s="18">
        <f t="shared" si="283"/>
        <v>0</v>
      </c>
      <c r="E1090" s="18">
        <f>B1090*A1075</f>
        <v>0</v>
      </c>
      <c r="F1090" s="18">
        <f t="shared" si="284"/>
        <v>0</v>
      </c>
      <c r="G1090" s="142"/>
      <c r="H1090" s="18"/>
      <c r="I1090" s="89">
        <f t="shared" si="285"/>
        <v>0</v>
      </c>
      <c r="J1090" s="3"/>
      <c r="K1090" s="3">
        <f t="shared" si="286"/>
        <v>0</v>
      </c>
      <c r="L1090" s="3"/>
    </row>
    <row r="1091" ht="15.75" customHeight="1">
      <c r="A1091" s="4" t="s">
        <v>495</v>
      </c>
      <c r="B1091" s="97">
        <f>SUM(B1077:B1090)</f>
        <v>0</v>
      </c>
      <c r="C1091" s="96"/>
      <c r="D1091" s="97">
        <f t="shared" ref="D1091:F1091" si="287">SUM(D1077:D1090)</f>
        <v>0</v>
      </c>
      <c r="E1091" s="97">
        <f t="shared" si="287"/>
        <v>0</v>
      </c>
      <c r="F1091" s="97">
        <f t="shared" si="287"/>
        <v>0</v>
      </c>
      <c r="G1091" s="87"/>
      <c r="H1091" s="96"/>
      <c r="I1091" s="97">
        <f t="shared" ref="I1091:L1091" si="288">SUM(I1077:I1090)</f>
        <v>0</v>
      </c>
      <c r="J1091" s="98">
        <f t="shared" si="288"/>
        <v>0</v>
      </c>
      <c r="K1091" s="98">
        <f t="shared" si="288"/>
        <v>0</v>
      </c>
      <c r="L1091" s="98">
        <f t="shared" si="288"/>
        <v>0</v>
      </c>
    </row>
    <row r="1092" ht="15.75" customHeight="1">
      <c r="A1092" s="8"/>
      <c r="B1092" s="184"/>
      <c r="C1092" s="100"/>
      <c r="D1092" s="100"/>
      <c r="E1092" s="100"/>
      <c r="F1092" s="100"/>
      <c r="G1092" s="100"/>
      <c r="H1092" s="100"/>
      <c r="I1092" s="101" t="s">
        <v>496</v>
      </c>
      <c r="J1092" s="100"/>
      <c r="K1092" s="100"/>
      <c r="L1092" s="101" t="s">
        <v>497</v>
      </c>
    </row>
    <row r="1093" ht="15.75" customHeight="1">
      <c r="A1093" s="8"/>
      <c r="B1093" s="184"/>
      <c r="C1093" s="100"/>
      <c r="D1093" s="100"/>
      <c r="E1093" s="100"/>
      <c r="F1093" s="100"/>
      <c r="G1093" s="100"/>
      <c r="H1093" s="100"/>
      <c r="I1093" s="104">
        <f>G1089*A1075</f>
        <v>0</v>
      </c>
      <c r="J1093" s="100"/>
      <c r="K1093" s="100"/>
      <c r="L1093" s="104"/>
    </row>
    <row r="1094" ht="15.75" customHeight="1">
      <c r="A1094" s="8"/>
      <c r="B1094" s="34"/>
      <c r="C1094" s="8"/>
      <c r="D1094" s="8"/>
      <c r="E1094" s="8"/>
      <c r="F1094" s="8"/>
      <c r="G1094" s="8"/>
      <c r="H1094" s="8"/>
      <c r="I1094" s="8"/>
      <c r="J1094" s="8"/>
      <c r="K1094" s="8"/>
      <c r="L1094" s="8"/>
    </row>
    <row r="1095" ht="15.75" customHeight="1">
      <c r="A1095" s="8"/>
      <c r="B1095" s="34"/>
      <c r="C1095" s="8"/>
      <c r="D1095" s="8"/>
      <c r="E1095" s="8"/>
      <c r="F1095" s="8"/>
      <c r="G1095" s="8"/>
      <c r="H1095" s="8"/>
      <c r="I1095" s="8"/>
      <c r="J1095" s="8"/>
      <c r="K1095" s="8"/>
      <c r="L1095" s="8"/>
    </row>
    <row r="1096" ht="15.75" customHeight="1">
      <c r="A1096" s="66"/>
      <c r="B1096" s="75"/>
      <c r="C1096" s="75"/>
      <c r="D1096" s="75"/>
      <c r="E1096" s="75"/>
      <c r="F1096" s="75"/>
      <c r="G1096" s="75"/>
      <c r="H1096" s="75"/>
      <c r="I1096" s="75"/>
      <c r="J1096" s="75"/>
      <c r="K1096" s="75"/>
      <c r="L1096" s="76"/>
    </row>
    <row r="1097" ht="15.75" customHeight="1">
      <c r="A1097" s="78" t="s">
        <v>478</v>
      </c>
      <c r="B1097" s="79" t="s">
        <v>479</v>
      </c>
      <c r="C1097" s="75"/>
      <c r="D1097" s="76"/>
      <c r="E1097" s="80" t="s">
        <v>480</v>
      </c>
      <c r="F1097" s="75"/>
      <c r="G1097" s="76"/>
      <c r="H1097" s="79" t="s">
        <v>481</v>
      </c>
      <c r="I1097" s="75"/>
      <c r="J1097" s="75"/>
      <c r="K1097" s="75"/>
      <c r="L1097" s="76"/>
    </row>
    <row r="1098" ht="15.75" customHeight="1">
      <c r="A1098" s="177">
        <v>4.0</v>
      </c>
      <c r="B1098" s="82" t="s">
        <v>482</v>
      </c>
      <c r="C1098" s="82" t="s">
        <v>483</v>
      </c>
      <c r="D1098" s="82" t="s">
        <v>484</v>
      </c>
      <c r="E1098" s="82" t="s">
        <v>485</v>
      </c>
      <c r="F1098" s="82" t="s">
        <v>484</v>
      </c>
      <c r="G1098" s="82" t="s">
        <v>524</v>
      </c>
      <c r="H1098" s="82" t="s">
        <v>486</v>
      </c>
      <c r="I1098" s="82" t="s">
        <v>487</v>
      </c>
      <c r="J1098" s="147" t="s">
        <v>488</v>
      </c>
      <c r="K1098" s="85" t="s">
        <v>489</v>
      </c>
      <c r="L1098" s="85" t="s">
        <v>490</v>
      </c>
    </row>
    <row r="1099" ht="15.75" customHeight="1">
      <c r="A1099" s="86" t="s">
        <v>491</v>
      </c>
      <c r="B1099" s="87"/>
      <c r="C1099" s="87"/>
      <c r="D1099" s="87"/>
      <c r="E1099" s="87"/>
      <c r="F1099" s="87"/>
      <c r="G1099" s="87"/>
      <c r="H1099" s="87"/>
      <c r="I1099" s="87"/>
      <c r="J1099" s="115"/>
      <c r="K1099" s="87"/>
      <c r="L1099" s="87"/>
    </row>
    <row r="1100" ht="15.75" customHeight="1">
      <c r="A1100" s="2"/>
      <c r="B1100" s="89"/>
      <c r="C1100" s="89"/>
      <c r="D1100" s="18">
        <f t="shared" ref="D1100:D1113" si="289">C1100*B1100</f>
        <v>0</v>
      </c>
      <c r="E1100" s="18">
        <f>B1100*A1098</f>
        <v>0</v>
      </c>
      <c r="F1100" s="18">
        <f t="shared" ref="F1100:F1113" si="290">E1100*C1100</f>
        <v>0</v>
      </c>
      <c r="G1100" s="140">
        <v>0.0</v>
      </c>
      <c r="H1100" s="18"/>
      <c r="I1100" s="89">
        <f t="shared" ref="I1100:I1113" si="291">H1100*E1100</f>
        <v>0</v>
      </c>
      <c r="J1100" s="116"/>
      <c r="K1100" s="3">
        <f t="shared" ref="K1100:K1113" si="292">J1100*I1100</f>
        <v>0</v>
      </c>
      <c r="L1100" s="3"/>
    </row>
    <row r="1101" ht="15.75" customHeight="1">
      <c r="A1101" s="2"/>
      <c r="B1101" s="89"/>
      <c r="C1101" s="89"/>
      <c r="D1101" s="18">
        <f t="shared" si="289"/>
        <v>0</v>
      </c>
      <c r="E1101" s="18">
        <f>B1101*A1098</f>
        <v>0</v>
      </c>
      <c r="F1101" s="18">
        <f t="shared" si="290"/>
        <v>0</v>
      </c>
      <c r="G1101" s="87"/>
      <c r="H1101" s="18"/>
      <c r="I1101" s="89">
        <f t="shared" si="291"/>
        <v>0</v>
      </c>
      <c r="J1101" s="116"/>
      <c r="K1101" s="3">
        <f t="shared" si="292"/>
        <v>0</v>
      </c>
      <c r="L1101" s="3"/>
    </row>
    <row r="1102" ht="15.75" customHeight="1">
      <c r="A1102" s="2"/>
      <c r="B1102" s="18"/>
      <c r="C1102" s="18"/>
      <c r="D1102" s="18">
        <f t="shared" si="289"/>
        <v>0</v>
      </c>
      <c r="E1102" s="18">
        <f>B1102*A1098</f>
        <v>0</v>
      </c>
      <c r="F1102" s="18">
        <f t="shared" si="290"/>
        <v>0</v>
      </c>
      <c r="G1102" s="148" t="s">
        <v>527</v>
      </c>
      <c r="H1102" s="18"/>
      <c r="I1102" s="89">
        <f t="shared" si="291"/>
        <v>0</v>
      </c>
      <c r="J1102" s="116"/>
      <c r="K1102" s="3">
        <f t="shared" si="292"/>
        <v>0</v>
      </c>
      <c r="L1102" s="3"/>
    </row>
    <row r="1103" ht="15.75" customHeight="1">
      <c r="A1103" s="2"/>
      <c r="B1103" s="18"/>
      <c r="C1103" s="18"/>
      <c r="D1103" s="18">
        <f t="shared" si="289"/>
        <v>0</v>
      </c>
      <c r="E1103" s="18">
        <f>B1103*A1098</f>
        <v>0</v>
      </c>
      <c r="F1103" s="18">
        <f t="shared" si="290"/>
        <v>0</v>
      </c>
      <c r="G1103" s="142"/>
      <c r="H1103" s="18"/>
      <c r="I1103" s="89">
        <f t="shared" si="291"/>
        <v>0</v>
      </c>
      <c r="J1103" s="116"/>
      <c r="K1103" s="3">
        <f t="shared" si="292"/>
        <v>0</v>
      </c>
      <c r="L1103" s="3"/>
    </row>
    <row r="1104" ht="15.75" customHeight="1">
      <c r="A1104" s="2"/>
      <c r="B1104" s="18"/>
      <c r="C1104" s="18"/>
      <c r="D1104" s="18">
        <f t="shared" si="289"/>
        <v>0</v>
      </c>
      <c r="E1104" s="18">
        <f>B1104*A1098</f>
        <v>0</v>
      </c>
      <c r="F1104" s="18">
        <f t="shared" si="290"/>
        <v>0</v>
      </c>
      <c r="G1104" s="142"/>
      <c r="H1104" s="18"/>
      <c r="I1104" s="89">
        <f t="shared" si="291"/>
        <v>0</v>
      </c>
      <c r="J1104" s="116"/>
      <c r="K1104" s="3">
        <f t="shared" si="292"/>
        <v>0</v>
      </c>
      <c r="L1104" s="3"/>
    </row>
    <row r="1105" ht="15.75" customHeight="1">
      <c r="A1105" s="2"/>
      <c r="B1105" s="18"/>
      <c r="C1105" s="18"/>
      <c r="D1105" s="18">
        <f t="shared" si="289"/>
        <v>0</v>
      </c>
      <c r="E1105" s="18">
        <f>B1105*A1098</f>
        <v>0</v>
      </c>
      <c r="F1105" s="18">
        <f t="shared" si="290"/>
        <v>0</v>
      </c>
      <c r="G1105" s="87"/>
      <c r="H1105" s="18"/>
      <c r="I1105" s="89">
        <f t="shared" si="291"/>
        <v>0</v>
      </c>
      <c r="J1105" s="116"/>
      <c r="K1105" s="3">
        <f t="shared" si="292"/>
        <v>0</v>
      </c>
      <c r="L1105" s="3"/>
    </row>
    <row r="1106" ht="15.75" customHeight="1">
      <c r="A1106" s="2"/>
      <c r="B1106" s="18"/>
      <c r="C1106" s="18"/>
      <c r="D1106" s="18">
        <f t="shared" si="289"/>
        <v>0</v>
      </c>
      <c r="E1106" s="18">
        <f>B1106*A1098</f>
        <v>0</v>
      </c>
      <c r="F1106" s="18">
        <f t="shared" si="290"/>
        <v>0</v>
      </c>
      <c r="G1106" s="59"/>
      <c r="H1106" s="18"/>
      <c r="I1106" s="89">
        <f t="shared" si="291"/>
        <v>0</v>
      </c>
      <c r="J1106" s="116"/>
      <c r="K1106" s="3">
        <f t="shared" si="292"/>
        <v>0</v>
      </c>
      <c r="L1106" s="3"/>
    </row>
    <row r="1107" ht="15.75" customHeight="1">
      <c r="A1107" s="2"/>
      <c r="B1107" s="89"/>
      <c r="C1107" s="89"/>
      <c r="D1107" s="18">
        <f t="shared" si="289"/>
        <v>0</v>
      </c>
      <c r="E1107" s="18">
        <f>B1107*A1098</f>
        <v>0</v>
      </c>
      <c r="F1107" s="18">
        <f t="shared" si="290"/>
        <v>0</v>
      </c>
      <c r="G1107" s="148" t="s">
        <v>528</v>
      </c>
      <c r="H1107" s="18"/>
      <c r="I1107" s="89">
        <f t="shared" si="291"/>
        <v>0</v>
      </c>
      <c r="J1107" s="116"/>
      <c r="K1107" s="3">
        <f t="shared" si="292"/>
        <v>0</v>
      </c>
      <c r="L1107" s="3"/>
    </row>
    <row r="1108" ht="15.75" customHeight="1">
      <c r="A1108" s="2"/>
      <c r="B1108" s="89"/>
      <c r="C1108" s="89"/>
      <c r="D1108" s="18">
        <f t="shared" si="289"/>
        <v>0</v>
      </c>
      <c r="E1108" s="18">
        <f>B1108*A1098</f>
        <v>0</v>
      </c>
      <c r="F1108" s="18">
        <f t="shared" si="290"/>
        <v>0</v>
      </c>
      <c r="G1108" s="142"/>
      <c r="H1108" s="18"/>
      <c r="I1108" s="89">
        <f t="shared" si="291"/>
        <v>0</v>
      </c>
      <c r="J1108" s="116"/>
      <c r="K1108" s="3">
        <f t="shared" si="292"/>
        <v>0</v>
      </c>
      <c r="L1108" s="3"/>
    </row>
    <row r="1109" ht="15.75" customHeight="1">
      <c r="A1109" s="1"/>
      <c r="B1109" s="89"/>
      <c r="C1109" s="89"/>
      <c r="D1109" s="18">
        <f t="shared" si="289"/>
        <v>0</v>
      </c>
      <c r="E1109" s="18">
        <f>B1109*A1098</f>
        <v>0</v>
      </c>
      <c r="F1109" s="18">
        <f t="shared" si="290"/>
        <v>0</v>
      </c>
      <c r="G1109" s="142"/>
      <c r="H1109" s="18"/>
      <c r="I1109" s="89">
        <f t="shared" si="291"/>
        <v>0</v>
      </c>
      <c r="J1109" s="116"/>
      <c r="K1109" s="3">
        <f t="shared" si="292"/>
        <v>0</v>
      </c>
      <c r="L1109" s="3"/>
    </row>
    <row r="1110" ht="15.75" customHeight="1">
      <c r="A1110" s="1"/>
      <c r="B1110" s="89"/>
      <c r="C1110" s="89"/>
      <c r="D1110" s="18">
        <f t="shared" si="289"/>
        <v>0</v>
      </c>
      <c r="E1110" s="18">
        <f>B1110*A1098</f>
        <v>0</v>
      </c>
      <c r="F1110" s="18">
        <f t="shared" si="290"/>
        <v>0</v>
      </c>
      <c r="G1110" s="142"/>
      <c r="H1110" s="18"/>
      <c r="I1110" s="89">
        <f t="shared" si="291"/>
        <v>0</v>
      </c>
      <c r="J1110" s="116"/>
      <c r="K1110" s="3">
        <f t="shared" si="292"/>
        <v>0</v>
      </c>
      <c r="L1110" s="3"/>
    </row>
    <row r="1111" ht="15.75" customHeight="1">
      <c r="A1111" s="31"/>
      <c r="B1111" s="89"/>
      <c r="C1111" s="89"/>
      <c r="D1111" s="95">
        <f t="shared" si="289"/>
        <v>0</v>
      </c>
      <c r="E1111" s="95">
        <f>B1111*A1098</f>
        <v>0</v>
      </c>
      <c r="F1111" s="18">
        <f t="shared" si="290"/>
        <v>0</v>
      </c>
      <c r="G1111" s="87"/>
      <c r="H1111" s="18"/>
      <c r="I1111" s="89">
        <f t="shared" si="291"/>
        <v>0</v>
      </c>
      <c r="J1111" s="118"/>
      <c r="K1111" s="3">
        <f t="shared" si="292"/>
        <v>0</v>
      </c>
      <c r="L1111" s="3"/>
    </row>
    <row r="1112" ht="15.75" customHeight="1">
      <c r="A1112" s="31"/>
      <c r="B1112" s="89"/>
      <c r="C1112" s="89"/>
      <c r="D1112" s="18">
        <f t="shared" si="289"/>
        <v>0</v>
      </c>
      <c r="E1112" s="18">
        <f>B1112*A1098</f>
        <v>0</v>
      </c>
      <c r="F1112" s="18">
        <f t="shared" si="290"/>
        <v>0</v>
      </c>
      <c r="G1112" s="143">
        <f>F1114/A1098</f>
        <v>0</v>
      </c>
      <c r="H1112" s="18"/>
      <c r="I1112" s="89">
        <f t="shared" si="291"/>
        <v>0</v>
      </c>
      <c r="J1112" s="3"/>
      <c r="K1112" s="3">
        <f t="shared" si="292"/>
        <v>0</v>
      </c>
      <c r="L1112" s="3"/>
    </row>
    <row r="1113" ht="15.75" customHeight="1">
      <c r="A1113" s="31"/>
      <c r="B1113" s="89"/>
      <c r="C1113" s="89"/>
      <c r="D1113" s="18">
        <f t="shared" si="289"/>
        <v>0</v>
      </c>
      <c r="E1113" s="18">
        <f>B1113*A1098</f>
        <v>0</v>
      </c>
      <c r="F1113" s="18">
        <f t="shared" si="290"/>
        <v>0</v>
      </c>
      <c r="G1113" s="142"/>
      <c r="H1113" s="18"/>
      <c r="I1113" s="89">
        <f t="shared" si="291"/>
        <v>0</v>
      </c>
      <c r="J1113" s="3"/>
      <c r="K1113" s="3">
        <f t="shared" si="292"/>
        <v>0</v>
      </c>
      <c r="L1113" s="3"/>
    </row>
    <row r="1114" ht="15.75" customHeight="1">
      <c r="A1114" s="4" t="s">
        <v>495</v>
      </c>
      <c r="B1114" s="97">
        <f>SUM(B1100:B1113)</f>
        <v>0</v>
      </c>
      <c r="C1114" s="96"/>
      <c r="D1114" s="97">
        <f t="shared" ref="D1114:F1114" si="293">SUM(D1100:D1113)</f>
        <v>0</v>
      </c>
      <c r="E1114" s="97">
        <f t="shared" si="293"/>
        <v>0</v>
      </c>
      <c r="F1114" s="97">
        <f t="shared" si="293"/>
        <v>0</v>
      </c>
      <c r="G1114" s="87"/>
      <c r="H1114" s="96"/>
      <c r="I1114" s="97">
        <f t="shared" ref="I1114:L1114" si="294">SUM(I1100:I1113)</f>
        <v>0</v>
      </c>
      <c r="J1114" s="98">
        <f t="shared" si="294"/>
        <v>0</v>
      </c>
      <c r="K1114" s="98">
        <f t="shared" si="294"/>
        <v>0</v>
      </c>
      <c r="L1114" s="98">
        <f t="shared" si="294"/>
        <v>0</v>
      </c>
    </row>
    <row r="1115" ht="15.75" customHeight="1">
      <c r="A1115" s="8"/>
      <c r="B1115" s="184"/>
      <c r="C1115" s="100"/>
      <c r="D1115" s="100"/>
      <c r="E1115" s="100"/>
      <c r="F1115" s="100"/>
      <c r="G1115" s="100"/>
      <c r="H1115" s="100"/>
      <c r="I1115" s="101" t="s">
        <v>496</v>
      </c>
      <c r="J1115" s="100"/>
      <c r="K1115" s="100"/>
      <c r="L1115" s="101" t="s">
        <v>497</v>
      </c>
    </row>
    <row r="1116" ht="15.75" customHeight="1">
      <c r="A1116" s="8"/>
      <c r="B1116" s="184"/>
      <c r="C1116" s="100"/>
      <c r="D1116" s="100"/>
      <c r="E1116" s="100"/>
      <c r="F1116" s="100"/>
      <c r="G1116" s="100"/>
      <c r="H1116" s="100"/>
      <c r="I1116" s="104">
        <f>G1112*A1098</f>
        <v>0</v>
      </c>
      <c r="J1116" s="100"/>
      <c r="K1116" s="100"/>
      <c r="L1116" s="104"/>
    </row>
    <row r="1117" ht="15.75" customHeight="1">
      <c r="A1117" s="8"/>
      <c r="B1117" s="184"/>
      <c r="C1117" s="100"/>
      <c r="D1117" s="100"/>
      <c r="E1117" s="100"/>
      <c r="F1117" s="100"/>
      <c r="G1117" s="100"/>
      <c r="H1117" s="100"/>
      <c r="I1117" s="107"/>
      <c r="J1117" s="100"/>
      <c r="K1117" s="100"/>
      <c r="L1117" s="107"/>
    </row>
    <row r="1118" ht="15.75" customHeight="1">
      <c r="A1118" s="8"/>
      <c r="B1118" s="34"/>
      <c r="C1118" s="8"/>
      <c r="D1118" s="8"/>
      <c r="E1118" s="8"/>
      <c r="F1118" s="8"/>
      <c r="G1118" s="8"/>
      <c r="H1118" s="8"/>
      <c r="I1118" s="8"/>
      <c r="J1118" s="8"/>
      <c r="K1118" s="8"/>
      <c r="L1118" s="8"/>
    </row>
    <row r="1119" ht="15.75" customHeight="1">
      <c r="A1119" s="66"/>
      <c r="B1119" s="75"/>
      <c r="C1119" s="75"/>
      <c r="D1119" s="75"/>
      <c r="E1119" s="75"/>
      <c r="F1119" s="75"/>
      <c r="G1119" s="75"/>
      <c r="H1119" s="75"/>
      <c r="I1119" s="75"/>
      <c r="J1119" s="75"/>
      <c r="K1119" s="75"/>
      <c r="L1119" s="76"/>
    </row>
    <row r="1120" ht="15.75" customHeight="1">
      <c r="A1120" s="78" t="s">
        <v>478</v>
      </c>
      <c r="B1120" s="79" t="s">
        <v>479</v>
      </c>
      <c r="C1120" s="75"/>
      <c r="D1120" s="76"/>
      <c r="E1120" s="80" t="s">
        <v>480</v>
      </c>
      <c r="F1120" s="75"/>
      <c r="G1120" s="76"/>
      <c r="H1120" s="79" t="s">
        <v>481</v>
      </c>
      <c r="I1120" s="75"/>
      <c r="J1120" s="75"/>
      <c r="K1120" s="75"/>
      <c r="L1120" s="76"/>
    </row>
    <row r="1121" ht="15.75" customHeight="1">
      <c r="A1121" s="177">
        <v>4.0</v>
      </c>
      <c r="B1121" s="82" t="s">
        <v>482</v>
      </c>
      <c r="C1121" s="82" t="s">
        <v>483</v>
      </c>
      <c r="D1121" s="82" t="s">
        <v>484</v>
      </c>
      <c r="E1121" s="82" t="s">
        <v>485</v>
      </c>
      <c r="F1121" s="82" t="s">
        <v>484</v>
      </c>
      <c r="G1121" s="82" t="s">
        <v>524</v>
      </c>
      <c r="H1121" s="82" t="s">
        <v>486</v>
      </c>
      <c r="I1121" s="82" t="s">
        <v>487</v>
      </c>
      <c r="J1121" s="147" t="s">
        <v>488</v>
      </c>
      <c r="K1121" s="85" t="s">
        <v>489</v>
      </c>
      <c r="L1121" s="85" t="s">
        <v>490</v>
      </c>
    </row>
    <row r="1122" ht="15.75" customHeight="1">
      <c r="A1122" s="86" t="s">
        <v>491</v>
      </c>
      <c r="B1122" s="87"/>
      <c r="C1122" s="87"/>
      <c r="D1122" s="87"/>
      <c r="E1122" s="87"/>
      <c r="F1122" s="87"/>
      <c r="G1122" s="87"/>
      <c r="H1122" s="87"/>
      <c r="I1122" s="87"/>
      <c r="J1122" s="115"/>
      <c r="K1122" s="87"/>
      <c r="L1122" s="87"/>
    </row>
    <row r="1123" ht="15.75" customHeight="1">
      <c r="A1123" s="2"/>
      <c r="B1123" s="89"/>
      <c r="C1123" s="89"/>
      <c r="D1123" s="18">
        <f t="shared" ref="D1123:D1136" si="295">C1123*B1123</f>
        <v>0</v>
      </c>
      <c r="E1123" s="18">
        <f>B1123*A1121</f>
        <v>0</v>
      </c>
      <c r="F1123" s="18">
        <f t="shared" ref="F1123:F1136" si="296">E1123*C1123</f>
        <v>0</v>
      </c>
      <c r="G1123" s="140">
        <v>0.0</v>
      </c>
      <c r="H1123" s="18"/>
      <c r="I1123" s="89">
        <f t="shared" ref="I1123:I1136" si="297">H1123*E1123</f>
        <v>0</v>
      </c>
      <c r="J1123" s="116"/>
      <c r="K1123" s="3">
        <f t="shared" ref="K1123:K1136" si="298">J1123*I1123</f>
        <v>0</v>
      </c>
      <c r="L1123" s="3"/>
    </row>
    <row r="1124" ht="15.75" customHeight="1">
      <c r="A1124" s="2"/>
      <c r="B1124" s="89"/>
      <c r="C1124" s="89"/>
      <c r="D1124" s="18">
        <f t="shared" si="295"/>
        <v>0</v>
      </c>
      <c r="E1124" s="18">
        <f>B1124*A1121</f>
        <v>0</v>
      </c>
      <c r="F1124" s="18">
        <f t="shared" si="296"/>
        <v>0</v>
      </c>
      <c r="G1124" s="87"/>
      <c r="H1124" s="18"/>
      <c r="I1124" s="89">
        <f t="shared" si="297"/>
        <v>0</v>
      </c>
      <c r="J1124" s="116"/>
      <c r="K1124" s="3">
        <f t="shared" si="298"/>
        <v>0</v>
      </c>
      <c r="L1124" s="3"/>
    </row>
    <row r="1125" ht="15.75" customHeight="1">
      <c r="A1125" s="2"/>
      <c r="B1125" s="18"/>
      <c r="C1125" s="18"/>
      <c r="D1125" s="18">
        <f t="shared" si="295"/>
        <v>0</v>
      </c>
      <c r="E1125" s="18">
        <f>B1125*A1121</f>
        <v>0</v>
      </c>
      <c r="F1125" s="18">
        <f t="shared" si="296"/>
        <v>0</v>
      </c>
      <c r="G1125" s="148" t="s">
        <v>527</v>
      </c>
      <c r="H1125" s="18"/>
      <c r="I1125" s="89">
        <f t="shared" si="297"/>
        <v>0</v>
      </c>
      <c r="J1125" s="116"/>
      <c r="K1125" s="3">
        <f t="shared" si="298"/>
        <v>0</v>
      </c>
      <c r="L1125" s="3"/>
    </row>
    <row r="1126" ht="15.75" customHeight="1">
      <c r="A1126" s="2"/>
      <c r="B1126" s="18"/>
      <c r="C1126" s="18"/>
      <c r="D1126" s="18">
        <f t="shared" si="295"/>
        <v>0</v>
      </c>
      <c r="E1126" s="18">
        <f>B1126*A1121</f>
        <v>0</v>
      </c>
      <c r="F1126" s="18">
        <f t="shared" si="296"/>
        <v>0</v>
      </c>
      <c r="G1126" s="142"/>
      <c r="H1126" s="18"/>
      <c r="I1126" s="89">
        <f t="shared" si="297"/>
        <v>0</v>
      </c>
      <c r="J1126" s="116"/>
      <c r="K1126" s="3">
        <f t="shared" si="298"/>
        <v>0</v>
      </c>
      <c r="L1126" s="3"/>
    </row>
    <row r="1127" ht="15.75" customHeight="1">
      <c r="A1127" s="2"/>
      <c r="B1127" s="18"/>
      <c r="C1127" s="18"/>
      <c r="D1127" s="18">
        <f t="shared" si="295"/>
        <v>0</v>
      </c>
      <c r="E1127" s="18">
        <f>B1127*A1121</f>
        <v>0</v>
      </c>
      <c r="F1127" s="18">
        <f t="shared" si="296"/>
        <v>0</v>
      </c>
      <c r="G1127" s="142"/>
      <c r="H1127" s="18"/>
      <c r="I1127" s="89">
        <f t="shared" si="297"/>
        <v>0</v>
      </c>
      <c r="J1127" s="116"/>
      <c r="K1127" s="3">
        <f t="shared" si="298"/>
        <v>0</v>
      </c>
      <c r="L1127" s="3"/>
    </row>
    <row r="1128" ht="15.75" customHeight="1">
      <c r="A1128" s="2"/>
      <c r="B1128" s="18"/>
      <c r="C1128" s="18"/>
      <c r="D1128" s="18">
        <f t="shared" si="295"/>
        <v>0</v>
      </c>
      <c r="E1128" s="18">
        <f>B1128*A1121</f>
        <v>0</v>
      </c>
      <c r="F1128" s="18">
        <f t="shared" si="296"/>
        <v>0</v>
      </c>
      <c r="G1128" s="87"/>
      <c r="H1128" s="18"/>
      <c r="I1128" s="89">
        <f t="shared" si="297"/>
        <v>0</v>
      </c>
      <c r="J1128" s="116"/>
      <c r="K1128" s="3">
        <f t="shared" si="298"/>
        <v>0</v>
      </c>
      <c r="L1128" s="3"/>
    </row>
    <row r="1129" ht="15.75" customHeight="1">
      <c r="A1129" s="2"/>
      <c r="B1129" s="18"/>
      <c r="C1129" s="18"/>
      <c r="D1129" s="18">
        <f t="shared" si="295"/>
        <v>0</v>
      </c>
      <c r="E1129" s="18">
        <f>B1129*A1121</f>
        <v>0</v>
      </c>
      <c r="F1129" s="18">
        <f t="shared" si="296"/>
        <v>0</v>
      </c>
      <c r="G1129" s="59"/>
      <c r="H1129" s="18"/>
      <c r="I1129" s="89">
        <f t="shared" si="297"/>
        <v>0</v>
      </c>
      <c r="J1129" s="116"/>
      <c r="K1129" s="3">
        <f t="shared" si="298"/>
        <v>0</v>
      </c>
      <c r="L1129" s="3"/>
    </row>
    <row r="1130" ht="15.75" customHeight="1">
      <c r="A1130" s="2"/>
      <c r="B1130" s="89"/>
      <c r="C1130" s="89"/>
      <c r="D1130" s="18">
        <f t="shared" si="295"/>
        <v>0</v>
      </c>
      <c r="E1130" s="18">
        <f>B1130*A1121</f>
        <v>0</v>
      </c>
      <c r="F1130" s="18">
        <f t="shared" si="296"/>
        <v>0</v>
      </c>
      <c r="G1130" s="148" t="s">
        <v>528</v>
      </c>
      <c r="H1130" s="18"/>
      <c r="I1130" s="89">
        <f t="shared" si="297"/>
        <v>0</v>
      </c>
      <c r="J1130" s="116"/>
      <c r="K1130" s="3">
        <f t="shared" si="298"/>
        <v>0</v>
      </c>
      <c r="L1130" s="3"/>
    </row>
    <row r="1131" ht="15.75" customHeight="1">
      <c r="A1131" s="2"/>
      <c r="B1131" s="89"/>
      <c r="C1131" s="89"/>
      <c r="D1131" s="18">
        <f t="shared" si="295"/>
        <v>0</v>
      </c>
      <c r="E1131" s="18">
        <f>B1131*A1121</f>
        <v>0</v>
      </c>
      <c r="F1131" s="18">
        <f t="shared" si="296"/>
        <v>0</v>
      </c>
      <c r="G1131" s="142"/>
      <c r="H1131" s="18"/>
      <c r="I1131" s="89">
        <f t="shared" si="297"/>
        <v>0</v>
      </c>
      <c r="J1131" s="116"/>
      <c r="K1131" s="3">
        <f t="shared" si="298"/>
        <v>0</v>
      </c>
      <c r="L1131" s="3"/>
    </row>
    <row r="1132" ht="15.75" customHeight="1">
      <c r="A1132" s="1"/>
      <c r="B1132" s="89"/>
      <c r="C1132" s="89"/>
      <c r="D1132" s="18">
        <f t="shared" si="295"/>
        <v>0</v>
      </c>
      <c r="E1132" s="18">
        <f>B1132*A1121</f>
        <v>0</v>
      </c>
      <c r="F1132" s="18">
        <f t="shared" si="296"/>
        <v>0</v>
      </c>
      <c r="G1132" s="142"/>
      <c r="H1132" s="18"/>
      <c r="I1132" s="89">
        <f t="shared" si="297"/>
        <v>0</v>
      </c>
      <c r="J1132" s="116"/>
      <c r="K1132" s="3">
        <f t="shared" si="298"/>
        <v>0</v>
      </c>
      <c r="L1132" s="3"/>
    </row>
    <row r="1133" ht="15.75" customHeight="1">
      <c r="A1133" s="1"/>
      <c r="B1133" s="89"/>
      <c r="C1133" s="89"/>
      <c r="D1133" s="18">
        <f t="shared" si="295"/>
        <v>0</v>
      </c>
      <c r="E1133" s="18">
        <f>B1133*A1121</f>
        <v>0</v>
      </c>
      <c r="F1133" s="18">
        <f t="shared" si="296"/>
        <v>0</v>
      </c>
      <c r="G1133" s="142"/>
      <c r="H1133" s="18"/>
      <c r="I1133" s="89">
        <f t="shared" si="297"/>
        <v>0</v>
      </c>
      <c r="J1133" s="116"/>
      <c r="K1133" s="3">
        <f t="shared" si="298"/>
        <v>0</v>
      </c>
      <c r="L1133" s="3"/>
    </row>
    <row r="1134" ht="15.75" customHeight="1">
      <c r="A1134" s="31"/>
      <c r="B1134" s="89"/>
      <c r="C1134" s="89"/>
      <c r="D1134" s="95">
        <f t="shared" si="295"/>
        <v>0</v>
      </c>
      <c r="E1134" s="95">
        <f>B1134*A1121</f>
        <v>0</v>
      </c>
      <c r="F1134" s="18">
        <f t="shared" si="296"/>
        <v>0</v>
      </c>
      <c r="G1134" s="87"/>
      <c r="H1134" s="18"/>
      <c r="I1134" s="89">
        <f t="shared" si="297"/>
        <v>0</v>
      </c>
      <c r="J1134" s="118"/>
      <c r="K1134" s="3">
        <f t="shared" si="298"/>
        <v>0</v>
      </c>
      <c r="L1134" s="3"/>
    </row>
    <row r="1135" ht="15.75" customHeight="1">
      <c r="A1135" s="31"/>
      <c r="B1135" s="89"/>
      <c r="C1135" s="89"/>
      <c r="D1135" s="18">
        <f t="shared" si="295"/>
        <v>0</v>
      </c>
      <c r="E1135" s="18">
        <f>B1135*A1121</f>
        <v>0</v>
      </c>
      <c r="F1135" s="18">
        <f t="shared" si="296"/>
        <v>0</v>
      </c>
      <c r="G1135" s="143">
        <f>F1137/A1121</f>
        <v>0</v>
      </c>
      <c r="H1135" s="18"/>
      <c r="I1135" s="89">
        <f t="shared" si="297"/>
        <v>0</v>
      </c>
      <c r="J1135" s="3"/>
      <c r="K1135" s="3">
        <f t="shared" si="298"/>
        <v>0</v>
      </c>
      <c r="L1135" s="3"/>
    </row>
    <row r="1136" ht="15.75" customHeight="1">
      <c r="A1136" s="31"/>
      <c r="B1136" s="89"/>
      <c r="C1136" s="89"/>
      <c r="D1136" s="18">
        <f t="shared" si="295"/>
        <v>0</v>
      </c>
      <c r="E1136" s="18">
        <f>B1136*A1121</f>
        <v>0</v>
      </c>
      <c r="F1136" s="18">
        <f t="shared" si="296"/>
        <v>0</v>
      </c>
      <c r="G1136" s="142"/>
      <c r="H1136" s="18"/>
      <c r="I1136" s="89">
        <f t="shared" si="297"/>
        <v>0</v>
      </c>
      <c r="J1136" s="3"/>
      <c r="K1136" s="3">
        <f t="shared" si="298"/>
        <v>0</v>
      </c>
      <c r="L1136" s="3"/>
    </row>
    <row r="1137" ht="15.75" customHeight="1">
      <c r="A1137" s="4" t="s">
        <v>495</v>
      </c>
      <c r="B1137" s="97">
        <f>SUM(B1123:B1136)</f>
        <v>0</v>
      </c>
      <c r="C1137" s="96"/>
      <c r="D1137" s="97">
        <f t="shared" ref="D1137:F1137" si="299">SUM(D1123:D1136)</f>
        <v>0</v>
      </c>
      <c r="E1137" s="97">
        <f t="shared" si="299"/>
        <v>0</v>
      </c>
      <c r="F1137" s="97">
        <f t="shared" si="299"/>
        <v>0</v>
      </c>
      <c r="G1137" s="87"/>
      <c r="H1137" s="96"/>
      <c r="I1137" s="97">
        <f t="shared" ref="I1137:L1137" si="300">SUM(I1123:I1136)</f>
        <v>0</v>
      </c>
      <c r="J1137" s="98">
        <f t="shared" si="300"/>
        <v>0</v>
      </c>
      <c r="K1137" s="98">
        <f t="shared" si="300"/>
        <v>0</v>
      </c>
      <c r="L1137" s="98">
        <f t="shared" si="300"/>
        <v>0</v>
      </c>
    </row>
    <row r="1138" ht="15.75" customHeight="1">
      <c r="A1138" s="8"/>
      <c r="B1138" s="184"/>
      <c r="C1138" s="100"/>
      <c r="D1138" s="100"/>
      <c r="E1138" s="100"/>
      <c r="F1138" s="100"/>
      <c r="G1138" s="100"/>
      <c r="H1138" s="100"/>
      <c r="I1138" s="101" t="s">
        <v>496</v>
      </c>
      <c r="J1138" s="100"/>
      <c r="K1138" s="100"/>
      <c r="L1138" s="101" t="s">
        <v>497</v>
      </c>
    </row>
    <row r="1139" ht="15.75" customHeight="1">
      <c r="A1139" s="8"/>
      <c r="B1139" s="184"/>
      <c r="C1139" s="100"/>
      <c r="D1139" s="100"/>
      <c r="E1139" s="100"/>
      <c r="F1139" s="100"/>
      <c r="G1139" s="100"/>
      <c r="H1139" s="100"/>
      <c r="I1139" s="104">
        <f>G1135*A1121</f>
        <v>0</v>
      </c>
      <c r="J1139" s="100"/>
      <c r="K1139" s="100"/>
      <c r="L1139" s="104"/>
    </row>
    <row r="1140" ht="15.75" customHeight="1">
      <c r="A1140" s="8"/>
      <c r="B1140" s="34"/>
      <c r="C1140" s="8"/>
      <c r="D1140" s="8"/>
      <c r="E1140" s="8"/>
      <c r="F1140" s="8"/>
      <c r="G1140" s="8"/>
      <c r="H1140" s="8"/>
      <c r="I1140" s="8"/>
      <c r="J1140" s="8"/>
      <c r="K1140" s="8"/>
      <c r="L1140" s="8"/>
    </row>
    <row r="1141" ht="15.75" customHeight="1">
      <c r="A1141" s="8"/>
      <c r="B1141" s="34"/>
      <c r="C1141" s="8"/>
      <c r="D1141" s="8"/>
      <c r="E1141" s="8"/>
      <c r="F1141" s="8"/>
      <c r="G1141" s="8"/>
      <c r="H1141" s="8"/>
      <c r="I1141" s="8"/>
      <c r="J1141" s="8"/>
      <c r="K1141" s="8"/>
      <c r="L1141" s="8"/>
    </row>
    <row r="1142" ht="15.75" customHeight="1">
      <c r="A1142" s="66"/>
      <c r="B1142" s="75"/>
      <c r="C1142" s="75"/>
      <c r="D1142" s="75"/>
      <c r="E1142" s="75"/>
      <c r="F1142" s="75"/>
      <c r="G1142" s="75"/>
      <c r="H1142" s="75"/>
      <c r="I1142" s="75"/>
      <c r="J1142" s="75"/>
      <c r="K1142" s="75"/>
      <c r="L1142" s="76"/>
    </row>
    <row r="1143" ht="15.75" customHeight="1">
      <c r="A1143" s="78" t="s">
        <v>478</v>
      </c>
      <c r="B1143" s="79" t="s">
        <v>479</v>
      </c>
      <c r="C1143" s="75"/>
      <c r="D1143" s="76"/>
      <c r="E1143" s="80" t="s">
        <v>480</v>
      </c>
      <c r="F1143" s="75"/>
      <c r="G1143" s="76"/>
      <c r="H1143" s="79" t="s">
        <v>481</v>
      </c>
      <c r="I1143" s="75"/>
      <c r="J1143" s="75"/>
      <c r="K1143" s="75"/>
      <c r="L1143" s="76"/>
    </row>
    <row r="1144" ht="15.75" customHeight="1">
      <c r="A1144" s="177">
        <v>4.0</v>
      </c>
      <c r="B1144" s="82" t="s">
        <v>482</v>
      </c>
      <c r="C1144" s="82" t="s">
        <v>483</v>
      </c>
      <c r="D1144" s="82" t="s">
        <v>484</v>
      </c>
      <c r="E1144" s="82" t="s">
        <v>485</v>
      </c>
      <c r="F1144" s="82" t="s">
        <v>484</v>
      </c>
      <c r="G1144" s="82" t="s">
        <v>524</v>
      </c>
      <c r="H1144" s="82" t="s">
        <v>486</v>
      </c>
      <c r="I1144" s="82" t="s">
        <v>487</v>
      </c>
      <c r="J1144" s="147" t="s">
        <v>488</v>
      </c>
      <c r="K1144" s="85" t="s">
        <v>489</v>
      </c>
      <c r="L1144" s="85" t="s">
        <v>490</v>
      </c>
    </row>
    <row r="1145" ht="15.75" customHeight="1">
      <c r="A1145" s="86" t="s">
        <v>491</v>
      </c>
      <c r="B1145" s="87"/>
      <c r="C1145" s="87"/>
      <c r="D1145" s="87"/>
      <c r="E1145" s="87"/>
      <c r="F1145" s="87"/>
      <c r="G1145" s="87"/>
      <c r="H1145" s="87"/>
      <c r="I1145" s="87"/>
      <c r="J1145" s="115"/>
      <c r="K1145" s="87"/>
      <c r="L1145" s="87"/>
    </row>
    <row r="1146" ht="15.75" customHeight="1">
      <c r="A1146" s="2"/>
      <c r="B1146" s="89"/>
      <c r="C1146" s="89"/>
      <c r="D1146" s="18">
        <f t="shared" ref="D1146:D1159" si="301">C1146*B1146</f>
        <v>0</v>
      </c>
      <c r="E1146" s="18">
        <f>B1146*A1144</f>
        <v>0</v>
      </c>
      <c r="F1146" s="18">
        <f t="shared" ref="F1146:F1159" si="302">E1146*C1146</f>
        <v>0</v>
      </c>
      <c r="G1146" s="140">
        <v>0.0</v>
      </c>
      <c r="H1146" s="18"/>
      <c r="I1146" s="89">
        <f t="shared" ref="I1146:I1159" si="303">H1146*E1146</f>
        <v>0</v>
      </c>
      <c r="J1146" s="116"/>
      <c r="K1146" s="3">
        <f t="shared" ref="K1146:K1159" si="304">J1146*I1146</f>
        <v>0</v>
      </c>
      <c r="L1146" s="3"/>
    </row>
    <row r="1147" ht="15.75" customHeight="1">
      <c r="A1147" s="2"/>
      <c r="B1147" s="89"/>
      <c r="C1147" s="89"/>
      <c r="D1147" s="18">
        <f t="shared" si="301"/>
        <v>0</v>
      </c>
      <c r="E1147" s="18">
        <f>B1147*A1144</f>
        <v>0</v>
      </c>
      <c r="F1147" s="18">
        <f t="shared" si="302"/>
        <v>0</v>
      </c>
      <c r="G1147" s="87"/>
      <c r="H1147" s="18"/>
      <c r="I1147" s="89">
        <f t="shared" si="303"/>
        <v>0</v>
      </c>
      <c r="J1147" s="116"/>
      <c r="K1147" s="3">
        <f t="shared" si="304"/>
        <v>0</v>
      </c>
      <c r="L1147" s="3"/>
    </row>
    <row r="1148" ht="15.75" customHeight="1">
      <c r="A1148" s="2"/>
      <c r="B1148" s="18"/>
      <c r="C1148" s="18"/>
      <c r="D1148" s="18">
        <f t="shared" si="301"/>
        <v>0</v>
      </c>
      <c r="E1148" s="18">
        <f>B1148*A1144</f>
        <v>0</v>
      </c>
      <c r="F1148" s="18">
        <f t="shared" si="302"/>
        <v>0</v>
      </c>
      <c r="G1148" s="148" t="s">
        <v>527</v>
      </c>
      <c r="H1148" s="18"/>
      <c r="I1148" s="89">
        <f t="shared" si="303"/>
        <v>0</v>
      </c>
      <c r="J1148" s="116"/>
      <c r="K1148" s="3">
        <f t="shared" si="304"/>
        <v>0</v>
      </c>
      <c r="L1148" s="3"/>
    </row>
    <row r="1149" ht="15.75" customHeight="1">
      <c r="A1149" s="2"/>
      <c r="B1149" s="18"/>
      <c r="C1149" s="18"/>
      <c r="D1149" s="18">
        <f t="shared" si="301"/>
        <v>0</v>
      </c>
      <c r="E1149" s="18">
        <f>B1149*A1144</f>
        <v>0</v>
      </c>
      <c r="F1149" s="18">
        <f t="shared" si="302"/>
        <v>0</v>
      </c>
      <c r="G1149" s="142"/>
      <c r="H1149" s="18"/>
      <c r="I1149" s="89">
        <f t="shared" si="303"/>
        <v>0</v>
      </c>
      <c r="J1149" s="116"/>
      <c r="K1149" s="3">
        <f t="shared" si="304"/>
        <v>0</v>
      </c>
      <c r="L1149" s="3"/>
    </row>
    <row r="1150" ht="15.75" customHeight="1">
      <c r="A1150" s="2"/>
      <c r="B1150" s="18"/>
      <c r="C1150" s="18"/>
      <c r="D1150" s="18">
        <f t="shared" si="301"/>
        <v>0</v>
      </c>
      <c r="E1150" s="18">
        <f>B1150*A1144</f>
        <v>0</v>
      </c>
      <c r="F1150" s="18">
        <f t="shared" si="302"/>
        <v>0</v>
      </c>
      <c r="G1150" s="142"/>
      <c r="H1150" s="18"/>
      <c r="I1150" s="89">
        <f t="shared" si="303"/>
        <v>0</v>
      </c>
      <c r="J1150" s="116"/>
      <c r="K1150" s="3">
        <f t="shared" si="304"/>
        <v>0</v>
      </c>
      <c r="L1150" s="3"/>
    </row>
    <row r="1151" ht="15.75" customHeight="1">
      <c r="A1151" s="2"/>
      <c r="B1151" s="18"/>
      <c r="C1151" s="18"/>
      <c r="D1151" s="18">
        <f t="shared" si="301"/>
        <v>0</v>
      </c>
      <c r="E1151" s="18">
        <f>B1151*A1144</f>
        <v>0</v>
      </c>
      <c r="F1151" s="18">
        <f t="shared" si="302"/>
        <v>0</v>
      </c>
      <c r="G1151" s="87"/>
      <c r="H1151" s="18"/>
      <c r="I1151" s="89">
        <f t="shared" si="303"/>
        <v>0</v>
      </c>
      <c r="J1151" s="116"/>
      <c r="K1151" s="3">
        <f t="shared" si="304"/>
        <v>0</v>
      </c>
      <c r="L1151" s="3"/>
    </row>
    <row r="1152" ht="15.75" customHeight="1">
      <c r="A1152" s="2"/>
      <c r="B1152" s="18"/>
      <c r="C1152" s="18"/>
      <c r="D1152" s="18">
        <f t="shared" si="301"/>
        <v>0</v>
      </c>
      <c r="E1152" s="18">
        <f>B1152*A1144</f>
        <v>0</v>
      </c>
      <c r="F1152" s="18">
        <f t="shared" si="302"/>
        <v>0</v>
      </c>
      <c r="G1152" s="59"/>
      <c r="H1152" s="18"/>
      <c r="I1152" s="89">
        <f t="shared" si="303"/>
        <v>0</v>
      </c>
      <c r="J1152" s="116"/>
      <c r="K1152" s="3">
        <f t="shared" si="304"/>
        <v>0</v>
      </c>
      <c r="L1152" s="3"/>
    </row>
    <row r="1153" ht="15.75" customHeight="1">
      <c r="A1153" s="2"/>
      <c r="B1153" s="89"/>
      <c r="C1153" s="89"/>
      <c r="D1153" s="18">
        <f t="shared" si="301"/>
        <v>0</v>
      </c>
      <c r="E1153" s="18">
        <f>B1153*A1144</f>
        <v>0</v>
      </c>
      <c r="F1153" s="18">
        <f t="shared" si="302"/>
        <v>0</v>
      </c>
      <c r="G1153" s="148" t="s">
        <v>528</v>
      </c>
      <c r="H1153" s="18"/>
      <c r="I1153" s="89">
        <f t="shared" si="303"/>
        <v>0</v>
      </c>
      <c r="J1153" s="116"/>
      <c r="K1153" s="3">
        <f t="shared" si="304"/>
        <v>0</v>
      </c>
      <c r="L1153" s="3"/>
    </row>
    <row r="1154" ht="15.75" customHeight="1">
      <c r="A1154" s="2"/>
      <c r="B1154" s="89"/>
      <c r="C1154" s="89"/>
      <c r="D1154" s="18">
        <f t="shared" si="301"/>
        <v>0</v>
      </c>
      <c r="E1154" s="18">
        <f>B1154*A1144</f>
        <v>0</v>
      </c>
      <c r="F1154" s="18">
        <f t="shared" si="302"/>
        <v>0</v>
      </c>
      <c r="G1154" s="142"/>
      <c r="H1154" s="18"/>
      <c r="I1154" s="89">
        <f t="shared" si="303"/>
        <v>0</v>
      </c>
      <c r="J1154" s="116"/>
      <c r="K1154" s="3">
        <f t="shared" si="304"/>
        <v>0</v>
      </c>
      <c r="L1154" s="3"/>
    </row>
    <row r="1155" ht="15.75" customHeight="1">
      <c r="A1155" s="1"/>
      <c r="B1155" s="89"/>
      <c r="C1155" s="89"/>
      <c r="D1155" s="18">
        <f t="shared" si="301"/>
        <v>0</v>
      </c>
      <c r="E1155" s="18">
        <f>B1155*A1144</f>
        <v>0</v>
      </c>
      <c r="F1155" s="18">
        <f t="shared" si="302"/>
        <v>0</v>
      </c>
      <c r="G1155" s="142"/>
      <c r="H1155" s="18"/>
      <c r="I1155" s="89">
        <f t="shared" si="303"/>
        <v>0</v>
      </c>
      <c r="J1155" s="116"/>
      <c r="K1155" s="3">
        <f t="shared" si="304"/>
        <v>0</v>
      </c>
      <c r="L1155" s="3"/>
    </row>
    <row r="1156" ht="15.75" customHeight="1">
      <c r="A1156" s="1"/>
      <c r="B1156" s="89"/>
      <c r="C1156" s="89"/>
      <c r="D1156" s="18">
        <f t="shared" si="301"/>
        <v>0</v>
      </c>
      <c r="E1156" s="18">
        <f>B1156*A1144</f>
        <v>0</v>
      </c>
      <c r="F1156" s="18">
        <f t="shared" si="302"/>
        <v>0</v>
      </c>
      <c r="G1156" s="142"/>
      <c r="H1156" s="18"/>
      <c r="I1156" s="89">
        <f t="shared" si="303"/>
        <v>0</v>
      </c>
      <c r="J1156" s="116"/>
      <c r="K1156" s="3">
        <f t="shared" si="304"/>
        <v>0</v>
      </c>
      <c r="L1156" s="3"/>
    </row>
    <row r="1157" ht="15.75" customHeight="1">
      <c r="A1157" s="31"/>
      <c r="B1157" s="89"/>
      <c r="C1157" s="89"/>
      <c r="D1157" s="95">
        <f t="shared" si="301"/>
        <v>0</v>
      </c>
      <c r="E1157" s="95">
        <f>B1157*A1144</f>
        <v>0</v>
      </c>
      <c r="F1157" s="18">
        <f t="shared" si="302"/>
        <v>0</v>
      </c>
      <c r="G1157" s="87"/>
      <c r="H1157" s="18"/>
      <c r="I1157" s="89">
        <f t="shared" si="303"/>
        <v>0</v>
      </c>
      <c r="J1157" s="118"/>
      <c r="K1157" s="3">
        <f t="shared" si="304"/>
        <v>0</v>
      </c>
      <c r="L1157" s="3"/>
    </row>
    <row r="1158" ht="15.75" customHeight="1">
      <c r="A1158" s="31"/>
      <c r="B1158" s="89"/>
      <c r="C1158" s="89"/>
      <c r="D1158" s="18">
        <f t="shared" si="301"/>
        <v>0</v>
      </c>
      <c r="E1158" s="18">
        <f>B1158*A1144</f>
        <v>0</v>
      </c>
      <c r="F1158" s="18">
        <f t="shared" si="302"/>
        <v>0</v>
      </c>
      <c r="G1158" s="143">
        <f>F1160/A1144</f>
        <v>0</v>
      </c>
      <c r="H1158" s="18"/>
      <c r="I1158" s="89">
        <f t="shared" si="303"/>
        <v>0</v>
      </c>
      <c r="J1158" s="3"/>
      <c r="K1158" s="3">
        <f t="shared" si="304"/>
        <v>0</v>
      </c>
      <c r="L1158" s="3"/>
    </row>
    <row r="1159" ht="15.75" customHeight="1">
      <c r="A1159" s="31"/>
      <c r="B1159" s="89"/>
      <c r="C1159" s="89"/>
      <c r="D1159" s="18">
        <f t="shared" si="301"/>
        <v>0</v>
      </c>
      <c r="E1159" s="18">
        <f>B1159*A1144</f>
        <v>0</v>
      </c>
      <c r="F1159" s="18">
        <f t="shared" si="302"/>
        <v>0</v>
      </c>
      <c r="G1159" s="142"/>
      <c r="H1159" s="18"/>
      <c r="I1159" s="89">
        <f t="shared" si="303"/>
        <v>0</v>
      </c>
      <c r="J1159" s="3"/>
      <c r="K1159" s="3">
        <f t="shared" si="304"/>
        <v>0</v>
      </c>
      <c r="L1159" s="3"/>
    </row>
    <row r="1160" ht="15.75" customHeight="1">
      <c r="A1160" s="4" t="s">
        <v>495</v>
      </c>
      <c r="B1160" s="97">
        <f>SUM(B1146:B1159)</f>
        <v>0</v>
      </c>
      <c r="C1160" s="96"/>
      <c r="D1160" s="97">
        <f t="shared" ref="D1160:F1160" si="305">SUM(D1146:D1159)</f>
        <v>0</v>
      </c>
      <c r="E1160" s="97">
        <f t="shared" si="305"/>
        <v>0</v>
      </c>
      <c r="F1160" s="97">
        <f t="shared" si="305"/>
        <v>0</v>
      </c>
      <c r="G1160" s="87"/>
      <c r="H1160" s="96"/>
      <c r="I1160" s="97">
        <f t="shared" ref="I1160:L1160" si="306">SUM(I1146:I1159)</f>
        <v>0</v>
      </c>
      <c r="J1160" s="98">
        <f t="shared" si="306"/>
        <v>0</v>
      </c>
      <c r="K1160" s="98">
        <f t="shared" si="306"/>
        <v>0</v>
      </c>
      <c r="L1160" s="98">
        <f t="shared" si="306"/>
        <v>0</v>
      </c>
    </row>
    <row r="1161" ht="15.75" customHeight="1">
      <c r="A1161" s="8"/>
      <c r="B1161" s="184"/>
      <c r="C1161" s="100"/>
      <c r="D1161" s="100"/>
      <c r="E1161" s="100"/>
      <c r="F1161" s="100"/>
      <c r="G1161" s="100"/>
      <c r="H1161" s="100"/>
      <c r="I1161" s="101" t="s">
        <v>496</v>
      </c>
      <c r="J1161" s="100"/>
      <c r="K1161" s="100"/>
      <c r="L1161" s="101" t="s">
        <v>497</v>
      </c>
    </row>
    <row r="1162" ht="15.75" customHeight="1">
      <c r="A1162" s="8"/>
      <c r="B1162" s="184"/>
      <c r="C1162" s="100"/>
      <c r="D1162" s="100"/>
      <c r="E1162" s="100"/>
      <c r="F1162" s="100"/>
      <c r="G1162" s="100"/>
      <c r="H1162" s="100"/>
      <c r="I1162" s="104">
        <f>G1158*A1144</f>
        <v>0</v>
      </c>
      <c r="J1162" s="100"/>
      <c r="K1162" s="100"/>
      <c r="L1162" s="104"/>
    </row>
    <row r="1163" ht="15.75" customHeight="1">
      <c r="A1163" s="8"/>
      <c r="B1163" s="34"/>
      <c r="C1163" s="8"/>
      <c r="D1163" s="8"/>
      <c r="E1163" s="8"/>
      <c r="F1163" s="8"/>
      <c r="G1163" s="8"/>
      <c r="H1163" s="8"/>
      <c r="I1163" s="8"/>
      <c r="J1163" s="8"/>
      <c r="K1163" s="8"/>
      <c r="L1163" s="8"/>
    </row>
    <row r="1164" ht="15.75" customHeight="1">
      <c r="A1164" s="8"/>
      <c r="B1164" s="34"/>
      <c r="C1164" s="8"/>
      <c r="D1164" s="8"/>
      <c r="E1164" s="8"/>
      <c r="F1164" s="8"/>
      <c r="G1164" s="8"/>
      <c r="H1164" s="8"/>
      <c r="I1164" s="8"/>
      <c r="J1164" s="8"/>
      <c r="K1164" s="8"/>
      <c r="L1164" s="8"/>
    </row>
    <row r="1165" ht="15.75" customHeight="1">
      <c r="A1165" s="78" t="s">
        <v>478</v>
      </c>
      <c r="B1165" s="79" t="s">
        <v>479</v>
      </c>
      <c r="C1165" s="75"/>
      <c r="D1165" s="76"/>
      <c r="E1165" s="80" t="s">
        <v>480</v>
      </c>
      <c r="F1165" s="75"/>
      <c r="G1165" s="76"/>
      <c r="H1165" s="79" t="s">
        <v>481</v>
      </c>
      <c r="I1165" s="75"/>
      <c r="J1165" s="75"/>
      <c r="K1165" s="75"/>
      <c r="L1165" s="76"/>
    </row>
    <row r="1166" ht="15.75" customHeight="1">
      <c r="A1166" s="177">
        <v>4.0</v>
      </c>
      <c r="B1166" s="82" t="s">
        <v>482</v>
      </c>
      <c r="C1166" s="82" t="s">
        <v>483</v>
      </c>
      <c r="D1166" s="82" t="s">
        <v>484</v>
      </c>
      <c r="E1166" s="82" t="s">
        <v>485</v>
      </c>
      <c r="F1166" s="82" t="s">
        <v>484</v>
      </c>
      <c r="G1166" s="82" t="s">
        <v>524</v>
      </c>
      <c r="H1166" s="82" t="s">
        <v>486</v>
      </c>
      <c r="I1166" s="82" t="s">
        <v>487</v>
      </c>
      <c r="J1166" s="147" t="s">
        <v>488</v>
      </c>
      <c r="K1166" s="85" t="s">
        <v>489</v>
      </c>
      <c r="L1166" s="85" t="s">
        <v>490</v>
      </c>
    </row>
    <row r="1167" ht="15.75" customHeight="1">
      <c r="A1167" s="86" t="s">
        <v>491</v>
      </c>
      <c r="B1167" s="87"/>
      <c r="C1167" s="87"/>
      <c r="D1167" s="87"/>
      <c r="E1167" s="87"/>
      <c r="F1167" s="87"/>
      <c r="G1167" s="87"/>
      <c r="H1167" s="87"/>
      <c r="I1167" s="87"/>
      <c r="J1167" s="115"/>
      <c r="K1167" s="87"/>
      <c r="L1167" s="87"/>
    </row>
    <row r="1168" ht="15.75" customHeight="1">
      <c r="A1168" s="2"/>
      <c r="B1168" s="89"/>
      <c r="C1168" s="89"/>
      <c r="D1168" s="18">
        <f t="shared" ref="D1168:D1181" si="307">C1168*B1168</f>
        <v>0</v>
      </c>
      <c r="E1168" s="18">
        <f>B1168*A1166</f>
        <v>0</v>
      </c>
      <c r="F1168" s="18">
        <f t="shared" ref="F1168:F1181" si="308">E1168*C1168</f>
        <v>0</v>
      </c>
      <c r="G1168" s="140">
        <v>0.0</v>
      </c>
      <c r="H1168" s="18"/>
      <c r="I1168" s="89">
        <f t="shared" ref="I1168:I1181" si="309">H1168*E1168</f>
        <v>0</v>
      </c>
      <c r="J1168" s="116"/>
      <c r="K1168" s="3">
        <f t="shared" ref="K1168:K1181" si="310">J1168*I1168</f>
        <v>0</v>
      </c>
      <c r="L1168" s="3"/>
    </row>
    <row r="1169" ht="15.75" customHeight="1">
      <c r="A1169" s="2"/>
      <c r="B1169" s="89"/>
      <c r="C1169" s="89"/>
      <c r="D1169" s="18">
        <f t="shared" si="307"/>
        <v>0</v>
      </c>
      <c r="E1169" s="18">
        <f>B1169*A1166</f>
        <v>0</v>
      </c>
      <c r="F1169" s="18">
        <f t="shared" si="308"/>
        <v>0</v>
      </c>
      <c r="G1169" s="87"/>
      <c r="H1169" s="18"/>
      <c r="I1169" s="89">
        <f t="shared" si="309"/>
        <v>0</v>
      </c>
      <c r="J1169" s="116"/>
      <c r="K1169" s="3">
        <f t="shared" si="310"/>
        <v>0</v>
      </c>
      <c r="L1169" s="3"/>
    </row>
    <row r="1170" ht="15.75" customHeight="1">
      <c r="A1170" s="2"/>
      <c r="B1170" s="18"/>
      <c r="C1170" s="18"/>
      <c r="D1170" s="18">
        <f t="shared" si="307"/>
        <v>0</v>
      </c>
      <c r="E1170" s="18">
        <f>B1170*A1166</f>
        <v>0</v>
      </c>
      <c r="F1170" s="18">
        <f t="shared" si="308"/>
        <v>0</v>
      </c>
      <c r="G1170" s="148" t="s">
        <v>527</v>
      </c>
      <c r="H1170" s="18"/>
      <c r="I1170" s="89">
        <f t="shared" si="309"/>
        <v>0</v>
      </c>
      <c r="J1170" s="116"/>
      <c r="K1170" s="3">
        <f t="shared" si="310"/>
        <v>0</v>
      </c>
      <c r="L1170" s="3"/>
    </row>
    <row r="1171" ht="15.75" customHeight="1">
      <c r="A1171" s="2"/>
      <c r="B1171" s="18"/>
      <c r="C1171" s="18"/>
      <c r="D1171" s="18">
        <f t="shared" si="307"/>
        <v>0</v>
      </c>
      <c r="E1171" s="18">
        <f>B1171*A1166</f>
        <v>0</v>
      </c>
      <c r="F1171" s="18">
        <f t="shared" si="308"/>
        <v>0</v>
      </c>
      <c r="G1171" s="142"/>
      <c r="H1171" s="18"/>
      <c r="I1171" s="89">
        <f t="shared" si="309"/>
        <v>0</v>
      </c>
      <c r="J1171" s="116"/>
      <c r="K1171" s="3">
        <f t="shared" si="310"/>
        <v>0</v>
      </c>
      <c r="L1171" s="3"/>
    </row>
    <row r="1172" ht="15.75" customHeight="1">
      <c r="A1172" s="2"/>
      <c r="B1172" s="18"/>
      <c r="C1172" s="18"/>
      <c r="D1172" s="18">
        <f t="shared" si="307"/>
        <v>0</v>
      </c>
      <c r="E1172" s="18">
        <f>B1172*A1166</f>
        <v>0</v>
      </c>
      <c r="F1172" s="18">
        <f t="shared" si="308"/>
        <v>0</v>
      </c>
      <c r="G1172" s="142"/>
      <c r="H1172" s="18"/>
      <c r="I1172" s="89">
        <f t="shared" si="309"/>
        <v>0</v>
      </c>
      <c r="J1172" s="116"/>
      <c r="K1172" s="3">
        <f t="shared" si="310"/>
        <v>0</v>
      </c>
      <c r="L1172" s="3"/>
    </row>
    <row r="1173" ht="15.75" customHeight="1">
      <c r="A1173" s="2"/>
      <c r="B1173" s="18"/>
      <c r="C1173" s="18"/>
      <c r="D1173" s="18">
        <f t="shared" si="307"/>
        <v>0</v>
      </c>
      <c r="E1173" s="18">
        <f>B1173*A1166</f>
        <v>0</v>
      </c>
      <c r="F1173" s="18">
        <f t="shared" si="308"/>
        <v>0</v>
      </c>
      <c r="G1173" s="87"/>
      <c r="H1173" s="18"/>
      <c r="I1173" s="89">
        <f t="shared" si="309"/>
        <v>0</v>
      </c>
      <c r="J1173" s="116"/>
      <c r="K1173" s="3">
        <f t="shared" si="310"/>
        <v>0</v>
      </c>
      <c r="L1173" s="3"/>
    </row>
    <row r="1174" ht="15.75" customHeight="1">
      <c r="A1174" s="2"/>
      <c r="B1174" s="18"/>
      <c r="C1174" s="18"/>
      <c r="D1174" s="18">
        <f t="shared" si="307"/>
        <v>0</v>
      </c>
      <c r="E1174" s="18">
        <f>B1174*A1166</f>
        <v>0</v>
      </c>
      <c r="F1174" s="18">
        <f t="shared" si="308"/>
        <v>0</v>
      </c>
      <c r="G1174" s="59"/>
      <c r="H1174" s="18"/>
      <c r="I1174" s="89">
        <f t="shared" si="309"/>
        <v>0</v>
      </c>
      <c r="J1174" s="116"/>
      <c r="K1174" s="3">
        <f t="shared" si="310"/>
        <v>0</v>
      </c>
      <c r="L1174" s="3"/>
    </row>
    <row r="1175" ht="15.75" customHeight="1">
      <c r="A1175" s="2"/>
      <c r="B1175" s="89"/>
      <c r="C1175" s="89"/>
      <c r="D1175" s="18">
        <f t="shared" si="307"/>
        <v>0</v>
      </c>
      <c r="E1175" s="18">
        <f>B1175*A1166</f>
        <v>0</v>
      </c>
      <c r="F1175" s="18">
        <f t="shared" si="308"/>
        <v>0</v>
      </c>
      <c r="G1175" s="148" t="s">
        <v>528</v>
      </c>
      <c r="H1175" s="18"/>
      <c r="I1175" s="89">
        <f t="shared" si="309"/>
        <v>0</v>
      </c>
      <c r="J1175" s="116"/>
      <c r="K1175" s="3">
        <f t="shared" si="310"/>
        <v>0</v>
      </c>
      <c r="L1175" s="3"/>
    </row>
    <row r="1176" ht="15.75" customHeight="1">
      <c r="A1176" s="2"/>
      <c r="B1176" s="89"/>
      <c r="C1176" s="89"/>
      <c r="D1176" s="18">
        <f t="shared" si="307"/>
        <v>0</v>
      </c>
      <c r="E1176" s="18">
        <f>B1176*A1166</f>
        <v>0</v>
      </c>
      <c r="F1176" s="18">
        <f t="shared" si="308"/>
        <v>0</v>
      </c>
      <c r="G1176" s="142"/>
      <c r="H1176" s="18"/>
      <c r="I1176" s="89">
        <f t="shared" si="309"/>
        <v>0</v>
      </c>
      <c r="J1176" s="116"/>
      <c r="K1176" s="3">
        <f t="shared" si="310"/>
        <v>0</v>
      </c>
      <c r="L1176" s="3"/>
    </row>
    <row r="1177" ht="15.75" customHeight="1">
      <c r="A1177" s="1"/>
      <c r="B1177" s="89"/>
      <c r="C1177" s="89"/>
      <c r="D1177" s="18">
        <f t="shared" si="307"/>
        <v>0</v>
      </c>
      <c r="E1177" s="18">
        <f>B1177*A1166</f>
        <v>0</v>
      </c>
      <c r="F1177" s="18">
        <f t="shared" si="308"/>
        <v>0</v>
      </c>
      <c r="G1177" s="142"/>
      <c r="H1177" s="18"/>
      <c r="I1177" s="89">
        <f t="shared" si="309"/>
        <v>0</v>
      </c>
      <c r="J1177" s="116"/>
      <c r="K1177" s="3">
        <f t="shared" si="310"/>
        <v>0</v>
      </c>
      <c r="L1177" s="3"/>
    </row>
    <row r="1178" ht="15.75" customHeight="1">
      <c r="A1178" s="1"/>
      <c r="B1178" s="89"/>
      <c r="C1178" s="89"/>
      <c r="D1178" s="18">
        <f t="shared" si="307"/>
        <v>0</v>
      </c>
      <c r="E1178" s="18">
        <f>B1178*A1166</f>
        <v>0</v>
      </c>
      <c r="F1178" s="18">
        <f t="shared" si="308"/>
        <v>0</v>
      </c>
      <c r="G1178" s="142"/>
      <c r="H1178" s="18"/>
      <c r="I1178" s="89">
        <f t="shared" si="309"/>
        <v>0</v>
      </c>
      <c r="J1178" s="116"/>
      <c r="K1178" s="3">
        <f t="shared" si="310"/>
        <v>0</v>
      </c>
      <c r="L1178" s="3"/>
    </row>
    <row r="1179" ht="15.75" customHeight="1">
      <c r="A1179" s="31"/>
      <c r="B1179" s="89"/>
      <c r="C1179" s="89"/>
      <c r="D1179" s="95">
        <f t="shared" si="307"/>
        <v>0</v>
      </c>
      <c r="E1179" s="95">
        <f>B1179*A1166</f>
        <v>0</v>
      </c>
      <c r="F1179" s="18">
        <f t="shared" si="308"/>
        <v>0</v>
      </c>
      <c r="G1179" s="87"/>
      <c r="H1179" s="18"/>
      <c r="I1179" s="89">
        <f t="shared" si="309"/>
        <v>0</v>
      </c>
      <c r="J1179" s="118"/>
      <c r="K1179" s="3">
        <f t="shared" si="310"/>
        <v>0</v>
      </c>
      <c r="L1179" s="3"/>
    </row>
    <row r="1180" ht="15.75" customHeight="1">
      <c r="A1180" s="31"/>
      <c r="B1180" s="89"/>
      <c r="C1180" s="89"/>
      <c r="D1180" s="18">
        <f t="shared" si="307"/>
        <v>0</v>
      </c>
      <c r="E1180" s="18">
        <f>B1180*A1166</f>
        <v>0</v>
      </c>
      <c r="F1180" s="18">
        <f t="shared" si="308"/>
        <v>0</v>
      </c>
      <c r="G1180" s="143">
        <f>F1182/A1166</f>
        <v>0</v>
      </c>
      <c r="H1180" s="18"/>
      <c r="I1180" s="89">
        <f t="shared" si="309"/>
        <v>0</v>
      </c>
      <c r="J1180" s="3"/>
      <c r="K1180" s="3">
        <f t="shared" si="310"/>
        <v>0</v>
      </c>
      <c r="L1180" s="3"/>
    </row>
    <row r="1181" ht="15.75" customHeight="1">
      <c r="A1181" s="31"/>
      <c r="B1181" s="89"/>
      <c r="C1181" s="89"/>
      <c r="D1181" s="18">
        <f t="shared" si="307"/>
        <v>0</v>
      </c>
      <c r="E1181" s="18">
        <f>B1181*A1166</f>
        <v>0</v>
      </c>
      <c r="F1181" s="18">
        <f t="shared" si="308"/>
        <v>0</v>
      </c>
      <c r="G1181" s="142"/>
      <c r="H1181" s="18"/>
      <c r="I1181" s="89">
        <f t="shared" si="309"/>
        <v>0</v>
      </c>
      <c r="J1181" s="3"/>
      <c r="K1181" s="3">
        <f t="shared" si="310"/>
        <v>0</v>
      </c>
      <c r="L1181" s="3"/>
    </row>
    <row r="1182" ht="15.75" customHeight="1">
      <c r="A1182" s="4" t="s">
        <v>495</v>
      </c>
      <c r="B1182" s="97">
        <f>SUM(B1168:B1181)</f>
        <v>0</v>
      </c>
      <c r="C1182" s="96"/>
      <c r="D1182" s="97">
        <f t="shared" ref="D1182:F1182" si="311">SUM(D1168:D1181)</f>
        <v>0</v>
      </c>
      <c r="E1182" s="97">
        <f t="shared" si="311"/>
        <v>0</v>
      </c>
      <c r="F1182" s="97">
        <f t="shared" si="311"/>
        <v>0</v>
      </c>
      <c r="G1182" s="87"/>
      <c r="H1182" s="96"/>
      <c r="I1182" s="97">
        <f t="shared" ref="I1182:L1182" si="312">SUM(I1168:I1181)</f>
        <v>0</v>
      </c>
      <c r="J1182" s="98">
        <f t="shared" si="312"/>
        <v>0</v>
      </c>
      <c r="K1182" s="98">
        <f t="shared" si="312"/>
        <v>0</v>
      </c>
      <c r="L1182" s="98">
        <f t="shared" si="312"/>
        <v>0</v>
      </c>
    </row>
    <row r="1183" ht="15.75" customHeight="1">
      <c r="A1183" s="8"/>
      <c r="B1183" s="184"/>
      <c r="C1183" s="100"/>
      <c r="D1183" s="100"/>
      <c r="E1183" s="100"/>
      <c r="F1183" s="100"/>
      <c r="G1183" s="100"/>
      <c r="H1183" s="100"/>
      <c r="I1183" s="101" t="s">
        <v>496</v>
      </c>
      <c r="J1183" s="100"/>
      <c r="K1183" s="100"/>
      <c r="L1183" s="101" t="s">
        <v>497</v>
      </c>
    </row>
    <row r="1184" ht="15.75" customHeight="1">
      <c r="A1184" s="8"/>
      <c r="B1184" s="184"/>
      <c r="C1184" s="100"/>
      <c r="D1184" s="100"/>
      <c r="E1184" s="100"/>
      <c r="F1184" s="100"/>
      <c r="G1184" s="100"/>
      <c r="H1184" s="100"/>
      <c r="I1184" s="104">
        <f>G1180*A1166</f>
        <v>0</v>
      </c>
      <c r="J1184" s="100"/>
      <c r="K1184" s="100"/>
      <c r="L1184" s="104"/>
    </row>
    <row r="1185" ht="15.75" customHeight="1">
      <c r="A1185" s="8"/>
      <c r="B1185" s="34"/>
      <c r="C1185" s="8"/>
      <c r="D1185" s="8"/>
      <c r="E1185" s="8"/>
      <c r="F1185" s="8"/>
      <c r="G1185" s="8"/>
      <c r="H1185" s="8"/>
      <c r="I1185" s="8"/>
      <c r="J1185" s="8"/>
      <c r="K1185" s="8"/>
      <c r="L1185" s="8"/>
    </row>
    <row r="1186" ht="15.75" customHeight="1">
      <c r="A1186" s="8"/>
      <c r="B1186" s="34"/>
      <c r="C1186" s="8"/>
      <c r="D1186" s="8"/>
      <c r="E1186" s="8"/>
      <c r="F1186" s="8"/>
      <c r="G1186" s="8"/>
      <c r="H1186" s="8"/>
      <c r="I1186" s="8"/>
      <c r="J1186" s="8"/>
      <c r="K1186" s="8"/>
      <c r="L1186" s="8"/>
    </row>
    <row r="1187" ht="15.75" customHeight="1">
      <c r="A1187" s="66"/>
      <c r="B1187" s="75"/>
      <c r="C1187" s="75"/>
      <c r="D1187" s="75"/>
      <c r="E1187" s="75"/>
      <c r="F1187" s="75"/>
      <c r="G1187" s="75"/>
      <c r="H1187" s="75"/>
      <c r="I1187" s="75"/>
      <c r="J1187" s="75"/>
      <c r="K1187" s="75"/>
      <c r="L1187" s="76"/>
    </row>
    <row r="1188" ht="15.75" customHeight="1">
      <c r="A1188" s="78" t="s">
        <v>478</v>
      </c>
      <c r="B1188" s="79" t="s">
        <v>479</v>
      </c>
      <c r="C1188" s="75"/>
      <c r="D1188" s="76"/>
      <c r="E1188" s="80" t="s">
        <v>480</v>
      </c>
      <c r="F1188" s="75"/>
      <c r="G1188" s="76"/>
      <c r="H1188" s="79" t="s">
        <v>481</v>
      </c>
      <c r="I1188" s="75"/>
      <c r="J1188" s="75"/>
      <c r="K1188" s="75"/>
      <c r="L1188" s="76"/>
    </row>
    <row r="1189" ht="15.75" customHeight="1">
      <c r="A1189" s="177">
        <v>4.0</v>
      </c>
      <c r="B1189" s="82" t="s">
        <v>482</v>
      </c>
      <c r="C1189" s="82" t="s">
        <v>483</v>
      </c>
      <c r="D1189" s="82" t="s">
        <v>484</v>
      </c>
      <c r="E1189" s="82" t="s">
        <v>485</v>
      </c>
      <c r="F1189" s="82" t="s">
        <v>484</v>
      </c>
      <c r="G1189" s="82" t="s">
        <v>524</v>
      </c>
      <c r="H1189" s="82" t="s">
        <v>486</v>
      </c>
      <c r="I1189" s="82" t="s">
        <v>487</v>
      </c>
      <c r="J1189" s="147" t="s">
        <v>488</v>
      </c>
      <c r="K1189" s="85" t="s">
        <v>489</v>
      </c>
      <c r="L1189" s="85" t="s">
        <v>490</v>
      </c>
    </row>
    <row r="1190" ht="15.75" customHeight="1">
      <c r="A1190" s="86" t="s">
        <v>491</v>
      </c>
      <c r="B1190" s="87"/>
      <c r="C1190" s="87"/>
      <c r="D1190" s="87"/>
      <c r="E1190" s="87"/>
      <c r="F1190" s="87"/>
      <c r="G1190" s="87"/>
      <c r="H1190" s="87"/>
      <c r="I1190" s="87"/>
      <c r="J1190" s="115"/>
      <c r="K1190" s="87"/>
      <c r="L1190" s="87"/>
    </row>
    <row r="1191" ht="15.75" customHeight="1">
      <c r="A1191" s="2"/>
      <c r="B1191" s="89"/>
      <c r="C1191" s="89"/>
      <c r="D1191" s="18">
        <f t="shared" ref="D1191:D1204" si="313">C1191*B1191</f>
        <v>0</v>
      </c>
      <c r="E1191" s="18">
        <f>B1191*A1189</f>
        <v>0</v>
      </c>
      <c r="F1191" s="18">
        <f t="shared" ref="F1191:F1204" si="314">E1191*C1191</f>
        <v>0</v>
      </c>
      <c r="G1191" s="140">
        <v>0.0</v>
      </c>
      <c r="H1191" s="18"/>
      <c r="I1191" s="89">
        <f t="shared" ref="I1191:I1204" si="315">H1191*E1191</f>
        <v>0</v>
      </c>
      <c r="J1191" s="116"/>
      <c r="K1191" s="3">
        <f t="shared" ref="K1191:K1204" si="316">J1191*I1191</f>
        <v>0</v>
      </c>
      <c r="L1191" s="3"/>
    </row>
    <row r="1192" ht="15.75" customHeight="1">
      <c r="A1192" s="2"/>
      <c r="B1192" s="89"/>
      <c r="C1192" s="89"/>
      <c r="D1192" s="18">
        <f t="shared" si="313"/>
        <v>0</v>
      </c>
      <c r="E1192" s="18">
        <f>B1192*A1189</f>
        <v>0</v>
      </c>
      <c r="F1192" s="18">
        <f t="shared" si="314"/>
        <v>0</v>
      </c>
      <c r="G1192" s="87"/>
      <c r="H1192" s="18"/>
      <c r="I1192" s="89">
        <f t="shared" si="315"/>
        <v>0</v>
      </c>
      <c r="J1192" s="116"/>
      <c r="K1192" s="3">
        <f t="shared" si="316"/>
        <v>0</v>
      </c>
      <c r="L1192" s="3"/>
    </row>
    <row r="1193" ht="15.75" customHeight="1">
      <c r="A1193" s="2"/>
      <c r="B1193" s="18"/>
      <c r="C1193" s="18"/>
      <c r="D1193" s="18">
        <f t="shared" si="313"/>
        <v>0</v>
      </c>
      <c r="E1193" s="18">
        <f>B1193*A1189</f>
        <v>0</v>
      </c>
      <c r="F1193" s="18">
        <f t="shared" si="314"/>
        <v>0</v>
      </c>
      <c r="G1193" s="148" t="s">
        <v>527</v>
      </c>
      <c r="H1193" s="18"/>
      <c r="I1193" s="89">
        <f t="shared" si="315"/>
        <v>0</v>
      </c>
      <c r="J1193" s="116"/>
      <c r="K1193" s="3">
        <f t="shared" si="316"/>
        <v>0</v>
      </c>
      <c r="L1193" s="3"/>
    </row>
    <row r="1194" ht="15.75" customHeight="1">
      <c r="A1194" s="2"/>
      <c r="B1194" s="18"/>
      <c r="C1194" s="18"/>
      <c r="D1194" s="18">
        <f t="shared" si="313"/>
        <v>0</v>
      </c>
      <c r="E1194" s="18">
        <f>B1194*A1189</f>
        <v>0</v>
      </c>
      <c r="F1194" s="18">
        <f t="shared" si="314"/>
        <v>0</v>
      </c>
      <c r="G1194" s="142"/>
      <c r="H1194" s="18"/>
      <c r="I1194" s="89">
        <f t="shared" si="315"/>
        <v>0</v>
      </c>
      <c r="J1194" s="116"/>
      <c r="K1194" s="3">
        <f t="shared" si="316"/>
        <v>0</v>
      </c>
      <c r="L1194" s="3"/>
    </row>
    <row r="1195" ht="15.75" customHeight="1">
      <c r="A1195" s="2"/>
      <c r="B1195" s="18"/>
      <c r="C1195" s="18"/>
      <c r="D1195" s="18">
        <f t="shared" si="313"/>
        <v>0</v>
      </c>
      <c r="E1195" s="18">
        <f>B1195*A1189</f>
        <v>0</v>
      </c>
      <c r="F1195" s="18">
        <f t="shared" si="314"/>
        <v>0</v>
      </c>
      <c r="G1195" s="142"/>
      <c r="H1195" s="18"/>
      <c r="I1195" s="89">
        <f t="shared" si="315"/>
        <v>0</v>
      </c>
      <c r="J1195" s="116"/>
      <c r="K1195" s="3">
        <f t="shared" si="316"/>
        <v>0</v>
      </c>
      <c r="L1195" s="3"/>
    </row>
    <row r="1196" ht="15.75" customHeight="1">
      <c r="A1196" s="2"/>
      <c r="B1196" s="18"/>
      <c r="C1196" s="18"/>
      <c r="D1196" s="18">
        <f t="shared" si="313"/>
        <v>0</v>
      </c>
      <c r="E1196" s="18">
        <f>B1196*A1189</f>
        <v>0</v>
      </c>
      <c r="F1196" s="18">
        <f t="shared" si="314"/>
        <v>0</v>
      </c>
      <c r="G1196" s="87"/>
      <c r="H1196" s="18"/>
      <c r="I1196" s="89">
        <f t="shared" si="315"/>
        <v>0</v>
      </c>
      <c r="J1196" s="116"/>
      <c r="K1196" s="3">
        <f t="shared" si="316"/>
        <v>0</v>
      </c>
      <c r="L1196" s="3"/>
    </row>
    <row r="1197" ht="15.75" customHeight="1">
      <c r="A1197" s="2"/>
      <c r="B1197" s="18"/>
      <c r="C1197" s="18"/>
      <c r="D1197" s="18">
        <f t="shared" si="313"/>
        <v>0</v>
      </c>
      <c r="E1197" s="18">
        <f>B1197*A1189</f>
        <v>0</v>
      </c>
      <c r="F1197" s="18">
        <f t="shared" si="314"/>
        <v>0</v>
      </c>
      <c r="G1197" s="59"/>
      <c r="H1197" s="18"/>
      <c r="I1197" s="89">
        <f t="shared" si="315"/>
        <v>0</v>
      </c>
      <c r="J1197" s="116"/>
      <c r="K1197" s="3">
        <f t="shared" si="316"/>
        <v>0</v>
      </c>
      <c r="L1197" s="3"/>
    </row>
    <row r="1198" ht="15.75" customHeight="1">
      <c r="A1198" s="2"/>
      <c r="B1198" s="89"/>
      <c r="C1198" s="89"/>
      <c r="D1198" s="18">
        <f t="shared" si="313"/>
        <v>0</v>
      </c>
      <c r="E1198" s="18">
        <f>B1198*A1189</f>
        <v>0</v>
      </c>
      <c r="F1198" s="18">
        <f t="shared" si="314"/>
        <v>0</v>
      </c>
      <c r="G1198" s="148" t="s">
        <v>528</v>
      </c>
      <c r="H1198" s="18"/>
      <c r="I1198" s="89">
        <f t="shared" si="315"/>
        <v>0</v>
      </c>
      <c r="J1198" s="116"/>
      <c r="K1198" s="3">
        <f t="shared" si="316"/>
        <v>0</v>
      </c>
      <c r="L1198" s="3"/>
    </row>
    <row r="1199" ht="15.75" customHeight="1">
      <c r="A1199" s="2"/>
      <c r="B1199" s="89"/>
      <c r="C1199" s="89"/>
      <c r="D1199" s="18">
        <f t="shared" si="313"/>
        <v>0</v>
      </c>
      <c r="E1199" s="18">
        <f>B1199*A1189</f>
        <v>0</v>
      </c>
      <c r="F1199" s="18">
        <f t="shared" si="314"/>
        <v>0</v>
      </c>
      <c r="G1199" s="142"/>
      <c r="H1199" s="18"/>
      <c r="I1199" s="89">
        <f t="shared" si="315"/>
        <v>0</v>
      </c>
      <c r="J1199" s="116"/>
      <c r="K1199" s="3">
        <f t="shared" si="316"/>
        <v>0</v>
      </c>
      <c r="L1199" s="3"/>
    </row>
    <row r="1200" ht="15.75" customHeight="1">
      <c r="A1200" s="1"/>
      <c r="B1200" s="89"/>
      <c r="C1200" s="89"/>
      <c r="D1200" s="18">
        <f t="shared" si="313"/>
        <v>0</v>
      </c>
      <c r="E1200" s="18">
        <f>B1200*A1189</f>
        <v>0</v>
      </c>
      <c r="F1200" s="18">
        <f t="shared" si="314"/>
        <v>0</v>
      </c>
      <c r="G1200" s="142"/>
      <c r="H1200" s="18"/>
      <c r="I1200" s="89">
        <f t="shared" si="315"/>
        <v>0</v>
      </c>
      <c r="J1200" s="116"/>
      <c r="K1200" s="3">
        <f t="shared" si="316"/>
        <v>0</v>
      </c>
      <c r="L1200" s="3"/>
    </row>
    <row r="1201" ht="15.75" customHeight="1">
      <c r="A1201" s="1"/>
      <c r="B1201" s="89"/>
      <c r="C1201" s="89"/>
      <c r="D1201" s="18">
        <f t="shared" si="313"/>
        <v>0</v>
      </c>
      <c r="E1201" s="18">
        <f>B1201*A1189</f>
        <v>0</v>
      </c>
      <c r="F1201" s="18">
        <f t="shared" si="314"/>
        <v>0</v>
      </c>
      <c r="G1201" s="142"/>
      <c r="H1201" s="18"/>
      <c r="I1201" s="89">
        <f t="shared" si="315"/>
        <v>0</v>
      </c>
      <c r="J1201" s="116"/>
      <c r="K1201" s="3">
        <f t="shared" si="316"/>
        <v>0</v>
      </c>
      <c r="L1201" s="3"/>
    </row>
    <row r="1202" ht="15.75" customHeight="1">
      <c r="A1202" s="31"/>
      <c r="B1202" s="89"/>
      <c r="C1202" s="89"/>
      <c r="D1202" s="95">
        <f t="shared" si="313"/>
        <v>0</v>
      </c>
      <c r="E1202" s="95">
        <f>B1202*A1189</f>
        <v>0</v>
      </c>
      <c r="F1202" s="18">
        <f t="shared" si="314"/>
        <v>0</v>
      </c>
      <c r="G1202" s="87"/>
      <c r="H1202" s="18"/>
      <c r="I1202" s="89">
        <f t="shared" si="315"/>
        <v>0</v>
      </c>
      <c r="J1202" s="118"/>
      <c r="K1202" s="3">
        <f t="shared" si="316"/>
        <v>0</v>
      </c>
      <c r="L1202" s="3"/>
    </row>
    <row r="1203" ht="15.75" customHeight="1">
      <c r="A1203" s="31"/>
      <c r="B1203" s="89"/>
      <c r="C1203" s="89"/>
      <c r="D1203" s="18">
        <f t="shared" si="313"/>
        <v>0</v>
      </c>
      <c r="E1203" s="18">
        <f>B1203*A1189</f>
        <v>0</v>
      </c>
      <c r="F1203" s="18">
        <f t="shared" si="314"/>
        <v>0</v>
      </c>
      <c r="G1203" s="143">
        <f>F1205/A1189</f>
        <v>0</v>
      </c>
      <c r="H1203" s="18"/>
      <c r="I1203" s="89">
        <f t="shared" si="315"/>
        <v>0</v>
      </c>
      <c r="J1203" s="3"/>
      <c r="K1203" s="3">
        <f t="shared" si="316"/>
        <v>0</v>
      </c>
      <c r="L1203" s="3"/>
    </row>
    <row r="1204" ht="15.75" customHeight="1">
      <c r="A1204" s="31"/>
      <c r="B1204" s="89"/>
      <c r="C1204" s="89"/>
      <c r="D1204" s="18">
        <f t="shared" si="313"/>
        <v>0</v>
      </c>
      <c r="E1204" s="18">
        <f>B1204*A1189</f>
        <v>0</v>
      </c>
      <c r="F1204" s="18">
        <f t="shared" si="314"/>
        <v>0</v>
      </c>
      <c r="G1204" s="142"/>
      <c r="H1204" s="18"/>
      <c r="I1204" s="89">
        <f t="shared" si="315"/>
        <v>0</v>
      </c>
      <c r="J1204" s="3"/>
      <c r="K1204" s="3">
        <f t="shared" si="316"/>
        <v>0</v>
      </c>
      <c r="L1204" s="3"/>
    </row>
    <row r="1205" ht="15.75" customHeight="1">
      <c r="A1205" s="4" t="s">
        <v>495</v>
      </c>
      <c r="B1205" s="97">
        <f>SUM(B1191:B1204)</f>
        <v>0</v>
      </c>
      <c r="C1205" s="96"/>
      <c r="D1205" s="97">
        <f t="shared" ref="D1205:F1205" si="317">SUM(D1191:D1204)</f>
        <v>0</v>
      </c>
      <c r="E1205" s="97">
        <f t="shared" si="317"/>
        <v>0</v>
      </c>
      <c r="F1205" s="97">
        <f t="shared" si="317"/>
        <v>0</v>
      </c>
      <c r="G1205" s="87"/>
      <c r="H1205" s="96"/>
      <c r="I1205" s="97">
        <f t="shared" ref="I1205:L1205" si="318">SUM(I1191:I1204)</f>
        <v>0</v>
      </c>
      <c r="J1205" s="98">
        <f t="shared" si="318"/>
        <v>0</v>
      </c>
      <c r="K1205" s="98">
        <f t="shared" si="318"/>
        <v>0</v>
      </c>
      <c r="L1205" s="98">
        <f t="shared" si="318"/>
        <v>0</v>
      </c>
    </row>
    <row r="1206" ht="15.75" customHeight="1">
      <c r="A1206" s="8"/>
      <c r="B1206" s="184"/>
      <c r="C1206" s="100"/>
      <c r="D1206" s="100"/>
      <c r="E1206" s="100"/>
      <c r="F1206" s="100"/>
      <c r="G1206" s="100"/>
      <c r="H1206" s="100"/>
      <c r="I1206" s="101" t="s">
        <v>496</v>
      </c>
      <c r="J1206" s="100"/>
      <c r="K1206" s="100"/>
      <c r="L1206" s="101" t="s">
        <v>497</v>
      </c>
    </row>
    <row r="1207" ht="15.75" customHeight="1">
      <c r="A1207" s="8"/>
      <c r="B1207" s="184"/>
      <c r="C1207" s="100"/>
      <c r="D1207" s="100"/>
      <c r="E1207" s="100"/>
      <c r="F1207" s="100"/>
      <c r="G1207" s="100"/>
      <c r="H1207" s="100"/>
      <c r="I1207" s="104">
        <f>G1203*A1189</f>
        <v>0</v>
      </c>
      <c r="J1207" s="100"/>
      <c r="K1207" s="100"/>
      <c r="L1207" s="104"/>
    </row>
    <row r="1208" ht="15.75" customHeight="1">
      <c r="A1208" s="8"/>
      <c r="B1208" s="184"/>
      <c r="C1208" s="100"/>
      <c r="D1208" s="100"/>
      <c r="E1208" s="100"/>
      <c r="F1208" s="100"/>
      <c r="G1208" s="100"/>
      <c r="H1208" s="100"/>
      <c r="I1208" s="107"/>
      <c r="J1208" s="100"/>
      <c r="K1208" s="100"/>
      <c r="L1208" s="107"/>
    </row>
    <row r="1209" ht="15.75" customHeight="1">
      <c r="A1209" s="8"/>
      <c r="B1209" s="34"/>
      <c r="C1209" s="8"/>
      <c r="D1209" s="8"/>
      <c r="E1209" s="8"/>
      <c r="F1209" s="8"/>
      <c r="G1209" s="8"/>
      <c r="H1209" s="8"/>
      <c r="I1209" s="8"/>
      <c r="J1209" s="8"/>
      <c r="K1209" s="8"/>
      <c r="L1209" s="8"/>
    </row>
    <row r="1210" ht="15.75" customHeight="1">
      <c r="A1210" s="66"/>
      <c r="B1210" s="75"/>
      <c r="C1210" s="75"/>
      <c r="D1210" s="75"/>
      <c r="E1210" s="75"/>
      <c r="F1210" s="75"/>
      <c r="G1210" s="75"/>
      <c r="H1210" s="75"/>
      <c r="I1210" s="75"/>
      <c r="J1210" s="75"/>
      <c r="K1210" s="75"/>
      <c r="L1210" s="76"/>
    </row>
    <row r="1211" ht="15.75" customHeight="1">
      <c r="A1211" s="78" t="s">
        <v>478</v>
      </c>
      <c r="B1211" s="79" t="s">
        <v>479</v>
      </c>
      <c r="C1211" s="75"/>
      <c r="D1211" s="76"/>
      <c r="E1211" s="80" t="s">
        <v>480</v>
      </c>
      <c r="F1211" s="75"/>
      <c r="G1211" s="76"/>
      <c r="H1211" s="79" t="s">
        <v>481</v>
      </c>
      <c r="I1211" s="75"/>
      <c r="J1211" s="75"/>
      <c r="K1211" s="75"/>
      <c r="L1211" s="76"/>
    </row>
    <row r="1212" ht="15.75" customHeight="1">
      <c r="A1212" s="177">
        <v>4.0</v>
      </c>
      <c r="B1212" s="82" t="s">
        <v>482</v>
      </c>
      <c r="C1212" s="82" t="s">
        <v>483</v>
      </c>
      <c r="D1212" s="82" t="s">
        <v>484</v>
      </c>
      <c r="E1212" s="82" t="s">
        <v>485</v>
      </c>
      <c r="F1212" s="82" t="s">
        <v>484</v>
      </c>
      <c r="G1212" s="82" t="s">
        <v>524</v>
      </c>
      <c r="H1212" s="82" t="s">
        <v>486</v>
      </c>
      <c r="I1212" s="82" t="s">
        <v>487</v>
      </c>
      <c r="J1212" s="147" t="s">
        <v>488</v>
      </c>
      <c r="K1212" s="85" t="s">
        <v>489</v>
      </c>
      <c r="L1212" s="85" t="s">
        <v>490</v>
      </c>
    </row>
    <row r="1213" ht="15.75" customHeight="1">
      <c r="A1213" s="86" t="s">
        <v>491</v>
      </c>
      <c r="B1213" s="87"/>
      <c r="C1213" s="87"/>
      <c r="D1213" s="87"/>
      <c r="E1213" s="87"/>
      <c r="F1213" s="87"/>
      <c r="G1213" s="87"/>
      <c r="H1213" s="87"/>
      <c r="I1213" s="87"/>
      <c r="J1213" s="115"/>
      <c r="K1213" s="87"/>
      <c r="L1213" s="87"/>
    </row>
    <row r="1214" ht="15.75" customHeight="1">
      <c r="A1214" s="2"/>
      <c r="B1214" s="89"/>
      <c r="C1214" s="89"/>
      <c r="D1214" s="18">
        <f t="shared" ref="D1214:D1227" si="319">C1214*B1214</f>
        <v>0</v>
      </c>
      <c r="E1214" s="18">
        <f>B1214*A1212</f>
        <v>0</v>
      </c>
      <c r="F1214" s="18">
        <f t="shared" ref="F1214:F1227" si="320">E1214*C1214</f>
        <v>0</v>
      </c>
      <c r="G1214" s="140">
        <v>0.0</v>
      </c>
      <c r="H1214" s="18"/>
      <c r="I1214" s="89">
        <f t="shared" ref="I1214:I1227" si="321">H1214*E1214</f>
        <v>0</v>
      </c>
      <c r="J1214" s="116"/>
      <c r="K1214" s="3">
        <f t="shared" ref="K1214:K1227" si="322">J1214*I1214</f>
        <v>0</v>
      </c>
      <c r="L1214" s="3"/>
    </row>
    <row r="1215" ht="15.75" customHeight="1">
      <c r="A1215" s="2"/>
      <c r="B1215" s="89"/>
      <c r="C1215" s="89"/>
      <c r="D1215" s="18">
        <f t="shared" si="319"/>
        <v>0</v>
      </c>
      <c r="E1215" s="18">
        <f>B1215*A1212</f>
        <v>0</v>
      </c>
      <c r="F1215" s="18">
        <f t="shared" si="320"/>
        <v>0</v>
      </c>
      <c r="G1215" s="87"/>
      <c r="H1215" s="18"/>
      <c r="I1215" s="89">
        <f t="shared" si="321"/>
        <v>0</v>
      </c>
      <c r="J1215" s="116"/>
      <c r="K1215" s="3">
        <f t="shared" si="322"/>
        <v>0</v>
      </c>
      <c r="L1215" s="3"/>
    </row>
    <row r="1216" ht="15.75" customHeight="1">
      <c r="A1216" s="2"/>
      <c r="B1216" s="18"/>
      <c r="C1216" s="18"/>
      <c r="D1216" s="18">
        <f t="shared" si="319"/>
        <v>0</v>
      </c>
      <c r="E1216" s="18">
        <f>B1216*A1212</f>
        <v>0</v>
      </c>
      <c r="F1216" s="18">
        <f t="shared" si="320"/>
        <v>0</v>
      </c>
      <c r="G1216" s="148" t="s">
        <v>527</v>
      </c>
      <c r="H1216" s="18"/>
      <c r="I1216" s="89">
        <f t="shared" si="321"/>
        <v>0</v>
      </c>
      <c r="J1216" s="116"/>
      <c r="K1216" s="3">
        <f t="shared" si="322"/>
        <v>0</v>
      </c>
      <c r="L1216" s="3"/>
    </row>
    <row r="1217" ht="15.75" customHeight="1">
      <c r="A1217" s="2"/>
      <c r="B1217" s="18"/>
      <c r="C1217" s="18"/>
      <c r="D1217" s="18">
        <f t="shared" si="319"/>
        <v>0</v>
      </c>
      <c r="E1217" s="18">
        <f>B1217*A1212</f>
        <v>0</v>
      </c>
      <c r="F1217" s="18">
        <f t="shared" si="320"/>
        <v>0</v>
      </c>
      <c r="G1217" s="142"/>
      <c r="H1217" s="18"/>
      <c r="I1217" s="89">
        <f t="shared" si="321"/>
        <v>0</v>
      </c>
      <c r="J1217" s="116"/>
      <c r="K1217" s="3">
        <f t="shared" si="322"/>
        <v>0</v>
      </c>
      <c r="L1217" s="3"/>
    </row>
    <row r="1218" ht="15.75" customHeight="1">
      <c r="A1218" s="2"/>
      <c r="B1218" s="18"/>
      <c r="C1218" s="18"/>
      <c r="D1218" s="18">
        <f t="shared" si="319"/>
        <v>0</v>
      </c>
      <c r="E1218" s="18">
        <f>B1218*A1212</f>
        <v>0</v>
      </c>
      <c r="F1218" s="18">
        <f t="shared" si="320"/>
        <v>0</v>
      </c>
      <c r="G1218" s="142"/>
      <c r="H1218" s="18"/>
      <c r="I1218" s="89">
        <f t="shared" si="321"/>
        <v>0</v>
      </c>
      <c r="J1218" s="116"/>
      <c r="K1218" s="3">
        <f t="shared" si="322"/>
        <v>0</v>
      </c>
      <c r="L1218" s="3"/>
    </row>
    <row r="1219" ht="15.75" customHeight="1">
      <c r="A1219" s="2"/>
      <c r="B1219" s="18"/>
      <c r="C1219" s="18"/>
      <c r="D1219" s="18">
        <f t="shared" si="319"/>
        <v>0</v>
      </c>
      <c r="E1219" s="18">
        <f>B1219*A1212</f>
        <v>0</v>
      </c>
      <c r="F1219" s="18">
        <f t="shared" si="320"/>
        <v>0</v>
      </c>
      <c r="G1219" s="87"/>
      <c r="H1219" s="18"/>
      <c r="I1219" s="89">
        <f t="shared" si="321"/>
        <v>0</v>
      </c>
      <c r="J1219" s="116"/>
      <c r="K1219" s="3">
        <f t="shared" si="322"/>
        <v>0</v>
      </c>
      <c r="L1219" s="3"/>
    </row>
    <row r="1220" ht="15.75" customHeight="1">
      <c r="A1220" s="2"/>
      <c r="B1220" s="18"/>
      <c r="C1220" s="18"/>
      <c r="D1220" s="18">
        <f t="shared" si="319"/>
        <v>0</v>
      </c>
      <c r="E1220" s="18">
        <f>B1220*A1212</f>
        <v>0</v>
      </c>
      <c r="F1220" s="18">
        <f t="shared" si="320"/>
        <v>0</v>
      </c>
      <c r="G1220" s="59"/>
      <c r="H1220" s="18"/>
      <c r="I1220" s="89">
        <f t="shared" si="321"/>
        <v>0</v>
      </c>
      <c r="J1220" s="116"/>
      <c r="K1220" s="3">
        <f t="shared" si="322"/>
        <v>0</v>
      </c>
      <c r="L1220" s="3"/>
    </row>
    <row r="1221" ht="15.75" customHeight="1">
      <c r="A1221" s="2"/>
      <c r="B1221" s="89"/>
      <c r="C1221" s="89"/>
      <c r="D1221" s="18">
        <f t="shared" si="319"/>
        <v>0</v>
      </c>
      <c r="E1221" s="18">
        <f>B1221*A1212</f>
        <v>0</v>
      </c>
      <c r="F1221" s="18">
        <f t="shared" si="320"/>
        <v>0</v>
      </c>
      <c r="G1221" s="148" t="s">
        <v>528</v>
      </c>
      <c r="H1221" s="18"/>
      <c r="I1221" s="89">
        <f t="shared" si="321"/>
        <v>0</v>
      </c>
      <c r="J1221" s="116"/>
      <c r="K1221" s="3">
        <f t="shared" si="322"/>
        <v>0</v>
      </c>
      <c r="L1221" s="3"/>
    </row>
    <row r="1222" ht="15.75" customHeight="1">
      <c r="A1222" s="2"/>
      <c r="B1222" s="89"/>
      <c r="C1222" s="89"/>
      <c r="D1222" s="18">
        <f t="shared" si="319"/>
        <v>0</v>
      </c>
      <c r="E1222" s="18">
        <f>B1222*A1212</f>
        <v>0</v>
      </c>
      <c r="F1222" s="18">
        <f t="shared" si="320"/>
        <v>0</v>
      </c>
      <c r="G1222" s="142"/>
      <c r="H1222" s="18"/>
      <c r="I1222" s="89">
        <f t="shared" si="321"/>
        <v>0</v>
      </c>
      <c r="J1222" s="116"/>
      <c r="K1222" s="3">
        <f t="shared" si="322"/>
        <v>0</v>
      </c>
      <c r="L1222" s="3"/>
    </row>
    <row r="1223" ht="15.75" customHeight="1">
      <c r="A1223" s="1"/>
      <c r="B1223" s="89"/>
      <c r="C1223" s="89"/>
      <c r="D1223" s="18">
        <f t="shared" si="319"/>
        <v>0</v>
      </c>
      <c r="E1223" s="18">
        <f>B1223*A1212</f>
        <v>0</v>
      </c>
      <c r="F1223" s="18">
        <f t="shared" si="320"/>
        <v>0</v>
      </c>
      <c r="G1223" s="142"/>
      <c r="H1223" s="18"/>
      <c r="I1223" s="89">
        <f t="shared" si="321"/>
        <v>0</v>
      </c>
      <c r="J1223" s="116"/>
      <c r="K1223" s="3">
        <f t="shared" si="322"/>
        <v>0</v>
      </c>
      <c r="L1223" s="3"/>
    </row>
    <row r="1224" ht="15.75" customHeight="1">
      <c r="A1224" s="1"/>
      <c r="B1224" s="89"/>
      <c r="C1224" s="89"/>
      <c r="D1224" s="18">
        <f t="shared" si="319"/>
        <v>0</v>
      </c>
      <c r="E1224" s="18">
        <f>B1224*A1212</f>
        <v>0</v>
      </c>
      <c r="F1224" s="18">
        <f t="shared" si="320"/>
        <v>0</v>
      </c>
      <c r="G1224" s="142"/>
      <c r="H1224" s="18"/>
      <c r="I1224" s="89">
        <f t="shared" si="321"/>
        <v>0</v>
      </c>
      <c r="J1224" s="116"/>
      <c r="K1224" s="3">
        <f t="shared" si="322"/>
        <v>0</v>
      </c>
      <c r="L1224" s="3"/>
    </row>
    <row r="1225" ht="15.75" customHeight="1">
      <c r="A1225" s="31"/>
      <c r="B1225" s="89"/>
      <c r="C1225" s="89"/>
      <c r="D1225" s="95">
        <f t="shared" si="319"/>
        <v>0</v>
      </c>
      <c r="E1225" s="95">
        <f>B1225*A1212</f>
        <v>0</v>
      </c>
      <c r="F1225" s="18">
        <f t="shared" si="320"/>
        <v>0</v>
      </c>
      <c r="G1225" s="87"/>
      <c r="H1225" s="18"/>
      <c r="I1225" s="89">
        <f t="shared" si="321"/>
        <v>0</v>
      </c>
      <c r="J1225" s="118"/>
      <c r="K1225" s="3">
        <f t="shared" si="322"/>
        <v>0</v>
      </c>
      <c r="L1225" s="3"/>
    </row>
    <row r="1226" ht="15.75" customHeight="1">
      <c r="A1226" s="31"/>
      <c r="B1226" s="89"/>
      <c r="C1226" s="89"/>
      <c r="D1226" s="18">
        <f t="shared" si="319"/>
        <v>0</v>
      </c>
      <c r="E1226" s="18">
        <f>B1226*A1212</f>
        <v>0</v>
      </c>
      <c r="F1226" s="18">
        <f t="shared" si="320"/>
        <v>0</v>
      </c>
      <c r="G1226" s="143">
        <f>F1228/A1212</f>
        <v>0</v>
      </c>
      <c r="H1226" s="18"/>
      <c r="I1226" s="89">
        <f t="shared" si="321"/>
        <v>0</v>
      </c>
      <c r="J1226" s="3"/>
      <c r="K1226" s="3">
        <f t="shared" si="322"/>
        <v>0</v>
      </c>
      <c r="L1226" s="3"/>
    </row>
    <row r="1227" ht="15.75" customHeight="1">
      <c r="A1227" s="31"/>
      <c r="B1227" s="89"/>
      <c r="C1227" s="89"/>
      <c r="D1227" s="18">
        <f t="shared" si="319"/>
        <v>0</v>
      </c>
      <c r="E1227" s="18">
        <f>B1227*A1212</f>
        <v>0</v>
      </c>
      <c r="F1227" s="18">
        <f t="shared" si="320"/>
        <v>0</v>
      </c>
      <c r="G1227" s="142"/>
      <c r="H1227" s="18"/>
      <c r="I1227" s="89">
        <f t="shared" si="321"/>
        <v>0</v>
      </c>
      <c r="J1227" s="3"/>
      <c r="K1227" s="3">
        <f t="shared" si="322"/>
        <v>0</v>
      </c>
      <c r="L1227" s="3"/>
    </row>
    <row r="1228" ht="15.75" customHeight="1">
      <c r="A1228" s="4" t="s">
        <v>495</v>
      </c>
      <c r="B1228" s="97">
        <f>SUM(B1214:B1227)</f>
        <v>0</v>
      </c>
      <c r="C1228" s="96"/>
      <c r="D1228" s="97">
        <f t="shared" ref="D1228:F1228" si="323">SUM(D1214:D1227)</f>
        <v>0</v>
      </c>
      <c r="E1228" s="97">
        <f t="shared" si="323"/>
        <v>0</v>
      </c>
      <c r="F1228" s="97">
        <f t="shared" si="323"/>
        <v>0</v>
      </c>
      <c r="G1228" s="87"/>
      <c r="H1228" s="96"/>
      <c r="I1228" s="97">
        <f t="shared" ref="I1228:L1228" si="324">SUM(I1214:I1227)</f>
        <v>0</v>
      </c>
      <c r="J1228" s="98">
        <f t="shared" si="324"/>
        <v>0</v>
      </c>
      <c r="K1228" s="98">
        <f t="shared" si="324"/>
        <v>0</v>
      </c>
      <c r="L1228" s="98">
        <f t="shared" si="324"/>
        <v>0</v>
      </c>
    </row>
    <row r="1229" ht="15.75" customHeight="1">
      <c r="A1229" s="8"/>
      <c r="B1229" s="184"/>
      <c r="C1229" s="100"/>
      <c r="D1229" s="100"/>
      <c r="E1229" s="100"/>
      <c r="F1229" s="100"/>
      <c r="G1229" s="100"/>
      <c r="H1229" s="100"/>
      <c r="I1229" s="101" t="s">
        <v>496</v>
      </c>
      <c r="J1229" s="100"/>
      <c r="K1229" s="100"/>
      <c r="L1229" s="101" t="s">
        <v>497</v>
      </c>
    </row>
    <row r="1230" ht="15.75" customHeight="1">
      <c r="A1230" s="8"/>
      <c r="B1230" s="184"/>
      <c r="C1230" s="100"/>
      <c r="D1230" s="100"/>
      <c r="E1230" s="100"/>
      <c r="F1230" s="100"/>
      <c r="G1230" s="100"/>
      <c r="H1230" s="100"/>
      <c r="I1230" s="104">
        <f>G1226*A1212</f>
        <v>0</v>
      </c>
      <c r="J1230" s="100"/>
      <c r="K1230" s="100"/>
      <c r="L1230" s="104"/>
    </row>
    <row r="1231" ht="15.75" customHeight="1">
      <c r="A1231" s="8"/>
      <c r="B1231" s="34"/>
      <c r="C1231" s="8"/>
      <c r="D1231" s="8"/>
      <c r="E1231" s="8"/>
      <c r="F1231" s="8"/>
      <c r="G1231" s="8"/>
      <c r="H1231" s="8"/>
      <c r="I1231" s="8"/>
      <c r="J1231" s="8"/>
      <c r="K1231" s="8"/>
      <c r="L1231" s="8"/>
    </row>
    <row r="1232" ht="15.75" customHeight="1">
      <c r="A1232" s="8"/>
      <c r="B1232" s="34"/>
      <c r="C1232" s="8"/>
      <c r="D1232" s="8"/>
      <c r="E1232" s="8"/>
      <c r="F1232" s="8"/>
      <c r="G1232" s="8"/>
      <c r="H1232" s="8"/>
      <c r="I1232" s="8"/>
      <c r="J1232" s="8"/>
      <c r="K1232" s="8"/>
      <c r="L1232" s="8"/>
    </row>
    <row r="1233" ht="15.75" customHeight="1">
      <c r="A1233" s="66"/>
      <c r="B1233" s="75"/>
      <c r="C1233" s="75"/>
      <c r="D1233" s="75"/>
      <c r="E1233" s="75"/>
      <c r="F1233" s="75"/>
      <c r="G1233" s="75"/>
      <c r="H1233" s="75"/>
      <c r="I1233" s="75"/>
      <c r="J1233" s="75"/>
      <c r="K1233" s="75"/>
      <c r="L1233" s="76"/>
    </row>
    <row r="1234" ht="15.75" customHeight="1">
      <c r="A1234" s="78" t="s">
        <v>478</v>
      </c>
      <c r="B1234" s="79" t="s">
        <v>479</v>
      </c>
      <c r="C1234" s="75"/>
      <c r="D1234" s="76"/>
      <c r="E1234" s="80" t="s">
        <v>480</v>
      </c>
      <c r="F1234" s="75"/>
      <c r="G1234" s="76"/>
      <c r="H1234" s="79" t="s">
        <v>481</v>
      </c>
      <c r="I1234" s="75"/>
      <c r="J1234" s="75"/>
      <c r="K1234" s="75"/>
      <c r="L1234" s="76"/>
    </row>
    <row r="1235" ht="15.75" customHeight="1">
      <c r="A1235" s="177">
        <v>4.0</v>
      </c>
      <c r="B1235" s="82" t="s">
        <v>482</v>
      </c>
      <c r="C1235" s="82" t="s">
        <v>483</v>
      </c>
      <c r="D1235" s="82" t="s">
        <v>484</v>
      </c>
      <c r="E1235" s="82" t="s">
        <v>485</v>
      </c>
      <c r="F1235" s="82" t="s">
        <v>484</v>
      </c>
      <c r="G1235" s="82" t="s">
        <v>524</v>
      </c>
      <c r="H1235" s="82" t="s">
        <v>486</v>
      </c>
      <c r="I1235" s="82" t="s">
        <v>487</v>
      </c>
      <c r="J1235" s="147" t="s">
        <v>488</v>
      </c>
      <c r="K1235" s="85" t="s">
        <v>489</v>
      </c>
      <c r="L1235" s="85" t="s">
        <v>490</v>
      </c>
    </row>
    <row r="1236" ht="15.75" customHeight="1">
      <c r="A1236" s="86" t="s">
        <v>491</v>
      </c>
      <c r="B1236" s="87"/>
      <c r="C1236" s="87"/>
      <c r="D1236" s="87"/>
      <c r="E1236" s="87"/>
      <c r="F1236" s="87"/>
      <c r="G1236" s="87"/>
      <c r="H1236" s="87"/>
      <c r="I1236" s="87"/>
      <c r="J1236" s="115"/>
      <c r="K1236" s="87"/>
      <c r="L1236" s="87"/>
    </row>
    <row r="1237" ht="15.75" customHeight="1">
      <c r="A1237" s="2"/>
      <c r="B1237" s="89"/>
      <c r="C1237" s="89"/>
      <c r="D1237" s="18">
        <f t="shared" ref="D1237:D1250" si="325">C1237*B1237</f>
        <v>0</v>
      </c>
      <c r="E1237" s="18">
        <f>B1237*A1235</f>
        <v>0</v>
      </c>
      <c r="F1237" s="18">
        <f t="shared" ref="F1237:F1250" si="326">E1237*C1237</f>
        <v>0</v>
      </c>
      <c r="G1237" s="140">
        <v>0.0</v>
      </c>
      <c r="H1237" s="18"/>
      <c r="I1237" s="89">
        <f t="shared" ref="I1237:I1250" si="327">H1237*E1237</f>
        <v>0</v>
      </c>
      <c r="J1237" s="116"/>
      <c r="K1237" s="3">
        <f t="shared" ref="K1237:K1250" si="328">J1237*I1237</f>
        <v>0</v>
      </c>
      <c r="L1237" s="3"/>
    </row>
    <row r="1238" ht="15.75" customHeight="1">
      <c r="A1238" s="2"/>
      <c r="B1238" s="89"/>
      <c r="C1238" s="89"/>
      <c r="D1238" s="18">
        <f t="shared" si="325"/>
        <v>0</v>
      </c>
      <c r="E1238" s="18">
        <f>B1238*A1235</f>
        <v>0</v>
      </c>
      <c r="F1238" s="18">
        <f t="shared" si="326"/>
        <v>0</v>
      </c>
      <c r="G1238" s="87"/>
      <c r="H1238" s="18"/>
      <c r="I1238" s="89">
        <f t="shared" si="327"/>
        <v>0</v>
      </c>
      <c r="J1238" s="116"/>
      <c r="K1238" s="3">
        <f t="shared" si="328"/>
        <v>0</v>
      </c>
      <c r="L1238" s="3"/>
    </row>
    <row r="1239" ht="15.75" customHeight="1">
      <c r="A1239" s="2"/>
      <c r="B1239" s="18"/>
      <c r="C1239" s="18"/>
      <c r="D1239" s="18">
        <f t="shared" si="325"/>
        <v>0</v>
      </c>
      <c r="E1239" s="18">
        <f>B1239*A1235</f>
        <v>0</v>
      </c>
      <c r="F1239" s="18">
        <f t="shared" si="326"/>
        <v>0</v>
      </c>
      <c r="G1239" s="148" t="s">
        <v>527</v>
      </c>
      <c r="H1239" s="18"/>
      <c r="I1239" s="89">
        <f t="shared" si="327"/>
        <v>0</v>
      </c>
      <c r="J1239" s="116"/>
      <c r="K1239" s="3">
        <f t="shared" si="328"/>
        <v>0</v>
      </c>
      <c r="L1239" s="3"/>
    </row>
    <row r="1240" ht="15.75" customHeight="1">
      <c r="A1240" s="2"/>
      <c r="B1240" s="18"/>
      <c r="C1240" s="18"/>
      <c r="D1240" s="18">
        <f t="shared" si="325"/>
        <v>0</v>
      </c>
      <c r="E1240" s="18">
        <f>B1240*A1235</f>
        <v>0</v>
      </c>
      <c r="F1240" s="18">
        <f t="shared" si="326"/>
        <v>0</v>
      </c>
      <c r="G1240" s="142"/>
      <c r="H1240" s="18"/>
      <c r="I1240" s="89">
        <f t="shared" si="327"/>
        <v>0</v>
      </c>
      <c r="J1240" s="116"/>
      <c r="K1240" s="3">
        <f t="shared" si="328"/>
        <v>0</v>
      </c>
      <c r="L1240" s="3"/>
    </row>
    <row r="1241" ht="15.75" customHeight="1">
      <c r="A1241" s="2"/>
      <c r="B1241" s="18"/>
      <c r="C1241" s="18"/>
      <c r="D1241" s="18">
        <f t="shared" si="325"/>
        <v>0</v>
      </c>
      <c r="E1241" s="18">
        <f>B1241*A1235</f>
        <v>0</v>
      </c>
      <c r="F1241" s="18">
        <f t="shared" si="326"/>
        <v>0</v>
      </c>
      <c r="G1241" s="142"/>
      <c r="H1241" s="18"/>
      <c r="I1241" s="89">
        <f t="shared" si="327"/>
        <v>0</v>
      </c>
      <c r="J1241" s="116"/>
      <c r="K1241" s="3">
        <f t="shared" si="328"/>
        <v>0</v>
      </c>
      <c r="L1241" s="3"/>
    </row>
    <row r="1242" ht="15.75" customHeight="1">
      <c r="A1242" s="2"/>
      <c r="B1242" s="18"/>
      <c r="C1242" s="18"/>
      <c r="D1242" s="18">
        <f t="shared" si="325"/>
        <v>0</v>
      </c>
      <c r="E1242" s="18">
        <f>B1242*A1235</f>
        <v>0</v>
      </c>
      <c r="F1242" s="18">
        <f t="shared" si="326"/>
        <v>0</v>
      </c>
      <c r="G1242" s="87"/>
      <c r="H1242" s="18"/>
      <c r="I1242" s="89">
        <f t="shared" si="327"/>
        <v>0</v>
      </c>
      <c r="J1242" s="116"/>
      <c r="K1242" s="3">
        <f t="shared" si="328"/>
        <v>0</v>
      </c>
      <c r="L1242" s="3"/>
    </row>
    <row r="1243" ht="15.75" customHeight="1">
      <c r="A1243" s="2"/>
      <c r="B1243" s="18"/>
      <c r="C1243" s="18"/>
      <c r="D1243" s="18">
        <f t="shared" si="325"/>
        <v>0</v>
      </c>
      <c r="E1243" s="18">
        <f>B1243*A1235</f>
        <v>0</v>
      </c>
      <c r="F1243" s="18">
        <f t="shared" si="326"/>
        <v>0</v>
      </c>
      <c r="G1243" s="59"/>
      <c r="H1243" s="18"/>
      <c r="I1243" s="89">
        <f t="shared" si="327"/>
        <v>0</v>
      </c>
      <c r="J1243" s="116"/>
      <c r="K1243" s="3">
        <f t="shared" si="328"/>
        <v>0</v>
      </c>
      <c r="L1243" s="3"/>
    </row>
    <row r="1244" ht="15.75" customHeight="1">
      <c r="A1244" s="2"/>
      <c r="B1244" s="89"/>
      <c r="C1244" s="89"/>
      <c r="D1244" s="18">
        <f t="shared" si="325"/>
        <v>0</v>
      </c>
      <c r="E1244" s="18">
        <f>B1244*A1235</f>
        <v>0</v>
      </c>
      <c r="F1244" s="18">
        <f t="shared" si="326"/>
        <v>0</v>
      </c>
      <c r="G1244" s="148" t="s">
        <v>528</v>
      </c>
      <c r="H1244" s="18"/>
      <c r="I1244" s="89">
        <f t="shared" si="327"/>
        <v>0</v>
      </c>
      <c r="J1244" s="116"/>
      <c r="K1244" s="3">
        <f t="shared" si="328"/>
        <v>0</v>
      </c>
      <c r="L1244" s="3"/>
    </row>
    <row r="1245" ht="15.75" customHeight="1">
      <c r="A1245" s="2"/>
      <c r="B1245" s="89"/>
      <c r="C1245" s="89"/>
      <c r="D1245" s="18">
        <f t="shared" si="325"/>
        <v>0</v>
      </c>
      <c r="E1245" s="18">
        <f>B1245*A1235</f>
        <v>0</v>
      </c>
      <c r="F1245" s="18">
        <f t="shared" si="326"/>
        <v>0</v>
      </c>
      <c r="G1245" s="142"/>
      <c r="H1245" s="18"/>
      <c r="I1245" s="89">
        <f t="shared" si="327"/>
        <v>0</v>
      </c>
      <c r="J1245" s="116"/>
      <c r="K1245" s="3">
        <f t="shared" si="328"/>
        <v>0</v>
      </c>
      <c r="L1245" s="3"/>
    </row>
    <row r="1246" ht="15.75" customHeight="1">
      <c r="A1246" s="1"/>
      <c r="B1246" s="89"/>
      <c r="C1246" s="89"/>
      <c r="D1246" s="18">
        <f t="shared" si="325"/>
        <v>0</v>
      </c>
      <c r="E1246" s="18">
        <f>B1246*A1235</f>
        <v>0</v>
      </c>
      <c r="F1246" s="18">
        <f t="shared" si="326"/>
        <v>0</v>
      </c>
      <c r="G1246" s="142"/>
      <c r="H1246" s="18"/>
      <c r="I1246" s="89">
        <f t="shared" si="327"/>
        <v>0</v>
      </c>
      <c r="J1246" s="116"/>
      <c r="K1246" s="3">
        <f t="shared" si="328"/>
        <v>0</v>
      </c>
      <c r="L1246" s="3"/>
    </row>
    <row r="1247" ht="15.75" customHeight="1">
      <c r="A1247" s="1"/>
      <c r="B1247" s="89"/>
      <c r="C1247" s="89"/>
      <c r="D1247" s="18">
        <f t="shared" si="325"/>
        <v>0</v>
      </c>
      <c r="E1247" s="18">
        <f>B1247*A1235</f>
        <v>0</v>
      </c>
      <c r="F1247" s="18">
        <f t="shared" si="326"/>
        <v>0</v>
      </c>
      <c r="G1247" s="142"/>
      <c r="H1247" s="18"/>
      <c r="I1247" s="89">
        <f t="shared" si="327"/>
        <v>0</v>
      </c>
      <c r="J1247" s="116"/>
      <c r="K1247" s="3">
        <f t="shared" si="328"/>
        <v>0</v>
      </c>
      <c r="L1247" s="3"/>
    </row>
    <row r="1248" ht="15.75" customHeight="1">
      <c r="A1248" s="31"/>
      <c r="B1248" s="89"/>
      <c r="C1248" s="89"/>
      <c r="D1248" s="95">
        <f t="shared" si="325"/>
        <v>0</v>
      </c>
      <c r="E1248" s="95">
        <f>B1248*A1235</f>
        <v>0</v>
      </c>
      <c r="F1248" s="18">
        <f t="shared" si="326"/>
        <v>0</v>
      </c>
      <c r="G1248" s="87"/>
      <c r="H1248" s="18"/>
      <c r="I1248" s="89">
        <f t="shared" si="327"/>
        <v>0</v>
      </c>
      <c r="J1248" s="118"/>
      <c r="K1248" s="3">
        <f t="shared" si="328"/>
        <v>0</v>
      </c>
      <c r="L1248" s="3"/>
    </row>
    <row r="1249" ht="15.75" customHeight="1">
      <c r="A1249" s="31"/>
      <c r="B1249" s="89"/>
      <c r="C1249" s="89"/>
      <c r="D1249" s="18">
        <f t="shared" si="325"/>
        <v>0</v>
      </c>
      <c r="E1249" s="18">
        <f>B1249*A1235</f>
        <v>0</v>
      </c>
      <c r="F1249" s="18">
        <f t="shared" si="326"/>
        <v>0</v>
      </c>
      <c r="G1249" s="143">
        <f>F1251/A1235</f>
        <v>0</v>
      </c>
      <c r="H1249" s="18"/>
      <c r="I1249" s="89">
        <f t="shared" si="327"/>
        <v>0</v>
      </c>
      <c r="J1249" s="3"/>
      <c r="K1249" s="3">
        <f t="shared" si="328"/>
        <v>0</v>
      </c>
      <c r="L1249" s="3"/>
    </row>
    <row r="1250" ht="15.75" customHeight="1">
      <c r="A1250" s="31"/>
      <c r="B1250" s="89"/>
      <c r="C1250" s="89"/>
      <c r="D1250" s="18">
        <f t="shared" si="325"/>
        <v>0</v>
      </c>
      <c r="E1250" s="18">
        <f>B1250*A1235</f>
        <v>0</v>
      </c>
      <c r="F1250" s="18">
        <f t="shared" si="326"/>
        <v>0</v>
      </c>
      <c r="G1250" s="142"/>
      <c r="H1250" s="18"/>
      <c r="I1250" s="89">
        <f t="shared" si="327"/>
        <v>0</v>
      </c>
      <c r="J1250" s="3"/>
      <c r="K1250" s="3">
        <f t="shared" si="328"/>
        <v>0</v>
      </c>
      <c r="L1250" s="3"/>
    </row>
    <row r="1251" ht="15.75" customHeight="1">
      <c r="A1251" s="4" t="s">
        <v>495</v>
      </c>
      <c r="B1251" s="97">
        <f>SUM(B1237:B1250)</f>
        <v>0</v>
      </c>
      <c r="C1251" s="96"/>
      <c r="D1251" s="97">
        <f t="shared" ref="D1251:F1251" si="329">SUM(D1237:D1250)</f>
        <v>0</v>
      </c>
      <c r="E1251" s="97">
        <f t="shared" si="329"/>
        <v>0</v>
      </c>
      <c r="F1251" s="97">
        <f t="shared" si="329"/>
        <v>0</v>
      </c>
      <c r="G1251" s="87"/>
      <c r="H1251" s="96"/>
      <c r="I1251" s="97">
        <f t="shared" ref="I1251:L1251" si="330">SUM(I1237:I1250)</f>
        <v>0</v>
      </c>
      <c r="J1251" s="98">
        <f t="shared" si="330"/>
        <v>0</v>
      </c>
      <c r="K1251" s="98">
        <f t="shared" si="330"/>
        <v>0</v>
      </c>
      <c r="L1251" s="98">
        <f t="shared" si="330"/>
        <v>0</v>
      </c>
    </row>
    <row r="1252" ht="15.75" customHeight="1">
      <c r="A1252" s="8"/>
      <c r="B1252" s="184"/>
      <c r="C1252" s="100"/>
      <c r="D1252" s="100"/>
      <c r="E1252" s="100"/>
      <c r="F1252" s="100"/>
      <c r="G1252" s="100"/>
      <c r="H1252" s="100"/>
      <c r="I1252" s="101" t="s">
        <v>496</v>
      </c>
      <c r="J1252" s="100"/>
      <c r="K1252" s="100"/>
      <c r="L1252" s="101" t="s">
        <v>497</v>
      </c>
    </row>
    <row r="1253" ht="15.75" customHeight="1">
      <c r="A1253" s="8"/>
      <c r="B1253" s="184"/>
      <c r="C1253" s="100"/>
      <c r="D1253" s="100"/>
      <c r="E1253" s="100"/>
      <c r="F1253" s="100"/>
      <c r="G1253" s="100"/>
      <c r="H1253" s="100"/>
      <c r="I1253" s="104">
        <f>G1249*A1235</f>
        <v>0</v>
      </c>
      <c r="J1253" s="100"/>
      <c r="K1253" s="100"/>
      <c r="L1253" s="104"/>
    </row>
    <row r="1254" ht="15.75" customHeight="1">
      <c r="A1254" s="8"/>
      <c r="B1254" s="34"/>
      <c r="C1254" s="8"/>
      <c r="D1254" s="8"/>
      <c r="E1254" s="8"/>
      <c r="F1254" s="8"/>
      <c r="G1254" s="8"/>
      <c r="H1254" s="8"/>
      <c r="I1254" s="8"/>
      <c r="J1254" s="8"/>
      <c r="K1254" s="8"/>
      <c r="L1254" s="8"/>
    </row>
    <row r="1255" ht="15.75" customHeight="1">
      <c r="A1255" s="8"/>
      <c r="B1255" s="34"/>
      <c r="C1255" s="8"/>
      <c r="D1255" s="8"/>
      <c r="E1255" s="8"/>
      <c r="F1255" s="8"/>
      <c r="G1255" s="8"/>
      <c r="H1255" s="8"/>
      <c r="I1255" s="8"/>
      <c r="J1255" s="8"/>
      <c r="K1255" s="8"/>
      <c r="L1255" s="8"/>
    </row>
    <row r="1256" ht="15.75" customHeight="1">
      <c r="A1256" s="78" t="s">
        <v>478</v>
      </c>
      <c r="B1256" s="79" t="s">
        <v>479</v>
      </c>
      <c r="C1256" s="75"/>
      <c r="D1256" s="76"/>
      <c r="E1256" s="80" t="s">
        <v>480</v>
      </c>
      <c r="F1256" s="75"/>
      <c r="G1256" s="76"/>
      <c r="H1256" s="79" t="s">
        <v>481</v>
      </c>
      <c r="I1256" s="75"/>
      <c r="J1256" s="75"/>
      <c r="K1256" s="75"/>
      <c r="L1256" s="76"/>
    </row>
    <row r="1257" ht="15.75" customHeight="1">
      <c r="A1257" s="177">
        <v>4.0</v>
      </c>
      <c r="B1257" s="82" t="s">
        <v>482</v>
      </c>
      <c r="C1257" s="82" t="s">
        <v>483</v>
      </c>
      <c r="D1257" s="82" t="s">
        <v>484</v>
      </c>
      <c r="E1257" s="82" t="s">
        <v>485</v>
      </c>
      <c r="F1257" s="82" t="s">
        <v>484</v>
      </c>
      <c r="G1257" s="82" t="s">
        <v>524</v>
      </c>
      <c r="H1257" s="82" t="s">
        <v>486</v>
      </c>
      <c r="I1257" s="82" t="s">
        <v>487</v>
      </c>
      <c r="J1257" s="147" t="s">
        <v>488</v>
      </c>
      <c r="K1257" s="85" t="s">
        <v>489</v>
      </c>
      <c r="L1257" s="85" t="s">
        <v>490</v>
      </c>
    </row>
    <row r="1258" ht="15.75" customHeight="1">
      <c r="A1258" s="86" t="s">
        <v>491</v>
      </c>
      <c r="B1258" s="87"/>
      <c r="C1258" s="87"/>
      <c r="D1258" s="87"/>
      <c r="E1258" s="87"/>
      <c r="F1258" s="87"/>
      <c r="G1258" s="87"/>
      <c r="H1258" s="87"/>
      <c r="I1258" s="87"/>
      <c r="J1258" s="115"/>
      <c r="K1258" s="87"/>
      <c r="L1258" s="87"/>
    </row>
    <row r="1259" ht="15.75" customHeight="1">
      <c r="A1259" s="2"/>
      <c r="B1259" s="89"/>
      <c r="C1259" s="89"/>
      <c r="D1259" s="18">
        <f t="shared" ref="D1259:D1272" si="331">C1259*B1259</f>
        <v>0</v>
      </c>
      <c r="E1259" s="18">
        <f>B1259*A1257</f>
        <v>0</v>
      </c>
      <c r="F1259" s="18">
        <f t="shared" ref="F1259:F1272" si="332">E1259*C1259</f>
        <v>0</v>
      </c>
      <c r="G1259" s="140">
        <v>0.0</v>
      </c>
      <c r="H1259" s="18"/>
      <c r="I1259" s="89">
        <f t="shared" ref="I1259:I1272" si="333">H1259*E1259</f>
        <v>0</v>
      </c>
      <c r="J1259" s="116"/>
      <c r="K1259" s="3">
        <f t="shared" ref="K1259:K1272" si="334">J1259*I1259</f>
        <v>0</v>
      </c>
      <c r="L1259" s="3"/>
    </row>
    <row r="1260" ht="15.75" customHeight="1">
      <c r="A1260" s="2"/>
      <c r="B1260" s="89"/>
      <c r="C1260" s="89"/>
      <c r="D1260" s="18">
        <f t="shared" si="331"/>
        <v>0</v>
      </c>
      <c r="E1260" s="18">
        <f>B1260*A1257</f>
        <v>0</v>
      </c>
      <c r="F1260" s="18">
        <f t="shared" si="332"/>
        <v>0</v>
      </c>
      <c r="G1260" s="87"/>
      <c r="H1260" s="18"/>
      <c r="I1260" s="89">
        <f t="shared" si="333"/>
        <v>0</v>
      </c>
      <c r="J1260" s="116"/>
      <c r="K1260" s="3">
        <f t="shared" si="334"/>
        <v>0</v>
      </c>
      <c r="L1260" s="3"/>
    </row>
    <row r="1261" ht="15.75" customHeight="1">
      <c r="A1261" s="2"/>
      <c r="B1261" s="18"/>
      <c r="C1261" s="18"/>
      <c r="D1261" s="18">
        <f t="shared" si="331"/>
        <v>0</v>
      </c>
      <c r="E1261" s="18">
        <f>B1261*A1257</f>
        <v>0</v>
      </c>
      <c r="F1261" s="18">
        <f t="shared" si="332"/>
        <v>0</v>
      </c>
      <c r="G1261" s="148" t="s">
        <v>527</v>
      </c>
      <c r="H1261" s="18"/>
      <c r="I1261" s="89">
        <f t="shared" si="333"/>
        <v>0</v>
      </c>
      <c r="J1261" s="116"/>
      <c r="K1261" s="3">
        <f t="shared" si="334"/>
        <v>0</v>
      </c>
      <c r="L1261" s="3"/>
    </row>
    <row r="1262" ht="15.75" customHeight="1">
      <c r="A1262" s="2"/>
      <c r="B1262" s="18"/>
      <c r="C1262" s="18"/>
      <c r="D1262" s="18">
        <f t="shared" si="331"/>
        <v>0</v>
      </c>
      <c r="E1262" s="18">
        <f>B1262*A1257</f>
        <v>0</v>
      </c>
      <c r="F1262" s="18">
        <f t="shared" si="332"/>
        <v>0</v>
      </c>
      <c r="G1262" s="142"/>
      <c r="H1262" s="18"/>
      <c r="I1262" s="89">
        <f t="shared" si="333"/>
        <v>0</v>
      </c>
      <c r="J1262" s="116"/>
      <c r="K1262" s="3">
        <f t="shared" si="334"/>
        <v>0</v>
      </c>
      <c r="L1262" s="3"/>
    </row>
    <row r="1263" ht="15.75" customHeight="1">
      <c r="A1263" s="2"/>
      <c r="B1263" s="18"/>
      <c r="C1263" s="18"/>
      <c r="D1263" s="18">
        <f t="shared" si="331"/>
        <v>0</v>
      </c>
      <c r="E1263" s="18">
        <f>B1263*A1257</f>
        <v>0</v>
      </c>
      <c r="F1263" s="18">
        <f t="shared" si="332"/>
        <v>0</v>
      </c>
      <c r="G1263" s="142"/>
      <c r="H1263" s="18"/>
      <c r="I1263" s="89">
        <f t="shared" si="333"/>
        <v>0</v>
      </c>
      <c r="J1263" s="116"/>
      <c r="K1263" s="3">
        <f t="shared" si="334"/>
        <v>0</v>
      </c>
      <c r="L1263" s="3"/>
    </row>
    <row r="1264" ht="15.75" customHeight="1">
      <c r="A1264" s="2"/>
      <c r="B1264" s="18"/>
      <c r="C1264" s="18"/>
      <c r="D1264" s="18">
        <f t="shared" si="331"/>
        <v>0</v>
      </c>
      <c r="E1264" s="18">
        <f>B1264*A1257</f>
        <v>0</v>
      </c>
      <c r="F1264" s="18">
        <f t="shared" si="332"/>
        <v>0</v>
      </c>
      <c r="G1264" s="87"/>
      <c r="H1264" s="18"/>
      <c r="I1264" s="89">
        <f t="shared" si="333"/>
        <v>0</v>
      </c>
      <c r="J1264" s="116"/>
      <c r="K1264" s="3">
        <f t="shared" si="334"/>
        <v>0</v>
      </c>
      <c r="L1264" s="3"/>
    </row>
    <row r="1265" ht="15.75" customHeight="1">
      <c r="A1265" s="2"/>
      <c r="B1265" s="18"/>
      <c r="C1265" s="18"/>
      <c r="D1265" s="18">
        <f t="shared" si="331"/>
        <v>0</v>
      </c>
      <c r="E1265" s="18">
        <f>B1265*A1257</f>
        <v>0</v>
      </c>
      <c r="F1265" s="18">
        <f t="shared" si="332"/>
        <v>0</v>
      </c>
      <c r="G1265" s="59"/>
      <c r="H1265" s="18"/>
      <c r="I1265" s="89">
        <f t="shared" si="333"/>
        <v>0</v>
      </c>
      <c r="J1265" s="116"/>
      <c r="K1265" s="3">
        <f t="shared" si="334"/>
        <v>0</v>
      </c>
      <c r="L1265" s="3"/>
    </row>
    <row r="1266" ht="15.75" customHeight="1">
      <c r="A1266" s="2"/>
      <c r="B1266" s="89"/>
      <c r="C1266" s="89"/>
      <c r="D1266" s="18">
        <f t="shared" si="331"/>
        <v>0</v>
      </c>
      <c r="E1266" s="18">
        <f>B1266*A1257</f>
        <v>0</v>
      </c>
      <c r="F1266" s="18">
        <f t="shared" si="332"/>
        <v>0</v>
      </c>
      <c r="G1266" s="148" t="s">
        <v>528</v>
      </c>
      <c r="H1266" s="18"/>
      <c r="I1266" s="89">
        <f t="shared" si="333"/>
        <v>0</v>
      </c>
      <c r="J1266" s="116"/>
      <c r="K1266" s="3">
        <f t="shared" si="334"/>
        <v>0</v>
      </c>
      <c r="L1266" s="3"/>
    </row>
    <row r="1267" ht="15.75" customHeight="1">
      <c r="A1267" s="2"/>
      <c r="B1267" s="89"/>
      <c r="C1267" s="89"/>
      <c r="D1267" s="18">
        <f t="shared" si="331"/>
        <v>0</v>
      </c>
      <c r="E1267" s="18">
        <f>B1267*A1257</f>
        <v>0</v>
      </c>
      <c r="F1267" s="18">
        <f t="shared" si="332"/>
        <v>0</v>
      </c>
      <c r="G1267" s="142"/>
      <c r="H1267" s="18"/>
      <c r="I1267" s="89">
        <f t="shared" si="333"/>
        <v>0</v>
      </c>
      <c r="J1267" s="116"/>
      <c r="K1267" s="3">
        <f t="shared" si="334"/>
        <v>0</v>
      </c>
      <c r="L1267" s="3"/>
    </row>
    <row r="1268" ht="15.75" customHeight="1">
      <c r="A1268" s="1"/>
      <c r="B1268" s="89"/>
      <c r="C1268" s="89"/>
      <c r="D1268" s="18">
        <f t="shared" si="331"/>
        <v>0</v>
      </c>
      <c r="E1268" s="18">
        <f>B1268*A1257</f>
        <v>0</v>
      </c>
      <c r="F1268" s="18">
        <f t="shared" si="332"/>
        <v>0</v>
      </c>
      <c r="G1268" s="142"/>
      <c r="H1268" s="18"/>
      <c r="I1268" s="89">
        <f t="shared" si="333"/>
        <v>0</v>
      </c>
      <c r="J1268" s="116"/>
      <c r="K1268" s="3">
        <f t="shared" si="334"/>
        <v>0</v>
      </c>
      <c r="L1268" s="3"/>
    </row>
    <row r="1269" ht="15.75" customHeight="1">
      <c r="A1269" s="1"/>
      <c r="B1269" s="89"/>
      <c r="C1269" s="89"/>
      <c r="D1269" s="18">
        <f t="shared" si="331"/>
        <v>0</v>
      </c>
      <c r="E1269" s="18">
        <f>B1269*A1257</f>
        <v>0</v>
      </c>
      <c r="F1269" s="18">
        <f t="shared" si="332"/>
        <v>0</v>
      </c>
      <c r="G1269" s="142"/>
      <c r="H1269" s="18"/>
      <c r="I1269" s="89">
        <f t="shared" si="333"/>
        <v>0</v>
      </c>
      <c r="J1269" s="116"/>
      <c r="K1269" s="3">
        <f t="shared" si="334"/>
        <v>0</v>
      </c>
      <c r="L1269" s="3"/>
    </row>
    <row r="1270" ht="15.75" customHeight="1">
      <c r="A1270" s="31"/>
      <c r="B1270" s="89"/>
      <c r="C1270" s="89"/>
      <c r="D1270" s="95">
        <f t="shared" si="331"/>
        <v>0</v>
      </c>
      <c r="E1270" s="95">
        <f>B1270*A1257</f>
        <v>0</v>
      </c>
      <c r="F1270" s="18">
        <f t="shared" si="332"/>
        <v>0</v>
      </c>
      <c r="G1270" s="87"/>
      <c r="H1270" s="18"/>
      <c r="I1270" s="89">
        <f t="shared" si="333"/>
        <v>0</v>
      </c>
      <c r="J1270" s="118"/>
      <c r="K1270" s="3">
        <f t="shared" si="334"/>
        <v>0</v>
      </c>
      <c r="L1270" s="3"/>
    </row>
    <row r="1271" ht="15.75" customHeight="1">
      <c r="A1271" s="31"/>
      <c r="B1271" s="89"/>
      <c r="C1271" s="89"/>
      <c r="D1271" s="18">
        <f t="shared" si="331"/>
        <v>0</v>
      </c>
      <c r="E1271" s="18">
        <f>B1271*A1257</f>
        <v>0</v>
      </c>
      <c r="F1271" s="18">
        <f t="shared" si="332"/>
        <v>0</v>
      </c>
      <c r="G1271" s="143">
        <f>F1273/A1257</f>
        <v>0</v>
      </c>
      <c r="H1271" s="18"/>
      <c r="I1271" s="89">
        <f t="shared" si="333"/>
        <v>0</v>
      </c>
      <c r="J1271" s="3"/>
      <c r="K1271" s="3">
        <f t="shared" si="334"/>
        <v>0</v>
      </c>
      <c r="L1271" s="3"/>
    </row>
    <row r="1272" ht="15.75" customHeight="1">
      <c r="A1272" s="31"/>
      <c r="B1272" s="89"/>
      <c r="C1272" s="89"/>
      <c r="D1272" s="18">
        <f t="shared" si="331"/>
        <v>0</v>
      </c>
      <c r="E1272" s="18">
        <f>B1272*A1257</f>
        <v>0</v>
      </c>
      <c r="F1272" s="18">
        <f t="shared" si="332"/>
        <v>0</v>
      </c>
      <c r="G1272" s="142"/>
      <c r="H1272" s="18"/>
      <c r="I1272" s="89">
        <f t="shared" si="333"/>
        <v>0</v>
      </c>
      <c r="J1272" s="3"/>
      <c r="K1272" s="3">
        <f t="shared" si="334"/>
        <v>0</v>
      </c>
      <c r="L1272" s="3"/>
    </row>
    <row r="1273" ht="15.75" customHeight="1">
      <c r="A1273" s="4" t="s">
        <v>495</v>
      </c>
      <c r="B1273" s="97">
        <f>SUM(B1259:B1272)</f>
        <v>0</v>
      </c>
      <c r="C1273" s="96"/>
      <c r="D1273" s="97">
        <f t="shared" ref="D1273:F1273" si="335">SUM(D1259:D1272)</f>
        <v>0</v>
      </c>
      <c r="E1273" s="97">
        <f t="shared" si="335"/>
        <v>0</v>
      </c>
      <c r="F1273" s="97">
        <f t="shared" si="335"/>
        <v>0</v>
      </c>
      <c r="G1273" s="87"/>
      <c r="H1273" s="96"/>
      <c r="I1273" s="97">
        <f t="shared" ref="I1273:L1273" si="336">SUM(I1259:I1272)</f>
        <v>0</v>
      </c>
      <c r="J1273" s="98">
        <f t="shared" si="336"/>
        <v>0</v>
      </c>
      <c r="K1273" s="98">
        <f t="shared" si="336"/>
        <v>0</v>
      </c>
      <c r="L1273" s="98">
        <f t="shared" si="336"/>
        <v>0</v>
      </c>
    </row>
    <row r="1274" ht="15.75" customHeight="1">
      <c r="A1274" s="8"/>
      <c r="B1274" s="184"/>
      <c r="C1274" s="100"/>
      <c r="D1274" s="100"/>
      <c r="E1274" s="100"/>
      <c r="F1274" s="100"/>
      <c r="G1274" s="100"/>
      <c r="H1274" s="100"/>
      <c r="I1274" s="101" t="s">
        <v>496</v>
      </c>
      <c r="J1274" s="100"/>
      <c r="K1274" s="100"/>
      <c r="L1274" s="101" t="s">
        <v>497</v>
      </c>
    </row>
    <row r="1275" ht="15.75" customHeight="1">
      <c r="A1275" s="8"/>
      <c r="B1275" s="184"/>
      <c r="C1275" s="100"/>
      <c r="D1275" s="100"/>
      <c r="E1275" s="100"/>
      <c r="F1275" s="100"/>
      <c r="G1275" s="100"/>
      <c r="H1275" s="100"/>
      <c r="I1275" s="104">
        <f>G1271*A1257</f>
        <v>0</v>
      </c>
      <c r="J1275" s="100"/>
      <c r="K1275" s="100"/>
      <c r="L1275" s="104"/>
    </row>
    <row r="1276" ht="15.75" customHeight="1">
      <c r="A1276" s="8"/>
      <c r="B1276" s="34"/>
      <c r="C1276" s="8"/>
      <c r="D1276" s="8"/>
      <c r="E1276" s="8"/>
      <c r="F1276" s="8"/>
      <c r="G1276" s="8"/>
      <c r="H1276" s="8"/>
      <c r="I1276" s="8"/>
      <c r="J1276" s="8"/>
      <c r="K1276" s="8"/>
      <c r="L1276" s="8"/>
    </row>
    <row r="1277" ht="15.75" customHeight="1">
      <c r="A1277" s="8"/>
      <c r="B1277" s="34"/>
      <c r="C1277" s="8"/>
      <c r="D1277" s="8"/>
      <c r="E1277" s="8"/>
      <c r="F1277" s="8"/>
      <c r="G1277" s="8"/>
      <c r="H1277" s="8"/>
      <c r="I1277" s="8"/>
      <c r="J1277" s="8"/>
      <c r="K1277" s="8"/>
      <c r="L1277" s="8"/>
    </row>
    <row r="1278" ht="15.75" customHeight="1">
      <c r="A1278" s="66"/>
      <c r="B1278" s="75"/>
      <c r="C1278" s="75"/>
      <c r="D1278" s="75"/>
      <c r="E1278" s="75"/>
      <c r="F1278" s="75"/>
      <c r="G1278" s="75"/>
      <c r="H1278" s="75"/>
      <c r="I1278" s="75"/>
      <c r="J1278" s="75"/>
      <c r="K1278" s="75"/>
      <c r="L1278" s="76"/>
    </row>
    <row r="1279" ht="15.75" customHeight="1">
      <c r="A1279" s="78" t="s">
        <v>478</v>
      </c>
      <c r="B1279" s="79" t="s">
        <v>479</v>
      </c>
      <c r="C1279" s="75"/>
      <c r="D1279" s="76"/>
      <c r="E1279" s="80" t="s">
        <v>480</v>
      </c>
      <c r="F1279" s="75"/>
      <c r="G1279" s="76"/>
      <c r="H1279" s="79" t="s">
        <v>481</v>
      </c>
      <c r="I1279" s="75"/>
      <c r="J1279" s="75"/>
      <c r="K1279" s="75"/>
      <c r="L1279" s="76"/>
    </row>
    <row r="1280" ht="15.75" customHeight="1">
      <c r="A1280" s="177">
        <v>4.0</v>
      </c>
      <c r="B1280" s="82" t="s">
        <v>482</v>
      </c>
      <c r="C1280" s="82" t="s">
        <v>483</v>
      </c>
      <c r="D1280" s="82" t="s">
        <v>484</v>
      </c>
      <c r="E1280" s="82" t="s">
        <v>485</v>
      </c>
      <c r="F1280" s="82" t="s">
        <v>484</v>
      </c>
      <c r="G1280" s="82" t="s">
        <v>524</v>
      </c>
      <c r="H1280" s="82" t="s">
        <v>486</v>
      </c>
      <c r="I1280" s="82" t="s">
        <v>487</v>
      </c>
      <c r="J1280" s="147" t="s">
        <v>488</v>
      </c>
      <c r="K1280" s="85" t="s">
        <v>489</v>
      </c>
      <c r="L1280" s="85" t="s">
        <v>490</v>
      </c>
    </row>
    <row r="1281" ht="15.75" customHeight="1">
      <c r="A1281" s="86" t="s">
        <v>491</v>
      </c>
      <c r="B1281" s="87"/>
      <c r="C1281" s="87"/>
      <c r="D1281" s="87"/>
      <c r="E1281" s="87"/>
      <c r="F1281" s="87"/>
      <c r="G1281" s="87"/>
      <c r="H1281" s="87"/>
      <c r="I1281" s="87"/>
      <c r="J1281" s="115"/>
      <c r="K1281" s="87"/>
      <c r="L1281" s="87"/>
    </row>
    <row r="1282" ht="15.75" customHeight="1">
      <c r="A1282" s="2"/>
      <c r="B1282" s="89"/>
      <c r="C1282" s="89"/>
      <c r="D1282" s="18">
        <f t="shared" ref="D1282:D1295" si="337">C1282*B1282</f>
        <v>0</v>
      </c>
      <c r="E1282" s="18">
        <f>B1282*A1280</f>
        <v>0</v>
      </c>
      <c r="F1282" s="18">
        <f t="shared" ref="F1282:F1295" si="338">E1282*C1282</f>
        <v>0</v>
      </c>
      <c r="G1282" s="140">
        <v>0.0</v>
      </c>
      <c r="H1282" s="18"/>
      <c r="I1282" s="89">
        <f t="shared" ref="I1282:I1295" si="339">H1282*E1282</f>
        <v>0</v>
      </c>
      <c r="J1282" s="116"/>
      <c r="K1282" s="3">
        <f t="shared" ref="K1282:K1295" si="340">J1282*I1282</f>
        <v>0</v>
      </c>
      <c r="L1282" s="3"/>
    </row>
    <row r="1283" ht="15.75" customHeight="1">
      <c r="A1283" s="2"/>
      <c r="B1283" s="89"/>
      <c r="C1283" s="89"/>
      <c r="D1283" s="18">
        <f t="shared" si="337"/>
        <v>0</v>
      </c>
      <c r="E1283" s="18">
        <f>B1283*A1280</f>
        <v>0</v>
      </c>
      <c r="F1283" s="18">
        <f t="shared" si="338"/>
        <v>0</v>
      </c>
      <c r="G1283" s="87"/>
      <c r="H1283" s="18"/>
      <c r="I1283" s="89">
        <f t="shared" si="339"/>
        <v>0</v>
      </c>
      <c r="J1283" s="116"/>
      <c r="K1283" s="3">
        <f t="shared" si="340"/>
        <v>0</v>
      </c>
      <c r="L1283" s="3"/>
    </row>
    <row r="1284" ht="15.75" customHeight="1">
      <c r="A1284" s="2"/>
      <c r="B1284" s="18"/>
      <c r="C1284" s="18"/>
      <c r="D1284" s="18">
        <f t="shared" si="337"/>
        <v>0</v>
      </c>
      <c r="E1284" s="18">
        <f>B1284*A1280</f>
        <v>0</v>
      </c>
      <c r="F1284" s="18">
        <f t="shared" si="338"/>
        <v>0</v>
      </c>
      <c r="G1284" s="148" t="s">
        <v>527</v>
      </c>
      <c r="H1284" s="18"/>
      <c r="I1284" s="89">
        <f t="shared" si="339"/>
        <v>0</v>
      </c>
      <c r="J1284" s="116"/>
      <c r="K1284" s="3">
        <f t="shared" si="340"/>
        <v>0</v>
      </c>
      <c r="L1284" s="3"/>
    </row>
    <row r="1285" ht="15.75" customHeight="1">
      <c r="A1285" s="2"/>
      <c r="B1285" s="18"/>
      <c r="C1285" s="18"/>
      <c r="D1285" s="18">
        <f t="shared" si="337"/>
        <v>0</v>
      </c>
      <c r="E1285" s="18">
        <f>B1285*A1280</f>
        <v>0</v>
      </c>
      <c r="F1285" s="18">
        <f t="shared" si="338"/>
        <v>0</v>
      </c>
      <c r="G1285" s="142"/>
      <c r="H1285" s="18"/>
      <c r="I1285" s="89">
        <f t="shared" si="339"/>
        <v>0</v>
      </c>
      <c r="J1285" s="116"/>
      <c r="K1285" s="3">
        <f t="shared" si="340"/>
        <v>0</v>
      </c>
      <c r="L1285" s="3"/>
    </row>
    <row r="1286" ht="15.75" customHeight="1">
      <c r="A1286" s="2"/>
      <c r="B1286" s="18"/>
      <c r="C1286" s="18"/>
      <c r="D1286" s="18">
        <f t="shared" si="337"/>
        <v>0</v>
      </c>
      <c r="E1286" s="18">
        <f>B1286*A1280</f>
        <v>0</v>
      </c>
      <c r="F1286" s="18">
        <f t="shared" si="338"/>
        <v>0</v>
      </c>
      <c r="G1286" s="142"/>
      <c r="H1286" s="18"/>
      <c r="I1286" s="89">
        <f t="shared" si="339"/>
        <v>0</v>
      </c>
      <c r="J1286" s="116"/>
      <c r="K1286" s="3">
        <f t="shared" si="340"/>
        <v>0</v>
      </c>
      <c r="L1286" s="3"/>
    </row>
    <row r="1287" ht="15.75" customHeight="1">
      <c r="A1287" s="2"/>
      <c r="B1287" s="18"/>
      <c r="C1287" s="18"/>
      <c r="D1287" s="18">
        <f t="shared" si="337"/>
        <v>0</v>
      </c>
      <c r="E1287" s="18">
        <f>B1287*A1280</f>
        <v>0</v>
      </c>
      <c r="F1287" s="18">
        <f t="shared" si="338"/>
        <v>0</v>
      </c>
      <c r="G1287" s="87"/>
      <c r="H1287" s="18"/>
      <c r="I1287" s="89">
        <f t="shared" si="339"/>
        <v>0</v>
      </c>
      <c r="J1287" s="116"/>
      <c r="K1287" s="3">
        <f t="shared" si="340"/>
        <v>0</v>
      </c>
      <c r="L1287" s="3"/>
    </row>
    <row r="1288" ht="15.75" customHeight="1">
      <c r="A1288" s="2"/>
      <c r="B1288" s="18"/>
      <c r="C1288" s="18"/>
      <c r="D1288" s="18">
        <f t="shared" si="337"/>
        <v>0</v>
      </c>
      <c r="E1288" s="18">
        <f>B1288*A1280</f>
        <v>0</v>
      </c>
      <c r="F1288" s="18">
        <f t="shared" si="338"/>
        <v>0</v>
      </c>
      <c r="G1288" s="59"/>
      <c r="H1288" s="18"/>
      <c r="I1288" s="89">
        <f t="shared" si="339"/>
        <v>0</v>
      </c>
      <c r="J1288" s="116"/>
      <c r="K1288" s="3">
        <f t="shared" si="340"/>
        <v>0</v>
      </c>
      <c r="L1288" s="3"/>
    </row>
    <row r="1289" ht="15.75" customHeight="1">
      <c r="A1289" s="2"/>
      <c r="B1289" s="89"/>
      <c r="C1289" s="89"/>
      <c r="D1289" s="18">
        <f t="shared" si="337"/>
        <v>0</v>
      </c>
      <c r="E1289" s="18">
        <f>B1289*A1280</f>
        <v>0</v>
      </c>
      <c r="F1289" s="18">
        <f t="shared" si="338"/>
        <v>0</v>
      </c>
      <c r="G1289" s="148" t="s">
        <v>528</v>
      </c>
      <c r="H1289" s="18"/>
      <c r="I1289" s="89">
        <f t="shared" si="339"/>
        <v>0</v>
      </c>
      <c r="J1289" s="116"/>
      <c r="K1289" s="3">
        <f t="shared" si="340"/>
        <v>0</v>
      </c>
      <c r="L1289" s="3"/>
    </row>
    <row r="1290" ht="15.75" customHeight="1">
      <c r="A1290" s="2"/>
      <c r="B1290" s="89"/>
      <c r="C1290" s="89"/>
      <c r="D1290" s="18">
        <f t="shared" si="337"/>
        <v>0</v>
      </c>
      <c r="E1290" s="18">
        <f>B1290*A1280</f>
        <v>0</v>
      </c>
      <c r="F1290" s="18">
        <f t="shared" si="338"/>
        <v>0</v>
      </c>
      <c r="G1290" s="142"/>
      <c r="H1290" s="18"/>
      <c r="I1290" s="89">
        <f t="shared" si="339"/>
        <v>0</v>
      </c>
      <c r="J1290" s="116"/>
      <c r="K1290" s="3">
        <f t="shared" si="340"/>
        <v>0</v>
      </c>
      <c r="L1290" s="3"/>
    </row>
    <row r="1291" ht="15.75" customHeight="1">
      <c r="A1291" s="1"/>
      <c r="B1291" s="89"/>
      <c r="C1291" s="89"/>
      <c r="D1291" s="18">
        <f t="shared" si="337"/>
        <v>0</v>
      </c>
      <c r="E1291" s="18">
        <f>B1291*A1280</f>
        <v>0</v>
      </c>
      <c r="F1291" s="18">
        <f t="shared" si="338"/>
        <v>0</v>
      </c>
      <c r="G1291" s="142"/>
      <c r="H1291" s="18"/>
      <c r="I1291" s="89">
        <f t="shared" si="339"/>
        <v>0</v>
      </c>
      <c r="J1291" s="116"/>
      <c r="K1291" s="3">
        <f t="shared" si="340"/>
        <v>0</v>
      </c>
      <c r="L1291" s="3"/>
    </row>
    <row r="1292" ht="15.75" customHeight="1">
      <c r="A1292" s="1"/>
      <c r="B1292" s="89"/>
      <c r="C1292" s="89"/>
      <c r="D1292" s="18">
        <f t="shared" si="337"/>
        <v>0</v>
      </c>
      <c r="E1292" s="18">
        <f>B1292*A1280</f>
        <v>0</v>
      </c>
      <c r="F1292" s="18">
        <f t="shared" si="338"/>
        <v>0</v>
      </c>
      <c r="G1292" s="142"/>
      <c r="H1292" s="18"/>
      <c r="I1292" s="89">
        <f t="shared" si="339"/>
        <v>0</v>
      </c>
      <c r="J1292" s="116"/>
      <c r="K1292" s="3">
        <f t="shared" si="340"/>
        <v>0</v>
      </c>
      <c r="L1292" s="3"/>
    </row>
    <row r="1293" ht="15.75" customHeight="1">
      <c r="A1293" s="31"/>
      <c r="B1293" s="89"/>
      <c r="C1293" s="89"/>
      <c r="D1293" s="95">
        <f t="shared" si="337"/>
        <v>0</v>
      </c>
      <c r="E1293" s="95">
        <f>B1293*A1280</f>
        <v>0</v>
      </c>
      <c r="F1293" s="18">
        <f t="shared" si="338"/>
        <v>0</v>
      </c>
      <c r="G1293" s="87"/>
      <c r="H1293" s="18"/>
      <c r="I1293" s="89">
        <f t="shared" si="339"/>
        <v>0</v>
      </c>
      <c r="J1293" s="118"/>
      <c r="K1293" s="3">
        <f t="shared" si="340"/>
        <v>0</v>
      </c>
      <c r="L1293" s="3"/>
    </row>
    <row r="1294" ht="15.75" customHeight="1">
      <c r="A1294" s="31"/>
      <c r="B1294" s="89"/>
      <c r="C1294" s="89"/>
      <c r="D1294" s="18">
        <f t="shared" si="337"/>
        <v>0</v>
      </c>
      <c r="E1294" s="18">
        <f>B1294*A1280</f>
        <v>0</v>
      </c>
      <c r="F1294" s="18">
        <f t="shared" si="338"/>
        <v>0</v>
      </c>
      <c r="G1294" s="143">
        <f>F1296/A1280</f>
        <v>0</v>
      </c>
      <c r="H1294" s="18"/>
      <c r="I1294" s="89">
        <f t="shared" si="339"/>
        <v>0</v>
      </c>
      <c r="J1294" s="3"/>
      <c r="K1294" s="3">
        <f t="shared" si="340"/>
        <v>0</v>
      </c>
      <c r="L1294" s="3"/>
    </row>
    <row r="1295" ht="15.75" customHeight="1">
      <c r="A1295" s="31"/>
      <c r="B1295" s="89"/>
      <c r="C1295" s="89"/>
      <c r="D1295" s="18">
        <f t="shared" si="337"/>
        <v>0</v>
      </c>
      <c r="E1295" s="18">
        <f>B1295*A1280</f>
        <v>0</v>
      </c>
      <c r="F1295" s="18">
        <f t="shared" si="338"/>
        <v>0</v>
      </c>
      <c r="G1295" s="142"/>
      <c r="H1295" s="18"/>
      <c r="I1295" s="89">
        <f t="shared" si="339"/>
        <v>0</v>
      </c>
      <c r="J1295" s="3"/>
      <c r="K1295" s="3">
        <f t="shared" si="340"/>
        <v>0</v>
      </c>
      <c r="L1295" s="3"/>
    </row>
    <row r="1296" ht="15.75" customHeight="1">
      <c r="A1296" s="4" t="s">
        <v>495</v>
      </c>
      <c r="B1296" s="97">
        <f>SUM(B1282:B1295)</f>
        <v>0</v>
      </c>
      <c r="C1296" s="96"/>
      <c r="D1296" s="97">
        <f t="shared" ref="D1296:F1296" si="341">SUM(D1282:D1295)</f>
        <v>0</v>
      </c>
      <c r="E1296" s="97">
        <f t="shared" si="341"/>
        <v>0</v>
      </c>
      <c r="F1296" s="97">
        <f t="shared" si="341"/>
        <v>0</v>
      </c>
      <c r="G1296" s="87"/>
      <c r="H1296" s="96"/>
      <c r="I1296" s="97">
        <f t="shared" ref="I1296:L1296" si="342">SUM(I1282:I1295)</f>
        <v>0</v>
      </c>
      <c r="J1296" s="98">
        <f t="shared" si="342"/>
        <v>0</v>
      </c>
      <c r="K1296" s="98">
        <f t="shared" si="342"/>
        <v>0</v>
      </c>
      <c r="L1296" s="98">
        <f t="shared" si="342"/>
        <v>0</v>
      </c>
    </row>
    <row r="1297" ht="15.75" customHeight="1">
      <c r="A1297" s="8"/>
      <c r="B1297" s="184"/>
      <c r="C1297" s="100"/>
      <c r="D1297" s="100"/>
      <c r="E1297" s="100"/>
      <c r="F1297" s="100"/>
      <c r="G1297" s="100"/>
      <c r="H1297" s="100"/>
      <c r="I1297" s="101" t="s">
        <v>496</v>
      </c>
      <c r="J1297" s="100"/>
      <c r="K1297" s="100"/>
      <c r="L1297" s="101" t="s">
        <v>497</v>
      </c>
    </row>
    <row r="1298" ht="15.75" customHeight="1">
      <c r="A1298" s="8"/>
      <c r="B1298" s="184"/>
      <c r="C1298" s="100"/>
      <c r="D1298" s="100"/>
      <c r="E1298" s="100"/>
      <c r="F1298" s="100"/>
      <c r="G1298" s="100"/>
      <c r="H1298" s="100"/>
      <c r="I1298" s="104">
        <f>G1294*A1280</f>
        <v>0</v>
      </c>
      <c r="J1298" s="100"/>
      <c r="K1298" s="100"/>
      <c r="L1298" s="104"/>
    </row>
    <row r="1299" ht="15.75" customHeight="1">
      <c r="A1299" s="8"/>
      <c r="B1299" s="184"/>
      <c r="C1299" s="100"/>
      <c r="D1299" s="100"/>
      <c r="E1299" s="100"/>
      <c r="F1299" s="100"/>
      <c r="G1299" s="100"/>
      <c r="H1299" s="100"/>
      <c r="I1299" s="107"/>
      <c r="J1299" s="100"/>
      <c r="K1299" s="100"/>
      <c r="L1299" s="107"/>
    </row>
    <row r="1300" ht="15.75" customHeight="1">
      <c r="A1300" s="8"/>
      <c r="B1300" s="34"/>
      <c r="C1300" s="8"/>
      <c r="D1300" s="8"/>
      <c r="E1300" s="8"/>
      <c r="F1300" s="8"/>
      <c r="G1300" s="8"/>
      <c r="H1300" s="8"/>
      <c r="I1300" s="8"/>
      <c r="J1300" s="8"/>
      <c r="K1300" s="8"/>
      <c r="L1300" s="8"/>
    </row>
    <row r="1301" ht="15.75" customHeight="1">
      <c r="A1301" s="66"/>
      <c r="B1301" s="75"/>
      <c r="C1301" s="75"/>
      <c r="D1301" s="75"/>
      <c r="E1301" s="75"/>
      <c r="F1301" s="75"/>
      <c r="G1301" s="75"/>
      <c r="H1301" s="75"/>
      <c r="I1301" s="75"/>
      <c r="J1301" s="75"/>
      <c r="K1301" s="75"/>
      <c r="L1301" s="76"/>
    </row>
    <row r="1302" ht="15.75" customHeight="1">
      <c r="A1302" s="78" t="s">
        <v>478</v>
      </c>
      <c r="B1302" s="79" t="s">
        <v>479</v>
      </c>
      <c r="C1302" s="75"/>
      <c r="D1302" s="76"/>
      <c r="E1302" s="80" t="s">
        <v>480</v>
      </c>
      <c r="F1302" s="75"/>
      <c r="G1302" s="76"/>
      <c r="H1302" s="79" t="s">
        <v>481</v>
      </c>
      <c r="I1302" s="75"/>
      <c r="J1302" s="75"/>
      <c r="K1302" s="75"/>
      <c r="L1302" s="76"/>
    </row>
    <row r="1303" ht="15.75" customHeight="1">
      <c r="A1303" s="177">
        <v>4.0</v>
      </c>
      <c r="B1303" s="82" t="s">
        <v>482</v>
      </c>
      <c r="C1303" s="82" t="s">
        <v>483</v>
      </c>
      <c r="D1303" s="82" t="s">
        <v>484</v>
      </c>
      <c r="E1303" s="82" t="s">
        <v>485</v>
      </c>
      <c r="F1303" s="82" t="s">
        <v>484</v>
      </c>
      <c r="G1303" s="82" t="s">
        <v>524</v>
      </c>
      <c r="H1303" s="82" t="s">
        <v>486</v>
      </c>
      <c r="I1303" s="82" t="s">
        <v>487</v>
      </c>
      <c r="J1303" s="147" t="s">
        <v>488</v>
      </c>
      <c r="K1303" s="85" t="s">
        <v>489</v>
      </c>
      <c r="L1303" s="85" t="s">
        <v>490</v>
      </c>
    </row>
    <row r="1304" ht="15.75" customHeight="1">
      <c r="A1304" s="86" t="s">
        <v>491</v>
      </c>
      <c r="B1304" s="87"/>
      <c r="C1304" s="87"/>
      <c r="D1304" s="87"/>
      <c r="E1304" s="87"/>
      <c r="F1304" s="87"/>
      <c r="G1304" s="87"/>
      <c r="H1304" s="87"/>
      <c r="I1304" s="87"/>
      <c r="J1304" s="115"/>
      <c r="K1304" s="87"/>
      <c r="L1304" s="87"/>
    </row>
    <row r="1305" ht="15.75" customHeight="1">
      <c r="A1305" s="2"/>
      <c r="B1305" s="89"/>
      <c r="C1305" s="89"/>
      <c r="D1305" s="18">
        <f t="shared" ref="D1305:D1318" si="343">C1305*B1305</f>
        <v>0</v>
      </c>
      <c r="E1305" s="18">
        <f>B1305*A1303</f>
        <v>0</v>
      </c>
      <c r="F1305" s="18">
        <f t="shared" ref="F1305:F1318" si="344">E1305*C1305</f>
        <v>0</v>
      </c>
      <c r="G1305" s="140">
        <v>0.0</v>
      </c>
      <c r="H1305" s="18"/>
      <c r="I1305" s="89">
        <f t="shared" ref="I1305:I1318" si="345">H1305*E1305</f>
        <v>0</v>
      </c>
      <c r="J1305" s="116"/>
      <c r="K1305" s="3">
        <f t="shared" ref="K1305:K1318" si="346">J1305*I1305</f>
        <v>0</v>
      </c>
      <c r="L1305" s="3"/>
    </row>
    <row r="1306" ht="15.75" customHeight="1">
      <c r="A1306" s="2"/>
      <c r="B1306" s="89"/>
      <c r="C1306" s="89"/>
      <c r="D1306" s="18">
        <f t="shared" si="343"/>
        <v>0</v>
      </c>
      <c r="E1306" s="18">
        <f>B1306*A1303</f>
        <v>0</v>
      </c>
      <c r="F1306" s="18">
        <f t="shared" si="344"/>
        <v>0</v>
      </c>
      <c r="G1306" s="87"/>
      <c r="H1306" s="18"/>
      <c r="I1306" s="89">
        <f t="shared" si="345"/>
        <v>0</v>
      </c>
      <c r="J1306" s="116"/>
      <c r="K1306" s="3">
        <f t="shared" si="346"/>
        <v>0</v>
      </c>
      <c r="L1306" s="3"/>
    </row>
    <row r="1307" ht="15.75" customHeight="1">
      <c r="A1307" s="2"/>
      <c r="B1307" s="18"/>
      <c r="C1307" s="18"/>
      <c r="D1307" s="18">
        <f t="shared" si="343"/>
        <v>0</v>
      </c>
      <c r="E1307" s="18">
        <f>B1307*A1303</f>
        <v>0</v>
      </c>
      <c r="F1307" s="18">
        <f t="shared" si="344"/>
        <v>0</v>
      </c>
      <c r="G1307" s="148" t="s">
        <v>527</v>
      </c>
      <c r="H1307" s="18"/>
      <c r="I1307" s="89">
        <f t="shared" si="345"/>
        <v>0</v>
      </c>
      <c r="J1307" s="116"/>
      <c r="K1307" s="3">
        <f t="shared" si="346"/>
        <v>0</v>
      </c>
      <c r="L1307" s="3"/>
    </row>
    <row r="1308" ht="15.75" customHeight="1">
      <c r="A1308" s="2"/>
      <c r="B1308" s="18"/>
      <c r="C1308" s="18"/>
      <c r="D1308" s="18">
        <f t="shared" si="343"/>
        <v>0</v>
      </c>
      <c r="E1308" s="18">
        <f>B1308*A1303</f>
        <v>0</v>
      </c>
      <c r="F1308" s="18">
        <f t="shared" si="344"/>
        <v>0</v>
      </c>
      <c r="G1308" s="142"/>
      <c r="H1308" s="18"/>
      <c r="I1308" s="89">
        <f t="shared" si="345"/>
        <v>0</v>
      </c>
      <c r="J1308" s="116"/>
      <c r="K1308" s="3">
        <f t="shared" si="346"/>
        <v>0</v>
      </c>
      <c r="L1308" s="3"/>
    </row>
    <row r="1309" ht="15.75" customHeight="1">
      <c r="A1309" s="2"/>
      <c r="B1309" s="18"/>
      <c r="C1309" s="18"/>
      <c r="D1309" s="18">
        <f t="shared" si="343"/>
        <v>0</v>
      </c>
      <c r="E1309" s="18">
        <f>B1309*A1303</f>
        <v>0</v>
      </c>
      <c r="F1309" s="18">
        <f t="shared" si="344"/>
        <v>0</v>
      </c>
      <c r="G1309" s="142"/>
      <c r="H1309" s="18"/>
      <c r="I1309" s="89">
        <f t="shared" si="345"/>
        <v>0</v>
      </c>
      <c r="J1309" s="116"/>
      <c r="K1309" s="3">
        <f t="shared" si="346"/>
        <v>0</v>
      </c>
      <c r="L1309" s="3"/>
    </row>
    <row r="1310" ht="15.75" customHeight="1">
      <c r="A1310" s="2"/>
      <c r="B1310" s="18"/>
      <c r="C1310" s="18"/>
      <c r="D1310" s="18">
        <f t="shared" si="343"/>
        <v>0</v>
      </c>
      <c r="E1310" s="18">
        <f>B1310*A1303</f>
        <v>0</v>
      </c>
      <c r="F1310" s="18">
        <f t="shared" si="344"/>
        <v>0</v>
      </c>
      <c r="G1310" s="87"/>
      <c r="H1310" s="18"/>
      <c r="I1310" s="89">
        <f t="shared" si="345"/>
        <v>0</v>
      </c>
      <c r="J1310" s="116"/>
      <c r="K1310" s="3">
        <f t="shared" si="346"/>
        <v>0</v>
      </c>
      <c r="L1310" s="3"/>
    </row>
    <row r="1311" ht="15.75" customHeight="1">
      <c r="A1311" s="2"/>
      <c r="B1311" s="18"/>
      <c r="C1311" s="18"/>
      <c r="D1311" s="18">
        <f t="shared" si="343"/>
        <v>0</v>
      </c>
      <c r="E1311" s="18">
        <f>B1311*A1303</f>
        <v>0</v>
      </c>
      <c r="F1311" s="18">
        <f t="shared" si="344"/>
        <v>0</v>
      </c>
      <c r="G1311" s="59"/>
      <c r="H1311" s="18"/>
      <c r="I1311" s="89">
        <f t="shared" si="345"/>
        <v>0</v>
      </c>
      <c r="J1311" s="116"/>
      <c r="K1311" s="3">
        <f t="shared" si="346"/>
        <v>0</v>
      </c>
      <c r="L1311" s="3"/>
    </row>
    <row r="1312" ht="15.75" customHeight="1">
      <c r="A1312" s="2"/>
      <c r="B1312" s="89"/>
      <c r="C1312" s="89"/>
      <c r="D1312" s="18">
        <f t="shared" si="343"/>
        <v>0</v>
      </c>
      <c r="E1312" s="18">
        <f>B1312*A1303</f>
        <v>0</v>
      </c>
      <c r="F1312" s="18">
        <f t="shared" si="344"/>
        <v>0</v>
      </c>
      <c r="G1312" s="148" t="s">
        <v>528</v>
      </c>
      <c r="H1312" s="18"/>
      <c r="I1312" s="89">
        <f t="shared" si="345"/>
        <v>0</v>
      </c>
      <c r="J1312" s="116"/>
      <c r="K1312" s="3">
        <f t="shared" si="346"/>
        <v>0</v>
      </c>
      <c r="L1312" s="3"/>
    </row>
    <row r="1313" ht="15.75" customHeight="1">
      <c r="A1313" s="2"/>
      <c r="B1313" s="89"/>
      <c r="C1313" s="89"/>
      <c r="D1313" s="18">
        <f t="shared" si="343"/>
        <v>0</v>
      </c>
      <c r="E1313" s="18">
        <f>B1313*A1303</f>
        <v>0</v>
      </c>
      <c r="F1313" s="18">
        <f t="shared" si="344"/>
        <v>0</v>
      </c>
      <c r="G1313" s="142"/>
      <c r="H1313" s="18"/>
      <c r="I1313" s="89">
        <f t="shared" si="345"/>
        <v>0</v>
      </c>
      <c r="J1313" s="116"/>
      <c r="K1313" s="3">
        <f t="shared" si="346"/>
        <v>0</v>
      </c>
      <c r="L1313" s="3"/>
    </row>
    <row r="1314" ht="15.75" customHeight="1">
      <c r="A1314" s="1"/>
      <c r="B1314" s="89"/>
      <c r="C1314" s="89"/>
      <c r="D1314" s="18">
        <f t="shared" si="343"/>
        <v>0</v>
      </c>
      <c r="E1314" s="18">
        <f>B1314*A1303</f>
        <v>0</v>
      </c>
      <c r="F1314" s="18">
        <f t="shared" si="344"/>
        <v>0</v>
      </c>
      <c r="G1314" s="142"/>
      <c r="H1314" s="18"/>
      <c r="I1314" s="89">
        <f t="shared" si="345"/>
        <v>0</v>
      </c>
      <c r="J1314" s="116"/>
      <c r="K1314" s="3">
        <f t="shared" si="346"/>
        <v>0</v>
      </c>
      <c r="L1314" s="3"/>
    </row>
    <row r="1315" ht="15.75" customHeight="1">
      <c r="A1315" s="1"/>
      <c r="B1315" s="89"/>
      <c r="C1315" s="89"/>
      <c r="D1315" s="18">
        <f t="shared" si="343"/>
        <v>0</v>
      </c>
      <c r="E1315" s="18">
        <f>B1315*A1303</f>
        <v>0</v>
      </c>
      <c r="F1315" s="18">
        <f t="shared" si="344"/>
        <v>0</v>
      </c>
      <c r="G1315" s="142"/>
      <c r="H1315" s="18"/>
      <c r="I1315" s="89">
        <f t="shared" si="345"/>
        <v>0</v>
      </c>
      <c r="J1315" s="116"/>
      <c r="K1315" s="3">
        <f t="shared" si="346"/>
        <v>0</v>
      </c>
      <c r="L1315" s="3"/>
    </row>
    <row r="1316" ht="15.75" customHeight="1">
      <c r="A1316" s="31"/>
      <c r="B1316" s="89"/>
      <c r="C1316" s="89"/>
      <c r="D1316" s="95">
        <f t="shared" si="343"/>
        <v>0</v>
      </c>
      <c r="E1316" s="95">
        <f>B1316*A1303</f>
        <v>0</v>
      </c>
      <c r="F1316" s="18">
        <f t="shared" si="344"/>
        <v>0</v>
      </c>
      <c r="G1316" s="87"/>
      <c r="H1316" s="18"/>
      <c r="I1316" s="89">
        <f t="shared" si="345"/>
        <v>0</v>
      </c>
      <c r="J1316" s="118"/>
      <c r="K1316" s="3">
        <f t="shared" si="346"/>
        <v>0</v>
      </c>
      <c r="L1316" s="3"/>
    </row>
    <row r="1317" ht="15.75" customHeight="1">
      <c r="A1317" s="31"/>
      <c r="B1317" s="89"/>
      <c r="C1317" s="89"/>
      <c r="D1317" s="18">
        <f t="shared" si="343"/>
        <v>0</v>
      </c>
      <c r="E1317" s="18">
        <f>B1317*A1303</f>
        <v>0</v>
      </c>
      <c r="F1317" s="18">
        <f t="shared" si="344"/>
        <v>0</v>
      </c>
      <c r="G1317" s="143">
        <f>F1319/A1303</f>
        <v>0</v>
      </c>
      <c r="H1317" s="18"/>
      <c r="I1317" s="89">
        <f t="shared" si="345"/>
        <v>0</v>
      </c>
      <c r="J1317" s="3"/>
      <c r="K1317" s="3">
        <f t="shared" si="346"/>
        <v>0</v>
      </c>
      <c r="L1317" s="3"/>
    </row>
    <row r="1318" ht="15.75" customHeight="1">
      <c r="A1318" s="31"/>
      <c r="B1318" s="89"/>
      <c r="C1318" s="89"/>
      <c r="D1318" s="18">
        <f t="shared" si="343"/>
        <v>0</v>
      </c>
      <c r="E1318" s="18">
        <f>B1318*A1303</f>
        <v>0</v>
      </c>
      <c r="F1318" s="18">
        <f t="shared" si="344"/>
        <v>0</v>
      </c>
      <c r="G1318" s="142"/>
      <c r="H1318" s="18"/>
      <c r="I1318" s="89">
        <f t="shared" si="345"/>
        <v>0</v>
      </c>
      <c r="J1318" s="3"/>
      <c r="K1318" s="3">
        <f t="shared" si="346"/>
        <v>0</v>
      </c>
      <c r="L1318" s="3"/>
    </row>
    <row r="1319" ht="15.75" customHeight="1">
      <c r="A1319" s="4" t="s">
        <v>495</v>
      </c>
      <c r="B1319" s="97">
        <f>SUM(B1305:B1318)</f>
        <v>0</v>
      </c>
      <c r="C1319" s="96"/>
      <c r="D1319" s="97">
        <f t="shared" ref="D1319:F1319" si="347">SUM(D1305:D1318)</f>
        <v>0</v>
      </c>
      <c r="E1319" s="97">
        <f t="shared" si="347"/>
        <v>0</v>
      </c>
      <c r="F1319" s="97">
        <f t="shared" si="347"/>
        <v>0</v>
      </c>
      <c r="G1319" s="87"/>
      <c r="H1319" s="96"/>
      <c r="I1319" s="97">
        <f t="shared" ref="I1319:L1319" si="348">SUM(I1305:I1318)</f>
        <v>0</v>
      </c>
      <c r="J1319" s="98">
        <f t="shared" si="348"/>
        <v>0</v>
      </c>
      <c r="K1319" s="98">
        <f t="shared" si="348"/>
        <v>0</v>
      </c>
      <c r="L1319" s="98">
        <f t="shared" si="348"/>
        <v>0</v>
      </c>
    </row>
    <row r="1320" ht="15.75" customHeight="1">
      <c r="A1320" s="8"/>
      <c r="B1320" s="184"/>
      <c r="C1320" s="100"/>
      <c r="D1320" s="100"/>
      <c r="E1320" s="100"/>
      <c r="F1320" s="100"/>
      <c r="G1320" s="100"/>
      <c r="H1320" s="100"/>
      <c r="I1320" s="101" t="s">
        <v>496</v>
      </c>
      <c r="J1320" s="100"/>
      <c r="K1320" s="100"/>
      <c r="L1320" s="101" t="s">
        <v>497</v>
      </c>
    </row>
    <row r="1321" ht="15.75" customHeight="1">
      <c r="A1321" s="8"/>
      <c r="B1321" s="184"/>
      <c r="C1321" s="100"/>
      <c r="D1321" s="100"/>
      <c r="E1321" s="100"/>
      <c r="F1321" s="100"/>
      <c r="G1321" s="100"/>
      <c r="H1321" s="100"/>
      <c r="I1321" s="104">
        <f>G1317*A1303</f>
        <v>0</v>
      </c>
      <c r="J1321" s="100"/>
      <c r="K1321" s="100"/>
      <c r="L1321" s="104"/>
    </row>
    <row r="1322" ht="15.75" customHeight="1">
      <c r="A1322" s="8"/>
      <c r="B1322" s="34"/>
      <c r="C1322" s="8"/>
      <c r="D1322" s="8"/>
      <c r="E1322" s="8"/>
      <c r="F1322" s="8"/>
      <c r="G1322" s="8"/>
      <c r="H1322" s="8"/>
      <c r="I1322" s="8"/>
      <c r="J1322" s="8"/>
      <c r="K1322" s="8"/>
      <c r="L1322" s="8"/>
    </row>
    <row r="1323" ht="15.75" customHeight="1">
      <c r="A1323" s="8"/>
      <c r="B1323" s="34"/>
      <c r="C1323" s="8"/>
      <c r="D1323" s="8"/>
      <c r="E1323" s="8"/>
      <c r="F1323" s="8"/>
      <c r="G1323" s="8"/>
      <c r="H1323" s="8"/>
      <c r="I1323" s="8"/>
      <c r="J1323" s="8"/>
      <c r="K1323" s="8"/>
      <c r="L1323" s="8"/>
    </row>
    <row r="1324" ht="15.75" customHeight="1">
      <c r="A1324" s="66"/>
      <c r="B1324" s="75"/>
      <c r="C1324" s="75"/>
      <c r="D1324" s="75"/>
      <c r="E1324" s="75"/>
      <c r="F1324" s="75"/>
      <c r="G1324" s="75"/>
      <c r="H1324" s="75"/>
      <c r="I1324" s="75"/>
      <c r="J1324" s="75"/>
      <c r="K1324" s="75"/>
      <c r="L1324" s="76"/>
    </row>
    <row r="1325" ht="15.75" customHeight="1">
      <c r="A1325" s="78" t="s">
        <v>478</v>
      </c>
      <c r="B1325" s="79" t="s">
        <v>479</v>
      </c>
      <c r="C1325" s="75"/>
      <c r="D1325" s="76"/>
      <c r="E1325" s="80" t="s">
        <v>480</v>
      </c>
      <c r="F1325" s="75"/>
      <c r="G1325" s="76"/>
      <c r="H1325" s="79" t="s">
        <v>481</v>
      </c>
      <c r="I1325" s="75"/>
      <c r="J1325" s="75"/>
      <c r="K1325" s="75"/>
      <c r="L1325" s="76"/>
    </row>
    <row r="1326" ht="15.75" customHeight="1">
      <c r="A1326" s="177">
        <v>4.0</v>
      </c>
      <c r="B1326" s="82" t="s">
        <v>482</v>
      </c>
      <c r="C1326" s="82" t="s">
        <v>483</v>
      </c>
      <c r="D1326" s="82" t="s">
        <v>484</v>
      </c>
      <c r="E1326" s="82" t="s">
        <v>485</v>
      </c>
      <c r="F1326" s="82" t="s">
        <v>484</v>
      </c>
      <c r="G1326" s="82" t="s">
        <v>524</v>
      </c>
      <c r="H1326" s="82" t="s">
        <v>486</v>
      </c>
      <c r="I1326" s="82" t="s">
        <v>487</v>
      </c>
      <c r="J1326" s="147" t="s">
        <v>488</v>
      </c>
      <c r="K1326" s="85" t="s">
        <v>489</v>
      </c>
      <c r="L1326" s="85" t="s">
        <v>490</v>
      </c>
    </row>
    <row r="1327" ht="15.75" customHeight="1">
      <c r="A1327" s="86" t="s">
        <v>491</v>
      </c>
      <c r="B1327" s="87"/>
      <c r="C1327" s="87"/>
      <c r="D1327" s="87"/>
      <c r="E1327" s="87"/>
      <c r="F1327" s="87"/>
      <c r="G1327" s="87"/>
      <c r="H1327" s="87"/>
      <c r="I1327" s="87"/>
      <c r="J1327" s="115"/>
      <c r="K1327" s="87"/>
      <c r="L1327" s="87"/>
    </row>
    <row r="1328" ht="15.75" customHeight="1">
      <c r="A1328" s="2"/>
      <c r="B1328" s="89"/>
      <c r="C1328" s="89"/>
      <c r="D1328" s="18">
        <f t="shared" ref="D1328:D1341" si="349">C1328*B1328</f>
        <v>0</v>
      </c>
      <c r="E1328" s="18">
        <f>B1328*A1326</f>
        <v>0</v>
      </c>
      <c r="F1328" s="18">
        <f t="shared" ref="F1328:F1341" si="350">E1328*C1328</f>
        <v>0</v>
      </c>
      <c r="G1328" s="140">
        <v>0.0</v>
      </c>
      <c r="H1328" s="18"/>
      <c r="I1328" s="89">
        <f t="shared" ref="I1328:I1341" si="351">H1328*E1328</f>
        <v>0</v>
      </c>
      <c r="J1328" s="116"/>
      <c r="K1328" s="3">
        <f t="shared" ref="K1328:K1341" si="352">J1328*I1328</f>
        <v>0</v>
      </c>
      <c r="L1328" s="3"/>
    </row>
    <row r="1329" ht="15.75" customHeight="1">
      <c r="A1329" s="2"/>
      <c r="B1329" s="89"/>
      <c r="C1329" s="89"/>
      <c r="D1329" s="18">
        <f t="shared" si="349"/>
        <v>0</v>
      </c>
      <c r="E1329" s="18">
        <f>B1329*A1326</f>
        <v>0</v>
      </c>
      <c r="F1329" s="18">
        <f t="shared" si="350"/>
        <v>0</v>
      </c>
      <c r="G1329" s="87"/>
      <c r="H1329" s="18"/>
      <c r="I1329" s="89">
        <f t="shared" si="351"/>
        <v>0</v>
      </c>
      <c r="J1329" s="116"/>
      <c r="K1329" s="3">
        <f t="shared" si="352"/>
        <v>0</v>
      </c>
      <c r="L1329" s="3"/>
    </row>
    <row r="1330" ht="15.75" customHeight="1">
      <c r="A1330" s="2"/>
      <c r="B1330" s="18"/>
      <c r="C1330" s="18"/>
      <c r="D1330" s="18">
        <f t="shared" si="349"/>
        <v>0</v>
      </c>
      <c r="E1330" s="18">
        <f>B1330*A1326</f>
        <v>0</v>
      </c>
      <c r="F1330" s="18">
        <f t="shared" si="350"/>
        <v>0</v>
      </c>
      <c r="G1330" s="148" t="s">
        <v>527</v>
      </c>
      <c r="H1330" s="18"/>
      <c r="I1330" s="89">
        <f t="shared" si="351"/>
        <v>0</v>
      </c>
      <c r="J1330" s="116"/>
      <c r="K1330" s="3">
        <f t="shared" si="352"/>
        <v>0</v>
      </c>
      <c r="L1330" s="3"/>
    </row>
    <row r="1331" ht="15.75" customHeight="1">
      <c r="A1331" s="2"/>
      <c r="B1331" s="18"/>
      <c r="C1331" s="18"/>
      <c r="D1331" s="18">
        <f t="shared" si="349"/>
        <v>0</v>
      </c>
      <c r="E1331" s="18">
        <f>B1331*A1326</f>
        <v>0</v>
      </c>
      <c r="F1331" s="18">
        <f t="shared" si="350"/>
        <v>0</v>
      </c>
      <c r="G1331" s="142"/>
      <c r="H1331" s="18"/>
      <c r="I1331" s="89">
        <f t="shared" si="351"/>
        <v>0</v>
      </c>
      <c r="J1331" s="116"/>
      <c r="K1331" s="3">
        <f t="shared" si="352"/>
        <v>0</v>
      </c>
      <c r="L1331" s="3"/>
    </row>
    <row r="1332" ht="15.75" customHeight="1">
      <c r="A1332" s="2"/>
      <c r="B1332" s="18"/>
      <c r="C1332" s="18"/>
      <c r="D1332" s="18">
        <f t="shared" si="349"/>
        <v>0</v>
      </c>
      <c r="E1332" s="18">
        <f>B1332*A1326</f>
        <v>0</v>
      </c>
      <c r="F1332" s="18">
        <f t="shared" si="350"/>
        <v>0</v>
      </c>
      <c r="G1332" s="142"/>
      <c r="H1332" s="18"/>
      <c r="I1332" s="89">
        <f t="shared" si="351"/>
        <v>0</v>
      </c>
      <c r="J1332" s="116"/>
      <c r="K1332" s="3">
        <f t="shared" si="352"/>
        <v>0</v>
      </c>
      <c r="L1332" s="3"/>
    </row>
    <row r="1333" ht="15.75" customHeight="1">
      <c r="A1333" s="2"/>
      <c r="B1333" s="18"/>
      <c r="C1333" s="18"/>
      <c r="D1333" s="18">
        <f t="shared" si="349"/>
        <v>0</v>
      </c>
      <c r="E1333" s="18">
        <f>B1333*A1326</f>
        <v>0</v>
      </c>
      <c r="F1333" s="18">
        <f t="shared" si="350"/>
        <v>0</v>
      </c>
      <c r="G1333" s="87"/>
      <c r="H1333" s="18"/>
      <c r="I1333" s="89">
        <f t="shared" si="351"/>
        <v>0</v>
      </c>
      <c r="J1333" s="116"/>
      <c r="K1333" s="3">
        <f t="shared" si="352"/>
        <v>0</v>
      </c>
      <c r="L1333" s="3"/>
    </row>
    <row r="1334" ht="15.75" customHeight="1">
      <c r="A1334" s="2"/>
      <c r="B1334" s="18"/>
      <c r="C1334" s="18"/>
      <c r="D1334" s="18">
        <f t="shared" si="349"/>
        <v>0</v>
      </c>
      <c r="E1334" s="18">
        <f>B1334*A1326</f>
        <v>0</v>
      </c>
      <c r="F1334" s="18">
        <f t="shared" si="350"/>
        <v>0</v>
      </c>
      <c r="G1334" s="59"/>
      <c r="H1334" s="18"/>
      <c r="I1334" s="89">
        <f t="shared" si="351"/>
        <v>0</v>
      </c>
      <c r="J1334" s="116"/>
      <c r="K1334" s="3">
        <f t="shared" si="352"/>
        <v>0</v>
      </c>
      <c r="L1334" s="3"/>
    </row>
    <row r="1335" ht="15.75" customHeight="1">
      <c r="A1335" s="2"/>
      <c r="B1335" s="89"/>
      <c r="C1335" s="89"/>
      <c r="D1335" s="18">
        <f t="shared" si="349"/>
        <v>0</v>
      </c>
      <c r="E1335" s="18">
        <f>B1335*A1326</f>
        <v>0</v>
      </c>
      <c r="F1335" s="18">
        <f t="shared" si="350"/>
        <v>0</v>
      </c>
      <c r="G1335" s="148" t="s">
        <v>528</v>
      </c>
      <c r="H1335" s="18"/>
      <c r="I1335" s="89">
        <f t="shared" si="351"/>
        <v>0</v>
      </c>
      <c r="J1335" s="116"/>
      <c r="K1335" s="3">
        <f t="shared" si="352"/>
        <v>0</v>
      </c>
      <c r="L1335" s="3"/>
    </row>
    <row r="1336" ht="15.75" customHeight="1">
      <c r="A1336" s="2"/>
      <c r="B1336" s="89"/>
      <c r="C1336" s="89"/>
      <c r="D1336" s="18">
        <f t="shared" si="349"/>
        <v>0</v>
      </c>
      <c r="E1336" s="18">
        <f>B1336*A1326</f>
        <v>0</v>
      </c>
      <c r="F1336" s="18">
        <f t="shared" si="350"/>
        <v>0</v>
      </c>
      <c r="G1336" s="142"/>
      <c r="H1336" s="18"/>
      <c r="I1336" s="89">
        <f t="shared" si="351"/>
        <v>0</v>
      </c>
      <c r="J1336" s="116"/>
      <c r="K1336" s="3">
        <f t="shared" si="352"/>
        <v>0</v>
      </c>
      <c r="L1336" s="3"/>
    </row>
    <row r="1337" ht="15.75" customHeight="1">
      <c r="A1337" s="1"/>
      <c r="B1337" s="89"/>
      <c r="C1337" s="89"/>
      <c r="D1337" s="18">
        <f t="shared" si="349"/>
        <v>0</v>
      </c>
      <c r="E1337" s="18">
        <f>B1337*A1326</f>
        <v>0</v>
      </c>
      <c r="F1337" s="18">
        <f t="shared" si="350"/>
        <v>0</v>
      </c>
      <c r="G1337" s="142"/>
      <c r="H1337" s="18"/>
      <c r="I1337" s="89">
        <f t="shared" si="351"/>
        <v>0</v>
      </c>
      <c r="J1337" s="116"/>
      <c r="K1337" s="3">
        <f t="shared" si="352"/>
        <v>0</v>
      </c>
      <c r="L1337" s="3"/>
    </row>
    <row r="1338" ht="15.75" customHeight="1">
      <c r="A1338" s="1"/>
      <c r="B1338" s="89"/>
      <c r="C1338" s="89"/>
      <c r="D1338" s="18">
        <f t="shared" si="349"/>
        <v>0</v>
      </c>
      <c r="E1338" s="18">
        <f>B1338*A1326</f>
        <v>0</v>
      </c>
      <c r="F1338" s="18">
        <f t="shared" si="350"/>
        <v>0</v>
      </c>
      <c r="G1338" s="142"/>
      <c r="H1338" s="18"/>
      <c r="I1338" s="89">
        <f t="shared" si="351"/>
        <v>0</v>
      </c>
      <c r="J1338" s="116"/>
      <c r="K1338" s="3">
        <f t="shared" si="352"/>
        <v>0</v>
      </c>
      <c r="L1338" s="3"/>
    </row>
    <row r="1339" ht="15.75" customHeight="1">
      <c r="A1339" s="31"/>
      <c r="B1339" s="89"/>
      <c r="C1339" s="89"/>
      <c r="D1339" s="95">
        <f t="shared" si="349"/>
        <v>0</v>
      </c>
      <c r="E1339" s="95">
        <f>B1339*A1326</f>
        <v>0</v>
      </c>
      <c r="F1339" s="18">
        <f t="shared" si="350"/>
        <v>0</v>
      </c>
      <c r="G1339" s="87"/>
      <c r="H1339" s="18"/>
      <c r="I1339" s="89">
        <f t="shared" si="351"/>
        <v>0</v>
      </c>
      <c r="J1339" s="118"/>
      <c r="K1339" s="3">
        <f t="shared" si="352"/>
        <v>0</v>
      </c>
      <c r="L1339" s="3"/>
    </row>
    <row r="1340" ht="15.75" customHeight="1">
      <c r="A1340" s="31"/>
      <c r="B1340" s="89"/>
      <c r="C1340" s="89"/>
      <c r="D1340" s="18">
        <f t="shared" si="349"/>
        <v>0</v>
      </c>
      <c r="E1340" s="18">
        <f>B1340*A1326</f>
        <v>0</v>
      </c>
      <c r="F1340" s="18">
        <f t="shared" si="350"/>
        <v>0</v>
      </c>
      <c r="G1340" s="143">
        <f>F1342/A1326</f>
        <v>0</v>
      </c>
      <c r="H1340" s="18"/>
      <c r="I1340" s="89">
        <f t="shared" si="351"/>
        <v>0</v>
      </c>
      <c r="J1340" s="3"/>
      <c r="K1340" s="3">
        <f t="shared" si="352"/>
        <v>0</v>
      </c>
      <c r="L1340" s="3"/>
    </row>
    <row r="1341" ht="15.75" customHeight="1">
      <c r="A1341" s="31"/>
      <c r="B1341" s="89"/>
      <c r="C1341" s="89"/>
      <c r="D1341" s="18">
        <f t="shared" si="349"/>
        <v>0</v>
      </c>
      <c r="E1341" s="18">
        <f>B1341*A1326</f>
        <v>0</v>
      </c>
      <c r="F1341" s="18">
        <f t="shared" si="350"/>
        <v>0</v>
      </c>
      <c r="G1341" s="142"/>
      <c r="H1341" s="18"/>
      <c r="I1341" s="89">
        <f t="shared" si="351"/>
        <v>0</v>
      </c>
      <c r="J1341" s="3"/>
      <c r="K1341" s="3">
        <f t="shared" si="352"/>
        <v>0</v>
      </c>
      <c r="L1341" s="3"/>
    </row>
    <row r="1342" ht="15.75" customHeight="1">
      <c r="A1342" s="4" t="s">
        <v>495</v>
      </c>
      <c r="B1342" s="97">
        <f>SUM(B1328:B1341)</f>
        <v>0</v>
      </c>
      <c r="C1342" s="96"/>
      <c r="D1342" s="97">
        <f t="shared" ref="D1342:F1342" si="353">SUM(D1328:D1341)</f>
        <v>0</v>
      </c>
      <c r="E1342" s="97">
        <f t="shared" si="353"/>
        <v>0</v>
      </c>
      <c r="F1342" s="97">
        <f t="shared" si="353"/>
        <v>0</v>
      </c>
      <c r="G1342" s="87"/>
      <c r="H1342" s="96"/>
      <c r="I1342" s="97">
        <f t="shared" ref="I1342:L1342" si="354">SUM(I1328:I1341)</f>
        <v>0</v>
      </c>
      <c r="J1342" s="98">
        <f t="shared" si="354"/>
        <v>0</v>
      </c>
      <c r="K1342" s="98">
        <f t="shared" si="354"/>
        <v>0</v>
      </c>
      <c r="L1342" s="98">
        <f t="shared" si="354"/>
        <v>0</v>
      </c>
    </row>
    <row r="1343" ht="15.75" customHeight="1">
      <c r="A1343" s="8"/>
      <c r="B1343" s="184"/>
      <c r="C1343" s="100"/>
      <c r="D1343" s="100"/>
      <c r="E1343" s="100"/>
      <c r="F1343" s="100"/>
      <c r="G1343" s="100"/>
      <c r="H1343" s="100"/>
      <c r="I1343" s="101" t="s">
        <v>496</v>
      </c>
      <c r="J1343" s="100"/>
      <c r="K1343" s="100"/>
      <c r="L1343" s="101" t="s">
        <v>497</v>
      </c>
    </row>
    <row r="1344" ht="15.75" customHeight="1">
      <c r="A1344" s="8"/>
      <c r="B1344" s="184"/>
      <c r="C1344" s="100"/>
      <c r="D1344" s="100"/>
      <c r="E1344" s="100"/>
      <c r="F1344" s="100"/>
      <c r="G1344" s="100"/>
      <c r="H1344" s="100"/>
      <c r="I1344" s="104">
        <f>G1340*A1326</f>
        <v>0</v>
      </c>
      <c r="J1344" s="100"/>
      <c r="K1344" s="100"/>
      <c r="L1344" s="104"/>
    </row>
    <row r="1345" ht="15.75" customHeight="1">
      <c r="A1345" s="8"/>
      <c r="B1345" s="34"/>
      <c r="C1345" s="8"/>
      <c r="D1345" s="8"/>
      <c r="E1345" s="8"/>
      <c r="F1345" s="8"/>
      <c r="G1345" s="8"/>
      <c r="H1345" s="8"/>
      <c r="I1345" s="8"/>
      <c r="J1345" s="8"/>
      <c r="K1345" s="8"/>
      <c r="L1345" s="8"/>
    </row>
    <row r="1346" ht="15.75" customHeight="1">
      <c r="A1346" s="8"/>
      <c r="B1346" s="34"/>
      <c r="C1346" s="8"/>
      <c r="D1346" s="8"/>
      <c r="E1346" s="8"/>
      <c r="F1346" s="8"/>
      <c r="G1346" s="8"/>
      <c r="H1346" s="8"/>
      <c r="I1346" s="8"/>
      <c r="J1346" s="8"/>
      <c r="K1346" s="8"/>
      <c r="L1346" s="8"/>
    </row>
    <row r="1347" ht="15.75" customHeight="1">
      <c r="A1347" s="78" t="s">
        <v>478</v>
      </c>
      <c r="B1347" s="79" t="s">
        <v>479</v>
      </c>
      <c r="C1347" s="75"/>
      <c r="D1347" s="76"/>
      <c r="E1347" s="80" t="s">
        <v>480</v>
      </c>
      <c r="F1347" s="75"/>
      <c r="G1347" s="76"/>
      <c r="H1347" s="79" t="s">
        <v>481</v>
      </c>
      <c r="I1347" s="75"/>
      <c r="J1347" s="75"/>
      <c r="K1347" s="75"/>
      <c r="L1347" s="76"/>
    </row>
    <row r="1348" ht="15.75" customHeight="1">
      <c r="A1348" s="177">
        <v>4.0</v>
      </c>
      <c r="B1348" s="82" t="s">
        <v>482</v>
      </c>
      <c r="C1348" s="82" t="s">
        <v>483</v>
      </c>
      <c r="D1348" s="82" t="s">
        <v>484</v>
      </c>
      <c r="E1348" s="82" t="s">
        <v>485</v>
      </c>
      <c r="F1348" s="82" t="s">
        <v>484</v>
      </c>
      <c r="G1348" s="82" t="s">
        <v>524</v>
      </c>
      <c r="H1348" s="82" t="s">
        <v>486</v>
      </c>
      <c r="I1348" s="82" t="s">
        <v>487</v>
      </c>
      <c r="J1348" s="147" t="s">
        <v>488</v>
      </c>
      <c r="K1348" s="85" t="s">
        <v>489</v>
      </c>
      <c r="L1348" s="85" t="s">
        <v>490</v>
      </c>
    </row>
    <row r="1349" ht="15.75" customHeight="1">
      <c r="A1349" s="86" t="s">
        <v>491</v>
      </c>
      <c r="B1349" s="87"/>
      <c r="C1349" s="87"/>
      <c r="D1349" s="87"/>
      <c r="E1349" s="87"/>
      <c r="F1349" s="87"/>
      <c r="G1349" s="87"/>
      <c r="H1349" s="87"/>
      <c r="I1349" s="87"/>
      <c r="J1349" s="115"/>
      <c r="K1349" s="87"/>
      <c r="L1349" s="87"/>
    </row>
    <row r="1350" ht="15.75" customHeight="1">
      <c r="A1350" s="2"/>
      <c r="B1350" s="89"/>
      <c r="C1350" s="89"/>
      <c r="D1350" s="18">
        <f t="shared" ref="D1350:D1363" si="355">C1350*B1350</f>
        <v>0</v>
      </c>
      <c r="E1350" s="18">
        <f>B1350*A1348</f>
        <v>0</v>
      </c>
      <c r="F1350" s="18">
        <f t="shared" ref="F1350:F1363" si="356">E1350*C1350</f>
        <v>0</v>
      </c>
      <c r="G1350" s="140">
        <v>0.0</v>
      </c>
      <c r="H1350" s="18"/>
      <c r="I1350" s="89">
        <f t="shared" ref="I1350:I1363" si="357">H1350*E1350</f>
        <v>0</v>
      </c>
      <c r="J1350" s="116"/>
      <c r="K1350" s="3">
        <f t="shared" ref="K1350:K1363" si="358">J1350*I1350</f>
        <v>0</v>
      </c>
      <c r="L1350" s="3"/>
    </row>
    <row r="1351" ht="15.75" customHeight="1">
      <c r="A1351" s="2"/>
      <c r="B1351" s="89"/>
      <c r="C1351" s="89"/>
      <c r="D1351" s="18">
        <f t="shared" si="355"/>
        <v>0</v>
      </c>
      <c r="E1351" s="18">
        <f>B1351*A1348</f>
        <v>0</v>
      </c>
      <c r="F1351" s="18">
        <f t="shared" si="356"/>
        <v>0</v>
      </c>
      <c r="G1351" s="87"/>
      <c r="H1351" s="18"/>
      <c r="I1351" s="89">
        <f t="shared" si="357"/>
        <v>0</v>
      </c>
      <c r="J1351" s="116"/>
      <c r="K1351" s="3">
        <f t="shared" si="358"/>
        <v>0</v>
      </c>
      <c r="L1351" s="3"/>
    </row>
    <row r="1352" ht="15.75" customHeight="1">
      <c r="A1352" s="2"/>
      <c r="B1352" s="18"/>
      <c r="C1352" s="18"/>
      <c r="D1352" s="18">
        <f t="shared" si="355"/>
        <v>0</v>
      </c>
      <c r="E1352" s="18">
        <f>B1352*A1348</f>
        <v>0</v>
      </c>
      <c r="F1352" s="18">
        <f t="shared" si="356"/>
        <v>0</v>
      </c>
      <c r="G1352" s="148" t="s">
        <v>527</v>
      </c>
      <c r="H1352" s="18"/>
      <c r="I1352" s="89">
        <f t="shared" si="357"/>
        <v>0</v>
      </c>
      <c r="J1352" s="116"/>
      <c r="K1352" s="3">
        <f t="shared" si="358"/>
        <v>0</v>
      </c>
      <c r="L1352" s="3"/>
    </row>
    <row r="1353" ht="15.75" customHeight="1">
      <c r="A1353" s="2"/>
      <c r="B1353" s="18"/>
      <c r="C1353" s="18"/>
      <c r="D1353" s="18">
        <f t="shared" si="355"/>
        <v>0</v>
      </c>
      <c r="E1353" s="18">
        <f>B1353*A1348</f>
        <v>0</v>
      </c>
      <c r="F1353" s="18">
        <f t="shared" si="356"/>
        <v>0</v>
      </c>
      <c r="G1353" s="142"/>
      <c r="H1353" s="18"/>
      <c r="I1353" s="89">
        <f t="shared" si="357"/>
        <v>0</v>
      </c>
      <c r="J1353" s="116"/>
      <c r="K1353" s="3">
        <f t="shared" si="358"/>
        <v>0</v>
      </c>
      <c r="L1353" s="3"/>
    </row>
    <row r="1354" ht="15.75" customHeight="1">
      <c r="A1354" s="2"/>
      <c r="B1354" s="18"/>
      <c r="C1354" s="18"/>
      <c r="D1354" s="18">
        <f t="shared" si="355"/>
        <v>0</v>
      </c>
      <c r="E1354" s="18">
        <f>B1354*A1348</f>
        <v>0</v>
      </c>
      <c r="F1354" s="18">
        <f t="shared" si="356"/>
        <v>0</v>
      </c>
      <c r="G1354" s="142"/>
      <c r="H1354" s="18"/>
      <c r="I1354" s="89">
        <f t="shared" si="357"/>
        <v>0</v>
      </c>
      <c r="J1354" s="116"/>
      <c r="K1354" s="3">
        <f t="shared" si="358"/>
        <v>0</v>
      </c>
      <c r="L1354" s="3"/>
    </row>
    <row r="1355" ht="15.75" customHeight="1">
      <c r="A1355" s="2"/>
      <c r="B1355" s="18"/>
      <c r="C1355" s="18"/>
      <c r="D1355" s="18">
        <f t="shared" si="355"/>
        <v>0</v>
      </c>
      <c r="E1355" s="18">
        <f>B1355*A1348</f>
        <v>0</v>
      </c>
      <c r="F1355" s="18">
        <f t="shared" si="356"/>
        <v>0</v>
      </c>
      <c r="G1355" s="87"/>
      <c r="H1355" s="18"/>
      <c r="I1355" s="89">
        <f t="shared" si="357"/>
        <v>0</v>
      </c>
      <c r="J1355" s="116"/>
      <c r="K1355" s="3">
        <f t="shared" si="358"/>
        <v>0</v>
      </c>
      <c r="L1355" s="3"/>
    </row>
    <row r="1356" ht="15.75" customHeight="1">
      <c r="A1356" s="2"/>
      <c r="B1356" s="18"/>
      <c r="C1356" s="18"/>
      <c r="D1356" s="18">
        <f t="shared" si="355"/>
        <v>0</v>
      </c>
      <c r="E1356" s="18">
        <f>B1356*A1348</f>
        <v>0</v>
      </c>
      <c r="F1356" s="18">
        <f t="shared" si="356"/>
        <v>0</v>
      </c>
      <c r="G1356" s="59"/>
      <c r="H1356" s="18"/>
      <c r="I1356" s="89">
        <f t="shared" si="357"/>
        <v>0</v>
      </c>
      <c r="J1356" s="116"/>
      <c r="K1356" s="3">
        <f t="shared" si="358"/>
        <v>0</v>
      </c>
      <c r="L1356" s="3"/>
    </row>
    <row r="1357" ht="15.75" customHeight="1">
      <c r="A1357" s="2"/>
      <c r="B1357" s="89"/>
      <c r="C1357" s="89"/>
      <c r="D1357" s="18">
        <f t="shared" si="355"/>
        <v>0</v>
      </c>
      <c r="E1357" s="18">
        <f>B1357*A1348</f>
        <v>0</v>
      </c>
      <c r="F1357" s="18">
        <f t="shared" si="356"/>
        <v>0</v>
      </c>
      <c r="G1357" s="148" t="s">
        <v>528</v>
      </c>
      <c r="H1357" s="18"/>
      <c r="I1357" s="89">
        <f t="shared" si="357"/>
        <v>0</v>
      </c>
      <c r="J1357" s="116"/>
      <c r="K1357" s="3">
        <f t="shared" si="358"/>
        <v>0</v>
      </c>
      <c r="L1357" s="3"/>
    </row>
    <row r="1358" ht="15.75" customHeight="1">
      <c r="A1358" s="2"/>
      <c r="B1358" s="89"/>
      <c r="C1358" s="89"/>
      <c r="D1358" s="18">
        <f t="shared" si="355"/>
        <v>0</v>
      </c>
      <c r="E1358" s="18">
        <f>B1358*A1348</f>
        <v>0</v>
      </c>
      <c r="F1358" s="18">
        <f t="shared" si="356"/>
        <v>0</v>
      </c>
      <c r="G1358" s="142"/>
      <c r="H1358" s="18"/>
      <c r="I1358" s="89">
        <f t="shared" si="357"/>
        <v>0</v>
      </c>
      <c r="J1358" s="116"/>
      <c r="K1358" s="3">
        <f t="shared" si="358"/>
        <v>0</v>
      </c>
      <c r="L1358" s="3"/>
    </row>
    <row r="1359" ht="15.75" customHeight="1">
      <c r="A1359" s="1"/>
      <c r="B1359" s="89"/>
      <c r="C1359" s="89"/>
      <c r="D1359" s="18">
        <f t="shared" si="355"/>
        <v>0</v>
      </c>
      <c r="E1359" s="18">
        <f>B1359*A1348</f>
        <v>0</v>
      </c>
      <c r="F1359" s="18">
        <f t="shared" si="356"/>
        <v>0</v>
      </c>
      <c r="G1359" s="142"/>
      <c r="H1359" s="18"/>
      <c r="I1359" s="89">
        <f t="shared" si="357"/>
        <v>0</v>
      </c>
      <c r="J1359" s="116"/>
      <c r="K1359" s="3">
        <f t="shared" si="358"/>
        <v>0</v>
      </c>
      <c r="L1359" s="3"/>
    </row>
    <row r="1360" ht="15.75" customHeight="1">
      <c r="A1360" s="1"/>
      <c r="B1360" s="89"/>
      <c r="C1360" s="89"/>
      <c r="D1360" s="18">
        <f t="shared" si="355"/>
        <v>0</v>
      </c>
      <c r="E1360" s="18">
        <f>B1360*A1348</f>
        <v>0</v>
      </c>
      <c r="F1360" s="18">
        <f t="shared" si="356"/>
        <v>0</v>
      </c>
      <c r="G1360" s="142"/>
      <c r="H1360" s="18"/>
      <c r="I1360" s="89">
        <f t="shared" si="357"/>
        <v>0</v>
      </c>
      <c r="J1360" s="116"/>
      <c r="K1360" s="3">
        <f t="shared" si="358"/>
        <v>0</v>
      </c>
      <c r="L1360" s="3"/>
    </row>
    <row r="1361" ht="15.75" customHeight="1">
      <c r="A1361" s="31"/>
      <c r="B1361" s="89"/>
      <c r="C1361" s="89"/>
      <c r="D1361" s="95">
        <f t="shared" si="355"/>
        <v>0</v>
      </c>
      <c r="E1361" s="95">
        <f>B1361*A1348</f>
        <v>0</v>
      </c>
      <c r="F1361" s="18">
        <f t="shared" si="356"/>
        <v>0</v>
      </c>
      <c r="G1361" s="87"/>
      <c r="H1361" s="18"/>
      <c r="I1361" s="89">
        <f t="shared" si="357"/>
        <v>0</v>
      </c>
      <c r="J1361" s="118"/>
      <c r="K1361" s="3">
        <f t="shared" si="358"/>
        <v>0</v>
      </c>
      <c r="L1361" s="3"/>
    </row>
    <row r="1362" ht="15.75" customHeight="1">
      <c r="A1362" s="31"/>
      <c r="B1362" s="89"/>
      <c r="C1362" s="89"/>
      <c r="D1362" s="18">
        <f t="shared" si="355"/>
        <v>0</v>
      </c>
      <c r="E1362" s="18">
        <f>B1362*A1348</f>
        <v>0</v>
      </c>
      <c r="F1362" s="18">
        <f t="shared" si="356"/>
        <v>0</v>
      </c>
      <c r="G1362" s="143">
        <f>F1364/A1348</f>
        <v>0</v>
      </c>
      <c r="H1362" s="18"/>
      <c r="I1362" s="89">
        <f t="shared" si="357"/>
        <v>0</v>
      </c>
      <c r="J1362" s="3"/>
      <c r="K1362" s="3">
        <f t="shared" si="358"/>
        <v>0</v>
      </c>
      <c r="L1362" s="3"/>
    </row>
    <row r="1363" ht="15.75" customHeight="1">
      <c r="A1363" s="31"/>
      <c r="B1363" s="89"/>
      <c r="C1363" s="89"/>
      <c r="D1363" s="18">
        <f t="shared" si="355"/>
        <v>0</v>
      </c>
      <c r="E1363" s="18">
        <f>B1363*A1348</f>
        <v>0</v>
      </c>
      <c r="F1363" s="18">
        <f t="shared" si="356"/>
        <v>0</v>
      </c>
      <c r="G1363" s="142"/>
      <c r="H1363" s="18"/>
      <c r="I1363" s="89">
        <f t="shared" si="357"/>
        <v>0</v>
      </c>
      <c r="J1363" s="3"/>
      <c r="K1363" s="3">
        <f t="shared" si="358"/>
        <v>0</v>
      </c>
      <c r="L1363" s="3"/>
    </row>
    <row r="1364" ht="15.75" customHeight="1">
      <c r="A1364" s="4" t="s">
        <v>495</v>
      </c>
      <c r="B1364" s="97">
        <f>SUM(B1350:B1363)</f>
        <v>0</v>
      </c>
      <c r="C1364" s="96"/>
      <c r="D1364" s="97">
        <f t="shared" ref="D1364:F1364" si="359">SUM(D1350:D1363)</f>
        <v>0</v>
      </c>
      <c r="E1364" s="97">
        <f t="shared" si="359"/>
        <v>0</v>
      </c>
      <c r="F1364" s="97">
        <f t="shared" si="359"/>
        <v>0</v>
      </c>
      <c r="G1364" s="87"/>
      <c r="H1364" s="96"/>
      <c r="I1364" s="97">
        <f t="shared" ref="I1364:L1364" si="360">SUM(I1350:I1363)</f>
        <v>0</v>
      </c>
      <c r="J1364" s="98">
        <f t="shared" si="360"/>
        <v>0</v>
      </c>
      <c r="K1364" s="98">
        <f t="shared" si="360"/>
        <v>0</v>
      </c>
      <c r="L1364" s="98">
        <f t="shared" si="360"/>
        <v>0</v>
      </c>
    </row>
    <row r="1365" ht="15.75" customHeight="1">
      <c r="A1365" s="8"/>
      <c r="B1365" s="184"/>
      <c r="C1365" s="100"/>
      <c r="D1365" s="100"/>
      <c r="E1365" s="100"/>
      <c r="F1365" s="100"/>
      <c r="G1365" s="100"/>
      <c r="H1365" s="100"/>
      <c r="I1365" s="101" t="s">
        <v>496</v>
      </c>
      <c r="J1365" s="100"/>
      <c r="K1365" s="100"/>
      <c r="L1365" s="101" t="s">
        <v>497</v>
      </c>
    </row>
    <row r="1366" ht="15.75" customHeight="1">
      <c r="A1366" s="8"/>
      <c r="B1366" s="184"/>
      <c r="C1366" s="100"/>
      <c r="D1366" s="100"/>
      <c r="E1366" s="100"/>
      <c r="F1366" s="100"/>
      <c r="G1366" s="100"/>
      <c r="H1366" s="100"/>
      <c r="I1366" s="104">
        <f>G1362*A1348</f>
        <v>0</v>
      </c>
      <c r="J1366" s="100"/>
      <c r="K1366" s="100"/>
      <c r="L1366" s="104"/>
    </row>
    <row r="1367" ht="15.75" customHeight="1">
      <c r="A1367" s="8"/>
      <c r="B1367" s="34"/>
      <c r="C1367" s="8"/>
      <c r="D1367" s="8"/>
      <c r="E1367" s="8"/>
      <c r="F1367" s="8"/>
      <c r="G1367" s="8"/>
      <c r="H1367" s="8"/>
      <c r="I1367" s="8"/>
      <c r="J1367" s="8"/>
      <c r="K1367" s="8"/>
      <c r="L1367" s="8"/>
    </row>
    <row r="1368" ht="15.75" customHeight="1">
      <c r="A1368" s="8"/>
      <c r="B1368" s="34"/>
      <c r="C1368" s="8"/>
      <c r="D1368" s="8"/>
      <c r="E1368" s="8"/>
      <c r="F1368" s="8"/>
      <c r="G1368" s="8"/>
      <c r="H1368" s="8"/>
      <c r="I1368" s="8"/>
      <c r="J1368" s="8"/>
      <c r="K1368" s="8"/>
      <c r="L1368" s="8"/>
    </row>
    <row r="1369" ht="15.75" customHeight="1">
      <c r="A1369" s="66"/>
      <c r="B1369" s="75"/>
      <c r="C1369" s="75"/>
      <c r="D1369" s="75"/>
      <c r="E1369" s="75"/>
      <c r="F1369" s="75"/>
      <c r="G1369" s="75"/>
      <c r="H1369" s="75"/>
      <c r="I1369" s="75"/>
      <c r="J1369" s="75"/>
      <c r="K1369" s="75"/>
      <c r="L1369" s="76"/>
    </row>
    <row r="1370" ht="15.75" customHeight="1">
      <c r="A1370" s="78" t="s">
        <v>478</v>
      </c>
      <c r="B1370" s="79" t="s">
        <v>479</v>
      </c>
      <c r="C1370" s="75"/>
      <c r="D1370" s="76"/>
      <c r="E1370" s="80" t="s">
        <v>480</v>
      </c>
      <c r="F1370" s="75"/>
      <c r="G1370" s="76"/>
      <c r="H1370" s="79" t="s">
        <v>481</v>
      </c>
      <c r="I1370" s="75"/>
      <c r="J1370" s="75"/>
      <c r="K1370" s="75"/>
      <c r="L1370" s="76"/>
    </row>
    <row r="1371" ht="15.75" customHeight="1">
      <c r="A1371" s="177">
        <v>4.0</v>
      </c>
      <c r="B1371" s="82" t="s">
        <v>482</v>
      </c>
      <c r="C1371" s="82" t="s">
        <v>483</v>
      </c>
      <c r="D1371" s="82" t="s">
        <v>484</v>
      </c>
      <c r="E1371" s="82" t="s">
        <v>485</v>
      </c>
      <c r="F1371" s="82" t="s">
        <v>484</v>
      </c>
      <c r="G1371" s="82" t="s">
        <v>524</v>
      </c>
      <c r="H1371" s="82" t="s">
        <v>486</v>
      </c>
      <c r="I1371" s="82" t="s">
        <v>487</v>
      </c>
      <c r="J1371" s="147" t="s">
        <v>488</v>
      </c>
      <c r="K1371" s="85" t="s">
        <v>489</v>
      </c>
      <c r="L1371" s="85" t="s">
        <v>490</v>
      </c>
    </row>
    <row r="1372" ht="15.75" customHeight="1">
      <c r="A1372" s="86" t="s">
        <v>491</v>
      </c>
      <c r="B1372" s="87"/>
      <c r="C1372" s="87"/>
      <c r="D1372" s="87"/>
      <c r="E1372" s="87"/>
      <c r="F1372" s="87"/>
      <c r="G1372" s="87"/>
      <c r="H1372" s="87"/>
      <c r="I1372" s="87"/>
      <c r="J1372" s="115"/>
      <c r="K1372" s="87"/>
      <c r="L1372" s="87"/>
    </row>
    <row r="1373" ht="15.75" customHeight="1">
      <c r="A1373" s="2"/>
      <c r="B1373" s="89"/>
      <c r="C1373" s="89"/>
      <c r="D1373" s="18">
        <f t="shared" ref="D1373:D1386" si="361">C1373*B1373</f>
        <v>0</v>
      </c>
      <c r="E1373" s="18">
        <f>B1373*A1371</f>
        <v>0</v>
      </c>
      <c r="F1373" s="18">
        <f t="shared" ref="F1373:F1386" si="362">E1373*C1373</f>
        <v>0</v>
      </c>
      <c r="G1373" s="140">
        <v>0.0</v>
      </c>
      <c r="H1373" s="18"/>
      <c r="I1373" s="89">
        <f t="shared" ref="I1373:I1386" si="363">H1373*E1373</f>
        <v>0</v>
      </c>
      <c r="J1373" s="116"/>
      <c r="K1373" s="3">
        <f t="shared" ref="K1373:K1386" si="364">J1373*I1373</f>
        <v>0</v>
      </c>
      <c r="L1373" s="3"/>
    </row>
    <row r="1374" ht="15.75" customHeight="1">
      <c r="A1374" s="2"/>
      <c r="B1374" s="89"/>
      <c r="C1374" s="89"/>
      <c r="D1374" s="18">
        <f t="shared" si="361"/>
        <v>0</v>
      </c>
      <c r="E1374" s="18">
        <f>B1374*A1371</f>
        <v>0</v>
      </c>
      <c r="F1374" s="18">
        <f t="shared" si="362"/>
        <v>0</v>
      </c>
      <c r="G1374" s="87"/>
      <c r="H1374" s="18"/>
      <c r="I1374" s="89">
        <f t="shared" si="363"/>
        <v>0</v>
      </c>
      <c r="J1374" s="116"/>
      <c r="K1374" s="3">
        <f t="shared" si="364"/>
        <v>0</v>
      </c>
      <c r="L1374" s="3"/>
    </row>
    <row r="1375" ht="15.75" customHeight="1">
      <c r="A1375" s="2"/>
      <c r="B1375" s="18"/>
      <c r="C1375" s="18"/>
      <c r="D1375" s="18">
        <f t="shared" si="361"/>
        <v>0</v>
      </c>
      <c r="E1375" s="18">
        <f>B1375*A1371</f>
        <v>0</v>
      </c>
      <c r="F1375" s="18">
        <f t="shared" si="362"/>
        <v>0</v>
      </c>
      <c r="G1375" s="148" t="s">
        <v>527</v>
      </c>
      <c r="H1375" s="18"/>
      <c r="I1375" s="89">
        <f t="shared" si="363"/>
        <v>0</v>
      </c>
      <c r="J1375" s="116"/>
      <c r="K1375" s="3">
        <f t="shared" si="364"/>
        <v>0</v>
      </c>
      <c r="L1375" s="3"/>
    </row>
    <row r="1376" ht="15.75" customHeight="1">
      <c r="A1376" s="2"/>
      <c r="B1376" s="18"/>
      <c r="C1376" s="18"/>
      <c r="D1376" s="18">
        <f t="shared" si="361"/>
        <v>0</v>
      </c>
      <c r="E1376" s="18">
        <f>B1376*A1371</f>
        <v>0</v>
      </c>
      <c r="F1376" s="18">
        <f t="shared" si="362"/>
        <v>0</v>
      </c>
      <c r="G1376" s="142"/>
      <c r="H1376" s="18"/>
      <c r="I1376" s="89">
        <f t="shared" si="363"/>
        <v>0</v>
      </c>
      <c r="J1376" s="116"/>
      <c r="K1376" s="3">
        <f t="shared" si="364"/>
        <v>0</v>
      </c>
      <c r="L1376" s="3"/>
    </row>
    <row r="1377" ht="15.75" customHeight="1">
      <c r="A1377" s="2"/>
      <c r="B1377" s="18"/>
      <c r="C1377" s="18"/>
      <c r="D1377" s="18">
        <f t="shared" si="361"/>
        <v>0</v>
      </c>
      <c r="E1377" s="18">
        <f>B1377*A1371</f>
        <v>0</v>
      </c>
      <c r="F1377" s="18">
        <f t="shared" si="362"/>
        <v>0</v>
      </c>
      <c r="G1377" s="142"/>
      <c r="H1377" s="18"/>
      <c r="I1377" s="89">
        <f t="shared" si="363"/>
        <v>0</v>
      </c>
      <c r="J1377" s="116"/>
      <c r="K1377" s="3">
        <f t="shared" si="364"/>
        <v>0</v>
      </c>
      <c r="L1377" s="3"/>
    </row>
    <row r="1378" ht="15.75" customHeight="1">
      <c r="A1378" s="2"/>
      <c r="B1378" s="18"/>
      <c r="C1378" s="18"/>
      <c r="D1378" s="18">
        <f t="shared" si="361"/>
        <v>0</v>
      </c>
      <c r="E1378" s="18">
        <f>B1378*A1371</f>
        <v>0</v>
      </c>
      <c r="F1378" s="18">
        <f t="shared" si="362"/>
        <v>0</v>
      </c>
      <c r="G1378" s="87"/>
      <c r="H1378" s="18"/>
      <c r="I1378" s="89">
        <f t="shared" si="363"/>
        <v>0</v>
      </c>
      <c r="J1378" s="116"/>
      <c r="K1378" s="3">
        <f t="shared" si="364"/>
        <v>0</v>
      </c>
      <c r="L1378" s="3"/>
    </row>
    <row r="1379" ht="15.75" customHeight="1">
      <c r="A1379" s="2"/>
      <c r="B1379" s="18"/>
      <c r="C1379" s="18"/>
      <c r="D1379" s="18">
        <f t="shared" si="361"/>
        <v>0</v>
      </c>
      <c r="E1379" s="18">
        <f>B1379*A1371</f>
        <v>0</v>
      </c>
      <c r="F1379" s="18">
        <f t="shared" si="362"/>
        <v>0</v>
      </c>
      <c r="G1379" s="59"/>
      <c r="H1379" s="18"/>
      <c r="I1379" s="89">
        <f t="shared" si="363"/>
        <v>0</v>
      </c>
      <c r="J1379" s="116"/>
      <c r="K1379" s="3">
        <f t="shared" si="364"/>
        <v>0</v>
      </c>
      <c r="L1379" s="3"/>
    </row>
    <row r="1380" ht="15.75" customHeight="1">
      <c r="A1380" s="2"/>
      <c r="B1380" s="89"/>
      <c r="C1380" s="89"/>
      <c r="D1380" s="18">
        <f t="shared" si="361"/>
        <v>0</v>
      </c>
      <c r="E1380" s="18">
        <f>B1380*A1371</f>
        <v>0</v>
      </c>
      <c r="F1380" s="18">
        <f t="shared" si="362"/>
        <v>0</v>
      </c>
      <c r="G1380" s="148" t="s">
        <v>528</v>
      </c>
      <c r="H1380" s="18"/>
      <c r="I1380" s="89">
        <f t="shared" si="363"/>
        <v>0</v>
      </c>
      <c r="J1380" s="116"/>
      <c r="K1380" s="3">
        <f t="shared" si="364"/>
        <v>0</v>
      </c>
      <c r="L1380" s="3"/>
    </row>
    <row r="1381" ht="15.75" customHeight="1">
      <c r="A1381" s="2"/>
      <c r="B1381" s="89"/>
      <c r="C1381" s="89"/>
      <c r="D1381" s="18">
        <f t="shared" si="361"/>
        <v>0</v>
      </c>
      <c r="E1381" s="18">
        <f>B1381*A1371</f>
        <v>0</v>
      </c>
      <c r="F1381" s="18">
        <f t="shared" si="362"/>
        <v>0</v>
      </c>
      <c r="G1381" s="142"/>
      <c r="H1381" s="18"/>
      <c r="I1381" s="89">
        <f t="shared" si="363"/>
        <v>0</v>
      </c>
      <c r="J1381" s="116"/>
      <c r="K1381" s="3">
        <f t="shared" si="364"/>
        <v>0</v>
      </c>
      <c r="L1381" s="3"/>
    </row>
    <row r="1382" ht="15.75" customHeight="1">
      <c r="A1382" s="1"/>
      <c r="B1382" s="89"/>
      <c r="C1382" s="89"/>
      <c r="D1382" s="18">
        <f t="shared" si="361"/>
        <v>0</v>
      </c>
      <c r="E1382" s="18">
        <f>B1382*A1371</f>
        <v>0</v>
      </c>
      <c r="F1382" s="18">
        <f t="shared" si="362"/>
        <v>0</v>
      </c>
      <c r="G1382" s="142"/>
      <c r="H1382" s="18"/>
      <c r="I1382" s="89">
        <f t="shared" si="363"/>
        <v>0</v>
      </c>
      <c r="J1382" s="116"/>
      <c r="K1382" s="3">
        <f t="shared" si="364"/>
        <v>0</v>
      </c>
      <c r="L1382" s="3"/>
    </row>
    <row r="1383" ht="15.75" customHeight="1">
      <c r="A1383" s="1"/>
      <c r="B1383" s="89"/>
      <c r="C1383" s="89"/>
      <c r="D1383" s="18">
        <f t="shared" si="361"/>
        <v>0</v>
      </c>
      <c r="E1383" s="18">
        <f>B1383*A1371</f>
        <v>0</v>
      </c>
      <c r="F1383" s="18">
        <f t="shared" si="362"/>
        <v>0</v>
      </c>
      <c r="G1383" s="142"/>
      <c r="H1383" s="18"/>
      <c r="I1383" s="89">
        <f t="shared" si="363"/>
        <v>0</v>
      </c>
      <c r="J1383" s="116"/>
      <c r="K1383" s="3">
        <f t="shared" si="364"/>
        <v>0</v>
      </c>
      <c r="L1383" s="3"/>
    </row>
    <row r="1384" ht="15.75" customHeight="1">
      <c r="A1384" s="31"/>
      <c r="B1384" s="89"/>
      <c r="C1384" s="89"/>
      <c r="D1384" s="95">
        <f t="shared" si="361"/>
        <v>0</v>
      </c>
      <c r="E1384" s="95">
        <f>B1384*A1371</f>
        <v>0</v>
      </c>
      <c r="F1384" s="18">
        <f t="shared" si="362"/>
        <v>0</v>
      </c>
      <c r="G1384" s="87"/>
      <c r="H1384" s="18"/>
      <c r="I1384" s="89">
        <f t="shared" si="363"/>
        <v>0</v>
      </c>
      <c r="J1384" s="118"/>
      <c r="K1384" s="3">
        <f t="shared" si="364"/>
        <v>0</v>
      </c>
      <c r="L1384" s="3"/>
    </row>
    <row r="1385" ht="15.75" customHeight="1">
      <c r="A1385" s="31"/>
      <c r="B1385" s="89"/>
      <c r="C1385" s="89"/>
      <c r="D1385" s="18">
        <f t="shared" si="361"/>
        <v>0</v>
      </c>
      <c r="E1385" s="18">
        <f>B1385*A1371</f>
        <v>0</v>
      </c>
      <c r="F1385" s="18">
        <f t="shared" si="362"/>
        <v>0</v>
      </c>
      <c r="G1385" s="143">
        <f>F1387/A1371</f>
        <v>0</v>
      </c>
      <c r="H1385" s="18"/>
      <c r="I1385" s="89">
        <f t="shared" si="363"/>
        <v>0</v>
      </c>
      <c r="J1385" s="3"/>
      <c r="K1385" s="3">
        <f t="shared" si="364"/>
        <v>0</v>
      </c>
      <c r="L1385" s="3"/>
    </row>
    <row r="1386" ht="15.75" customHeight="1">
      <c r="A1386" s="31"/>
      <c r="B1386" s="89"/>
      <c r="C1386" s="89"/>
      <c r="D1386" s="18">
        <f t="shared" si="361"/>
        <v>0</v>
      </c>
      <c r="E1386" s="18">
        <f>B1386*A1371</f>
        <v>0</v>
      </c>
      <c r="F1386" s="18">
        <f t="shared" si="362"/>
        <v>0</v>
      </c>
      <c r="G1386" s="142"/>
      <c r="H1386" s="18"/>
      <c r="I1386" s="89">
        <f t="shared" si="363"/>
        <v>0</v>
      </c>
      <c r="J1386" s="3"/>
      <c r="K1386" s="3">
        <f t="shared" si="364"/>
        <v>0</v>
      </c>
      <c r="L1386" s="3"/>
    </row>
    <row r="1387" ht="15.75" customHeight="1">
      <c r="A1387" s="4" t="s">
        <v>495</v>
      </c>
      <c r="B1387" s="97">
        <f>SUM(B1373:B1386)</f>
        <v>0</v>
      </c>
      <c r="C1387" s="96"/>
      <c r="D1387" s="97">
        <f t="shared" ref="D1387:F1387" si="365">SUM(D1373:D1386)</f>
        <v>0</v>
      </c>
      <c r="E1387" s="97">
        <f t="shared" si="365"/>
        <v>0</v>
      </c>
      <c r="F1387" s="97">
        <f t="shared" si="365"/>
        <v>0</v>
      </c>
      <c r="G1387" s="87"/>
      <c r="H1387" s="96"/>
      <c r="I1387" s="97">
        <f t="shared" ref="I1387:L1387" si="366">SUM(I1373:I1386)</f>
        <v>0</v>
      </c>
      <c r="J1387" s="98">
        <f t="shared" si="366"/>
        <v>0</v>
      </c>
      <c r="K1387" s="98">
        <f t="shared" si="366"/>
        <v>0</v>
      </c>
      <c r="L1387" s="98">
        <f t="shared" si="366"/>
        <v>0</v>
      </c>
    </row>
    <row r="1388" ht="15.75" customHeight="1">
      <c r="A1388" s="8"/>
      <c r="B1388" s="184"/>
      <c r="C1388" s="100"/>
      <c r="D1388" s="100"/>
      <c r="E1388" s="100"/>
      <c r="F1388" s="100"/>
      <c r="G1388" s="100"/>
      <c r="H1388" s="100"/>
      <c r="I1388" s="101" t="s">
        <v>496</v>
      </c>
      <c r="J1388" s="100"/>
      <c r="K1388" s="100"/>
      <c r="L1388" s="101" t="s">
        <v>497</v>
      </c>
    </row>
    <row r="1389" ht="15.75" customHeight="1">
      <c r="A1389" s="8"/>
      <c r="B1389" s="184"/>
      <c r="C1389" s="100"/>
      <c r="D1389" s="100"/>
      <c r="E1389" s="100"/>
      <c r="F1389" s="100"/>
      <c r="G1389" s="100"/>
      <c r="H1389" s="100"/>
      <c r="I1389" s="104">
        <f>G1385*A1371</f>
        <v>0</v>
      </c>
      <c r="J1389" s="100"/>
      <c r="K1389" s="100"/>
      <c r="L1389" s="104"/>
    </row>
    <row r="1390" ht="15.75" customHeight="1">
      <c r="A1390" s="8"/>
      <c r="B1390" s="184"/>
      <c r="C1390" s="100"/>
      <c r="D1390" s="100"/>
      <c r="E1390" s="100"/>
      <c r="F1390" s="100"/>
      <c r="G1390" s="100"/>
      <c r="H1390" s="100"/>
      <c r="I1390" s="107"/>
      <c r="J1390" s="100"/>
      <c r="K1390" s="100"/>
      <c r="L1390" s="107"/>
    </row>
    <row r="1391" ht="15.75" customHeight="1">
      <c r="A1391" s="8"/>
      <c r="B1391" s="34"/>
      <c r="C1391" s="8"/>
      <c r="D1391" s="8"/>
      <c r="E1391" s="8"/>
      <c r="F1391" s="8"/>
      <c r="G1391" s="8"/>
      <c r="H1391" s="8"/>
      <c r="I1391" s="8"/>
      <c r="J1391" s="8"/>
      <c r="K1391" s="8"/>
      <c r="L1391" s="8"/>
    </row>
    <row r="1392" ht="15.75" customHeight="1">
      <c r="A1392" s="66"/>
      <c r="B1392" s="75"/>
      <c r="C1392" s="75"/>
      <c r="D1392" s="75"/>
      <c r="E1392" s="75"/>
      <c r="F1392" s="75"/>
      <c r="G1392" s="75"/>
      <c r="H1392" s="75"/>
      <c r="I1392" s="75"/>
      <c r="J1392" s="75"/>
      <c r="K1392" s="75"/>
      <c r="L1392" s="76"/>
    </row>
    <row r="1393" ht="15.75" customHeight="1">
      <c r="A1393" s="78" t="s">
        <v>478</v>
      </c>
      <c r="B1393" s="79" t="s">
        <v>479</v>
      </c>
      <c r="C1393" s="75"/>
      <c r="D1393" s="76"/>
      <c r="E1393" s="80" t="s">
        <v>480</v>
      </c>
      <c r="F1393" s="75"/>
      <c r="G1393" s="76"/>
      <c r="H1393" s="79" t="s">
        <v>481</v>
      </c>
      <c r="I1393" s="75"/>
      <c r="J1393" s="75"/>
      <c r="K1393" s="75"/>
      <c r="L1393" s="76"/>
    </row>
    <row r="1394" ht="15.75" customHeight="1">
      <c r="A1394" s="177">
        <v>4.0</v>
      </c>
      <c r="B1394" s="82" t="s">
        <v>482</v>
      </c>
      <c r="C1394" s="82" t="s">
        <v>483</v>
      </c>
      <c r="D1394" s="82" t="s">
        <v>484</v>
      </c>
      <c r="E1394" s="82" t="s">
        <v>485</v>
      </c>
      <c r="F1394" s="82" t="s">
        <v>484</v>
      </c>
      <c r="G1394" s="82" t="s">
        <v>524</v>
      </c>
      <c r="H1394" s="82" t="s">
        <v>486</v>
      </c>
      <c r="I1394" s="82" t="s">
        <v>487</v>
      </c>
      <c r="J1394" s="147" t="s">
        <v>488</v>
      </c>
      <c r="K1394" s="85" t="s">
        <v>489</v>
      </c>
      <c r="L1394" s="85" t="s">
        <v>490</v>
      </c>
    </row>
    <row r="1395" ht="15.75" customHeight="1">
      <c r="A1395" s="86" t="s">
        <v>491</v>
      </c>
      <c r="B1395" s="87"/>
      <c r="C1395" s="87"/>
      <c r="D1395" s="87"/>
      <c r="E1395" s="87"/>
      <c r="F1395" s="87"/>
      <c r="G1395" s="87"/>
      <c r="H1395" s="87"/>
      <c r="I1395" s="87"/>
      <c r="J1395" s="115"/>
      <c r="K1395" s="87"/>
      <c r="L1395" s="87"/>
    </row>
    <row r="1396" ht="15.75" customHeight="1">
      <c r="A1396" s="2"/>
      <c r="B1396" s="89"/>
      <c r="C1396" s="89"/>
      <c r="D1396" s="18">
        <f t="shared" ref="D1396:D1409" si="367">C1396*B1396</f>
        <v>0</v>
      </c>
      <c r="E1396" s="18">
        <f>B1396*A1394</f>
        <v>0</v>
      </c>
      <c r="F1396" s="18">
        <f t="shared" ref="F1396:F1409" si="368">E1396*C1396</f>
        <v>0</v>
      </c>
      <c r="G1396" s="140">
        <v>0.0</v>
      </c>
      <c r="H1396" s="18"/>
      <c r="I1396" s="89">
        <f t="shared" ref="I1396:I1409" si="369">H1396*E1396</f>
        <v>0</v>
      </c>
      <c r="J1396" s="116"/>
      <c r="K1396" s="3">
        <f t="shared" ref="K1396:K1409" si="370">J1396*I1396</f>
        <v>0</v>
      </c>
      <c r="L1396" s="3"/>
    </row>
    <row r="1397" ht="15.75" customHeight="1">
      <c r="A1397" s="2"/>
      <c r="B1397" s="89"/>
      <c r="C1397" s="89"/>
      <c r="D1397" s="18">
        <f t="shared" si="367"/>
        <v>0</v>
      </c>
      <c r="E1397" s="18">
        <f>B1397*A1394</f>
        <v>0</v>
      </c>
      <c r="F1397" s="18">
        <f t="shared" si="368"/>
        <v>0</v>
      </c>
      <c r="G1397" s="87"/>
      <c r="H1397" s="18"/>
      <c r="I1397" s="89">
        <f t="shared" si="369"/>
        <v>0</v>
      </c>
      <c r="J1397" s="116"/>
      <c r="K1397" s="3">
        <f t="shared" si="370"/>
        <v>0</v>
      </c>
      <c r="L1397" s="3"/>
    </row>
    <row r="1398" ht="15.75" customHeight="1">
      <c r="A1398" s="2"/>
      <c r="B1398" s="18"/>
      <c r="C1398" s="18"/>
      <c r="D1398" s="18">
        <f t="shared" si="367"/>
        <v>0</v>
      </c>
      <c r="E1398" s="18">
        <f>B1398*A1394</f>
        <v>0</v>
      </c>
      <c r="F1398" s="18">
        <f t="shared" si="368"/>
        <v>0</v>
      </c>
      <c r="G1398" s="148" t="s">
        <v>527</v>
      </c>
      <c r="H1398" s="18"/>
      <c r="I1398" s="89">
        <f t="shared" si="369"/>
        <v>0</v>
      </c>
      <c r="J1398" s="116"/>
      <c r="K1398" s="3">
        <f t="shared" si="370"/>
        <v>0</v>
      </c>
      <c r="L1398" s="3"/>
    </row>
    <row r="1399" ht="15.75" customHeight="1">
      <c r="A1399" s="2"/>
      <c r="B1399" s="18"/>
      <c r="C1399" s="18"/>
      <c r="D1399" s="18">
        <f t="shared" si="367"/>
        <v>0</v>
      </c>
      <c r="E1399" s="18">
        <f>B1399*A1394</f>
        <v>0</v>
      </c>
      <c r="F1399" s="18">
        <f t="shared" si="368"/>
        <v>0</v>
      </c>
      <c r="G1399" s="142"/>
      <c r="H1399" s="18"/>
      <c r="I1399" s="89">
        <f t="shared" si="369"/>
        <v>0</v>
      </c>
      <c r="J1399" s="116"/>
      <c r="K1399" s="3">
        <f t="shared" si="370"/>
        <v>0</v>
      </c>
      <c r="L1399" s="3"/>
    </row>
    <row r="1400" ht="15.75" customHeight="1">
      <c r="A1400" s="2"/>
      <c r="B1400" s="18"/>
      <c r="C1400" s="18"/>
      <c r="D1400" s="18">
        <f t="shared" si="367"/>
        <v>0</v>
      </c>
      <c r="E1400" s="18">
        <f>B1400*A1394</f>
        <v>0</v>
      </c>
      <c r="F1400" s="18">
        <f t="shared" si="368"/>
        <v>0</v>
      </c>
      <c r="G1400" s="142"/>
      <c r="H1400" s="18"/>
      <c r="I1400" s="89">
        <f t="shared" si="369"/>
        <v>0</v>
      </c>
      <c r="J1400" s="116"/>
      <c r="K1400" s="3">
        <f t="shared" si="370"/>
        <v>0</v>
      </c>
      <c r="L1400" s="3"/>
    </row>
    <row r="1401" ht="15.75" customHeight="1">
      <c r="A1401" s="2"/>
      <c r="B1401" s="18"/>
      <c r="C1401" s="18"/>
      <c r="D1401" s="18">
        <f t="shared" si="367"/>
        <v>0</v>
      </c>
      <c r="E1401" s="18">
        <f>B1401*A1394</f>
        <v>0</v>
      </c>
      <c r="F1401" s="18">
        <f t="shared" si="368"/>
        <v>0</v>
      </c>
      <c r="G1401" s="87"/>
      <c r="H1401" s="18"/>
      <c r="I1401" s="89">
        <f t="shared" si="369"/>
        <v>0</v>
      </c>
      <c r="J1401" s="116"/>
      <c r="K1401" s="3">
        <f t="shared" si="370"/>
        <v>0</v>
      </c>
      <c r="L1401" s="3"/>
    </row>
    <row r="1402" ht="15.75" customHeight="1">
      <c r="A1402" s="2"/>
      <c r="B1402" s="18"/>
      <c r="C1402" s="18"/>
      <c r="D1402" s="18">
        <f t="shared" si="367"/>
        <v>0</v>
      </c>
      <c r="E1402" s="18">
        <f>B1402*A1394</f>
        <v>0</v>
      </c>
      <c r="F1402" s="18">
        <f t="shared" si="368"/>
        <v>0</v>
      </c>
      <c r="G1402" s="59"/>
      <c r="H1402" s="18"/>
      <c r="I1402" s="89">
        <f t="shared" si="369"/>
        <v>0</v>
      </c>
      <c r="J1402" s="116"/>
      <c r="K1402" s="3">
        <f t="shared" si="370"/>
        <v>0</v>
      </c>
      <c r="L1402" s="3"/>
    </row>
    <row r="1403" ht="15.75" customHeight="1">
      <c r="A1403" s="2"/>
      <c r="B1403" s="89"/>
      <c r="C1403" s="89"/>
      <c r="D1403" s="18">
        <f t="shared" si="367"/>
        <v>0</v>
      </c>
      <c r="E1403" s="18">
        <f>B1403*A1394</f>
        <v>0</v>
      </c>
      <c r="F1403" s="18">
        <f t="shared" si="368"/>
        <v>0</v>
      </c>
      <c r="G1403" s="148" t="s">
        <v>528</v>
      </c>
      <c r="H1403" s="18"/>
      <c r="I1403" s="89">
        <f t="shared" si="369"/>
        <v>0</v>
      </c>
      <c r="J1403" s="116"/>
      <c r="K1403" s="3">
        <f t="shared" si="370"/>
        <v>0</v>
      </c>
      <c r="L1403" s="3"/>
    </row>
    <row r="1404" ht="15.75" customHeight="1">
      <c r="A1404" s="2"/>
      <c r="B1404" s="89"/>
      <c r="C1404" s="89"/>
      <c r="D1404" s="18">
        <f t="shared" si="367"/>
        <v>0</v>
      </c>
      <c r="E1404" s="18">
        <f>B1404*A1394</f>
        <v>0</v>
      </c>
      <c r="F1404" s="18">
        <f t="shared" si="368"/>
        <v>0</v>
      </c>
      <c r="G1404" s="142"/>
      <c r="H1404" s="18"/>
      <c r="I1404" s="89">
        <f t="shared" si="369"/>
        <v>0</v>
      </c>
      <c r="J1404" s="116"/>
      <c r="K1404" s="3">
        <f t="shared" si="370"/>
        <v>0</v>
      </c>
      <c r="L1404" s="3"/>
    </row>
    <row r="1405" ht="15.75" customHeight="1">
      <c r="A1405" s="1"/>
      <c r="B1405" s="89"/>
      <c r="C1405" s="89"/>
      <c r="D1405" s="18">
        <f t="shared" si="367"/>
        <v>0</v>
      </c>
      <c r="E1405" s="18">
        <f>B1405*A1394</f>
        <v>0</v>
      </c>
      <c r="F1405" s="18">
        <f t="shared" si="368"/>
        <v>0</v>
      </c>
      <c r="G1405" s="142"/>
      <c r="H1405" s="18"/>
      <c r="I1405" s="89">
        <f t="shared" si="369"/>
        <v>0</v>
      </c>
      <c r="J1405" s="116"/>
      <c r="K1405" s="3">
        <f t="shared" si="370"/>
        <v>0</v>
      </c>
      <c r="L1405" s="3"/>
    </row>
    <row r="1406" ht="15.75" customHeight="1">
      <c r="A1406" s="1"/>
      <c r="B1406" s="89"/>
      <c r="C1406" s="89"/>
      <c r="D1406" s="18">
        <f t="shared" si="367"/>
        <v>0</v>
      </c>
      <c r="E1406" s="18">
        <f>B1406*A1394</f>
        <v>0</v>
      </c>
      <c r="F1406" s="18">
        <f t="shared" si="368"/>
        <v>0</v>
      </c>
      <c r="G1406" s="142"/>
      <c r="H1406" s="18"/>
      <c r="I1406" s="89">
        <f t="shared" si="369"/>
        <v>0</v>
      </c>
      <c r="J1406" s="116"/>
      <c r="K1406" s="3">
        <f t="shared" si="370"/>
        <v>0</v>
      </c>
      <c r="L1406" s="3"/>
    </row>
    <row r="1407" ht="15.75" customHeight="1">
      <c r="A1407" s="31"/>
      <c r="B1407" s="89"/>
      <c r="C1407" s="89"/>
      <c r="D1407" s="95">
        <f t="shared" si="367"/>
        <v>0</v>
      </c>
      <c r="E1407" s="95">
        <f>B1407*A1394</f>
        <v>0</v>
      </c>
      <c r="F1407" s="18">
        <f t="shared" si="368"/>
        <v>0</v>
      </c>
      <c r="G1407" s="87"/>
      <c r="H1407" s="18"/>
      <c r="I1407" s="89">
        <f t="shared" si="369"/>
        <v>0</v>
      </c>
      <c r="J1407" s="118"/>
      <c r="K1407" s="3">
        <f t="shared" si="370"/>
        <v>0</v>
      </c>
      <c r="L1407" s="3"/>
    </row>
    <row r="1408" ht="15.75" customHeight="1">
      <c r="A1408" s="31"/>
      <c r="B1408" s="89"/>
      <c r="C1408" s="89"/>
      <c r="D1408" s="18">
        <f t="shared" si="367"/>
        <v>0</v>
      </c>
      <c r="E1408" s="18">
        <f>B1408*A1394</f>
        <v>0</v>
      </c>
      <c r="F1408" s="18">
        <f t="shared" si="368"/>
        <v>0</v>
      </c>
      <c r="G1408" s="143">
        <f>F1410/A1394</f>
        <v>0</v>
      </c>
      <c r="H1408" s="18"/>
      <c r="I1408" s="89">
        <f t="shared" si="369"/>
        <v>0</v>
      </c>
      <c r="J1408" s="3"/>
      <c r="K1408" s="3">
        <f t="shared" si="370"/>
        <v>0</v>
      </c>
      <c r="L1408" s="3"/>
    </row>
    <row r="1409" ht="15.75" customHeight="1">
      <c r="A1409" s="31"/>
      <c r="B1409" s="89"/>
      <c r="C1409" s="89"/>
      <c r="D1409" s="18">
        <f t="shared" si="367"/>
        <v>0</v>
      </c>
      <c r="E1409" s="18">
        <f>B1409*A1394</f>
        <v>0</v>
      </c>
      <c r="F1409" s="18">
        <f t="shared" si="368"/>
        <v>0</v>
      </c>
      <c r="G1409" s="142"/>
      <c r="H1409" s="18"/>
      <c r="I1409" s="89">
        <f t="shared" si="369"/>
        <v>0</v>
      </c>
      <c r="J1409" s="3"/>
      <c r="K1409" s="3">
        <f t="shared" si="370"/>
        <v>0</v>
      </c>
      <c r="L1409" s="3"/>
    </row>
    <row r="1410" ht="15.75" customHeight="1">
      <c r="A1410" s="4" t="s">
        <v>495</v>
      </c>
      <c r="B1410" s="97">
        <f>SUM(B1396:B1409)</f>
        <v>0</v>
      </c>
      <c r="C1410" s="96"/>
      <c r="D1410" s="97">
        <f t="shared" ref="D1410:F1410" si="371">SUM(D1396:D1409)</f>
        <v>0</v>
      </c>
      <c r="E1410" s="97">
        <f t="shared" si="371"/>
        <v>0</v>
      </c>
      <c r="F1410" s="97">
        <f t="shared" si="371"/>
        <v>0</v>
      </c>
      <c r="G1410" s="87"/>
      <c r="H1410" s="96"/>
      <c r="I1410" s="97">
        <f t="shared" ref="I1410:L1410" si="372">SUM(I1396:I1409)</f>
        <v>0</v>
      </c>
      <c r="J1410" s="98">
        <f t="shared" si="372"/>
        <v>0</v>
      </c>
      <c r="K1410" s="98">
        <f t="shared" si="372"/>
        <v>0</v>
      </c>
      <c r="L1410" s="98">
        <f t="shared" si="372"/>
        <v>0</v>
      </c>
    </row>
    <row r="1411" ht="15.75" customHeight="1">
      <c r="A1411" s="8"/>
      <c r="B1411" s="184"/>
      <c r="C1411" s="100"/>
      <c r="D1411" s="100"/>
      <c r="E1411" s="100"/>
      <c r="F1411" s="100"/>
      <c r="G1411" s="100"/>
      <c r="H1411" s="100"/>
      <c r="I1411" s="101" t="s">
        <v>496</v>
      </c>
      <c r="J1411" s="100"/>
      <c r="K1411" s="100"/>
      <c r="L1411" s="101" t="s">
        <v>497</v>
      </c>
    </row>
    <row r="1412" ht="15.75" customHeight="1">
      <c r="A1412" s="8"/>
      <c r="B1412" s="184"/>
      <c r="C1412" s="100"/>
      <c r="D1412" s="100"/>
      <c r="E1412" s="100"/>
      <c r="F1412" s="100"/>
      <c r="G1412" s="100"/>
      <c r="H1412" s="100"/>
      <c r="I1412" s="104">
        <f>G1408*A1394</f>
        <v>0</v>
      </c>
      <c r="J1412" s="100"/>
      <c r="K1412" s="100"/>
      <c r="L1412" s="104"/>
    </row>
    <row r="1413" ht="15.75" customHeight="1">
      <c r="A1413" s="8"/>
      <c r="B1413" s="34"/>
      <c r="C1413" s="8"/>
      <c r="D1413" s="8"/>
      <c r="E1413" s="8"/>
      <c r="F1413" s="8"/>
      <c r="G1413" s="8"/>
      <c r="H1413" s="8"/>
      <c r="I1413" s="8"/>
      <c r="J1413" s="8"/>
      <c r="K1413" s="8"/>
      <c r="L1413" s="8"/>
    </row>
    <row r="1414" ht="15.75" customHeight="1">
      <c r="A1414" s="8"/>
      <c r="B1414" s="34"/>
      <c r="C1414" s="8"/>
      <c r="D1414" s="8"/>
      <c r="E1414" s="8"/>
      <c r="F1414" s="8"/>
      <c r="G1414" s="8"/>
      <c r="H1414" s="8"/>
      <c r="I1414" s="8"/>
      <c r="J1414" s="8"/>
      <c r="K1414" s="8"/>
      <c r="L1414" s="8"/>
    </row>
    <row r="1415" ht="15.75" customHeight="1">
      <c r="A1415" s="66"/>
      <c r="B1415" s="75"/>
      <c r="C1415" s="75"/>
      <c r="D1415" s="75"/>
      <c r="E1415" s="75"/>
      <c r="F1415" s="75"/>
      <c r="G1415" s="75"/>
      <c r="H1415" s="75"/>
      <c r="I1415" s="75"/>
      <c r="J1415" s="75"/>
      <c r="K1415" s="75"/>
      <c r="L1415" s="76"/>
    </row>
    <row r="1416" ht="15.75" customHeight="1">
      <c r="A1416" s="78" t="s">
        <v>478</v>
      </c>
      <c r="B1416" s="79" t="s">
        <v>479</v>
      </c>
      <c r="C1416" s="75"/>
      <c r="D1416" s="76"/>
      <c r="E1416" s="80" t="s">
        <v>480</v>
      </c>
      <c r="F1416" s="75"/>
      <c r="G1416" s="76"/>
      <c r="H1416" s="79" t="s">
        <v>481</v>
      </c>
      <c r="I1416" s="75"/>
      <c r="J1416" s="75"/>
      <c r="K1416" s="75"/>
      <c r="L1416" s="76"/>
    </row>
    <row r="1417" ht="15.75" customHeight="1">
      <c r="A1417" s="177">
        <v>4.0</v>
      </c>
      <c r="B1417" s="82" t="s">
        <v>482</v>
      </c>
      <c r="C1417" s="82" t="s">
        <v>483</v>
      </c>
      <c r="D1417" s="82" t="s">
        <v>484</v>
      </c>
      <c r="E1417" s="82" t="s">
        <v>485</v>
      </c>
      <c r="F1417" s="82" t="s">
        <v>484</v>
      </c>
      <c r="G1417" s="82" t="s">
        <v>524</v>
      </c>
      <c r="H1417" s="82" t="s">
        <v>486</v>
      </c>
      <c r="I1417" s="82" t="s">
        <v>487</v>
      </c>
      <c r="J1417" s="147" t="s">
        <v>488</v>
      </c>
      <c r="K1417" s="85" t="s">
        <v>489</v>
      </c>
      <c r="L1417" s="85" t="s">
        <v>490</v>
      </c>
    </row>
    <row r="1418" ht="15.75" customHeight="1">
      <c r="A1418" s="86" t="s">
        <v>491</v>
      </c>
      <c r="B1418" s="87"/>
      <c r="C1418" s="87"/>
      <c r="D1418" s="87"/>
      <c r="E1418" s="87"/>
      <c r="F1418" s="87"/>
      <c r="G1418" s="87"/>
      <c r="H1418" s="87"/>
      <c r="I1418" s="87"/>
      <c r="J1418" s="115"/>
      <c r="K1418" s="87"/>
      <c r="L1418" s="87"/>
    </row>
    <row r="1419" ht="15.75" customHeight="1">
      <c r="A1419" s="2"/>
      <c r="B1419" s="89"/>
      <c r="C1419" s="89"/>
      <c r="D1419" s="18">
        <f t="shared" ref="D1419:D1432" si="373">C1419*B1419</f>
        <v>0</v>
      </c>
      <c r="E1419" s="18">
        <f>B1419*A1417</f>
        <v>0</v>
      </c>
      <c r="F1419" s="18">
        <f t="shared" ref="F1419:F1432" si="374">E1419*C1419</f>
        <v>0</v>
      </c>
      <c r="G1419" s="140">
        <v>0.0</v>
      </c>
      <c r="H1419" s="18"/>
      <c r="I1419" s="89">
        <f t="shared" ref="I1419:I1432" si="375">H1419*E1419</f>
        <v>0</v>
      </c>
      <c r="J1419" s="116"/>
      <c r="K1419" s="3">
        <f t="shared" ref="K1419:K1432" si="376">J1419*I1419</f>
        <v>0</v>
      </c>
      <c r="L1419" s="3"/>
    </row>
    <row r="1420" ht="15.75" customHeight="1">
      <c r="A1420" s="2"/>
      <c r="B1420" s="89"/>
      <c r="C1420" s="89"/>
      <c r="D1420" s="18">
        <f t="shared" si="373"/>
        <v>0</v>
      </c>
      <c r="E1420" s="18">
        <f>B1420*A1417</f>
        <v>0</v>
      </c>
      <c r="F1420" s="18">
        <f t="shared" si="374"/>
        <v>0</v>
      </c>
      <c r="G1420" s="87"/>
      <c r="H1420" s="18"/>
      <c r="I1420" s="89">
        <f t="shared" si="375"/>
        <v>0</v>
      </c>
      <c r="J1420" s="116"/>
      <c r="K1420" s="3">
        <f t="shared" si="376"/>
        <v>0</v>
      </c>
      <c r="L1420" s="3"/>
    </row>
    <row r="1421" ht="15.75" customHeight="1">
      <c r="A1421" s="2"/>
      <c r="B1421" s="18"/>
      <c r="C1421" s="18"/>
      <c r="D1421" s="18">
        <f t="shared" si="373"/>
        <v>0</v>
      </c>
      <c r="E1421" s="18">
        <f>B1421*A1417</f>
        <v>0</v>
      </c>
      <c r="F1421" s="18">
        <f t="shared" si="374"/>
        <v>0</v>
      </c>
      <c r="G1421" s="148" t="s">
        <v>527</v>
      </c>
      <c r="H1421" s="18"/>
      <c r="I1421" s="89">
        <f t="shared" si="375"/>
        <v>0</v>
      </c>
      <c r="J1421" s="116"/>
      <c r="K1421" s="3">
        <f t="shared" si="376"/>
        <v>0</v>
      </c>
      <c r="L1421" s="3"/>
    </row>
    <row r="1422" ht="15.75" customHeight="1">
      <c r="A1422" s="2"/>
      <c r="B1422" s="18"/>
      <c r="C1422" s="18"/>
      <c r="D1422" s="18">
        <f t="shared" si="373"/>
        <v>0</v>
      </c>
      <c r="E1422" s="18">
        <f>B1422*A1417</f>
        <v>0</v>
      </c>
      <c r="F1422" s="18">
        <f t="shared" si="374"/>
        <v>0</v>
      </c>
      <c r="G1422" s="142"/>
      <c r="H1422" s="18"/>
      <c r="I1422" s="89">
        <f t="shared" si="375"/>
        <v>0</v>
      </c>
      <c r="J1422" s="116"/>
      <c r="K1422" s="3">
        <f t="shared" si="376"/>
        <v>0</v>
      </c>
      <c r="L1422" s="3"/>
    </row>
    <row r="1423" ht="15.75" customHeight="1">
      <c r="A1423" s="2"/>
      <c r="B1423" s="18"/>
      <c r="C1423" s="18"/>
      <c r="D1423" s="18">
        <f t="shared" si="373"/>
        <v>0</v>
      </c>
      <c r="E1423" s="18">
        <f>B1423*A1417</f>
        <v>0</v>
      </c>
      <c r="F1423" s="18">
        <f t="shared" si="374"/>
        <v>0</v>
      </c>
      <c r="G1423" s="142"/>
      <c r="H1423" s="18"/>
      <c r="I1423" s="89">
        <f t="shared" si="375"/>
        <v>0</v>
      </c>
      <c r="J1423" s="116"/>
      <c r="K1423" s="3">
        <f t="shared" si="376"/>
        <v>0</v>
      </c>
      <c r="L1423" s="3"/>
    </row>
    <row r="1424" ht="15.75" customHeight="1">
      <c r="A1424" s="2"/>
      <c r="B1424" s="18"/>
      <c r="C1424" s="18"/>
      <c r="D1424" s="18">
        <f t="shared" si="373"/>
        <v>0</v>
      </c>
      <c r="E1424" s="18">
        <f>B1424*A1417</f>
        <v>0</v>
      </c>
      <c r="F1424" s="18">
        <f t="shared" si="374"/>
        <v>0</v>
      </c>
      <c r="G1424" s="87"/>
      <c r="H1424" s="18"/>
      <c r="I1424" s="89">
        <f t="shared" si="375"/>
        <v>0</v>
      </c>
      <c r="J1424" s="116"/>
      <c r="K1424" s="3">
        <f t="shared" si="376"/>
        <v>0</v>
      </c>
      <c r="L1424" s="3"/>
    </row>
    <row r="1425" ht="15.75" customHeight="1">
      <c r="A1425" s="2"/>
      <c r="B1425" s="18"/>
      <c r="C1425" s="18"/>
      <c r="D1425" s="18">
        <f t="shared" si="373"/>
        <v>0</v>
      </c>
      <c r="E1425" s="18">
        <f>B1425*A1417</f>
        <v>0</v>
      </c>
      <c r="F1425" s="18">
        <f t="shared" si="374"/>
        <v>0</v>
      </c>
      <c r="G1425" s="59"/>
      <c r="H1425" s="18"/>
      <c r="I1425" s="89">
        <f t="shared" si="375"/>
        <v>0</v>
      </c>
      <c r="J1425" s="116"/>
      <c r="K1425" s="3">
        <f t="shared" si="376"/>
        <v>0</v>
      </c>
      <c r="L1425" s="3"/>
    </row>
    <row r="1426" ht="15.75" customHeight="1">
      <c r="A1426" s="2"/>
      <c r="B1426" s="89"/>
      <c r="C1426" s="89"/>
      <c r="D1426" s="18">
        <f t="shared" si="373"/>
        <v>0</v>
      </c>
      <c r="E1426" s="18">
        <f>B1426*A1417</f>
        <v>0</v>
      </c>
      <c r="F1426" s="18">
        <f t="shared" si="374"/>
        <v>0</v>
      </c>
      <c r="G1426" s="148" t="s">
        <v>528</v>
      </c>
      <c r="H1426" s="18"/>
      <c r="I1426" s="89">
        <f t="shared" si="375"/>
        <v>0</v>
      </c>
      <c r="J1426" s="116"/>
      <c r="K1426" s="3">
        <f t="shared" si="376"/>
        <v>0</v>
      </c>
      <c r="L1426" s="3"/>
    </row>
    <row r="1427" ht="15.75" customHeight="1">
      <c r="A1427" s="2"/>
      <c r="B1427" s="89"/>
      <c r="C1427" s="89"/>
      <c r="D1427" s="18">
        <f t="shared" si="373"/>
        <v>0</v>
      </c>
      <c r="E1427" s="18">
        <f>B1427*A1417</f>
        <v>0</v>
      </c>
      <c r="F1427" s="18">
        <f t="shared" si="374"/>
        <v>0</v>
      </c>
      <c r="G1427" s="142"/>
      <c r="H1427" s="18"/>
      <c r="I1427" s="89">
        <f t="shared" si="375"/>
        <v>0</v>
      </c>
      <c r="J1427" s="116"/>
      <c r="K1427" s="3">
        <f t="shared" si="376"/>
        <v>0</v>
      </c>
      <c r="L1427" s="3"/>
    </row>
    <row r="1428" ht="15.75" customHeight="1">
      <c r="A1428" s="1"/>
      <c r="B1428" s="89"/>
      <c r="C1428" s="89"/>
      <c r="D1428" s="18">
        <f t="shared" si="373"/>
        <v>0</v>
      </c>
      <c r="E1428" s="18">
        <f>B1428*A1417</f>
        <v>0</v>
      </c>
      <c r="F1428" s="18">
        <f t="shared" si="374"/>
        <v>0</v>
      </c>
      <c r="G1428" s="142"/>
      <c r="H1428" s="18"/>
      <c r="I1428" s="89">
        <f t="shared" si="375"/>
        <v>0</v>
      </c>
      <c r="J1428" s="116"/>
      <c r="K1428" s="3">
        <f t="shared" si="376"/>
        <v>0</v>
      </c>
      <c r="L1428" s="3"/>
    </row>
    <row r="1429" ht="15.75" customHeight="1">
      <c r="A1429" s="1"/>
      <c r="B1429" s="89"/>
      <c r="C1429" s="89"/>
      <c r="D1429" s="18">
        <f t="shared" si="373"/>
        <v>0</v>
      </c>
      <c r="E1429" s="18">
        <f>B1429*A1417</f>
        <v>0</v>
      </c>
      <c r="F1429" s="18">
        <f t="shared" si="374"/>
        <v>0</v>
      </c>
      <c r="G1429" s="142"/>
      <c r="H1429" s="18"/>
      <c r="I1429" s="89">
        <f t="shared" si="375"/>
        <v>0</v>
      </c>
      <c r="J1429" s="116"/>
      <c r="K1429" s="3">
        <f t="shared" si="376"/>
        <v>0</v>
      </c>
      <c r="L1429" s="3"/>
    </row>
    <row r="1430" ht="15.75" customHeight="1">
      <c r="A1430" s="31"/>
      <c r="B1430" s="89"/>
      <c r="C1430" s="89"/>
      <c r="D1430" s="95">
        <f t="shared" si="373"/>
        <v>0</v>
      </c>
      <c r="E1430" s="95">
        <f>B1430*A1417</f>
        <v>0</v>
      </c>
      <c r="F1430" s="18">
        <f t="shared" si="374"/>
        <v>0</v>
      </c>
      <c r="G1430" s="87"/>
      <c r="H1430" s="18"/>
      <c r="I1430" s="89">
        <f t="shared" si="375"/>
        <v>0</v>
      </c>
      <c r="J1430" s="118"/>
      <c r="K1430" s="3">
        <f t="shared" si="376"/>
        <v>0</v>
      </c>
      <c r="L1430" s="3"/>
    </row>
    <row r="1431" ht="15.75" customHeight="1">
      <c r="A1431" s="31"/>
      <c r="B1431" s="89"/>
      <c r="C1431" s="89"/>
      <c r="D1431" s="18">
        <f t="shared" si="373"/>
        <v>0</v>
      </c>
      <c r="E1431" s="18">
        <f>B1431*A1417</f>
        <v>0</v>
      </c>
      <c r="F1431" s="18">
        <f t="shared" si="374"/>
        <v>0</v>
      </c>
      <c r="G1431" s="143">
        <f>F1433/A1417</f>
        <v>0</v>
      </c>
      <c r="H1431" s="18"/>
      <c r="I1431" s="89">
        <f t="shared" si="375"/>
        <v>0</v>
      </c>
      <c r="J1431" s="3"/>
      <c r="K1431" s="3">
        <f t="shared" si="376"/>
        <v>0</v>
      </c>
      <c r="L1431" s="3"/>
    </row>
    <row r="1432" ht="15.75" customHeight="1">
      <c r="A1432" s="31"/>
      <c r="B1432" s="89"/>
      <c r="C1432" s="89"/>
      <c r="D1432" s="18">
        <f t="shared" si="373"/>
        <v>0</v>
      </c>
      <c r="E1432" s="18">
        <f>B1432*A1417</f>
        <v>0</v>
      </c>
      <c r="F1432" s="18">
        <f t="shared" si="374"/>
        <v>0</v>
      </c>
      <c r="G1432" s="142"/>
      <c r="H1432" s="18"/>
      <c r="I1432" s="89">
        <f t="shared" si="375"/>
        <v>0</v>
      </c>
      <c r="J1432" s="3"/>
      <c r="K1432" s="3">
        <f t="shared" si="376"/>
        <v>0</v>
      </c>
      <c r="L1432" s="3"/>
    </row>
    <row r="1433" ht="15.75" customHeight="1">
      <c r="A1433" s="4" t="s">
        <v>495</v>
      </c>
      <c r="B1433" s="97">
        <f>SUM(B1419:B1432)</f>
        <v>0</v>
      </c>
      <c r="C1433" s="96"/>
      <c r="D1433" s="97">
        <f t="shared" ref="D1433:F1433" si="377">SUM(D1419:D1432)</f>
        <v>0</v>
      </c>
      <c r="E1433" s="97">
        <f t="shared" si="377"/>
        <v>0</v>
      </c>
      <c r="F1433" s="97">
        <f t="shared" si="377"/>
        <v>0</v>
      </c>
      <c r="G1433" s="87"/>
      <c r="H1433" s="96"/>
      <c r="I1433" s="97">
        <f t="shared" ref="I1433:L1433" si="378">SUM(I1419:I1432)</f>
        <v>0</v>
      </c>
      <c r="J1433" s="98">
        <f t="shared" si="378"/>
        <v>0</v>
      </c>
      <c r="K1433" s="98">
        <f t="shared" si="378"/>
        <v>0</v>
      </c>
      <c r="L1433" s="98">
        <f t="shared" si="378"/>
        <v>0</v>
      </c>
    </row>
    <row r="1434" ht="15.75" customHeight="1">
      <c r="A1434" s="8"/>
      <c r="B1434" s="184"/>
      <c r="C1434" s="100"/>
      <c r="D1434" s="100"/>
      <c r="E1434" s="100"/>
      <c r="F1434" s="100"/>
      <c r="G1434" s="100"/>
      <c r="H1434" s="100"/>
      <c r="I1434" s="101" t="s">
        <v>496</v>
      </c>
      <c r="J1434" s="100"/>
      <c r="K1434" s="100"/>
      <c r="L1434" s="101" t="s">
        <v>497</v>
      </c>
    </row>
    <row r="1435" ht="15.75" customHeight="1">
      <c r="A1435" s="8"/>
      <c r="B1435" s="184"/>
      <c r="C1435" s="100"/>
      <c r="D1435" s="100"/>
      <c r="E1435" s="100"/>
      <c r="F1435" s="100"/>
      <c r="G1435" s="100"/>
      <c r="H1435" s="100"/>
      <c r="I1435" s="104">
        <f>G1431*A1417</f>
        <v>0</v>
      </c>
      <c r="J1435" s="100"/>
      <c r="K1435" s="100"/>
      <c r="L1435" s="104"/>
    </row>
    <row r="1436" ht="15.75" customHeight="1">
      <c r="A1436" s="8"/>
      <c r="B1436" s="34"/>
      <c r="C1436" s="8"/>
      <c r="D1436" s="8"/>
      <c r="E1436" s="8"/>
      <c r="F1436" s="8"/>
      <c r="G1436" s="8"/>
      <c r="H1436" s="8"/>
      <c r="I1436" s="8"/>
      <c r="J1436" s="8"/>
      <c r="K1436" s="8"/>
      <c r="L1436" s="8"/>
    </row>
    <row r="1437" ht="15.75" customHeight="1">
      <c r="A1437" s="8"/>
      <c r="B1437" s="34"/>
      <c r="C1437" s="8"/>
      <c r="D1437" s="8"/>
      <c r="E1437" s="8"/>
      <c r="F1437" s="8"/>
      <c r="G1437" s="8"/>
      <c r="H1437" s="8"/>
      <c r="I1437" s="8"/>
      <c r="J1437" s="8"/>
      <c r="K1437" s="8"/>
      <c r="L1437" s="8"/>
    </row>
    <row r="1438" ht="15.75" customHeight="1">
      <c r="A1438" s="78" t="s">
        <v>478</v>
      </c>
      <c r="B1438" s="79" t="s">
        <v>479</v>
      </c>
      <c r="C1438" s="75"/>
      <c r="D1438" s="76"/>
      <c r="E1438" s="80" t="s">
        <v>480</v>
      </c>
      <c r="F1438" s="75"/>
      <c r="G1438" s="76"/>
      <c r="H1438" s="79" t="s">
        <v>481</v>
      </c>
      <c r="I1438" s="75"/>
      <c r="J1438" s="75"/>
      <c r="K1438" s="75"/>
      <c r="L1438" s="76"/>
    </row>
    <row r="1439" ht="15.75" customHeight="1">
      <c r="A1439" s="177">
        <v>4.0</v>
      </c>
      <c r="B1439" s="82" t="s">
        <v>482</v>
      </c>
      <c r="C1439" s="82" t="s">
        <v>483</v>
      </c>
      <c r="D1439" s="82" t="s">
        <v>484</v>
      </c>
      <c r="E1439" s="82" t="s">
        <v>485</v>
      </c>
      <c r="F1439" s="82" t="s">
        <v>484</v>
      </c>
      <c r="G1439" s="82" t="s">
        <v>524</v>
      </c>
      <c r="H1439" s="82" t="s">
        <v>486</v>
      </c>
      <c r="I1439" s="82" t="s">
        <v>487</v>
      </c>
      <c r="J1439" s="147" t="s">
        <v>488</v>
      </c>
      <c r="K1439" s="85" t="s">
        <v>489</v>
      </c>
      <c r="L1439" s="85" t="s">
        <v>490</v>
      </c>
    </row>
    <row r="1440" ht="15.75" customHeight="1">
      <c r="A1440" s="86" t="s">
        <v>491</v>
      </c>
      <c r="B1440" s="87"/>
      <c r="C1440" s="87"/>
      <c r="D1440" s="87"/>
      <c r="E1440" s="87"/>
      <c r="F1440" s="87"/>
      <c r="G1440" s="87"/>
      <c r="H1440" s="87"/>
      <c r="I1440" s="87"/>
      <c r="J1440" s="115"/>
      <c r="K1440" s="87"/>
      <c r="L1440" s="87"/>
    </row>
    <row r="1441" ht="15.75" customHeight="1">
      <c r="A1441" s="2"/>
      <c r="B1441" s="89"/>
      <c r="C1441" s="89"/>
      <c r="D1441" s="18">
        <f t="shared" ref="D1441:D1454" si="379">C1441*B1441</f>
        <v>0</v>
      </c>
      <c r="E1441" s="18">
        <f>B1441*A1439</f>
        <v>0</v>
      </c>
      <c r="F1441" s="18">
        <f t="shared" ref="F1441:F1454" si="380">E1441*C1441</f>
        <v>0</v>
      </c>
      <c r="G1441" s="140">
        <v>0.0</v>
      </c>
      <c r="H1441" s="18"/>
      <c r="I1441" s="89">
        <f t="shared" ref="I1441:I1454" si="381">H1441*E1441</f>
        <v>0</v>
      </c>
      <c r="J1441" s="116"/>
      <c r="K1441" s="3">
        <f t="shared" ref="K1441:K1454" si="382">J1441*I1441</f>
        <v>0</v>
      </c>
      <c r="L1441" s="3"/>
    </row>
    <row r="1442" ht="15.75" customHeight="1">
      <c r="A1442" s="2"/>
      <c r="B1442" s="89"/>
      <c r="C1442" s="89"/>
      <c r="D1442" s="18">
        <f t="shared" si="379"/>
        <v>0</v>
      </c>
      <c r="E1442" s="18">
        <f>B1442*A1439</f>
        <v>0</v>
      </c>
      <c r="F1442" s="18">
        <f t="shared" si="380"/>
        <v>0</v>
      </c>
      <c r="G1442" s="87"/>
      <c r="H1442" s="18"/>
      <c r="I1442" s="89">
        <f t="shared" si="381"/>
        <v>0</v>
      </c>
      <c r="J1442" s="116"/>
      <c r="K1442" s="3">
        <f t="shared" si="382"/>
        <v>0</v>
      </c>
      <c r="L1442" s="3"/>
    </row>
    <row r="1443" ht="15.75" customHeight="1">
      <c r="A1443" s="2"/>
      <c r="B1443" s="18"/>
      <c r="C1443" s="18"/>
      <c r="D1443" s="18">
        <f t="shared" si="379"/>
        <v>0</v>
      </c>
      <c r="E1443" s="18">
        <f>B1443*A1439</f>
        <v>0</v>
      </c>
      <c r="F1443" s="18">
        <f t="shared" si="380"/>
        <v>0</v>
      </c>
      <c r="G1443" s="148" t="s">
        <v>527</v>
      </c>
      <c r="H1443" s="18"/>
      <c r="I1443" s="89">
        <f t="shared" si="381"/>
        <v>0</v>
      </c>
      <c r="J1443" s="116"/>
      <c r="K1443" s="3">
        <f t="shared" si="382"/>
        <v>0</v>
      </c>
      <c r="L1443" s="3"/>
    </row>
    <row r="1444" ht="15.75" customHeight="1">
      <c r="A1444" s="2"/>
      <c r="B1444" s="18"/>
      <c r="C1444" s="18"/>
      <c r="D1444" s="18">
        <f t="shared" si="379"/>
        <v>0</v>
      </c>
      <c r="E1444" s="18">
        <f>B1444*A1439</f>
        <v>0</v>
      </c>
      <c r="F1444" s="18">
        <f t="shared" si="380"/>
        <v>0</v>
      </c>
      <c r="G1444" s="142"/>
      <c r="H1444" s="18"/>
      <c r="I1444" s="89">
        <f t="shared" si="381"/>
        <v>0</v>
      </c>
      <c r="J1444" s="116"/>
      <c r="K1444" s="3">
        <f t="shared" si="382"/>
        <v>0</v>
      </c>
      <c r="L1444" s="3"/>
    </row>
    <row r="1445" ht="15.75" customHeight="1">
      <c r="A1445" s="2"/>
      <c r="B1445" s="18"/>
      <c r="C1445" s="18"/>
      <c r="D1445" s="18">
        <f t="shared" si="379"/>
        <v>0</v>
      </c>
      <c r="E1445" s="18">
        <f>B1445*A1439</f>
        <v>0</v>
      </c>
      <c r="F1445" s="18">
        <f t="shared" si="380"/>
        <v>0</v>
      </c>
      <c r="G1445" s="142"/>
      <c r="H1445" s="18"/>
      <c r="I1445" s="89">
        <f t="shared" si="381"/>
        <v>0</v>
      </c>
      <c r="J1445" s="116"/>
      <c r="K1445" s="3">
        <f t="shared" si="382"/>
        <v>0</v>
      </c>
      <c r="L1445" s="3"/>
    </row>
    <row r="1446" ht="15.75" customHeight="1">
      <c r="A1446" s="2"/>
      <c r="B1446" s="18"/>
      <c r="C1446" s="18"/>
      <c r="D1446" s="18">
        <f t="shared" si="379"/>
        <v>0</v>
      </c>
      <c r="E1446" s="18">
        <f>B1446*A1439</f>
        <v>0</v>
      </c>
      <c r="F1446" s="18">
        <f t="shared" si="380"/>
        <v>0</v>
      </c>
      <c r="G1446" s="87"/>
      <c r="H1446" s="18"/>
      <c r="I1446" s="89">
        <f t="shared" si="381"/>
        <v>0</v>
      </c>
      <c r="J1446" s="116"/>
      <c r="K1446" s="3">
        <f t="shared" si="382"/>
        <v>0</v>
      </c>
      <c r="L1446" s="3"/>
    </row>
    <row r="1447" ht="15.75" customHeight="1">
      <c r="A1447" s="2"/>
      <c r="B1447" s="18"/>
      <c r="C1447" s="18"/>
      <c r="D1447" s="18">
        <f t="shared" si="379"/>
        <v>0</v>
      </c>
      <c r="E1447" s="18">
        <f>B1447*A1439</f>
        <v>0</v>
      </c>
      <c r="F1447" s="18">
        <f t="shared" si="380"/>
        <v>0</v>
      </c>
      <c r="G1447" s="59"/>
      <c r="H1447" s="18"/>
      <c r="I1447" s="89">
        <f t="shared" si="381"/>
        <v>0</v>
      </c>
      <c r="J1447" s="116"/>
      <c r="K1447" s="3">
        <f t="shared" si="382"/>
        <v>0</v>
      </c>
      <c r="L1447" s="3"/>
    </row>
    <row r="1448" ht="15.75" customHeight="1">
      <c r="A1448" s="2"/>
      <c r="B1448" s="89"/>
      <c r="C1448" s="89"/>
      <c r="D1448" s="18">
        <f t="shared" si="379"/>
        <v>0</v>
      </c>
      <c r="E1448" s="18">
        <f>B1448*A1439</f>
        <v>0</v>
      </c>
      <c r="F1448" s="18">
        <f t="shared" si="380"/>
        <v>0</v>
      </c>
      <c r="G1448" s="148" t="s">
        <v>528</v>
      </c>
      <c r="H1448" s="18"/>
      <c r="I1448" s="89">
        <f t="shared" si="381"/>
        <v>0</v>
      </c>
      <c r="J1448" s="116"/>
      <c r="K1448" s="3">
        <f t="shared" si="382"/>
        <v>0</v>
      </c>
      <c r="L1448" s="3"/>
    </row>
    <row r="1449" ht="15.75" customHeight="1">
      <c r="A1449" s="2"/>
      <c r="B1449" s="89"/>
      <c r="C1449" s="89"/>
      <c r="D1449" s="18">
        <f t="shared" si="379"/>
        <v>0</v>
      </c>
      <c r="E1449" s="18">
        <f>B1449*A1439</f>
        <v>0</v>
      </c>
      <c r="F1449" s="18">
        <f t="shared" si="380"/>
        <v>0</v>
      </c>
      <c r="G1449" s="142"/>
      <c r="H1449" s="18"/>
      <c r="I1449" s="89">
        <f t="shared" si="381"/>
        <v>0</v>
      </c>
      <c r="J1449" s="116"/>
      <c r="K1449" s="3">
        <f t="shared" si="382"/>
        <v>0</v>
      </c>
      <c r="L1449" s="3"/>
    </row>
    <row r="1450" ht="15.75" customHeight="1">
      <c r="A1450" s="1"/>
      <c r="B1450" s="89"/>
      <c r="C1450" s="89"/>
      <c r="D1450" s="18">
        <f t="shared" si="379"/>
        <v>0</v>
      </c>
      <c r="E1450" s="18">
        <f>B1450*A1439</f>
        <v>0</v>
      </c>
      <c r="F1450" s="18">
        <f t="shared" si="380"/>
        <v>0</v>
      </c>
      <c r="G1450" s="142"/>
      <c r="H1450" s="18"/>
      <c r="I1450" s="89">
        <f t="shared" si="381"/>
        <v>0</v>
      </c>
      <c r="J1450" s="116"/>
      <c r="K1450" s="3">
        <f t="shared" si="382"/>
        <v>0</v>
      </c>
      <c r="L1450" s="3"/>
    </row>
    <row r="1451" ht="15.75" customHeight="1">
      <c r="A1451" s="1"/>
      <c r="B1451" s="89"/>
      <c r="C1451" s="89"/>
      <c r="D1451" s="18">
        <f t="shared" si="379"/>
        <v>0</v>
      </c>
      <c r="E1451" s="18">
        <f>B1451*A1439</f>
        <v>0</v>
      </c>
      <c r="F1451" s="18">
        <f t="shared" si="380"/>
        <v>0</v>
      </c>
      <c r="G1451" s="142"/>
      <c r="H1451" s="18"/>
      <c r="I1451" s="89">
        <f t="shared" si="381"/>
        <v>0</v>
      </c>
      <c r="J1451" s="116"/>
      <c r="K1451" s="3">
        <f t="shared" si="382"/>
        <v>0</v>
      </c>
      <c r="L1451" s="3"/>
    </row>
    <row r="1452" ht="15.75" customHeight="1">
      <c r="A1452" s="31"/>
      <c r="B1452" s="89"/>
      <c r="C1452" s="89"/>
      <c r="D1452" s="95">
        <f t="shared" si="379"/>
        <v>0</v>
      </c>
      <c r="E1452" s="95">
        <f>B1452*A1439</f>
        <v>0</v>
      </c>
      <c r="F1452" s="18">
        <f t="shared" si="380"/>
        <v>0</v>
      </c>
      <c r="G1452" s="87"/>
      <c r="H1452" s="18"/>
      <c r="I1452" s="89">
        <f t="shared" si="381"/>
        <v>0</v>
      </c>
      <c r="J1452" s="118"/>
      <c r="K1452" s="3">
        <f t="shared" si="382"/>
        <v>0</v>
      </c>
      <c r="L1452" s="3"/>
    </row>
    <row r="1453" ht="15.75" customHeight="1">
      <c r="A1453" s="31"/>
      <c r="B1453" s="89"/>
      <c r="C1453" s="89"/>
      <c r="D1453" s="18">
        <f t="shared" si="379"/>
        <v>0</v>
      </c>
      <c r="E1453" s="18">
        <f>B1453*A1439</f>
        <v>0</v>
      </c>
      <c r="F1453" s="18">
        <f t="shared" si="380"/>
        <v>0</v>
      </c>
      <c r="G1453" s="143">
        <f>F1455/A1439</f>
        <v>0</v>
      </c>
      <c r="H1453" s="18"/>
      <c r="I1453" s="89">
        <f t="shared" si="381"/>
        <v>0</v>
      </c>
      <c r="J1453" s="3"/>
      <c r="K1453" s="3">
        <f t="shared" si="382"/>
        <v>0</v>
      </c>
      <c r="L1453" s="3"/>
    </row>
    <row r="1454" ht="15.75" customHeight="1">
      <c r="A1454" s="31"/>
      <c r="B1454" s="89"/>
      <c r="C1454" s="89"/>
      <c r="D1454" s="18">
        <f t="shared" si="379"/>
        <v>0</v>
      </c>
      <c r="E1454" s="18">
        <f>B1454*A1439</f>
        <v>0</v>
      </c>
      <c r="F1454" s="18">
        <f t="shared" si="380"/>
        <v>0</v>
      </c>
      <c r="G1454" s="142"/>
      <c r="H1454" s="18"/>
      <c r="I1454" s="89">
        <f t="shared" si="381"/>
        <v>0</v>
      </c>
      <c r="J1454" s="3"/>
      <c r="K1454" s="3">
        <f t="shared" si="382"/>
        <v>0</v>
      </c>
      <c r="L1454" s="3"/>
    </row>
    <row r="1455" ht="15.75" customHeight="1">
      <c r="A1455" s="4" t="s">
        <v>495</v>
      </c>
      <c r="B1455" s="97">
        <f>SUM(B1441:B1454)</f>
        <v>0</v>
      </c>
      <c r="C1455" s="96"/>
      <c r="D1455" s="97">
        <f t="shared" ref="D1455:F1455" si="383">SUM(D1441:D1454)</f>
        <v>0</v>
      </c>
      <c r="E1455" s="97">
        <f t="shared" si="383"/>
        <v>0</v>
      </c>
      <c r="F1455" s="97">
        <f t="shared" si="383"/>
        <v>0</v>
      </c>
      <c r="G1455" s="87"/>
      <c r="H1455" s="96"/>
      <c r="I1455" s="97">
        <f t="shared" ref="I1455:L1455" si="384">SUM(I1441:I1454)</f>
        <v>0</v>
      </c>
      <c r="J1455" s="98">
        <f t="shared" si="384"/>
        <v>0</v>
      </c>
      <c r="K1455" s="98">
        <f t="shared" si="384"/>
        <v>0</v>
      </c>
      <c r="L1455" s="98">
        <f t="shared" si="384"/>
        <v>0</v>
      </c>
    </row>
    <row r="1456" ht="15.75" customHeight="1">
      <c r="A1456" s="8"/>
      <c r="B1456" s="184"/>
      <c r="C1456" s="100"/>
      <c r="D1456" s="100"/>
      <c r="E1456" s="100"/>
      <c r="F1456" s="100"/>
      <c r="G1456" s="100"/>
      <c r="H1456" s="100"/>
      <c r="I1456" s="101" t="s">
        <v>496</v>
      </c>
      <c r="J1456" s="100"/>
      <c r="K1456" s="100"/>
      <c r="L1456" s="101" t="s">
        <v>497</v>
      </c>
    </row>
    <row r="1457" ht="15.75" customHeight="1">
      <c r="A1457" s="8"/>
      <c r="B1457" s="184"/>
      <c r="C1457" s="100"/>
      <c r="D1457" s="100"/>
      <c r="E1457" s="100"/>
      <c r="F1457" s="100"/>
      <c r="G1457" s="100"/>
      <c r="H1457" s="100"/>
      <c r="I1457" s="104">
        <f>G1453*A1439</f>
        <v>0</v>
      </c>
      <c r="J1457" s="100"/>
      <c r="K1457" s="100"/>
      <c r="L1457" s="104"/>
    </row>
    <row r="1458" ht="15.75" customHeight="1">
      <c r="A1458" s="8"/>
      <c r="B1458" s="34"/>
      <c r="C1458" s="8"/>
      <c r="D1458" s="8"/>
      <c r="E1458" s="8"/>
      <c r="F1458" s="8"/>
      <c r="G1458" s="8"/>
      <c r="H1458" s="8"/>
      <c r="I1458" s="8"/>
      <c r="J1458" s="8"/>
      <c r="K1458" s="8"/>
      <c r="L1458" s="8"/>
    </row>
    <row r="1459" ht="15.75" customHeight="1">
      <c r="A1459" s="8"/>
      <c r="B1459" s="34"/>
      <c r="C1459" s="8"/>
      <c r="D1459" s="8"/>
      <c r="E1459" s="8"/>
      <c r="F1459" s="8"/>
      <c r="G1459" s="8"/>
      <c r="H1459" s="8"/>
      <c r="I1459" s="8"/>
      <c r="J1459" s="8"/>
      <c r="K1459" s="8"/>
      <c r="L1459" s="8"/>
    </row>
    <row r="1460" ht="15.75" customHeight="1">
      <c r="A1460" s="66"/>
      <c r="B1460" s="75"/>
      <c r="C1460" s="75"/>
      <c r="D1460" s="75"/>
      <c r="E1460" s="75"/>
      <c r="F1460" s="75"/>
      <c r="G1460" s="75"/>
      <c r="H1460" s="75"/>
      <c r="I1460" s="75"/>
      <c r="J1460" s="75"/>
      <c r="K1460" s="75"/>
      <c r="L1460" s="76"/>
    </row>
    <row r="1461" ht="15.75" customHeight="1">
      <c r="A1461" s="78" t="s">
        <v>478</v>
      </c>
      <c r="B1461" s="79" t="s">
        <v>479</v>
      </c>
      <c r="C1461" s="75"/>
      <c r="D1461" s="76"/>
      <c r="E1461" s="80" t="s">
        <v>480</v>
      </c>
      <c r="F1461" s="75"/>
      <c r="G1461" s="76"/>
      <c r="H1461" s="79" t="s">
        <v>481</v>
      </c>
      <c r="I1461" s="75"/>
      <c r="J1461" s="75"/>
      <c r="K1461" s="75"/>
      <c r="L1461" s="76"/>
    </row>
    <row r="1462" ht="15.75" customHeight="1">
      <c r="A1462" s="177">
        <v>4.0</v>
      </c>
      <c r="B1462" s="82" t="s">
        <v>482</v>
      </c>
      <c r="C1462" s="82" t="s">
        <v>483</v>
      </c>
      <c r="D1462" s="82" t="s">
        <v>484</v>
      </c>
      <c r="E1462" s="82" t="s">
        <v>485</v>
      </c>
      <c r="F1462" s="82" t="s">
        <v>484</v>
      </c>
      <c r="G1462" s="82" t="s">
        <v>524</v>
      </c>
      <c r="H1462" s="82" t="s">
        <v>486</v>
      </c>
      <c r="I1462" s="82" t="s">
        <v>487</v>
      </c>
      <c r="J1462" s="147" t="s">
        <v>488</v>
      </c>
      <c r="K1462" s="85" t="s">
        <v>489</v>
      </c>
      <c r="L1462" s="85" t="s">
        <v>490</v>
      </c>
    </row>
    <row r="1463" ht="15.75" customHeight="1">
      <c r="A1463" s="86" t="s">
        <v>491</v>
      </c>
      <c r="B1463" s="87"/>
      <c r="C1463" s="87"/>
      <c r="D1463" s="87"/>
      <c r="E1463" s="87"/>
      <c r="F1463" s="87"/>
      <c r="G1463" s="87"/>
      <c r="H1463" s="87"/>
      <c r="I1463" s="87"/>
      <c r="J1463" s="115"/>
      <c r="K1463" s="87"/>
      <c r="L1463" s="87"/>
    </row>
    <row r="1464" ht="15.75" customHeight="1">
      <c r="A1464" s="2"/>
      <c r="B1464" s="89"/>
      <c r="C1464" s="89"/>
      <c r="D1464" s="18">
        <f t="shared" ref="D1464:D1477" si="385">C1464*B1464</f>
        <v>0</v>
      </c>
      <c r="E1464" s="18">
        <f>B1464*A1462</f>
        <v>0</v>
      </c>
      <c r="F1464" s="18">
        <f t="shared" ref="F1464:F1477" si="386">E1464*C1464</f>
        <v>0</v>
      </c>
      <c r="G1464" s="140">
        <v>0.0</v>
      </c>
      <c r="H1464" s="18"/>
      <c r="I1464" s="89">
        <f t="shared" ref="I1464:I1477" si="387">H1464*E1464</f>
        <v>0</v>
      </c>
      <c r="J1464" s="116"/>
      <c r="K1464" s="3">
        <f t="shared" ref="K1464:K1477" si="388">J1464*I1464</f>
        <v>0</v>
      </c>
      <c r="L1464" s="3"/>
    </row>
    <row r="1465" ht="15.75" customHeight="1">
      <c r="A1465" s="2"/>
      <c r="B1465" s="89"/>
      <c r="C1465" s="89"/>
      <c r="D1465" s="18">
        <f t="shared" si="385"/>
        <v>0</v>
      </c>
      <c r="E1465" s="18">
        <f>B1465*A1462</f>
        <v>0</v>
      </c>
      <c r="F1465" s="18">
        <f t="shared" si="386"/>
        <v>0</v>
      </c>
      <c r="G1465" s="87"/>
      <c r="H1465" s="18"/>
      <c r="I1465" s="89">
        <f t="shared" si="387"/>
        <v>0</v>
      </c>
      <c r="J1465" s="116"/>
      <c r="K1465" s="3">
        <f t="shared" si="388"/>
        <v>0</v>
      </c>
      <c r="L1465" s="3"/>
    </row>
    <row r="1466" ht="15.75" customHeight="1">
      <c r="A1466" s="2"/>
      <c r="B1466" s="18"/>
      <c r="C1466" s="18"/>
      <c r="D1466" s="18">
        <f t="shared" si="385"/>
        <v>0</v>
      </c>
      <c r="E1466" s="18">
        <f>B1466*A1462</f>
        <v>0</v>
      </c>
      <c r="F1466" s="18">
        <f t="shared" si="386"/>
        <v>0</v>
      </c>
      <c r="G1466" s="148" t="s">
        <v>527</v>
      </c>
      <c r="H1466" s="18"/>
      <c r="I1466" s="89">
        <f t="shared" si="387"/>
        <v>0</v>
      </c>
      <c r="J1466" s="116"/>
      <c r="K1466" s="3">
        <f t="shared" si="388"/>
        <v>0</v>
      </c>
      <c r="L1466" s="3"/>
    </row>
    <row r="1467" ht="15.75" customHeight="1">
      <c r="A1467" s="2"/>
      <c r="B1467" s="18"/>
      <c r="C1467" s="18"/>
      <c r="D1467" s="18">
        <f t="shared" si="385"/>
        <v>0</v>
      </c>
      <c r="E1467" s="18">
        <f>B1467*A1462</f>
        <v>0</v>
      </c>
      <c r="F1467" s="18">
        <f t="shared" si="386"/>
        <v>0</v>
      </c>
      <c r="G1467" s="142"/>
      <c r="H1467" s="18"/>
      <c r="I1467" s="89">
        <f t="shared" si="387"/>
        <v>0</v>
      </c>
      <c r="J1467" s="116"/>
      <c r="K1467" s="3">
        <f t="shared" si="388"/>
        <v>0</v>
      </c>
      <c r="L1467" s="3"/>
    </row>
    <row r="1468" ht="15.75" customHeight="1">
      <c r="A1468" s="2"/>
      <c r="B1468" s="18"/>
      <c r="C1468" s="18"/>
      <c r="D1468" s="18">
        <f t="shared" si="385"/>
        <v>0</v>
      </c>
      <c r="E1468" s="18">
        <f>B1468*A1462</f>
        <v>0</v>
      </c>
      <c r="F1468" s="18">
        <f t="shared" si="386"/>
        <v>0</v>
      </c>
      <c r="G1468" s="142"/>
      <c r="H1468" s="18"/>
      <c r="I1468" s="89">
        <f t="shared" si="387"/>
        <v>0</v>
      </c>
      <c r="J1468" s="116"/>
      <c r="K1468" s="3">
        <f t="shared" si="388"/>
        <v>0</v>
      </c>
      <c r="L1468" s="3"/>
    </row>
    <row r="1469" ht="15.75" customHeight="1">
      <c r="A1469" s="2"/>
      <c r="B1469" s="18"/>
      <c r="C1469" s="18"/>
      <c r="D1469" s="18">
        <f t="shared" si="385"/>
        <v>0</v>
      </c>
      <c r="E1469" s="18">
        <f>B1469*A1462</f>
        <v>0</v>
      </c>
      <c r="F1469" s="18">
        <f t="shared" si="386"/>
        <v>0</v>
      </c>
      <c r="G1469" s="87"/>
      <c r="H1469" s="18"/>
      <c r="I1469" s="89">
        <f t="shared" si="387"/>
        <v>0</v>
      </c>
      <c r="J1469" s="116"/>
      <c r="K1469" s="3">
        <f t="shared" si="388"/>
        <v>0</v>
      </c>
      <c r="L1469" s="3"/>
    </row>
    <row r="1470" ht="15.75" customHeight="1">
      <c r="A1470" s="2"/>
      <c r="B1470" s="18"/>
      <c r="C1470" s="18"/>
      <c r="D1470" s="18">
        <f t="shared" si="385"/>
        <v>0</v>
      </c>
      <c r="E1470" s="18">
        <f>B1470*A1462</f>
        <v>0</v>
      </c>
      <c r="F1470" s="18">
        <f t="shared" si="386"/>
        <v>0</v>
      </c>
      <c r="G1470" s="59"/>
      <c r="H1470" s="18"/>
      <c r="I1470" s="89">
        <f t="shared" si="387"/>
        <v>0</v>
      </c>
      <c r="J1470" s="116"/>
      <c r="K1470" s="3">
        <f t="shared" si="388"/>
        <v>0</v>
      </c>
      <c r="L1470" s="3"/>
    </row>
    <row r="1471" ht="15.75" customHeight="1">
      <c r="A1471" s="2"/>
      <c r="B1471" s="89"/>
      <c r="C1471" s="89"/>
      <c r="D1471" s="18">
        <f t="shared" si="385"/>
        <v>0</v>
      </c>
      <c r="E1471" s="18">
        <f>B1471*A1462</f>
        <v>0</v>
      </c>
      <c r="F1471" s="18">
        <f t="shared" si="386"/>
        <v>0</v>
      </c>
      <c r="G1471" s="148" t="s">
        <v>528</v>
      </c>
      <c r="H1471" s="18"/>
      <c r="I1471" s="89">
        <f t="shared" si="387"/>
        <v>0</v>
      </c>
      <c r="J1471" s="116"/>
      <c r="K1471" s="3">
        <f t="shared" si="388"/>
        <v>0</v>
      </c>
      <c r="L1471" s="3"/>
    </row>
    <row r="1472" ht="15.75" customHeight="1">
      <c r="A1472" s="2"/>
      <c r="B1472" s="89"/>
      <c r="C1472" s="89"/>
      <c r="D1472" s="18">
        <f t="shared" si="385"/>
        <v>0</v>
      </c>
      <c r="E1472" s="18">
        <f>B1472*A1462</f>
        <v>0</v>
      </c>
      <c r="F1472" s="18">
        <f t="shared" si="386"/>
        <v>0</v>
      </c>
      <c r="G1472" s="142"/>
      <c r="H1472" s="18"/>
      <c r="I1472" s="89">
        <f t="shared" si="387"/>
        <v>0</v>
      </c>
      <c r="J1472" s="116"/>
      <c r="K1472" s="3">
        <f t="shared" si="388"/>
        <v>0</v>
      </c>
      <c r="L1472" s="3"/>
    </row>
    <row r="1473" ht="15.75" customHeight="1">
      <c r="A1473" s="1"/>
      <c r="B1473" s="89"/>
      <c r="C1473" s="89"/>
      <c r="D1473" s="18">
        <f t="shared" si="385"/>
        <v>0</v>
      </c>
      <c r="E1473" s="18">
        <f>B1473*A1462</f>
        <v>0</v>
      </c>
      <c r="F1473" s="18">
        <f t="shared" si="386"/>
        <v>0</v>
      </c>
      <c r="G1473" s="142"/>
      <c r="H1473" s="18"/>
      <c r="I1473" s="89">
        <f t="shared" si="387"/>
        <v>0</v>
      </c>
      <c r="J1473" s="116"/>
      <c r="K1473" s="3">
        <f t="shared" si="388"/>
        <v>0</v>
      </c>
      <c r="L1473" s="3"/>
    </row>
    <row r="1474" ht="15.75" customHeight="1">
      <c r="A1474" s="1"/>
      <c r="B1474" s="89"/>
      <c r="C1474" s="89"/>
      <c r="D1474" s="18">
        <f t="shared" si="385"/>
        <v>0</v>
      </c>
      <c r="E1474" s="18">
        <f>B1474*A1462</f>
        <v>0</v>
      </c>
      <c r="F1474" s="18">
        <f t="shared" si="386"/>
        <v>0</v>
      </c>
      <c r="G1474" s="142"/>
      <c r="H1474" s="18"/>
      <c r="I1474" s="89">
        <f t="shared" si="387"/>
        <v>0</v>
      </c>
      <c r="J1474" s="116"/>
      <c r="K1474" s="3">
        <f t="shared" si="388"/>
        <v>0</v>
      </c>
      <c r="L1474" s="3"/>
    </row>
    <row r="1475" ht="15.75" customHeight="1">
      <c r="A1475" s="31"/>
      <c r="B1475" s="89"/>
      <c r="C1475" s="89"/>
      <c r="D1475" s="95">
        <f t="shared" si="385"/>
        <v>0</v>
      </c>
      <c r="E1475" s="95">
        <f>B1475*A1462</f>
        <v>0</v>
      </c>
      <c r="F1475" s="18">
        <f t="shared" si="386"/>
        <v>0</v>
      </c>
      <c r="G1475" s="87"/>
      <c r="H1475" s="18"/>
      <c r="I1475" s="89">
        <f t="shared" si="387"/>
        <v>0</v>
      </c>
      <c r="J1475" s="118"/>
      <c r="K1475" s="3">
        <f t="shared" si="388"/>
        <v>0</v>
      </c>
      <c r="L1475" s="3"/>
    </row>
    <row r="1476" ht="15.75" customHeight="1">
      <c r="A1476" s="31"/>
      <c r="B1476" s="89"/>
      <c r="C1476" s="89"/>
      <c r="D1476" s="18">
        <f t="shared" si="385"/>
        <v>0</v>
      </c>
      <c r="E1476" s="18">
        <f>B1476*A1462</f>
        <v>0</v>
      </c>
      <c r="F1476" s="18">
        <f t="shared" si="386"/>
        <v>0</v>
      </c>
      <c r="G1476" s="143">
        <f>F1478/A1462</f>
        <v>0</v>
      </c>
      <c r="H1476" s="18"/>
      <c r="I1476" s="89">
        <f t="shared" si="387"/>
        <v>0</v>
      </c>
      <c r="J1476" s="3"/>
      <c r="K1476" s="3">
        <f t="shared" si="388"/>
        <v>0</v>
      </c>
      <c r="L1476" s="3"/>
    </row>
    <row r="1477" ht="15.75" customHeight="1">
      <c r="A1477" s="31"/>
      <c r="B1477" s="89"/>
      <c r="C1477" s="89"/>
      <c r="D1477" s="18">
        <f t="shared" si="385"/>
        <v>0</v>
      </c>
      <c r="E1477" s="18">
        <f>B1477*A1462</f>
        <v>0</v>
      </c>
      <c r="F1477" s="18">
        <f t="shared" si="386"/>
        <v>0</v>
      </c>
      <c r="G1477" s="142"/>
      <c r="H1477" s="18"/>
      <c r="I1477" s="89">
        <f t="shared" si="387"/>
        <v>0</v>
      </c>
      <c r="J1477" s="3"/>
      <c r="K1477" s="3">
        <f t="shared" si="388"/>
        <v>0</v>
      </c>
      <c r="L1477" s="3"/>
    </row>
    <row r="1478" ht="15.75" customHeight="1">
      <c r="A1478" s="4" t="s">
        <v>495</v>
      </c>
      <c r="B1478" s="97">
        <f>SUM(B1464:B1477)</f>
        <v>0</v>
      </c>
      <c r="C1478" s="96"/>
      <c r="D1478" s="97">
        <f t="shared" ref="D1478:F1478" si="389">SUM(D1464:D1477)</f>
        <v>0</v>
      </c>
      <c r="E1478" s="97">
        <f t="shared" si="389"/>
        <v>0</v>
      </c>
      <c r="F1478" s="97">
        <f t="shared" si="389"/>
        <v>0</v>
      </c>
      <c r="G1478" s="87"/>
      <c r="H1478" s="96"/>
      <c r="I1478" s="97">
        <f t="shared" ref="I1478:L1478" si="390">SUM(I1464:I1477)</f>
        <v>0</v>
      </c>
      <c r="J1478" s="98">
        <f t="shared" si="390"/>
        <v>0</v>
      </c>
      <c r="K1478" s="98">
        <f t="shared" si="390"/>
        <v>0</v>
      </c>
      <c r="L1478" s="98">
        <f t="shared" si="390"/>
        <v>0</v>
      </c>
    </row>
    <row r="1479" ht="15.75" customHeight="1">
      <c r="A1479" s="8"/>
      <c r="B1479" s="184"/>
      <c r="C1479" s="100"/>
      <c r="D1479" s="100"/>
      <c r="E1479" s="100"/>
      <c r="F1479" s="100"/>
      <c r="G1479" s="100"/>
      <c r="H1479" s="100"/>
      <c r="I1479" s="101" t="s">
        <v>496</v>
      </c>
      <c r="J1479" s="100"/>
      <c r="K1479" s="100"/>
      <c r="L1479" s="101" t="s">
        <v>497</v>
      </c>
    </row>
    <row r="1480" ht="15.75" customHeight="1">
      <c r="A1480" s="8"/>
      <c r="B1480" s="184"/>
      <c r="C1480" s="100"/>
      <c r="D1480" s="100"/>
      <c r="E1480" s="100"/>
      <c r="F1480" s="100"/>
      <c r="G1480" s="100"/>
      <c r="H1480" s="100"/>
      <c r="I1480" s="104">
        <f>G1476*A1462</f>
        <v>0</v>
      </c>
      <c r="J1480" s="100"/>
      <c r="K1480" s="100"/>
      <c r="L1480" s="104"/>
    </row>
    <row r="1481" ht="15.75" customHeight="1">
      <c r="A1481" s="8"/>
      <c r="B1481" s="184"/>
      <c r="C1481" s="100"/>
      <c r="D1481" s="100"/>
      <c r="E1481" s="100"/>
      <c r="F1481" s="100"/>
      <c r="G1481" s="100"/>
      <c r="H1481" s="100"/>
      <c r="I1481" s="107"/>
      <c r="J1481" s="100"/>
      <c r="K1481" s="100"/>
      <c r="L1481" s="107"/>
    </row>
    <row r="1482" ht="15.75" customHeight="1">
      <c r="A1482" s="8"/>
      <c r="B1482" s="34"/>
      <c r="C1482" s="8"/>
      <c r="D1482" s="8"/>
      <c r="E1482" s="8"/>
      <c r="F1482" s="8"/>
      <c r="G1482" s="8"/>
      <c r="H1482" s="8"/>
      <c r="I1482" s="8"/>
      <c r="J1482" s="8"/>
      <c r="K1482" s="8"/>
      <c r="L1482" s="8"/>
    </row>
    <row r="1483" ht="15.75" customHeight="1">
      <c r="A1483" s="66"/>
      <c r="B1483" s="75"/>
      <c r="C1483" s="75"/>
      <c r="D1483" s="75"/>
      <c r="E1483" s="75"/>
      <c r="F1483" s="75"/>
      <c r="G1483" s="75"/>
      <c r="H1483" s="75"/>
      <c r="I1483" s="75"/>
      <c r="J1483" s="75"/>
      <c r="K1483" s="75"/>
      <c r="L1483" s="76"/>
    </row>
    <row r="1484" ht="15.75" customHeight="1">
      <c r="A1484" s="78" t="s">
        <v>478</v>
      </c>
      <c r="B1484" s="79" t="s">
        <v>479</v>
      </c>
      <c r="C1484" s="75"/>
      <c r="D1484" s="76"/>
      <c r="E1484" s="80" t="s">
        <v>480</v>
      </c>
      <c r="F1484" s="75"/>
      <c r="G1484" s="76"/>
      <c r="H1484" s="79" t="s">
        <v>481</v>
      </c>
      <c r="I1484" s="75"/>
      <c r="J1484" s="75"/>
      <c r="K1484" s="75"/>
      <c r="L1484" s="76"/>
    </row>
    <row r="1485" ht="15.75" customHeight="1">
      <c r="A1485" s="177">
        <v>4.0</v>
      </c>
      <c r="B1485" s="82" t="s">
        <v>482</v>
      </c>
      <c r="C1485" s="82" t="s">
        <v>483</v>
      </c>
      <c r="D1485" s="82" t="s">
        <v>484</v>
      </c>
      <c r="E1485" s="82" t="s">
        <v>485</v>
      </c>
      <c r="F1485" s="82" t="s">
        <v>484</v>
      </c>
      <c r="G1485" s="82" t="s">
        <v>524</v>
      </c>
      <c r="H1485" s="82" t="s">
        <v>486</v>
      </c>
      <c r="I1485" s="82" t="s">
        <v>487</v>
      </c>
      <c r="J1485" s="147" t="s">
        <v>488</v>
      </c>
      <c r="K1485" s="85" t="s">
        <v>489</v>
      </c>
      <c r="L1485" s="85" t="s">
        <v>490</v>
      </c>
    </row>
    <row r="1486" ht="15.75" customHeight="1">
      <c r="A1486" s="86" t="s">
        <v>491</v>
      </c>
      <c r="B1486" s="87"/>
      <c r="C1486" s="87"/>
      <c r="D1486" s="87"/>
      <c r="E1486" s="87"/>
      <c r="F1486" s="87"/>
      <c r="G1486" s="87"/>
      <c r="H1486" s="87"/>
      <c r="I1486" s="87"/>
      <c r="J1486" s="115"/>
      <c r="K1486" s="87"/>
      <c r="L1486" s="87"/>
    </row>
    <row r="1487" ht="15.75" customHeight="1">
      <c r="A1487" s="2"/>
      <c r="B1487" s="89"/>
      <c r="C1487" s="89"/>
      <c r="D1487" s="18">
        <f t="shared" ref="D1487:D1500" si="391">C1487*B1487</f>
        <v>0</v>
      </c>
      <c r="E1487" s="18">
        <f>B1487*A1485</f>
        <v>0</v>
      </c>
      <c r="F1487" s="18">
        <f t="shared" ref="F1487:F1500" si="392">E1487*C1487</f>
        <v>0</v>
      </c>
      <c r="G1487" s="140">
        <v>0.0</v>
      </c>
      <c r="H1487" s="18"/>
      <c r="I1487" s="89">
        <f t="shared" ref="I1487:I1500" si="393">H1487*E1487</f>
        <v>0</v>
      </c>
      <c r="J1487" s="116"/>
      <c r="K1487" s="3">
        <f t="shared" ref="K1487:K1500" si="394">J1487*I1487</f>
        <v>0</v>
      </c>
      <c r="L1487" s="3"/>
    </row>
    <row r="1488" ht="15.75" customHeight="1">
      <c r="A1488" s="2"/>
      <c r="B1488" s="89"/>
      <c r="C1488" s="89"/>
      <c r="D1488" s="18">
        <f t="shared" si="391"/>
        <v>0</v>
      </c>
      <c r="E1488" s="18">
        <f>B1488*A1485</f>
        <v>0</v>
      </c>
      <c r="F1488" s="18">
        <f t="shared" si="392"/>
        <v>0</v>
      </c>
      <c r="G1488" s="87"/>
      <c r="H1488" s="18"/>
      <c r="I1488" s="89">
        <f t="shared" si="393"/>
        <v>0</v>
      </c>
      <c r="J1488" s="116"/>
      <c r="K1488" s="3">
        <f t="shared" si="394"/>
        <v>0</v>
      </c>
      <c r="L1488" s="3"/>
    </row>
    <row r="1489" ht="15.75" customHeight="1">
      <c r="A1489" s="2"/>
      <c r="B1489" s="18"/>
      <c r="C1489" s="18"/>
      <c r="D1489" s="18">
        <f t="shared" si="391"/>
        <v>0</v>
      </c>
      <c r="E1489" s="18">
        <f>B1489*A1485</f>
        <v>0</v>
      </c>
      <c r="F1489" s="18">
        <f t="shared" si="392"/>
        <v>0</v>
      </c>
      <c r="G1489" s="148" t="s">
        <v>527</v>
      </c>
      <c r="H1489" s="18"/>
      <c r="I1489" s="89">
        <f t="shared" si="393"/>
        <v>0</v>
      </c>
      <c r="J1489" s="116"/>
      <c r="K1489" s="3">
        <f t="shared" si="394"/>
        <v>0</v>
      </c>
      <c r="L1489" s="3"/>
    </row>
    <row r="1490" ht="15.75" customHeight="1">
      <c r="A1490" s="2"/>
      <c r="B1490" s="18"/>
      <c r="C1490" s="18"/>
      <c r="D1490" s="18">
        <f t="shared" si="391"/>
        <v>0</v>
      </c>
      <c r="E1490" s="18">
        <f>B1490*A1485</f>
        <v>0</v>
      </c>
      <c r="F1490" s="18">
        <f t="shared" si="392"/>
        <v>0</v>
      </c>
      <c r="G1490" s="142"/>
      <c r="H1490" s="18"/>
      <c r="I1490" s="89">
        <f t="shared" si="393"/>
        <v>0</v>
      </c>
      <c r="J1490" s="116"/>
      <c r="K1490" s="3">
        <f t="shared" si="394"/>
        <v>0</v>
      </c>
      <c r="L1490" s="3"/>
    </row>
    <row r="1491" ht="15.75" customHeight="1">
      <c r="A1491" s="2"/>
      <c r="B1491" s="18"/>
      <c r="C1491" s="18"/>
      <c r="D1491" s="18">
        <f t="shared" si="391"/>
        <v>0</v>
      </c>
      <c r="E1491" s="18">
        <f>B1491*A1485</f>
        <v>0</v>
      </c>
      <c r="F1491" s="18">
        <f t="shared" si="392"/>
        <v>0</v>
      </c>
      <c r="G1491" s="142"/>
      <c r="H1491" s="18"/>
      <c r="I1491" s="89">
        <f t="shared" si="393"/>
        <v>0</v>
      </c>
      <c r="J1491" s="116"/>
      <c r="K1491" s="3">
        <f t="shared" si="394"/>
        <v>0</v>
      </c>
      <c r="L1491" s="3"/>
    </row>
    <row r="1492" ht="15.75" customHeight="1">
      <c r="A1492" s="2"/>
      <c r="B1492" s="18"/>
      <c r="C1492" s="18"/>
      <c r="D1492" s="18">
        <f t="shared" si="391"/>
        <v>0</v>
      </c>
      <c r="E1492" s="18">
        <f>B1492*A1485</f>
        <v>0</v>
      </c>
      <c r="F1492" s="18">
        <f t="shared" si="392"/>
        <v>0</v>
      </c>
      <c r="G1492" s="87"/>
      <c r="H1492" s="18"/>
      <c r="I1492" s="89">
        <f t="shared" si="393"/>
        <v>0</v>
      </c>
      <c r="J1492" s="116"/>
      <c r="K1492" s="3">
        <f t="shared" si="394"/>
        <v>0</v>
      </c>
      <c r="L1492" s="3"/>
    </row>
    <row r="1493" ht="15.75" customHeight="1">
      <c r="A1493" s="2"/>
      <c r="B1493" s="18"/>
      <c r="C1493" s="18"/>
      <c r="D1493" s="18">
        <f t="shared" si="391"/>
        <v>0</v>
      </c>
      <c r="E1493" s="18">
        <f>B1493*A1485</f>
        <v>0</v>
      </c>
      <c r="F1493" s="18">
        <f t="shared" si="392"/>
        <v>0</v>
      </c>
      <c r="G1493" s="59"/>
      <c r="H1493" s="18"/>
      <c r="I1493" s="89">
        <f t="shared" si="393"/>
        <v>0</v>
      </c>
      <c r="J1493" s="116"/>
      <c r="K1493" s="3">
        <f t="shared" si="394"/>
        <v>0</v>
      </c>
      <c r="L1493" s="3"/>
    </row>
    <row r="1494" ht="15.75" customHeight="1">
      <c r="A1494" s="2"/>
      <c r="B1494" s="89"/>
      <c r="C1494" s="89"/>
      <c r="D1494" s="18">
        <f t="shared" si="391"/>
        <v>0</v>
      </c>
      <c r="E1494" s="18">
        <f>B1494*A1485</f>
        <v>0</v>
      </c>
      <c r="F1494" s="18">
        <f t="shared" si="392"/>
        <v>0</v>
      </c>
      <c r="G1494" s="148" t="s">
        <v>528</v>
      </c>
      <c r="H1494" s="18"/>
      <c r="I1494" s="89">
        <f t="shared" si="393"/>
        <v>0</v>
      </c>
      <c r="J1494" s="116"/>
      <c r="K1494" s="3">
        <f t="shared" si="394"/>
        <v>0</v>
      </c>
      <c r="L1494" s="3"/>
    </row>
    <row r="1495" ht="15.75" customHeight="1">
      <c r="A1495" s="2"/>
      <c r="B1495" s="89"/>
      <c r="C1495" s="89"/>
      <c r="D1495" s="18">
        <f t="shared" si="391"/>
        <v>0</v>
      </c>
      <c r="E1495" s="18">
        <f>B1495*A1485</f>
        <v>0</v>
      </c>
      <c r="F1495" s="18">
        <f t="shared" si="392"/>
        <v>0</v>
      </c>
      <c r="G1495" s="142"/>
      <c r="H1495" s="18"/>
      <c r="I1495" s="89">
        <f t="shared" si="393"/>
        <v>0</v>
      </c>
      <c r="J1495" s="116"/>
      <c r="K1495" s="3">
        <f t="shared" si="394"/>
        <v>0</v>
      </c>
      <c r="L1495" s="3"/>
    </row>
    <row r="1496" ht="15.75" customHeight="1">
      <c r="A1496" s="1"/>
      <c r="B1496" s="89"/>
      <c r="C1496" s="89"/>
      <c r="D1496" s="18">
        <f t="shared" si="391"/>
        <v>0</v>
      </c>
      <c r="E1496" s="18">
        <f>B1496*A1485</f>
        <v>0</v>
      </c>
      <c r="F1496" s="18">
        <f t="shared" si="392"/>
        <v>0</v>
      </c>
      <c r="G1496" s="142"/>
      <c r="H1496" s="18"/>
      <c r="I1496" s="89">
        <f t="shared" si="393"/>
        <v>0</v>
      </c>
      <c r="J1496" s="116"/>
      <c r="K1496" s="3">
        <f t="shared" si="394"/>
        <v>0</v>
      </c>
      <c r="L1496" s="3"/>
    </row>
    <row r="1497" ht="15.75" customHeight="1">
      <c r="A1497" s="1"/>
      <c r="B1497" s="89"/>
      <c r="C1497" s="89"/>
      <c r="D1497" s="18">
        <f t="shared" si="391"/>
        <v>0</v>
      </c>
      <c r="E1497" s="18">
        <f>B1497*A1485</f>
        <v>0</v>
      </c>
      <c r="F1497" s="18">
        <f t="shared" si="392"/>
        <v>0</v>
      </c>
      <c r="G1497" s="142"/>
      <c r="H1497" s="18"/>
      <c r="I1497" s="89">
        <f t="shared" si="393"/>
        <v>0</v>
      </c>
      <c r="J1497" s="116"/>
      <c r="K1497" s="3">
        <f t="shared" si="394"/>
        <v>0</v>
      </c>
      <c r="L1497" s="3"/>
    </row>
    <row r="1498" ht="15.75" customHeight="1">
      <c r="A1498" s="31"/>
      <c r="B1498" s="89"/>
      <c r="C1498" s="89"/>
      <c r="D1498" s="95">
        <f t="shared" si="391"/>
        <v>0</v>
      </c>
      <c r="E1498" s="95">
        <f>B1498*A1485</f>
        <v>0</v>
      </c>
      <c r="F1498" s="18">
        <f t="shared" si="392"/>
        <v>0</v>
      </c>
      <c r="G1498" s="87"/>
      <c r="H1498" s="18"/>
      <c r="I1498" s="89">
        <f t="shared" si="393"/>
        <v>0</v>
      </c>
      <c r="J1498" s="118"/>
      <c r="K1498" s="3">
        <f t="shared" si="394"/>
        <v>0</v>
      </c>
      <c r="L1498" s="3"/>
    </row>
    <row r="1499" ht="15.75" customHeight="1">
      <c r="A1499" s="31"/>
      <c r="B1499" s="89"/>
      <c r="C1499" s="89"/>
      <c r="D1499" s="18">
        <f t="shared" si="391"/>
        <v>0</v>
      </c>
      <c r="E1499" s="18">
        <f>B1499*A1485</f>
        <v>0</v>
      </c>
      <c r="F1499" s="18">
        <f t="shared" si="392"/>
        <v>0</v>
      </c>
      <c r="G1499" s="143">
        <f>F1501/A1485</f>
        <v>0</v>
      </c>
      <c r="H1499" s="18"/>
      <c r="I1499" s="89">
        <f t="shared" si="393"/>
        <v>0</v>
      </c>
      <c r="J1499" s="3"/>
      <c r="K1499" s="3">
        <f t="shared" si="394"/>
        <v>0</v>
      </c>
      <c r="L1499" s="3"/>
    </row>
    <row r="1500" ht="15.75" customHeight="1">
      <c r="A1500" s="31"/>
      <c r="B1500" s="89"/>
      <c r="C1500" s="89"/>
      <c r="D1500" s="18">
        <f t="shared" si="391"/>
        <v>0</v>
      </c>
      <c r="E1500" s="18">
        <f>B1500*A1485</f>
        <v>0</v>
      </c>
      <c r="F1500" s="18">
        <f t="shared" si="392"/>
        <v>0</v>
      </c>
      <c r="G1500" s="142"/>
      <c r="H1500" s="18"/>
      <c r="I1500" s="89">
        <f t="shared" si="393"/>
        <v>0</v>
      </c>
      <c r="J1500" s="3"/>
      <c r="K1500" s="3">
        <f t="shared" si="394"/>
        <v>0</v>
      </c>
      <c r="L1500" s="3"/>
    </row>
    <row r="1501" ht="15.75" customHeight="1">
      <c r="A1501" s="4" t="s">
        <v>495</v>
      </c>
      <c r="B1501" s="97">
        <f>SUM(B1487:B1500)</f>
        <v>0</v>
      </c>
      <c r="C1501" s="96"/>
      <c r="D1501" s="97">
        <f t="shared" ref="D1501:F1501" si="395">SUM(D1487:D1500)</f>
        <v>0</v>
      </c>
      <c r="E1501" s="97">
        <f t="shared" si="395"/>
        <v>0</v>
      </c>
      <c r="F1501" s="97">
        <f t="shared" si="395"/>
        <v>0</v>
      </c>
      <c r="G1501" s="87"/>
      <c r="H1501" s="96"/>
      <c r="I1501" s="97">
        <f t="shared" ref="I1501:L1501" si="396">SUM(I1487:I1500)</f>
        <v>0</v>
      </c>
      <c r="J1501" s="98">
        <f t="shared" si="396"/>
        <v>0</v>
      </c>
      <c r="K1501" s="98">
        <f t="shared" si="396"/>
        <v>0</v>
      </c>
      <c r="L1501" s="98">
        <f t="shared" si="396"/>
        <v>0</v>
      </c>
    </row>
    <row r="1502" ht="15.75" customHeight="1">
      <c r="A1502" s="8"/>
      <c r="B1502" s="184"/>
      <c r="C1502" s="100"/>
      <c r="D1502" s="100"/>
      <c r="E1502" s="100"/>
      <c r="F1502" s="100"/>
      <c r="G1502" s="100"/>
      <c r="H1502" s="100"/>
      <c r="I1502" s="101" t="s">
        <v>496</v>
      </c>
      <c r="J1502" s="100"/>
      <c r="K1502" s="100"/>
      <c r="L1502" s="101" t="s">
        <v>497</v>
      </c>
    </row>
    <row r="1503" ht="15.75" customHeight="1">
      <c r="A1503" s="8"/>
      <c r="B1503" s="184"/>
      <c r="C1503" s="100"/>
      <c r="D1503" s="100"/>
      <c r="E1503" s="100"/>
      <c r="F1503" s="100"/>
      <c r="G1503" s="100"/>
      <c r="H1503" s="100"/>
      <c r="I1503" s="104">
        <f>G1499*A1485</f>
        <v>0</v>
      </c>
      <c r="J1503" s="100"/>
      <c r="K1503" s="100"/>
      <c r="L1503" s="104"/>
    </row>
    <row r="1504" ht="15.75" customHeight="1">
      <c r="A1504" s="8"/>
      <c r="B1504" s="34"/>
      <c r="C1504" s="8"/>
      <c r="D1504" s="8"/>
      <c r="E1504" s="8"/>
      <c r="F1504" s="8"/>
      <c r="G1504" s="8"/>
      <c r="H1504" s="8"/>
      <c r="I1504" s="8"/>
      <c r="J1504" s="8"/>
      <c r="K1504" s="8"/>
      <c r="L1504" s="8"/>
    </row>
    <row r="1505" ht="15.75" customHeight="1">
      <c r="A1505" s="8"/>
      <c r="B1505" s="34"/>
      <c r="C1505" s="8"/>
      <c r="D1505" s="8"/>
      <c r="E1505" s="8"/>
      <c r="F1505" s="8"/>
      <c r="G1505" s="8"/>
      <c r="H1505" s="8"/>
      <c r="I1505" s="8"/>
      <c r="J1505" s="8"/>
      <c r="K1505" s="8"/>
      <c r="L1505" s="8"/>
    </row>
    <row r="1506" ht="15.75" customHeight="1">
      <c r="A1506" s="66"/>
      <c r="B1506" s="75"/>
      <c r="C1506" s="75"/>
      <c r="D1506" s="75"/>
      <c r="E1506" s="75"/>
      <c r="F1506" s="75"/>
      <c r="G1506" s="75"/>
      <c r="H1506" s="75"/>
      <c r="I1506" s="75"/>
      <c r="J1506" s="75"/>
      <c r="K1506" s="75"/>
      <c r="L1506" s="76"/>
    </row>
    <row r="1507" ht="15.75" customHeight="1">
      <c r="A1507" s="78" t="s">
        <v>478</v>
      </c>
      <c r="B1507" s="79" t="s">
        <v>479</v>
      </c>
      <c r="C1507" s="75"/>
      <c r="D1507" s="76"/>
      <c r="E1507" s="80" t="s">
        <v>480</v>
      </c>
      <c r="F1507" s="75"/>
      <c r="G1507" s="76"/>
      <c r="H1507" s="79" t="s">
        <v>481</v>
      </c>
      <c r="I1507" s="75"/>
      <c r="J1507" s="75"/>
      <c r="K1507" s="75"/>
      <c r="L1507" s="76"/>
    </row>
    <row r="1508" ht="15.75" customHeight="1">
      <c r="A1508" s="177">
        <v>4.0</v>
      </c>
      <c r="B1508" s="82" t="s">
        <v>482</v>
      </c>
      <c r="C1508" s="82" t="s">
        <v>483</v>
      </c>
      <c r="D1508" s="82" t="s">
        <v>484</v>
      </c>
      <c r="E1508" s="82" t="s">
        <v>485</v>
      </c>
      <c r="F1508" s="82" t="s">
        <v>484</v>
      </c>
      <c r="G1508" s="82" t="s">
        <v>524</v>
      </c>
      <c r="H1508" s="82" t="s">
        <v>486</v>
      </c>
      <c r="I1508" s="82" t="s">
        <v>487</v>
      </c>
      <c r="J1508" s="147" t="s">
        <v>488</v>
      </c>
      <c r="K1508" s="85" t="s">
        <v>489</v>
      </c>
      <c r="L1508" s="85" t="s">
        <v>490</v>
      </c>
    </row>
    <row r="1509" ht="15.75" customHeight="1">
      <c r="A1509" s="86" t="s">
        <v>491</v>
      </c>
      <c r="B1509" s="87"/>
      <c r="C1509" s="87"/>
      <c r="D1509" s="87"/>
      <c r="E1509" s="87"/>
      <c r="F1509" s="87"/>
      <c r="G1509" s="87"/>
      <c r="H1509" s="87"/>
      <c r="I1509" s="87"/>
      <c r="J1509" s="115"/>
      <c r="K1509" s="87"/>
      <c r="L1509" s="87"/>
    </row>
    <row r="1510" ht="15.75" customHeight="1">
      <c r="A1510" s="2"/>
      <c r="B1510" s="89"/>
      <c r="C1510" s="89"/>
      <c r="D1510" s="18">
        <f t="shared" ref="D1510:D1523" si="397">C1510*B1510</f>
        <v>0</v>
      </c>
      <c r="E1510" s="18">
        <f>B1510*A1508</f>
        <v>0</v>
      </c>
      <c r="F1510" s="18">
        <f t="shared" ref="F1510:F1523" si="398">E1510*C1510</f>
        <v>0</v>
      </c>
      <c r="G1510" s="140">
        <v>0.0</v>
      </c>
      <c r="H1510" s="18"/>
      <c r="I1510" s="89">
        <f t="shared" ref="I1510:I1523" si="399">H1510*E1510</f>
        <v>0</v>
      </c>
      <c r="J1510" s="116"/>
      <c r="K1510" s="3">
        <f t="shared" ref="K1510:K1523" si="400">J1510*I1510</f>
        <v>0</v>
      </c>
      <c r="L1510" s="3"/>
    </row>
    <row r="1511" ht="15.75" customHeight="1">
      <c r="A1511" s="2"/>
      <c r="B1511" s="89"/>
      <c r="C1511" s="89"/>
      <c r="D1511" s="18">
        <f t="shared" si="397"/>
        <v>0</v>
      </c>
      <c r="E1511" s="18">
        <f>B1511*A1508</f>
        <v>0</v>
      </c>
      <c r="F1511" s="18">
        <f t="shared" si="398"/>
        <v>0</v>
      </c>
      <c r="G1511" s="87"/>
      <c r="H1511" s="18"/>
      <c r="I1511" s="89">
        <f t="shared" si="399"/>
        <v>0</v>
      </c>
      <c r="J1511" s="116"/>
      <c r="K1511" s="3">
        <f t="shared" si="400"/>
        <v>0</v>
      </c>
      <c r="L1511" s="3"/>
    </row>
    <row r="1512" ht="15.75" customHeight="1">
      <c r="A1512" s="2"/>
      <c r="B1512" s="18"/>
      <c r="C1512" s="18"/>
      <c r="D1512" s="18">
        <f t="shared" si="397"/>
        <v>0</v>
      </c>
      <c r="E1512" s="18">
        <f>B1512*A1508</f>
        <v>0</v>
      </c>
      <c r="F1512" s="18">
        <f t="shared" si="398"/>
        <v>0</v>
      </c>
      <c r="G1512" s="148" t="s">
        <v>527</v>
      </c>
      <c r="H1512" s="18"/>
      <c r="I1512" s="89">
        <f t="shared" si="399"/>
        <v>0</v>
      </c>
      <c r="J1512" s="116"/>
      <c r="K1512" s="3">
        <f t="shared" si="400"/>
        <v>0</v>
      </c>
      <c r="L1512" s="3"/>
    </row>
    <row r="1513" ht="15.75" customHeight="1">
      <c r="A1513" s="2"/>
      <c r="B1513" s="18"/>
      <c r="C1513" s="18"/>
      <c r="D1513" s="18">
        <f t="shared" si="397"/>
        <v>0</v>
      </c>
      <c r="E1513" s="18">
        <f>B1513*A1508</f>
        <v>0</v>
      </c>
      <c r="F1513" s="18">
        <f t="shared" si="398"/>
        <v>0</v>
      </c>
      <c r="G1513" s="142"/>
      <c r="H1513" s="18"/>
      <c r="I1513" s="89">
        <f t="shared" si="399"/>
        <v>0</v>
      </c>
      <c r="J1513" s="116"/>
      <c r="K1513" s="3">
        <f t="shared" si="400"/>
        <v>0</v>
      </c>
      <c r="L1513" s="3"/>
    </row>
    <row r="1514" ht="15.75" customHeight="1">
      <c r="A1514" s="2"/>
      <c r="B1514" s="18"/>
      <c r="C1514" s="18"/>
      <c r="D1514" s="18">
        <f t="shared" si="397"/>
        <v>0</v>
      </c>
      <c r="E1514" s="18">
        <f>B1514*A1508</f>
        <v>0</v>
      </c>
      <c r="F1514" s="18">
        <f t="shared" si="398"/>
        <v>0</v>
      </c>
      <c r="G1514" s="142"/>
      <c r="H1514" s="18"/>
      <c r="I1514" s="89">
        <f t="shared" si="399"/>
        <v>0</v>
      </c>
      <c r="J1514" s="116"/>
      <c r="K1514" s="3">
        <f t="shared" si="400"/>
        <v>0</v>
      </c>
      <c r="L1514" s="3"/>
    </row>
    <row r="1515" ht="15.75" customHeight="1">
      <c r="A1515" s="2"/>
      <c r="B1515" s="18"/>
      <c r="C1515" s="18"/>
      <c r="D1515" s="18">
        <f t="shared" si="397"/>
        <v>0</v>
      </c>
      <c r="E1515" s="18">
        <f>B1515*A1508</f>
        <v>0</v>
      </c>
      <c r="F1515" s="18">
        <f t="shared" si="398"/>
        <v>0</v>
      </c>
      <c r="G1515" s="87"/>
      <c r="H1515" s="18"/>
      <c r="I1515" s="89">
        <f t="shared" si="399"/>
        <v>0</v>
      </c>
      <c r="J1515" s="116"/>
      <c r="K1515" s="3">
        <f t="shared" si="400"/>
        <v>0</v>
      </c>
      <c r="L1515" s="3"/>
    </row>
    <row r="1516" ht="15.75" customHeight="1">
      <c r="A1516" s="2"/>
      <c r="B1516" s="18"/>
      <c r="C1516" s="18"/>
      <c r="D1516" s="18">
        <f t="shared" si="397"/>
        <v>0</v>
      </c>
      <c r="E1516" s="18">
        <f>B1516*A1508</f>
        <v>0</v>
      </c>
      <c r="F1516" s="18">
        <f t="shared" si="398"/>
        <v>0</v>
      </c>
      <c r="G1516" s="59"/>
      <c r="H1516" s="18"/>
      <c r="I1516" s="89">
        <f t="shared" si="399"/>
        <v>0</v>
      </c>
      <c r="J1516" s="116"/>
      <c r="K1516" s="3">
        <f t="shared" si="400"/>
        <v>0</v>
      </c>
      <c r="L1516" s="3"/>
    </row>
    <row r="1517" ht="15.75" customHeight="1">
      <c r="A1517" s="2"/>
      <c r="B1517" s="89"/>
      <c r="C1517" s="89"/>
      <c r="D1517" s="18">
        <f t="shared" si="397"/>
        <v>0</v>
      </c>
      <c r="E1517" s="18">
        <f>B1517*A1508</f>
        <v>0</v>
      </c>
      <c r="F1517" s="18">
        <f t="shared" si="398"/>
        <v>0</v>
      </c>
      <c r="G1517" s="148" t="s">
        <v>528</v>
      </c>
      <c r="H1517" s="18"/>
      <c r="I1517" s="89">
        <f t="shared" si="399"/>
        <v>0</v>
      </c>
      <c r="J1517" s="116"/>
      <c r="K1517" s="3">
        <f t="shared" si="400"/>
        <v>0</v>
      </c>
      <c r="L1517" s="3"/>
    </row>
    <row r="1518" ht="15.75" customHeight="1">
      <c r="A1518" s="2"/>
      <c r="B1518" s="89"/>
      <c r="C1518" s="89"/>
      <c r="D1518" s="18">
        <f t="shared" si="397"/>
        <v>0</v>
      </c>
      <c r="E1518" s="18">
        <f>B1518*A1508</f>
        <v>0</v>
      </c>
      <c r="F1518" s="18">
        <f t="shared" si="398"/>
        <v>0</v>
      </c>
      <c r="G1518" s="142"/>
      <c r="H1518" s="18"/>
      <c r="I1518" s="89">
        <f t="shared" si="399"/>
        <v>0</v>
      </c>
      <c r="J1518" s="116"/>
      <c r="K1518" s="3">
        <f t="shared" si="400"/>
        <v>0</v>
      </c>
      <c r="L1518" s="3"/>
    </row>
    <row r="1519" ht="15.75" customHeight="1">
      <c r="A1519" s="1"/>
      <c r="B1519" s="89"/>
      <c r="C1519" s="89"/>
      <c r="D1519" s="18">
        <f t="shared" si="397"/>
        <v>0</v>
      </c>
      <c r="E1519" s="18">
        <f>B1519*A1508</f>
        <v>0</v>
      </c>
      <c r="F1519" s="18">
        <f t="shared" si="398"/>
        <v>0</v>
      </c>
      <c r="G1519" s="142"/>
      <c r="H1519" s="18"/>
      <c r="I1519" s="89">
        <f t="shared" si="399"/>
        <v>0</v>
      </c>
      <c r="J1519" s="116"/>
      <c r="K1519" s="3">
        <f t="shared" si="400"/>
        <v>0</v>
      </c>
      <c r="L1519" s="3"/>
    </row>
    <row r="1520" ht="15.75" customHeight="1">
      <c r="A1520" s="1"/>
      <c r="B1520" s="89"/>
      <c r="C1520" s="89"/>
      <c r="D1520" s="18">
        <f t="shared" si="397"/>
        <v>0</v>
      </c>
      <c r="E1520" s="18">
        <f>B1520*A1508</f>
        <v>0</v>
      </c>
      <c r="F1520" s="18">
        <f t="shared" si="398"/>
        <v>0</v>
      </c>
      <c r="G1520" s="142"/>
      <c r="H1520" s="18"/>
      <c r="I1520" s="89">
        <f t="shared" si="399"/>
        <v>0</v>
      </c>
      <c r="J1520" s="116"/>
      <c r="K1520" s="3">
        <f t="shared" si="400"/>
        <v>0</v>
      </c>
      <c r="L1520" s="3"/>
    </row>
    <row r="1521" ht="15.75" customHeight="1">
      <c r="A1521" s="31"/>
      <c r="B1521" s="89"/>
      <c r="C1521" s="89"/>
      <c r="D1521" s="95">
        <f t="shared" si="397"/>
        <v>0</v>
      </c>
      <c r="E1521" s="95">
        <f>B1521*A1508</f>
        <v>0</v>
      </c>
      <c r="F1521" s="18">
        <f t="shared" si="398"/>
        <v>0</v>
      </c>
      <c r="G1521" s="87"/>
      <c r="H1521" s="18"/>
      <c r="I1521" s="89">
        <f t="shared" si="399"/>
        <v>0</v>
      </c>
      <c r="J1521" s="118"/>
      <c r="K1521" s="3">
        <f t="shared" si="400"/>
        <v>0</v>
      </c>
      <c r="L1521" s="3"/>
    </row>
    <row r="1522" ht="15.75" customHeight="1">
      <c r="A1522" s="31"/>
      <c r="B1522" s="89"/>
      <c r="C1522" s="89"/>
      <c r="D1522" s="18">
        <f t="shared" si="397"/>
        <v>0</v>
      </c>
      <c r="E1522" s="18">
        <f>B1522*A1508</f>
        <v>0</v>
      </c>
      <c r="F1522" s="18">
        <f t="shared" si="398"/>
        <v>0</v>
      </c>
      <c r="G1522" s="143">
        <f>F1524/A1508</f>
        <v>0</v>
      </c>
      <c r="H1522" s="18"/>
      <c r="I1522" s="89">
        <f t="shared" si="399"/>
        <v>0</v>
      </c>
      <c r="J1522" s="3"/>
      <c r="K1522" s="3">
        <f t="shared" si="400"/>
        <v>0</v>
      </c>
      <c r="L1522" s="3"/>
    </row>
    <row r="1523" ht="15.75" customHeight="1">
      <c r="A1523" s="31"/>
      <c r="B1523" s="89"/>
      <c r="C1523" s="89"/>
      <c r="D1523" s="18">
        <f t="shared" si="397"/>
        <v>0</v>
      </c>
      <c r="E1523" s="18">
        <f>B1523*A1508</f>
        <v>0</v>
      </c>
      <c r="F1523" s="18">
        <f t="shared" si="398"/>
        <v>0</v>
      </c>
      <c r="G1523" s="142"/>
      <c r="H1523" s="18"/>
      <c r="I1523" s="89">
        <f t="shared" si="399"/>
        <v>0</v>
      </c>
      <c r="J1523" s="3"/>
      <c r="K1523" s="3">
        <f t="shared" si="400"/>
        <v>0</v>
      </c>
      <c r="L1523" s="3"/>
    </row>
    <row r="1524" ht="15.75" customHeight="1">
      <c r="A1524" s="4" t="s">
        <v>495</v>
      </c>
      <c r="B1524" s="97">
        <f>SUM(B1510:B1523)</f>
        <v>0</v>
      </c>
      <c r="C1524" s="96"/>
      <c r="D1524" s="97">
        <f t="shared" ref="D1524:F1524" si="401">SUM(D1510:D1523)</f>
        <v>0</v>
      </c>
      <c r="E1524" s="97">
        <f t="shared" si="401"/>
        <v>0</v>
      </c>
      <c r="F1524" s="97">
        <f t="shared" si="401"/>
        <v>0</v>
      </c>
      <c r="G1524" s="87"/>
      <c r="H1524" s="96"/>
      <c r="I1524" s="97">
        <f t="shared" ref="I1524:L1524" si="402">SUM(I1510:I1523)</f>
        <v>0</v>
      </c>
      <c r="J1524" s="98">
        <f t="shared" si="402"/>
        <v>0</v>
      </c>
      <c r="K1524" s="98">
        <f t="shared" si="402"/>
        <v>0</v>
      </c>
      <c r="L1524" s="98">
        <f t="shared" si="402"/>
        <v>0</v>
      </c>
    </row>
    <row r="1525" ht="15.75" customHeight="1">
      <c r="A1525" s="8"/>
      <c r="B1525" s="184"/>
      <c r="C1525" s="100"/>
      <c r="D1525" s="100"/>
      <c r="E1525" s="100"/>
      <c r="F1525" s="100"/>
      <c r="G1525" s="100"/>
      <c r="H1525" s="100"/>
      <c r="I1525" s="101" t="s">
        <v>496</v>
      </c>
      <c r="J1525" s="100"/>
      <c r="K1525" s="100"/>
      <c r="L1525" s="101" t="s">
        <v>497</v>
      </c>
    </row>
    <row r="1526" ht="15.75" customHeight="1">
      <c r="A1526" s="8"/>
      <c r="B1526" s="184"/>
      <c r="C1526" s="100"/>
      <c r="D1526" s="100"/>
      <c r="E1526" s="100"/>
      <c r="F1526" s="100"/>
      <c r="G1526" s="100"/>
      <c r="H1526" s="100"/>
      <c r="I1526" s="104">
        <f>G1522*A1508</f>
        <v>0</v>
      </c>
      <c r="J1526" s="100"/>
      <c r="K1526" s="100"/>
      <c r="L1526" s="104"/>
    </row>
    <row r="1527" ht="15.75" customHeight="1">
      <c r="A1527" s="8"/>
      <c r="B1527" s="34"/>
      <c r="C1527" s="8"/>
      <c r="D1527" s="8"/>
      <c r="E1527" s="8"/>
      <c r="F1527" s="8"/>
      <c r="G1527" s="8"/>
      <c r="H1527" s="8"/>
      <c r="I1527" s="8"/>
      <c r="J1527" s="8"/>
      <c r="K1527" s="8"/>
      <c r="L1527" s="8"/>
    </row>
    <row r="1528" ht="15.75" customHeight="1">
      <c r="A1528" s="8"/>
      <c r="B1528" s="34"/>
      <c r="C1528" s="8"/>
      <c r="D1528" s="8"/>
      <c r="E1528" s="8"/>
      <c r="F1528" s="8"/>
      <c r="G1528" s="8"/>
      <c r="H1528" s="8"/>
      <c r="I1528" s="8"/>
      <c r="J1528" s="8"/>
      <c r="K1528" s="8"/>
      <c r="L1528" s="8"/>
    </row>
    <row r="1529" ht="15.75" customHeight="1">
      <c r="A1529" s="78" t="s">
        <v>478</v>
      </c>
      <c r="B1529" s="79" t="s">
        <v>479</v>
      </c>
      <c r="C1529" s="75"/>
      <c r="D1529" s="76"/>
      <c r="E1529" s="80" t="s">
        <v>480</v>
      </c>
      <c r="F1529" s="75"/>
      <c r="G1529" s="76"/>
      <c r="H1529" s="79" t="s">
        <v>481</v>
      </c>
      <c r="I1529" s="75"/>
      <c r="J1529" s="75"/>
      <c r="K1529" s="75"/>
      <c r="L1529" s="76"/>
    </row>
    <row r="1530" ht="15.75" customHeight="1">
      <c r="A1530" s="177">
        <v>4.0</v>
      </c>
      <c r="B1530" s="82" t="s">
        <v>482</v>
      </c>
      <c r="C1530" s="82" t="s">
        <v>483</v>
      </c>
      <c r="D1530" s="82" t="s">
        <v>484</v>
      </c>
      <c r="E1530" s="82" t="s">
        <v>485</v>
      </c>
      <c r="F1530" s="82" t="s">
        <v>484</v>
      </c>
      <c r="G1530" s="82" t="s">
        <v>524</v>
      </c>
      <c r="H1530" s="82" t="s">
        <v>486</v>
      </c>
      <c r="I1530" s="82" t="s">
        <v>487</v>
      </c>
      <c r="J1530" s="147" t="s">
        <v>488</v>
      </c>
      <c r="K1530" s="85" t="s">
        <v>489</v>
      </c>
      <c r="L1530" s="85" t="s">
        <v>490</v>
      </c>
    </row>
    <row r="1531" ht="15.75" customHeight="1">
      <c r="A1531" s="86" t="s">
        <v>491</v>
      </c>
      <c r="B1531" s="87"/>
      <c r="C1531" s="87"/>
      <c r="D1531" s="87"/>
      <c r="E1531" s="87"/>
      <c r="F1531" s="87"/>
      <c r="G1531" s="87"/>
      <c r="H1531" s="87"/>
      <c r="I1531" s="87"/>
      <c r="J1531" s="115"/>
      <c r="K1531" s="87"/>
      <c r="L1531" s="87"/>
    </row>
    <row r="1532" ht="15.75" customHeight="1">
      <c r="A1532" s="2"/>
      <c r="B1532" s="89"/>
      <c r="C1532" s="89"/>
      <c r="D1532" s="18">
        <f t="shared" ref="D1532:D1545" si="403">C1532*B1532</f>
        <v>0</v>
      </c>
      <c r="E1532" s="18">
        <f>B1532*A1530</f>
        <v>0</v>
      </c>
      <c r="F1532" s="18">
        <f t="shared" ref="F1532:F1545" si="404">E1532*C1532</f>
        <v>0</v>
      </c>
      <c r="G1532" s="140">
        <v>0.0</v>
      </c>
      <c r="H1532" s="18"/>
      <c r="I1532" s="89">
        <f t="shared" ref="I1532:I1545" si="405">H1532*E1532</f>
        <v>0</v>
      </c>
      <c r="J1532" s="116"/>
      <c r="K1532" s="3">
        <f t="shared" ref="K1532:K1545" si="406">J1532*I1532</f>
        <v>0</v>
      </c>
      <c r="L1532" s="3"/>
    </row>
    <row r="1533" ht="15.75" customHeight="1">
      <c r="A1533" s="2"/>
      <c r="B1533" s="89"/>
      <c r="C1533" s="89"/>
      <c r="D1533" s="18">
        <f t="shared" si="403"/>
        <v>0</v>
      </c>
      <c r="E1533" s="18">
        <f>B1533*A1530</f>
        <v>0</v>
      </c>
      <c r="F1533" s="18">
        <f t="shared" si="404"/>
        <v>0</v>
      </c>
      <c r="G1533" s="87"/>
      <c r="H1533" s="18"/>
      <c r="I1533" s="89">
        <f t="shared" si="405"/>
        <v>0</v>
      </c>
      <c r="J1533" s="116"/>
      <c r="K1533" s="3">
        <f t="shared" si="406"/>
        <v>0</v>
      </c>
      <c r="L1533" s="3"/>
    </row>
    <row r="1534" ht="15.75" customHeight="1">
      <c r="A1534" s="2"/>
      <c r="B1534" s="18"/>
      <c r="C1534" s="18"/>
      <c r="D1534" s="18">
        <f t="shared" si="403"/>
        <v>0</v>
      </c>
      <c r="E1534" s="18">
        <f>B1534*A1530</f>
        <v>0</v>
      </c>
      <c r="F1534" s="18">
        <f t="shared" si="404"/>
        <v>0</v>
      </c>
      <c r="G1534" s="148" t="s">
        <v>527</v>
      </c>
      <c r="H1534" s="18"/>
      <c r="I1534" s="89">
        <f t="shared" si="405"/>
        <v>0</v>
      </c>
      <c r="J1534" s="116"/>
      <c r="K1534" s="3">
        <f t="shared" si="406"/>
        <v>0</v>
      </c>
      <c r="L1534" s="3"/>
    </row>
    <row r="1535" ht="15.75" customHeight="1">
      <c r="A1535" s="2"/>
      <c r="B1535" s="18"/>
      <c r="C1535" s="18"/>
      <c r="D1535" s="18">
        <f t="shared" si="403"/>
        <v>0</v>
      </c>
      <c r="E1535" s="18">
        <f>B1535*A1530</f>
        <v>0</v>
      </c>
      <c r="F1535" s="18">
        <f t="shared" si="404"/>
        <v>0</v>
      </c>
      <c r="G1535" s="142"/>
      <c r="H1535" s="18"/>
      <c r="I1535" s="89">
        <f t="shared" si="405"/>
        <v>0</v>
      </c>
      <c r="J1535" s="116"/>
      <c r="K1535" s="3">
        <f t="shared" si="406"/>
        <v>0</v>
      </c>
      <c r="L1535" s="3"/>
    </row>
    <row r="1536" ht="15.75" customHeight="1">
      <c r="A1536" s="2"/>
      <c r="B1536" s="18"/>
      <c r="C1536" s="18"/>
      <c r="D1536" s="18">
        <f t="shared" si="403"/>
        <v>0</v>
      </c>
      <c r="E1536" s="18">
        <f>B1536*A1530</f>
        <v>0</v>
      </c>
      <c r="F1536" s="18">
        <f t="shared" si="404"/>
        <v>0</v>
      </c>
      <c r="G1536" s="142"/>
      <c r="H1536" s="18"/>
      <c r="I1536" s="89">
        <f t="shared" si="405"/>
        <v>0</v>
      </c>
      <c r="J1536" s="116"/>
      <c r="K1536" s="3">
        <f t="shared" si="406"/>
        <v>0</v>
      </c>
      <c r="L1536" s="3"/>
    </row>
    <row r="1537" ht="15.75" customHeight="1">
      <c r="A1537" s="2"/>
      <c r="B1537" s="18"/>
      <c r="C1537" s="18"/>
      <c r="D1537" s="18">
        <f t="shared" si="403"/>
        <v>0</v>
      </c>
      <c r="E1537" s="18">
        <f>B1537*A1530</f>
        <v>0</v>
      </c>
      <c r="F1537" s="18">
        <f t="shared" si="404"/>
        <v>0</v>
      </c>
      <c r="G1537" s="87"/>
      <c r="H1537" s="18"/>
      <c r="I1537" s="89">
        <f t="shared" si="405"/>
        <v>0</v>
      </c>
      <c r="J1537" s="116"/>
      <c r="K1537" s="3">
        <f t="shared" si="406"/>
        <v>0</v>
      </c>
      <c r="L1537" s="3"/>
    </row>
    <row r="1538" ht="15.75" customHeight="1">
      <c r="A1538" s="2"/>
      <c r="B1538" s="18"/>
      <c r="C1538" s="18"/>
      <c r="D1538" s="18">
        <f t="shared" si="403"/>
        <v>0</v>
      </c>
      <c r="E1538" s="18">
        <f>B1538*A1530</f>
        <v>0</v>
      </c>
      <c r="F1538" s="18">
        <f t="shared" si="404"/>
        <v>0</v>
      </c>
      <c r="G1538" s="59"/>
      <c r="H1538" s="18"/>
      <c r="I1538" s="89">
        <f t="shared" si="405"/>
        <v>0</v>
      </c>
      <c r="J1538" s="116"/>
      <c r="K1538" s="3">
        <f t="shared" si="406"/>
        <v>0</v>
      </c>
      <c r="L1538" s="3"/>
    </row>
    <row r="1539" ht="15.75" customHeight="1">
      <c r="A1539" s="2"/>
      <c r="B1539" s="89"/>
      <c r="C1539" s="89"/>
      <c r="D1539" s="18">
        <f t="shared" si="403"/>
        <v>0</v>
      </c>
      <c r="E1539" s="18">
        <f>B1539*A1530</f>
        <v>0</v>
      </c>
      <c r="F1539" s="18">
        <f t="shared" si="404"/>
        <v>0</v>
      </c>
      <c r="G1539" s="148" t="s">
        <v>528</v>
      </c>
      <c r="H1539" s="18"/>
      <c r="I1539" s="89">
        <f t="shared" si="405"/>
        <v>0</v>
      </c>
      <c r="J1539" s="116"/>
      <c r="K1539" s="3">
        <f t="shared" si="406"/>
        <v>0</v>
      </c>
      <c r="L1539" s="3"/>
    </row>
    <row r="1540" ht="15.75" customHeight="1">
      <c r="A1540" s="2"/>
      <c r="B1540" s="89"/>
      <c r="C1540" s="89"/>
      <c r="D1540" s="18">
        <f t="shared" si="403"/>
        <v>0</v>
      </c>
      <c r="E1540" s="18">
        <f>B1540*A1530</f>
        <v>0</v>
      </c>
      <c r="F1540" s="18">
        <f t="shared" si="404"/>
        <v>0</v>
      </c>
      <c r="G1540" s="142"/>
      <c r="H1540" s="18"/>
      <c r="I1540" s="89">
        <f t="shared" si="405"/>
        <v>0</v>
      </c>
      <c r="J1540" s="116"/>
      <c r="K1540" s="3">
        <f t="shared" si="406"/>
        <v>0</v>
      </c>
      <c r="L1540" s="3"/>
    </row>
    <row r="1541" ht="15.75" customHeight="1">
      <c r="A1541" s="1"/>
      <c r="B1541" s="89"/>
      <c r="C1541" s="89"/>
      <c r="D1541" s="18">
        <f t="shared" si="403"/>
        <v>0</v>
      </c>
      <c r="E1541" s="18">
        <f>B1541*A1530</f>
        <v>0</v>
      </c>
      <c r="F1541" s="18">
        <f t="shared" si="404"/>
        <v>0</v>
      </c>
      <c r="G1541" s="142"/>
      <c r="H1541" s="18"/>
      <c r="I1541" s="89">
        <f t="shared" si="405"/>
        <v>0</v>
      </c>
      <c r="J1541" s="116"/>
      <c r="K1541" s="3">
        <f t="shared" si="406"/>
        <v>0</v>
      </c>
      <c r="L1541" s="3"/>
    </row>
    <row r="1542" ht="15.75" customHeight="1">
      <c r="A1542" s="1"/>
      <c r="B1542" s="89"/>
      <c r="C1542" s="89"/>
      <c r="D1542" s="18">
        <f t="shared" si="403"/>
        <v>0</v>
      </c>
      <c r="E1542" s="18">
        <f>B1542*A1530</f>
        <v>0</v>
      </c>
      <c r="F1542" s="18">
        <f t="shared" si="404"/>
        <v>0</v>
      </c>
      <c r="G1542" s="142"/>
      <c r="H1542" s="18"/>
      <c r="I1542" s="89">
        <f t="shared" si="405"/>
        <v>0</v>
      </c>
      <c r="J1542" s="116"/>
      <c r="K1542" s="3">
        <f t="shared" si="406"/>
        <v>0</v>
      </c>
      <c r="L1542" s="3"/>
    </row>
    <row r="1543" ht="15.75" customHeight="1">
      <c r="A1543" s="31"/>
      <c r="B1543" s="89"/>
      <c r="C1543" s="89"/>
      <c r="D1543" s="95">
        <f t="shared" si="403"/>
        <v>0</v>
      </c>
      <c r="E1543" s="95">
        <f>B1543*A1530</f>
        <v>0</v>
      </c>
      <c r="F1543" s="18">
        <f t="shared" si="404"/>
        <v>0</v>
      </c>
      <c r="G1543" s="87"/>
      <c r="H1543" s="18"/>
      <c r="I1543" s="89">
        <f t="shared" si="405"/>
        <v>0</v>
      </c>
      <c r="J1543" s="118"/>
      <c r="K1543" s="3">
        <f t="shared" si="406"/>
        <v>0</v>
      </c>
      <c r="L1543" s="3"/>
    </row>
    <row r="1544" ht="15.75" customHeight="1">
      <c r="A1544" s="31"/>
      <c r="B1544" s="89"/>
      <c r="C1544" s="89"/>
      <c r="D1544" s="18">
        <f t="shared" si="403"/>
        <v>0</v>
      </c>
      <c r="E1544" s="18">
        <f>B1544*A1530</f>
        <v>0</v>
      </c>
      <c r="F1544" s="18">
        <f t="shared" si="404"/>
        <v>0</v>
      </c>
      <c r="G1544" s="143">
        <f>F1546/A1530</f>
        <v>0</v>
      </c>
      <c r="H1544" s="18"/>
      <c r="I1544" s="89">
        <f t="shared" si="405"/>
        <v>0</v>
      </c>
      <c r="J1544" s="3"/>
      <c r="K1544" s="3">
        <f t="shared" si="406"/>
        <v>0</v>
      </c>
      <c r="L1544" s="3"/>
    </row>
    <row r="1545" ht="15.75" customHeight="1">
      <c r="A1545" s="31"/>
      <c r="B1545" s="89"/>
      <c r="C1545" s="89"/>
      <c r="D1545" s="18">
        <f t="shared" si="403"/>
        <v>0</v>
      </c>
      <c r="E1545" s="18">
        <f>B1545*A1530</f>
        <v>0</v>
      </c>
      <c r="F1545" s="18">
        <f t="shared" si="404"/>
        <v>0</v>
      </c>
      <c r="G1545" s="142"/>
      <c r="H1545" s="18"/>
      <c r="I1545" s="89">
        <f t="shared" si="405"/>
        <v>0</v>
      </c>
      <c r="J1545" s="3"/>
      <c r="K1545" s="3">
        <f t="shared" si="406"/>
        <v>0</v>
      </c>
      <c r="L1545" s="3"/>
    </row>
    <row r="1546" ht="15.75" customHeight="1">
      <c r="A1546" s="4" t="s">
        <v>495</v>
      </c>
      <c r="B1546" s="97">
        <f>SUM(B1532:B1545)</f>
        <v>0</v>
      </c>
      <c r="C1546" s="96"/>
      <c r="D1546" s="97">
        <f t="shared" ref="D1546:F1546" si="407">SUM(D1532:D1545)</f>
        <v>0</v>
      </c>
      <c r="E1546" s="97">
        <f t="shared" si="407"/>
        <v>0</v>
      </c>
      <c r="F1546" s="97">
        <f t="shared" si="407"/>
        <v>0</v>
      </c>
      <c r="G1546" s="87"/>
      <c r="H1546" s="96"/>
      <c r="I1546" s="97">
        <f t="shared" ref="I1546:L1546" si="408">SUM(I1532:I1545)</f>
        <v>0</v>
      </c>
      <c r="J1546" s="98">
        <f t="shared" si="408"/>
        <v>0</v>
      </c>
      <c r="K1546" s="98">
        <f t="shared" si="408"/>
        <v>0</v>
      </c>
      <c r="L1546" s="98">
        <f t="shared" si="408"/>
        <v>0</v>
      </c>
    </row>
    <row r="1547" ht="15.75" customHeight="1">
      <c r="A1547" s="8"/>
      <c r="B1547" s="184"/>
      <c r="C1547" s="100"/>
      <c r="D1547" s="100"/>
      <c r="E1547" s="100"/>
      <c r="F1547" s="100"/>
      <c r="G1547" s="100"/>
      <c r="H1547" s="100"/>
      <c r="I1547" s="101" t="s">
        <v>496</v>
      </c>
      <c r="J1547" s="100"/>
      <c r="K1547" s="100"/>
      <c r="L1547" s="101" t="s">
        <v>497</v>
      </c>
    </row>
    <row r="1548" ht="15.75" customHeight="1">
      <c r="A1548" s="8"/>
      <c r="B1548" s="184"/>
      <c r="C1548" s="100"/>
      <c r="D1548" s="100"/>
      <c r="E1548" s="100"/>
      <c r="F1548" s="100"/>
      <c r="G1548" s="100"/>
      <c r="H1548" s="100"/>
      <c r="I1548" s="104">
        <f>G1544*A1530</f>
        <v>0</v>
      </c>
      <c r="J1548" s="100"/>
      <c r="K1548" s="100"/>
      <c r="L1548" s="104"/>
    </row>
    <row r="1549" ht="15.75" customHeight="1">
      <c r="A1549" s="8"/>
      <c r="B1549" s="34"/>
      <c r="C1549" s="8"/>
      <c r="D1549" s="8"/>
      <c r="E1549" s="8"/>
      <c r="F1549" s="8"/>
      <c r="G1549" s="8"/>
      <c r="H1549" s="8"/>
      <c r="I1549" s="8"/>
      <c r="J1549" s="8"/>
      <c r="K1549" s="8"/>
      <c r="L1549" s="8"/>
    </row>
    <row r="1550" ht="15.75" customHeight="1">
      <c r="A1550" s="8"/>
      <c r="B1550" s="34"/>
      <c r="C1550" s="8"/>
      <c r="D1550" s="8"/>
      <c r="E1550" s="8"/>
      <c r="F1550" s="8"/>
      <c r="G1550" s="8"/>
      <c r="H1550" s="8"/>
      <c r="I1550" s="8"/>
      <c r="J1550" s="8"/>
      <c r="K1550" s="8"/>
      <c r="L1550" s="8"/>
    </row>
    <row r="1551" ht="15.75" customHeight="1">
      <c r="A1551" s="66"/>
      <c r="B1551" s="75"/>
      <c r="C1551" s="75"/>
      <c r="D1551" s="75"/>
      <c r="E1551" s="75"/>
      <c r="F1551" s="75"/>
      <c r="G1551" s="75"/>
      <c r="H1551" s="75"/>
      <c r="I1551" s="75"/>
      <c r="J1551" s="75"/>
      <c r="K1551" s="75"/>
      <c r="L1551" s="76"/>
    </row>
    <row r="1552" ht="15.75" customHeight="1">
      <c r="A1552" s="78" t="s">
        <v>478</v>
      </c>
      <c r="B1552" s="79" t="s">
        <v>479</v>
      </c>
      <c r="C1552" s="75"/>
      <c r="D1552" s="76"/>
      <c r="E1552" s="80" t="s">
        <v>480</v>
      </c>
      <c r="F1552" s="75"/>
      <c r="G1552" s="76"/>
      <c r="H1552" s="79" t="s">
        <v>481</v>
      </c>
      <c r="I1552" s="75"/>
      <c r="J1552" s="75"/>
      <c r="K1552" s="75"/>
      <c r="L1552" s="76"/>
    </row>
    <row r="1553" ht="15.75" customHeight="1">
      <c r="A1553" s="177">
        <v>4.0</v>
      </c>
      <c r="B1553" s="82" t="s">
        <v>482</v>
      </c>
      <c r="C1553" s="82" t="s">
        <v>483</v>
      </c>
      <c r="D1553" s="82" t="s">
        <v>484</v>
      </c>
      <c r="E1553" s="82" t="s">
        <v>485</v>
      </c>
      <c r="F1553" s="82" t="s">
        <v>484</v>
      </c>
      <c r="G1553" s="82" t="s">
        <v>524</v>
      </c>
      <c r="H1553" s="82" t="s">
        <v>486</v>
      </c>
      <c r="I1553" s="82" t="s">
        <v>487</v>
      </c>
      <c r="J1553" s="147" t="s">
        <v>488</v>
      </c>
      <c r="K1553" s="85" t="s">
        <v>489</v>
      </c>
      <c r="L1553" s="85" t="s">
        <v>490</v>
      </c>
    </row>
    <row r="1554" ht="15.75" customHeight="1">
      <c r="A1554" s="86" t="s">
        <v>491</v>
      </c>
      <c r="B1554" s="87"/>
      <c r="C1554" s="87"/>
      <c r="D1554" s="87"/>
      <c r="E1554" s="87"/>
      <c r="F1554" s="87"/>
      <c r="G1554" s="87"/>
      <c r="H1554" s="87"/>
      <c r="I1554" s="87"/>
      <c r="J1554" s="115"/>
      <c r="K1554" s="87"/>
      <c r="L1554" s="87"/>
    </row>
    <row r="1555" ht="15.75" customHeight="1">
      <c r="A1555" s="2"/>
      <c r="B1555" s="89"/>
      <c r="C1555" s="89"/>
      <c r="D1555" s="18">
        <f t="shared" ref="D1555:D1568" si="409">C1555*B1555</f>
        <v>0</v>
      </c>
      <c r="E1555" s="18">
        <f>B1555*A1553</f>
        <v>0</v>
      </c>
      <c r="F1555" s="18">
        <f t="shared" ref="F1555:F1568" si="410">E1555*C1555</f>
        <v>0</v>
      </c>
      <c r="G1555" s="140">
        <v>0.0</v>
      </c>
      <c r="H1555" s="18"/>
      <c r="I1555" s="89">
        <f t="shared" ref="I1555:I1568" si="411">H1555*E1555</f>
        <v>0</v>
      </c>
      <c r="J1555" s="116"/>
      <c r="K1555" s="3">
        <f t="shared" ref="K1555:K1568" si="412">J1555*I1555</f>
        <v>0</v>
      </c>
      <c r="L1555" s="3"/>
    </row>
    <row r="1556" ht="15.75" customHeight="1">
      <c r="A1556" s="2"/>
      <c r="B1556" s="89"/>
      <c r="C1556" s="89"/>
      <c r="D1556" s="18">
        <f t="shared" si="409"/>
        <v>0</v>
      </c>
      <c r="E1556" s="18">
        <f>B1556*A1553</f>
        <v>0</v>
      </c>
      <c r="F1556" s="18">
        <f t="shared" si="410"/>
        <v>0</v>
      </c>
      <c r="G1556" s="87"/>
      <c r="H1556" s="18"/>
      <c r="I1556" s="89">
        <f t="shared" si="411"/>
        <v>0</v>
      </c>
      <c r="J1556" s="116"/>
      <c r="K1556" s="3">
        <f t="shared" si="412"/>
        <v>0</v>
      </c>
      <c r="L1556" s="3"/>
    </row>
    <row r="1557" ht="15.75" customHeight="1">
      <c r="A1557" s="2"/>
      <c r="B1557" s="18"/>
      <c r="C1557" s="18"/>
      <c r="D1557" s="18">
        <f t="shared" si="409"/>
        <v>0</v>
      </c>
      <c r="E1557" s="18">
        <f>B1557*A1553</f>
        <v>0</v>
      </c>
      <c r="F1557" s="18">
        <f t="shared" si="410"/>
        <v>0</v>
      </c>
      <c r="G1557" s="148" t="s">
        <v>527</v>
      </c>
      <c r="H1557" s="18"/>
      <c r="I1557" s="89">
        <f t="shared" si="411"/>
        <v>0</v>
      </c>
      <c r="J1557" s="116"/>
      <c r="K1557" s="3">
        <f t="shared" si="412"/>
        <v>0</v>
      </c>
      <c r="L1557" s="3"/>
    </row>
    <row r="1558" ht="15.75" customHeight="1">
      <c r="A1558" s="2"/>
      <c r="B1558" s="18"/>
      <c r="C1558" s="18"/>
      <c r="D1558" s="18">
        <f t="shared" si="409"/>
        <v>0</v>
      </c>
      <c r="E1558" s="18">
        <f>B1558*A1553</f>
        <v>0</v>
      </c>
      <c r="F1558" s="18">
        <f t="shared" si="410"/>
        <v>0</v>
      </c>
      <c r="G1558" s="142"/>
      <c r="H1558" s="18"/>
      <c r="I1558" s="89">
        <f t="shared" si="411"/>
        <v>0</v>
      </c>
      <c r="J1558" s="116"/>
      <c r="K1558" s="3">
        <f t="shared" si="412"/>
        <v>0</v>
      </c>
      <c r="L1558" s="3"/>
    </row>
    <row r="1559" ht="15.75" customHeight="1">
      <c r="A1559" s="2"/>
      <c r="B1559" s="18"/>
      <c r="C1559" s="18"/>
      <c r="D1559" s="18">
        <f t="shared" si="409"/>
        <v>0</v>
      </c>
      <c r="E1559" s="18">
        <f>B1559*A1553</f>
        <v>0</v>
      </c>
      <c r="F1559" s="18">
        <f t="shared" si="410"/>
        <v>0</v>
      </c>
      <c r="G1559" s="142"/>
      <c r="H1559" s="18"/>
      <c r="I1559" s="89">
        <f t="shared" si="411"/>
        <v>0</v>
      </c>
      <c r="J1559" s="116"/>
      <c r="K1559" s="3">
        <f t="shared" si="412"/>
        <v>0</v>
      </c>
      <c r="L1559" s="3"/>
    </row>
    <row r="1560" ht="15.75" customHeight="1">
      <c r="A1560" s="2"/>
      <c r="B1560" s="18"/>
      <c r="C1560" s="18"/>
      <c r="D1560" s="18">
        <f t="shared" si="409"/>
        <v>0</v>
      </c>
      <c r="E1560" s="18">
        <f>B1560*A1553</f>
        <v>0</v>
      </c>
      <c r="F1560" s="18">
        <f t="shared" si="410"/>
        <v>0</v>
      </c>
      <c r="G1560" s="87"/>
      <c r="H1560" s="18"/>
      <c r="I1560" s="89">
        <f t="shared" si="411"/>
        <v>0</v>
      </c>
      <c r="J1560" s="116"/>
      <c r="K1560" s="3">
        <f t="shared" si="412"/>
        <v>0</v>
      </c>
      <c r="L1560" s="3"/>
    </row>
    <row r="1561" ht="15.75" customHeight="1">
      <c r="A1561" s="2"/>
      <c r="B1561" s="18"/>
      <c r="C1561" s="18"/>
      <c r="D1561" s="18">
        <f t="shared" si="409"/>
        <v>0</v>
      </c>
      <c r="E1561" s="18">
        <f>B1561*A1553</f>
        <v>0</v>
      </c>
      <c r="F1561" s="18">
        <f t="shared" si="410"/>
        <v>0</v>
      </c>
      <c r="G1561" s="59"/>
      <c r="H1561" s="18"/>
      <c r="I1561" s="89">
        <f t="shared" si="411"/>
        <v>0</v>
      </c>
      <c r="J1561" s="116"/>
      <c r="K1561" s="3">
        <f t="shared" si="412"/>
        <v>0</v>
      </c>
      <c r="L1561" s="3"/>
    </row>
    <row r="1562" ht="15.75" customHeight="1">
      <c r="A1562" s="2"/>
      <c r="B1562" s="89"/>
      <c r="C1562" s="89"/>
      <c r="D1562" s="18">
        <f t="shared" si="409"/>
        <v>0</v>
      </c>
      <c r="E1562" s="18">
        <f>B1562*A1553</f>
        <v>0</v>
      </c>
      <c r="F1562" s="18">
        <f t="shared" si="410"/>
        <v>0</v>
      </c>
      <c r="G1562" s="148" t="s">
        <v>528</v>
      </c>
      <c r="H1562" s="18"/>
      <c r="I1562" s="89">
        <f t="shared" si="411"/>
        <v>0</v>
      </c>
      <c r="J1562" s="116"/>
      <c r="K1562" s="3">
        <f t="shared" si="412"/>
        <v>0</v>
      </c>
      <c r="L1562" s="3"/>
    </row>
    <row r="1563" ht="15.75" customHeight="1">
      <c r="A1563" s="2"/>
      <c r="B1563" s="89"/>
      <c r="C1563" s="89"/>
      <c r="D1563" s="18">
        <f t="shared" si="409"/>
        <v>0</v>
      </c>
      <c r="E1563" s="18">
        <f>B1563*A1553</f>
        <v>0</v>
      </c>
      <c r="F1563" s="18">
        <f t="shared" si="410"/>
        <v>0</v>
      </c>
      <c r="G1563" s="142"/>
      <c r="H1563" s="18"/>
      <c r="I1563" s="89">
        <f t="shared" si="411"/>
        <v>0</v>
      </c>
      <c r="J1563" s="116"/>
      <c r="K1563" s="3">
        <f t="shared" si="412"/>
        <v>0</v>
      </c>
      <c r="L1563" s="3"/>
    </row>
    <row r="1564" ht="15.75" customHeight="1">
      <c r="A1564" s="1"/>
      <c r="B1564" s="89"/>
      <c r="C1564" s="89"/>
      <c r="D1564" s="18">
        <f t="shared" si="409"/>
        <v>0</v>
      </c>
      <c r="E1564" s="18">
        <f>B1564*A1553</f>
        <v>0</v>
      </c>
      <c r="F1564" s="18">
        <f t="shared" si="410"/>
        <v>0</v>
      </c>
      <c r="G1564" s="142"/>
      <c r="H1564" s="18"/>
      <c r="I1564" s="89">
        <f t="shared" si="411"/>
        <v>0</v>
      </c>
      <c r="J1564" s="116"/>
      <c r="K1564" s="3">
        <f t="shared" si="412"/>
        <v>0</v>
      </c>
      <c r="L1564" s="3"/>
    </row>
    <row r="1565" ht="15.75" customHeight="1">
      <c r="A1565" s="1"/>
      <c r="B1565" s="89"/>
      <c r="C1565" s="89"/>
      <c r="D1565" s="18">
        <f t="shared" si="409"/>
        <v>0</v>
      </c>
      <c r="E1565" s="18">
        <f>B1565*A1553</f>
        <v>0</v>
      </c>
      <c r="F1565" s="18">
        <f t="shared" si="410"/>
        <v>0</v>
      </c>
      <c r="G1565" s="142"/>
      <c r="H1565" s="18"/>
      <c r="I1565" s="89">
        <f t="shared" si="411"/>
        <v>0</v>
      </c>
      <c r="J1565" s="116"/>
      <c r="K1565" s="3">
        <f t="shared" si="412"/>
        <v>0</v>
      </c>
      <c r="L1565" s="3"/>
    </row>
    <row r="1566" ht="15.75" customHeight="1">
      <c r="A1566" s="31"/>
      <c r="B1566" s="89"/>
      <c r="C1566" s="89"/>
      <c r="D1566" s="95">
        <f t="shared" si="409"/>
        <v>0</v>
      </c>
      <c r="E1566" s="95">
        <f>B1566*A1553</f>
        <v>0</v>
      </c>
      <c r="F1566" s="18">
        <f t="shared" si="410"/>
        <v>0</v>
      </c>
      <c r="G1566" s="87"/>
      <c r="H1566" s="18"/>
      <c r="I1566" s="89">
        <f t="shared" si="411"/>
        <v>0</v>
      </c>
      <c r="J1566" s="118"/>
      <c r="K1566" s="3">
        <f t="shared" si="412"/>
        <v>0</v>
      </c>
      <c r="L1566" s="3"/>
    </row>
    <row r="1567" ht="15.75" customHeight="1">
      <c r="A1567" s="31"/>
      <c r="B1567" s="89"/>
      <c r="C1567" s="89"/>
      <c r="D1567" s="18">
        <f t="shared" si="409"/>
        <v>0</v>
      </c>
      <c r="E1567" s="18">
        <f>B1567*A1553</f>
        <v>0</v>
      </c>
      <c r="F1567" s="18">
        <f t="shared" si="410"/>
        <v>0</v>
      </c>
      <c r="G1567" s="143">
        <f>F1569/A1553</f>
        <v>0</v>
      </c>
      <c r="H1567" s="18"/>
      <c r="I1567" s="89">
        <f t="shared" si="411"/>
        <v>0</v>
      </c>
      <c r="J1567" s="3"/>
      <c r="K1567" s="3">
        <f t="shared" si="412"/>
        <v>0</v>
      </c>
      <c r="L1567" s="3"/>
    </row>
    <row r="1568" ht="15.75" customHeight="1">
      <c r="A1568" s="31"/>
      <c r="B1568" s="89"/>
      <c r="C1568" s="89"/>
      <c r="D1568" s="18">
        <f t="shared" si="409"/>
        <v>0</v>
      </c>
      <c r="E1568" s="18">
        <f>B1568*A1553</f>
        <v>0</v>
      </c>
      <c r="F1568" s="18">
        <f t="shared" si="410"/>
        <v>0</v>
      </c>
      <c r="G1568" s="142"/>
      <c r="H1568" s="18"/>
      <c r="I1568" s="89">
        <f t="shared" si="411"/>
        <v>0</v>
      </c>
      <c r="J1568" s="3"/>
      <c r="K1568" s="3">
        <f t="shared" si="412"/>
        <v>0</v>
      </c>
      <c r="L1568" s="3"/>
    </row>
    <row r="1569" ht="15.75" customHeight="1">
      <c r="A1569" s="4" t="s">
        <v>495</v>
      </c>
      <c r="B1569" s="97">
        <f>SUM(B1555:B1568)</f>
        <v>0</v>
      </c>
      <c r="C1569" s="96"/>
      <c r="D1569" s="97">
        <f t="shared" ref="D1569:F1569" si="413">SUM(D1555:D1568)</f>
        <v>0</v>
      </c>
      <c r="E1569" s="97">
        <f t="shared" si="413"/>
        <v>0</v>
      </c>
      <c r="F1569" s="97">
        <f t="shared" si="413"/>
        <v>0</v>
      </c>
      <c r="G1569" s="87"/>
      <c r="H1569" s="96"/>
      <c r="I1569" s="97">
        <f t="shared" ref="I1569:L1569" si="414">SUM(I1555:I1568)</f>
        <v>0</v>
      </c>
      <c r="J1569" s="98">
        <f t="shared" si="414"/>
        <v>0</v>
      </c>
      <c r="K1569" s="98">
        <f t="shared" si="414"/>
        <v>0</v>
      </c>
      <c r="L1569" s="98">
        <f t="shared" si="414"/>
        <v>0</v>
      </c>
    </row>
    <row r="1570" ht="15.75" customHeight="1">
      <c r="A1570" s="8"/>
      <c r="B1570" s="184"/>
      <c r="C1570" s="100"/>
      <c r="D1570" s="100"/>
      <c r="E1570" s="100"/>
      <c r="F1570" s="100"/>
      <c r="G1570" s="100"/>
      <c r="H1570" s="100"/>
      <c r="I1570" s="101" t="s">
        <v>496</v>
      </c>
      <c r="J1570" s="100"/>
      <c r="K1570" s="100"/>
      <c r="L1570" s="101" t="s">
        <v>497</v>
      </c>
    </row>
    <row r="1571" ht="15.75" customHeight="1">
      <c r="A1571" s="8"/>
      <c r="B1571" s="184"/>
      <c r="C1571" s="100"/>
      <c r="D1571" s="100"/>
      <c r="E1571" s="100"/>
      <c r="F1571" s="100"/>
      <c r="G1571" s="100"/>
      <c r="H1571" s="100"/>
      <c r="I1571" s="104">
        <f>G1567*A1553</f>
        <v>0</v>
      </c>
      <c r="J1571" s="100"/>
      <c r="K1571" s="100"/>
      <c r="L1571" s="104"/>
    </row>
    <row r="1572" ht="15.75" customHeight="1">
      <c r="A1572" s="8"/>
      <c r="B1572" s="184"/>
      <c r="C1572" s="100"/>
      <c r="D1572" s="100"/>
      <c r="E1572" s="100"/>
      <c r="F1572" s="100"/>
      <c r="G1572" s="100"/>
      <c r="H1572" s="100"/>
      <c r="I1572" s="107"/>
      <c r="J1572" s="100"/>
      <c r="K1572" s="100"/>
      <c r="L1572" s="107"/>
    </row>
    <row r="1573" ht="15.75" customHeight="1">
      <c r="A1573" s="8"/>
      <c r="B1573" s="34"/>
      <c r="C1573" s="8"/>
      <c r="D1573" s="8"/>
      <c r="E1573" s="8"/>
      <c r="F1573" s="8"/>
      <c r="G1573" s="8"/>
      <c r="H1573" s="8"/>
      <c r="I1573" s="8"/>
      <c r="J1573" s="8"/>
      <c r="K1573" s="8"/>
      <c r="L1573" s="8"/>
    </row>
    <row r="1574" ht="15.75" customHeight="1">
      <c r="A1574" s="66"/>
      <c r="B1574" s="75"/>
      <c r="C1574" s="75"/>
      <c r="D1574" s="75"/>
      <c r="E1574" s="75"/>
      <c r="F1574" s="75"/>
      <c r="G1574" s="75"/>
      <c r="H1574" s="75"/>
      <c r="I1574" s="75"/>
      <c r="J1574" s="75"/>
      <c r="K1574" s="75"/>
      <c r="L1574" s="76"/>
    </row>
    <row r="1575" ht="15.75" customHeight="1">
      <c r="A1575" s="78" t="s">
        <v>478</v>
      </c>
      <c r="B1575" s="79" t="s">
        <v>479</v>
      </c>
      <c r="C1575" s="75"/>
      <c r="D1575" s="76"/>
      <c r="E1575" s="80" t="s">
        <v>480</v>
      </c>
      <c r="F1575" s="75"/>
      <c r="G1575" s="76"/>
      <c r="H1575" s="79" t="s">
        <v>481</v>
      </c>
      <c r="I1575" s="75"/>
      <c r="J1575" s="75"/>
      <c r="K1575" s="75"/>
      <c r="L1575" s="76"/>
    </row>
    <row r="1576" ht="15.75" customHeight="1">
      <c r="A1576" s="177">
        <v>4.0</v>
      </c>
      <c r="B1576" s="82" t="s">
        <v>482</v>
      </c>
      <c r="C1576" s="82" t="s">
        <v>483</v>
      </c>
      <c r="D1576" s="82" t="s">
        <v>484</v>
      </c>
      <c r="E1576" s="82" t="s">
        <v>485</v>
      </c>
      <c r="F1576" s="82" t="s">
        <v>484</v>
      </c>
      <c r="G1576" s="82" t="s">
        <v>524</v>
      </c>
      <c r="H1576" s="82" t="s">
        <v>486</v>
      </c>
      <c r="I1576" s="82" t="s">
        <v>487</v>
      </c>
      <c r="J1576" s="147" t="s">
        <v>488</v>
      </c>
      <c r="K1576" s="85" t="s">
        <v>489</v>
      </c>
      <c r="L1576" s="85" t="s">
        <v>490</v>
      </c>
    </row>
    <row r="1577" ht="15.75" customHeight="1">
      <c r="A1577" s="86" t="s">
        <v>491</v>
      </c>
      <c r="B1577" s="87"/>
      <c r="C1577" s="87"/>
      <c r="D1577" s="87"/>
      <c r="E1577" s="87"/>
      <c r="F1577" s="87"/>
      <c r="G1577" s="87"/>
      <c r="H1577" s="87"/>
      <c r="I1577" s="87"/>
      <c r="J1577" s="115"/>
      <c r="K1577" s="87"/>
      <c r="L1577" s="87"/>
    </row>
    <row r="1578" ht="15.75" customHeight="1">
      <c r="A1578" s="2"/>
      <c r="B1578" s="89"/>
      <c r="C1578" s="89"/>
      <c r="D1578" s="18">
        <f t="shared" ref="D1578:D1591" si="415">C1578*B1578</f>
        <v>0</v>
      </c>
      <c r="E1578" s="18">
        <f>B1578*A1576</f>
        <v>0</v>
      </c>
      <c r="F1578" s="18">
        <f t="shared" ref="F1578:F1591" si="416">E1578*C1578</f>
        <v>0</v>
      </c>
      <c r="G1578" s="140">
        <v>0.0</v>
      </c>
      <c r="H1578" s="18"/>
      <c r="I1578" s="89">
        <f t="shared" ref="I1578:I1591" si="417">H1578*E1578</f>
        <v>0</v>
      </c>
      <c r="J1578" s="116"/>
      <c r="K1578" s="3">
        <f t="shared" ref="K1578:K1591" si="418">J1578*I1578</f>
        <v>0</v>
      </c>
      <c r="L1578" s="3"/>
    </row>
    <row r="1579" ht="15.75" customHeight="1">
      <c r="A1579" s="2"/>
      <c r="B1579" s="89"/>
      <c r="C1579" s="89"/>
      <c r="D1579" s="18">
        <f t="shared" si="415"/>
        <v>0</v>
      </c>
      <c r="E1579" s="18">
        <f>B1579*A1576</f>
        <v>0</v>
      </c>
      <c r="F1579" s="18">
        <f t="shared" si="416"/>
        <v>0</v>
      </c>
      <c r="G1579" s="87"/>
      <c r="H1579" s="18"/>
      <c r="I1579" s="89">
        <f t="shared" si="417"/>
        <v>0</v>
      </c>
      <c r="J1579" s="116"/>
      <c r="K1579" s="3">
        <f t="shared" si="418"/>
        <v>0</v>
      </c>
      <c r="L1579" s="3"/>
    </row>
    <row r="1580" ht="15.75" customHeight="1">
      <c r="A1580" s="2"/>
      <c r="B1580" s="18"/>
      <c r="C1580" s="18"/>
      <c r="D1580" s="18">
        <f t="shared" si="415"/>
        <v>0</v>
      </c>
      <c r="E1580" s="18">
        <f>B1580*A1576</f>
        <v>0</v>
      </c>
      <c r="F1580" s="18">
        <f t="shared" si="416"/>
        <v>0</v>
      </c>
      <c r="G1580" s="148" t="s">
        <v>527</v>
      </c>
      <c r="H1580" s="18"/>
      <c r="I1580" s="89">
        <f t="shared" si="417"/>
        <v>0</v>
      </c>
      <c r="J1580" s="116"/>
      <c r="K1580" s="3">
        <f t="shared" si="418"/>
        <v>0</v>
      </c>
      <c r="L1580" s="3"/>
    </row>
    <row r="1581" ht="15.75" customHeight="1">
      <c r="A1581" s="2"/>
      <c r="B1581" s="18"/>
      <c r="C1581" s="18"/>
      <c r="D1581" s="18">
        <f t="shared" si="415"/>
        <v>0</v>
      </c>
      <c r="E1581" s="18">
        <f>B1581*A1576</f>
        <v>0</v>
      </c>
      <c r="F1581" s="18">
        <f t="shared" si="416"/>
        <v>0</v>
      </c>
      <c r="G1581" s="142"/>
      <c r="H1581" s="18"/>
      <c r="I1581" s="89">
        <f t="shared" si="417"/>
        <v>0</v>
      </c>
      <c r="J1581" s="116"/>
      <c r="K1581" s="3">
        <f t="shared" si="418"/>
        <v>0</v>
      </c>
      <c r="L1581" s="3"/>
    </row>
    <row r="1582" ht="15.75" customHeight="1">
      <c r="A1582" s="2"/>
      <c r="B1582" s="18"/>
      <c r="C1582" s="18"/>
      <c r="D1582" s="18">
        <f t="shared" si="415"/>
        <v>0</v>
      </c>
      <c r="E1582" s="18">
        <f>B1582*A1576</f>
        <v>0</v>
      </c>
      <c r="F1582" s="18">
        <f t="shared" si="416"/>
        <v>0</v>
      </c>
      <c r="G1582" s="142"/>
      <c r="H1582" s="18"/>
      <c r="I1582" s="89">
        <f t="shared" si="417"/>
        <v>0</v>
      </c>
      <c r="J1582" s="116"/>
      <c r="K1582" s="3">
        <f t="shared" si="418"/>
        <v>0</v>
      </c>
      <c r="L1582" s="3"/>
    </row>
    <row r="1583" ht="15.75" customHeight="1">
      <c r="A1583" s="2"/>
      <c r="B1583" s="18"/>
      <c r="C1583" s="18"/>
      <c r="D1583" s="18">
        <f t="shared" si="415"/>
        <v>0</v>
      </c>
      <c r="E1583" s="18">
        <f>B1583*A1576</f>
        <v>0</v>
      </c>
      <c r="F1583" s="18">
        <f t="shared" si="416"/>
        <v>0</v>
      </c>
      <c r="G1583" s="87"/>
      <c r="H1583" s="18"/>
      <c r="I1583" s="89">
        <f t="shared" si="417"/>
        <v>0</v>
      </c>
      <c r="J1583" s="116"/>
      <c r="K1583" s="3">
        <f t="shared" si="418"/>
        <v>0</v>
      </c>
      <c r="L1583" s="3"/>
    </row>
    <row r="1584" ht="15.75" customHeight="1">
      <c r="A1584" s="2"/>
      <c r="B1584" s="18"/>
      <c r="C1584" s="18"/>
      <c r="D1584" s="18">
        <f t="shared" si="415"/>
        <v>0</v>
      </c>
      <c r="E1584" s="18">
        <f>B1584*A1576</f>
        <v>0</v>
      </c>
      <c r="F1584" s="18">
        <f t="shared" si="416"/>
        <v>0</v>
      </c>
      <c r="G1584" s="59"/>
      <c r="H1584" s="18"/>
      <c r="I1584" s="89">
        <f t="shared" si="417"/>
        <v>0</v>
      </c>
      <c r="J1584" s="116"/>
      <c r="K1584" s="3">
        <f t="shared" si="418"/>
        <v>0</v>
      </c>
      <c r="L1584" s="3"/>
    </row>
    <row r="1585" ht="15.75" customHeight="1">
      <c r="A1585" s="2"/>
      <c r="B1585" s="89"/>
      <c r="C1585" s="89"/>
      <c r="D1585" s="18">
        <f t="shared" si="415"/>
        <v>0</v>
      </c>
      <c r="E1585" s="18">
        <f>B1585*A1576</f>
        <v>0</v>
      </c>
      <c r="F1585" s="18">
        <f t="shared" si="416"/>
        <v>0</v>
      </c>
      <c r="G1585" s="148" t="s">
        <v>528</v>
      </c>
      <c r="H1585" s="18"/>
      <c r="I1585" s="89">
        <f t="shared" si="417"/>
        <v>0</v>
      </c>
      <c r="J1585" s="116"/>
      <c r="K1585" s="3">
        <f t="shared" si="418"/>
        <v>0</v>
      </c>
      <c r="L1585" s="3"/>
    </row>
    <row r="1586" ht="15.75" customHeight="1">
      <c r="A1586" s="2"/>
      <c r="B1586" s="89"/>
      <c r="C1586" s="89"/>
      <c r="D1586" s="18">
        <f t="shared" si="415"/>
        <v>0</v>
      </c>
      <c r="E1586" s="18">
        <f>B1586*A1576</f>
        <v>0</v>
      </c>
      <c r="F1586" s="18">
        <f t="shared" si="416"/>
        <v>0</v>
      </c>
      <c r="G1586" s="142"/>
      <c r="H1586" s="18"/>
      <c r="I1586" s="89">
        <f t="shared" si="417"/>
        <v>0</v>
      </c>
      <c r="J1586" s="116"/>
      <c r="K1586" s="3">
        <f t="shared" si="418"/>
        <v>0</v>
      </c>
      <c r="L1586" s="3"/>
    </row>
    <row r="1587" ht="15.75" customHeight="1">
      <c r="A1587" s="1"/>
      <c r="B1587" s="89"/>
      <c r="C1587" s="89"/>
      <c r="D1587" s="18">
        <f t="shared" si="415"/>
        <v>0</v>
      </c>
      <c r="E1587" s="18">
        <f>B1587*A1576</f>
        <v>0</v>
      </c>
      <c r="F1587" s="18">
        <f t="shared" si="416"/>
        <v>0</v>
      </c>
      <c r="G1587" s="142"/>
      <c r="H1587" s="18"/>
      <c r="I1587" s="89">
        <f t="shared" si="417"/>
        <v>0</v>
      </c>
      <c r="J1587" s="116"/>
      <c r="K1587" s="3">
        <f t="shared" si="418"/>
        <v>0</v>
      </c>
      <c r="L1587" s="3"/>
    </row>
    <row r="1588" ht="15.75" customHeight="1">
      <c r="A1588" s="1"/>
      <c r="B1588" s="89"/>
      <c r="C1588" s="89"/>
      <c r="D1588" s="18">
        <f t="shared" si="415"/>
        <v>0</v>
      </c>
      <c r="E1588" s="18">
        <f>B1588*A1576</f>
        <v>0</v>
      </c>
      <c r="F1588" s="18">
        <f t="shared" si="416"/>
        <v>0</v>
      </c>
      <c r="G1588" s="142"/>
      <c r="H1588" s="18"/>
      <c r="I1588" s="89">
        <f t="shared" si="417"/>
        <v>0</v>
      </c>
      <c r="J1588" s="116"/>
      <c r="K1588" s="3">
        <f t="shared" si="418"/>
        <v>0</v>
      </c>
      <c r="L1588" s="3"/>
    </row>
    <row r="1589" ht="15.75" customHeight="1">
      <c r="A1589" s="31"/>
      <c r="B1589" s="89"/>
      <c r="C1589" s="89"/>
      <c r="D1589" s="95">
        <f t="shared" si="415"/>
        <v>0</v>
      </c>
      <c r="E1589" s="95">
        <f>B1589*A1576</f>
        <v>0</v>
      </c>
      <c r="F1589" s="18">
        <f t="shared" si="416"/>
        <v>0</v>
      </c>
      <c r="G1589" s="87"/>
      <c r="H1589" s="18"/>
      <c r="I1589" s="89">
        <f t="shared" si="417"/>
        <v>0</v>
      </c>
      <c r="J1589" s="118"/>
      <c r="K1589" s="3">
        <f t="shared" si="418"/>
        <v>0</v>
      </c>
      <c r="L1589" s="3"/>
    </row>
    <row r="1590" ht="15.75" customHeight="1">
      <c r="A1590" s="31"/>
      <c r="B1590" s="89"/>
      <c r="C1590" s="89"/>
      <c r="D1590" s="18">
        <f t="shared" si="415"/>
        <v>0</v>
      </c>
      <c r="E1590" s="18">
        <f>B1590*A1576</f>
        <v>0</v>
      </c>
      <c r="F1590" s="18">
        <f t="shared" si="416"/>
        <v>0</v>
      </c>
      <c r="G1590" s="143">
        <f>F1592/A1576</f>
        <v>0</v>
      </c>
      <c r="H1590" s="18"/>
      <c r="I1590" s="89">
        <f t="shared" si="417"/>
        <v>0</v>
      </c>
      <c r="J1590" s="3"/>
      <c r="K1590" s="3">
        <f t="shared" si="418"/>
        <v>0</v>
      </c>
      <c r="L1590" s="3"/>
    </row>
    <row r="1591" ht="15.75" customHeight="1">
      <c r="A1591" s="31"/>
      <c r="B1591" s="89"/>
      <c r="C1591" s="89"/>
      <c r="D1591" s="18">
        <f t="shared" si="415"/>
        <v>0</v>
      </c>
      <c r="E1591" s="18">
        <f>B1591*A1576</f>
        <v>0</v>
      </c>
      <c r="F1591" s="18">
        <f t="shared" si="416"/>
        <v>0</v>
      </c>
      <c r="G1591" s="142"/>
      <c r="H1591" s="18"/>
      <c r="I1591" s="89">
        <f t="shared" si="417"/>
        <v>0</v>
      </c>
      <c r="J1591" s="3"/>
      <c r="K1591" s="3">
        <f t="shared" si="418"/>
        <v>0</v>
      </c>
      <c r="L1591" s="3"/>
    </row>
    <row r="1592" ht="15.75" customHeight="1">
      <c r="A1592" s="4" t="s">
        <v>495</v>
      </c>
      <c r="B1592" s="97">
        <f>SUM(B1578:B1591)</f>
        <v>0</v>
      </c>
      <c r="C1592" s="96"/>
      <c r="D1592" s="97">
        <f t="shared" ref="D1592:F1592" si="419">SUM(D1578:D1591)</f>
        <v>0</v>
      </c>
      <c r="E1592" s="97">
        <f t="shared" si="419"/>
        <v>0</v>
      </c>
      <c r="F1592" s="97">
        <f t="shared" si="419"/>
        <v>0</v>
      </c>
      <c r="G1592" s="87"/>
      <c r="H1592" s="96"/>
      <c r="I1592" s="97">
        <f t="shared" ref="I1592:L1592" si="420">SUM(I1578:I1591)</f>
        <v>0</v>
      </c>
      <c r="J1592" s="98">
        <f t="shared" si="420"/>
        <v>0</v>
      </c>
      <c r="K1592" s="98">
        <f t="shared" si="420"/>
        <v>0</v>
      </c>
      <c r="L1592" s="98">
        <f t="shared" si="420"/>
        <v>0</v>
      </c>
    </row>
    <row r="1593" ht="15.75" customHeight="1">
      <c r="A1593" s="8"/>
      <c r="B1593" s="184"/>
      <c r="C1593" s="100"/>
      <c r="D1593" s="100"/>
      <c r="E1593" s="100"/>
      <c r="F1593" s="100"/>
      <c r="G1593" s="100"/>
      <c r="H1593" s="100"/>
      <c r="I1593" s="101" t="s">
        <v>496</v>
      </c>
      <c r="J1593" s="100"/>
      <c r="K1593" s="100"/>
      <c r="L1593" s="101" t="s">
        <v>497</v>
      </c>
    </row>
    <row r="1594" ht="15.75" customHeight="1">
      <c r="A1594" s="8"/>
      <c r="B1594" s="184"/>
      <c r="C1594" s="100"/>
      <c r="D1594" s="100"/>
      <c r="E1594" s="100"/>
      <c r="F1594" s="100"/>
      <c r="G1594" s="100"/>
      <c r="H1594" s="100"/>
      <c r="I1594" s="104">
        <f>G1590*A1576</f>
        <v>0</v>
      </c>
      <c r="J1594" s="100"/>
      <c r="K1594" s="100"/>
      <c r="L1594" s="104"/>
    </row>
    <row r="1595" ht="15.75" customHeight="1">
      <c r="A1595" s="8"/>
      <c r="B1595" s="34"/>
      <c r="C1595" s="8"/>
      <c r="D1595" s="8"/>
      <c r="E1595" s="8"/>
      <c r="F1595" s="8"/>
      <c r="G1595" s="8"/>
      <c r="H1595" s="8"/>
      <c r="I1595" s="8"/>
      <c r="J1595" s="8"/>
      <c r="K1595" s="8"/>
      <c r="L1595" s="8"/>
    </row>
    <row r="1596" ht="15.75" customHeight="1">
      <c r="A1596" s="8"/>
      <c r="B1596" s="34"/>
      <c r="C1596" s="8"/>
      <c r="D1596" s="8"/>
      <c r="E1596" s="8"/>
      <c r="F1596" s="8"/>
      <c r="G1596" s="8"/>
      <c r="H1596" s="8"/>
      <c r="I1596" s="8"/>
      <c r="J1596" s="8"/>
      <c r="K1596" s="8"/>
      <c r="L1596" s="8"/>
    </row>
    <row r="1597" ht="15.75" customHeight="1">
      <c r="A1597" s="66"/>
      <c r="B1597" s="75"/>
      <c r="C1597" s="75"/>
      <c r="D1597" s="75"/>
      <c r="E1597" s="75"/>
      <c r="F1597" s="75"/>
      <c r="G1597" s="75"/>
      <c r="H1597" s="75"/>
      <c r="I1597" s="75"/>
      <c r="J1597" s="75"/>
      <c r="K1597" s="75"/>
      <c r="L1597" s="76"/>
    </row>
    <row r="1598" ht="15.75" customHeight="1">
      <c r="A1598" s="78" t="s">
        <v>478</v>
      </c>
      <c r="B1598" s="79" t="s">
        <v>479</v>
      </c>
      <c r="C1598" s="75"/>
      <c r="D1598" s="76"/>
      <c r="E1598" s="80" t="s">
        <v>480</v>
      </c>
      <c r="F1598" s="75"/>
      <c r="G1598" s="76"/>
      <c r="H1598" s="79" t="s">
        <v>481</v>
      </c>
      <c r="I1598" s="75"/>
      <c r="J1598" s="75"/>
      <c r="K1598" s="75"/>
      <c r="L1598" s="76"/>
    </row>
    <row r="1599" ht="15.75" customHeight="1">
      <c r="A1599" s="177">
        <v>4.0</v>
      </c>
      <c r="B1599" s="82" t="s">
        <v>482</v>
      </c>
      <c r="C1599" s="82" t="s">
        <v>483</v>
      </c>
      <c r="D1599" s="82" t="s">
        <v>484</v>
      </c>
      <c r="E1599" s="82" t="s">
        <v>485</v>
      </c>
      <c r="F1599" s="82" t="s">
        <v>484</v>
      </c>
      <c r="G1599" s="82" t="s">
        <v>524</v>
      </c>
      <c r="H1599" s="82" t="s">
        <v>486</v>
      </c>
      <c r="I1599" s="82" t="s">
        <v>487</v>
      </c>
      <c r="J1599" s="147" t="s">
        <v>488</v>
      </c>
      <c r="K1599" s="85" t="s">
        <v>489</v>
      </c>
      <c r="L1599" s="85" t="s">
        <v>490</v>
      </c>
    </row>
    <row r="1600" ht="15.75" customHeight="1">
      <c r="A1600" s="86" t="s">
        <v>491</v>
      </c>
      <c r="B1600" s="87"/>
      <c r="C1600" s="87"/>
      <c r="D1600" s="87"/>
      <c r="E1600" s="87"/>
      <c r="F1600" s="87"/>
      <c r="G1600" s="87"/>
      <c r="H1600" s="87"/>
      <c r="I1600" s="87"/>
      <c r="J1600" s="115"/>
      <c r="K1600" s="87"/>
      <c r="L1600" s="87"/>
    </row>
    <row r="1601" ht="15.75" customHeight="1">
      <c r="A1601" s="2"/>
      <c r="B1601" s="89"/>
      <c r="C1601" s="89"/>
      <c r="D1601" s="18">
        <f t="shared" ref="D1601:D1614" si="421">C1601*B1601</f>
        <v>0</v>
      </c>
      <c r="E1601" s="18">
        <f>B1601*A1599</f>
        <v>0</v>
      </c>
      <c r="F1601" s="18">
        <f t="shared" ref="F1601:F1614" si="422">E1601*C1601</f>
        <v>0</v>
      </c>
      <c r="G1601" s="140">
        <v>0.0</v>
      </c>
      <c r="H1601" s="18"/>
      <c r="I1601" s="89">
        <f t="shared" ref="I1601:I1614" si="423">H1601*E1601</f>
        <v>0</v>
      </c>
      <c r="J1601" s="116"/>
      <c r="K1601" s="3">
        <f t="shared" ref="K1601:K1614" si="424">J1601*I1601</f>
        <v>0</v>
      </c>
      <c r="L1601" s="3"/>
    </row>
    <row r="1602" ht="15.75" customHeight="1">
      <c r="A1602" s="2"/>
      <c r="B1602" s="89"/>
      <c r="C1602" s="89"/>
      <c r="D1602" s="18">
        <f t="shared" si="421"/>
        <v>0</v>
      </c>
      <c r="E1602" s="18">
        <f>B1602*A1599</f>
        <v>0</v>
      </c>
      <c r="F1602" s="18">
        <f t="shared" si="422"/>
        <v>0</v>
      </c>
      <c r="G1602" s="87"/>
      <c r="H1602" s="18"/>
      <c r="I1602" s="89">
        <f t="shared" si="423"/>
        <v>0</v>
      </c>
      <c r="J1602" s="116"/>
      <c r="K1602" s="3">
        <f t="shared" si="424"/>
        <v>0</v>
      </c>
      <c r="L1602" s="3"/>
    </row>
    <row r="1603" ht="15.75" customHeight="1">
      <c r="A1603" s="2"/>
      <c r="B1603" s="18"/>
      <c r="C1603" s="18"/>
      <c r="D1603" s="18">
        <f t="shared" si="421"/>
        <v>0</v>
      </c>
      <c r="E1603" s="18">
        <f>B1603*A1599</f>
        <v>0</v>
      </c>
      <c r="F1603" s="18">
        <f t="shared" si="422"/>
        <v>0</v>
      </c>
      <c r="G1603" s="148" t="s">
        <v>527</v>
      </c>
      <c r="H1603" s="18"/>
      <c r="I1603" s="89">
        <f t="shared" si="423"/>
        <v>0</v>
      </c>
      <c r="J1603" s="116"/>
      <c r="K1603" s="3">
        <f t="shared" si="424"/>
        <v>0</v>
      </c>
      <c r="L1603" s="3"/>
    </row>
    <row r="1604" ht="15.75" customHeight="1">
      <c r="A1604" s="2"/>
      <c r="B1604" s="18"/>
      <c r="C1604" s="18"/>
      <c r="D1604" s="18">
        <f t="shared" si="421"/>
        <v>0</v>
      </c>
      <c r="E1604" s="18">
        <f>B1604*A1599</f>
        <v>0</v>
      </c>
      <c r="F1604" s="18">
        <f t="shared" si="422"/>
        <v>0</v>
      </c>
      <c r="G1604" s="142"/>
      <c r="H1604" s="18"/>
      <c r="I1604" s="89">
        <f t="shared" si="423"/>
        <v>0</v>
      </c>
      <c r="J1604" s="116"/>
      <c r="K1604" s="3">
        <f t="shared" si="424"/>
        <v>0</v>
      </c>
      <c r="L1604" s="3"/>
    </row>
    <row r="1605" ht="15.75" customHeight="1">
      <c r="A1605" s="2"/>
      <c r="B1605" s="18"/>
      <c r="C1605" s="18"/>
      <c r="D1605" s="18">
        <f t="shared" si="421"/>
        <v>0</v>
      </c>
      <c r="E1605" s="18">
        <f>B1605*A1599</f>
        <v>0</v>
      </c>
      <c r="F1605" s="18">
        <f t="shared" si="422"/>
        <v>0</v>
      </c>
      <c r="G1605" s="142"/>
      <c r="H1605" s="18"/>
      <c r="I1605" s="89">
        <f t="shared" si="423"/>
        <v>0</v>
      </c>
      <c r="J1605" s="116"/>
      <c r="K1605" s="3">
        <f t="shared" si="424"/>
        <v>0</v>
      </c>
      <c r="L1605" s="3"/>
    </row>
    <row r="1606" ht="15.75" customHeight="1">
      <c r="A1606" s="2"/>
      <c r="B1606" s="18"/>
      <c r="C1606" s="18"/>
      <c r="D1606" s="18">
        <f t="shared" si="421"/>
        <v>0</v>
      </c>
      <c r="E1606" s="18">
        <f>B1606*A1599</f>
        <v>0</v>
      </c>
      <c r="F1606" s="18">
        <f t="shared" si="422"/>
        <v>0</v>
      </c>
      <c r="G1606" s="87"/>
      <c r="H1606" s="18"/>
      <c r="I1606" s="89">
        <f t="shared" si="423"/>
        <v>0</v>
      </c>
      <c r="J1606" s="116"/>
      <c r="K1606" s="3">
        <f t="shared" si="424"/>
        <v>0</v>
      </c>
      <c r="L1606" s="3"/>
    </row>
    <row r="1607" ht="15.75" customHeight="1">
      <c r="A1607" s="2"/>
      <c r="B1607" s="18"/>
      <c r="C1607" s="18"/>
      <c r="D1607" s="18">
        <f t="shared" si="421"/>
        <v>0</v>
      </c>
      <c r="E1607" s="18">
        <f>B1607*A1599</f>
        <v>0</v>
      </c>
      <c r="F1607" s="18">
        <f t="shared" si="422"/>
        <v>0</v>
      </c>
      <c r="G1607" s="59"/>
      <c r="H1607" s="18"/>
      <c r="I1607" s="89">
        <f t="shared" si="423"/>
        <v>0</v>
      </c>
      <c r="J1607" s="116"/>
      <c r="K1607" s="3">
        <f t="shared" si="424"/>
        <v>0</v>
      </c>
      <c r="L1607" s="3"/>
    </row>
    <row r="1608" ht="15.75" customHeight="1">
      <c r="A1608" s="2"/>
      <c r="B1608" s="89"/>
      <c r="C1608" s="89"/>
      <c r="D1608" s="18">
        <f t="shared" si="421"/>
        <v>0</v>
      </c>
      <c r="E1608" s="18">
        <f>B1608*A1599</f>
        <v>0</v>
      </c>
      <c r="F1608" s="18">
        <f t="shared" si="422"/>
        <v>0</v>
      </c>
      <c r="G1608" s="148" t="s">
        <v>528</v>
      </c>
      <c r="H1608" s="18"/>
      <c r="I1608" s="89">
        <f t="shared" si="423"/>
        <v>0</v>
      </c>
      <c r="J1608" s="116"/>
      <c r="K1608" s="3">
        <f t="shared" si="424"/>
        <v>0</v>
      </c>
      <c r="L1608" s="3"/>
    </row>
    <row r="1609" ht="15.75" customHeight="1">
      <c r="A1609" s="2"/>
      <c r="B1609" s="89"/>
      <c r="C1609" s="89"/>
      <c r="D1609" s="18">
        <f t="shared" si="421"/>
        <v>0</v>
      </c>
      <c r="E1609" s="18">
        <f>B1609*A1599</f>
        <v>0</v>
      </c>
      <c r="F1609" s="18">
        <f t="shared" si="422"/>
        <v>0</v>
      </c>
      <c r="G1609" s="142"/>
      <c r="H1609" s="18"/>
      <c r="I1609" s="89">
        <f t="shared" si="423"/>
        <v>0</v>
      </c>
      <c r="J1609" s="116"/>
      <c r="K1609" s="3">
        <f t="shared" si="424"/>
        <v>0</v>
      </c>
      <c r="L1609" s="3"/>
    </row>
    <row r="1610" ht="15.75" customHeight="1">
      <c r="A1610" s="1"/>
      <c r="B1610" s="89"/>
      <c r="C1610" s="89"/>
      <c r="D1610" s="18">
        <f t="shared" si="421"/>
        <v>0</v>
      </c>
      <c r="E1610" s="18">
        <f>B1610*A1599</f>
        <v>0</v>
      </c>
      <c r="F1610" s="18">
        <f t="shared" si="422"/>
        <v>0</v>
      </c>
      <c r="G1610" s="142"/>
      <c r="H1610" s="18"/>
      <c r="I1610" s="89">
        <f t="shared" si="423"/>
        <v>0</v>
      </c>
      <c r="J1610" s="116"/>
      <c r="K1610" s="3">
        <f t="shared" si="424"/>
        <v>0</v>
      </c>
      <c r="L1610" s="3"/>
    </row>
    <row r="1611" ht="15.75" customHeight="1">
      <c r="A1611" s="1"/>
      <c r="B1611" s="89"/>
      <c r="C1611" s="89"/>
      <c r="D1611" s="18">
        <f t="shared" si="421"/>
        <v>0</v>
      </c>
      <c r="E1611" s="18">
        <f>B1611*A1599</f>
        <v>0</v>
      </c>
      <c r="F1611" s="18">
        <f t="shared" si="422"/>
        <v>0</v>
      </c>
      <c r="G1611" s="142"/>
      <c r="H1611" s="18"/>
      <c r="I1611" s="89">
        <f t="shared" si="423"/>
        <v>0</v>
      </c>
      <c r="J1611" s="116"/>
      <c r="K1611" s="3">
        <f t="shared" si="424"/>
        <v>0</v>
      </c>
      <c r="L1611" s="3"/>
    </row>
    <row r="1612" ht="15.75" customHeight="1">
      <c r="A1612" s="31"/>
      <c r="B1612" s="89"/>
      <c r="C1612" s="89"/>
      <c r="D1612" s="95">
        <f t="shared" si="421"/>
        <v>0</v>
      </c>
      <c r="E1612" s="95">
        <f>B1612*A1599</f>
        <v>0</v>
      </c>
      <c r="F1612" s="18">
        <f t="shared" si="422"/>
        <v>0</v>
      </c>
      <c r="G1612" s="87"/>
      <c r="H1612" s="18"/>
      <c r="I1612" s="89">
        <f t="shared" si="423"/>
        <v>0</v>
      </c>
      <c r="J1612" s="118"/>
      <c r="K1612" s="3">
        <f t="shared" si="424"/>
        <v>0</v>
      </c>
      <c r="L1612" s="3"/>
    </row>
    <row r="1613" ht="15.75" customHeight="1">
      <c r="A1613" s="31"/>
      <c r="B1613" s="89"/>
      <c r="C1613" s="89"/>
      <c r="D1613" s="18">
        <f t="shared" si="421"/>
        <v>0</v>
      </c>
      <c r="E1613" s="18">
        <f>B1613*A1599</f>
        <v>0</v>
      </c>
      <c r="F1613" s="18">
        <f t="shared" si="422"/>
        <v>0</v>
      </c>
      <c r="G1613" s="143">
        <f>F1615/A1599</f>
        <v>0</v>
      </c>
      <c r="H1613" s="18"/>
      <c r="I1613" s="89">
        <f t="shared" si="423"/>
        <v>0</v>
      </c>
      <c r="J1613" s="3"/>
      <c r="K1613" s="3">
        <f t="shared" si="424"/>
        <v>0</v>
      </c>
      <c r="L1613" s="3"/>
    </row>
    <row r="1614" ht="15.75" customHeight="1">
      <c r="A1614" s="31"/>
      <c r="B1614" s="89"/>
      <c r="C1614" s="89"/>
      <c r="D1614" s="18">
        <f t="shared" si="421"/>
        <v>0</v>
      </c>
      <c r="E1614" s="18">
        <f>B1614*A1599</f>
        <v>0</v>
      </c>
      <c r="F1614" s="18">
        <f t="shared" si="422"/>
        <v>0</v>
      </c>
      <c r="G1614" s="142"/>
      <c r="H1614" s="18"/>
      <c r="I1614" s="89">
        <f t="shared" si="423"/>
        <v>0</v>
      </c>
      <c r="J1614" s="3"/>
      <c r="K1614" s="3">
        <f t="shared" si="424"/>
        <v>0</v>
      </c>
      <c r="L1614" s="3"/>
    </row>
    <row r="1615" ht="15.75" customHeight="1">
      <c r="A1615" s="4" t="s">
        <v>495</v>
      </c>
      <c r="B1615" s="97">
        <f>SUM(B1601:B1614)</f>
        <v>0</v>
      </c>
      <c r="C1615" s="96"/>
      <c r="D1615" s="97">
        <f t="shared" ref="D1615:F1615" si="425">SUM(D1601:D1614)</f>
        <v>0</v>
      </c>
      <c r="E1615" s="97">
        <f t="shared" si="425"/>
        <v>0</v>
      </c>
      <c r="F1615" s="97">
        <f t="shared" si="425"/>
        <v>0</v>
      </c>
      <c r="G1615" s="87"/>
      <c r="H1615" s="96"/>
      <c r="I1615" s="97">
        <f t="shared" ref="I1615:L1615" si="426">SUM(I1601:I1614)</f>
        <v>0</v>
      </c>
      <c r="J1615" s="98">
        <f t="shared" si="426"/>
        <v>0</v>
      </c>
      <c r="K1615" s="98">
        <f t="shared" si="426"/>
        <v>0</v>
      </c>
      <c r="L1615" s="98">
        <f t="shared" si="426"/>
        <v>0</v>
      </c>
    </row>
    <row r="1616" ht="15.75" customHeight="1">
      <c r="A1616" s="8"/>
      <c r="B1616" s="184"/>
      <c r="C1616" s="100"/>
      <c r="D1616" s="100"/>
      <c r="E1616" s="100"/>
      <c r="F1616" s="100"/>
      <c r="G1616" s="100"/>
      <c r="H1616" s="100"/>
      <c r="I1616" s="101" t="s">
        <v>496</v>
      </c>
      <c r="J1616" s="100"/>
      <c r="K1616" s="100"/>
      <c r="L1616" s="101" t="s">
        <v>497</v>
      </c>
    </row>
    <row r="1617" ht="15.75" customHeight="1">
      <c r="A1617" s="8"/>
      <c r="B1617" s="184"/>
      <c r="C1617" s="100"/>
      <c r="D1617" s="100"/>
      <c r="E1617" s="100"/>
      <c r="F1617" s="100"/>
      <c r="G1617" s="100"/>
      <c r="H1617" s="100"/>
      <c r="I1617" s="104">
        <f>G1613*A1599</f>
        <v>0</v>
      </c>
      <c r="J1617" s="100"/>
      <c r="K1617" s="100"/>
      <c r="L1617" s="104"/>
    </row>
    <row r="1618" ht="15.75" customHeight="1">
      <c r="A1618" s="8"/>
      <c r="B1618" s="34"/>
      <c r="C1618" s="8"/>
      <c r="D1618" s="8"/>
      <c r="E1618" s="8"/>
      <c r="F1618" s="8"/>
      <c r="G1618" s="8"/>
      <c r="H1618" s="8"/>
      <c r="I1618" s="8"/>
      <c r="J1618" s="8"/>
      <c r="K1618" s="8"/>
      <c r="L1618" s="8"/>
    </row>
    <row r="1619" ht="15.75" customHeight="1">
      <c r="A1619" s="8"/>
      <c r="B1619" s="34"/>
      <c r="C1619" s="8"/>
      <c r="D1619" s="8"/>
      <c r="E1619" s="8"/>
      <c r="F1619" s="8"/>
      <c r="G1619" s="8"/>
      <c r="H1619" s="8"/>
      <c r="I1619" s="8"/>
      <c r="J1619" s="8"/>
      <c r="K1619" s="8"/>
      <c r="L1619" s="8"/>
    </row>
    <row r="1620" ht="15.75" customHeight="1">
      <c r="A1620" s="78" t="s">
        <v>478</v>
      </c>
      <c r="B1620" s="79" t="s">
        <v>479</v>
      </c>
      <c r="C1620" s="75"/>
      <c r="D1620" s="76"/>
      <c r="E1620" s="80" t="s">
        <v>480</v>
      </c>
      <c r="F1620" s="75"/>
      <c r="G1620" s="76"/>
      <c r="H1620" s="79" t="s">
        <v>481</v>
      </c>
      <c r="I1620" s="75"/>
      <c r="J1620" s="75"/>
      <c r="K1620" s="75"/>
      <c r="L1620" s="76"/>
    </row>
    <row r="1621" ht="15.75" customHeight="1">
      <c r="A1621" s="177">
        <v>4.0</v>
      </c>
      <c r="B1621" s="82" t="s">
        <v>482</v>
      </c>
      <c r="C1621" s="82" t="s">
        <v>483</v>
      </c>
      <c r="D1621" s="82" t="s">
        <v>484</v>
      </c>
      <c r="E1621" s="82" t="s">
        <v>485</v>
      </c>
      <c r="F1621" s="82" t="s">
        <v>484</v>
      </c>
      <c r="G1621" s="82" t="s">
        <v>524</v>
      </c>
      <c r="H1621" s="82" t="s">
        <v>486</v>
      </c>
      <c r="I1621" s="82" t="s">
        <v>487</v>
      </c>
      <c r="J1621" s="147" t="s">
        <v>488</v>
      </c>
      <c r="K1621" s="85" t="s">
        <v>489</v>
      </c>
      <c r="L1621" s="85" t="s">
        <v>490</v>
      </c>
    </row>
    <row r="1622" ht="15.75" customHeight="1">
      <c r="A1622" s="86" t="s">
        <v>491</v>
      </c>
      <c r="B1622" s="87"/>
      <c r="C1622" s="87"/>
      <c r="D1622" s="87"/>
      <c r="E1622" s="87"/>
      <c r="F1622" s="87"/>
      <c r="G1622" s="87"/>
      <c r="H1622" s="87"/>
      <c r="I1622" s="87"/>
      <c r="J1622" s="115"/>
      <c r="K1622" s="87"/>
      <c r="L1622" s="87"/>
    </row>
    <row r="1623" ht="15.75" customHeight="1">
      <c r="A1623" s="2"/>
      <c r="B1623" s="89"/>
      <c r="C1623" s="89"/>
      <c r="D1623" s="18">
        <f t="shared" ref="D1623:D1636" si="427">C1623*B1623</f>
        <v>0</v>
      </c>
      <c r="E1623" s="18">
        <f>B1623*A1621</f>
        <v>0</v>
      </c>
      <c r="F1623" s="18">
        <f t="shared" ref="F1623:F1636" si="428">E1623*C1623</f>
        <v>0</v>
      </c>
      <c r="G1623" s="140">
        <v>0.0</v>
      </c>
      <c r="H1623" s="18"/>
      <c r="I1623" s="89">
        <f t="shared" ref="I1623:I1636" si="429">H1623*E1623</f>
        <v>0</v>
      </c>
      <c r="J1623" s="116"/>
      <c r="K1623" s="3">
        <f t="shared" ref="K1623:K1636" si="430">J1623*I1623</f>
        <v>0</v>
      </c>
      <c r="L1623" s="3"/>
    </row>
    <row r="1624" ht="15.75" customHeight="1">
      <c r="A1624" s="2"/>
      <c r="B1624" s="89"/>
      <c r="C1624" s="89"/>
      <c r="D1624" s="18">
        <f t="shared" si="427"/>
        <v>0</v>
      </c>
      <c r="E1624" s="18">
        <f>B1624*A1621</f>
        <v>0</v>
      </c>
      <c r="F1624" s="18">
        <f t="shared" si="428"/>
        <v>0</v>
      </c>
      <c r="G1624" s="87"/>
      <c r="H1624" s="18"/>
      <c r="I1624" s="89">
        <f t="shared" si="429"/>
        <v>0</v>
      </c>
      <c r="J1624" s="116"/>
      <c r="K1624" s="3">
        <f t="shared" si="430"/>
        <v>0</v>
      </c>
      <c r="L1624" s="3"/>
    </row>
    <row r="1625" ht="15.75" customHeight="1">
      <c r="A1625" s="2"/>
      <c r="B1625" s="18"/>
      <c r="C1625" s="18"/>
      <c r="D1625" s="18">
        <f t="shared" si="427"/>
        <v>0</v>
      </c>
      <c r="E1625" s="18">
        <f>B1625*A1621</f>
        <v>0</v>
      </c>
      <c r="F1625" s="18">
        <f t="shared" si="428"/>
        <v>0</v>
      </c>
      <c r="G1625" s="148" t="s">
        <v>527</v>
      </c>
      <c r="H1625" s="18"/>
      <c r="I1625" s="89">
        <f t="shared" si="429"/>
        <v>0</v>
      </c>
      <c r="J1625" s="116"/>
      <c r="K1625" s="3">
        <f t="shared" si="430"/>
        <v>0</v>
      </c>
      <c r="L1625" s="3"/>
    </row>
    <row r="1626" ht="15.75" customHeight="1">
      <c r="A1626" s="2"/>
      <c r="B1626" s="18"/>
      <c r="C1626" s="18"/>
      <c r="D1626" s="18">
        <f t="shared" si="427"/>
        <v>0</v>
      </c>
      <c r="E1626" s="18">
        <f>B1626*A1621</f>
        <v>0</v>
      </c>
      <c r="F1626" s="18">
        <f t="shared" si="428"/>
        <v>0</v>
      </c>
      <c r="G1626" s="142"/>
      <c r="H1626" s="18"/>
      <c r="I1626" s="89">
        <f t="shared" si="429"/>
        <v>0</v>
      </c>
      <c r="J1626" s="116"/>
      <c r="K1626" s="3">
        <f t="shared" si="430"/>
        <v>0</v>
      </c>
      <c r="L1626" s="3"/>
    </row>
    <row r="1627" ht="15.75" customHeight="1">
      <c r="A1627" s="2"/>
      <c r="B1627" s="18"/>
      <c r="C1627" s="18"/>
      <c r="D1627" s="18">
        <f t="shared" si="427"/>
        <v>0</v>
      </c>
      <c r="E1627" s="18">
        <f>B1627*A1621</f>
        <v>0</v>
      </c>
      <c r="F1627" s="18">
        <f t="shared" si="428"/>
        <v>0</v>
      </c>
      <c r="G1627" s="142"/>
      <c r="H1627" s="18"/>
      <c r="I1627" s="89">
        <f t="shared" si="429"/>
        <v>0</v>
      </c>
      <c r="J1627" s="116"/>
      <c r="K1627" s="3">
        <f t="shared" si="430"/>
        <v>0</v>
      </c>
      <c r="L1627" s="3"/>
    </row>
    <row r="1628" ht="15.75" customHeight="1">
      <c r="A1628" s="2"/>
      <c r="B1628" s="18"/>
      <c r="C1628" s="18"/>
      <c r="D1628" s="18">
        <f t="shared" si="427"/>
        <v>0</v>
      </c>
      <c r="E1628" s="18">
        <f>B1628*A1621</f>
        <v>0</v>
      </c>
      <c r="F1628" s="18">
        <f t="shared" si="428"/>
        <v>0</v>
      </c>
      <c r="G1628" s="87"/>
      <c r="H1628" s="18"/>
      <c r="I1628" s="89">
        <f t="shared" si="429"/>
        <v>0</v>
      </c>
      <c r="J1628" s="116"/>
      <c r="K1628" s="3">
        <f t="shared" si="430"/>
        <v>0</v>
      </c>
      <c r="L1628" s="3"/>
    </row>
    <row r="1629" ht="15.75" customHeight="1">
      <c r="A1629" s="2"/>
      <c r="B1629" s="18"/>
      <c r="C1629" s="18"/>
      <c r="D1629" s="18">
        <f t="shared" si="427"/>
        <v>0</v>
      </c>
      <c r="E1629" s="18">
        <f>B1629*A1621</f>
        <v>0</v>
      </c>
      <c r="F1629" s="18">
        <f t="shared" si="428"/>
        <v>0</v>
      </c>
      <c r="G1629" s="59"/>
      <c r="H1629" s="18"/>
      <c r="I1629" s="89">
        <f t="shared" si="429"/>
        <v>0</v>
      </c>
      <c r="J1629" s="116"/>
      <c r="K1629" s="3">
        <f t="shared" si="430"/>
        <v>0</v>
      </c>
      <c r="L1629" s="3"/>
    </row>
    <row r="1630" ht="15.75" customHeight="1">
      <c r="A1630" s="2"/>
      <c r="B1630" s="89"/>
      <c r="C1630" s="89"/>
      <c r="D1630" s="18">
        <f t="shared" si="427"/>
        <v>0</v>
      </c>
      <c r="E1630" s="18">
        <f>B1630*A1621</f>
        <v>0</v>
      </c>
      <c r="F1630" s="18">
        <f t="shared" si="428"/>
        <v>0</v>
      </c>
      <c r="G1630" s="148" t="s">
        <v>528</v>
      </c>
      <c r="H1630" s="18"/>
      <c r="I1630" s="89">
        <f t="shared" si="429"/>
        <v>0</v>
      </c>
      <c r="J1630" s="116"/>
      <c r="K1630" s="3">
        <f t="shared" si="430"/>
        <v>0</v>
      </c>
      <c r="L1630" s="3"/>
    </row>
    <row r="1631" ht="15.75" customHeight="1">
      <c r="A1631" s="2"/>
      <c r="B1631" s="89"/>
      <c r="C1631" s="89"/>
      <c r="D1631" s="18">
        <f t="shared" si="427"/>
        <v>0</v>
      </c>
      <c r="E1631" s="18">
        <f>B1631*A1621</f>
        <v>0</v>
      </c>
      <c r="F1631" s="18">
        <f t="shared" si="428"/>
        <v>0</v>
      </c>
      <c r="G1631" s="142"/>
      <c r="H1631" s="18"/>
      <c r="I1631" s="89">
        <f t="shared" si="429"/>
        <v>0</v>
      </c>
      <c r="J1631" s="116"/>
      <c r="K1631" s="3">
        <f t="shared" si="430"/>
        <v>0</v>
      </c>
      <c r="L1631" s="3"/>
    </row>
    <row r="1632" ht="15.75" customHeight="1">
      <c r="A1632" s="1"/>
      <c r="B1632" s="89"/>
      <c r="C1632" s="89"/>
      <c r="D1632" s="18">
        <f t="shared" si="427"/>
        <v>0</v>
      </c>
      <c r="E1632" s="18">
        <f>B1632*A1621</f>
        <v>0</v>
      </c>
      <c r="F1632" s="18">
        <f t="shared" si="428"/>
        <v>0</v>
      </c>
      <c r="G1632" s="142"/>
      <c r="H1632" s="18"/>
      <c r="I1632" s="89">
        <f t="shared" si="429"/>
        <v>0</v>
      </c>
      <c r="J1632" s="116"/>
      <c r="K1632" s="3">
        <f t="shared" si="430"/>
        <v>0</v>
      </c>
      <c r="L1632" s="3"/>
    </row>
    <row r="1633" ht="15.75" customHeight="1">
      <c r="A1633" s="1"/>
      <c r="B1633" s="89"/>
      <c r="C1633" s="89"/>
      <c r="D1633" s="18">
        <f t="shared" si="427"/>
        <v>0</v>
      </c>
      <c r="E1633" s="18">
        <f>B1633*A1621</f>
        <v>0</v>
      </c>
      <c r="F1633" s="18">
        <f t="shared" si="428"/>
        <v>0</v>
      </c>
      <c r="G1633" s="142"/>
      <c r="H1633" s="18"/>
      <c r="I1633" s="89">
        <f t="shared" si="429"/>
        <v>0</v>
      </c>
      <c r="J1633" s="116"/>
      <c r="K1633" s="3">
        <f t="shared" si="430"/>
        <v>0</v>
      </c>
      <c r="L1633" s="3"/>
    </row>
    <row r="1634" ht="15.75" customHeight="1">
      <c r="A1634" s="31"/>
      <c r="B1634" s="89"/>
      <c r="C1634" s="89"/>
      <c r="D1634" s="95">
        <f t="shared" si="427"/>
        <v>0</v>
      </c>
      <c r="E1634" s="95">
        <f>B1634*A1621</f>
        <v>0</v>
      </c>
      <c r="F1634" s="18">
        <f t="shared" si="428"/>
        <v>0</v>
      </c>
      <c r="G1634" s="87"/>
      <c r="H1634" s="18"/>
      <c r="I1634" s="89">
        <f t="shared" si="429"/>
        <v>0</v>
      </c>
      <c r="J1634" s="118"/>
      <c r="K1634" s="3">
        <f t="shared" si="430"/>
        <v>0</v>
      </c>
      <c r="L1634" s="3"/>
    </row>
    <row r="1635" ht="15.75" customHeight="1">
      <c r="A1635" s="31"/>
      <c r="B1635" s="89"/>
      <c r="C1635" s="89"/>
      <c r="D1635" s="18">
        <f t="shared" si="427"/>
        <v>0</v>
      </c>
      <c r="E1635" s="18">
        <f>B1635*A1621</f>
        <v>0</v>
      </c>
      <c r="F1635" s="18">
        <f t="shared" si="428"/>
        <v>0</v>
      </c>
      <c r="G1635" s="143">
        <f>F1637/A1621</f>
        <v>0</v>
      </c>
      <c r="H1635" s="18"/>
      <c r="I1635" s="89">
        <f t="shared" si="429"/>
        <v>0</v>
      </c>
      <c r="J1635" s="3"/>
      <c r="K1635" s="3">
        <f t="shared" si="430"/>
        <v>0</v>
      </c>
      <c r="L1635" s="3"/>
    </row>
    <row r="1636" ht="15.75" customHeight="1">
      <c r="A1636" s="31"/>
      <c r="B1636" s="89"/>
      <c r="C1636" s="89"/>
      <c r="D1636" s="18">
        <f t="shared" si="427"/>
        <v>0</v>
      </c>
      <c r="E1636" s="18">
        <f>B1636*A1621</f>
        <v>0</v>
      </c>
      <c r="F1636" s="18">
        <f t="shared" si="428"/>
        <v>0</v>
      </c>
      <c r="G1636" s="142"/>
      <c r="H1636" s="18"/>
      <c r="I1636" s="89">
        <f t="shared" si="429"/>
        <v>0</v>
      </c>
      <c r="J1636" s="3"/>
      <c r="K1636" s="3">
        <f t="shared" si="430"/>
        <v>0</v>
      </c>
      <c r="L1636" s="3"/>
    </row>
    <row r="1637" ht="15.75" customHeight="1">
      <c r="A1637" s="4" t="s">
        <v>495</v>
      </c>
      <c r="B1637" s="97">
        <f>SUM(B1623:B1636)</f>
        <v>0</v>
      </c>
      <c r="C1637" s="96"/>
      <c r="D1637" s="97">
        <f t="shared" ref="D1637:F1637" si="431">SUM(D1623:D1636)</f>
        <v>0</v>
      </c>
      <c r="E1637" s="97">
        <f t="shared" si="431"/>
        <v>0</v>
      </c>
      <c r="F1637" s="97">
        <f t="shared" si="431"/>
        <v>0</v>
      </c>
      <c r="G1637" s="87"/>
      <c r="H1637" s="96"/>
      <c r="I1637" s="97">
        <f t="shared" ref="I1637:L1637" si="432">SUM(I1623:I1636)</f>
        <v>0</v>
      </c>
      <c r="J1637" s="98">
        <f t="shared" si="432"/>
        <v>0</v>
      </c>
      <c r="K1637" s="98">
        <f t="shared" si="432"/>
        <v>0</v>
      </c>
      <c r="L1637" s="98">
        <f t="shared" si="432"/>
        <v>0</v>
      </c>
    </row>
    <row r="1638" ht="15.75" customHeight="1">
      <c r="A1638" s="8"/>
      <c r="B1638" s="184"/>
      <c r="C1638" s="100"/>
      <c r="D1638" s="100"/>
      <c r="E1638" s="100"/>
      <c r="F1638" s="100"/>
      <c r="G1638" s="100"/>
      <c r="H1638" s="100"/>
      <c r="I1638" s="101" t="s">
        <v>496</v>
      </c>
      <c r="J1638" s="100"/>
      <c r="K1638" s="100"/>
      <c r="L1638" s="101" t="s">
        <v>497</v>
      </c>
    </row>
    <row r="1639" ht="15.75" customHeight="1">
      <c r="A1639" s="8"/>
      <c r="B1639" s="184"/>
      <c r="C1639" s="100"/>
      <c r="D1639" s="100"/>
      <c r="E1639" s="100"/>
      <c r="F1639" s="100"/>
      <c r="G1639" s="100"/>
      <c r="H1639" s="100"/>
      <c r="I1639" s="104">
        <f>G1635*A1621</f>
        <v>0</v>
      </c>
      <c r="J1639" s="100"/>
      <c r="K1639" s="100"/>
      <c r="L1639" s="104"/>
    </row>
    <row r="1640" ht="15.75" customHeight="1">
      <c r="A1640" s="8"/>
      <c r="B1640" s="34"/>
      <c r="C1640" s="8"/>
      <c r="D1640" s="8"/>
      <c r="E1640" s="8"/>
      <c r="F1640" s="8"/>
      <c r="G1640" s="8"/>
      <c r="H1640" s="8"/>
      <c r="I1640" s="8"/>
      <c r="J1640" s="8"/>
      <c r="K1640" s="8"/>
      <c r="L1640" s="8"/>
    </row>
    <row r="1641" ht="15.75" customHeight="1">
      <c r="A1641" s="8"/>
      <c r="B1641" s="34"/>
      <c r="C1641" s="8"/>
      <c r="D1641" s="8"/>
      <c r="E1641" s="8"/>
      <c r="F1641" s="8"/>
      <c r="G1641" s="8"/>
      <c r="H1641" s="8"/>
      <c r="I1641" s="8"/>
      <c r="J1641" s="8"/>
      <c r="K1641" s="8"/>
      <c r="L1641" s="8"/>
    </row>
    <row r="1642" ht="15.75" customHeight="1">
      <c r="A1642" s="66"/>
      <c r="B1642" s="75"/>
      <c r="C1642" s="75"/>
      <c r="D1642" s="75"/>
      <c r="E1642" s="75"/>
      <c r="F1642" s="75"/>
      <c r="G1642" s="75"/>
      <c r="H1642" s="75"/>
      <c r="I1642" s="75"/>
      <c r="J1642" s="75"/>
      <c r="K1642" s="75"/>
      <c r="L1642" s="76"/>
    </row>
    <row r="1643" ht="15.75" customHeight="1">
      <c r="A1643" s="78" t="s">
        <v>478</v>
      </c>
      <c r="B1643" s="79" t="s">
        <v>479</v>
      </c>
      <c r="C1643" s="75"/>
      <c r="D1643" s="76"/>
      <c r="E1643" s="80" t="s">
        <v>480</v>
      </c>
      <c r="F1643" s="75"/>
      <c r="G1643" s="76"/>
      <c r="H1643" s="79" t="s">
        <v>481</v>
      </c>
      <c r="I1643" s="75"/>
      <c r="J1643" s="75"/>
      <c r="K1643" s="75"/>
      <c r="L1643" s="76"/>
    </row>
    <row r="1644" ht="15.75" customHeight="1">
      <c r="A1644" s="177">
        <v>4.0</v>
      </c>
      <c r="B1644" s="82" t="s">
        <v>482</v>
      </c>
      <c r="C1644" s="82" t="s">
        <v>483</v>
      </c>
      <c r="D1644" s="82" t="s">
        <v>484</v>
      </c>
      <c r="E1644" s="82" t="s">
        <v>485</v>
      </c>
      <c r="F1644" s="82" t="s">
        <v>484</v>
      </c>
      <c r="G1644" s="82" t="s">
        <v>524</v>
      </c>
      <c r="H1644" s="82" t="s">
        <v>486</v>
      </c>
      <c r="I1644" s="82" t="s">
        <v>487</v>
      </c>
      <c r="J1644" s="147" t="s">
        <v>488</v>
      </c>
      <c r="K1644" s="85" t="s">
        <v>489</v>
      </c>
      <c r="L1644" s="85" t="s">
        <v>490</v>
      </c>
    </row>
    <row r="1645" ht="15.75" customHeight="1">
      <c r="A1645" s="86" t="s">
        <v>491</v>
      </c>
      <c r="B1645" s="87"/>
      <c r="C1645" s="87"/>
      <c r="D1645" s="87"/>
      <c r="E1645" s="87"/>
      <c r="F1645" s="87"/>
      <c r="G1645" s="87"/>
      <c r="H1645" s="87"/>
      <c r="I1645" s="87"/>
      <c r="J1645" s="115"/>
      <c r="K1645" s="87"/>
      <c r="L1645" s="87"/>
    </row>
    <row r="1646" ht="15.75" customHeight="1">
      <c r="A1646" s="2"/>
      <c r="B1646" s="89"/>
      <c r="C1646" s="89"/>
      <c r="D1646" s="18">
        <f t="shared" ref="D1646:D1659" si="433">C1646*B1646</f>
        <v>0</v>
      </c>
      <c r="E1646" s="18">
        <f>B1646*A1644</f>
        <v>0</v>
      </c>
      <c r="F1646" s="18">
        <f t="shared" ref="F1646:F1659" si="434">E1646*C1646</f>
        <v>0</v>
      </c>
      <c r="G1646" s="140">
        <v>0.0</v>
      </c>
      <c r="H1646" s="18"/>
      <c r="I1646" s="89">
        <f t="shared" ref="I1646:I1659" si="435">H1646*E1646</f>
        <v>0</v>
      </c>
      <c r="J1646" s="116"/>
      <c r="K1646" s="3">
        <f t="shared" ref="K1646:K1659" si="436">J1646*I1646</f>
        <v>0</v>
      </c>
      <c r="L1646" s="3"/>
    </row>
    <row r="1647" ht="15.75" customHeight="1">
      <c r="A1647" s="2"/>
      <c r="B1647" s="89"/>
      <c r="C1647" s="89"/>
      <c r="D1647" s="18">
        <f t="shared" si="433"/>
        <v>0</v>
      </c>
      <c r="E1647" s="18">
        <f>B1647*A1644</f>
        <v>0</v>
      </c>
      <c r="F1647" s="18">
        <f t="shared" si="434"/>
        <v>0</v>
      </c>
      <c r="G1647" s="87"/>
      <c r="H1647" s="18"/>
      <c r="I1647" s="89">
        <f t="shared" si="435"/>
        <v>0</v>
      </c>
      <c r="J1647" s="116"/>
      <c r="K1647" s="3">
        <f t="shared" si="436"/>
        <v>0</v>
      </c>
      <c r="L1647" s="3"/>
    </row>
    <row r="1648" ht="15.75" customHeight="1">
      <c r="A1648" s="2"/>
      <c r="B1648" s="18"/>
      <c r="C1648" s="18"/>
      <c r="D1648" s="18">
        <f t="shared" si="433"/>
        <v>0</v>
      </c>
      <c r="E1648" s="18">
        <f>B1648*A1644</f>
        <v>0</v>
      </c>
      <c r="F1648" s="18">
        <f t="shared" si="434"/>
        <v>0</v>
      </c>
      <c r="G1648" s="148" t="s">
        <v>527</v>
      </c>
      <c r="H1648" s="18"/>
      <c r="I1648" s="89">
        <f t="shared" si="435"/>
        <v>0</v>
      </c>
      <c r="J1648" s="116"/>
      <c r="K1648" s="3">
        <f t="shared" si="436"/>
        <v>0</v>
      </c>
      <c r="L1648" s="3"/>
    </row>
    <row r="1649" ht="15.75" customHeight="1">
      <c r="A1649" s="2"/>
      <c r="B1649" s="18"/>
      <c r="C1649" s="18"/>
      <c r="D1649" s="18">
        <f t="shared" si="433"/>
        <v>0</v>
      </c>
      <c r="E1649" s="18">
        <f>B1649*A1644</f>
        <v>0</v>
      </c>
      <c r="F1649" s="18">
        <f t="shared" si="434"/>
        <v>0</v>
      </c>
      <c r="G1649" s="142"/>
      <c r="H1649" s="18"/>
      <c r="I1649" s="89">
        <f t="shared" si="435"/>
        <v>0</v>
      </c>
      <c r="J1649" s="116"/>
      <c r="K1649" s="3">
        <f t="shared" si="436"/>
        <v>0</v>
      </c>
      <c r="L1649" s="3"/>
    </row>
    <row r="1650" ht="15.75" customHeight="1">
      <c r="A1650" s="2"/>
      <c r="B1650" s="18"/>
      <c r="C1650" s="18"/>
      <c r="D1650" s="18">
        <f t="shared" si="433"/>
        <v>0</v>
      </c>
      <c r="E1650" s="18">
        <f>B1650*A1644</f>
        <v>0</v>
      </c>
      <c r="F1650" s="18">
        <f t="shared" si="434"/>
        <v>0</v>
      </c>
      <c r="G1650" s="142"/>
      <c r="H1650" s="18"/>
      <c r="I1650" s="89">
        <f t="shared" si="435"/>
        <v>0</v>
      </c>
      <c r="J1650" s="116"/>
      <c r="K1650" s="3">
        <f t="shared" si="436"/>
        <v>0</v>
      </c>
      <c r="L1650" s="3"/>
    </row>
    <row r="1651" ht="15.75" customHeight="1">
      <c r="A1651" s="2"/>
      <c r="B1651" s="18"/>
      <c r="C1651" s="18"/>
      <c r="D1651" s="18">
        <f t="shared" si="433"/>
        <v>0</v>
      </c>
      <c r="E1651" s="18">
        <f>B1651*A1644</f>
        <v>0</v>
      </c>
      <c r="F1651" s="18">
        <f t="shared" si="434"/>
        <v>0</v>
      </c>
      <c r="G1651" s="87"/>
      <c r="H1651" s="18"/>
      <c r="I1651" s="89">
        <f t="shared" si="435"/>
        <v>0</v>
      </c>
      <c r="J1651" s="116"/>
      <c r="K1651" s="3">
        <f t="shared" si="436"/>
        <v>0</v>
      </c>
      <c r="L1651" s="3"/>
    </row>
    <row r="1652" ht="15.75" customHeight="1">
      <c r="A1652" s="2"/>
      <c r="B1652" s="18"/>
      <c r="C1652" s="18"/>
      <c r="D1652" s="18">
        <f t="shared" si="433"/>
        <v>0</v>
      </c>
      <c r="E1652" s="18">
        <f>B1652*A1644</f>
        <v>0</v>
      </c>
      <c r="F1652" s="18">
        <f t="shared" si="434"/>
        <v>0</v>
      </c>
      <c r="G1652" s="59"/>
      <c r="H1652" s="18"/>
      <c r="I1652" s="89">
        <f t="shared" si="435"/>
        <v>0</v>
      </c>
      <c r="J1652" s="116"/>
      <c r="K1652" s="3">
        <f t="shared" si="436"/>
        <v>0</v>
      </c>
      <c r="L1652" s="3"/>
    </row>
    <row r="1653" ht="15.75" customHeight="1">
      <c r="A1653" s="2"/>
      <c r="B1653" s="89"/>
      <c r="C1653" s="89"/>
      <c r="D1653" s="18">
        <f t="shared" si="433"/>
        <v>0</v>
      </c>
      <c r="E1653" s="18">
        <f>B1653*A1644</f>
        <v>0</v>
      </c>
      <c r="F1653" s="18">
        <f t="shared" si="434"/>
        <v>0</v>
      </c>
      <c r="G1653" s="148" t="s">
        <v>528</v>
      </c>
      <c r="H1653" s="18"/>
      <c r="I1653" s="89">
        <f t="shared" si="435"/>
        <v>0</v>
      </c>
      <c r="J1653" s="116"/>
      <c r="K1653" s="3">
        <f t="shared" si="436"/>
        <v>0</v>
      </c>
      <c r="L1653" s="3"/>
    </row>
    <row r="1654" ht="15.75" customHeight="1">
      <c r="A1654" s="2"/>
      <c r="B1654" s="89"/>
      <c r="C1654" s="89"/>
      <c r="D1654" s="18">
        <f t="shared" si="433"/>
        <v>0</v>
      </c>
      <c r="E1654" s="18">
        <f>B1654*A1644</f>
        <v>0</v>
      </c>
      <c r="F1654" s="18">
        <f t="shared" si="434"/>
        <v>0</v>
      </c>
      <c r="G1654" s="142"/>
      <c r="H1654" s="18"/>
      <c r="I1654" s="89">
        <f t="shared" si="435"/>
        <v>0</v>
      </c>
      <c r="J1654" s="116"/>
      <c r="K1654" s="3">
        <f t="shared" si="436"/>
        <v>0</v>
      </c>
      <c r="L1654" s="3"/>
    </row>
    <row r="1655" ht="15.75" customHeight="1">
      <c r="A1655" s="1"/>
      <c r="B1655" s="89"/>
      <c r="C1655" s="89"/>
      <c r="D1655" s="18">
        <f t="shared" si="433"/>
        <v>0</v>
      </c>
      <c r="E1655" s="18">
        <f>B1655*A1644</f>
        <v>0</v>
      </c>
      <c r="F1655" s="18">
        <f t="shared" si="434"/>
        <v>0</v>
      </c>
      <c r="G1655" s="142"/>
      <c r="H1655" s="18"/>
      <c r="I1655" s="89">
        <f t="shared" si="435"/>
        <v>0</v>
      </c>
      <c r="J1655" s="116"/>
      <c r="K1655" s="3">
        <f t="shared" si="436"/>
        <v>0</v>
      </c>
      <c r="L1655" s="3"/>
    </row>
    <row r="1656" ht="15.75" customHeight="1">
      <c r="A1656" s="1"/>
      <c r="B1656" s="89"/>
      <c r="C1656" s="89"/>
      <c r="D1656" s="18">
        <f t="shared" si="433"/>
        <v>0</v>
      </c>
      <c r="E1656" s="18">
        <f>B1656*A1644</f>
        <v>0</v>
      </c>
      <c r="F1656" s="18">
        <f t="shared" si="434"/>
        <v>0</v>
      </c>
      <c r="G1656" s="142"/>
      <c r="H1656" s="18"/>
      <c r="I1656" s="89">
        <f t="shared" si="435"/>
        <v>0</v>
      </c>
      <c r="J1656" s="116"/>
      <c r="K1656" s="3">
        <f t="shared" si="436"/>
        <v>0</v>
      </c>
      <c r="L1656" s="3"/>
    </row>
    <row r="1657" ht="15.75" customHeight="1">
      <c r="A1657" s="31"/>
      <c r="B1657" s="89"/>
      <c r="C1657" s="89"/>
      <c r="D1657" s="95">
        <f t="shared" si="433"/>
        <v>0</v>
      </c>
      <c r="E1657" s="95">
        <f>B1657*A1644</f>
        <v>0</v>
      </c>
      <c r="F1657" s="18">
        <f t="shared" si="434"/>
        <v>0</v>
      </c>
      <c r="G1657" s="87"/>
      <c r="H1657" s="18"/>
      <c r="I1657" s="89">
        <f t="shared" si="435"/>
        <v>0</v>
      </c>
      <c r="J1657" s="118"/>
      <c r="K1657" s="3">
        <f t="shared" si="436"/>
        <v>0</v>
      </c>
      <c r="L1657" s="3"/>
    </row>
    <row r="1658" ht="15.75" customHeight="1">
      <c r="A1658" s="31"/>
      <c r="B1658" s="89"/>
      <c r="C1658" s="89"/>
      <c r="D1658" s="18">
        <f t="shared" si="433"/>
        <v>0</v>
      </c>
      <c r="E1658" s="18">
        <f>B1658*A1644</f>
        <v>0</v>
      </c>
      <c r="F1658" s="18">
        <f t="shared" si="434"/>
        <v>0</v>
      </c>
      <c r="G1658" s="143">
        <f>F1660/A1644</f>
        <v>0</v>
      </c>
      <c r="H1658" s="18"/>
      <c r="I1658" s="89">
        <f t="shared" si="435"/>
        <v>0</v>
      </c>
      <c r="J1658" s="3"/>
      <c r="K1658" s="3">
        <f t="shared" si="436"/>
        <v>0</v>
      </c>
      <c r="L1658" s="3"/>
    </row>
    <row r="1659" ht="15.75" customHeight="1">
      <c r="A1659" s="31"/>
      <c r="B1659" s="89"/>
      <c r="C1659" s="89"/>
      <c r="D1659" s="18">
        <f t="shared" si="433"/>
        <v>0</v>
      </c>
      <c r="E1659" s="18">
        <f>B1659*A1644</f>
        <v>0</v>
      </c>
      <c r="F1659" s="18">
        <f t="shared" si="434"/>
        <v>0</v>
      </c>
      <c r="G1659" s="142"/>
      <c r="H1659" s="18"/>
      <c r="I1659" s="89">
        <f t="shared" si="435"/>
        <v>0</v>
      </c>
      <c r="J1659" s="3"/>
      <c r="K1659" s="3">
        <f t="shared" si="436"/>
        <v>0</v>
      </c>
      <c r="L1659" s="3"/>
    </row>
    <row r="1660" ht="15.75" customHeight="1">
      <c r="A1660" s="4" t="s">
        <v>495</v>
      </c>
      <c r="B1660" s="97">
        <f>SUM(B1646:B1659)</f>
        <v>0</v>
      </c>
      <c r="C1660" s="96"/>
      <c r="D1660" s="97">
        <f t="shared" ref="D1660:F1660" si="437">SUM(D1646:D1659)</f>
        <v>0</v>
      </c>
      <c r="E1660" s="97">
        <f t="shared" si="437"/>
        <v>0</v>
      </c>
      <c r="F1660" s="97">
        <f t="shared" si="437"/>
        <v>0</v>
      </c>
      <c r="G1660" s="87"/>
      <c r="H1660" s="96"/>
      <c r="I1660" s="97">
        <f t="shared" ref="I1660:L1660" si="438">SUM(I1646:I1659)</f>
        <v>0</v>
      </c>
      <c r="J1660" s="98">
        <f t="shared" si="438"/>
        <v>0</v>
      </c>
      <c r="K1660" s="98">
        <f t="shared" si="438"/>
        <v>0</v>
      </c>
      <c r="L1660" s="98">
        <f t="shared" si="438"/>
        <v>0</v>
      </c>
    </row>
    <row r="1661" ht="15.75" customHeight="1">
      <c r="A1661" s="8"/>
      <c r="B1661" s="184"/>
      <c r="C1661" s="100"/>
      <c r="D1661" s="100"/>
      <c r="E1661" s="100"/>
      <c r="F1661" s="100"/>
      <c r="G1661" s="100"/>
      <c r="H1661" s="100"/>
      <c r="I1661" s="101" t="s">
        <v>496</v>
      </c>
      <c r="J1661" s="100"/>
      <c r="K1661" s="100"/>
      <c r="L1661" s="101" t="s">
        <v>497</v>
      </c>
    </row>
    <row r="1662" ht="15.75" customHeight="1">
      <c r="A1662" s="8"/>
      <c r="B1662" s="184"/>
      <c r="C1662" s="100"/>
      <c r="D1662" s="100"/>
      <c r="E1662" s="100"/>
      <c r="F1662" s="100"/>
      <c r="G1662" s="100"/>
      <c r="H1662" s="100"/>
      <c r="I1662" s="104">
        <f>G1658*A1644</f>
        <v>0</v>
      </c>
      <c r="J1662" s="100"/>
      <c r="K1662" s="100"/>
      <c r="L1662" s="104"/>
    </row>
    <row r="1663" ht="15.75" customHeight="1">
      <c r="A1663" s="8"/>
      <c r="B1663" s="184"/>
      <c r="C1663" s="100"/>
      <c r="D1663" s="100"/>
      <c r="E1663" s="100"/>
      <c r="F1663" s="100"/>
      <c r="G1663" s="100"/>
      <c r="H1663" s="100"/>
      <c r="I1663" s="107"/>
      <c r="J1663" s="100"/>
      <c r="K1663" s="100"/>
      <c r="L1663" s="107"/>
    </row>
    <row r="1664" ht="15.75" customHeight="1">
      <c r="A1664" s="8"/>
      <c r="B1664" s="34"/>
      <c r="C1664" s="8"/>
      <c r="D1664" s="8"/>
      <c r="E1664" s="8"/>
      <c r="F1664" s="8"/>
      <c r="G1664" s="8"/>
      <c r="H1664" s="8"/>
      <c r="I1664" s="8"/>
      <c r="J1664" s="8"/>
      <c r="K1664" s="8"/>
      <c r="L1664" s="8"/>
    </row>
    <row r="1665" ht="15.75" customHeight="1">
      <c r="A1665" s="66"/>
      <c r="B1665" s="75"/>
      <c r="C1665" s="75"/>
      <c r="D1665" s="75"/>
      <c r="E1665" s="75"/>
      <c r="F1665" s="75"/>
      <c r="G1665" s="75"/>
      <c r="H1665" s="75"/>
      <c r="I1665" s="75"/>
      <c r="J1665" s="75"/>
      <c r="K1665" s="75"/>
      <c r="L1665" s="76"/>
    </row>
    <row r="1666" ht="15.75" customHeight="1">
      <c r="A1666" s="78" t="s">
        <v>478</v>
      </c>
      <c r="B1666" s="79" t="s">
        <v>479</v>
      </c>
      <c r="C1666" s="75"/>
      <c r="D1666" s="76"/>
      <c r="E1666" s="80" t="s">
        <v>480</v>
      </c>
      <c r="F1666" s="75"/>
      <c r="G1666" s="76"/>
      <c r="H1666" s="79" t="s">
        <v>481</v>
      </c>
      <c r="I1666" s="75"/>
      <c r="J1666" s="75"/>
      <c r="K1666" s="75"/>
      <c r="L1666" s="76"/>
    </row>
    <row r="1667" ht="15.75" customHeight="1">
      <c r="A1667" s="177">
        <v>4.0</v>
      </c>
      <c r="B1667" s="82" t="s">
        <v>482</v>
      </c>
      <c r="C1667" s="82" t="s">
        <v>483</v>
      </c>
      <c r="D1667" s="82" t="s">
        <v>484</v>
      </c>
      <c r="E1667" s="82" t="s">
        <v>485</v>
      </c>
      <c r="F1667" s="82" t="s">
        <v>484</v>
      </c>
      <c r="G1667" s="82" t="s">
        <v>524</v>
      </c>
      <c r="H1667" s="82" t="s">
        <v>486</v>
      </c>
      <c r="I1667" s="82" t="s">
        <v>487</v>
      </c>
      <c r="J1667" s="147" t="s">
        <v>488</v>
      </c>
      <c r="K1667" s="85" t="s">
        <v>489</v>
      </c>
      <c r="L1667" s="85" t="s">
        <v>490</v>
      </c>
    </row>
    <row r="1668" ht="15.75" customHeight="1">
      <c r="A1668" s="86" t="s">
        <v>491</v>
      </c>
      <c r="B1668" s="87"/>
      <c r="C1668" s="87"/>
      <c r="D1668" s="87"/>
      <c r="E1668" s="87"/>
      <c r="F1668" s="87"/>
      <c r="G1668" s="87"/>
      <c r="H1668" s="87"/>
      <c r="I1668" s="87"/>
      <c r="J1668" s="115"/>
      <c r="K1668" s="87"/>
      <c r="L1668" s="87"/>
    </row>
    <row r="1669" ht="15.75" customHeight="1">
      <c r="A1669" s="2"/>
      <c r="B1669" s="89"/>
      <c r="C1669" s="89"/>
      <c r="D1669" s="18">
        <f t="shared" ref="D1669:D1682" si="439">C1669*B1669</f>
        <v>0</v>
      </c>
      <c r="E1669" s="18">
        <f>B1669*A1667</f>
        <v>0</v>
      </c>
      <c r="F1669" s="18">
        <f t="shared" ref="F1669:F1682" si="440">E1669*C1669</f>
        <v>0</v>
      </c>
      <c r="G1669" s="140">
        <v>0.0</v>
      </c>
      <c r="H1669" s="18"/>
      <c r="I1669" s="89">
        <f t="shared" ref="I1669:I1682" si="441">H1669*E1669</f>
        <v>0</v>
      </c>
      <c r="J1669" s="116"/>
      <c r="K1669" s="3">
        <f t="shared" ref="K1669:K1682" si="442">J1669*I1669</f>
        <v>0</v>
      </c>
      <c r="L1669" s="3"/>
    </row>
    <row r="1670" ht="15.75" customHeight="1">
      <c r="A1670" s="2"/>
      <c r="B1670" s="89"/>
      <c r="C1670" s="89"/>
      <c r="D1670" s="18">
        <f t="shared" si="439"/>
        <v>0</v>
      </c>
      <c r="E1670" s="18">
        <f>B1670*A1667</f>
        <v>0</v>
      </c>
      <c r="F1670" s="18">
        <f t="shared" si="440"/>
        <v>0</v>
      </c>
      <c r="G1670" s="87"/>
      <c r="H1670" s="18"/>
      <c r="I1670" s="89">
        <f t="shared" si="441"/>
        <v>0</v>
      </c>
      <c r="J1670" s="116"/>
      <c r="K1670" s="3">
        <f t="shared" si="442"/>
        <v>0</v>
      </c>
      <c r="L1670" s="3"/>
    </row>
    <row r="1671" ht="15.75" customHeight="1">
      <c r="A1671" s="2"/>
      <c r="B1671" s="18"/>
      <c r="C1671" s="18"/>
      <c r="D1671" s="18">
        <f t="shared" si="439"/>
        <v>0</v>
      </c>
      <c r="E1671" s="18">
        <f>B1671*A1667</f>
        <v>0</v>
      </c>
      <c r="F1671" s="18">
        <f t="shared" si="440"/>
        <v>0</v>
      </c>
      <c r="G1671" s="148" t="s">
        <v>527</v>
      </c>
      <c r="H1671" s="18"/>
      <c r="I1671" s="89">
        <f t="shared" si="441"/>
        <v>0</v>
      </c>
      <c r="J1671" s="116"/>
      <c r="K1671" s="3">
        <f t="shared" si="442"/>
        <v>0</v>
      </c>
      <c r="L1671" s="3"/>
    </row>
    <row r="1672" ht="15.75" customHeight="1">
      <c r="A1672" s="2"/>
      <c r="B1672" s="18"/>
      <c r="C1672" s="18"/>
      <c r="D1672" s="18">
        <f t="shared" si="439"/>
        <v>0</v>
      </c>
      <c r="E1672" s="18">
        <f>B1672*A1667</f>
        <v>0</v>
      </c>
      <c r="F1672" s="18">
        <f t="shared" si="440"/>
        <v>0</v>
      </c>
      <c r="G1672" s="142"/>
      <c r="H1672" s="18"/>
      <c r="I1672" s="89">
        <f t="shared" si="441"/>
        <v>0</v>
      </c>
      <c r="J1672" s="116"/>
      <c r="K1672" s="3">
        <f t="shared" si="442"/>
        <v>0</v>
      </c>
      <c r="L1672" s="3"/>
    </row>
    <row r="1673" ht="15.75" customHeight="1">
      <c r="A1673" s="2"/>
      <c r="B1673" s="18"/>
      <c r="C1673" s="18"/>
      <c r="D1673" s="18">
        <f t="shared" si="439"/>
        <v>0</v>
      </c>
      <c r="E1673" s="18">
        <f>B1673*A1667</f>
        <v>0</v>
      </c>
      <c r="F1673" s="18">
        <f t="shared" si="440"/>
        <v>0</v>
      </c>
      <c r="G1673" s="142"/>
      <c r="H1673" s="18"/>
      <c r="I1673" s="89">
        <f t="shared" si="441"/>
        <v>0</v>
      </c>
      <c r="J1673" s="116"/>
      <c r="K1673" s="3">
        <f t="shared" si="442"/>
        <v>0</v>
      </c>
      <c r="L1673" s="3"/>
    </row>
    <row r="1674" ht="15.75" customHeight="1">
      <c r="A1674" s="2"/>
      <c r="B1674" s="18"/>
      <c r="C1674" s="18"/>
      <c r="D1674" s="18">
        <f t="shared" si="439"/>
        <v>0</v>
      </c>
      <c r="E1674" s="18">
        <f>B1674*A1667</f>
        <v>0</v>
      </c>
      <c r="F1674" s="18">
        <f t="shared" si="440"/>
        <v>0</v>
      </c>
      <c r="G1674" s="87"/>
      <c r="H1674" s="18"/>
      <c r="I1674" s="89">
        <f t="shared" si="441"/>
        <v>0</v>
      </c>
      <c r="J1674" s="116"/>
      <c r="K1674" s="3">
        <f t="shared" si="442"/>
        <v>0</v>
      </c>
      <c r="L1674" s="3"/>
    </row>
    <row r="1675" ht="15.75" customHeight="1">
      <c r="A1675" s="2"/>
      <c r="B1675" s="18"/>
      <c r="C1675" s="18"/>
      <c r="D1675" s="18">
        <f t="shared" si="439"/>
        <v>0</v>
      </c>
      <c r="E1675" s="18">
        <f>B1675*A1667</f>
        <v>0</v>
      </c>
      <c r="F1675" s="18">
        <f t="shared" si="440"/>
        <v>0</v>
      </c>
      <c r="G1675" s="59"/>
      <c r="H1675" s="18"/>
      <c r="I1675" s="89">
        <f t="shared" si="441"/>
        <v>0</v>
      </c>
      <c r="J1675" s="116"/>
      <c r="K1675" s="3">
        <f t="shared" si="442"/>
        <v>0</v>
      </c>
      <c r="L1675" s="3"/>
    </row>
    <row r="1676" ht="15.75" customHeight="1">
      <c r="A1676" s="2"/>
      <c r="B1676" s="89"/>
      <c r="C1676" s="89"/>
      <c r="D1676" s="18">
        <f t="shared" si="439"/>
        <v>0</v>
      </c>
      <c r="E1676" s="18">
        <f>B1676*A1667</f>
        <v>0</v>
      </c>
      <c r="F1676" s="18">
        <f t="shared" si="440"/>
        <v>0</v>
      </c>
      <c r="G1676" s="148" t="s">
        <v>528</v>
      </c>
      <c r="H1676" s="18"/>
      <c r="I1676" s="89">
        <f t="shared" si="441"/>
        <v>0</v>
      </c>
      <c r="J1676" s="116"/>
      <c r="K1676" s="3">
        <f t="shared" si="442"/>
        <v>0</v>
      </c>
      <c r="L1676" s="3"/>
    </row>
    <row r="1677" ht="15.75" customHeight="1">
      <c r="A1677" s="2"/>
      <c r="B1677" s="89"/>
      <c r="C1677" s="89"/>
      <c r="D1677" s="18">
        <f t="shared" si="439"/>
        <v>0</v>
      </c>
      <c r="E1677" s="18">
        <f>B1677*A1667</f>
        <v>0</v>
      </c>
      <c r="F1677" s="18">
        <f t="shared" si="440"/>
        <v>0</v>
      </c>
      <c r="G1677" s="142"/>
      <c r="H1677" s="18"/>
      <c r="I1677" s="89">
        <f t="shared" si="441"/>
        <v>0</v>
      </c>
      <c r="J1677" s="116"/>
      <c r="K1677" s="3">
        <f t="shared" si="442"/>
        <v>0</v>
      </c>
      <c r="L1677" s="3"/>
    </row>
    <row r="1678" ht="15.75" customHeight="1">
      <c r="A1678" s="1"/>
      <c r="B1678" s="89"/>
      <c r="C1678" s="89"/>
      <c r="D1678" s="18">
        <f t="shared" si="439"/>
        <v>0</v>
      </c>
      <c r="E1678" s="18">
        <f>B1678*A1667</f>
        <v>0</v>
      </c>
      <c r="F1678" s="18">
        <f t="shared" si="440"/>
        <v>0</v>
      </c>
      <c r="G1678" s="142"/>
      <c r="H1678" s="18"/>
      <c r="I1678" s="89">
        <f t="shared" si="441"/>
        <v>0</v>
      </c>
      <c r="J1678" s="116"/>
      <c r="K1678" s="3">
        <f t="shared" si="442"/>
        <v>0</v>
      </c>
      <c r="L1678" s="3"/>
    </row>
    <row r="1679" ht="15.75" customHeight="1">
      <c r="A1679" s="1"/>
      <c r="B1679" s="89"/>
      <c r="C1679" s="89"/>
      <c r="D1679" s="18">
        <f t="shared" si="439"/>
        <v>0</v>
      </c>
      <c r="E1679" s="18">
        <f>B1679*A1667</f>
        <v>0</v>
      </c>
      <c r="F1679" s="18">
        <f t="shared" si="440"/>
        <v>0</v>
      </c>
      <c r="G1679" s="142"/>
      <c r="H1679" s="18"/>
      <c r="I1679" s="89">
        <f t="shared" si="441"/>
        <v>0</v>
      </c>
      <c r="J1679" s="116"/>
      <c r="K1679" s="3">
        <f t="shared" si="442"/>
        <v>0</v>
      </c>
      <c r="L1679" s="3"/>
    </row>
    <row r="1680" ht="15.75" customHeight="1">
      <c r="A1680" s="31"/>
      <c r="B1680" s="89"/>
      <c r="C1680" s="89"/>
      <c r="D1680" s="95">
        <f t="shared" si="439"/>
        <v>0</v>
      </c>
      <c r="E1680" s="95">
        <f>B1680*A1667</f>
        <v>0</v>
      </c>
      <c r="F1680" s="18">
        <f t="shared" si="440"/>
        <v>0</v>
      </c>
      <c r="G1680" s="87"/>
      <c r="H1680" s="18"/>
      <c r="I1680" s="89">
        <f t="shared" si="441"/>
        <v>0</v>
      </c>
      <c r="J1680" s="118"/>
      <c r="K1680" s="3">
        <f t="shared" si="442"/>
        <v>0</v>
      </c>
      <c r="L1680" s="3"/>
    </row>
    <row r="1681" ht="15.75" customHeight="1">
      <c r="A1681" s="31"/>
      <c r="B1681" s="89"/>
      <c r="C1681" s="89"/>
      <c r="D1681" s="18">
        <f t="shared" si="439"/>
        <v>0</v>
      </c>
      <c r="E1681" s="18">
        <f>B1681*A1667</f>
        <v>0</v>
      </c>
      <c r="F1681" s="18">
        <f t="shared" si="440"/>
        <v>0</v>
      </c>
      <c r="G1681" s="143">
        <f>F1683/A1667</f>
        <v>0</v>
      </c>
      <c r="H1681" s="18"/>
      <c r="I1681" s="89">
        <f t="shared" si="441"/>
        <v>0</v>
      </c>
      <c r="J1681" s="3"/>
      <c r="K1681" s="3">
        <f t="shared" si="442"/>
        <v>0</v>
      </c>
      <c r="L1681" s="3"/>
    </row>
    <row r="1682" ht="15.75" customHeight="1">
      <c r="A1682" s="31"/>
      <c r="B1682" s="89"/>
      <c r="C1682" s="89"/>
      <c r="D1682" s="18">
        <f t="shared" si="439"/>
        <v>0</v>
      </c>
      <c r="E1682" s="18">
        <f>B1682*A1667</f>
        <v>0</v>
      </c>
      <c r="F1682" s="18">
        <f t="shared" si="440"/>
        <v>0</v>
      </c>
      <c r="G1682" s="142"/>
      <c r="H1682" s="18"/>
      <c r="I1682" s="89">
        <f t="shared" si="441"/>
        <v>0</v>
      </c>
      <c r="J1682" s="3"/>
      <c r="K1682" s="3">
        <f t="shared" si="442"/>
        <v>0</v>
      </c>
      <c r="L1682" s="3"/>
    </row>
    <row r="1683" ht="15.75" customHeight="1">
      <c r="A1683" s="4" t="s">
        <v>495</v>
      </c>
      <c r="B1683" s="97">
        <f>SUM(B1669:B1682)</f>
        <v>0</v>
      </c>
      <c r="C1683" s="96"/>
      <c r="D1683" s="97">
        <f t="shared" ref="D1683:F1683" si="443">SUM(D1669:D1682)</f>
        <v>0</v>
      </c>
      <c r="E1683" s="97">
        <f t="shared" si="443"/>
        <v>0</v>
      </c>
      <c r="F1683" s="97">
        <f t="shared" si="443"/>
        <v>0</v>
      </c>
      <c r="G1683" s="87"/>
      <c r="H1683" s="96"/>
      <c r="I1683" s="97">
        <f t="shared" ref="I1683:L1683" si="444">SUM(I1669:I1682)</f>
        <v>0</v>
      </c>
      <c r="J1683" s="98">
        <f t="shared" si="444"/>
        <v>0</v>
      </c>
      <c r="K1683" s="98">
        <f t="shared" si="444"/>
        <v>0</v>
      </c>
      <c r="L1683" s="98">
        <f t="shared" si="444"/>
        <v>0</v>
      </c>
    </row>
    <row r="1684" ht="15.75" customHeight="1">
      <c r="A1684" s="8"/>
      <c r="B1684" s="184"/>
      <c r="C1684" s="100"/>
      <c r="D1684" s="100"/>
      <c r="E1684" s="100"/>
      <c r="F1684" s="100"/>
      <c r="G1684" s="100"/>
      <c r="H1684" s="100"/>
      <c r="I1684" s="101" t="s">
        <v>496</v>
      </c>
      <c r="J1684" s="100"/>
      <c r="K1684" s="100"/>
      <c r="L1684" s="101" t="s">
        <v>497</v>
      </c>
    </row>
    <row r="1685" ht="15.75" customHeight="1">
      <c r="A1685" s="8"/>
      <c r="B1685" s="184"/>
      <c r="C1685" s="100"/>
      <c r="D1685" s="100"/>
      <c r="E1685" s="100"/>
      <c r="F1685" s="100"/>
      <c r="G1685" s="100"/>
      <c r="H1685" s="100"/>
      <c r="I1685" s="104">
        <f>G1681*A1667</f>
        <v>0</v>
      </c>
      <c r="J1685" s="100"/>
      <c r="K1685" s="100"/>
      <c r="L1685" s="104"/>
    </row>
    <row r="1686" ht="15.75" customHeight="1">
      <c r="A1686" s="8"/>
      <c r="B1686" s="34"/>
      <c r="C1686" s="8"/>
      <c r="D1686" s="8"/>
      <c r="E1686" s="8"/>
      <c r="F1686" s="8"/>
      <c r="G1686" s="8"/>
      <c r="H1686" s="8"/>
      <c r="I1686" s="8"/>
      <c r="J1686" s="8"/>
      <c r="K1686" s="8"/>
      <c r="L1686" s="8"/>
    </row>
    <row r="1687" ht="15.75" customHeight="1">
      <c r="A1687" s="8"/>
      <c r="B1687" s="34"/>
      <c r="C1687" s="8"/>
      <c r="D1687" s="8"/>
      <c r="E1687" s="8"/>
      <c r="F1687" s="8"/>
      <c r="G1687" s="8"/>
      <c r="H1687" s="8"/>
      <c r="I1687" s="8"/>
      <c r="J1687" s="8"/>
      <c r="K1687" s="8"/>
      <c r="L1687" s="8"/>
    </row>
    <row r="1688" ht="15.75" customHeight="1">
      <c r="A1688" s="66"/>
      <c r="B1688" s="75"/>
      <c r="C1688" s="75"/>
      <c r="D1688" s="75"/>
      <c r="E1688" s="75"/>
      <c r="F1688" s="75"/>
      <c r="G1688" s="75"/>
      <c r="H1688" s="75"/>
      <c r="I1688" s="75"/>
      <c r="J1688" s="75"/>
      <c r="K1688" s="75"/>
      <c r="L1688" s="76"/>
    </row>
    <row r="1689" ht="15.75" customHeight="1">
      <c r="A1689" s="78" t="s">
        <v>478</v>
      </c>
      <c r="B1689" s="79" t="s">
        <v>479</v>
      </c>
      <c r="C1689" s="75"/>
      <c r="D1689" s="76"/>
      <c r="E1689" s="80" t="s">
        <v>480</v>
      </c>
      <c r="F1689" s="75"/>
      <c r="G1689" s="76"/>
      <c r="H1689" s="79" t="s">
        <v>481</v>
      </c>
      <c r="I1689" s="75"/>
      <c r="J1689" s="75"/>
      <c r="K1689" s="75"/>
      <c r="L1689" s="76"/>
    </row>
    <row r="1690" ht="15.75" customHeight="1">
      <c r="A1690" s="177">
        <v>4.0</v>
      </c>
      <c r="B1690" s="82" t="s">
        <v>482</v>
      </c>
      <c r="C1690" s="82" t="s">
        <v>483</v>
      </c>
      <c r="D1690" s="82" t="s">
        <v>484</v>
      </c>
      <c r="E1690" s="82" t="s">
        <v>485</v>
      </c>
      <c r="F1690" s="82" t="s">
        <v>484</v>
      </c>
      <c r="G1690" s="82" t="s">
        <v>524</v>
      </c>
      <c r="H1690" s="82" t="s">
        <v>486</v>
      </c>
      <c r="I1690" s="82" t="s">
        <v>487</v>
      </c>
      <c r="J1690" s="147" t="s">
        <v>488</v>
      </c>
      <c r="K1690" s="85" t="s">
        <v>489</v>
      </c>
      <c r="L1690" s="85" t="s">
        <v>490</v>
      </c>
    </row>
    <row r="1691" ht="15.75" customHeight="1">
      <c r="A1691" s="86" t="s">
        <v>491</v>
      </c>
      <c r="B1691" s="87"/>
      <c r="C1691" s="87"/>
      <c r="D1691" s="87"/>
      <c r="E1691" s="87"/>
      <c r="F1691" s="87"/>
      <c r="G1691" s="87"/>
      <c r="H1691" s="87"/>
      <c r="I1691" s="87"/>
      <c r="J1691" s="115"/>
      <c r="K1691" s="87"/>
      <c r="L1691" s="87"/>
    </row>
    <row r="1692" ht="15.75" customHeight="1">
      <c r="A1692" s="2"/>
      <c r="B1692" s="89"/>
      <c r="C1692" s="89"/>
      <c r="D1692" s="18">
        <f t="shared" ref="D1692:D1705" si="445">C1692*B1692</f>
        <v>0</v>
      </c>
      <c r="E1692" s="18">
        <f>B1692*A1690</f>
        <v>0</v>
      </c>
      <c r="F1692" s="18">
        <f t="shared" ref="F1692:F1705" si="446">E1692*C1692</f>
        <v>0</v>
      </c>
      <c r="G1692" s="140">
        <v>0.0</v>
      </c>
      <c r="H1692" s="18"/>
      <c r="I1692" s="89">
        <f t="shared" ref="I1692:I1705" si="447">H1692*E1692</f>
        <v>0</v>
      </c>
      <c r="J1692" s="116"/>
      <c r="K1692" s="3">
        <f t="shared" ref="K1692:K1705" si="448">J1692*I1692</f>
        <v>0</v>
      </c>
      <c r="L1692" s="3"/>
    </row>
    <row r="1693" ht="15.75" customHeight="1">
      <c r="A1693" s="2"/>
      <c r="B1693" s="89"/>
      <c r="C1693" s="89"/>
      <c r="D1693" s="18">
        <f t="shared" si="445"/>
        <v>0</v>
      </c>
      <c r="E1693" s="18">
        <f>B1693*A1690</f>
        <v>0</v>
      </c>
      <c r="F1693" s="18">
        <f t="shared" si="446"/>
        <v>0</v>
      </c>
      <c r="G1693" s="87"/>
      <c r="H1693" s="18"/>
      <c r="I1693" s="89">
        <f t="shared" si="447"/>
        <v>0</v>
      </c>
      <c r="J1693" s="116"/>
      <c r="K1693" s="3">
        <f t="shared" si="448"/>
        <v>0</v>
      </c>
      <c r="L1693" s="3"/>
    </row>
    <row r="1694" ht="15.75" customHeight="1">
      <c r="A1694" s="2"/>
      <c r="B1694" s="18"/>
      <c r="C1694" s="18"/>
      <c r="D1694" s="18">
        <f t="shared" si="445"/>
        <v>0</v>
      </c>
      <c r="E1694" s="18">
        <f>B1694*A1690</f>
        <v>0</v>
      </c>
      <c r="F1694" s="18">
        <f t="shared" si="446"/>
        <v>0</v>
      </c>
      <c r="G1694" s="148" t="s">
        <v>527</v>
      </c>
      <c r="H1694" s="18"/>
      <c r="I1694" s="89">
        <f t="shared" si="447"/>
        <v>0</v>
      </c>
      <c r="J1694" s="116"/>
      <c r="K1694" s="3">
        <f t="shared" si="448"/>
        <v>0</v>
      </c>
      <c r="L1694" s="3"/>
    </row>
    <row r="1695" ht="15.75" customHeight="1">
      <c r="A1695" s="2"/>
      <c r="B1695" s="18"/>
      <c r="C1695" s="18"/>
      <c r="D1695" s="18">
        <f t="shared" si="445"/>
        <v>0</v>
      </c>
      <c r="E1695" s="18">
        <f>B1695*A1690</f>
        <v>0</v>
      </c>
      <c r="F1695" s="18">
        <f t="shared" si="446"/>
        <v>0</v>
      </c>
      <c r="G1695" s="142"/>
      <c r="H1695" s="18"/>
      <c r="I1695" s="89">
        <f t="shared" si="447"/>
        <v>0</v>
      </c>
      <c r="J1695" s="116"/>
      <c r="K1695" s="3">
        <f t="shared" si="448"/>
        <v>0</v>
      </c>
      <c r="L1695" s="3"/>
    </row>
    <row r="1696" ht="15.75" customHeight="1">
      <c r="A1696" s="2"/>
      <c r="B1696" s="18"/>
      <c r="C1696" s="18"/>
      <c r="D1696" s="18">
        <f t="shared" si="445"/>
        <v>0</v>
      </c>
      <c r="E1696" s="18">
        <f>B1696*A1690</f>
        <v>0</v>
      </c>
      <c r="F1696" s="18">
        <f t="shared" si="446"/>
        <v>0</v>
      </c>
      <c r="G1696" s="142"/>
      <c r="H1696" s="18"/>
      <c r="I1696" s="89">
        <f t="shared" si="447"/>
        <v>0</v>
      </c>
      <c r="J1696" s="116"/>
      <c r="K1696" s="3">
        <f t="shared" si="448"/>
        <v>0</v>
      </c>
      <c r="L1696" s="3"/>
    </row>
    <row r="1697" ht="15.75" customHeight="1">
      <c r="A1697" s="2"/>
      <c r="B1697" s="18"/>
      <c r="C1697" s="18"/>
      <c r="D1697" s="18">
        <f t="shared" si="445"/>
        <v>0</v>
      </c>
      <c r="E1697" s="18">
        <f>B1697*A1690</f>
        <v>0</v>
      </c>
      <c r="F1697" s="18">
        <f t="shared" si="446"/>
        <v>0</v>
      </c>
      <c r="G1697" s="87"/>
      <c r="H1697" s="18"/>
      <c r="I1697" s="89">
        <f t="shared" si="447"/>
        <v>0</v>
      </c>
      <c r="J1697" s="116"/>
      <c r="K1697" s="3">
        <f t="shared" si="448"/>
        <v>0</v>
      </c>
      <c r="L1697" s="3"/>
    </row>
    <row r="1698" ht="15.75" customHeight="1">
      <c r="A1698" s="2"/>
      <c r="B1698" s="18"/>
      <c r="C1698" s="18"/>
      <c r="D1698" s="18">
        <f t="shared" si="445"/>
        <v>0</v>
      </c>
      <c r="E1698" s="18">
        <f>B1698*A1690</f>
        <v>0</v>
      </c>
      <c r="F1698" s="18">
        <f t="shared" si="446"/>
        <v>0</v>
      </c>
      <c r="G1698" s="59"/>
      <c r="H1698" s="18"/>
      <c r="I1698" s="89">
        <f t="shared" si="447"/>
        <v>0</v>
      </c>
      <c r="J1698" s="116"/>
      <c r="K1698" s="3">
        <f t="shared" si="448"/>
        <v>0</v>
      </c>
      <c r="L1698" s="3"/>
    </row>
    <row r="1699" ht="15.75" customHeight="1">
      <c r="A1699" s="2"/>
      <c r="B1699" s="89"/>
      <c r="C1699" s="89"/>
      <c r="D1699" s="18">
        <f t="shared" si="445"/>
        <v>0</v>
      </c>
      <c r="E1699" s="18">
        <f>B1699*A1690</f>
        <v>0</v>
      </c>
      <c r="F1699" s="18">
        <f t="shared" si="446"/>
        <v>0</v>
      </c>
      <c r="G1699" s="148" t="s">
        <v>528</v>
      </c>
      <c r="H1699" s="18"/>
      <c r="I1699" s="89">
        <f t="shared" si="447"/>
        <v>0</v>
      </c>
      <c r="J1699" s="116"/>
      <c r="K1699" s="3">
        <f t="shared" si="448"/>
        <v>0</v>
      </c>
      <c r="L1699" s="3"/>
    </row>
    <row r="1700" ht="15.75" customHeight="1">
      <c r="A1700" s="2"/>
      <c r="B1700" s="89"/>
      <c r="C1700" s="89"/>
      <c r="D1700" s="18">
        <f t="shared" si="445"/>
        <v>0</v>
      </c>
      <c r="E1700" s="18">
        <f>B1700*A1690</f>
        <v>0</v>
      </c>
      <c r="F1700" s="18">
        <f t="shared" si="446"/>
        <v>0</v>
      </c>
      <c r="G1700" s="142"/>
      <c r="H1700" s="18"/>
      <c r="I1700" s="89">
        <f t="shared" si="447"/>
        <v>0</v>
      </c>
      <c r="J1700" s="116"/>
      <c r="K1700" s="3">
        <f t="shared" si="448"/>
        <v>0</v>
      </c>
      <c r="L1700" s="3"/>
    </row>
    <row r="1701" ht="15.75" customHeight="1">
      <c r="A1701" s="1"/>
      <c r="B1701" s="89"/>
      <c r="C1701" s="89"/>
      <c r="D1701" s="18">
        <f t="shared" si="445"/>
        <v>0</v>
      </c>
      <c r="E1701" s="18">
        <f>B1701*A1690</f>
        <v>0</v>
      </c>
      <c r="F1701" s="18">
        <f t="shared" si="446"/>
        <v>0</v>
      </c>
      <c r="G1701" s="142"/>
      <c r="H1701" s="18"/>
      <c r="I1701" s="89">
        <f t="shared" si="447"/>
        <v>0</v>
      </c>
      <c r="J1701" s="116"/>
      <c r="K1701" s="3">
        <f t="shared" si="448"/>
        <v>0</v>
      </c>
      <c r="L1701" s="3"/>
    </row>
    <row r="1702" ht="15.75" customHeight="1">
      <c r="A1702" s="1"/>
      <c r="B1702" s="89"/>
      <c r="C1702" s="89"/>
      <c r="D1702" s="18">
        <f t="shared" si="445"/>
        <v>0</v>
      </c>
      <c r="E1702" s="18">
        <f>B1702*A1690</f>
        <v>0</v>
      </c>
      <c r="F1702" s="18">
        <f t="shared" si="446"/>
        <v>0</v>
      </c>
      <c r="G1702" s="142"/>
      <c r="H1702" s="18"/>
      <c r="I1702" s="89">
        <f t="shared" si="447"/>
        <v>0</v>
      </c>
      <c r="J1702" s="116"/>
      <c r="K1702" s="3">
        <f t="shared" si="448"/>
        <v>0</v>
      </c>
      <c r="L1702" s="3"/>
    </row>
    <row r="1703" ht="15.75" customHeight="1">
      <c r="A1703" s="31"/>
      <c r="B1703" s="89"/>
      <c r="C1703" s="89"/>
      <c r="D1703" s="95">
        <f t="shared" si="445"/>
        <v>0</v>
      </c>
      <c r="E1703" s="95">
        <f>B1703*A1690</f>
        <v>0</v>
      </c>
      <c r="F1703" s="18">
        <f t="shared" si="446"/>
        <v>0</v>
      </c>
      <c r="G1703" s="87"/>
      <c r="H1703" s="18"/>
      <c r="I1703" s="89">
        <f t="shared" si="447"/>
        <v>0</v>
      </c>
      <c r="J1703" s="118"/>
      <c r="K1703" s="3">
        <f t="shared" si="448"/>
        <v>0</v>
      </c>
      <c r="L1703" s="3"/>
    </row>
    <row r="1704" ht="15.75" customHeight="1">
      <c r="A1704" s="31"/>
      <c r="B1704" s="89"/>
      <c r="C1704" s="89"/>
      <c r="D1704" s="18">
        <f t="shared" si="445"/>
        <v>0</v>
      </c>
      <c r="E1704" s="18">
        <f>B1704*A1690</f>
        <v>0</v>
      </c>
      <c r="F1704" s="18">
        <f t="shared" si="446"/>
        <v>0</v>
      </c>
      <c r="G1704" s="143">
        <f>F1706/A1690</f>
        <v>0</v>
      </c>
      <c r="H1704" s="18"/>
      <c r="I1704" s="89">
        <f t="shared" si="447"/>
        <v>0</v>
      </c>
      <c r="J1704" s="3"/>
      <c r="K1704" s="3">
        <f t="shared" si="448"/>
        <v>0</v>
      </c>
      <c r="L1704" s="3"/>
    </row>
    <row r="1705" ht="15.75" customHeight="1">
      <c r="A1705" s="31"/>
      <c r="B1705" s="89"/>
      <c r="C1705" s="89"/>
      <c r="D1705" s="18">
        <f t="shared" si="445"/>
        <v>0</v>
      </c>
      <c r="E1705" s="18">
        <f>B1705*A1690</f>
        <v>0</v>
      </c>
      <c r="F1705" s="18">
        <f t="shared" si="446"/>
        <v>0</v>
      </c>
      <c r="G1705" s="142"/>
      <c r="H1705" s="18"/>
      <c r="I1705" s="89">
        <f t="shared" si="447"/>
        <v>0</v>
      </c>
      <c r="J1705" s="3"/>
      <c r="K1705" s="3">
        <f t="shared" si="448"/>
        <v>0</v>
      </c>
      <c r="L1705" s="3"/>
    </row>
    <row r="1706" ht="15.75" customHeight="1">
      <c r="A1706" s="4" t="s">
        <v>495</v>
      </c>
      <c r="B1706" s="97">
        <f>SUM(B1692:B1705)</f>
        <v>0</v>
      </c>
      <c r="C1706" s="96"/>
      <c r="D1706" s="97">
        <f t="shared" ref="D1706:F1706" si="449">SUM(D1692:D1705)</f>
        <v>0</v>
      </c>
      <c r="E1706" s="97">
        <f t="shared" si="449"/>
        <v>0</v>
      </c>
      <c r="F1706" s="97">
        <f t="shared" si="449"/>
        <v>0</v>
      </c>
      <c r="G1706" s="87"/>
      <c r="H1706" s="96"/>
      <c r="I1706" s="97">
        <f t="shared" ref="I1706:L1706" si="450">SUM(I1692:I1705)</f>
        <v>0</v>
      </c>
      <c r="J1706" s="98">
        <f t="shared" si="450"/>
        <v>0</v>
      </c>
      <c r="K1706" s="98">
        <f t="shared" si="450"/>
        <v>0</v>
      </c>
      <c r="L1706" s="98">
        <f t="shared" si="450"/>
        <v>0</v>
      </c>
    </row>
    <row r="1707" ht="15.75" customHeight="1">
      <c r="A1707" s="8"/>
      <c r="B1707" s="184"/>
      <c r="C1707" s="100"/>
      <c r="D1707" s="100"/>
      <c r="E1707" s="100"/>
      <c r="F1707" s="100"/>
      <c r="G1707" s="100"/>
      <c r="H1707" s="100"/>
      <c r="I1707" s="101" t="s">
        <v>496</v>
      </c>
      <c r="J1707" s="100"/>
      <c r="K1707" s="100"/>
      <c r="L1707" s="101" t="s">
        <v>497</v>
      </c>
    </row>
    <row r="1708" ht="15.75" customHeight="1">
      <c r="A1708" s="8"/>
      <c r="B1708" s="184"/>
      <c r="C1708" s="100"/>
      <c r="D1708" s="100"/>
      <c r="E1708" s="100"/>
      <c r="F1708" s="100"/>
      <c r="G1708" s="100"/>
      <c r="H1708" s="100"/>
      <c r="I1708" s="104">
        <f>G1704*A1690</f>
        <v>0</v>
      </c>
      <c r="J1708" s="100"/>
      <c r="K1708" s="100"/>
      <c r="L1708" s="104"/>
    </row>
  </sheetData>
  <mergeCells count="1410">
    <mergeCell ref="B49:B50"/>
    <mergeCell ref="C49:C50"/>
    <mergeCell ref="G49:G50"/>
    <mergeCell ref="I49:I50"/>
    <mergeCell ref="H49:H50"/>
    <mergeCell ref="J49:J50"/>
    <mergeCell ref="K49:K50"/>
    <mergeCell ref="F49:F50"/>
    <mergeCell ref="G51:G52"/>
    <mergeCell ref="A47:L47"/>
    <mergeCell ref="H48:L48"/>
    <mergeCell ref="G53:G56"/>
    <mergeCell ref="B48:D48"/>
    <mergeCell ref="D49:D50"/>
    <mergeCell ref="L49:L50"/>
    <mergeCell ref="F141:F142"/>
    <mergeCell ref="E141:E142"/>
    <mergeCell ref="E118:E119"/>
    <mergeCell ref="E164:E165"/>
    <mergeCell ref="D141:D142"/>
    <mergeCell ref="D164:D165"/>
    <mergeCell ref="F256:F257"/>
    <mergeCell ref="E256:E257"/>
    <mergeCell ref="F95:F96"/>
    <mergeCell ref="E95:E96"/>
    <mergeCell ref="D256:D257"/>
    <mergeCell ref="C187:C188"/>
    <mergeCell ref="F118:F119"/>
    <mergeCell ref="C141:C142"/>
    <mergeCell ref="D118:D119"/>
    <mergeCell ref="B141:B142"/>
    <mergeCell ref="G141:G142"/>
    <mergeCell ref="L141:L142"/>
    <mergeCell ref="K141:K142"/>
    <mergeCell ref="I118:I119"/>
    <mergeCell ref="H118:H119"/>
    <mergeCell ref="I164:I165"/>
    <mergeCell ref="J164:J165"/>
    <mergeCell ref="H164:H165"/>
    <mergeCell ref="A162:L162"/>
    <mergeCell ref="B140:D140"/>
    <mergeCell ref="H255:L255"/>
    <mergeCell ref="B255:D255"/>
    <mergeCell ref="J256:J257"/>
    <mergeCell ref="G247:G249"/>
    <mergeCell ref="G256:G257"/>
    <mergeCell ref="K233:K234"/>
    <mergeCell ref="L233:L234"/>
    <mergeCell ref="L256:L257"/>
    <mergeCell ref="A254:L254"/>
    <mergeCell ref="A231:L231"/>
    <mergeCell ref="K256:K257"/>
    <mergeCell ref="E232:G232"/>
    <mergeCell ref="G242:G246"/>
    <mergeCell ref="I256:I257"/>
    <mergeCell ref="H256:H257"/>
    <mergeCell ref="G196:G200"/>
    <mergeCell ref="G201:G203"/>
    <mergeCell ref="G191:G194"/>
    <mergeCell ref="G189:G190"/>
    <mergeCell ref="J210:J211"/>
    <mergeCell ref="J187:J188"/>
    <mergeCell ref="H186:L186"/>
    <mergeCell ref="L187:L188"/>
    <mergeCell ref="K187:K188"/>
    <mergeCell ref="H187:H188"/>
    <mergeCell ref="B209:D209"/>
    <mergeCell ref="H209:L209"/>
    <mergeCell ref="A185:L185"/>
    <mergeCell ref="A208:L208"/>
    <mergeCell ref="D210:D211"/>
    <mergeCell ref="C210:C211"/>
    <mergeCell ref="B210:B211"/>
    <mergeCell ref="G212:G213"/>
    <mergeCell ref="L210:L211"/>
    <mergeCell ref="H210:H211"/>
    <mergeCell ref="K164:K165"/>
    <mergeCell ref="L164:L165"/>
    <mergeCell ref="A277:L277"/>
    <mergeCell ref="H278:L278"/>
    <mergeCell ref="I279:I280"/>
    <mergeCell ref="H279:H280"/>
    <mergeCell ref="L279:L280"/>
    <mergeCell ref="E278:G278"/>
    <mergeCell ref="B117:D117"/>
    <mergeCell ref="E117:G117"/>
    <mergeCell ref="C164:C165"/>
    <mergeCell ref="B164:B165"/>
    <mergeCell ref="I72:I73"/>
    <mergeCell ref="H71:L71"/>
    <mergeCell ref="G76:G79"/>
    <mergeCell ref="B94:D94"/>
    <mergeCell ref="H94:L94"/>
    <mergeCell ref="B72:B73"/>
    <mergeCell ref="C72:C73"/>
    <mergeCell ref="L72:L73"/>
    <mergeCell ref="K72:K73"/>
    <mergeCell ref="E255:G255"/>
    <mergeCell ref="G237:G240"/>
    <mergeCell ref="G258:G259"/>
    <mergeCell ref="G265:G269"/>
    <mergeCell ref="G260:G263"/>
    <mergeCell ref="G270:G272"/>
    <mergeCell ref="G304:G305"/>
    <mergeCell ref="G288:G292"/>
    <mergeCell ref="G293:G295"/>
    <mergeCell ref="K325:K326"/>
    <mergeCell ref="J325:J326"/>
    <mergeCell ref="K279:K280"/>
    <mergeCell ref="J279:J280"/>
    <mergeCell ref="F325:F326"/>
    <mergeCell ref="E325:E326"/>
    <mergeCell ref="G283:G286"/>
    <mergeCell ref="B301:D301"/>
    <mergeCell ref="E301:G301"/>
    <mergeCell ref="G281:G282"/>
    <mergeCell ref="G279:G280"/>
    <mergeCell ref="C302:C303"/>
    <mergeCell ref="E302:E303"/>
    <mergeCell ref="A300:L300"/>
    <mergeCell ref="H301:L301"/>
    <mergeCell ref="L302:L303"/>
    <mergeCell ref="K302:K303"/>
    <mergeCell ref="J302:J303"/>
    <mergeCell ref="H302:H303"/>
    <mergeCell ref="I302:I303"/>
    <mergeCell ref="G302:G303"/>
    <mergeCell ref="G325:G326"/>
    <mergeCell ref="E324:G324"/>
    <mergeCell ref="G316:G318"/>
    <mergeCell ref="G311:G315"/>
    <mergeCell ref="F302:F303"/>
    <mergeCell ref="G306:G309"/>
    <mergeCell ref="G178:G180"/>
    <mergeCell ref="G145:G148"/>
    <mergeCell ref="G155:G157"/>
    <mergeCell ref="G150:G154"/>
    <mergeCell ref="G166:G167"/>
    <mergeCell ref="G164:G165"/>
    <mergeCell ref="G173:G177"/>
    <mergeCell ref="G168:G171"/>
    <mergeCell ref="E209:G209"/>
    <mergeCell ref="E187:E188"/>
    <mergeCell ref="F187:F188"/>
    <mergeCell ref="G187:G188"/>
    <mergeCell ref="F210:F211"/>
    <mergeCell ref="G214:G217"/>
    <mergeCell ref="G210:G211"/>
    <mergeCell ref="F279:F280"/>
    <mergeCell ref="F233:F234"/>
    <mergeCell ref="E370:E371"/>
    <mergeCell ref="F370:F371"/>
    <mergeCell ref="G334:G338"/>
    <mergeCell ref="G339:G341"/>
    <mergeCell ref="G327:G328"/>
    <mergeCell ref="G329:G332"/>
    <mergeCell ref="G12:G16"/>
    <mergeCell ref="G17:G19"/>
    <mergeCell ref="G7:G10"/>
    <mergeCell ref="G5:G6"/>
    <mergeCell ref="F3:F4"/>
    <mergeCell ref="E3:E4"/>
    <mergeCell ref="F26:F27"/>
    <mergeCell ref="E25:G25"/>
    <mergeCell ref="E26:E27"/>
    <mergeCell ref="E2:G2"/>
    <mergeCell ref="G28:G29"/>
    <mergeCell ref="G3:G4"/>
    <mergeCell ref="G30:G33"/>
    <mergeCell ref="G26:G27"/>
    <mergeCell ref="G235:G236"/>
    <mergeCell ref="G219:G223"/>
    <mergeCell ref="G224:G226"/>
    <mergeCell ref="B233:B234"/>
    <mergeCell ref="B232:D232"/>
    <mergeCell ref="D233:D234"/>
    <mergeCell ref="C233:C234"/>
    <mergeCell ref="E163:G163"/>
    <mergeCell ref="F164:F165"/>
    <mergeCell ref="B163:D163"/>
    <mergeCell ref="D187:D188"/>
    <mergeCell ref="B186:D186"/>
    <mergeCell ref="B187:B188"/>
    <mergeCell ref="B278:D278"/>
    <mergeCell ref="E279:E280"/>
    <mergeCell ref="B279:B280"/>
    <mergeCell ref="D279:D280"/>
    <mergeCell ref="C279:C280"/>
    <mergeCell ref="C256:C257"/>
    <mergeCell ref="B256:B257"/>
    <mergeCell ref="B71:D71"/>
    <mergeCell ref="C95:C96"/>
    <mergeCell ref="D95:D96"/>
    <mergeCell ref="C118:C119"/>
    <mergeCell ref="B118:B119"/>
    <mergeCell ref="B95:B96"/>
    <mergeCell ref="F347:F348"/>
    <mergeCell ref="G349:G350"/>
    <mergeCell ref="G347:G348"/>
    <mergeCell ref="G379:G383"/>
    <mergeCell ref="G384:G386"/>
    <mergeCell ref="G374:G377"/>
    <mergeCell ref="G372:G373"/>
    <mergeCell ref="B325:B326"/>
    <mergeCell ref="C325:C326"/>
    <mergeCell ref="E346:G346"/>
    <mergeCell ref="E369:G369"/>
    <mergeCell ref="G370:G371"/>
    <mergeCell ref="G356:G360"/>
    <mergeCell ref="G361:G363"/>
    <mergeCell ref="G351:G354"/>
    <mergeCell ref="D438:D439"/>
    <mergeCell ref="E438:E439"/>
    <mergeCell ref="C393:C394"/>
    <mergeCell ref="G407:G409"/>
    <mergeCell ref="F461:F462"/>
    <mergeCell ref="G461:G462"/>
    <mergeCell ref="D461:D462"/>
    <mergeCell ref="B392:D392"/>
    <mergeCell ref="E461:E462"/>
    <mergeCell ref="B437:D437"/>
    <mergeCell ref="G430:G432"/>
    <mergeCell ref="G447:G451"/>
    <mergeCell ref="G452:G454"/>
    <mergeCell ref="G418:G419"/>
    <mergeCell ref="G420:G423"/>
    <mergeCell ref="E392:G392"/>
    <mergeCell ref="G402:G406"/>
    <mergeCell ref="G393:G394"/>
    <mergeCell ref="G397:G400"/>
    <mergeCell ref="F393:F394"/>
    <mergeCell ref="G395:G396"/>
    <mergeCell ref="G425:G429"/>
    <mergeCell ref="G416:G417"/>
    <mergeCell ref="C438:C439"/>
    <mergeCell ref="B438:B439"/>
    <mergeCell ref="E437:G437"/>
    <mergeCell ref="G438:G439"/>
    <mergeCell ref="G440:G441"/>
    <mergeCell ref="G442:G445"/>
    <mergeCell ref="B460:D460"/>
    <mergeCell ref="E460:G460"/>
    <mergeCell ref="B324:D324"/>
    <mergeCell ref="D325:D326"/>
    <mergeCell ref="B369:D369"/>
    <mergeCell ref="B370:B371"/>
    <mergeCell ref="C370:C371"/>
    <mergeCell ref="D370:D371"/>
    <mergeCell ref="D416:D417"/>
    <mergeCell ref="B302:B303"/>
    <mergeCell ref="D302:D303"/>
    <mergeCell ref="D347:D348"/>
    <mergeCell ref="B346:D346"/>
    <mergeCell ref="C347:C348"/>
    <mergeCell ref="B347:B348"/>
    <mergeCell ref="G120:G121"/>
    <mergeCell ref="G132:G134"/>
    <mergeCell ref="I210:I211"/>
    <mergeCell ref="I187:I188"/>
    <mergeCell ref="G233:G234"/>
    <mergeCell ref="H233:H234"/>
    <mergeCell ref="I233:I234"/>
    <mergeCell ref="J233:J234"/>
    <mergeCell ref="H232:L232"/>
    <mergeCell ref="H163:L163"/>
    <mergeCell ref="K210:K211"/>
    <mergeCell ref="H26:H27"/>
    <mergeCell ref="I26:I27"/>
    <mergeCell ref="L26:L27"/>
    <mergeCell ref="K26:K27"/>
    <mergeCell ref="H25:L25"/>
    <mergeCell ref="J26:J27"/>
    <mergeCell ref="G97:G98"/>
    <mergeCell ref="J118:J119"/>
    <mergeCell ref="J3:J4"/>
    <mergeCell ref="I3:I4"/>
    <mergeCell ref="K3:K4"/>
    <mergeCell ref="H3:H4"/>
    <mergeCell ref="L3:L4"/>
    <mergeCell ref="G74:G75"/>
    <mergeCell ref="H140:L140"/>
    <mergeCell ref="A139:L139"/>
    <mergeCell ref="J141:J142"/>
    <mergeCell ref="I141:I142"/>
    <mergeCell ref="G127:G131"/>
    <mergeCell ref="H141:H142"/>
    <mergeCell ref="D72:D73"/>
    <mergeCell ref="C26:C27"/>
    <mergeCell ref="D26:D27"/>
    <mergeCell ref="B26:B27"/>
    <mergeCell ref="B25:D25"/>
    <mergeCell ref="C3:C4"/>
    <mergeCell ref="B3:B4"/>
    <mergeCell ref="D3:D4"/>
    <mergeCell ref="B2:D2"/>
    <mergeCell ref="A1:L1"/>
    <mergeCell ref="H2:L2"/>
    <mergeCell ref="F72:F73"/>
    <mergeCell ref="H72:H73"/>
    <mergeCell ref="G72:G73"/>
    <mergeCell ref="A70:L70"/>
    <mergeCell ref="J72:J73"/>
    <mergeCell ref="A93:L93"/>
    <mergeCell ref="A24:L24"/>
    <mergeCell ref="G86:G88"/>
    <mergeCell ref="G81:G85"/>
    <mergeCell ref="G122:G125"/>
    <mergeCell ref="G118:G119"/>
    <mergeCell ref="E72:E73"/>
    <mergeCell ref="E71:G71"/>
    <mergeCell ref="H117:L117"/>
    <mergeCell ref="A116:L116"/>
    <mergeCell ref="H95:H96"/>
    <mergeCell ref="L95:L96"/>
    <mergeCell ref="J95:J96"/>
    <mergeCell ref="K95:K96"/>
    <mergeCell ref="I95:I96"/>
    <mergeCell ref="L118:L119"/>
    <mergeCell ref="K118:K119"/>
    <mergeCell ref="G104:G108"/>
    <mergeCell ref="G95:G96"/>
    <mergeCell ref="G40:G42"/>
    <mergeCell ref="G35:G39"/>
    <mergeCell ref="G58:G62"/>
    <mergeCell ref="G109:G111"/>
    <mergeCell ref="G63:G65"/>
    <mergeCell ref="G99:G102"/>
    <mergeCell ref="E49:E50"/>
    <mergeCell ref="E48:G48"/>
    <mergeCell ref="E94:G94"/>
    <mergeCell ref="E347:E348"/>
    <mergeCell ref="E210:E211"/>
    <mergeCell ref="E233:E234"/>
    <mergeCell ref="E416:E417"/>
    <mergeCell ref="E507:E508"/>
    <mergeCell ref="E506:G506"/>
    <mergeCell ref="F438:F439"/>
    <mergeCell ref="G143:G144"/>
    <mergeCell ref="E140:G140"/>
    <mergeCell ref="E186:G186"/>
    <mergeCell ref="G463:G464"/>
    <mergeCell ref="G470:G474"/>
    <mergeCell ref="G465:G468"/>
    <mergeCell ref="I461:I462"/>
    <mergeCell ref="H460:L460"/>
    <mergeCell ref="H437:L437"/>
    <mergeCell ref="L438:L439"/>
    <mergeCell ref="J438:J439"/>
    <mergeCell ref="H416:H417"/>
    <mergeCell ref="G475:G477"/>
    <mergeCell ref="I347:I348"/>
    <mergeCell ref="J347:J348"/>
    <mergeCell ref="H347:H348"/>
    <mergeCell ref="H325:H326"/>
    <mergeCell ref="I325:I326"/>
    <mergeCell ref="A323:L323"/>
    <mergeCell ref="H324:L324"/>
    <mergeCell ref="L325:L326"/>
    <mergeCell ref="H346:L346"/>
    <mergeCell ref="K347:K348"/>
    <mergeCell ref="K370:K371"/>
    <mergeCell ref="J370:J371"/>
    <mergeCell ref="H370:H371"/>
    <mergeCell ref="A368:L368"/>
    <mergeCell ref="A391:L391"/>
    <mergeCell ref="H369:L369"/>
    <mergeCell ref="L370:L371"/>
    <mergeCell ref="H392:L392"/>
    <mergeCell ref="H393:H394"/>
    <mergeCell ref="I393:I394"/>
    <mergeCell ref="L347:L348"/>
    <mergeCell ref="L393:L394"/>
    <mergeCell ref="K461:K462"/>
    <mergeCell ref="J461:J462"/>
    <mergeCell ref="J416:J417"/>
    <mergeCell ref="I507:I508"/>
    <mergeCell ref="K416:K417"/>
    <mergeCell ref="K438:K439"/>
    <mergeCell ref="I370:I371"/>
    <mergeCell ref="G607:G611"/>
    <mergeCell ref="G612:G614"/>
    <mergeCell ref="H619:L619"/>
    <mergeCell ref="G804:G805"/>
    <mergeCell ref="G766:G770"/>
    <mergeCell ref="G602:G605"/>
    <mergeCell ref="G634:G636"/>
    <mergeCell ref="G624:G627"/>
    <mergeCell ref="G629:G633"/>
    <mergeCell ref="G643:G644"/>
    <mergeCell ref="K643:K644"/>
    <mergeCell ref="J643:J644"/>
    <mergeCell ref="H643:H644"/>
    <mergeCell ref="I643:I644"/>
    <mergeCell ref="A641:L641"/>
    <mergeCell ref="I711:I712"/>
    <mergeCell ref="I666:I667"/>
    <mergeCell ref="H666:H667"/>
    <mergeCell ref="K666:K667"/>
    <mergeCell ref="J666:J667"/>
    <mergeCell ref="A687:L687"/>
    <mergeCell ref="A664:L664"/>
    <mergeCell ref="K780:K781"/>
    <mergeCell ref="J780:J781"/>
    <mergeCell ref="G806:G809"/>
    <mergeCell ref="E666:E667"/>
    <mergeCell ref="C666:C667"/>
    <mergeCell ref="D734:D735"/>
    <mergeCell ref="F666:F667"/>
    <mergeCell ref="E665:G665"/>
    <mergeCell ref="G666:G667"/>
    <mergeCell ref="E642:G642"/>
    <mergeCell ref="B416:B417"/>
    <mergeCell ref="C416:C417"/>
    <mergeCell ref="H415:L415"/>
    <mergeCell ref="L416:L417"/>
    <mergeCell ref="A414:L414"/>
    <mergeCell ref="D393:D394"/>
    <mergeCell ref="E393:E394"/>
    <mergeCell ref="J393:J394"/>
    <mergeCell ref="K393:K394"/>
    <mergeCell ref="B461:B462"/>
    <mergeCell ref="C461:C462"/>
    <mergeCell ref="A459:L459"/>
    <mergeCell ref="H461:H462"/>
    <mergeCell ref="L461:L462"/>
    <mergeCell ref="F416:F417"/>
    <mergeCell ref="E415:G415"/>
    <mergeCell ref="I438:I439"/>
    <mergeCell ref="H438:H439"/>
    <mergeCell ref="I416:I417"/>
    <mergeCell ref="B393:B394"/>
    <mergeCell ref="B415:D415"/>
    <mergeCell ref="H575:H576"/>
    <mergeCell ref="H552:H553"/>
    <mergeCell ref="A550:L550"/>
    <mergeCell ref="A573:L573"/>
    <mergeCell ref="H574:L574"/>
    <mergeCell ref="A596:L596"/>
    <mergeCell ref="K575:K576"/>
    <mergeCell ref="J575:J576"/>
    <mergeCell ref="I575:I576"/>
    <mergeCell ref="L575:L576"/>
    <mergeCell ref="G873:G874"/>
    <mergeCell ref="K871:K872"/>
    <mergeCell ref="J871:J872"/>
    <mergeCell ref="G875:G878"/>
    <mergeCell ref="K848:K849"/>
    <mergeCell ref="H848:H849"/>
    <mergeCell ref="I848:I849"/>
    <mergeCell ref="J848:J849"/>
    <mergeCell ref="L848:L849"/>
    <mergeCell ref="L871:L872"/>
    <mergeCell ref="F871:F872"/>
    <mergeCell ref="E871:E872"/>
    <mergeCell ref="A869:L869"/>
    <mergeCell ref="H870:L870"/>
    <mergeCell ref="I871:I872"/>
    <mergeCell ref="H871:H872"/>
    <mergeCell ref="B824:D824"/>
    <mergeCell ref="A823:L823"/>
    <mergeCell ref="I825:I826"/>
    <mergeCell ref="J825:J826"/>
    <mergeCell ref="K825:K826"/>
    <mergeCell ref="H825:H826"/>
    <mergeCell ref="L825:L826"/>
    <mergeCell ref="H824:L824"/>
    <mergeCell ref="B825:B826"/>
    <mergeCell ref="G825:G826"/>
    <mergeCell ref="D825:D826"/>
    <mergeCell ref="B893:B894"/>
    <mergeCell ref="D871:D872"/>
    <mergeCell ref="G885:G887"/>
    <mergeCell ref="E870:G870"/>
    <mergeCell ref="I802:I803"/>
    <mergeCell ref="L802:L803"/>
    <mergeCell ref="K802:K803"/>
    <mergeCell ref="J802:J803"/>
    <mergeCell ref="H801:L801"/>
    <mergeCell ref="E802:E803"/>
    <mergeCell ref="E801:G801"/>
    <mergeCell ref="H802:H803"/>
    <mergeCell ref="G829:G832"/>
    <mergeCell ref="G880:G884"/>
    <mergeCell ref="G871:G872"/>
    <mergeCell ref="G862:G864"/>
    <mergeCell ref="G834:G838"/>
    <mergeCell ref="G839:G841"/>
    <mergeCell ref="G848:G849"/>
    <mergeCell ref="H847:L847"/>
    <mergeCell ref="A846:L846"/>
    <mergeCell ref="K893:K894"/>
    <mergeCell ref="I893:I894"/>
    <mergeCell ref="J893:J894"/>
    <mergeCell ref="L893:L894"/>
    <mergeCell ref="H893:H894"/>
    <mergeCell ref="H892:L892"/>
    <mergeCell ref="I1144:I1145"/>
    <mergeCell ref="J1098:J1099"/>
    <mergeCell ref="J1166:J1167"/>
    <mergeCell ref="J1144:J1145"/>
    <mergeCell ref="D1189:D1190"/>
    <mergeCell ref="C1189:C1190"/>
    <mergeCell ref="D1121:D1122"/>
    <mergeCell ref="B1121:B1122"/>
    <mergeCell ref="C1121:C1122"/>
    <mergeCell ref="G1146:G1147"/>
    <mergeCell ref="G1148:G1151"/>
    <mergeCell ref="I1257:I1258"/>
    <mergeCell ref="H1257:H1258"/>
    <mergeCell ref="G1257:G1258"/>
    <mergeCell ref="G1261:G1264"/>
    <mergeCell ref="G1259:G1260"/>
    <mergeCell ref="K1257:K1258"/>
    <mergeCell ref="L1257:L1258"/>
    <mergeCell ref="J1257:J1258"/>
    <mergeCell ref="H1279:L1279"/>
    <mergeCell ref="K1280:K1281"/>
    <mergeCell ref="G1266:G1270"/>
    <mergeCell ref="G1271:G1273"/>
    <mergeCell ref="G1280:G1281"/>
    <mergeCell ref="H1280:H1281"/>
    <mergeCell ref="L1280:L1281"/>
    <mergeCell ref="G1305:G1306"/>
    <mergeCell ref="G1307:G1310"/>
    <mergeCell ref="H1235:H1236"/>
    <mergeCell ref="I1235:I1236"/>
    <mergeCell ref="L1212:L1213"/>
    <mergeCell ref="K1212:K1213"/>
    <mergeCell ref="L1235:L1236"/>
    <mergeCell ref="J1235:J1236"/>
    <mergeCell ref="K1235:K1236"/>
    <mergeCell ref="H1256:L1256"/>
    <mergeCell ref="J1212:J1213"/>
    <mergeCell ref="H1212:H1213"/>
    <mergeCell ref="G1237:G1238"/>
    <mergeCell ref="G1239:G1242"/>
    <mergeCell ref="G1235:G1236"/>
    <mergeCell ref="G1203:G1205"/>
    <mergeCell ref="I1690:I1691"/>
    <mergeCell ref="L1690:L1691"/>
    <mergeCell ref="K1690:K1691"/>
    <mergeCell ref="J1690:J1691"/>
    <mergeCell ref="B1689:D1689"/>
    <mergeCell ref="B1690:B1691"/>
    <mergeCell ref="A1688:L1688"/>
    <mergeCell ref="C1690:C1691"/>
    <mergeCell ref="F1690:F1691"/>
    <mergeCell ref="G1690:G1691"/>
    <mergeCell ref="G1699:G1703"/>
    <mergeCell ref="G1704:G1706"/>
    <mergeCell ref="G1694:G1697"/>
    <mergeCell ref="G1692:G1693"/>
    <mergeCell ref="D1690:D1691"/>
    <mergeCell ref="E1690:E1691"/>
    <mergeCell ref="E1689:G1689"/>
    <mergeCell ref="H1690:H1691"/>
    <mergeCell ref="G1676:G1680"/>
    <mergeCell ref="G1681:G1683"/>
    <mergeCell ref="H1689:L1689"/>
    <mergeCell ref="I1644:I1645"/>
    <mergeCell ref="H1643:L1643"/>
    <mergeCell ref="F1621:F1622"/>
    <mergeCell ref="G1621:G1622"/>
    <mergeCell ref="K1599:K1600"/>
    <mergeCell ref="G1601:G1602"/>
    <mergeCell ref="G1613:G1615"/>
    <mergeCell ref="H1644:H1645"/>
    <mergeCell ref="L1599:L1600"/>
    <mergeCell ref="J1599:J1600"/>
    <mergeCell ref="I1599:I1600"/>
    <mergeCell ref="H1599:H1600"/>
    <mergeCell ref="E1599:E1600"/>
    <mergeCell ref="D1599:D1600"/>
    <mergeCell ref="C1599:C1600"/>
    <mergeCell ref="E1598:G1598"/>
    <mergeCell ref="F1599:F1600"/>
    <mergeCell ref="A1597:L1597"/>
    <mergeCell ref="H1598:L1598"/>
    <mergeCell ref="G1487:G1488"/>
    <mergeCell ref="G1471:G1475"/>
    <mergeCell ref="G1476:G1478"/>
    <mergeCell ref="G1464:G1465"/>
    <mergeCell ref="G1466:G1469"/>
    <mergeCell ref="G1462:G1463"/>
    <mergeCell ref="K1553:K1554"/>
    <mergeCell ref="J1553:J1554"/>
    <mergeCell ref="K1530:K1531"/>
    <mergeCell ref="L1530:L1531"/>
    <mergeCell ref="H1529:L1529"/>
    <mergeCell ref="J1530:J1531"/>
    <mergeCell ref="E1529:G1529"/>
    <mergeCell ref="D1508:D1509"/>
    <mergeCell ref="A1506:L1506"/>
    <mergeCell ref="B1508:B1509"/>
    <mergeCell ref="B1507:D1507"/>
    <mergeCell ref="I1530:I1531"/>
    <mergeCell ref="H1530:H1531"/>
    <mergeCell ref="E1508:E1509"/>
    <mergeCell ref="C1508:C1509"/>
    <mergeCell ref="B1529:D1529"/>
    <mergeCell ref="C1530:C1531"/>
    <mergeCell ref="B1530:B1531"/>
    <mergeCell ref="F1576:F1577"/>
    <mergeCell ref="J1576:J1577"/>
    <mergeCell ref="A1574:L1574"/>
    <mergeCell ref="I1576:I1577"/>
    <mergeCell ref="E1576:E1577"/>
    <mergeCell ref="H1553:H1554"/>
    <mergeCell ref="I1553:I1554"/>
    <mergeCell ref="L1553:L1554"/>
    <mergeCell ref="H1552:L1552"/>
    <mergeCell ref="E1552:G1552"/>
    <mergeCell ref="E1553:E1554"/>
    <mergeCell ref="K1576:K1577"/>
    <mergeCell ref="A1642:L1642"/>
    <mergeCell ref="D1644:D1645"/>
    <mergeCell ref="C1644:C1645"/>
    <mergeCell ref="B1644:B1645"/>
    <mergeCell ref="B1643:D1643"/>
    <mergeCell ref="E1644:E1645"/>
    <mergeCell ref="E1643:G1643"/>
    <mergeCell ref="C1667:C1668"/>
    <mergeCell ref="B1667:B1668"/>
    <mergeCell ref="A1665:L1665"/>
    <mergeCell ref="G1671:G1674"/>
    <mergeCell ref="E1667:E1668"/>
    <mergeCell ref="F1667:F1668"/>
    <mergeCell ref="G1623:G1624"/>
    <mergeCell ref="G1669:G1670"/>
    <mergeCell ref="H1667:H1668"/>
    <mergeCell ref="G1658:G1660"/>
    <mergeCell ref="G1653:G1657"/>
    <mergeCell ref="B1666:D1666"/>
    <mergeCell ref="E1666:G1666"/>
    <mergeCell ref="F1644:F1645"/>
    <mergeCell ref="L1644:L1645"/>
    <mergeCell ref="J1644:J1645"/>
    <mergeCell ref="L1621:L1622"/>
    <mergeCell ref="K1644:K1645"/>
    <mergeCell ref="G1646:G1647"/>
    <mergeCell ref="G1648:G1651"/>
    <mergeCell ref="E1621:E1622"/>
    <mergeCell ref="C1621:C1622"/>
    <mergeCell ref="H1097:L1097"/>
    <mergeCell ref="H1052:L1052"/>
    <mergeCell ref="E938:G938"/>
    <mergeCell ref="F939:F940"/>
    <mergeCell ref="E939:E940"/>
    <mergeCell ref="L1189:L1190"/>
    <mergeCell ref="J1280:J1281"/>
    <mergeCell ref="E1279:G1279"/>
    <mergeCell ref="G1249:G1251"/>
    <mergeCell ref="G939:G940"/>
    <mergeCell ref="G1100:G1101"/>
    <mergeCell ref="G1057:G1060"/>
    <mergeCell ref="G1053:G1054"/>
    <mergeCell ref="G1121:G1122"/>
    <mergeCell ref="F1075:F1076"/>
    <mergeCell ref="C1030:C1031"/>
    <mergeCell ref="D1030:D1031"/>
    <mergeCell ref="G1168:G1169"/>
    <mergeCell ref="G1244:G1248"/>
    <mergeCell ref="G1198:G1202"/>
    <mergeCell ref="K1189:K1190"/>
    <mergeCell ref="F1166:F1167"/>
    <mergeCell ref="H1029:L1029"/>
    <mergeCell ref="I1030:I1031"/>
    <mergeCell ref="J1030:J1031"/>
    <mergeCell ref="B1030:B1031"/>
    <mergeCell ref="A1028:L1028"/>
    <mergeCell ref="B1029:D1029"/>
    <mergeCell ref="K1075:K1076"/>
    <mergeCell ref="J1053:J1054"/>
    <mergeCell ref="L1098:L1099"/>
    <mergeCell ref="K1098:K1099"/>
    <mergeCell ref="A1096:L1096"/>
    <mergeCell ref="H710:L710"/>
    <mergeCell ref="H688:L688"/>
    <mergeCell ref="K689:K690"/>
    <mergeCell ref="J689:J690"/>
    <mergeCell ref="H689:H690"/>
    <mergeCell ref="I689:I690"/>
    <mergeCell ref="L689:L690"/>
    <mergeCell ref="L666:L667"/>
    <mergeCell ref="H665:L665"/>
    <mergeCell ref="H620:H621"/>
    <mergeCell ref="K620:K621"/>
    <mergeCell ref="I620:I621"/>
    <mergeCell ref="J620:J621"/>
    <mergeCell ref="G622:G623"/>
    <mergeCell ref="G620:G621"/>
    <mergeCell ref="K711:K712"/>
    <mergeCell ref="J711:J712"/>
    <mergeCell ref="L711:L712"/>
    <mergeCell ref="L643:L644"/>
    <mergeCell ref="H642:L642"/>
    <mergeCell ref="L620:L621"/>
    <mergeCell ref="I780:I781"/>
    <mergeCell ref="L780:L781"/>
    <mergeCell ref="K734:K735"/>
    <mergeCell ref="K757:K758"/>
    <mergeCell ref="J757:J758"/>
    <mergeCell ref="H756:L756"/>
    <mergeCell ref="H757:H758"/>
    <mergeCell ref="I757:I758"/>
    <mergeCell ref="L757:L758"/>
    <mergeCell ref="J734:J735"/>
    <mergeCell ref="L734:L735"/>
    <mergeCell ref="H733:L733"/>
    <mergeCell ref="A732:L732"/>
    <mergeCell ref="F780:F781"/>
    <mergeCell ref="C780:C781"/>
    <mergeCell ref="H711:H712"/>
    <mergeCell ref="H734:H735"/>
    <mergeCell ref="H780:H781"/>
    <mergeCell ref="A778:L778"/>
    <mergeCell ref="H779:L779"/>
    <mergeCell ref="A755:L755"/>
    <mergeCell ref="I734:I735"/>
    <mergeCell ref="B780:B781"/>
    <mergeCell ref="H484:H485"/>
    <mergeCell ref="I484:I485"/>
    <mergeCell ref="H506:L506"/>
    <mergeCell ref="B507:B508"/>
    <mergeCell ref="B506:D506"/>
    <mergeCell ref="C507:C508"/>
    <mergeCell ref="G507:G508"/>
    <mergeCell ref="D507:D508"/>
    <mergeCell ref="F507:F508"/>
    <mergeCell ref="G488:G491"/>
    <mergeCell ref="G493:G497"/>
    <mergeCell ref="G484:G485"/>
    <mergeCell ref="G486:G487"/>
    <mergeCell ref="B484:B485"/>
    <mergeCell ref="C484:C485"/>
    <mergeCell ref="E484:E485"/>
    <mergeCell ref="F484:F485"/>
    <mergeCell ref="E483:G483"/>
    <mergeCell ref="B483:D483"/>
    <mergeCell ref="A505:L505"/>
    <mergeCell ref="J484:J485"/>
    <mergeCell ref="L484:L485"/>
    <mergeCell ref="K484:K485"/>
    <mergeCell ref="A482:L482"/>
    <mergeCell ref="H483:L483"/>
    <mergeCell ref="G498:G500"/>
    <mergeCell ref="D484:D485"/>
    <mergeCell ref="I1371:I1372"/>
    <mergeCell ref="J1371:J1372"/>
    <mergeCell ref="J1348:J1349"/>
    <mergeCell ref="I1348:I1349"/>
    <mergeCell ref="I1417:I1418"/>
    <mergeCell ref="J1417:J1418"/>
    <mergeCell ref="H1348:H1349"/>
    <mergeCell ref="G1371:G1372"/>
    <mergeCell ref="G1385:G1387"/>
    <mergeCell ref="G1380:G1384"/>
    <mergeCell ref="G1375:G1378"/>
    <mergeCell ref="G1373:G1374"/>
    <mergeCell ref="E1393:G1393"/>
    <mergeCell ref="E1371:E1372"/>
    <mergeCell ref="G1348:G1349"/>
    <mergeCell ref="G1362:G1364"/>
    <mergeCell ref="H1371:H1372"/>
    <mergeCell ref="H1394:H1395"/>
    <mergeCell ref="G1335:G1339"/>
    <mergeCell ref="G1330:G1333"/>
    <mergeCell ref="G1340:G1342"/>
    <mergeCell ref="G1317:G1319"/>
    <mergeCell ref="G1312:G1316"/>
    <mergeCell ref="F1348:F1349"/>
    <mergeCell ref="E1347:G1347"/>
    <mergeCell ref="B1325:D1325"/>
    <mergeCell ref="E1325:G1325"/>
    <mergeCell ref="F1371:F1372"/>
    <mergeCell ref="E1370:G1370"/>
    <mergeCell ref="E1348:E1349"/>
    <mergeCell ref="D1348:D1349"/>
    <mergeCell ref="G1357:G1361"/>
    <mergeCell ref="G1350:G1351"/>
    <mergeCell ref="G1352:G1355"/>
    <mergeCell ref="D916:D917"/>
    <mergeCell ref="C916:C917"/>
    <mergeCell ref="G984:G985"/>
    <mergeCell ref="H984:H985"/>
    <mergeCell ref="D984:D985"/>
    <mergeCell ref="B983:D983"/>
    <mergeCell ref="C984:C985"/>
    <mergeCell ref="B984:B985"/>
    <mergeCell ref="G986:G987"/>
    <mergeCell ref="H983:L983"/>
    <mergeCell ref="L984:L985"/>
    <mergeCell ref="K984:K985"/>
    <mergeCell ref="I1053:I1054"/>
    <mergeCell ref="L1053:L1054"/>
    <mergeCell ref="K1053:K1054"/>
    <mergeCell ref="L962:L963"/>
    <mergeCell ref="L1075:L1076"/>
    <mergeCell ref="H1075:H1076"/>
    <mergeCell ref="H1074:L1074"/>
    <mergeCell ref="B870:D870"/>
    <mergeCell ref="B871:B872"/>
    <mergeCell ref="C871:C872"/>
    <mergeCell ref="G857:G861"/>
    <mergeCell ref="G852:G855"/>
    <mergeCell ref="B962:B963"/>
    <mergeCell ref="G962:G963"/>
    <mergeCell ref="E962:E963"/>
    <mergeCell ref="B915:D915"/>
    <mergeCell ref="B916:B917"/>
    <mergeCell ref="G516:G520"/>
    <mergeCell ref="G509:G510"/>
    <mergeCell ref="G511:G514"/>
    <mergeCell ref="I529:I530"/>
    <mergeCell ref="L529:L530"/>
    <mergeCell ref="H528:L528"/>
    <mergeCell ref="J529:J530"/>
    <mergeCell ref="K507:K508"/>
    <mergeCell ref="L507:L508"/>
    <mergeCell ref="G521:G523"/>
    <mergeCell ref="J507:J508"/>
    <mergeCell ref="H507:H508"/>
    <mergeCell ref="I552:I553"/>
    <mergeCell ref="L552:L553"/>
    <mergeCell ref="H551:L551"/>
    <mergeCell ref="J552:J553"/>
    <mergeCell ref="K552:K553"/>
    <mergeCell ref="F552:F553"/>
    <mergeCell ref="H598:H599"/>
    <mergeCell ref="I598:I599"/>
    <mergeCell ref="L598:L599"/>
    <mergeCell ref="H597:L597"/>
    <mergeCell ref="K598:K599"/>
    <mergeCell ref="J598:J599"/>
    <mergeCell ref="G577:G578"/>
    <mergeCell ref="G575:G576"/>
    <mergeCell ref="G561:G565"/>
    <mergeCell ref="G533:G536"/>
    <mergeCell ref="G556:G559"/>
    <mergeCell ref="G589:G591"/>
    <mergeCell ref="G584:G588"/>
    <mergeCell ref="G598:G599"/>
    <mergeCell ref="G600:G601"/>
    <mergeCell ref="G566:G568"/>
    <mergeCell ref="K529:K530"/>
    <mergeCell ref="G579:G582"/>
    <mergeCell ref="G531:G532"/>
    <mergeCell ref="H529:H530"/>
    <mergeCell ref="G529:G530"/>
    <mergeCell ref="G1553:G1554"/>
    <mergeCell ref="G1555:G1556"/>
    <mergeCell ref="A1551:L1551"/>
    <mergeCell ref="E1575:G1575"/>
    <mergeCell ref="G1567:G1569"/>
    <mergeCell ref="G1562:G1566"/>
    <mergeCell ref="G1557:G1560"/>
    <mergeCell ref="G1544:G1546"/>
    <mergeCell ref="G1539:G1543"/>
    <mergeCell ref="F1553:F1554"/>
    <mergeCell ref="I1075:I1076"/>
    <mergeCell ref="E1074:G1074"/>
    <mergeCell ref="G1075:G1076"/>
    <mergeCell ref="K1144:K1145"/>
    <mergeCell ref="H1144:H1145"/>
    <mergeCell ref="E1144:E1145"/>
    <mergeCell ref="F1144:F1145"/>
    <mergeCell ref="E1143:G1143"/>
    <mergeCell ref="G1112:G1114"/>
    <mergeCell ref="E1120:G1120"/>
    <mergeCell ref="H1053:H1054"/>
    <mergeCell ref="G1055:G1056"/>
    <mergeCell ref="G1067:G1069"/>
    <mergeCell ref="G1062:G1066"/>
    <mergeCell ref="G1107:G1111"/>
    <mergeCell ref="H1120:L1120"/>
    <mergeCell ref="E1052:G1052"/>
    <mergeCell ref="F1053:F1054"/>
    <mergeCell ref="E1053:E1054"/>
    <mergeCell ref="J1075:J1076"/>
    <mergeCell ref="L1144:L1145"/>
    <mergeCell ref="H1143:L1143"/>
    <mergeCell ref="E1097:G1097"/>
    <mergeCell ref="H1098:H1099"/>
    <mergeCell ref="L1121:L1122"/>
    <mergeCell ref="K1121:K1122"/>
    <mergeCell ref="I1098:I1099"/>
    <mergeCell ref="E1075:E1076"/>
    <mergeCell ref="J1121:J1122"/>
    <mergeCell ref="I1121:I1122"/>
    <mergeCell ref="H1121:H1122"/>
    <mergeCell ref="F1121:F1122"/>
    <mergeCell ref="E1121:E1122"/>
    <mergeCell ref="E961:G961"/>
    <mergeCell ref="D962:D963"/>
    <mergeCell ref="F984:F985"/>
    <mergeCell ref="E984:E985"/>
    <mergeCell ref="J962:J963"/>
    <mergeCell ref="I962:I963"/>
    <mergeCell ref="H961:L961"/>
    <mergeCell ref="K962:K963"/>
    <mergeCell ref="I984:I985"/>
    <mergeCell ref="J984:J985"/>
    <mergeCell ref="A960:L960"/>
    <mergeCell ref="B961:D961"/>
    <mergeCell ref="C962:C963"/>
    <mergeCell ref="G930:G932"/>
    <mergeCell ref="G941:G942"/>
    <mergeCell ref="F916:F917"/>
    <mergeCell ref="G916:G917"/>
    <mergeCell ref="D939:D940"/>
    <mergeCell ref="G920:G923"/>
    <mergeCell ref="G918:G919"/>
    <mergeCell ref="G953:G955"/>
    <mergeCell ref="G925:G929"/>
    <mergeCell ref="G897:G900"/>
    <mergeCell ref="G893:G894"/>
    <mergeCell ref="G895:G896"/>
    <mergeCell ref="C893:C894"/>
    <mergeCell ref="E893:E894"/>
    <mergeCell ref="G907:G909"/>
    <mergeCell ref="G902:G906"/>
    <mergeCell ref="E915:G915"/>
    <mergeCell ref="F893:F894"/>
    <mergeCell ref="D893:D894"/>
    <mergeCell ref="G1512:G1515"/>
    <mergeCell ref="G1510:G1511"/>
    <mergeCell ref="G1530:G1531"/>
    <mergeCell ref="E1530:E1531"/>
    <mergeCell ref="F1530:F1531"/>
    <mergeCell ref="G1522:G1524"/>
    <mergeCell ref="G1517:G1521"/>
    <mergeCell ref="I1508:I1509"/>
    <mergeCell ref="H1508:H1509"/>
    <mergeCell ref="E1303:E1304"/>
    <mergeCell ref="D1303:D1304"/>
    <mergeCell ref="F1303:F1304"/>
    <mergeCell ref="E1302:G1302"/>
    <mergeCell ref="G1294:G1296"/>
    <mergeCell ref="G1289:G1293"/>
    <mergeCell ref="G1284:G1287"/>
    <mergeCell ref="G1303:G1304"/>
    <mergeCell ref="B1303:B1304"/>
    <mergeCell ref="I1280:I1281"/>
    <mergeCell ref="H1303:H1304"/>
    <mergeCell ref="H1302:L1302"/>
    <mergeCell ref="I1303:I1304"/>
    <mergeCell ref="K1303:K1304"/>
    <mergeCell ref="J1303:J1304"/>
    <mergeCell ref="L1303:L1304"/>
    <mergeCell ref="G1282:G1283"/>
    <mergeCell ref="G1226:G1228"/>
    <mergeCell ref="G1212:G1213"/>
    <mergeCell ref="G1221:G1225"/>
    <mergeCell ref="G1216:G1219"/>
    <mergeCell ref="G1214:G1215"/>
    <mergeCell ref="I1212:I1213"/>
    <mergeCell ref="D1212:D1213"/>
    <mergeCell ref="E1257:E1258"/>
    <mergeCell ref="F1257:F1258"/>
    <mergeCell ref="E1280:E1281"/>
    <mergeCell ref="F1280:F1281"/>
    <mergeCell ref="F1212:F1213"/>
    <mergeCell ref="H1211:L1211"/>
    <mergeCell ref="C1212:C1213"/>
    <mergeCell ref="F1189:F1190"/>
    <mergeCell ref="H1188:L1188"/>
    <mergeCell ref="A1187:L1187"/>
    <mergeCell ref="B1188:D1188"/>
    <mergeCell ref="E1188:G1188"/>
    <mergeCell ref="I1189:I1190"/>
    <mergeCell ref="J1189:J1190"/>
    <mergeCell ref="H1189:H1190"/>
    <mergeCell ref="G780:G781"/>
    <mergeCell ref="G782:G783"/>
    <mergeCell ref="D780:D781"/>
    <mergeCell ref="E780:E781"/>
    <mergeCell ref="D802:D803"/>
    <mergeCell ref="C802:C803"/>
    <mergeCell ref="B801:D801"/>
    <mergeCell ref="B802:B803"/>
    <mergeCell ref="G784:G787"/>
    <mergeCell ref="G789:G793"/>
    <mergeCell ref="F802:F803"/>
    <mergeCell ref="G711:G712"/>
    <mergeCell ref="G703:G705"/>
    <mergeCell ref="G691:G692"/>
    <mergeCell ref="G689:G690"/>
    <mergeCell ref="F689:F690"/>
    <mergeCell ref="E689:E690"/>
    <mergeCell ref="G693:G696"/>
    <mergeCell ref="G698:G702"/>
    <mergeCell ref="C689:C690"/>
    <mergeCell ref="D689:D690"/>
    <mergeCell ref="D711:D712"/>
    <mergeCell ref="C711:C712"/>
    <mergeCell ref="B710:D710"/>
    <mergeCell ref="B711:B712"/>
    <mergeCell ref="G713:G714"/>
    <mergeCell ref="B689:B690"/>
    <mergeCell ref="B688:D688"/>
    <mergeCell ref="F711:F712"/>
    <mergeCell ref="E711:E712"/>
    <mergeCell ref="E710:G710"/>
    <mergeCell ref="E688:G688"/>
    <mergeCell ref="G761:G764"/>
    <mergeCell ref="G743:G747"/>
    <mergeCell ref="G757:G758"/>
    <mergeCell ref="G748:G750"/>
    <mergeCell ref="G759:G760"/>
    <mergeCell ref="E756:G756"/>
    <mergeCell ref="E757:E758"/>
    <mergeCell ref="F757:F758"/>
    <mergeCell ref="F734:F735"/>
    <mergeCell ref="E734:E735"/>
    <mergeCell ref="G734:G735"/>
    <mergeCell ref="G720:G724"/>
    <mergeCell ref="G736:G737"/>
    <mergeCell ref="G738:G741"/>
    <mergeCell ref="E733:G733"/>
    <mergeCell ref="G725:G727"/>
    <mergeCell ref="G715:G718"/>
    <mergeCell ref="G802:G803"/>
    <mergeCell ref="G794:G796"/>
    <mergeCell ref="G816:G818"/>
    <mergeCell ref="G811:G815"/>
    <mergeCell ref="B847:D847"/>
    <mergeCell ref="E847:G847"/>
    <mergeCell ref="C848:C849"/>
    <mergeCell ref="E848:E849"/>
    <mergeCell ref="D848:D849"/>
    <mergeCell ref="G827:G828"/>
    <mergeCell ref="G850:G851"/>
    <mergeCell ref="B848:B849"/>
    <mergeCell ref="C825:C826"/>
    <mergeCell ref="F825:F826"/>
    <mergeCell ref="E825:E826"/>
    <mergeCell ref="E824:G824"/>
    <mergeCell ref="F848:F849"/>
    <mergeCell ref="D757:D758"/>
    <mergeCell ref="C757:C758"/>
    <mergeCell ref="B756:D756"/>
    <mergeCell ref="B757:B758"/>
    <mergeCell ref="B779:D779"/>
    <mergeCell ref="E779:G779"/>
    <mergeCell ref="G771:G773"/>
    <mergeCell ref="C734:C735"/>
    <mergeCell ref="B734:B735"/>
    <mergeCell ref="B733:D733"/>
    <mergeCell ref="D666:D667"/>
    <mergeCell ref="B666:B667"/>
    <mergeCell ref="B665:D665"/>
    <mergeCell ref="G647:G650"/>
    <mergeCell ref="G652:G656"/>
    <mergeCell ref="G657:G659"/>
    <mergeCell ref="G668:G669"/>
    <mergeCell ref="G670:G673"/>
    <mergeCell ref="G675:G679"/>
    <mergeCell ref="G680:G682"/>
    <mergeCell ref="A1142:L1142"/>
    <mergeCell ref="A1119:L1119"/>
    <mergeCell ref="B1120:D1120"/>
    <mergeCell ref="G1077:G1078"/>
    <mergeCell ref="G1030:G1031"/>
    <mergeCell ref="G1032:G1033"/>
    <mergeCell ref="F1030:F1031"/>
    <mergeCell ref="G1089:G1091"/>
    <mergeCell ref="C1144:C1145"/>
    <mergeCell ref="B1144:B1145"/>
    <mergeCell ref="D1144:D1145"/>
    <mergeCell ref="B1143:D1143"/>
    <mergeCell ref="C1007:C1008"/>
    <mergeCell ref="B1007:B1008"/>
    <mergeCell ref="D1098:D1099"/>
    <mergeCell ref="C1098:C1099"/>
    <mergeCell ref="I1007:I1008"/>
    <mergeCell ref="L1007:L1008"/>
    <mergeCell ref="K1007:K1008"/>
    <mergeCell ref="A1210:L1210"/>
    <mergeCell ref="J1007:J1008"/>
    <mergeCell ref="B1052:D1052"/>
    <mergeCell ref="B1098:B1099"/>
    <mergeCell ref="B1097:D1097"/>
    <mergeCell ref="K1030:K1031"/>
    <mergeCell ref="A1051:L1051"/>
    <mergeCell ref="G1034:G1037"/>
    <mergeCell ref="G1039:G1043"/>
    <mergeCell ref="G1044:G1046"/>
    <mergeCell ref="H1030:H1031"/>
    <mergeCell ref="L1030:L1031"/>
    <mergeCell ref="E1030:E1031"/>
    <mergeCell ref="D1007:D1008"/>
    <mergeCell ref="F1007:F1008"/>
    <mergeCell ref="E1007:E1008"/>
    <mergeCell ref="H1007:H1008"/>
    <mergeCell ref="E1029:G1029"/>
    <mergeCell ref="G1007:G1008"/>
    <mergeCell ref="G1009:G1010"/>
    <mergeCell ref="G1021:G1023"/>
    <mergeCell ref="G1016:G1020"/>
    <mergeCell ref="G1011:G1014"/>
    <mergeCell ref="B1053:B1054"/>
    <mergeCell ref="D1053:D1054"/>
    <mergeCell ref="C1053:C1054"/>
    <mergeCell ref="D1075:D1076"/>
    <mergeCell ref="B1074:D1074"/>
    <mergeCell ref="C1075:C1076"/>
    <mergeCell ref="B1075:B1076"/>
    <mergeCell ref="E1098:E1099"/>
    <mergeCell ref="F1098:F1099"/>
    <mergeCell ref="G1102:G1105"/>
    <mergeCell ref="G1098:G1099"/>
    <mergeCell ref="G1084:G1088"/>
    <mergeCell ref="G1079:G1082"/>
    <mergeCell ref="G976:G978"/>
    <mergeCell ref="G971:G975"/>
    <mergeCell ref="G948:G952"/>
    <mergeCell ref="G943:G946"/>
    <mergeCell ref="G1144:G1145"/>
    <mergeCell ref="G1130:G1134"/>
    <mergeCell ref="G1135:G1137"/>
    <mergeCell ref="G966:G969"/>
    <mergeCell ref="G964:G965"/>
    <mergeCell ref="E916:E917"/>
    <mergeCell ref="K916:K917"/>
    <mergeCell ref="L916:L917"/>
    <mergeCell ref="H915:L915"/>
    <mergeCell ref="H916:H917"/>
    <mergeCell ref="I916:I917"/>
    <mergeCell ref="J916:J917"/>
    <mergeCell ref="A914:L914"/>
    <mergeCell ref="H939:H940"/>
    <mergeCell ref="C939:C940"/>
    <mergeCell ref="B938:D938"/>
    <mergeCell ref="B939:B940"/>
    <mergeCell ref="A937:L937"/>
    <mergeCell ref="H962:H963"/>
    <mergeCell ref="F962:F963"/>
    <mergeCell ref="L939:L940"/>
    <mergeCell ref="K939:K940"/>
    <mergeCell ref="J939:J940"/>
    <mergeCell ref="I939:I940"/>
    <mergeCell ref="H938:L938"/>
    <mergeCell ref="A1233:L1233"/>
    <mergeCell ref="A1301:L1301"/>
    <mergeCell ref="A1278:L1278"/>
    <mergeCell ref="A1324:L1324"/>
    <mergeCell ref="G988:G991"/>
    <mergeCell ref="G998:G1000"/>
    <mergeCell ref="G993:G997"/>
    <mergeCell ref="A1005:L1005"/>
    <mergeCell ref="H1006:L1006"/>
    <mergeCell ref="E1006:G1006"/>
    <mergeCell ref="E983:G983"/>
    <mergeCell ref="B1006:D1006"/>
    <mergeCell ref="E892:G892"/>
    <mergeCell ref="B892:D892"/>
    <mergeCell ref="G1125:G1128"/>
    <mergeCell ref="G1123:G1124"/>
    <mergeCell ref="F529:F530"/>
    <mergeCell ref="E529:E530"/>
    <mergeCell ref="G538:G542"/>
    <mergeCell ref="G543:G545"/>
    <mergeCell ref="B551:D551"/>
    <mergeCell ref="B552:B553"/>
    <mergeCell ref="G552:G553"/>
    <mergeCell ref="E552:E553"/>
    <mergeCell ref="B574:D574"/>
    <mergeCell ref="E574:G574"/>
    <mergeCell ref="B529:B530"/>
    <mergeCell ref="E528:G528"/>
    <mergeCell ref="E551:G551"/>
    <mergeCell ref="G554:G555"/>
    <mergeCell ref="B528:D528"/>
    <mergeCell ref="F598:F599"/>
    <mergeCell ref="E598:E599"/>
    <mergeCell ref="E597:G597"/>
    <mergeCell ref="E619:G619"/>
    <mergeCell ref="B619:D619"/>
    <mergeCell ref="D598:D599"/>
    <mergeCell ref="B597:D597"/>
    <mergeCell ref="B598:B599"/>
    <mergeCell ref="C598:C599"/>
    <mergeCell ref="C575:C576"/>
    <mergeCell ref="F575:F576"/>
    <mergeCell ref="E575:E576"/>
    <mergeCell ref="D575:D576"/>
    <mergeCell ref="B575:B576"/>
    <mergeCell ref="C552:C553"/>
    <mergeCell ref="D552:D553"/>
    <mergeCell ref="C529:C530"/>
    <mergeCell ref="D529:D530"/>
    <mergeCell ref="D620:D621"/>
    <mergeCell ref="B620:B621"/>
    <mergeCell ref="C620:C621"/>
    <mergeCell ref="E620:E621"/>
    <mergeCell ref="F620:F621"/>
    <mergeCell ref="G645:G646"/>
    <mergeCell ref="D643:D644"/>
    <mergeCell ref="B642:D642"/>
    <mergeCell ref="B643:B644"/>
    <mergeCell ref="E643:E644"/>
    <mergeCell ref="F643:F644"/>
    <mergeCell ref="C643:C644"/>
    <mergeCell ref="K1326:K1327"/>
    <mergeCell ref="H1325:L1325"/>
    <mergeCell ref="I1326:I1327"/>
    <mergeCell ref="H1326:H1327"/>
    <mergeCell ref="J1326:J1327"/>
    <mergeCell ref="H1165:L1165"/>
    <mergeCell ref="L1166:L1167"/>
    <mergeCell ref="H1234:L1234"/>
    <mergeCell ref="K1417:K1418"/>
    <mergeCell ref="H1416:L1416"/>
    <mergeCell ref="L1439:L1440"/>
    <mergeCell ref="I1439:I1440"/>
    <mergeCell ref="J1439:J1440"/>
    <mergeCell ref="K1439:K1440"/>
    <mergeCell ref="L1348:L1349"/>
    <mergeCell ref="L1371:L1372"/>
    <mergeCell ref="I1394:I1395"/>
    <mergeCell ref="J1394:J1395"/>
    <mergeCell ref="K1394:K1395"/>
    <mergeCell ref="K1371:K1372"/>
    <mergeCell ref="L1326:L1327"/>
    <mergeCell ref="L1417:L1418"/>
    <mergeCell ref="K1348:K1349"/>
    <mergeCell ref="H1347:L1347"/>
    <mergeCell ref="H1438:L1438"/>
    <mergeCell ref="H1393:L1393"/>
    <mergeCell ref="L1394:L1395"/>
    <mergeCell ref="H1370:L1370"/>
    <mergeCell ref="D1667:D1668"/>
    <mergeCell ref="G1667:G1668"/>
    <mergeCell ref="J1667:J1668"/>
    <mergeCell ref="I1667:I1668"/>
    <mergeCell ref="K1667:K1668"/>
    <mergeCell ref="H1666:L1666"/>
    <mergeCell ref="L1667:L1668"/>
    <mergeCell ref="C1553:C1554"/>
    <mergeCell ref="D1553:D1554"/>
    <mergeCell ref="B1575:D1575"/>
    <mergeCell ref="B1256:D1256"/>
    <mergeCell ref="E1256:G1256"/>
    <mergeCell ref="F1235:F1236"/>
    <mergeCell ref="E1235:E1236"/>
    <mergeCell ref="B1211:D1211"/>
    <mergeCell ref="B1212:B1213"/>
    <mergeCell ref="F1394:F1395"/>
    <mergeCell ref="G1394:G1395"/>
    <mergeCell ref="B1166:B1167"/>
    <mergeCell ref="C1166:C1167"/>
    <mergeCell ref="B1189:B1190"/>
    <mergeCell ref="B1165:D1165"/>
    <mergeCell ref="D1166:D1167"/>
    <mergeCell ref="K1166:K1167"/>
    <mergeCell ref="H1166:H1167"/>
    <mergeCell ref="I1166:I1167"/>
    <mergeCell ref="G1158:G1160"/>
    <mergeCell ref="G1153:G1157"/>
    <mergeCell ref="G1170:G1173"/>
    <mergeCell ref="G1189:G1190"/>
    <mergeCell ref="K1508:K1509"/>
    <mergeCell ref="J1485:J1486"/>
    <mergeCell ref="G1576:G1577"/>
    <mergeCell ref="G1580:G1583"/>
    <mergeCell ref="G1578:G1579"/>
    <mergeCell ref="G1590:G1592"/>
    <mergeCell ref="G1585:G1589"/>
    <mergeCell ref="G1603:G1606"/>
    <mergeCell ref="G1608:G1612"/>
    <mergeCell ref="B1621:B1622"/>
    <mergeCell ref="D1621:D1622"/>
    <mergeCell ref="B1599:B1600"/>
    <mergeCell ref="B1598:D1598"/>
    <mergeCell ref="D1576:D1577"/>
    <mergeCell ref="C1576:C1577"/>
    <mergeCell ref="G1599:G1600"/>
    <mergeCell ref="B1576:B1577"/>
    <mergeCell ref="C1348:C1349"/>
    <mergeCell ref="C1371:C1372"/>
    <mergeCell ref="D1326:D1327"/>
    <mergeCell ref="B1326:B1327"/>
    <mergeCell ref="C1326:C1327"/>
    <mergeCell ref="G1328:G1329"/>
    <mergeCell ref="F1326:F1327"/>
    <mergeCell ref="E1326:E1327"/>
    <mergeCell ref="G1326:G1327"/>
    <mergeCell ref="B1393:D1393"/>
    <mergeCell ref="B1348:B1349"/>
    <mergeCell ref="B1347:D1347"/>
    <mergeCell ref="D1371:D1372"/>
    <mergeCell ref="G1193:G1196"/>
    <mergeCell ref="E1211:G1211"/>
    <mergeCell ref="G1166:G1167"/>
    <mergeCell ref="E1166:E1167"/>
    <mergeCell ref="G1175:G1179"/>
    <mergeCell ref="G1180:G1182"/>
    <mergeCell ref="E1165:G1165"/>
    <mergeCell ref="E1189:E1190"/>
    <mergeCell ref="G1191:G1192"/>
    <mergeCell ref="E1234:G1234"/>
    <mergeCell ref="E1212:E1213"/>
    <mergeCell ref="C1303:C1304"/>
    <mergeCell ref="B1302:D1302"/>
    <mergeCell ref="D1257:D1258"/>
    <mergeCell ref="B1279:D1279"/>
    <mergeCell ref="C1280:C1281"/>
    <mergeCell ref="D1280:D1281"/>
    <mergeCell ref="C1235:C1236"/>
    <mergeCell ref="D1235:D1236"/>
    <mergeCell ref="B1370:D1370"/>
    <mergeCell ref="B1371:B1372"/>
    <mergeCell ref="C1257:C1258"/>
    <mergeCell ref="B1257:B1258"/>
    <mergeCell ref="B1235:B1236"/>
    <mergeCell ref="B1234:D1234"/>
    <mergeCell ref="B1280:B1281"/>
    <mergeCell ref="B1484:D1484"/>
    <mergeCell ref="B1485:B1486"/>
    <mergeCell ref="C1485:C1486"/>
    <mergeCell ref="D1485:D1486"/>
    <mergeCell ref="E1439:E1440"/>
    <mergeCell ref="E1438:G1438"/>
    <mergeCell ref="F1439:F1440"/>
    <mergeCell ref="E1507:G1507"/>
    <mergeCell ref="F1508:F1509"/>
    <mergeCell ref="D1439:D1440"/>
    <mergeCell ref="B1438:D1438"/>
    <mergeCell ref="C1439:C1440"/>
    <mergeCell ref="B1439:B1440"/>
    <mergeCell ref="E1461:G1461"/>
    <mergeCell ref="B1461:D1461"/>
    <mergeCell ref="F1462:F1463"/>
    <mergeCell ref="G1408:G1410"/>
    <mergeCell ref="E1416:G1416"/>
    <mergeCell ref="F1417:F1418"/>
    <mergeCell ref="E1417:E1418"/>
    <mergeCell ref="B1417:B1418"/>
    <mergeCell ref="B1416:D1416"/>
    <mergeCell ref="B1462:B1463"/>
    <mergeCell ref="D1462:D1463"/>
    <mergeCell ref="C1462:C1463"/>
    <mergeCell ref="E1484:G1484"/>
    <mergeCell ref="F1485:F1486"/>
    <mergeCell ref="E1485:E1486"/>
    <mergeCell ref="D1530:D1531"/>
    <mergeCell ref="E1462:E1463"/>
    <mergeCell ref="B1553:B1554"/>
    <mergeCell ref="B1552:D1552"/>
    <mergeCell ref="G1398:G1401"/>
    <mergeCell ref="G1403:G1407"/>
    <mergeCell ref="C1417:C1418"/>
    <mergeCell ref="D1417:D1418"/>
    <mergeCell ref="E1394:E1395"/>
    <mergeCell ref="D1394:D1395"/>
    <mergeCell ref="B1394:B1395"/>
    <mergeCell ref="C1394:C1395"/>
    <mergeCell ref="G1396:G1397"/>
    <mergeCell ref="B1620:D1620"/>
    <mergeCell ref="K1621:K1622"/>
    <mergeCell ref="H1620:L1620"/>
    <mergeCell ref="J1621:J1622"/>
    <mergeCell ref="H1621:H1622"/>
    <mergeCell ref="I1621:I1622"/>
    <mergeCell ref="E1620:G1620"/>
    <mergeCell ref="G1635:G1637"/>
    <mergeCell ref="G1630:G1634"/>
    <mergeCell ref="G1625:G1628"/>
    <mergeCell ref="G1644:G1645"/>
    <mergeCell ref="H1576:H1577"/>
    <mergeCell ref="H1575:L1575"/>
    <mergeCell ref="L1576:L1577"/>
    <mergeCell ref="H1439:H1440"/>
    <mergeCell ref="G1443:G1446"/>
    <mergeCell ref="G1441:G1442"/>
    <mergeCell ref="G1439:G1440"/>
    <mergeCell ref="H1417:H1418"/>
    <mergeCell ref="G1431:G1433"/>
    <mergeCell ref="A1392:L1392"/>
    <mergeCell ref="A1369:L1369"/>
    <mergeCell ref="A1415:L1415"/>
    <mergeCell ref="A1483:L1483"/>
    <mergeCell ref="A1460:L1460"/>
    <mergeCell ref="H1461:L1461"/>
    <mergeCell ref="L1462:L1463"/>
    <mergeCell ref="G1534:G1537"/>
    <mergeCell ref="G1532:G1533"/>
    <mergeCell ref="G1489:G1492"/>
    <mergeCell ref="I1485:I1486"/>
    <mergeCell ref="L1485:L1486"/>
    <mergeCell ref="K1485:K1486"/>
    <mergeCell ref="H1484:L1484"/>
    <mergeCell ref="H1485:H1486"/>
    <mergeCell ref="G1485:G1486"/>
    <mergeCell ref="J1462:J1463"/>
    <mergeCell ref="K1462:K1463"/>
    <mergeCell ref="I1462:I1463"/>
    <mergeCell ref="H1462:H1463"/>
    <mergeCell ref="G1417:G1418"/>
    <mergeCell ref="G1426:G1430"/>
    <mergeCell ref="G1421:G1424"/>
    <mergeCell ref="G1419:G1420"/>
    <mergeCell ref="G1448:G1452"/>
    <mergeCell ref="G1453:G1455"/>
    <mergeCell ref="G1494:G1498"/>
    <mergeCell ref="G1499:G1501"/>
    <mergeCell ref="H1507:L1507"/>
    <mergeCell ref="J1508:J1509"/>
    <mergeCell ref="L1508:L1509"/>
    <mergeCell ref="G1508:G1509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7.43"/>
    <col customWidth="1" min="3" max="3" width="14.0"/>
    <col customWidth="1" min="4" max="6" width="7.43"/>
    <col customWidth="1" min="7" max="7" width="24.43"/>
    <col customWidth="1" min="8" max="8" width="17.43"/>
    <col customWidth="1" min="9" max="9" width="15.86"/>
    <col customWidth="1" min="10" max="10" width="8.29"/>
    <col customWidth="1" min="11" max="11" width="7.86"/>
    <col customWidth="1" min="12" max="12" width="19.43"/>
    <col customWidth="1" min="13" max="26" width="10.71"/>
  </cols>
  <sheetData>
    <row r="1" ht="17.25" customHeight="1">
      <c r="A1" s="66" t="s">
        <v>683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210" t="s">
        <v>481</v>
      </c>
      <c r="I2" s="75"/>
      <c r="J2" s="75"/>
      <c r="K2" s="75"/>
      <c r="L2" s="76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</row>
    <row r="3">
      <c r="A3" s="211"/>
      <c r="B3" s="135" t="s">
        <v>482</v>
      </c>
      <c r="C3" s="135" t="s">
        <v>483</v>
      </c>
      <c r="D3" s="135" t="s">
        <v>484</v>
      </c>
      <c r="E3" s="135" t="s">
        <v>485</v>
      </c>
      <c r="F3" s="135" t="s">
        <v>484</v>
      </c>
      <c r="G3" s="135" t="s">
        <v>524</v>
      </c>
      <c r="H3" s="135" t="s">
        <v>486</v>
      </c>
      <c r="I3" s="135" t="s">
        <v>487</v>
      </c>
      <c r="J3" s="179" t="s">
        <v>488</v>
      </c>
      <c r="K3" s="195" t="s">
        <v>489</v>
      </c>
      <c r="L3" s="139" t="s">
        <v>490</v>
      </c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37" t="s">
        <v>423</v>
      </c>
      <c r="B5" s="89">
        <v>0.16</v>
      </c>
      <c r="C5" s="89">
        <v>1.0</v>
      </c>
      <c r="D5" s="18">
        <f t="shared" ref="D5:D9" si="1">C5*B5</f>
        <v>0.16</v>
      </c>
      <c r="E5" s="18">
        <f>A3*B5</f>
        <v>0</v>
      </c>
      <c r="F5" s="18">
        <f t="shared" ref="F5:F9" si="2">E5*C5</f>
        <v>0</v>
      </c>
      <c r="G5" s="161">
        <v>0.0</v>
      </c>
      <c r="H5" s="18">
        <v>1.0</v>
      </c>
      <c r="I5" s="89">
        <f t="shared" ref="I5:I18" si="3">H5*E5</f>
        <v>0</v>
      </c>
      <c r="J5" s="116"/>
      <c r="K5" s="198">
        <f t="shared" ref="K5:K18" si="4">J5*I5</f>
        <v>0</v>
      </c>
      <c r="L5" s="3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31" t="s">
        <v>425</v>
      </c>
      <c r="B6" s="89">
        <v>0.03</v>
      </c>
      <c r="C6" s="89">
        <v>1.0</v>
      </c>
      <c r="D6" s="18">
        <f t="shared" si="1"/>
        <v>0.03</v>
      </c>
      <c r="E6" s="18">
        <f>B6*A3</f>
        <v>0</v>
      </c>
      <c r="F6" s="18">
        <f t="shared" si="2"/>
        <v>0</v>
      </c>
      <c r="G6" s="87"/>
      <c r="H6" s="18">
        <v>1.0</v>
      </c>
      <c r="I6" s="89">
        <f t="shared" si="3"/>
        <v>0</v>
      </c>
      <c r="J6" s="116"/>
      <c r="K6" s="198">
        <f t="shared" si="4"/>
        <v>0</v>
      </c>
      <c r="L6" s="3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31" t="s">
        <v>502</v>
      </c>
      <c r="B7" s="18">
        <v>0.03</v>
      </c>
      <c r="C7" s="18">
        <v>1.0</v>
      </c>
      <c r="D7" s="18">
        <f t="shared" si="1"/>
        <v>0.03</v>
      </c>
      <c r="E7" s="18">
        <f>B7*A3</f>
        <v>0</v>
      </c>
      <c r="F7" s="18">
        <f t="shared" si="2"/>
        <v>0</v>
      </c>
      <c r="G7" s="148" t="s">
        <v>527</v>
      </c>
      <c r="H7" s="18">
        <v>1.0</v>
      </c>
      <c r="I7" s="89">
        <f t="shared" si="3"/>
        <v>0</v>
      </c>
      <c r="J7" s="116"/>
      <c r="K7" s="198">
        <f t="shared" si="4"/>
        <v>0</v>
      </c>
      <c r="L7" s="3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31" t="s">
        <v>505</v>
      </c>
      <c r="B8" s="18">
        <v>0.0023</v>
      </c>
      <c r="C8" s="18">
        <v>1.0</v>
      </c>
      <c r="D8" s="18">
        <f t="shared" si="1"/>
        <v>0.0023</v>
      </c>
      <c r="E8" s="18">
        <f>B8*A3</f>
        <v>0</v>
      </c>
      <c r="F8" s="18">
        <f t="shared" si="2"/>
        <v>0</v>
      </c>
      <c r="G8" s="142"/>
      <c r="H8" s="18">
        <v>1.0</v>
      </c>
      <c r="I8" s="89">
        <f t="shared" si="3"/>
        <v>0</v>
      </c>
      <c r="J8" s="116"/>
      <c r="K8" s="198">
        <f t="shared" si="4"/>
        <v>0</v>
      </c>
      <c r="L8" s="3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169" t="s">
        <v>494</v>
      </c>
      <c r="B9" s="18">
        <v>1.0E-4</v>
      </c>
      <c r="C9" s="18">
        <v>1.0</v>
      </c>
      <c r="D9" s="18">
        <f t="shared" si="1"/>
        <v>0.0001</v>
      </c>
      <c r="E9" s="18">
        <f>B9*A3</f>
        <v>0</v>
      </c>
      <c r="F9" s="18">
        <f t="shared" si="2"/>
        <v>0</v>
      </c>
      <c r="G9" s="142"/>
      <c r="H9" s="18">
        <v>1.0</v>
      </c>
      <c r="I9" s="89">
        <f t="shared" si="3"/>
        <v>0</v>
      </c>
      <c r="J9" s="116"/>
      <c r="K9" s="198">
        <f t="shared" si="4"/>
        <v>0</v>
      </c>
      <c r="L9" s="3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31"/>
      <c r="B10" s="89"/>
      <c r="C10" s="89"/>
      <c r="D10" s="18"/>
      <c r="E10" s="18"/>
      <c r="F10" s="18"/>
      <c r="G10" s="87"/>
      <c r="H10" s="18"/>
      <c r="I10" s="89">
        <f t="shared" si="3"/>
        <v>0</v>
      </c>
      <c r="J10" s="116"/>
      <c r="K10" s="198">
        <f t="shared" si="4"/>
        <v>0</v>
      </c>
      <c r="L10" s="3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31"/>
      <c r="B11" s="18"/>
      <c r="C11" s="18"/>
      <c r="D11" s="18"/>
      <c r="E11" s="18"/>
      <c r="F11" s="18"/>
      <c r="G11" s="59"/>
      <c r="H11" s="18"/>
      <c r="I11" s="89">
        <f t="shared" si="3"/>
        <v>0</v>
      </c>
      <c r="J11" s="116"/>
      <c r="K11" s="198">
        <f t="shared" si="4"/>
        <v>0</v>
      </c>
      <c r="L11" s="3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31"/>
      <c r="B12" s="89"/>
      <c r="C12" s="89"/>
      <c r="D12" s="18"/>
      <c r="E12" s="18"/>
      <c r="F12" s="18"/>
      <c r="G12" s="148" t="s">
        <v>528</v>
      </c>
      <c r="H12" s="18"/>
      <c r="I12" s="89">
        <f t="shared" si="3"/>
        <v>0</v>
      </c>
      <c r="J12" s="116"/>
      <c r="K12" s="198">
        <f t="shared" si="4"/>
        <v>0</v>
      </c>
      <c r="L12" s="3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31"/>
      <c r="B13" s="89"/>
      <c r="C13" s="89"/>
      <c r="D13" s="18"/>
      <c r="E13" s="18"/>
      <c r="F13" s="18"/>
      <c r="G13" s="142"/>
      <c r="H13" s="18"/>
      <c r="I13" s="89">
        <f t="shared" si="3"/>
        <v>0</v>
      </c>
      <c r="J13" s="116"/>
      <c r="K13" s="198">
        <f t="shared" si="4"/>
        <v>0</v>
      </c>
      <c r="L13" s="3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1"/>
      <c r="B14" s="89"/>
      <c r="C14" s="89"/>
      <c r="D14" s="18"/>
      <c r="E14" s="18"/>
      <c r="F14" s="18"/>
      <c r="G14" s="142"/>
      <c r="H14" s="18"/>
      <c r="I14" s="89">
        <f t="shared" si="3"/>
        <v>0</v>
      </c>
      <c r="J14" s="116"/>
      <c r="K14" s="198">
        <f t="shared" si="4"/>
        <v>0</v>
      </c>
      <c r="L14" s="3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1"/>
      <c r="B15" s="89"/>
      <c r="C15" s="89"/>
      <c r="D15" s="18"/>
      <c r="E15" s="18"/>
      <c r="F15" s="18"/>
      <c r="G15" s="142"/>
      <c r="H15" s="18"/>
      <c r="I15" s="89">
        <f t="shared" si="3"/>
        <v>0</v>
      </c>
      <c r="J15" s="116"/>
      <c r="K15" s="198">
        <f t="shared" si="4"/>
        <v>0</v>
      </c>
      <c r="L15" s="3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44"/>
      <c r="B16" s="127"/>
      <c r="C16" s="127"/>
      <c r="D16" s="18"/>
      <c r="E16" s="18"/>
      <c r="F16" s="18"/>
      <c r="G16" s="87"/>
      <c r="H16" s="95"/>
      <c r="I16" s="89">
        <f t="shared" si="3"/>
        <v>0</v>
      </c>
      <c r="J16" s="118"/>
      <c r="K16" s="198">
        <f t="shared" si="4"/>
        <v>0</v>
      </c>
      <c r="L16" s="3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31"/>
      <c r="B17" s="89"/>
      <c r="C17" s="89"/>
      <c r="D17" s="18"/>
      <c r="E17" s="18"/>
      <c r="F17" s="18"/>
      <c r="G17" s="164" t="str">
        <f>F19/A3</f>
        <v>#DIV/0!</v>
      </c>
      <c r="H17" s="18"/>
      <c r="I17" s="89">
        <f t="shared" si="3"/>
        <v>0</v>
      </c>
      <c r="J17" s="3"/>
      <c r="K17" s="198">
        <f t="shared" si="4"/>
        <v>0</v>
      </c>
      <c r="L17" s="3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31"/>
      <c r="B18" s="89"/>
      <c r="C18" s="89"/>
      <c r="D18" s="18"/>
      <c r="E18" s="18"/>
      <c r="F18" s="18"/>
      <c r="G18" s="142"/>
      <c r="H18" s="18"/>
      <c r="I18" s="89">
        <f t="shared" si="3"/>
        <v>0</v>
      </c>
      <c r="J18" s="3"/>
      <c r="K18" s="198">
        <f t="shared" si="4"/>
        <v>0</v>
      </c>
      <c r="L18" s="3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4" t="s">
        <v>495</v>
      </c>
      <c r="B19" s="96">
        <f>SUM(B5:B15)</f>
        <v>0.2224</v>
      </c>
      <c r="C19" s="96"/>
      <c r="D19" s="96">
        <f t="shared" ref="D19:F19" si="5">SUM(D5:D15)</f>
        <v>0.2224</v>
      </c>
      <c r="E19" s="96">
        <f t="shared" si="5"/>
        <v>0</v>
      </c>
      <c r="F19" s="96">
        <f t="shared" si="5"/>
        <v>0</v>
      </c>
      <c r="G19" s="87"/>
      <c r="H19" s="96"/>
      <c r="I19" s="96">
        <f t="shared" ref="I19:L19" si="6">SUM(I5:I18)</f>
        <v>0</v>
      </c>
      <c r="J19" s="98">
        <f t="shared" si="6"/>
        <v>0</v>
      </c>
      <c r="K19" s="199">
        <f t="shared" si="6"/>
        <v>0</v>
      </c>
      <c r="L19" s="98">
        <f t="shared" si="6"/>
        <v>0</v>
      </c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8"/>
      <c r="B20" s="100"/>
      <c r="C20" s="100"/>
      <c r="D20" s="100"/>
      <c r="E20" s="100"/>
      <c r="F20" s="100"/>
      <c r="G20" s="100"/>
      <c r="H20" s="100"/>
      <c r="I20" s="101" t="s">
        <v>496</v>
      </c>
      <c r="J20" s="100"/>
      <c r="K20" s="200"/>
      <c r="L20" s="101" t="s">
        <v>497</v>
      </c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 ht="15.75" customHeight="1">
      <c r="A21" s="8"/>
      <c r="B21" s="100"/>
      <c r="C21" s="100"/>
      <c r="D21" s="100"/>
      <c r="E21" s="100"/>
      <c r="F21" s="100"/>
      <c r="G21" s="100"/>
      <c r="H21" s="100"/>
      <c r="I21" s="104" t="str">
        <f>G17*A3</f>
        <v>#DIV/0!</v>
      </c>
      <c r="J21" s="100"/>
      <c r="K21" s="200"/>
      <c r="L21" s="104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 ht="15.75" customHeight="1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 ht="17.25" customHeight="1">
      <c r="A24" s="66" t="s">
        <v>684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 ht="15.75" customHeight="1">
      <c r="A26" s="211">
        <v>0.0</v>
      </c>
      <c r="B26" s="135" t="s">
        <v>482</v>
      </c>
      <c r="C26" s="135" t="s">
        <v>483</v>
      </c>
      <c r="D26" s="135" t="s">
        <v>484</v>
      </c>
      <c r="E26" s="135" t="s">
        <v>485</v>
      </c>
      <c r="F26" s="135" t="s">
        <v>484</v>
      </c>
      <c r="G26" s="135" t="s">
        <v>524</v>
      </c>
      <c r="H26" s="135" t="s">
        <v>486</v>
      </c>
      <c r="I26" s="135" t="s">
        <v>487</v>
      </c>
      <c r="J26" s="179" t="s">
        <v>488</v>
      </c>
      <c r="K26" s="195" t="s">
        <v>489</v>
      </c>
      <c r="L26" s="139" t="s">
        <v>490</v>
      </c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 ht="15.75" customHeight="1">
      <c r="A28" s="183" t="s">
        <v>685</v>
      </c>
      <c r="B28" s="89">
        <v>0.2</v>
      </c>
      <c r="C28" s="89">
        <v>1.0</v>
      </c>
      <c r="D28" s="18">
        <f t="shared" ref="D28:D32" si="7">C28*B28</f>
        <v>0.2</v>
      </c>
      <c r="E28" s="18">
        <f>A26*B28</f>
        <v>0</v>
      </c>
      <c r="F28" s="18">
        <f t="shared" ref="F28:F32" si="8">E28*C28</f>
        <v>0</v>
      </c>
      <c r="G28" s="161">
        <v>0.0</v>
      </c>
      <c r="H28" s="18">
        <v>1.1</v>
      </c>
      <c r="I28" s="89">
        <f t="shared" ref="I28:I41" si="9">H28*E28</f>
        <v>0</v>
      </c>
      <c r="J28" s="116"/>
      <c r="K28" s="198">
        <f t="shared" ref="K28:K41" si="10">J28*I28</f>
        <v>0</v>
      </c>
      <c r="L28" s="3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 ht="15.75" customHeight="1">
      <c r="A29" s="169" t="s">
        <v>458</v>
      </c>
      <c r="B29" s="89">
        <v>0.2</v>
      </c>
      <c r="C29" s="89">
        <v>1.0</v>
      </c>
      <c r="D29" s="18">
        <f t="shared" si="7"/>
        <v>0.2</v>
      </c>
      <c r="E29" s="18">
        <f>B29*A26</f>
        <v>0</v>
      </c>
      <c r="F29" s="18">
        <f t="shared" si="8"/>
        <v>0</v>
      </c>
      <c r="G29" s="87"/>
      <c r="H29" s="18">
        <v>1.0</v>
      </c>
      <c r="I29" s="89">
        <f t="shared" si="9"/>
        <v>0</v>
      </c>
      <c r="J29" s="116"/>
      <c r="K29" s="198">
        <f t="shared" si="10"/>
        <v>0</v>
      </c>
      <c r="L29" s="3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 ht="15.75" customHeight="1">
      <c r="A30" s="169" t="s">
        <v>459</v>
      </c>
      <c r="B30" s="18">
        <v>0.08</v>
      </c>
      <c r="C30" s="18">
        <v>1.0</v>
      </c>
      <c r="D30" s="18">
        <f t="shared" si="7"/>
        <v>0.08</v>
      </c>
      <c r="E30" s="18">
        <f>B30*A26</f>
        <v>0</v>
      </c>
      <c r="F30" s="18">
        <f t="shared" si="8"/>
        <v>0</v>
      </c>
      <c r="G30" s="148" t="s">
        <v>527</v>
      </c>
      <c r="H30" s="18">
        <v>1.1</v>
      </c>
      <c r="I30" s="89">
        <f t="shared" si="9"/>
        <v>0</v>
      </c>
      <c r="J30" s="116"/>
      <c r="K30" s="198">
        <f t="shared" si="10"/>
        <v>0</v>
      </c>
      <c r="L30" s="3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 ht="15.75" customHeight="1">
      <c r="A31" s="169" t="s">
        <v>505</v>
      </c>
      <c r="B31" s="18">
        <v>0.002</v>
      </c>
      <c r="C31" s="18">
        <v>1.0</v>
      </c>
      <c r="D31" s="18">
        <f t="shared" si="7"/>
        <v>0.002</v>
      </c>
      <c r="E31" s="18">
        <f>B31*A26</f>
        <v>0</v>
      </c>
      <c r="F31" s="18">
        <f t="shared" si="8"/>
        <v>0</v>
      </c>
      <c r="G31" s="142"/>
      <c r="H31" s="18">
        <v>1.0</v>
      </c>
      <c r="I31" s="89">
        <f t="shared" si="9"/>
        <v>0</v>
      </c>
      <c r="J31" s="116"/>
      <c r="K31" s="198">
        <f t="shared" si="10"/>
        <v>0</v>
      </c>
      <c r="L31" s="3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 ht="15.75" customHeight="1">
      <c r="A32" s="169" t="s">
        <v>345</v>
      </c>
      <c r="B32" s="18">
        <v>0.035</v>
      </c>
      <c r="C32" s="18">
        <v>1.0</v>
      </c>
      <c r="D32" s="18">
        <f t="shared" si="7"/>
        <v>0.035</v>
      </c>
      <c r="E32" s="18">
        <f>B32*A26</f>
        <v>0</v>
      </c>
      <c r="F32" s="18">
        <f t="shared" si="8"/>
        <v>0</v>
      </c>
      <c r="G32" s="142"/>
      <c r="H32" s="18">
        <v>1.125</v>
      </c>
      <c r="I32" s="89">
        <f t="shared" si="9"/>
        <v>0</v>
      </c>
      <c r="J32" s="116"/>
      <c r="K32" s="198">
        <f t="shared" si="10"/>
        <v>0</v>
      </c>
      <c r="L32" s="3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 ht="15.75" customHeight="1">
      <c r="A33" s="212"/>
      <c r="B33" s="18"/>
      <c r="C33" s="18"/>
      <c r="D33" s="18"/>
      <c r="E33" s="18"/>
      <c r="F33" s="18"/>
      <c r="G33" s="87"/>
      <c r="H33" s="18"/>
      <c r="I33" s="89">
        <f t="shared" si="9"/>
        <v>0</v>
      </c>
      <c r="J33" s="116"/>
      <c r="K33" s="198">
        <f t="shared" si="10"/>
        <v>0</v>
      </c>
      <c r="L33" s="3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 ht="15.75" customHeight="1">
      <c r="A34" s="31"/>
      <c r="B34" s="18"/>
      <c r="C34" s="18"/>
      <c r="D34" s="18"/>
      <c r="E34" s="18"/>
      <c r="F34" s="18"/>
      <c r="G34" s="59"/>
      <c r="H34" s="18"/>
      <c r="I34" s="89">
        <f t="shared" si="9"/>
        <v>0</v>
      </c>
      <c r="J34" s="116"/>
      <c r="K34" s="198">
        <f t="shared" si="10"/>
        <v>0</v>
      </c>
      <c r="L34" s="3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 ht="15.75" customHeight="1">
      <c r="A35" s="31"/>
      <c r="B35" s="89"/>
      <c r="C35" s="89"/>
      <c r="D35" s="18"/>
      <c r="E35" s="18"/>
      <c r="F35" s="18"/>
      <c r="G35" s="148" t="s">
        <v>528</v>
      </c>
      <c r="H35" s="18"/>
      <c r="I35" s="89">
        <f t="shared" si="9"/>
        <v>0</v>
      </c>
      <c r="J35" s="116"/>
      <c r="K35" s="198">
        <f t="shared" si="10"/>
        <v>0</v>
      </c>
      <c r="L35" s="3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 ht="15.75" customHeight="1">
      <c r="A36" s="31"/>
      <c r="B36" s="89"/>
      <c r="C36" s="89"/>
      <c r="D36" s="18"/>
      <c r="E36" s="18"/>
      <c r="F36" s="18"/>
      <c r="G36" s="142"/>
      <c r="H36" s="18"/>
      <c r="I36" s="89">
        <f t="shared" si="9"/>
        <v>0</v>
      </c>
      <c r="J36" s="116"/>
      <c r="K36" s="198">
        <f t="shared" si="10"/>
        <v>0</v>
      </c>
      <c r="L36" s="3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 ht="15.75" customHeight="1">
      <c r="A37" s="1"/>
      <c r="B37" s="89"/>
      <c r="C37" s="89"/>
      <c r="D37" s="18"/>
      <c r="E37" s="18"/>
      <c r="F37" s="18"/>
      <c r="G37" s="142"/>
      <c r="H37" s="18"/>
      <c r="I37" s="89">
        <f t="shared" si="9"/>
        <v>0</v>
      </c>
      <c r="J37" s="116"/>
      <c r="K37" s="198">
        <f t="shared" si="10"/>
        <v>0</v>
      </c>
      <c r="L37" s="3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 ht="15.75" customHeight="1">
      <c r="A38" s="1"/>
      <c r="B38" s="89"/>
      <c r="C38" s="89"/>
      <c r="D38" s="18"/>
      <c r="E38" s="18"/>
      <c r="F38" s="18"/>
      <c r="G38" s="142"/>
      <c r="H38" s="18"/>
      <c r="I38" s="89">
        <f t="shared" si="9"/>
        <v>0</v>
      </c>
      <c r="J38" s="116"/>
      <c r="K38" s="198">
        <f t="shared" si="10"/>
        <v>0</v>
      </c>
      <c r="L38" s="3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 ht="15.75" customHeight="1">
      <c r="A39" s="44"/>
      <c r="B39" s="127"/>
      <c r="C39" s="127"/>
      <c r="D39" s="18"/>
      <c r="E39" s="18"/>
      <c r="F39" s="18"/>
      <c r="G39" s="87"/>
      <c r="H39" s="95"/>
      <c r="I39" s="89">
        <f t="shared" si="9"/>
        <v>0</v>
      </c>
      <c r="J39" s="118"/>
      <c r="K39" s="198">
        <f t="shared" si="10"/>
        <v>0</v>
      </c>
      <c r="L39" s="3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 ht="15.75" customHeight="1">
      <c r="A40" s="31"/>
      <c r="B40" s="89"/>
      <c r="C40" s="89"/>
      <c r="D40" s="18"/>
      <c r="E40" s="18"/>
      <c r="F40" s="18"/>
      <c r="G40" s="164" t="str">
        <f>F42/A26</f>
        <v>#DIV/0!</v>
      </c>
      <c r="H40" s="18"/>
      <c r="I40" s="89">
        <f t="shared" si="9"/>
        <v>0</v>
      </c>
      <c r="J40" s="3"/>
      <c r="K40" s="198">
        <f t="shared" si="10"/>
        <v>0</v>
      </c>
      <c r="L40" s="3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 ht="15.75" customHeight="1">
      <c r="A41" s="31"/>
      <c r="B41" s="89"/>
      <c r="C41" s="89"/>
      <c r="D41" s="18"/>
      <c r="E41" s="18"/>
      <c r="F41" s="18"/>
      <c r="G41" s="142"/>
      <c r="H41" s="18"/>
      <c r="I41" s="89">
        <f t="shared" si="9"/>
        <v>0</v>
      </c>
      <c r="J41" s="3"/>
      <c r="K41" s="198">
        <f t="shared" si="10"/>
        <v>0</v>
      </c>
      <c r="L41" s="3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 ht="15.75" customHeight="1">
      <c r="A42" s="4" t="s">
        <v>495</v>
      </c>
      <c r="B42" s="96">
        <f>SUM(B28:B38)</f>
        <v>0.517</v>
      </c>
      <c r="C42" s="96"/>
      <c r="D42" s="96">
        <f t="shared" ref="D42:F42" si="11">SUM(D28:D38)</f>
        <v>0.517</v>
      </c>
      <c r="E42" s="96">
        <f t="shared" si="11"/>
        <v>0</v>
      </c>
      <c r="F42" s="96">
        <f t="shared" si="11"/>
        <v>0</v>
      </c>
      <c r="G42" s="87"/>
      <c r="H42" s="96"/>
      <c r="I42" s="96">
        <f t="shared" ref="I42:L42" si="12">SUM(I28:I41)</f>
        <v>0</v>
      </c>
      <c r="J42" s="98">
        <f t="shared" si="12"/>
        <v>0</v>
      </c>
      <c r="K42" s="199">
        <f t="shared" si="12"/>
        <v>0</v>
      </c>
      <c r="L42" s="98">
        <f t="shared" si="12"/>
        <v>0</v>
      </c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 ht="15.75" customHeight="1">
      <c r="A43" s="8"/>
      <c r="B43" s="100"/>
      <c r="C43" s="100"/>
      <c r="D43" s="100"/>
      <c r="E43" s="100"/>
      <c r="F43" s="100"/>
      <c r="G43" s="100"/>
      <c r="H43" s="100"/>
      <c r="I43" s="101" t="s">
        <v>496</v>
      </c>
      <c r="J43" s="100"/>
      <c r="K43" s="200"/>
      <c r="L43" s="101" t="s">
        <v>497</v>
      </c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 ht="15.75" customHeight="1">
      <c r="A44" s="8"/>
      <c r="B44" s="100"/>
      <c r="C44" s="100"/>
      <c r="D44" s="100"/>
      <c r="E44" s="100"/>
      <c r="F44" s="100"/>
      <c r="G44" s="100"/>
      <c r="H44" s="100"/>
      <c r="I44" s="104" t="str">
        <f>G40*A26</f>
        <v>#DIV/0!</v>
      </c>
      <c r="J44" s="100"/>
      <c r="K44" s="200"/>
      <c r="L44" s="104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 ht="15.75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 ht="15.75" customHeight="1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 ht="15.75" customHeight="1">
      <c r="A47" s="66" t="s">
        <v>210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 ht="15.75" customHeight="1">
      <c r="A49" s="81">
        <f>'Menu Cíclico'!AJ32</f>
        <v>4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 ht="15.75" customHeight="1">
      <c r="A51" s="37" t="s">
        <v>229</v>
      </c>
      <c r="B51" s="89">
        <v>0.03</v>
      </c>
      <c r="C51" s="89">
        <v>3.0</v>
      </c>
      <c r="D51" s="18">
        <f t="shared" ref="D51:D64" si="13">C51*B51</f>
        <v>0.09</v>
      </c>
      <c r="E51" s="18">
        <f>B51*A49</f>
        <v>0.12</v>
      </c>
      <c r="F51" s="18">
        <f t="shared" ref="F51:F64" si="14">E51*C51</f>
        <v>0.36</v>
      </c>
      <c r="G51" s="140">
        <v>0.0</v>
      </c>
      <c r="H51" s="18">
        <v>1.0</v>
      </c>
      <c r="I51" s="89">
        <f t="shared" ref="I51:I64" si="15">H51*E51</f>
        <v>0.12</v>
      </c>
      <c r="J51" s="116">
        <f>'Insumos Buffet'!D9</f>
        <v>4311</v>
      </c>
      <c r="K51" s="3">
        <f t="shared" ref="K51:K64" si="16">J51*I51</f>
        <v>517.32</v>
      </c>
      <c r="L51" s="3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 ht="15.75" customHeight="1">
      <c r="A52" s="31" t="s">
        <v>517</v>
      </c>
      <c r="B52" s="89">
        <v>0.09</v>
      </c>
      <c r="C52" s="89">
        <v>1.0</v>
      </c>
      <c r="D52" s="18">
        <f t="shared" si="13"/>
        <v>0.09</v>
      </c>
      <c r="E52" s="18">
        <f>B52*A49</f>
        <v>0.36</v>
      </c>
      <c r="F52" s="18">
        <f t="shared" si="14"/>
        <v>0.36</v>
      </c>
      <c r="G52" s="87"/>
      <c r="H52" s="18">
        <v>1.0</v>
      </c>
      <c r="I52" s="89">
        <f t="shared" si="15"/>
        <v>0.36</v>
      </c>
      <c r="J52" s="116"/>
      <c r="K52" s="3">
        <f t="shared" si="16"/>
        <v>0</v>
      </c>
      <c r="L52" s="3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 ht="15.75" customHeight="1">
      <c r="A53" s="31" t="s">
        <v>505</v>
      </c>
      <c r="B53" s="89">
        <v>0.005</v>
      </c>
      <c r="C53" s="18">
        <v>1.0</v>
      </c>
      <c r="D53" s="18">
        <f t="shared" si="13"/>
        <v>0.005</v>
      </c>
      <c r="E53" s="18">
        <f>B53*A49</f>
        <v>0.02</v>
      </c>
      <c r="F53" s="18">
        <f t="shared" si="14"/>
        <v>0.02</v>
      </c>
      <c r="G53" s="148" t="s">
        <v>527</v>
      </c>
      <c r="H53" s="18">
        <v>1.0</v>
      </c>
      <c r="I53" s="89">
        <f t="shared" si="15"/>
        <v>0.02</v>
      </c>
      <c r="J53" s="116">
        <f>'Insumos Buffet'!D82</f>
        <v>3200</v>
      </c>
      <c r="K53" s="3">
        <f t="shared" si="16"/>
        <v>64</v>
      </c>
      <c r="L53" s="3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 ht="15.75" customHeight="1">
      <c r="A54" s="31" t="s">
        <v>47</v>
      </c>
      <c r="B54" s="18">
        <v>0.01</v>
      </c>
      <c r="C54" s="18">
        <v>1.0</v>
      </c>
      <c r="D54" s="18">
        <f t="shared" si="13"/>
        <v>0.01</v>
      </c>
      <c r="E54" s="18">
        <f>B54*A49</f>
        <v>0.04</v>
      </c>
      <c r="F54" s="18">
        <f t="shared" si="14"/>
        <v>0.04</v>
      </c>
      <c r="G54" s="142"/>
      <c r="H54" s="18">
        <v>1.0</v>
      </c>
      <c r="I54" s="89">
        <f t="shared" si="15"/>
        <v>0.04</v>
      </c>
      <c r="J54" s="116">
        <f>'Insumos Buffet'!D2</f>
        <v>6820</v>
      </c>
      <c r="K54" s="3">
        <f t="shared" si="16"/>
        <v>272.8</v>
      </c>
      <c r="L54" s="3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 ht="15.75" customHeight="1">
      <c r="A55" s="31" t="s">
        <v>345</v>
      </c>
      <c r="B55" s="18">
        <v>0.01</v>
      </c>
      <c r="C55" s="18">
        <v>1.0</v>
      </c>
      <c r="D55" s="18">
        <f t="shared" si="13"/>
        <v>0.01</v>
      </c>
      <c r="E55" s="18">
        <f>B55*A49</f>
        <v>0.04</v>
      </c>
      <c r="F55" s="18">
        <f t="shared" si="14"/>
        <v>0.04</v>
      </c>
      <c r="G55" s="142"/>
      <c r="H55" s="18">
        <v>1.175</v>
      </c>
      <c r="I55" s="89">
        <f t="shared" si="15"/>
        <v>0.047</v>
      </c>
      <c r="J55" s="116">
        <f>'Insumos Buffet'!D21</f>
        <v>2990</v>
      </c>
      <c r="K55" s="3">
        <f t="shared" si="16"/>
        <v>140.53</v>
      </c>
      <c r="L55" s="3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 ht="15.75" customHeight="1">
      <c r="A56" s="31"/>
      <c r="B56" s="18"/>
      <c r="C56" s="18"/>
      <c r="D56" s="18">
        <f t="shared" si="13"/>
        <v>0</v>
      </c>
      <c r="E56" s="18">
        <f>B56*A49</f>
        <v>0</v>
      </c>
      <c r="F56" s="18">
        <f t="shared" si="14"/>
        <v>0</v>
      </c>
      <c r="G56" s="87"/>
      <c r="H56" s="18"/>
      <c r="I56" s="89">
        <f t="shared" si="15"/>
        <v>0</v>
      </c>
      <c r="J56" s="116"/>
      <c r="K56" s="3">
        <f t="shared" si="16"/>
        <v>0</v>
      </c>
      <c r="L56" s="3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 ht="15.75" customHeight="1">
      <c r="A57" s="31" t="s">
        <v>305</v>
      </c>
      <c r="B57" s="18">
        <v>0.07</v>
      </c>
      <c r="C57" s="18">
        <v>0.8</v>
      </c>
      <c r="D57" s="18">
        <f t="shared" si="13"/>
        <v>0.056</v>
      </c>
      <c r="E57" s="18">
        <f>B57*A49</f>
        <v>0.28</v>
      </c>
      <c r="F57" s="18">
        <f t="shared" si="14"/>
        <v>0.224</v>
      </c>
      <c r="G57" s="59"/>
      <c r="H57" s="18">
        <v>1.1</v>
      </c>
      <c r="I57" s="89">
        <f t="shared" si="15"/>
        <v>0.308</v>
      </c>
      <c r="J57" s="116">
        <f>'Insumos Buffet'!D15</f>
        <v>21990</v>
      </c>
      <c r="K57" s="3">
        <f t="shared" si="16"/>
        <v>6772.92</v>
      </c>
      <c r="L57" s="3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 ht="15.75" customHeight="1">
      <c r="A58" s="31" t="s">
        <v>439</v>
      </c>
      <c r="B58" s="18">
        <v>0.04</v>
      </c>
      <c r="C58" s="18">
        <v>1.0</v>
      </c>
      <c r="D58" s="18">
        <f t="shared" si="13"/>
        <v>0.04</v>
      </c>
      <c r="E58" s="18">
        <f>B58*A49</f>
        <v>0.16</v>
      </c>
      <c r="F58" s="18">
        <f t="shared" si="14"/>
        <v>0.16</v>
      </c>
      <c r="G58" s="148" t="s">
        <v>528</v>
      </c>
      <c r="H58" s="18">
        <v>1.0</v>
      </c>
      <c r="I58" s="89">
        <f t="shared" si="15"/>
        <v>0.16</v>
      </c>
      <c r="J58" s="116">
        <f>'Insumos Buffet'!D86</f>
        <v>21862.4994</v>
      </c>
      <c r="K58" s="3">
        <f t="shared" si="16"/>
        <v>3497.999904</v>
      </c>
      <c r="L58" s="3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 ht="15.75" customHeight="1">
      <c r="A59" s="31" t="s">
        <v>345</v>
      </c>
      <c r="B59" s="89">
        <v>0.01</v>
      </c>
      <c r="C59" s="89">
        <v>1.0</v>
      </c>
      <c r="D59" s="18">
        <f t="shared" si="13"/>
        <v>0.01</v>
      </c>
      <c r="E59" s="18">
        <f>B59*A49</f>
        <v>0.04</v>
      </c>
      <c r="F59" s="18">
        <f t="shared" si="14"/>
        <v>0.04</v>
      </c>
      <c r="G59" s="142"/>
      <c r="H59" s="18">
        <v>1.175</v>
      </c>
      <c r="I59" s="89">
        <f t="shared" si="15"/>
        <v>0.047</v>
      </c>
      <c r="J59" s="116">
        <f>'Insumos Buffet'!D21</f>
        <v>2990</v>
      </c>
      <c r="K59" s="3">
        <f t="shared" si="16"/>
        <v>140.53</v>
      </c>
      <c r="L59" s="3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 ht="15.75" customHeight="1">
      <c r="A60" s="31" t="s">
        <v>450</v>
      </c>
      <c r="B60" s="89">
        <v>0.02</v>
      </c>
      <c r="C60" s="89">
        <v>1.0</v>
      </c>
      <c r="D60" s="18">
        <f t="shared" si="13"/>
        <v>0.02</v>
      </c>
      <c r="E60" s="18">
        <f>B60*A49</f>
        <v>0.08</v>
      </c>
      <c r="F60" s="18">
        <f t="shared" si="14"/>
        <v>0.08</v>
      </c>
      <c r="G60" s="142"/>
      <c r="H60" s="18">
        <v>1.175</v>
      </c>
      <c r="I60" s="89">
        <f t="shared" si="15"/>
        <v>0.094</v>
      </c>
      <c r="J60" s="116">
        <f>'Insumos Buffet'!D62</f>
        <v>3756</v>
      </c>
      <c r="K60" s="3">
        <f t="shared" si="16"/>
        <v>353.064</v>
      </c>
      <c r="L60" s="3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 ht="15.75" customHeight="1">
      <c r="A61" s="31" t="s">
        <v>505</v>
      </c>
      <c r="B61" s="89">
        <v>0.005</v>
      </c>
      <c r="C61" s="89">
        <v>1.0</v>
      </c>
      <c r="D61" s="18">
        <f t="shared" si="13"/>
        <v>0.005</v>
      </c>
      <c r="E61" s="18">
        <f>B61*A49</f>
        <v>0.02</v>
      </c>
      <c r="F61" s="18">
        <f t="shared" si="14"/>
        <v>0.02</v>
      </c>
      <c r="G61" s="142"/>
      <c r="H61" s="18">
        <v>1.0</v>
      </c>
      <c r="I61" s="89">
        <f t="shared" si="15"/>
        <v>0.02</v>
      </c>
      <c r="J61" s="116">
        <f>'Insumos Buffet'!D82</f>
        <v>3200</v>
      </c>
      <c r="K61" s="3">
        <f t="shared" si="16"/>
        <v>64</v>
      </c>
      <c r="L61" s="3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 ht="15.75" customHeight="1">
      <c r="A62" s="31" t="s">
        <v>47</v>
      </c>
      <c r="B62" s="89">
        <v>0.01</v>
      </c>
      <c r="C62" s="89">
        <v>1.0</v>
      </c>
      <c r="D62" s="95">
        <f t="shared" si="13"/>
        <v>0.01</v>
      </c>
      <c r="E62" s="95">
        <f>B62*A49</f>
        <v>0.04</v>
      </c>
      <c r="F62" s="18">
        <f t="shared" si="14"/>
        <v>0.04</v>
      </c>
      <c r="G62" s="87"/>
      <c r="H62" s="18">
        <v>1.0</v>
      </c>
      <c r="I62" s="89">
        <f t="shared" si="15"/>
        <v>0.04</v>
      </c>
      <c r="J62" s="118">
        <f>'Insumos Buffet'!D2</f>
        <v>6820</v>
      </c>
      <c r="K62" s="3">
        <f t="shared" si="16"/>
        <v>272.8</v>
      </c>
      <c r="L62" s="3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 ht="15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0.346</v>
      </c>
      <c r="H63" s="18"/>
      <c r="I63" s="89">
        <f t="shared" si="15"/>
        <v>0</v>
      </c>
      <c r="J63" s="3"/>
      <c r="K63" s="3">
        <f t="shared" si="16"/>
        <v>0</v>
      </c>
      <c r="L63" s="3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 ht="15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 ht="15.75" customHeight="1">
      <c r="A65" s="4" t="s">
        <v>495</v>
      </c>
      <c r="B65" s="97">
        <f>SUM(B51:B64)</f>
        <v>0.3</v>
      </c>
      <c r="C65" s="96"/>
      <c r="D65" s="97">
        <f t="shared" ref="D65:F65" si="17">SUM(D51:D64)</f>
        <v>0.346</v>
      </c>
      <c r="E65" s="97">
        <f t="shared" si="17"/>
        <v>1.2</v>
      </c>
      <c r="F65" s="97">
        <f t="shared" si="17"/>
        <v>1.384</v>
      </c>
      <c r="G65" s="87"/>
      <c r="H65" s="96"/>
      <c r="I65" s="97">
        <f t="shared" ref="I65:L65" si="18">SUM(I51:I64)</f>
        <v>1.256</v>
      </c>
      <c r="J65" s="98">
        <f t="shared" si="18"/>
        <v>77939.4994</v>
      </c>
      <c r="K65" s="98">
        <f t="shared" si="18"/>
        <v>12095.9639</v>
      </c>
      <c r="L65" s="98">
        <f t="shared" si="18"/>
        <v>0</v>
      </c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 ht="15.75" customHeight="1">
      <c r="A66" s="8"/>
      <c r="B66" s="100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 ht="15.75" customHeight="1">
      <c r="A67" s="8"/>
      <c r="B67" s="100"/>
      <c r="C67" s="100"/>
      <c r="D67" s="100"/>
      <c r="E67" s="100"/>
      <c r="F67" s="100"/>
      <c r="G67" s="100"/>
      <c r="H67" s="100"/>
      <c r="I67" s="104">
        <f>G63*A49</f>
        <v>1.384</v>
      </c>
      <c r="J67" s="100"/>
      <c r="K67" s="100"/>
      <c r="L67" s="104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 ht="15.75" customHeight="1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 ht="15.75" customHeight="1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 ht="15.75" customHeight="1">
      <c r="A70" s="66" t="s">
        <v>686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 ht="15.75" customHeight="1">
      <c r="A72" s="81">
        <f>'Menu Cíclico'!D32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 ht="15.75" customHeight="1">
      <c r="A74" s="37" t="s">
        <v>474</v>
      </c>
      <c r="B74" s="89">
        <v>0.08</v>
      </c>
      <c r="C74" s="89">
        <v>0.8</v>
      </c>
      <c r="D74" s="18">
        <f t="shared" ref="D74:D87" si="19">C74*B74</f>
        <v>0.064</v>
      </c>
      <c r="E74" s="18">
        <f>B74*A72</f>
        <v>0.32</v>
      </c>
      <c r="F74" s="18">
        <f t="shared" ref="F74:F87" si="20">E74*C74</f>
        <v>0.256</v>
      </c>
      <c r="G74" s="140">
        <v>0.0</v>
      </c>
      <c r="H74" s="18">
        <v>1.2</v>
      </c>
      <c r="I74" s="89">
        <f t="shared" ref="I74:I87" si="21">H74*E74</f>
        <v>0.384</v>
      </c>
      <c r="J74" s="116">
        <f>'Insumos Buffet'!D66</f>
        <v>23210</v>
      </c>
      <c r="K74" s="3">
        <f t="shared" ref="K74:K87" si="22">J74*I74</f>
        <v>8912.64</v>
      </c>
      <c r="L74" s="3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 ht="15.75" customHeight="1">
      <c r="A75" s="31" t="s">
        <v>288</v>
      </c>
      <c r="B75" s="89">
        <v>0.04</v>
      </c>
      <c r="C75" s="89">
        <v>1.0</v>
      </c>
      <c r="D75" s="18">
        <f t="shared" si="19"/>
        <v>0.04</v>
      </c>
      <c r="E75" s="18">
        <f>B75*A72</f>
        <v>0.16</v>
      </c>
      <c r="F75" s="18">
        <f t="shared" si="20"/>
        <v>0.16</v>
      </c>
      <c r="G75" s="87"/>
      <c r="H75" s="18">
        <v>1.1</v>
      </c>
      <c r="I75" s="89">
        <f t="shared" si="21"/>
        <v>0.176</v>
      </c>
      <c r="J75" s="116">
        <f>'Insumos Buffet'!D13</f>
        <v>2790</v>
      </c>
      <c r="K75" s="3">
        <f t="shared" si="22"/>
        <v>491.04</v>
      </c>
      <c r="L75" s="3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 ht="15.75" customHeight="1">
      <c r="A76" s="31" t="s">
        <v>440</v>
      </c>
      <c r="B76" s="18">
        <v>0.04</v>
      </c>
      <c r="C76" s="18">
        <v>1.0</v>
      </c>
      <c r="D76" s="18">
        <f t="shared" si="19"/>
        <v>0.04</v>
      </c>
      <c r="E76" s="18">
        <f>B76*A72</f>
        <v>0.16</v>
      </c>
      <c r="F76" s="18">
        <f t="shared" si="20"/>
        <v>0.16</v>
      </c>
      <c r="G76" s="148" t="s">
        <v>527</v>
      </c>
      <c r="H76" s="18">
        <v>1.0</v>
      </c>
      <c r="I76" s="89">
        <f t="shared" si="21"/>
        <v>0.16</v>
      </c>
      <c r="J76" s="116">
        <f>'Insumos Buffet'!D87</f>
        <v>10184.70142</v>
      </c>
      <c r="K76" s="3">
        <f t="shared" si="22"/>
        <v>1629.552228</v>
      </c>
      <c r="L76" s="3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 ht="15.75" customHeight="1">
      <c r="A77" s="31" t="s">
        <v>505</v>
      </c>
      <c r="B77" s="18">
        <v>0.002</v>
      </c>
      <c r="C77" s="18">
        <v>1.0</v>
      </c>
      <c r="D77" s="18">
        <f t="shared" si="19"/>
        <v>0.002</v>
      </c>
      <c r="E77" s="18">
        <f>B77*A72</f>
        <v>0.008</v>
      </c>
      <c r="F77" s="18">
        <f t="shared" si="20"/>
        <v>0.008</v>
      </c>
      <c r="G77" s="142"/>
      <c r="H77" s="18">
        <v>1.0</v>
      </c>
      <c r="I77" s="89">
        <f t="shared" si="21"/>
        <v>0.008</v>
      </c>
      <c r="J77" s="116">
        <f>'Insumos Buffet'!D82</f>
        <v>3200</v>
      </c>
      <c r="K77" s="3">
        <f t="shared" si="22"/>
        <v>25.6</v>
      </c>
      <c r="L77" s="3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 ht="15.75" customHeight="1">
      <c r="A78" s="183"/>
      <c r="B78" s="89"/>
      <c r="C78" s="89"/>
      <c r="D78" s="18">
        <f t="shared" si="19"/>
        <v>0</v>
      </c>
      <c r="E78" s="18">
        <f>B78*A72</f>
        <v>0</v>
      </c>
      <c r="F78" s="18">
        <f t="shared" si="20"/>
        <v>0</v>
      </c>
      <c r="G78" s="142"/>
      <c r="H78" s="18"/>
      <c r="I78" s="89">
        <f t="shared" si="21"/>
        <v>0</v>
      </c>
      <c r="J78" s="116"/>
      <c r="K78" s="3">
        <f t="shared" si="22"/>
        <v>0</v>
      </c>
      <c r="L78" s="3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 ht="15.75" customHeight="1">
      <c r="A79" s="37" t="s">
        <v>229</v>
      </c>
      <c r="B79" s="89">
        <v>0.03</v>
      </c>
      <c r="C79" s="89">
        <v>3.0</v>
      </c>
      <c r="D79" s="18">
        <f t="shared" si="19"/>
        <v>0.09</v>
      </c>
      <c r="E79" s="18">
        <f>B79*A72</f>
        <v>0.12</v>
      </c>
      <c r="F79" s="18">
        <f t="shared" si="20"/>
        <v>0.36</v>
      </c>
      <c r="G79" s="87"/>
      <c r="H79" s="18">
        <v>1.0</v>
      </c>
      <c r="I79" s="89">
        <f t="shared" si="21"/>
        <v>0.12</v>
      </c>
      <c r="J79" s="116">
        <f>'Insumos Buffet'!D9</f>
        <v>4311</v>
      </c>
      <c r="K79" s="3">
        <f t="shared" si="22"/>
        <v>517.32</v>
      </c>
      <c r="L79" s="3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 ht="15.75" customHeight="1">
      <c r="A80" s="31" t="s">
        <v>517</v>
      </c>
      <c r="B80" s="89">
        <v>0.09</v>
      </c>
      <c r="C80" s="89">
        <v>1.0</v>
      </c>
      <c r="D80" s="18">
        <f t="shared" si="19"/>
        <v>0.09</v>
      </c>
      <c r="E80" s="18">
        <f>B80*A72</f>
        <v>0.36</v>
      </c>
      <c r="F80" s="18">
        <f t="shared" si="20"/>
        <v>0.36</v>
      </c>
      <c r="G80" s="59"/>
      <c r="H80" s="18">
        <v>1.0</v>
      </c>
      <c r="I80" s="89">
        <f t="shared" si="21"/>
        <v>0.36</v>
      </c>
      <c r="J80" s="116"/>
      <c r="K80" s="3">
        <f t="shared" si="22"/>
        <v>0</v>
      </c>
      <c r="L80" s="3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 ht="15.75" customHeight="1">
      <c r="A81" s="31" t="s">
        <v>505</v>
      </c>
      <c r="B81" s="89">
        <v>0.005</v>
      </c>
      <c r="C81" s="18">
        <v>1.0</v>
      </c>
      <c r="D81" s="18">
        <f t="shared" si="19"/>
        <v>0.005</v>
      </c>
      <c r="E81" s="18">
        <f>B81*A72</f>
        <v>0.02</v>
      </c>
      <c r="F81" s="18">
        <f t="shared" si="20"/>
        <v>0.02</v>
      </c>
      <c r="G81" s="148" t="s">
        <v>528</v>
      </c>
      <c r="H81" s="18">
        <v>1.0</v>
      </c>
      <c r="I81" s="89">
        <f t="shared" si="21"/>
        <v>0.02</v>
      </c>
      <c r="J81" s="116">
        <f>'Insumos Buffet'!D82</f>
        <v>3200</v>
      </c>
      <c r="K81" s="3">
        <f t="shared" si="22"/>
        <v>64</v>
      </c>
      <c r="L81" s="3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 ht="15.75" customHeight="1">
      <c r="A82" s="31" t="s">
        <v>47</v>
      </c>
      <c r="B82" s="18">
        <v>0.01</v>
      </c>
      <c r="C82" s="18">
        <v>1.0</v>
      </c>
      <c r="D82" s="18">
        <f t="shared" si="19"/>
        <v>0.01</v>
      </c>
      <c r="E82" s="18">
        <f>B82*A72</f>
        <v>0.04</v>
      </c>
      <c r="F82" s="18">
        <f t="shared" si="20"/>
        <v>0.04</v>
      </c>
      <c r="G82" s="142"/>
      <c r="H82" s="18">
        <v>1.0</v>
      </c>
      <c r="I82" s="89">
        <f t="shared" si="21"/>
        <v>0.04</v>
      </c>
      <c r="J82" s="116">
        <f>'Insumos Buffet'!D2</f>
        <v>6820</v>
      </c>
      <c r="K82" s="3">
        <f t="shared" si="22"/>
        <v>272.8</v>
      </c>
      <c r="L82" s="3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 ht="15.75" customHeight="1">
      <c r="A83" s="31" t="s">
        <v>345</v>
      </c>
      <c r="B83" s="18">
        <v>0.01</v>
      </c>
      <c r="C83" s="18">
        <v>1.0</v>
      </c>
      <c r="D83" s="18">
        <f t="shared" si="19"/>
        <v>0.01</v>
      </c>
      <c r="E83" s="18">
        <f>B83*A72</f>
        <v>0.04</v>
      </c>
      <c r="F83" s="18">
        <f t="shared" si="20"/>
        <v>0.04</v>
      </c>
      <c r="G83" s="142"/>
      <c r="H83" s="18">
        <v>1.175</v>
      </c>
      <c r="I83" s="89">
        <f t="shared" si="21"/>
        <v>0.047</v>
      </c>
      <c r="J83" s="116">
        <f>'Insumos Buffet'!D21</f>
        <v>2990</v>
      </c>
      <c r="K83" s="3">
        <f t="shared" si="22"/>
        <v>140.53</v>
      </c>
      <c r="L83" s="3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 ht="15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 ht="15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 ht="15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0.351</v>
      </c>
      <c r="H86" s="18"/>
      <c r="I86" s="89">
        <f t="shared" si="21"/>
        <v>0</v>
      </c>
      <c r="J86" s="3"/>
      <c r="K86" s="3">
        <f t="shared" si="22"/>
        <v>0</v>
      </c>
      <c r="L86" s="3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 ht="15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 ht="15.75" customHeight="1">
      <c r="A88" s="4" t="s">
        <v>495</v>
      </c>
      <c r="B88" s="97">
        <f>SUM(B74:B87)</f>
        <v>0.307</v>
      </c>
      <c r="C88" s="96"/>
      <c r="D88" s="97">
        <f t="shared" ref="D88:F88" si="23">SUM(D74:D87)</f>
        <v>0.351</v>
      </c>
      <c r="E88" s="97">
        <f t="shared" si="23"/>
        <v>1.228</v>
      </c>
      <c r="F88" s="97">
        <f t="shared" si="23"/>
        <v>1.404</v>
      </c>
      <c r="G88" s="87"/>
      <c r="H88" s="96"/>
      <c r="I88" s="97">
        <f t="shared" ref="I88:L88" si="24">SUM(I74:I87)</f>
        <v>1.315</v>
      </c>
      <c r="J88" s="98">
        <f t="shared" si="24"/>
        <v>56705.70142</v>
      </c>
      <c r="K88" s="98">
        <f t="shared" si="24"/>
        <v>12053.48223</v>
      </c>
      <c r="L88" s="98">
        <f t="shared" si="24"/>
        <v>0</v>
      </c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 ht="15.75" customHeight="1">
      <c r="A89" s="8"/>
      <c r="B89" s="100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 ht="15.75" customHeight="1">
      <c r="A90" s="8"/>
      <c r="B90" s="100"/>
      <c r="C90" s="100"/>
      <c r="D90" s="100"/>
      <c r="E90" s="100"/>
      <c r="F90" s="100"/>
      <c r="G90" s="100"/>
      <c r="H90" s="100"/>
      <c r="I90" s="104">
        <f>G86*A72</f>
        <v>1.404</v>
      </c>
      <c r="J90" s="100"/>
      <c r="K90" s="100"/>
      <c r="L90" s="104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 ht="15.75" customHeight="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 ht="15.75" customHeight="1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 ht="15.75" customHeight="1">
      <c r="A93" s="66" t="s">
        <v>687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 ht="15.75" customHeight="1">
      <c r="A95" s="81">
        <f>'Menu Cíclico'!H32</f>
        <v>4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 ht="15.75" customHeight="1">
      <c r="A97" s="37" t="s">
        <v>464</v>
      </c>
      <c r="B97" s="89">
        <v>0.08</v>
      </c>
      <c r="C97" s="89">
        <v>0.7</v>
      </c>
      <c r="D97" s="18">
        <f t="shared" ref="D97:D110" si="25">C97*B97</f>
        <v>0.056</v>
      </c>
      <c r="E97" s="18">
        <f>B97*A95</f>
        <v>0.32</v>
      </c>
      <c r="F97" s="18">
        <f t="shared" ref="F97:F110" si="26">E97*C97</f>
        <v>0.224</v>
      </c>
      <c r="G97" s="140">
        <v>0.0</v>
      </c>
      <c r="H97" s="18">
        <v>1.2</v>
      </c>
      <c r="I97" s="89">
        <f t="shared" ref="I97:I110" si="27">H97*E97</f>
        <v>0.384</v>
      </c>
      <c r="J97" s="116">
        <f>'Insumos Buffet'!D56</f>
        <v>12656</v>
      </c>
      <c r="K97" s="3">
        <f t="shared" ref="K97:K110" si="28">J97*I97</f>
        <v>4859.904</v>
      </c>
      <c r="L97" s="3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 ht="15.75" customHeight="1">
      <c r="A98" s="31" t="s">
        <v>423</v>
      </c>
      <c r="B98" s="89">
        <v>0.02</v>
      </c>
      <c r="C98" s="89">
        <v>1.0</v>
      </c>
      <c r="D98" s="18">
        <f t="shared" si="25"/>
        <v>0.02</v>
      </c>
      <c r="E98" s="18">
        <f>B98*A95</f>
        <v>0.08</v>
      </c>
      <c r="F98" s="18">
        <f t="shared" si="26"/>
        <v>0.08</v>
      </c>
      <c r="G98" s="87"/>
      <c r="H98" s="18">
        <v>1.0</v>
      </c>
      <c r="I98" s="89">
        <f t="shared" si="27"/>
        <v>0.08</v>
      </c>
      <c r="J98" s="116">
        <f>'Insumos Buffet'!D41</f>
        <v>432</v>
      </c>
      <c r="K98" s="3">
        <f t="shared" si="28"/>
        <v>34.56</v>
      </c>
      <c r="L98" s="3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 ht="15.75" customHeight="1">
      <c r="A99" s="31" t="s">
        <v>512</v>
      </c>
      <c r="B99" s="18">
        <v>0.01</v>
      </c>
      <c r="C99" s="18">
        <v>1.0</v>
      </c>
      <c r="D99" s="18">
        <f t="shared" si="25"/>
        <v>0.01</v>
      </c>
      <c r="E99" s="18">
        <f>B99*A95</f>
        <v>0.04</v>
      </c>
      <c r="F99" s="18">
        <f t="shared" si="26"/>
        <v>0.04</v>
      </c>
      <c r="G99" s="148" t="s">
        <v>527</v>
      </c>
      <c r="H99" s="18">
        <v>1.0</v>
      </c>
      <c r="I99" s="89">
        <f t="shared" si="27"/>
        <v>0.04</v>
      </c>
      <c r="J99" s="116">
        <f>'Insumos Buffet'!D40</f>
        <v>3890</v>
      </c>
      <c r="K99" s="3">
        <f t="shared" si="28"/>
        <v>155.6</v>
      </c>
      <c r="L99" s="3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 ht="15.75" customHeight="1">
      <c r="A100" s="31" t="s">
        <v>470</v>
      </c>
      <c r="B100" s="18">
        <v>0.01</v>
      </c>
      <c r="C100" s="18">
        <v>1.0</v>
      </c>
      <c r="D100" s="18">
        <f t="shared" si="25"/>
        <v>0.01</v>
      </c>
      <c r="E100" s="18">
        <f>B100*A95</f>
        <v>0.04</v>
      </c>
      <c r="F100" s="18">
        <f t="shared" si="26"/>
        <v>0.04</v>
      </c>
      <c r="G100" s="142"/>
      <c r="H100" s="18">
        <v>1.0</v>
      </c>
      <c r="I100" s="89">
        <f t="shared" si="27"/>
        <v>0.04</v>
      </c>
      <c r="J100" s="116" t="str">
        <f>'Insumos Buffet'!D61</f>
        <v/>
      </c>
      <c r="K100" s="3">
        <f t="shared" si="28"/>
        <v>0</v>
      </c>
      <c r="L100" s="3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 ht="15.75" customHeight="1">
      <c r="A101" s="31" t="s">
        <v>47</v>
      </c>
      <c r="B101" s="18">
        <v>0.01</v>
      </c>
      <c r="C101" s="18">
        <v>1.0</v>
      </c>
      <c r="D101" s="18">
        <f t="shared" si="25"/>
        <v>0.01</v>
      </c>
      <c r="E101" s="18">
        <f>B101*A95</f>
        <v>0.04</v>
      </c>
      <c r="F101" s="18">
        <f t="shared" si="26"/>
        <v>0.04</v>
      </c>
      <c r="G101" s="142"/>
      <c r="H101" s="18">
        <v>1.0</v>
      </c>
      <c r="I101" s="89">
        <f t="shared" si="27"/>
        <v>0.04</v>
      </c>
      <c r="J101" s="116">
        <f>'Insumos Buffet'!D2</f>
        <v>6820</v>
      </c>
      <c r="K101" s="3">
        <f t="shared" si="28"/>
        <v>272.8</v>
      </c>
      <c r="L101" s="3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 ht="15.75" customHeight="1">
      <c r="A102" s="31" t="s">
        <v>505</v>
      </c>
      <c r="B102" s="18">
        <v>0.002</v>
      </c>
      <c r="C102" s="18">
        <v>1.0</v>
      </c>
      <c r="D102" s="18">
        <f t="shared" si="25"/>
        <v>0.002</v>
      </c>
      <c r="E102" s="18">
        <f>B102*A95</f>
        <v>0.008</v>
      </c>
      <c r="F102" s="18">
        <f t="shared" si="26"/>
        <v>0.008</v>
      </c>
      <c r="G102" s="87"/>
      <c r="H102" s="18">
        <v>1.0</v>
      </c>
      <c r="I102" s="89">
        <f t="shared" si="27"/>
        <v>0.008</v>
      </c>
      <c r="J102" s="116">
        <f>'Insumos Buffet'!D82</f>
        <v>3200</v>
      </c>
      <c r="K102" s="3">
        <f t="shared" si="28"/>
        <v>25.6</v>
      </c>
      <c r="L102" s="3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 ht="15.75" customHeight="1">
      <c r="A103" s="169" t="s">
        <v>494</v>
      </c>
      <c r="B103" s="18">
        <v>1.0E-4</v>
      </c>
      <c r="C103" s="18">
        <v>1.0</v>
      </c>
      <c r="D103" s="18">
        <f t="shared" si="25"/>
        <v>0.0001</v>
      </c>
      <c r="E103" s="18">
        <f>B103*A95</f>
        <v>0.0004</v>
      </c>
      <c r="F103" s="18">
        <f t="shared" si="26"/>
        <v>0.0004</v>
      </c>
      <c r="G103" s="59"/>
      <c r="H103" s="18">
        <v>1.0</v>
      </c>
      <c r="I103" s="89">
        <f t="shared" si="27"/>
        <v>0.0004</v>
      </c>
      <c r="J103" s="116">
        <f>'Insumos Buffet'!D70</f>
        <v>145000</v>
      </c>
      <c r="K103" s="3">
        <f t="shared" si="28"/>
        <v>58</v>
      </c>
      <c r="L103" s="3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 ht="15.75" customHeight="1">
      <c r="A104" s="31"/>
      <c r="B104" s="89"/>
      <c r="C104" s="89"/>
      <c r="D104" s="18">
        <f t="shared" si="25"/>
        <v>0</v>
      </c>
      <c r="E104" s="18">
        <f>B104*A95</f>
        <v>0</v>
      </c>
      <c r="F104" s="18">
        <f t="shared" si="26"/>
        <v>0</v>
      </c>
      <c r="G104" s="148" t="s">
        <v>528</v>
      </c>
      <c r="H104" s="18"/>
      <c r="I104" s="89">
        <f t="shared" si="27"/>
        <v>0</v>
      </c>
      <c r="J104" s="116"/>
      <c r="K104" s="3">
        <f t="shared" si="28"/>
        <v>0</v>
      </c>
      <c r="L104" s="3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 ht="15.75" customHeight="1">
      <c r="A105" s="37" t="s">
        <v>412</v>
      </c>
      <c r="B105" s="89">
        <v>0.05</v>
      </c>
      <c r="C105" s="89">
        <v>2.0</v>
      </c>
      <c r="D105" s="18">
        <f t="shared" si="25"/>
        <v>0.1</v>
      </c>
      <c r="E105" s="18">
        <f>B105*A95</f>
        <v>0.2</v>
      </c>
      <c r="F105" s="18">
        <f t="shared" si="26"/>
        <v>0.4</v>
      </c>
      <c r="G105" s="142"/>
      <c r="H105" s="18">
        <v>1.0</v>
      </c>
      <c r="I105" s="89">
        <f t="shared" si="27"/>
        <v>0.2</v>
      </c>
      <c r="J105" s="116">
        <f>'Insumos Buffet'!D35</f>
        <v>4034</v>
      </c>
      <c r="K105" s="3">
        <f t="shared" si="28"/>
        <v>806.8</v>
      </c>
      <c r="L105" s="3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 ht="15.75" customHeight="1">
      <c r="A106" s="31" t="s">
        <v>447</v>
      </c>
      <c r="B106" s="89">
        <v>0.02</v>
      </c>
      <c r="C106" s="89">
        <v>1.0</v>
      </c>
      <c r="D106" s="18">
        <f t="shared" si="25"/>
        <v>0.02</v>
      </c>
      <c r="E106" s="18">
        <f>B106*A95</f>
        <v>0.08</v>
      </c>
      <c r="F106" s="18">
        <f t="shared" si="26"/>
        <v>0.08</v>
      </c>
      <c r="G106" s="142"/>
      <c r="H106" s="18">
        <v>1.0</v>
      </c>
      <c r="I106" s="89">
        <f t="shared" si="27"/>
        <v>0.08</v>
      </c>
      <c r="J106" s="116">
        <f>'Insumos Buffet'!D52</f>
        <v>10000</v>
      </c>
      <c r="K106" s="3">
        <f t="shared" si="28"/>
        <v>800</v>
      </c>
      <c r="L106" s="3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 ht="15.75" customHeight="1">
      <c r="A107" s="31" t="s">
        <v>505</v>
      </c>
      <c r="B107" s="18">
        <v>0.002</v>
      </c>
      <c r="C107" s="18">
        <v>1.0</v>
      </c>
      <c r="D107" s="18">
        <f t="shared" si="25"/>
        <v>0.002</v>
      </c>
      <c r="E107" s="18">
        <f>B107*A95</f>
        <v>0.008</v>
      </c>
      <c r="F107" s="18">
        <f t="shared" si="26"/>
        <v>0.008</v>
      </c>
      <c r="G107" s="142"/>
      <c r="H107" s="18">
        <v>1.0</v>
      </c>
      <c r="I107" s="89">
        <f t="shared" si="27"/>
        <v>0.008</v>
      </c>
      <c r="J107" s="116">
        <f>'Insumos Buffet'!D82</f>
        <v>3200</v>
      </c>
      <c r="K107" s="3">
        <f t="shared" si="28"/>
        <v>25.6</v>
      </c>
      <c r="L107" s="3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 ht="15.75" customHeight="1">
      <c r="A108" s="31" t="s">
        <v>517</v>
      </c>
      <c r="B108" s="18">
        <v>0.12</v>
      </c>
      <c r="C108" s="18">
        <v>1.0</v>
      </c>
      <c r="D108" s="95">
        <f t="shared" si="25"/>
        <v>0.12</v>
      </c>
      <c r="E108" s="95">
        <f>B108*A95</f>
        <v>0.48</v>
      </c>
      <c r="F108" s="18">
        <f t="shared" si="26"/>
        <v>0.48</v>
      </c>
      <c r="G108" s="87"/>
      <c r="H108" s="18">
        <v>1.0</v>
      </c>
      <c r="I108" s="89">
        <f t="shared" si="27"/>
        <v>0.48</v>
      </c>
      <c r="J108" s="118"/>
      <c r="K108" s="3">
        <f t="shared" si="28"/>
        <v>0</v>
      </c>
      <c r="L108" s="3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 ht="15.75" customHeight="1">
      <c r="A109" s="31"/>
      <c r="B109" s="18"/>
      <c r="C109" s="18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0.3501</v>
      </c>
      <c r="H109" s="18"/>
      <c r="I109" s="89">
        <f t="shared" si="27"/>
        <v>0</v>
      </c>
      <c r="J109" s="3"/>
      <c r="K109" s="3">
        <f t="shared" si="28"/>
        <v>0</v>
      </c>
      <c r="L109" s="3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 ht="15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 ht="15.75" customHeight="1">
      <c r="A111" s="4" t="s">
        <v>495</v>
      </c>
      <c r="B111" s="97">
        <f>SUM(B97:B110)</f>
        <v>0.3241</v>
      </c>
      <c r="C111" s="96"/>
      <c r="D111" s="97">
        <f t="shared" ref="D111:F111" si="29">SUM(D97:D110)</f>
        <v>0.3501</v>
      </c>
      <c r="E111" s="97">
        <f t="shared" si="29"/>
        <v>1.2964</v>
      </c>
      <c r="F111" s="97">
        <f t="shared" si="29"/>
        <v>1.4004</v>
      </c>
      <c r="G111" s="87"/>
      <c r="H111" s="96"/>
      <c r="I111" s="97">
        <f t="shared" ref="I111:L111" si="30">SUM(I97:I110)</f>
        <v>1.3604</v>
      </c>
      <c r="J111" s="98">
        <f t="shared" si="30"/>
        <v>189232</v>
      </c>
      <c r="K111" s="98">
        <f t="shared" si="30"/>
        <v>7038.864</v>
      </c>
      <c r="L111" s="98">
        <f t="shared" si="30"/>
        <v>0</v>
      </c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 ht="15.75" customHeight="1">
      <c r="A112" s="8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 ht="15.75" customHeight="1">
      <c r="A113" s="8"/>
      <c r="B113" s="100"/>
      <c r="C113" s="100"/>
      <c r="D113" s="100"/>
      <c r="E113" s="100"/>
      <c r="F113" s="100"/>
      <c r="G113" s="100"/>
      <c r="H113" s="100"/>
      <c r="I113" s="104">
        <f>G109*A95</f>
        <v>1.4004</v>
      </c>
      <c r="J113" s="100"/>
      <c r="K113" s="100"/>
      <c r="L113" s="104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 ht="15.75" customHeight="1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 ht="15.75" customHeight="1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5.75" customHeight="1">
      <c r="A116" s="66" t="s">
        <v>90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 ht="15.75" customHeight="1">
      <c r="A118" s="81">
        <f>'Menu Cíclico'!L32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 ht="15.75" customHeight="1">
      <c r="A120" s="37" t="s">
        <v>420</v>
      </c>
      <c r="B120" s="89">
        <v>0.02</v>
      </c>
      <c r="C120" s="89">
        <v>2.0</v>
      </c>
      <c r="D120" s="18">
        <f t="shared" ref="D120:D133" si="31">C120*B120</f>
        <v>0.04</v>
      </c>
      <c r="E120" s="18">
        <f>B120*A118</f>
        <v>0.08</v>
      </c>
      <c r="F120" s="18">
        <f t="shared" ref="F120:F133" si="32">E120*C120</f>
        <v>0.16</v>
      </c>
      <c r="G120" s="140">
        <v>0.0</v>
      </c>
      <c r="H120" s="18">
        <v>1.0</v>
      </c>
      <c r="I120" s="89">
        <f t="shared" ref="I120:I133" si="33">H120*E120</f>
        <v>0.08</v>
      </c>
      <c r="J120" s="116">
        <f>'Insumos Buffet'!D38</f>
        <v>2800</v>
      </c>
      <c r="K120" s="3">
        <f t="shared" ref="K120:K133" si="34">J120*I120</f>
        <v>224</v>
      </c>
      <c r="L120" s="3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 ht="15.75" customHeight="1">
      <c r="A121" s="31" t="s">
        <v>419</v>
      </c>
      <c r="B121" s="89">
        <v>0.02</v>
      </c>
      <c r="C121" s="89">
        <v>2.0</v>
      </c>
      <c r="D121" s="18">
        <f t="shared" si="31"/>
        <v>0.04</v>
      </c>
      <c r="E121" s="18">
        <f>B121*A118</f>
        <v>0.08</v>
      </c>
      <c r="F121" s="18">
        <f t="shared" si="32"/>
        <v>0.16</v>
      </c>
      <c r="G121" s="87"/>
      <c r="H121" s="18">
        <v>1.0</v>
      </c>
      <c r="I121" s="89">
        <f t="shared" si="33"/>
        <v>0.08</v>
      </c>
      <c r="J121" s="116">
        <f>'Insumos Buffet'!D37</f>
        <v>2800</v>
      </c>
      <c r="K121" s="3">
        <f t="shared" si="34"/>
        <v>224</v>
      </c>
      <c r="L121" s="3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 ht="15.75" customHeight="1">
      <c r="A122" s="31" t="s">
        <v>418</v>
      </c>
      <c r="B122" s="18">
        <v>0.02</v>
      </c>
      <c r="C122" s="18">
        <v>2.0</v>
      </c>
      <c r="D122" s="18">
        <f t="shared" si="31"/>
        <v>0.04</v>
      </c>
      <c r="E122" s="18">
        <f>B122*A118</f>
        <v>0.08</v>
      </c>
      <c r="F122" s="18">
        <f t="shared" si="32"/>
        <v>0.16</v>
      </c>
      <c r="G122" s="148" t="s">
        <v>527</v>
      </c>
      <c r="H122" s="18">
        <v>1.0</v>
      </c>
      <c r="I122" s="89">
        <f t="shared" si="33"/>
        <v>0.08</v>
      </c>
      <c r="J122" s="116">
        <f>'Insumos Buffet'!D36</f>
        <v>2800</v>
      </c>
      <c r="K122" s="3">
        <f t="shared" si="34"/>
        <v>224</v>
      </c>
      <c r="L122" s="3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 ht="15.75" customHeight="1">
      <c r="A123" s="31" t="s">
        <v>517</v>
      </c>
      <c r="B123" s="18">
        <v>0.12</v>
      </c>
      <c r="C123" s="18">
        <v>1.0</v>
      </c>
      <c r="D123" s="18">
        <f t="shared" si="31"/>
        <v>0.12</v>
      </c>
      <c r="E123" s="18">
        <f>B123*A118</f>
        <v>0.48</v>
      </c>
      <c r="F123" s="18">
        <f t="shared" si="32"/>
        <v>0.48</v>
      </c>
      <c r="G123" s="142"/>
      <c r="H123" s="18">
        <v>1.0</v>
      </c>
      <c r="I123" s="89">
        <f t="shared" si="33"/>
        <v>0.48</v>
      </c>
      <c r="J123" s="116"/>
      <c r="K123" s="3">
        <f t="shared" si="34"/>
        <v>0</v>
      </c>
      <c r="L123" s="3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 ht="15.75" customHeight="1">
      <c r="A124" s="31" t="s">
        <v>505</v>
      </c>
      <c r="B124" s="18">
        <v>0.002</v>
      </c>
      <c r="C124" s="18">
        <v>1.0</v>
      </c>
      <c r="D124" s="18">
        <f t="shared" si="31"/>
        <v>0.002</v>
      </c>
      <c r="E124" s="18">
        <f>B124*A118</f>
        <v>0.008</v>
      </c>
      <c r="F124" s="18">
        <f t="shared" si="32"/>
        <v>0.008</v>
      </c>
      <c r="G124" s="142"/>
      <c r="H124" s="18">
        <v>1.0</v>
      </c>
      <c r="I124" s="89">
        <f t="shared" si="33"/>
        <v>0.008</v>
      </c>
      <c r="J124" s="116">
        <f>'Insumos Buffet'!D82</f>
        <v>3200</v>
      </c>
      <c r="K124" s="3">
        <f t="shared" si="34"/>
        <v>25.6</v>
      </c>
      <c r="L124" s="3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 ht="15.75" customHeight="1">
      <c r="A125" s="169" t="s">
        <v>494</v>
      </c>
      <c r="B125" s="18">
        <v>1.0E-4</v>
      </c>
      <c r="C125" s="18">
        <v>1.0</v>
      </c>
      <c r="D125" s="18">
        <f t="shared" si="31"/>
        <v>0.0001</v>
      </c>
      <c r="E125" s="18">
        <f>B125*A118</f>
        <v>0.0004</v>
      </c>
      <c r="F125" s="18">
        <f t="shared" si="32"/>
        <v>0.0004</v>
      </c>
      <c r="G125" s="87"/>
      <c r="H125" s="18">
        <v>1.0</v>
      </c>
      <c r="I125" s="89">
        <f t="shared" si="33"/>
        <v>0.0004</v>
      </c>
      <c r="J125" s="116">
        <f>'Insumos Buffet'!D70</f>
        <v>145000</v>
      </c>
      <c r="K125" s="3">
        <f t="shared" si="34"/>
        <v>58</v>
      </c>
      <c r="L125" s="3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 ht="15.75" customHeight="1">
      <c r="A126" s="31" t="s">
        <v>425</v>
      </c>
      <c r="B126" s="18">
        <v>0.04</v>
      </c>
      <c r="C126" s="18">
        <v>1.0</v>
      </c>
      <c r="D126" s="18">
        <f t="shared" si="31"/>
        <v>0.04</v>
      </c>
      <c r="E126" s="18">
        <f>B126*A118</f>
        <v>0.16</v>
      </c>
      <c r="F126" s="18">
        <f t="shared" si="32"/>
        <v>0.16</v>
      </c>
      <c r="G126" s="59"/>
      <c r="H126" s="18">
        <v>1.0</v>
      </c>
      <c r="I126" s="89">
        <f t="shared" si="33"/>
        <v>0.16</v>
      </c>
      <c r="J126" s="116">
        <f>'Insumos Buffet'!D42</f>
        <v>23900</v>
      </c>
      <c r="K126" s="3">
        <f t="shared" si="34"/>
        <v>3824</v>
      </c>
      <c r="L126" s="3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 ht="15.75" customHeight="1">
      <c r="A127" s="31" t="s">
        <v>433</v>
      </c>
      <c r="B127" s="89">
        <v>0.01</v>
      </c>
      <c r="C127" s="89">
        <v>1.0</v>
      </c>
      <c r="D127" s="18">
        <f t="shared" si="31"/>
        <v>0.01</v>
      </c>
      <c r="E127" s="18">
        <f>B127*A118</f>
        <v>0.04</v>
      </c>
      <c r="F127" s="18">
        <f t="shared" si="32"/>
        <v>0.04</v>
      </c>
      <c r="G127" s="148" t="s">
        <v>528</v>
      </c>
      <c r="H127" s="18">
        <v>1.0</v>
      </c>
      <c r="I127" s="89">
        <f t="shared" si="33"/>
        <v>0.04</v>
      </c>
      <c r="J127" s="116">
        <f>'Insumos Buffet'!D49</f>
        <v>18397</v>
      </c>
      <c r="K127" s="3">
        <f t="shared" si="34"/>
        <v>735.88</v>
      </c>
      <c r="L127" s="3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 ht="15.75" customHeight="1">
      <c r="A128" s="31" t="s">
        <v>447</v>
      </c>
      <c r="B128" s="89">
        <v>0.01</v>
      </c>
      <c r="C128" s="89">
        <v>1.0</v>
      </c>
      <c r="D128" s="18">
        <f t="shared" si="31"/>
        <v>0.01</v>
      </c>
      <c r="E128" s="18">
        <f>B128*A118</f>
        <v>0.04</v>
      </c>
      <c r="F128" s="18">
        <f t="shared" si="32"/>
        <v>0.04</v>
      </c>
      <c r="G128" s="142"/>
      <c r="H128" s="18">
        <v>1.175</v>
      </c>
      <c r="I128" s="89">
        <f t="shared" si="33"/>
        <v>0.047</v>
      </c>
      <c r="J128" s="116">
        <f>'Insumos Buffet'!D52</f>
        <v>10000</v>
      </c>
      <c r="K128" s="3">
        <f t="shared" si="34"/>
        <v>470</v>
      </c>
      <c r="L128" s="3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 ht="15.75" customHeight="1">
      <c r="A129" s="31" t="s">
        <v>474</v>
      </c>
      <c r="B129" s="89">
        <v>0.08</v>
      </c>
      <c r="C129" s="89">
        <v>0.8</v>
      </c>
      <c r="D129" s="18">
        <f t="shared" si="31"/>
        <v>0.064</v>
      </c>
      <c r="E129" s="18">
        <f>B129*A118</f>
        <v>0.32</v>
      </c>
      <c r="F129" s="18">
        <f t="shared" si="32"/>
        <v>0.256</v>
      </c>
      <c r="G129" s="142"/>
      <c r="H129" s="18">
        <v>1.2</v>
      </c>
      <c r="I129" s="89">
        <f t="shared" si="33"/>
        <v>0.384</v>
      </c>
      <c r="J129" s="116">
        <f>'Insumos Buffet'!D66</f>
        <v>23210</v>
      </c>
      <c r="K129" s="3">
        <f t="shared" si="34"/>
        <v>8912.64</v>
      </c>
      <c r="L129" s="3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 ht="15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 ht="15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 ht="15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0.3661</v>
      </c>
      <c r="H132" s="18"/>
      <c r="I132" s="89">
        <f t="shared" si="33"/>
        <v>0</v>
      </c>
      <c r="J132" s="3"/>
      <c r="K132" s="3">
        <f t="shared" si="34"/>
        <v>0</v>
      </c>
      <c r="L132" s="3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 ht="15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 ht="15.75" customHeight="1">
      <c r="A134" s="4" t="s">
        <v>495</v>
      </c>
      <c r="B134" s="97">
        <f>SUM(B120:B133)</f>
        <v>0.3221</v>
      </c>
      <c r="C134" s="96"/>
      <c r="D134" s="97">
        <f t="shared" ref="D134:F134" si="35">SUM(D120:D133)</f>
        <v>0.3661</v>
      </c>
      <c r="E134" s="97">
        <f t="shared" si="35"/>
        <v>1.2884</v>
      </c>
      <c r="F134" s="97">
        <f t="shared" si="35"/>
        <v>1.4644</v>
      </c>
      <c r="G134" s="87"/>
      <c r="H134" s="96"/>
      <c r="I134" s="97">
        <f t="shared" ref="I134:L134" si="36">SUM(I120:I133)</f>
        <v>1.3594</v>
      </c>
      <c r="J134" s="98">
        <f t="shared" si="36"/>
        <v>232107</v>
      </c>
      <c r="K134" s="98">
        <f t="shared" si="36"/>
        <v>14698.12</v>
      </c>
      <c r="L134" s="98">
        <f t="shared" si="36"/>
        <v>0</v>
      </c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 ht="15.75" customHeight="1">
      <c r="A135" s="8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 ht="15.75" customHeight="1">
      <c r="A136" s="8"/>
      <c r="B136" s="100"/>
      <c r="C136" s="100"/>
      <c r="D136" s="100"/>
      <c r="E136" s="100"/>
      <c r="F136" s="100"/>
      <c r="G136" s="100"/>
      <c r="H136" s="100"/>
      <c r="I136" s="104">
        <f>G132*A118</f>
        <v>1.4644</v>
      </c>
      <c r="J136" s="100"/>
      <c r="K136" s="100"/>
      <c r="L136" s="104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 ht="15.75" customHeight="1">
      <c r="A137" s="8"/>
      <c r="B137" s="100"/>
      <c r="C137" s="100"/>
      <c r="D137" s="100"/>
      <c r="E137" s="100"/>
      <c r="F137" s="100"/>
      <c r="G137" s="100"/>
      <c r="H137" s="100"/>
      <c r="I137" s="107"/>
      <c r="J137" s="100"/>
      <c r="K137" s="100"/>
      <c r="L137" s="10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 ht="15.75" customHeight="1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 ht="15.75" customHeight="1">
      <c r="A139" s="66" t="s">
        <v>122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 ht="15.75" customHeight="1">
      <c r="A141" s="81">
        <f>'Menu Cíclico'!P32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 ht="15.75" customHeight="1">
      <c r="A143" s="37" t="s">
        <v>446</v>
      </c>
      <c r="B143" s="89">
        <v>0.07</v>
      </c>
      <c r="C143" s="89">
        <v>0.8</v>
      </c>
      <c r="D143" s="18">
        <f t="shared" ref="D143:D156" si="37">C143*B143</f>
        <v>0.056</v>
      </c>
      <c r="E143" s="18">
        <f>B143*A141</f>
        <v>0.28</v>
      </c>
      <c r="F143" s="18">
        <f t="shared" ref="F143:F156" si="38">E143*C143</f>
        <v>0.224</v>
      </c>
      <c r="G143" s="140">
        <v>0.0</v>
      </c>
      <c r="H143" s="18">
        <v>1.2</v>
      </c>
      <c r="I143" s="89">
        <f t="shared" ref="I143:I156" si="39">H143*E143</f>
        <v>0.336</v>
      </c>
      <c r="J143" s="116">
        <f>'Insumos Buffet'!D51</f>
        <v>25858</v>
      </c>
      <c r="K143" s="3">
        <f t="shared" ref="K143:K156" si="40">J143*I143</f>
        <v>8688.288</v>
      </c>
      <c r="L143" s="3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 ht="15.75" customHeight="1">
      <c r="A144" s="31" t="s">
        <v>450</v>
      </c>
      <c r="B144" s="89">
        <v>0.03</v>
      </c>
      <c r="C144" s="89">
        <v>1.1</v>
      </c>
      <c r="D144" s="18">
        <f t="shared" si="37"/>
        <v>0.033</v>
      </c>
      <c r="E144" s="18">
        <f>B144*A141</f>
        <v>0.12</v>
      </c>
      <c r="F144" s="18">
        <f t="shared" si="38"/>
        <v>0.132</v>
      </c>
      <c r="G144" s="87"/>
      <c r="H144" s="18">
        <v>1.175</v>
      </c>
      <c r="I144" s="89">
        <f t="shared" si="39"/>
        <v>0.141</v>
      </c>
      <c r="J144" s="116">
        <f>'Insumos Buffet'!D62</f>
        <v>3756</v>
      </c>
      <c r="K144" s="3">
        <f t="shared" si="40"/>
        <v>529.596</v>
      </c>
      <c r="L144" s="3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 ht="15.75" customHeight="1">
      <c r="A145" s="31" t="s">
        <v>459</v>
      </c>
      <c r="B145" s="18">
        <v>0.02</v>
      </c>
      <c r="C145" s="18">
        <v>1.0</v>
      </c>
      <c r="D145" s="18">
        <f t="shared" si="37"/>
        <v>0.02</v>
      </c>
      <c r="E145" s="18">
        <f>B145*A141</f>
        <v>0.08</v>
      </c>
      <c r="F145" s="18">
        <f t="shared" si="38"/>
        <v>0.08</v>
      </c>
      <c r="G145" s="148" t="s">
        <v>527</v>
      </c>
      <c r="H145" s="18">
        <v>1.175</v>
      </c>
      <c r="I145" s="89">
        <f t="shared" si="39"/>
        <v>0.094</v>
      </c>
      <c r="J145" s="116">
        <f>'Insumos Buffet'!D96</f>
        <v>2328</v>
      </c>
      <c r="K145" s="3">
        <f t="shared" si="40"/>
        <v>218.832</v>
      </c>
      <c r="L145" s="3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 ht="15.75" customHeight="1">
      <c r="A146" s="31" t="s">
        <v>147</v>
      </c>
      <c r="B146" s="18">
        <v>0.001</v>
      </c>
      <c r="C146" s="18">
        <v>1.0</v>
      </c>
      <c r="D146" s="18">
        <f t="shared" si="37"/>
        <v>0.001</v>
      </c>
      <c r="E146" s="18">
        <f>B146*A141</f>
        <v>0.004</v>
      </c>
      <c r="F146" s="18">
        <f t="shared" si="38"/>
        <v>0.004</v>
      </c>
      <c r="G146" s="142"/>
      <c r="H146" s="18">
        <v>1.2</v>
      </c>
      <c r="I146" s="89">
        <f t="shared" si="39"/>
        <v>0.0048</v>
      </c>
      <c r="J146" s="116">
        <f>'Insumos Buffet'!D6</f>
        <v>16490</v>
      </c>
      <c r="K146" s="3">
        <f t="shared" si="40"/>
        <v>79.152</v>
      </c>
      <c r="L146" s="3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 ht="15.75" customHeight="1">
      <c r="A147" s="31" t="s">
        <v>498</v>
      </c>
      <c r="B147" s="18">
        <v>0.005</v>
      </c>
      <c r="C147" s="18">
        <v>1.4</v>
      </c>
      <c r="D147" s="18">
        <f t="shared" si="37"/>
        <v>0.007</v>
      </c>
      <c r="E147" s="18">
        <f>B147*A141</f>
        <v>0.02</v>
      </c>
      <c r="F147" s="18">
        <f t="shared" si="38"/>
        <v>0.028</v>
      </c>
      <c r="G147" s="142"/>
      <c r="H147" s="18">
        <v>1.0</v>
      </c>
      <c r="I147" s="89">
        <f t="shared" si="39"/>
        <v>0.02</v>
      </c>
      <c r="J147" s="116">
        <f>'Insumos Buffet'!D71</f>
        <v>25990</v>
      </c>
      <c r="K147" s="3">
        <f t="shared" si="40"/>
        <v>519.8</v>
      </c>
      <c r="L147" s="3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 ht="15.75" customHeight="1">
      <c r="A148" s="31" t="s">
        <v>439</v>
      </c>
      <c r="B148" s="18">
        <v>0.04</v>
      </c>
      <c r="C148" s="18">
        <v>1.0</v>
      </c>
      <c r="D148" s="18">
        <f t="shared" si="37"/>
        <v>0.04</v>
      </c>
      <c r="E148" s="18">
        <f>B148*A141</f>
        <v>0.16</v>
      </c>
      <c r="F148" s="18">
        <f t="shared" si="38"/>
        <v>0.16</v>
      </c>
      <c r="G148" s="87"/>
      <c r="H148" s="18">
        <v>1.0</v>
      </c>
      <c r="I148" s="89">
        <f t="shared" si="39"/>
        <v>0.16</v>
      </c>
      <c r="J148" s="116">
        <f>'Insumos Buffet'!D86</f>
        <v>21862.4994</v>
      </c>
      <c r="K148" s="3">
        <f t="shared" si="40"/>
        <v>3497.999904</v>
      </c>
      <c r="L148" s="3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 ht="15.75" customHeight="1">
      <c r="A149" s="31" t="s">
        <v>505</v>
      </c>
      <c r="B149" s="18">
        <v>0.002</v>
      </c>
      <c r="C149" s="18">
        <v>1.0</v>
      </c>
      <c r="D149" s="18">
        <f t="shared" si="37"/>
        <v>0.002</v>
      </c>
      <c r="E149" s="18">
        <f>B149*A141</f>
        <v>0.008</v>
      </c>
      <c r="F149" s="18">
        <f t="shared" si="38"/>
        <v>0.008</v>
      </c>
      <c r="G149" s="59"/>
      <c r="H149" s="18">
        <v>1.0</v>
      </c>
      <c r="I149" s="89">
        <f t="shared" si="39"/>
        <v>0.008</v>
      </c>
      <c r="J149" s="116">
        <f>'Insumos Buffet'!D82</f>
        <v>3200</v>
      </c>
      <c r="K149" s="3">
        <f t="shared" si="40"/>
        <v>25.6</v>
      </c>
      <c r="L149" s="3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 ht="15.75" customHeight="1">
      <c r="A150" s="169" t="s">
        <v>494</v>
      </c>
      <c r="B150" s="89">
        <v>1.0E-4</v>
      </c>
      <c r="C150" s="89">
        <v>1.0</v>
      </c>
      <c r="D150" s="18">
        <f t="shared" si="37"/>
        <v>0.0001</v>
      </c>
      <c r="E150" s="18">
        <f>B150*A141</f>
        <v>0.0004</v>
      </c>
      <c r="F150" s="18">
        <f t="shared" si="38"/>
        <v>0.0004</v>
      </c>
      <c r="G150" s="148" t="s">
        <v>528</v>
      </c>
      <c r="H150" s="18">
        <v>1.0</v>
      </c>
      <c r="I150" s="89">
        <f t="shared" si="39"/>
        <v>0.0004</v>
      </c>
      <c r="J150" s="116">
        <f>'Insumos Buffet'!D70</f>
        <v>145000</v>
      </c>
      <c r="K150" s="3">
        <f t="shared" si="40"/>
        <v>58</v>
      </c>
      <c r="L150" s="3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 ht="15.75" customHeight="1">
      <c r="A151" s="2"/>
      <c r="B151" s="89"/>
      <c r="C151" s="89"/>
      <c r="D151" s="18">
        <f t="shared" si="37"/>
        <v>0</v>
      </c>
      <c r="E151" s="18">
        <f>B151*A141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 ht="15.75" customHeight="1">
      <c r="A152" s="37" t="s">
        <v>229</v>
      </c>
      <c r="B152" s="89">
        <v>0.03</v>
      </c>
      <c r="C152" s="89">
        <v>3.0</v>
      </c>
      <c r="D152" s="18">
        <f t="shared" si="37"/>
        <v>0.09</v>
      </c>
      <c r="E152" s="18">
        <f>B152*A141</f>
        <v>0.12</v>
      </c>
      <c r="F152" s="18">
        <f t="shared" si="38"/>
        <v>0.36</v>
      </c>
      <c r="G152" s="142"/>
      <c r="H152" s="18">
        <v>1.0</v>
      </c>
      <c r="I152" s="89">
        <f t="shared" si="39"/>
        <v>0.12</v>
      </c>
      <c r="J152" s="116">
        <f>'Insumos Buffet'!D9</f>
        <v>4311</v>
      </c>
      <c r="K152" s="3">
        <f t="shared" si="40"/>
        <v>517.32</v>
      </c>
      <c r="L152" s="3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 ht="15.75" customHeight="1">
      <c r="A153" s="31" t="s">
        <v>517</v>
      </c>
      <c r="B153" s="89">
        <v>0.09</v>
      </c>
      <c r="C153" s="89">
        <v>1.0</v>
      </c>
      <c r="D153" s="18">
        <f t="shared" si="37"/>
        <v>0.09</v>
      </c>
      <c r="E153" s="18">
        <f>B153*A141</f>
        <v>0.36</v>
      </c>
      <c r="F153" s="18">
        <f t="shared" si="38"/>
        <v>0.36</v>
      </c>
      <c r="G153" s="142"/>
      <c r="H153" s="18">
        <v>1.0</v>
      </c>
      <c r="I153" s="89">
        <f t="shared" si="39"/>
        <v>0.36</v>
      </c>
      <c r="J153" s="116"/>
      <c r="K153" s="3">
        <f t="shared" si="40"/>
        <v>0</v>
      </c>
      <c r="L153" s="3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 ht="15.75" customHeight="1">
      <c r="A154" s="31" t="s">
        <v>505</v>
      </c>
      <c r="B154" s="89">
        <v>0.005</v>
      </c>
      <c r="C154" s="18">
        <v>1.0</v>
      </c>
      <c r="D154" s="95">
        <f t="shared" si="37"/>
        <v>0.005</v>
      </c>
      <c r="E154" s="95">
        <f>B154*A141</f>
        <v>0.02</v>
      </c>
      <c r="F154" s="18">
        <f t="shared" si="38"/>
        <v>0.02</v>
      </c>
      <c r="G154" s="87"/>
      <c r="H154" s="18">
        <v>1.0</v>
      </c>
      <c r="I154" s="89">
        <f t="shared" si="39"/>
        <v>0.02</v>
      </c>
      <c r="J154" s="118">
        <f>'Insumos Buffet'!D82</f>
        <v>3200</v>
      </c>
      <c r="K154" s="3">
        <f t="shared" si="40"/>
        <v>64</v>
      </c>
      <c r="L154" s="3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 ht="15.75" customHeight="1">
      <c r="A155" s="31" t="s">
        <v>47</v>
      </c>
      <c r="B155" s="18">
        <v>0.008</v>
      </c>
      <c r="C155" s="18">
        <v>1.0</v>
      </c>
      <c r="D155" s="18">
        <f t="shared" si="37"/>
        <v>0.008</v>
      </c>
      <c r="E155" s="18">
        <f>B155*A141</f>
        <v>0.032</v>
      </c>
      <c r="F155" s="18">
        <f t="shared" si="38"/>
        <v>0.032</v>
      </c>
      <c r="G155" s="143">
        <f>F157/A141</f>
        <v>0.3621</v>
      </c>
      <c r="H155" s="18">
        <v>1.0</v>
      </c>
      <c r="I155" s="89">
        <f t="shared" si="39"/>
        <v>0.032</v>
      </c>
      <c r="J155" s="3">
        <f>'Insumos Buffet'!D2</f>
        <v>6820</v>
      </c>
      <c r="K155" s="3">
        <f t="shared" si="40"/>
        <v>218.24</v>
      </c>
      <c r="L155" s="3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 ht="15.75" customHeight="1">
      <c r="A156" s="31" t="s">
        <v>345</v>
      </c>
      <c r="B156" s="18">
        <v>0.01</v>
      </c>
      <c r="C156" s="18">
        <v>1.0</v>
      </c>
      <c r="D156" s="18">
        <f t="shared" si="37"/>
        <v>0.01</v>
      </c>
      <c r="E156" s="18">
        <f>B156*A141</f>
        <v>0.04</v>
      </c>
      <c r="F156" s="18">
        <f t="shared" si="38"/>
        <v>0.04</v>
      </c>
      <c r="G156" s="142"/>
      <c r="H156" s="18">
        <v>1.175</v>
      </c>
      <c r="I156" s="89">
        <f t="shared" si="39"/>
        <v>0.047</v>
      </c>
      <c r="J156" s="3">
        <f>'Insumos Buffet'!D21</f>
        <v>2990</v>
      </c>
      <c r="K156" s="3">
        <f t="shared" si="40"/>
        <v>140.53</v>
      </c>
      <c r="L156" s="3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 ht="15.75" customHeight="1">
      <c r="A157" s="4" t="s">
        <v>495</v>
      </c>
      <c r="B157" s="97">
        <f>SUM(B143:B156)</f>
        <v>0.3111</v>
      </c>
      <c r="C157" s="96"/>
      <c r="D157" s="97">
        <f t="shared" ref="D157:F157" si="41">SUM(D143:D156)</f>
        <v>0.3621</v>
      </c>
      <c r="E157" s="97">
        <f t="shared" si="41"/>
        <v>1.2444</v>
      </c>
      <c r="F157" s="97">
        <f t="shared" si="41"/>
        <v>1.4484</v>
      </c>
      <c r="G157" s="87"/>
      <c r="H157" s="96"/>
      <c r="I157" s="97">
        <f t="shared" ref="I157:L157" si="42">SUM(I143:I156)</f>
        <v>1.3432</v>
      </c>
      <c r="J157" s="98">
        <f t="shared" si="42"/>
        <v>261805.4994</v>
      </c>
      <c r="K157" s="98">
        <f t="shared" si="42"/>
        <v>14557.3579</v>
      </c>
      <c r="L157" s="98">
        <f t="shared" si="42"/>
        <v>0</v>
      </c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 ht="15.75" customHeight="1">
      <c r="A158" s="8"/>
      <c r="B158" s="100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 ht="15.75" customHeight="1">
      <c r="A159" s="8"/>
      <c r="B159" s="100"/>
      <c r="C159" s="100"/>
      <c r="D159" s="100"/>
      <c r="E159" s="100"/>
      <c r="F159" s="100"/>
      <c r="G159" s="100"/>
      <c r="H159" s="100"/>
      <c r="I159" s="104">
        <f>G155*A141</f>
        <v>1.4484</v>
      </c>
      <c r="J159" s="100"/>
      <c r="K159" s="100"/>
      <c r="L159" s="104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 ht="15.75" customHeight="1">
      <c r="A162" s="66" t="s">
        <v>75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 ht="15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 ht="15.75" customHeight="1">
      <c r="A164" s="81">
        <f>'Menu Cíclico'!T32</f>
        <v>4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 ht="15.75" customHeight="1">
      <c r="A166" s="37" t="s">
        <v>445</v>
      </c>
      <c r="B166" s="89">
        <v>0.12</v>
      </c>
      <c r="C166" s="89">
        <v>1.0</v>
      </c>
      <c r="D166" s="18">
        <f t="shared" ref="D166:D179" si="43">C166*B166</f>
        <v>0.12</v>
      </c>
      <c r="E166" s="18">
        <f>B166*A164</f>
        <v>0.48</v>
      </c>
      <c r="F166" s="18">
        <f t="shared" ref="F166:F179" si="44">E166*C166</f>
        <v>0.48</v>
      </c>
      <c r="G166" s="140">
        <v>0.0</v>
      </c>
      <c r="H166" s="18">
        <v>1.0</v>
      </c>
      <c r="I166" s="89">
        <f t="shared" ref="I166:I179" si="45">H166*E166</f>
        <v>0.48</v>
      </c>
      <c r="J166" s="116">
        <f>'Insumos Buffet'!D112</f>
        <v>5250</v>
      </c>
      <c r="K166" s="3">
        <f t="shared" ref="K166:K179" si="46">J166*I166</f>
        <v>2520</v>
      </c>
      <c r="L166" s="3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 ht="15.75" customHeight="1">
      <c r="A167" s="31" t="s">
        <v>441</v>
      </c>
      <c r="B167" s="89">
        <v>0.05</v>
      </c>
      <c r="C167" s="89">
        <v>1.0</v>
      </c>
      <c r="D167" s="18">
        <f t="shared" si="43"/>
        <v>0.05</v>
      </c>
      <c r="E167" s="18">
        <f>B167*A164</f>
        <v>0.2</v>
      </c>
      <c r="F167" s="18">
        <f t="shared" si="44"/>
        <v>0.2</v>
      </c>
      <c r="G167" s="87"/>
      <c r="H167" s="18">
        <v>1.0</v>
      </c>
      <c r="I167" s="89">
        <f t="shared" si="45"/>
        <v>0.2</v>
      </c>
      <c r="J167" s="116">
        <f>'Insumos Buffet'!D88</f>
        <v>49781.722</v>
      </c>
      <c r="K167" s="3">
        <f t="shared" si="46"/>
        <v>9956.3444</v>
      </c>
      <c r="L167" s="3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 ht="15.75" customHeight="1">
      <c r="A168" s="31" t="s">
        <v>387</v>
      </c>
      <c r="B168" s="18">
        <v>0.02</v>
      </c>
      <c r="C168" s="18">
        <v>1.0</v>
      </c>
      <c r="D168" s="18">
        <f t="shared" si="43"/>
        <v>0.02</v>
      </c>
      <c r="E168" s="18">
        <f>B168*A164</f>
        <v>0.08</v>
      </c>
      <c r="F168" s="18">
        <f t="shared" si="44"/>
        <v>0.08</v>
      </c>
      <c r="G168" s="148" t="s">
        <v>527</v>
      </c>
      <c r="H168" s="18">
        <v>1.0</v>
      </c>
      <c r="I168" s="89">
        <f t="shared" si="45"/>
        <v>0.08</v>
      </c>
      <c r="J168" s="116">
        <f>'Insumos Buffet'!D29</f>
        <v>7700</v>
      </c>
      <c r="K168" s="3">
        <f t="shared" si="46"/>
        <v>616</v>
      </c>
      <c r="L168" s="3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 ht="15.75" customHeight="1">
      <c r="A169" s="31" t="s">
        <v>505</v>
      </c>
      <c r="B169" s="18">
        <v>0.002</v>
      </c>
      <c r="C169" s="18">
        <v>1.0</v>
      </c>
      <c r="D169" s="18">
        <f t="shared" si="43"/>
        <v>0.002</v>
      </c>
      <c r="E169" s="18">
        <f>B169*A164</f>
        <v>0.008</v>
      </c>
      <c r="F169" s="18">
        <f t="shared" si="44"/>
        <v>0.008</v>
      </c>
      <c r="G169" s="142"/>
      <c r="H169" s="18">
        <v>1.0</v>
      </c>
      <c r="I169" s="89">
        <f t="shared" si="45"/>
        <v>0.008</v>
      </c>
      <c r="J169" s="116">
        <f>'Insumos Buffet'!D82</f>
        <v>3200</v>
      </c>
      <c r="K169" s="3">
        <f t="shared" si="46"/>
        <v>25.6</v>
      </c>
      <c r="L169" s="3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 ht="15.75" customHeight="1">
      <c r="A170" s="169" t="s">
        <v>494</v>
      </c>
      <c r="B170" s="18">
        <v>5.0E-4</v>
      </c>
      <c r="C170" s="18">
        <v>1.0</v>
      </c>
      <c r="D170" s="18">
        <f t="shared" si="43"/>
        <v>0.0005</v>
      </c>
      <c r="E170" s="18">
        <f>B170*A164</f>
        <v>0.002</v>
      </c>
      <c r="F170" s="18">
        <f t="shared" si="44"/>
        <v>0.002</v>
      </c>
      <c r="G170" s="142"/>
      <c r="H170" s="18">
        <v>1.0</v>
      </c>
      <c r="I170" s="89">
        <f t="shared" si="45"/>
        <v>0.002</v>
      </c>
      <c r="J170" s="116">
        <f>'Insumos Buffet'!D70</f>
        <v>145000</v>
      </c>
      <c r="K170" s="3">
        <f t="shared" si="46"/>
        <v>290</v>
      </c>
      <c r="L170" s="3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 ht="15.75" customHeight="1">
      <c r="A171" s="31" t="s">
        <v>507</v>
      </c>
      <c r="B171" s="18">
        <v>0.02</v>
      </c>
      <c r="C171" s="18">
        <v>1.0</v>
      </c>
      <c r="D171" s="18">
        <f t="shared" si="43"/>
        <v>0.02</v>
      </c>
      <c r="E171" s="18">
        <f>B171*A164</f>
        <v>0.08</v>
      </c>
      <c r="F171" s="18">
        <f t="shared" si="44"/>
        <v>0.08</v>
      </c>
      <c r="G171" s="87"/>
      <c r="H171" s="18">
        <v>1.0</v>
      </c>
      <c r="I171" s="89">
        <f t="shared" si="45"/>
        <v>0.08</v>
      </c>
      <c r="J171" s="116">
        <f>'Insumos Buffet'!D76</f>
        <v>5000</v>
      </c>
      <c r="K171" s="3">
        <f t="shared" si="46"/>
        <v>400</v>
      </c>
      <c r="L171" s="3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 ht="15.75" customHeight="1">
      <c r="A172" s="31" t="s">
        <v>502</v>
      </c>
      <c r="B172" s="18">
        <v>0.02</v>
      </c>
      <c r="C172" s="18">
        <v>1.0</v>
      </c>
      <c r="D172" s="18">
        <f t="shared" si="43"/>
        <v>0.02</v>
      </c>
      <c r="E172" s="18">
        <f>B172*A164</f>
        <v>0.08</v>
      </c>
      <c r="F172" s="18">
        <f t="shared" si="44"/>
        <v>0.08</v>
      </c>
      <c r="G172" s="59"/>
      <c r="H172" s="18">
        <v>1.0</v>
      </c>
      <c r="I172" s="89">
        <f t="shared" si="45"/>
        <v>0.08</v>
      </c>
      <c r="J172" s="116">
        <f>'Insumos Buffet'!D73</f>
        <v>20363</v>
      </c>
      <c r="K172" s="3">
        <f t="shared" si="46"/>
        <v>1629.04</v>
      </c>
      <c r="L172" s="3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 ht="15.75" customHeight="1">
      <c r="A173" s="31" t="s">
        <v>476</v>
      </c>
      <c r="B173" s="89">
        <v>0.001</v>
      </c>
      <c r="C173" s="89">
        <v>1.0</v>
      </c>
      <c r="D173" s="18">
        <f t="shared" si="43"/>
        <v>0.001</v>
      </c>
      <c r="E173" s="18">
        <f>B173*A164</f>
        <v>0.004</v>
      </c>
      <c r="F173" s="18">
        <f t="shared" si="44"/>
        <v>0.004</v>
      </c>
      <c r="G173" s="148" t="s">
        <v>528</v>
      </c>
      <c r="H173" s="18">
        <v>1.2</v>
      </c>
      <c r="I173" s="89">
        <f t="shared" si="45"/>
        <v>0.0048</v>
      </c>
      <c r="J173" s="116">
        <f>'Insumos Buffet'!D68</f>
        <v>48684</v>
      </c>
      <c r="K173" s="3">
        <f t="shared" si="46"/>
        <v>233.6832</v>
      </c>
      <c r="L173" s="3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 ht="15.75" customHeight="1">
      <c r="A174" s="31" t="s">
        <v>193</v>
      </c>
      <c r="B174" s="89">
        <v>0.001</v>
      </c>
      <c r="C174" s="89">
        <v>1.0</v>
      </c>
      <c r="D174" s="18">
        <f t="shared" si="43"/>
        <v>0.001</v>
      </c>
      <c r="E174" s="18">
        <f>B174*A164</f>
        <v>0.004</v>
      </c>
      <c r="F174" s="18">
        <f t="shared" si="44"/>
        <v>0.004</v>
      </c>
      <c r="G174" s="142"/>
      <c r="H174" s="18">
        <v>1.2</v>
      </c>
      <c r="I174" s="89">
        <f t="shared" si="45"/>
        <v>0.0048</v>
      </c>
      <c r="J174" s="116">
        <f>'Insumos Buffet'!D7</f>
        <v>46231</v>
      </c>
      <c r="K174" s="3">
        <f t="shared" si="46"/>
        <v>221.9088</v>
      </c>
      <c r="L174" s="3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 ht="15.75" customHeight="1">
      <c r="A175" s="1"/>
      <c r="B175" s="89"/>
      <c r="C175" s="89"/>
      <c r="D175" s="18">
        <f t="shared" si="43"/>
        <v>0</v>
      </c>
      <c r="E175" s="18">
        <f>B175*A164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 ht="15.75" customHeight="1">
      <c r="A176" s="1"/>
      <c r="B176" s="89"/>
      <c r="C176" s="89"/>
      <c r="D176" s="18">
        <f t="shared" si="43"/>
        <v>0</v>
      </c>
      <c r="E176" s="18">
        <f>B176*A164</f>
        <v>0</v>
      </c>
      <c r="F176" s="18">
        <f t="shared" si="44"/>
        <v>0</v>
      </c>
      <c r="G176" s="142"/>
      <c r="H176" s="18"/>
      <c r="I176" s="89">
        <f t="shared" si="45"/>
        <v>0</v>
      </c>
      <c r="J176" s="116"/>
      <c r="K176" s="3">
        <f t="shared" si="46"/>
        <v>0</v>
      </c>
      <c r="L176" s="3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 ht="15.75" customHeight="1">
      <c r="A177" s="31"/>
      <c r="B177" s="89"/>
      <c r="C177" s="89"/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/>
      <c r="I177" s="89">
        <f t="shared" si="45"/>
        <v>0</v>
      </c>
      <c r="J177" s="118"/>
      <c r="K177" s="3">
        <f t="shared" si="46"/>
        <v>0</v>
      </c>
      <c r="L177" s="3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 ht="15.75" customHeight="1">
      <c r="A178" s="31"/>
      <c r="B178" s="89"/>
      <c r="C178" s="89"/>
      <c r="D178" s="18">
        <f t="shared" si="43"/>
        <v>0</v>
      </c>
      <c r="E178" s="18">
        <f>B178*A164</f>
        <v>0</v>
      </c>
      <c r="F178" s="18">
        <f t="shared" si="44"/>
        <v>0</v>
      </c>
      <c r="G178" s="143">
        <f>F180/A164</f>
        <v>0.2345</v>
      </c>
      <c r="H178" s="18"/>
      <c r="I178" s="89">
        <f t="shared" si="45"/>
        <v>0</v>
      </c>
      <c r="J178" s="3"/>
      <c r="K178" s="3">
        <f t="shared" si="46"/>
        <v>0</v>
      </c>
      <c r="L178" s="3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 ht="15.75" customHeight="1">
      <c r="A179" s="31"/>
      <c r="B179" s="89"/>
      <c r="C179" s="89"/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/>
      <c r="I179" s="89">
        <f t="shared" si="45"/>
        <v>0</v>
      </c>
      <c r="J179" s="3"/>
      <c r="K179" s="3">
        <f t="shared" si="46"/>
        <v>0</v>
      </c>
      <c r="L179" s="3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 ht="15.75" customHeight="1">
      <c r="A180" s="4" t="s">
        <v>495</v>
      </c>
      <c r="B180" s="97">
        <f>SUM(B166:B179)</f>
        <v>0.2345</v>
      </c>
      <c r="C180" s="96"/>
      <c r="D180" s="97">
        <f t="shared" ref="D180:F180" si="47">SUM(D166:D179)</f>
        <v>0.2345</v>
      </c>
      <c r="E180" s="97">
        <f t="shared" si="47"/>
        <v>0.938</v>
      </c>
      <c r="F180" s="97">
        <f t="shared" si="47"/>
        <v>0.938</v>
      </c>
      <c r="G180" s="87"/>
      <c r="H180" s="96"/>
      <c r="I180" s="97">
        <f t="shared" ref="I180:L180" si="48">SUM(I166:I179)</f>
        <v>0.9396</v>
      </c>
      <c r="J180" s="98">
        <f t="shared" si="48"/>
        <v>331209.722</v>
      </c>
      <c r="K180" s="98">
        <f t="shared" si="48"/>
        <v>15892.5764</v>
      </c>
      <c r="L180" s="98">
        <f t="shared" si="48"/>
        <v>0</v>
      </c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 ht="15.75" customHeight="1">
      <c r="A181" s="8"/>
      <c r="B181" s="100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 ht="15.75" customHeight="1">
      <c r="A182" s="8"/>
      <c r="B182" s="100"/>
      <c r="C182" s="100"/>
      <c r="D182" s="100"/>
      <c r="E182" s="100"/>
      <c r="F182" s="100"/>
      <c r="G182" s="100"/>
      <c r="H182" s="100"/>
      <c r="I182" s="104">
        <f>G178*A164</f>
        <v>0.938</v>
      </c>
      <c r="J182" s="100"/>
      <c r="K182" s="100"/>
      <c r="L182" s="104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 ht="15.75" customHeight="1">
      <c r="A183" s="8"/>
      <c r="B183" s="100"/>
      <c r="C183" s="100"/>
      <c r="D183" s="100"/>
      <c r="E183" s="100"/>
      <c r="F183" s="100"/>
      <c r="G183" s="100"/>
      <c r="H183" s="100"/>
      <c r="I183" s="107"/>
      <c r="J183" s="100"/>
      <c r="K183" s="100"/>
      <c r="L183" s="10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 ht="15.75" customHeight="1">
      <c r="A185" s="66" t="s">
        <v>107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 ht="15.75" customHeight="1">
      <c r="A187" s="81">
        <f>'Menu Cíclico'!X32</f>
        <v>4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 ht="15.75" customHeight="1">
      <c r="A189" s="213" t="s">
        <v>446</v>
      </c>
      <c r="B189" s="89">
        <v>0.08</v>
      </c>
      <c r="C189" s="89">
        <v>0.8</v>
      </c>
      <c r="D189" s="18">
        <f t="shared" ref="D189:D204" si="49">C189*B189</f>
        <v>0.064</v>
      </c>
      <c r="E189" s="18">
        <f>B189*A187</f>
        <v>0.32</v>
      </c>
      <c r="F189" s="18">
        <f t="shared" ref="F189:F204" si="50">E189*C189</f>
        <v>0.256</v>
      </c>
      <c r="G189" s="140">
        <v>0.0</v>
      </c>
      <c r="H189" s="18">
        <v>1.0</v>
      </c>
      <c r="I189" s="89">
        <f t="shared" ref="I189:I204" si="51">H189*E189</f>
        <v>0.32</v>
      </c>
      <c r="J189" s="116">
        <f>'Insumos Buffet'!D51</f>
        <v>25858</v>
      </c>
      <c r="K189" s="3">
        <f t="shared" ref="K189:K204" si="52">J189*I189</f>
        <v>8274.56</v>
      </c>
      <c r="L189" s="3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 ht="15.75" customHeight="1">
      <c r="A190" s="187" t="s">
        <v>345</v>
      </c>
      <c r="B190" s="89">
        <v>0.01</v>
      </c>
      <c r="C190" s="89">
        <v>1.0</v>
      </c>
      <c r="D190" s="18">
        <f t="shared" si="49"/>
        <v>0.01</v>
      </c>
      <c r="E190" s="18">
        <f>B190*A187</f>
        <v>0.04</v>
      </c>
      <c r="F190" s="18">
        <f t="shared" si="50"/>
        <v>0.04</v>
      </c>
      <c r="G190" s="87"/>
      <c r="H190" s="18">
        <v>1.175</v>
      </c>
      <c r="I190" s="89">
        <f t="shared" si="51"/>
        <v>0.047</v>
      </c>
      <c r="J190" s="116">
        <f>'Insumos Buffet'!D21</f>
        <v>2990</v>
      </c>
      <c r="K190" s="3">
        <f t="shared" si="52"/>
        <v>140.53</v>
      </c>
      <c r="L190" s="3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 ht="15.75" customHeight="1">
      <c r="A191" s="187" t="s">
        <v>433</v>
      </c>
      <c r="B191" s="18">
        <v>0.005</v>
      </c>
      <c r="C191" s="18">
        <v>1.0</v>
      </c>
      <c r="D191" s="18">
        <f t="shared" si="49"/>
        <v>0.005</v>
      </c>
      <c r="E191" s="18">
        <f>B191*A187</f>
        <v>0.02</v>
      </c>
      <c r="F191" s="18">
        <f t="shared" si="50"/>
        <v>0.02</v>
      </c>
      <c r="G191" s="148" t="s">
        <v>527</v>
      </c>
      <c r="H191" s="18">
        <v>1.125</v>
      </c>
      <c r="I191" s="89">
        <f t="shared" si="51"/>
        <v>0.0225</v>
      </c>
      <c r="J191" s="116">
        <f>'Insumos Buffet'!D49</f>
        <v>18397</v>
      </c>
      <c r="K191" s="3">
        <f t="shared" si="52"/>
        <v>413.9325</v>
      </c>
      <c r="L191" s="3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 ht="15.75" customHeight="1">
      <c r="A192" s="187" t="s">
        <v>434</v>
      </c>
      <c r="B192" s="18">
        <v>0.005</v>
      </c>
      <c r="C192" s="18">
        <v>1.0</v>
      </c>
      <c r="D192" s="18">
        <f t="shared" si="49"/>
        <v>0.005</v>
      </c>
      <c r="E192" s="18">
        <f>B192*A187</f>
        <v>0.02</v>
      </c>
      <c r="F192" s="18">
        <f t="shared" si="50"/>
        <v>0.02</v>
      </c>
      <c r="G192" s="142"/>
      <c r="H192" s="18">
        <v>1.125</v>
      </c>
      <c r="I192" s="89">
        <f t="shared" si="51"/>
        <v>0.0225</v>
      </c>
      <c r="J192" s="116">
        <f>'Insumos Buffet'!D50</f>
        <v>5280</v>
      </c>
      <c r="K192" s="3">
        <f t="shared" si="52"/>
        <v>118.8</v>
      </c>
      <c r="L192" s="3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 ht="15.75" customHeight="1">
      <c r="A193" s="187" t="s">
        <v>147</v>
      </c>
      <c r="B193" s="18">
        <v>0.008</v>
      </c>
      <c r="C193" s="18">
        <v>1.0</v>
      </c>
      <c r="D193" s="18">
        <f t="shared" si="49"/>
        <v>0.008</v>
      </c>
      <c r="E193" s="18">
        <f>B193*A187</f>
        <v>0.032</v>
      </c>
      <c r="F193" s="18">
        <f t="shared" si="50"/>
        <v>0.032</v>
      </c>
      <c r="G193" s="142"/>
      <c r="H193" s="18">
        <v>1.0</v>
      </c>
      <c r="I193" s="89">
        <f t="shared" si="51"/>
        <v>0.032</v>
      </c>
      <c r="J193" s="116">
        <f>'Insumos Buffet'!D6</f>
        <v>16490</v>
      </c>
      <c r="K193" s="3">
        <f t="shared" si="52"/>
        <v>527.68</v>
      </c>
      <c r="L193" s="3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 ht="15.75" customHeight="1">
      <c r="A194" s="214" t="s">
        <v>439</v>
      </c>
      <c r="B194" s="18">
        <v>0.02</v>
      </c>
      <c r="C194" s="18">
        <v>1.0</v>
      </c>
      <c r="D194" s="18">
        <f t="shared" si="49"/>
        <v>0.02</v>
      </c>
      <c r="E194" s="18">
        <f>B194*A187</f>
        <v>0.08</v>
      </c>
      <c r="F194" s="18">
        <f t="shared" si="50"/>
        <v>0.08</v>
      </c>
      <c r="G194" s="87"/>
      <c r="H194" s="18">
        <v>1.0</v>
      </c>
      <c r="I194" s="89">
        <f t="shared" si="51"/>
        <v>0.08</v>
      </c>
      <c r="J194" s="116">
        <f>'Insumos Buffet'!D86</f>
        <v>21862.4994</v>
      </c>
      <c r="K194" s="3">
        <f t="shared" si="52"/>
        <v>1748.999952</v>
      </c>
      <c r="L194" s="3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 ht="15.75" customHeight="1">
      <c r="A195" s="22" t="s">
        <v>450</v>
      </c>
      <c r="B195" s="18">
        <v>0.02</v>
      </c>
      <c r="C195" s="18">
        <v>1.1</v>
      </c>
      <c r="D195" s="18">
        <f t="shared" si="49"/>
        <v>0.022</v>
      </c>
      <c r="E195" s="18">
        <f>B195*A187</f>
        <v>0.08</v>
      </c>
      <c r="F195" s="18">
        <f t="shared" si="50"/>
        <v>0.088</v>
      </c>
      <c r="G195" s="59"/>
      <c r="H195" s="18">
        <v>1.175</v>
      </c>
      <c r="I195" s="89">
        <f t="shared" si="51"/>
        <v>0.094</v>
      </c>
      <c r="J195" s="116">
        <f>'Insumos Buffet'!D62</f>
        <v>3756</v>
      </c>
      <c r="K195" s="3">
        <f t="shared" si="52"/>
        <v>353.064</v>
      </c>
      <c r="L195" s="3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 ht="15.75" customHeight="1">
      <c r="A196" s="22" t="s">
        <v>423</v>
      </c>
      <c r="B196" s="89">
        <v>0.01</v>
      </c>
      <c r="C196" s="89">
        <v>1.0</v>
      </c>
      <c r="D196" s="18">
        <f t="shared" si="49"/>
        <v>0.01</v>
      </c>
      <c r="E196" s="18">
        <f>B196*A187</f>
        <v>0.04</v>
      </c>
      <c r="F196" s="18">
        <f t="shared" si="50"/>
        <v>0.04</v>
      </c>
      <c r="G196" s="148" t="s">
        <v>528</v>
      </c>
      <c r="H196" s="18">
        <v>1.0</v>
      </c>
      <c r="I196" s="89">
        <f t="shared" si="51"/>
        <v>0.04</v>
      </c>
      <c r="J196" s="116">
        <f>'Insumos Buffet'!D41</f>
        <v>432</v>
      </c>
      <c r="K196" s="3">
        <f t="shared" si="52"/>
        <v>17.28</v>
      </c>
      <c r="L196" s="3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 ht="15.75" customHeight="1">
      <c r="A197" s="187" t="s">
        <v>505</v>
      </c>
      <c r="B197" s="89">
        <v>0.002</v>
      </c>
      <c r="C197" s="89">
        <v>1.0</v>
      </c>
      <c r="D197" s="18">
        <f t="shared" si="49"/>
        <v>0.002</v>
      </c>
      <c r="E197" s="18">
        <f>B197*A187</f>
        <v>0.008</v>
      </c>
      <c r="F197" s="18">
        <f t="shared" si="50"/>
        <v>0.008</v>
      </c>
      <c r="G197" s="142"/>
      <c r="H197" s="18">
        <v>1.0</v>
      </c>
      <c r="I197" s="89">
        <f t="shared" si="51"/>
        <v>0.008</v>
      </c>
      <c r="J197" s="116">
        <f>'Insumos Buffet'!D82</f>
        <v>3200</v>
      </c>
      <c r="K197" s="3">
        <f t="shared" si="52"/>
        <v>25.6</v>
      </c>
      <c r="L197" s="3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 ht="15.75" customHeight="1">
      <c r="A198" s="22" t="s">
        <v>47</v>
      </c>
      <c r="B198" s="89">
        <v>0.01</v>
      </c>
      <c r="C198" s="89">
        <v>1.0</v>
      </c>
      <c r="D198" s="18">
        <f t="shared" si="49"/>
        <v>0.01</v>
      </c>
      <c r="E198" s="18">
        <f>B198*A187</f>
        <v>0.04</v>
      </c>
      <c r="F198" s="18">
        <f t="shared" si="50"/>
        <v>0.04</v>
      </c>
      <c r="G198" s="142"/>
      <c r="H198" s="18">
        <v>1.0</v>
      </c>
      <c r="I198" s="89">
        <f t="shared" si="51"/>
        <v>0.04</v>
      </c>
      <c r="J198" s="116">
        <f>'Insumos Buffet'!D2</f>
        <v>6820</v>
      </c>
      <c r="K198" s="3">
        <f t="shared" si="52"/>
        <v>272.8</v>
      </c>
      <c r="L198" s="3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 ht="15.75" customHeight="1">
      <c r="A199" s="37" t="s">
        <v>229</v>
      </c>
      <c r="B199" s="89">
        <v>0.03</v>
      </c>
      <c r="C199" s="89">
        <v>3.0</v>
      </c>
      <c r="D199" s="18">
        <f t="shared" si="49"/>
        <v>0.09</v>
      </c>
      <c r="E199" s="18">
        <f>B199*A187</f>
        <v>0.12</v>
      </c>
      <c r="F199" s="18">
        <f t="shared" si="50"/>
        <v>0.36</v>
      </c>
      <c r="G199" s="142"/>
      <c r="H199" s="18">
        <v>1.0</v>
      </c>
      <c r="I199" s="89">
        <f t="shared" si="51"/>
        <v>0.12</v>
      </c>
      <c r="J199" s="116">
        <f>'Insumos Buffet'!D9</f>
        <v>4311</v>
      </c>
      <c r="K199" s="3">
        <f t="shared" si="52"/>
        <v>517.32</v>
      </c>
      <c r="L199" s="3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 ht="15.75" customHeight="1">
      <c r="A200" s="31" t="s">
        <v>517</v>
      </c>
      <c r="B200" s="89">
        <v>0.09</v>
      </c>
      <c r="C200" s="89">
        <v>1.0</v>
      </c>
      <c r="D200" s="18">
        <f t="shared" si="49"/>
        <v>0.09</v>
      </c>
      <c r="E200" s="18">
        <f>B200*A187</f>
        <v>0.36</v>
      </c>
      <c r="F200" s="18">
        <f t="shared" si="50"/>
        <v>0.36</v>
      </c>
      <c r="G200" s="142"/>
      <c r="H200" s="18">
        <v>1.0</v>
      </c>
      <c r="I200" s="89">
        <f t="shared" si="51"/>
        <v>0.36</v>
      </c>
      <c r="J200" s="116"/>
      <c r="K200" s="3">
        <f t="shared" si="52"/>
        <v>0</v>
      </c>
      <c r="L200" s="3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 ht="15.75" customHeight="1">
      <c r="A201" s="31" t="s">
        <v>447</v>
      </c>
      <c r="B201" s="18">
        <v>0.005</v>
      </c>
      <c r="C201" s="18">
        <v>1.0</v>
      </c>
      <c r="D201" s="18">
        <f t="shared" si="49"/>
        <v>0.005</v>
      </c>
      <c r="E201" s="18">
        <f>B201*A187</f>
        <v>0.02</v>
      </c>
      <c r="F201" s="18">
        <f t="shared" si="50"/>
        <v>0.02</v>
      </c>
      <c r="G201" s="142"/>
      <c r="H201" s="18">
        <v>1.0</v>
      </c>
      <c r="I201" s="89">
        <f t="shared" si="51"/>
        <v>0.02</v>
      </c>
      <c r="J201" s="116">
        <f>'Insumos Buffet'!D52</f>
        <v>10000</v>
      </c>
      <c r="K201" s="3">
        <f t="shared" si="52"/>
        <v>200</v>
      </c>
      <c r="L201" s="3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 ht="15.75" customHeight="1">
      <c r="A202" s="31" t="s">
        <v>345</v>
      </c>
      <c r="B202" s="18">
        <v>0.005</v>
      </c>
      <c r="C202" s="18">
        <v>1.0</v>
      </c>
      <c r="D202" s="95">
        <f t="shared" si="49"/>
        <v>0.005</v>
      </c>
      <c r="E202" s="95">
        <f>B202*A187</f>
        <v>0.02</v>
      </c>
      <c r="F202" s="18">
        <f t="shared" si="50"/>
        <v>0.02</v>
      </c>
      <c r="G202" s="87"/>
      <c r="H202" s="18">
        <v>1.175</v>
      </c>
      <c r="I202" s="89">
        <f t="shared" si="51"/>
        <v>0.0235</v>
      </c>
      <c r="J202" s="118">
        <f>'Insumos Buffet'!D21</f>
        <v>2990</v>
      </c>
      <c r="K202" s="3">
        <f t="shared" si="52"/>
        <v>70.265</v>
      </c>
      <c r="L202" s="3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 ht="15.75" customHeight="1">
      <c r="A203" s="31" t="s">
        <v>504</v>
      </c>
      <c r="B203" s="18">
        <v>0.02</v>
      </c>
      <c r="C203" s="18">
        <v>1.0</v>
      </c>
      <c r="D203" s="18">
        <f t="shared" si="49"/>
        <v>0.02</v>
      </c>
      <c r="E203" s="18">
        <f>B203*A187</f>
        <v>0.08</v>
      </c>
      <c r="F203" s="18">
        <f t="shared" si="50"/>
        <v>0.08</v>
      </c>
      <c r="G203" s="143">
        <f>F205/A187</f>
        <v>0.368</v>
      </c>
      <c r="H203" s="18">
        <v>1.0</v>
      </c>
      <c r="I203" s="89">
        <f t="shared" si="51"/>
        <v>0.08</v>
      </c>
      <c r="J203" s="3">
        <f>'Insumos Buffet'!D74</f>
        <v>28900</v>
      </c>
      <c r="K203" s="3">
        <f t="shared" si="52"/>
        <v>2312</v>
      </c>
      <c r="L203" s="3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 ht="15.75" customHeight="1">
      <c r="A204" s="31" t="s">
        <v>505</v>
      </c>
      <c r="B204" s="18">
        <v>0.002</v>
      </c>
      <c r="C204" s="18">
        <v>1.0</v>
      </c>
      <c r="D204" s="18">
        <f t="shared" si="49"/>
        <v>0.002</v>
      </c>
      <c r="E204" s="18">
        <f>B204*A187</f>
        <v>0.008</v>
      </c>
      <c r="F204" s="18">
        <f t="shared" si="50"/>
        <v>0.008</v>
      </c>
      <c r="G204" s="142"/>
      <c r="H204" s="18">
        <v>1.0</v>
      </c>
      <c r="I204" s="89">
        <f t="shared" si="51"/>
        <v>0.008</v>
      </c>
      <c r="J204" s="3">
        <f>'Insumos Buffet'!D82</f>
        <v>3200</v>
      </c>
      <c r="K204" s="3">
        <f t="shared" si="52"/>
        <v>25.6</v>
      </c>
      <c r="L204" s="3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 ht="15.75" customHeight="1">
      <c r="A205" s="4" t="s">
        <v>495</v>
      </c>
      <c r="B205" s="97">
        <f>SUM(B189:B204)</f>
        <v>0.322</v>
      </c>
      <c r="C205" s="96"/>
      <c r="D205" s="97">
        <f t="shared" ref="D205:F205" si="53">SUM(D189:D204)</f>
        <v>0.368</v>
      </c>
      <c r="E205" s="97">
        <f t="shared" si="53"/>
        <v>1.288</v>
      </c>
      <c r="F205" s="97">
        <f t="shared" si="53"/>
        <v>1.472</v>
      </c>
      <c r="G205" s="87"/>
      <c r="H205" s="96"/>
      <c r="I205" s="97">
        <f t="shared" ref="I205:L205" si="54">SUM(I189:I204)</f>
        <v>1.3175</v>
      </c>
      <c r="J205" s="98">
        <f t="shared" si="54"/>
        <v>154486.4994</v>
      </c>
      <c r="K205" s="98">
        <f t="shared" si="54"/>
        <v>15018.43145</v>
      </c>
      <c r="L205" s="98">
        <f t="shared" si="54"/>
        <v>0</v>
      </c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 ht="15.75" customHeight="1">
      <c r="A206" s="8"/>
      <c r="B206" s="100"/>
      <c r="C206" s="100"/>
      <c r="D206" s="100"/>
      <c r="E206" s="100"/>
      <c r="F206" s="100"/>
      <c r="G206" s="100"/>
      <c r="H206" s="100"/>
      <c r="I206" s="101" t="s">
        <v>496</v>
      </c>
      <c r="J206" s="100"/>
      <c r="K206" s="100"/>
      <c r="L206" s="101" t="s">
        <v>497</v>
      </c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 ht="15.75" customHeight="1">
      <c r="A207" s="8"/>
      <c r="B207" s="100"/>
      <c r="C207" s="100"/>
      <c r="D207" s="100"/>
      <c r="E207" s="100"/>
      <c r="F207" s="100"/>
      <c r="G207" s="100"/>
      <c r="H207" s="100"/>
      <c r="I207" s="104">
        <f>G203*A187</f>
        <v>1.472</v>
      </c>
      <c r="J207" s="100"/>
      <c r="K207" s="100"/>
      <c r="L207" s="104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 ht="15.75" customHeight="1">
      <c r="A210" s="66" t="s">
        <v>56</v>
      </c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6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 ht="15.75" customHeight="1">
      <c r="A211" s="78" t="s">
        <v>478</v>
      </c>
      <c r="B211" s="79" t="s">
        <v>479</v>
      </c>
      <c r="C211" s="75"/>
      <c r="D211" s="76"/>
      <c r="E211" s="80" t="s">
        <v>480</v>
      </c>
      <c r="F211" s="75"/>
      <c r="G211" s="76"/>
      <c r="H211" s="79" t="s">
        <v>481</v>
      </c>
      <c r="I211" s="75"/>
      <c r="J211" s="75"/>
      <c r="K211" s="75"/>
      <c r="L211" s="76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 ht="15.75" customHeight="1">
      <c r="A212" s="81">
        <f>'Menu Cíclico'!AB32</f>
        <v>4</v>
      </c>
      <c r="B212" s="82" t="s">
        <v>482</v>
      </c>
      <c r="C212" s="82" t="s">
        <v>483</v>
      </c>
      <c r="D212" s="82" t="s">
        <v>484</v>
      </c>
      <c r="E212" s="82" t="s">
        <v>485</v>
      </c>
      <c r="F212" s="82" t="s">
        <v>484</v>
      </c>
      <c r="G212" s="82" t="s">
        <v>524</v>
      </c>
      <c r="H212" s="82" t="s">
        <v>486</v>
      </c>
      <c r="I212" s="82" t="s">
        <v>487</v>
      </c>
      <c r="J212" s="147" t="s">
        <v>488</v>
      </c>
      <c r="K212" s="85" t="s">
        <v>489</v>
      </c>
      <c r="L212" s="85" t="s">
        <v>490</v>
      </c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 ht="15.75" customHeight="1">
      <c r="A213" s="86" t="s">
        <v>491</v>
      </c>
      <c r="B213" s="87"/>
      <c r="C213" s="87"/>
      <c r="D213" s="87"/>
      <c r="E213" s="87"/>
      <c r="F213" s="87"/>
      <c r="G213" s="87"/>
      <c r="H213" s="87"/>
      <c r="I213" s="87"/>
      <c r="J213" s="115"/>
      <c r="K213" s="87"/>
      <c r="L213" s="8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 ht="15.75" customHeight="1">
      <c r="A214" s="173" t="s">
        <v>467</v>
      </c>
      <c r="B214" s="89">
        <v>0.12</v>
      </c>
      <c r="C214" s="89">
        <v>1.2</v>
      </c>
      <c r="D214" s="18">
        <f t="shared" ref="D214:D227" si="55">C214*B214</f>
        <v>0.144</v>
      </c>
      <c r="E214" s="18">
        <f>B214*A212</f>
        <v>0.48</v>
      </c>
      <c r="F214" s="18">
        <f t="shared" ref="F214:F227" si="56">E214*C214</f>
        <v>0.576</v>
      </c>
      <c r="G214" s="140">
        <v>0.0</v>
      </c>
      <c r="H214" s="18">
        <v>1.0</v>
      </c>
      <c r="I214" s="89">
        <f t="shared" ref="I214:I227" si="57">H214*E214</f>
        <v>0.48</v>
      </c>
      <c r="J214" s="116">
        <f>'Insumos Buffet'!D58</f>
        <v>5200</v>
      </c>
      <c r="K214" s="3">
        <f t="shared" ref="K214:K227" si="58">J214*I214</f>
        <v>2496</v>
      </c>
      <c r="L214" s="3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 ht="15.75" customHeight="1">
      <c r="A215" s="174" t="s">
        <v>441</v>
      </c>
      <c r="B215" s="89">
        <v>0.05</v>
      </c>
      <c r="C215" s="89">
        <v>1.0</v>
      </c>
      <c r="D215" s="18">
        <f t="shared" si="55"/>
        <v>0.05</v>
      </c>
      <c r="E215" s="18">
        <f>B215*A212</f>
        <v>0.2</v>
      </c>
      <c r="F215" s="18">
        <f t="shared" si="56"/>
        <v>0.2</v>
      </c>
      <c r="G215" s="87"/>
      <c r="H215" s="18">
        <v>1.0</v>
      </c>
      <c r="I215" s="89">
        <f t="shared" si="57"/>
        <v>0.2</v>
      </c>
      <c r="J215" s="116">
        <f>'Insumos Buffet'!D88</f>
        <v>49781.722</v>
      </c>
      <c r="K215" s="3">
        <f t="shared" si="58"/>
        <v>9956.3444</v>
      </c>
      <c r="L215" s="3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 ht="15.75" customHeight="1">
      <c r="A216" s="31" t="s">
        <v>439</v>
      </c>
      <c r="B216" s="18">
        <v>0.05</v>
      </c>
      <c r="C216" s="18">
        <v>1.0</v>
      </c>
      <c r="D216" s="18">
        <f t="shared" si="55"/>
        <v>0.05</v>
      </c>
      <c r="E216" s="18">
        <f>B216*A212</f>
        <v>0.2</v>
      </c>
      <c r="F216" s="18">
        <f t="shared" si="56"/>
        <v>0.2</v>
      </c>
      <c r="G216" s="148" t="s">
        <v>527</v>
      </c>
      <c r="H216" s="18">
        <v>1.0</v>
      </c>
      <c r="I216" s="89">
        <f t="shared" si="57"/>
        <v>0.2</v>
      </c>
      <c r="J216" s="116">
        <f>'Insumos Buffet'!D86</f>
        <v>21862.4994</v>
      </c>
      <c r="K216" s="3">
        <f t="shared" si="58"/>
        <v>4372.49988</v>
      </c>
      <c r="L216" s="3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 ht="15.75" customHeight="1">
      <c r="A217" s="31" t="s">
        <v>387</v>
      </c>
      <c r="B217" s="18">
        <v>0.02</v>
      </c>
      <c r="C217" s="18">
        <v>1.0</v>
      </c>
      <c r="D217" s="18">
        <f t="shared" si="55"/>
        <v>0.02</v>
      </c>
      <c r="E217" s="18">
        <f>B217*A212</f>
        <v>0.08</v>
      </c>
      <c r="F217" s="18">
        <f t="shared" si="56"/>
        <v>0.08</v>
      </c>
      <c r="G217" s="142"/>
      <c r="H217" s="18">
        <v>1.0</v>
      </c>
      <c r="I217" s="89">
        <f t="shared" si="57"/>
        <v>0.08</v>
      </c>
      <c r="J217" s="116">
        <f>'Insumos Buffet'!D29</f>
        <v>7700</v>
      </c>
      <c r="K217" s="3">
        <f t="shared" si="58"/>
        <v>616</v>
      </c>
      <c r="L217" s="3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 ht="15.75" customHeight="1">
      <c r="A218" s="31" t="s">
        <v>505</v>
      </c>
      <c r="B218" s="18">
        <v>0.002</v>
      </c>
      <c r="C218" s="18">
        <v>1.0</v>
      </c>
      <c r="D218" s="18">
        <f t="shared" si="55"/>
        <v>0.002</v>
      </c>
      <c r="E218" s="18">
        <f>B218*A212</f>
        <v>0.008</v>
      </c>
      <c r="F218" s="18">
        <f t="shared" si="56"/>
        <v>0.008</v>
      </c>
      <c r="G218" s="142"/>
      <c r="H218" s="18">
        <v>1.0</v>
      </c>
      <c r="I218" s="89">
        <f t="shared" si="57"/>
        <v>0.008</v>
      </c>
      <c r="J218" s="116">
        <f>'Insumos Buffet'!D82</f>
        <v>3200</v>
      </c>
      <c r="K218" s="3">
        <f t="shared" si="58"/>
        <v>25.6</v>
      </c>
      <c r="L218" s="3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 ht="15.75" customHeight="1">
      <c r="A219" s="169" t="s">
        <v>494</v>
      </c>
      <c r="B219" s="18">
        <v>5.0E-4</v>
      </c>
      <c r="C219" s="18">
        <v>1.0</v>
      </c>
      <c r="D219" s="18">
        <f t="shared" si="55"/>
        <v>0.0005</v>
      </c>
      <c r="E219" s="18">
        <f>B219*A212</f>
        <v>0.002</v>
      </c>
      <c r="F219" s="18">
        <f t="shared" si="56"/>
        <v>0.002</v>
      </c>
      <c r="G219" s="87"/>
      <c r="H219" s="18">
        <v>1.0</v>
      </c>
      <c r="I219" s="89">
        <f t="shared" si="57"/>
        <v>0.002</v>
      </c>
      <c r="J219" s="116">
        <f>'Insumos Buffet'!D70</f>
        <v>145000</v>
      </c>
      <c r="K219" s="3">
        <f t="shared" si="58"/>
        <v>290</v>
      </c>
      <c r="L219" s="3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 ht="15.75" customHeight="1">
      <c r="A220" s="2"/>
      <c r="B220" s="18"/>
      <c r="C220" s="18"/>
      <c r="D220" s="18">
        <f t="shared" si="55"/>
        <v>0</v>
      </c>
      <c r="E220" s="18">
        <f>B220*A212</f>
        <v>0</v>
      </c>
      <c r="F220" s="18">
        <f t="shared" si="56"/>
        <v>0</v>
      </c>
      <c r="G220" s="59"/>
      <c r="H220" s="18"/>
      <c r="I220" s="89">
        <f t="shared" si="57"/>
        <v>0</v>
      </c>
      <c r="J220" s="116"/>
      <c r="K220" s="3">
        <f t="shared" si="58"/>
        <v>0</v>
      </c>
      <c r="L220" s="3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 ht="15.75" customHeight="1">
      <c r="A221" s="2"/>
      <c r="B221" s="89"/>
      <c r="C221" s="89"/>
      <c r="D221" s="18">
        <f t="shared" si="55"/>
        <v>0</v>
      </c>
      <c r="E221" s="18">
        <f>B221*A212</f>
        <v>0</v>
      </c>
      <c r="F221" s="18">
        <f t="shared" si="56"/>
        <v>0</v>
      </c>
      <c r="G221" s="148" t="s">
        <v>528</v>
      </c>
      <c r="H221" s="18"/>
      <c r="I221" s="89">
        <f t="shared" si="57"/>
        <v>0</v>
      </c>
      <c r="J221" s="116"/>
      <c r="K221" s="3">
        <f t="shared" si="58"/>
        <v>0</v>
      </c>
      <c r="L221" s="3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 ht="15.75" customHeight="1">
      <c r="A222" s="2"/>
      <c r="B222" s="89"/>
      <c r="C222" s="89"/>
      <c r="D222" s="18">
        <f t="shared" si="55"/>
        <v>0</v>
      </c>
      <c r="E222" s="18">
        <f>B222*A212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 ht="15.75" customHeight="1">
      <c r="A223" s="1"/>
      <c r="B223" s="89"/>
      <c r="C223" s="89"/>
      <c r="D223" s="18">
        <f t="shared" si="55"/>
        <v>0</v>
      </c>
      <c r="E223" s="18">
        <f>B223*A212</f>
        <v>0</v>
      </c>
      <c r="F223" s="18">
        <f t="shared" si="56"/>
        <v>0</v>
      </c>
      <c r="G223" s="142"/>
      <c r="H223" s="18"/>
      <c r="I223" s="89">
        <f t="shared" si="57"/>
        <v>0</v>
      </c>
      <c r="J223" s="116"/>
      <c r="K223" s="3">
        <f t="shared" si="58"/>
        <v>0</v>
      </c>
      <c r="L223" s="3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 ht="15.75" customHeight="1">
      <c r="A224" s="1"/>
      <c r="B224" s="89"/>
      <c r="C224" s="89"/>
      <c r="D224" s="18">
        <f t="shared" si="55"/>
        <v>0</v>
      </c>
      <c r="E224" s="18">
        <f>B224*A212</f>
        <v>0</v>
      </c>
      <c r="F224" s="18">
        <f t="shared" si="56"/>
        <v>0</v>
      </c>
      <c r="G224" s="142"/>
      <c r="H224" s="18"/>
      <c r="I224" s="89">
        <f t="shared" si="57"/>
        <v>0</v>
      </c>
      <c r="J224" s="116"/>
      <c r="K224" s="3">
        <f t="shared" si="58"/>
        <v>0</v>
      </c>
      <c r="L224" s="3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 ht="15.75" customHeight="1">
      <c r="A225" s="31"/>
      <c r="B225" s="89"/>
      <c r="C225" s="89"/>
      <c r="D225" s="95">
        <f t="shared" si="55"/>
        <v>0</v>
      </c>
      <c r="E225" s="95">
        <f>B225*A212</f>
        <v>0</v>
      </c>
      <c r="F225" s="18">
        <f t="shared" si="56"/>
        <v>0</v>
      </c>
      <c r="G225" s="87"/>
      <c r="H225" s="18"/>
      <c r="I225" s="89">
        <f t="shared" si="57"/>
        <v>0</v>
      </c>
      <c r="J225" s="118"/>
      <c r="K225" s="3">
        <f t="shared" si="58"/>
        <v>0</v>
      </c>
      <c r="L225" s="3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 ht="15.75" customHeight="1">
      <c r="A226" s="31"/>
      <c r="B226" s="89"/>
      <c r="C226" s="89"/>
      <c r="D226" s="18">
        <f t="shared" si="55"/>
        <v>0</v>
      </c>
      <c r="E226" s="18">
        <f>B226*A212</f>
        <v>0</v>
      </c>
      <c r="F226" s="18">
        <f t="shared" si="56"/>
        <v>0</v>
      </c>
      <c r="G226" s="143">
        <f>F228/A212</f>
        <v>0.2665</v>
      </c>
      <c r="H226" s="18"/>
      <c r="I226" s="89">
        <f t="shared" si="57"/>
        <v>0</v>
      </c>
      <c r="J226" s="3"/>
      <c r="K226" s="3">
        <f t="shared" si="58"/>
        <v>0</v>
      </c>
      <c r="L226" s="3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 ht="15.75" customHeight="1">
      <c r="A227" s="31"/>
      <c r="B227" s="89"/>
      <c r="C227" s="89"/>
      <c r="D227" s="18">
        <f t="shared" si="55"/>
        <v>0</v>
      </c>
      <c r="E227" s="18">
        <f>B227*A212</f>
        <v>0</v>
      </c>
      <c r="F227" s="18">
        <f t="shared" si="56"/>
        <v>0</v>
      </c>
      <c r="G227" s="142"/>
      <c r="H227" s="18"/>
      <c r="I227" s="89">
        <f t="shared" si="57"/>
        <v>0</v>
      </c>
      <c r="J227" s="3"/>
      <c r="K227" s="3">
        <f t="shared" si="58"/>
        <v>0</v>
      </c>
      <c r="L227" s="3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 ht="15.75" customHeight="1">
      <c r="A228" s="4" t="s">
        <v>495</v>
      </c>
      <c r="B228" s="97">
        <f>SUM(B214:B227)</f>
        <v>0.2425</v>
      </c>
      <c r="C228" s="96"/>
      <c r="D228" s="97">
        <f t="shared" ref="D228:F228" si="59">SUM(D214:D227)</f>
        <v>0.2665</v>
      </c>
      <c r="E228" s="97">
        <f t="shared" si="59"/>
        <v>0.97</v>
      </c>
      <c r="F228" s="97">
        <f t="shared" si="59"/>
        <v>1.066</v>
      </c>
      <c r="G228" s="87"/>
      <c r="H228" s="96"/>
      <c r="I228" s="97">
        <f t="shared" ref="I228:L228" si="60">SUM(I214:I227)</f>
        <v>0.97</v>
      </c>
      <c r="J228" s="98">
        <f t="shared" si="60"/>
        <v>232744.2214</v>
      </c>
      <c r="K228" s="98">
        <f t="shared" si="60"/>
        <v>17756.44428</v>
      </c>
      <c r="L228" s="98">
        <f t="shared" si="60"/>
        <v>0</v>
      </c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 ht="15.75" customHeight="1">
      <c r="A229" s="8"/>
      <c r="B229" s="100"/>
      <c r="C229" s="100"/>
      <c r="D229" s="100"/>
      <c r="E229" s="100"/>
      <c r="F229" s="100"/>
      <c r="G229" s="100"/>
      <c r="H229" s="100"/>
      <c r="I229" s="101" t="s">
        <v>496</v>
      </c>
      <c r="J229" s="100"/>
      <c r="K229" s="100"/>
      <c r="L229" s="101" t="s">
        <v>497</v>
      </c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 ht="15.75" customHeight="1">
      <c r="A230" s="8"/>
      <c r="B230" s="100"/>
      <c r="C230" s="100"/>
      <c r="D230" s="100"/>
      <c r="E230" s="100"/>
      <c r="F230" s="100"/>
      <c r="G230" s="100"/>
      <c r="H230" s="100"/>
      <c r="I230" s="104">
        <f>G226*A212</f>
        <v>1.066</v>
      </c>
      <c r="J230" s="100"/>
      <c r="K230" s="100"/>
      <c r="L230" s="104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 ht="15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 ht="15.75" customHeight="1">
      <c r="A233" s="66" t="s">
        <v>136</v>
      </c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6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 ht="15.75" customHeight="1">
      <c r="A234" s="78" t="s">
        <v>478</v>
      </c>
      <c r="B234" s="79" t="s">
        <v>479</v>
      </c>
      <c r="C234" s="75"/>
      <c r="D234" s="76"/>
      <c r="E234" s="80" t="s">
        <v>480</v>
      </c>
      <c r="F234" s="75"/>
      <c r="G234" s="76"/>
      <c r="H234" s="79" t="s">
        <v>481</v>
      </c>
      <c r="I234" s="75"/>
      <c r="J234" s="75"/>
      <c r="K234" s="75"/>
      <c r="L234" s="76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 ht="15.75" customHeight="1">
      <c r="A235" s="81">
        <f>'Menu Cíclico'!AF32</f>
        <v>4</v>
      </c>
      <c r="B235" s="82" t="s">
        <v>482</v>
      </c>
      <c r="C235" s="82" t="s">
        <v>483</v>
      </c>
      <c r="D235" s="82" t="s">
        <v>484</v>
      </c>
      <c r="E235" s="82" t="s">
        <v>485</v>
      </c>
      <c r="F235" s="82" t="s">
        <v>484</v>
      </c>
      <c r="G235" s="82" t="s">
        <v>524</v>
      </c>
      <c r="H235" s="82" t="s">
        <v>486</v>
      </c>
      <c r="I235" s="82" t="s">
        <v>487</v>
      </c>
      <c r="J235" s="147" t="s">
        <v>488</v>
      </c>
      <c r="K235" s="85" t="s">
        <v>489</v>
      </c>
      <c r="L235" s="85" t="s">
        <v>490</v>
      </c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 ht="15.75" customHeight="1">
      <c r="A236" s="86" t="s">
        <v>491</v>
      </c>
      <c r="B236" s="87"/>
      <c r="C236" s="87"/>
      <c r="D236" s="87"/>
      <c r="E236" s="87"/>
      <c r="F236" s="87"/>
      <c r="G236" s="87"/>
      <c r="H236" s="87"/>
      <c r="I236" s="87"/>
      <c r="J236" s="115"/>
      <c r="K236" s="87"/>
      <c r="L236" s="8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 ht="15.75" customHeight="1">
      <c r="A237" s="37" t="s">
        <v>305</v>
      </c>
      <c r="B237" s="89">
        <v>0.06</v>
      </c>
      <c r="C237" s="89">
        <v>0.8</v>
      </c>
      <c r="D237" s="18">
        <f t="shared" ref="D237:D250" si="61">C237*B237</f>
        <v>0.048</v>
      </c>
      <c r="E237" s="18">
        <f>B237*A235</f>
        <v>0.24</v>
      </c>
      <c r="F237" s="18">
        <f t="shared" ref="F237:F250" si="62">E237*C237</f>
        <v>0.192</v>
      </c>
      <c r="G237" s="140">
        <v>0.0</v>
      </c>
      <c r="H237" s="18">
        <v>1.1</v>
      </c>
      <c r="I237" s="89">
        <f t="shared" ref="I237:I250" si="63">H237*E237</f>
        <v>0.264</v>
      </c>
      <c r="J237" s="116">
        <f>'Insumos Buffet'!D15</f>
        <v>21990</v>
      </c>
      <c r="K237" s="3">
        <f t="shared" ref="K237:K250" si="64">J237*I237</f>
        <v>5805.36</v>
      </c>
      <c r="L237" s="3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 ht="15.75" customHeight="1">
      <c r="A238" s="31" t="s">
        <v>439</v>
      </c>
      <c r="B238" s="89">
        <v>0.1</v>
      </c>
      <c r="C238" s="89">
        <v>1.0</v>
      </c>
      <c r="D238" s="18">
        <f t="shared" si="61"/>
        <v>0.1</v>
      </c>
      <c r="E238" s="18">
        <f>B238*A235</f>
        <v>0.4</v>
      </c>
      <c r="F238" s="18">
        <f t="shared" si="62"/>
        <v>0.4</v>
      </c>
      <c r="G238" s="87"/>
      <c r="H238" s="18">
        <v>1.0</v>
      </c>
      <c r="I238" s="89">
        <f t="shared" si="63"/>
        <v>0.4</v>
      </c>
      <c r="J238" s="116">
        <f>'Insumos Buffet'!D86</f>
        <v>21862.4994</v>
      </c>
      <c r="K238" s="3">
        <f t="shared" si="64"/>
        <v>8744.99976</v>
      </c>
      <c r="L238" s="3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 ht="15.75" customHeight="1">
      <c r="A239" s="31" t="s">
        <v>345</v>
      </c>
      <c r="B239" s="89">
        <v>0.01</v>
      </c>
      <c r="C239" s="18">
        <v>1.0</v>
      </c>
      <c r="D239" s="18">
        <f t="shared" si="61"/>
        <v>0.01</v>
      </c>
      <c r="E239" s="18">
        <f>B239*A235</f>
        <v>0.04</v>
      </c>
      <c r="F239" s="18">
        <f t="shared" si="62"/>
        <v>0.04</v>
      </c>
      <c r="G239" s="148" t="s">
        <v>527</v>
      </c>
      <c r="H239" s="18">
        <v>1.175</v>
      </c>
      <c r="I239" s="89">
        <f t="shared" si="63"/>
        <v>0.047</v>
      </c>
      <c r="J239" s="116">
        <f>'Insumos Buffet'!D21</f>
        <v>2990</v>
      </c>
      <c r="K239" s="3">
        <f t="shared" si="64"/>
        <v>140.53</v>
      </c>
      <c r="L239" s="3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 ht="15.75" customHeight="1">
      <c r="A240" s="31" t="s">
        <v>434</v>
      </c>
      <c r="B240" s="18">
        <v>0.01</v>
      </c>
      <c r="C240" s="18">
        <v>1.0</v>
      </c>
      <c r="D240" s="18">
        <f t="shared" si="61"/>
        <v>0.01</v>
      </c>
      <c r="E240" s="18">
        <f>B240*A235</f>
        <v>0.04</v>
      </c>
      <c r="F240" s="18">
        <f t="shared" si="62"/>
        <v>0.04</v>
      </c>
      <c r="G240" s="142"/>
      <c r="H240" s="18">
        <v>1.175</v>
      </c>
      <c r="I240" s="89">
        <f t="shared" si="63"/>
        <v>0.047</v>
      </c>
      <c r="J240" s="116">
        <f>'Insumos Buffet'!D50</f>
        <v>5280</v>
      </c>
      <c r="K240" s="3">
        <f t="shared" si="64"/>
        <v>248.16</v>
      </c>
      <c r="L240" s="3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 ht="15.75" customHeight="1">
      <c r="A241" s="31" t="s">
        <v>459</v>
      </c>
      <c r="B241" s="18">
        <v>0.01</v>
      </c>
      <c r="C241" s="18">
        <v>1.0</v>
      </c>
      <c r="D241" s="18">
        <f t="shared" si="61"/>
        <v>0.01</v>
      </c>
      <c r="E241" s="18">
        <f>B241*A235</f>
        <v>0.04</v>
      </c>
      <c r="F241" s="18">
        <f t="shared" si="62"/>
        <v>0.04</v>
      </c>
      <c r="G241" s="142"/>
      <c r="H241" s="18">
        <v>1.0</v>
      </c>
      <c r="I241" s="89">
        <f t="shared" si="63"/>
        <v>0.04</v>
      </c>
      <c r="J241" s="116">
        <f>'Insumos Buffet'!D96</f>
        <v>2328</v>
      </c>
      <c r="K241" s="3">
        <f t="shared" si="64"/>
        <v>93.12</v>
      </c>
      <c r="L241" s="3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 ht="15.75" customHeight="1">
      <c r="A242" s="31" t="s">
        <v>229</v>
      </c>
      <c r="B242" s="18">
        <v>0.03</v>
      </c>
      <c r="C242" s="18">
        <v>3.0</v>
      </c>
      <c r="D242" s="18">
        <f t="shared" si="61"/>
        <v>0.09</v>
      </c>
      <c r="E242" s="18">
        <f>B242*A235</f>
        <v>0.12</v>
      </c>
      <c r="F242" s="18">
        <f t="shared" si="62"/>
        <v>0.36</v>
      </c>
      <c r="G242" s="87"/>
      <c r="H242" s="18">
        <v>1.0</v>
      </c>
      <c r="I242" s="89">
        <f t="shared" si="63"/>
        <v>0.12</v>
      </c>
      <c r="J242" s="116">
        <f>'Insumos Buffet'!D9</f>
        <v>4311</v>
      </c>
      <c r="K242" s="3">
        <f t="shared" si="64"/>
        <v>517.32</v>
      </c>
      <c r="L242" s="3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 ht="15.75" customHeight="1">
      <c r="A243" s="31" t="s">
        <v>47</v>
      </c>
      <c r="B243" s="18">
        <v>0.005</v>
      </c>
      <c r="C243" s="18">
        <v>1.0</v>
      </c>
      <c r="D243" s="18">
        <f t="shared" si="61"/>
        <v>0.005</v>
      </c>
      <c r="E243" s="18">
        <f>B243*A235</f>
        <v>0.02</v>
      </c>
      <c r="F243" s="18">
        <f t="shared" si="62"/>
        <v>0.02</v>
      </c>
      <c r="G243" s="59"/>
      <c r="H243" s="18">
        <v>1.0</v>
      </c>
      <c r="I243" s="89">
        <f t="shared" si="63"/>
        <v>0.02</v>
      </c>
      <c r="J243" s="116">
        <f>'Insumos Buffet'!D2</f>
        <v>6820</v>
      </c>
      <c r="K243" s="3">
        <f t="shared" si="64"/>
        <v>136.4</v>
      </c>
      <c r="L243" s="3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 ht="15.75" customHeight="1">
      <c r="A244" s="31" t="s">
        <v>517</v>
      </c>
      <c r="B244" s="89">
        <v>0.08</v>
      </c>
      <c r="C244" s="89">
        <v>1.0</v>
      </c>
      <c r="D244" s="18">
        <f t="shared" si="61"/>
        <v>0.08</v>
      </c>
      <c r="E244" s="18">
        <f>B244*A235</f>
        <v>0.32</v>
      </c>
      <c r="F244" s="18">
        <f t="shared" si="62"/>
        <v>0.32</v>
      </c>
      <c r="G244" s="148" t="s">
        <v>528</v>
      </c>
      <c r="H244" s="18">
        <v>1.0</v>
      </c>
      <c r="I244" s="89">
        <f t="shared" si="63"/>
        <v>0.32</v>
      </c>
      <c r="J244" s="116"/>
      <c r="K244" s="3">
        <f t="shared" si="64"/>
        <v>0</v>
      </c>
      <c r="L244" s="3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 ht="15.75" customHeight="1">
      <c r="A245" s="31" t="s">
        <v>505</v>
      </c>
      <c r="B245" s="89">
        <v>0.005</v>
      </c>
      <c r="C245" s="89">
        <v>1.0</v>
      </c>
      <c r="D245" s="18">
        <f t="shared" si="61"/>
        <v>0.005</v>
      </c>
      <c r="E245" s="18">
        <f>B245*A235</f>
        <v>0.02</v>
      </c>
      <c r="F245" s="18">
        <f t="shared" si="62"/>
        <v>0.02</v>
      </c>
      <c r="G245" s="142"/>
      <c r="H245" s="18">
        <v>1.0</v>
      </c>
      <c r="I245" s="89">
        <f t="shared" si="63"/>
        <v>0.02</v>
      </c>
      <c r="J245" s="116">
        <f>'Insumos Buffet'!D82</f>
        <v>3200</v>
      </c>
      <c r="K245" s="3">
        <f t="shared" si="64"/>
        <v>64</v>
      </c>
      <c r="L245" s="3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 ht="15.75" customHeight="1">
      <c r="A246" s="169" t="s">
        <v>494</v>
      </c>
      <c r="B246" s="89">
        <v>5.0E-4</v>
      </c>
      <c r="C246" s="89">
        <v>1.0</v>
      </c>
      <c r="D246" s="18">
        <f t="shared" si="61"/>
        <v>0.0005</v>
      </c>
      <c r="E246" s="18">
        <f>B246*A235</f>
        <v>0.002</v>
      </c>
      <c r="F246" s="18">
        <f t="shared" si="62"/>
        <v>0.002</v>
      </c>
      <c r="G246" s="142"/>
      <c r="H246" s="18">
        <v>1.0</v>
      </c>
      <c r="I246" s="89">
        <f t="shared" si="63"/>
        <v>0.002</v>
      </c>
      <c r="J246" s="116">
        <f>'Insumos Buffet'!D70</f>
        <v>145000</v>
      </c>
      <c r="K246" s="3">
        <f t="shared" si="64"/>
        <v>290</v>
      </c>
      <c r="L246" s="3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 ht="15.75" customHeight="1">
      <c r="A247" s="1"/>
      <c r="B247" s="89"/>
      <c r="C247" s="89"/>
      <c r="D247" s="18">
        <f t="shared" si="61"/>
        <v>0</v>
      </c>
      <c r="E247" s="18">
        <f>B247*A235</f>
        <v>0</v>
      </c>
      <c r="F247" s="18">
        <f t="shared" si="62"/>
        <v>0</v>
      </c>
      <c r="G247" s="142"/>
      <c r="H247" s="18"/>
      <c r="I247" s="89">
        <f t="shared" si="63"/>
        <v>0</v>
      </c>
      <c r="J247" s="116"/>
      <c r="K247" s="3">
        <f t="shared" si="64"/>
        <v>0</v>
      </c>
      <c r="L247" s="3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 ht="15.75" customHeight="1">
      <c r="A248" s="31"/>
      <c r="B248" s="89"/>
      <c r="C248" s="89"/>
      <c r="D248" s="95">
        <f t="shared" si="61"/>
        <v>0</v>
      </c>
      <c r="E248" s="95">
        <f>B248*A235</f>
        <v>0</v>
      </c>
      <c r="F248" s="18">
        <f t="shared" si="62"/>
        <v>0</v>
      </c>
      <c r="G248" s="87"/>
      <c r="H248" s="18"/>
      <c r="I248" s="89">
        <f t="shared" si="63"/>
        <v>0</v>
      </c>
      <c r="J248" s="118"/>
      <c r="K248" s="3">
        <f t="shared" si="64"/>
        <v>0</v>
      </c>
      <c r="L248" s="3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 ht="15.75" customHeight="1">
      <c r="A249" s="31"/>
      <c r="B249" s="89"/>
      <c r="C249" s="89"/>
      <c r="D249" s="18">
        <f t="shared" si="61"/>
        <v>0</v>
      </c>
      <c r="E249" s="18">
        <f>B249*A235</f>
        <v>0</v>
      </c>
      <c r="F249" s="18">
        <f t="shared" si="62"/>
        <v>0</v>
      </c>
      <c r="G249" s="143">
        <f>F251/A235</f>
        <v>0.3585</v>
      </c>
      <c r="H249" s="18"/>
      <c r="I249" s="89">
        <f t="shared" si="63"/>
        <v>0</v>
      </c>
      <c r="J249" s="3"/>
      <c r="K249" s="3">
        <f t="shared" si="64"/>
        <v>0</v>
      </c>
      <c r="L249" s="3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 ht="15.75" customHeight="1">
      <c r="A250" s="31"/>
      <c r="B250" s="89"/>
      <c r="C250" s="89"/>
      <c r="D250" s="18">
        <f t="shared" si="61"/>
        <v>0</v>
      </c>
      <c r="E250" s="18">
        <f>B250*A235</f>
        <v>0</v>
      </c>
      <c r="F250" s="18">
        <f t="shared" si="62"/>
        <v>0</v>
      </c>
      <c r="G250" s="142"/>
      <c r="H250" s="18"/>
      <c r="I250" s="89">
        <f t="shared" si="63"/>
        <v>0</v>
      </c>
      <c r="J250" s="3"/>
      <c r="K250" s="3">
        <f t="shared" si="64"/>
        <v>0</v>
      </c>
      <c r="L250" s="3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 ht="15.75" customHeight="1">
      <c r="A251" s="4" t="s">
        <v>495</v>
      </c>
      <c r="B251" s="97">
        <f>SUM(B237:B250)</f>
        <v>0.3105</v>
      </c>
      <c r="C251" s="96"/>
      <c r="D251" s="97">
        <f t="shared" ref="D251:F251" si="65">SUM(D237:D250)</f>
        <v>0.3585</v>
      </c>
      <c r="E251" s="97">
        <f t="shared" si="65"/>
        <v>1.242</v>
      </c>
      <c r="F251" s="97">
        <f t="shared" si="65"/>
        <v>1.434</v>
      </c>
      <c r="G251" s="87"/>
      <c r="H251" s="96"/>
      <c r="I251" s="97">
        <f t="shared" ref="I251:L251" si="66">SUM(I237:I250)</f>
        <v>1.28</v>
      </c>
      <c r="J251" s="98">
        <f t="shared" si="66"/>
        <v>213781.4994</v>
      </c>
      <c r="K251" s="98">
        <f t="shared" si="66"/>
        <v>16039.88976</v>
      </c>
      <c r="L251" s="98">
        <f t="shared" si="66"/>
        <v>0</v>
      </c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 ht="15.75" customHeight="1">
      <c r="A252" s="8"/>
      <c r="B252" s="100"/>
      <c r="C252" s="100"/>
      <c r="D252" s="100"/>
      <c r="E252" s="100"/>
      <c r="F252" s="100"/>
      <c r="G252" s="100"/>
      <c r="H252" s="100"/>
      <c r="I252" s="101" t="s">
        <v>496</v>
      </c>
      <c r="J252" s="100"/>
      <c r="K252" s="100"/>
      <c r="L252" s="101" t="s">
        <v>497</v>
      </c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 ht="15.75" customHeight="1">
      <c r="A253" s="8"/>
      <c r="B253" s="100"/>
      <c r="C253" s="100"/>
      <c r="D253" s="100"/>
      <c r="E253" s="100"/>
      <c r="F253" s="100"/>
      <c r="G253" s="100"/>
      <c r="H253" s="100"/>
      <c r="I253" s="104">
        <f>G249*A235</f>
        <v>1.434</v>
      </c>
      <c r="J253" s="100"/>
      <c r="K253" s="100"/>
      <c r="L253" s="104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 ht="15.75" customHeight="1">
      <c r="A256" s="188" t="s">
        <v>688</v>
      </c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6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 ht="15.75" customHeight="1">
      <c r="A257" s="78" t="s">
        <v>478</v>
      </c>
      <c r="B257" s="79" t="s">
        <v>479</v>
      </c>
      <c r="C257" s="75"/>
      <c r="D257" s="76"/>
      <c r="E257" s="80" t="s">
        <v>480</v>
      </c>
      <c r="F257" s="75"/>
      <c r="G257" s="76"/>
      <c r="H257" s="79" t="s">
        <v>481</v>
      </c>
      <c r="I257" s="75"/>
      <c r="J257" s="75"/>
      <c r="K257" s="75"/>
      <c r="L257" s="76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 ht="15.75" customHeight="1">
      <c r="A258" s="170"/>
      <c r="B258" s="215" t="s">
        <v>482</v>
      </c>
      <c r="C258" s="215" t="s">
        <v>483</v>
      </c>
      <c r="D258" s="215" t="s">
        <v>484</v>
      </c>
      <c r="E258" s="215" t="s">
        <v>485</v>
      </c>
      <c r="F258" s="215" t="s">
        <v>484</v>
      </c>
      <c r="G258" s="215" t="s">
        <v>524</v>
      </c>
      <c r="H258" s="215" t="s">
        <v>486</v>
      </c>
      <c r="I258" s="215" t="s">
        <v>487</v>
      </c>
      <c r="J258" s="216" t="s">
        <v>488</v>
      </c>
      <c r="K258" s="217" t="s">
        <v>489</v>
      </c>
      <c r="L258" s="217" t="s">
        <v>490</v>
      </c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 ht="15.75" customHeight="1">
      <c r="A259" s="78" t="s">
        <v>491</v>
      </c>
      <c r="B259" s="87"/>
      <c r="C259" s="87"/>
      <c r="D259" s="87"/>
      <c r="E259" s="87"/>
      <c r="F259" s="87"/>
      <c r="G259" s="87"/>
      <c r="H259" s="87"/>
      <c r="I259" s="87"/>
      <c r="J259" s="115"/>
      <c r="K259" s="87"/>
      <c r="L259" s="8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 ht="15.75" customHeight="1">
      <c r="A260" s="218" t="s">
        <v>467</v>
      </c>
      <c r="B260" s="89">
        <v>0.12</v>
      </c>
      <c r="C260" s="89">
        <v>1.2</v>
      </c>
      <c r="D260" s="89">
        <f t="shared" ref="D260:D273" si="67">C260*B260</f>
        <v>0.144</v>
      </c>
      <c r="E260" s="89">
        <f>B260*A258</f>
        <v>0</v>
      </c>
      <c r="F260" s="89">
        <f t="shared" ref="F260:F273" si="68">E260*C260</f>
        <v>0</v>
      </c>
      <c r="G260" s="190">
        <v>0.0</v>
      </c>
      <c r="H260" s="89">
        <v>1.0</v>
      </c>
      <c r="I260" s="89">
        <f t="shared" ref="I260:I273" si="69">H260*E260</f>
        <v>0</v>
      </c>
      <c r="J260" s="192"/>
      <c r="K260" s="25">
        <f t="shared" ref="K260:K273" si="70">J260*I260</f>
        <v>0</v>
      </c>
      <c r="L260" s="25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 ht="15.75" customHeight="1">
      <c r="A261" s="219" t="s">
        <v>441</v>
      </c>
      <c r="B261" s="89">
        <v>0.05</v>
      </c>
      <c r="C261" s="89">
        <v>1.0</v>
      </c>
      <c r="D261" s="89">
        <f t="shared" si="67"/>
        <v>0.05</v>
      </c>
      <c r="E261" s="89">
        <f>B261*A258</f>
        <v>0</v>
      </c>
      <c r="F261" s="89">
        <f t="shared" si="68"/>
        <v>0</v>
      </c>
      <c r="G261" s="87"/>
      <c r="H261" s="89">
        <v>1.0</v>
      </c>
      <c r="I261" s="89">
        <f t="shared" si="69"/>
        <v>0</v>
      </c>
      <c r="J261" s="192"/>
      <c r="K261" s="25">
        <f t="shared" si="70"/>
        <v>0</v>
      </c>
      <c r="L261" s="25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 ht="15.75" customHeight="1">
      <c r="A262" s="165" t="s">
        <v>442</v>
      </c>
      <c r="B262" s="89">
        <v>0.05</v>
      </c>
      <c r="C262" s="89">
        <v>1.0</v>
      </c>
      <c r="D262" s="89">
        <f t="shared" si="67"/>
        <v>0.05</v>
      </c>
      <c r="E262" s="89">
        <f>B262*A258</f>
        <v>0</v>
      </c>
      <c r="F262" s="89">
        <f t="shared" si="68"/>
        <v>0</v>
      </c>
      <c r="G262" s="164" t="s">
        <v>527</v>
      </c>
      <c r="H262" s="89">
        <v>1.0</v>
      </c>
      <c r="I262" s="89">
        <f t="shared" si="69"/>
        <v>0</v>
      </c>
      <c r="J262" s="192"/>
      <c r="K262" s="25">
        <f t="shared" si="70"/>
        <v>0</v>
      </c>
      <c r="L262" s="25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 ht="15.75" customHeight="1">
      <c r="A263" s="165" t="s">
        <v>387</v>
      </c>
      <c r="B263" s="89">
        <v>0.02</v>
      </c>
      <c r="C263" s="89">
        <v>1.0</v>
      </c>
      <c r="D263" s="89">
        <f t="shared" si="67"/>
        <v>0.02</v>
      </c>
      <c r="E263" s="89">
        <f>B263*A258</f>
        <v>0</v>
      </c>
      <c r="F263" s="89">
        <f t="shared" si="68"/>
        <v>0</v>
      </c>
      <c r="G263" s="142"/>
      <c r="H263" s="89">
        <v>1.0</v>
      </c>
      <c r="I263" s="89">
        <f t="shared" si="69"/>
        <v>0</v>
      </c>
      <c r="J263" s="192"/>
      <c r="K263" s="25">
        <f t="shared" si="70"/>
        <v>0</v>
      </c>
      <c r="L263" s="25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 ht="15.75" customHeight="1">
      <c r="A264" s="165" t="s">
        <v>505</v>
      </c>
      <c r="B264" s="89">
        <v>0.002</v>
      </c>
      <c r="C264" s="89">
        <v>1.0</v>
      </c>
      <c r="D264" s="89">
        <f t="shared" si="67"/>
        <v>0.002</v>
      </c>
      <c r="E264" s="89">
        <f>B264*A258</f>
        <v>0</v>
      </c>
      <c r="F264" s="89">
        <f t="shared" si="68"/>
        <v>0</v>
      </c>
      <c r="G264" s="142"/>
      <c r="H264" s="89">
        <v>1.0</v>
      </c>
      <c r="I264" s="89">
        <f t="shared" si="69"/>
        <v>0</v>
      </c>
      <c r="J264" s="192"/>
      <c r="K264" s="25">
        <f t="shared" si="70"/>
        <v>0</v>
      </c>
      <c r="L264" s="25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 ht="15.75" customHeight="1">
      <c r="A265" s="169" t="s">
        <v>494</v>
      </c>
      <c r="B265" s="89">
        <v>5.0E-4</v>
      </c>
      <c r="C265" s="89">
        <v>1.0</v>
      </c>
      <c r="D265" s="89">
        <f t="shared" si="67"/>
        <v>0.0005</v>
      </c>
      <c r="E265" s="89">
        <f>B265*A258</f>
        <v>0</v>
      </c>
      <c r="F265" s="89">
        <f t="shared" si="68"/>
        <v>0</v>
      </c>
      <c r="G265" s="87"/>
      <c r="H265" s="89">
        <v>1.0</v>
      </c>
      <c r="I265" s="89">
        <f t="shared" si="69"/>
        <v>0</v>
      </c>
      <c r="J265" s="192"/>
      <c r="K265" s="25">
        <f t="shared" si="70"/>
        <v>0</v>
      </c>
      <c r="L265" s="25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 ht="15.75" customHeight="1">
      <c r="A266" s="22"/>
      <c r="B266" s="89"/>
      <c r="C266" s="89"/>
      <c r="D266" s="89">
        <f t="shared" si="67"/>
        <v>0</v>
      </c>
      <c r="E266" s="89">
        <f>B266*A258</f>
        <v>0</v>
      </c>
      <c r="F266" s="89">
        <f t="shared" si="68"/>
        <v>0</v>
      </c>
      <c r="G266" s="220"/>
      <c r="H266" s="89"/>
      <c r="I266" s="89">
        <f t="shared" si="69"/>
        <v>0</v>
      </c>
      <c r="J266" s="192"/>
      <c r="K266" s="25">
        <f t="shared" si="70"/>
        <v>0</v>
      </c>
      <c r="L266" s="25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 ht="15.75" customHeight="1">
      <c r="A267" s="22"/>
      <c r="B267" s="89"/>
      <c r="C267" s="89"/>
      <c r="D267" s="89">
        <f t="shared" si="67"/>
        <v>0</v>
      </c>
      <c r="E267" s="89">
        <f>B267*A258</f>
        <v>0</v>
      </c>
      <c r="F267" s="89">
        <f t="shared" si="68"/>
        <v>0</v>
      </c>
      <c r="G267" s="164" t="s">
        <v>528</v>
      </c>
      <c r="H267" s="89"/>
      <c r="I267" s="89">
        <f t="shared" si="69"/>
        <v>0</v>
      </c>
      <c r="J267" s="192"/>
      <c r="K267" s="25">
        <f t="shared" si="70"/>
        <v>0</v>
      </c>
      <c r="L267" s="25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 ht="15.75" customHeight="1">
      <c r="A268" s="22"/>
      <c r="B268" s="89"/>
      <c r="C268" s="89"/>
      <c r="D268" s="89">
        <f t="shared" si="67"/>
        <v>0</v>
      </c>
      <c r="E268" s="89">
        <f>B268*A258</f>
        <v>0</v>
      </c>
      <c r="F268" s="89">
        <f t="shared" si="68"/>
        <v>0</v>
      </c>
      <c r="G268" s="142"/>
      <c r="H268" s="89"/>
      <c r="I268" s="89">
        <f t="shared" si="69"/>
        <v>0</v>
      </c>
      <c r="J268" s="192"/>
      <c r="K268" s="25">
        <f t="shared" si="70"/>
        <v>0</v>
      </c>
      <c r="L268" s="25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 ht="15.75" customHeight="1">
      <c r="A269" s="36"/>
      <c r="B269" s="89"/>
      <c r="C269" s="89"/>
      <c r="D269" s="89">
        <f t="shared" si="67"/>
        <v>0</v>
      </c>
      <c r="E269" s="89">
        <f>B269*A258</f>
        <v>0</v>
      </c>
      <c r="F269" s="89">
        <f t="shared" si="68"/>
        <v>0</v>
      </c>
      <c r="G269" s="142"/>
      <c r="H269" s="89"/>
      <c r="I269" s="89">
        <f t="shared" si="69"/>
        <v>0</v>
      </c>
      <c r="J269" s="192"/>
      <c r="K269" s="25">
        <f t="shared" si="70"/>
        <v>0</v>
      </c>
      <c r="L269" s="25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 ht="15.75" customHeight="1">
      <c r="A270" s="36"/>
      <c r="B270" s="89"/>
      <c r="C270" s="89"/>
      <c r="D270" s="89">
        <f t="shared" si="67"/>
        <v>0</v>
      </c>
      <c r="E270" s="89">
        <f>B270*A258</f>
        <v>0</v>
      </c>
      <c r="F270" s="89">
        <f t="shared" si="68"/>
        <v>0</v>
      </c>
      <c r="G270" s="142"/>
      <c r="H270" s="89"/>
      <c r="I270" s="89">
        <f t="shared" si="69"/>
        <v>0</v>
      </c>
      <c r="J270" s="192"/>
      <c r="K270" s="25">
        <f t="shared" si="70"/>
        <v>0</v>
      </c>
      <c r="L270" s="25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 ht="15.75" customHeight="1">
      <c r="A271" s="165"/>
      <c r="B271" s="89"/>
      <c r="C271" s="89"/>
      <c r="D271" s="127">
        <f t="shared" si="67"/>
        <v>0</v>
      </c>
      <c r="E271" s="127">
        <f>B271*A258</f>
        <v>0</v>
      </c>
      <c r="F271" s="89">
        <f t="shared" si="68"/>
        <v>0</v>
      </c>
      <c r="G271" s="87"/>
      <c r="H271" s="89"/>
      <c r="I271" s="89">
        <f t="shared" si="69"/>
        <v>0</v>
      </c>
      <c r="J271" s="221"/>
      <c r="K271" s="25">
        <f t="shared" si="70"/>
        <v>0</v>
      </c>
      <c r="L271" s="25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 ht="15.75" customHeight="1">
      <c r="A272" s="31"/>
      <c r="B272" s="89"/>
      <c r="C272" s="89"/>
      <c r="D272" s="18">
        <f t="shared" si="67"/>
        <v>0</v>
      </c>
      <c r="E272" s="18">
        <f>B272*A258</f>
        <v>0</v>
      </c>
      <c r="F272" s="18">
        <f t="shared" si="68"/>
        <v>0</v>
      </c>
      <c r="G272" s="143" t="str">
        <f>F274/A258</f>
        <v>#DIV/0!</v>
      </c>
      <c r="H272" s="18"/>
      <c r="I272" s="89">
        <f t="shared" si="69"/>
        <v>0</v>
      </c>
      <c r="J272" s="3"/>
      <c r="K272" s="3">
        <f t="shared" si="70"/>
        <v>0</v>
      </c>
      <c r="L272" s="3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 ht="15.75" customHeight="1">
      <c r="A273" s="31"/>
      <c r="B273" s="89"/>
      <c r="C273" s="89"/>
      <c r="D273" s="18">
        <f t="shared" si="67"/>
        <v>0</v>
      </c>
      <c r="E273" s="18">
        <f>B273*A258</f>
        <v>0</v>
      </c>
      <c r="F273" s="18">
        <f t="shared" si="68"/>
        <v>0</v>
      </c>
      <c r="G273" s="142"/>
      <c r="H273" s="18"/>
      <c r="I273" s="89">
        <f t="shared" si="69"/>
        <v>0</v>
      </c>
      <c r="J273" s="3"/>
      <c r="K273" s="3">
        <f t="shared" si="70"/>
        <v>0</v>
      </c>
      <c r="L273" s="3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 ht="15.75" customHeight="1">
      <c r="A274" s="4" t="s">
        <v>495</v>
      </c>
      <c r="B274" s="97">
        <f>SUM(B260:B273)</f>
        <v>0.2425</v>
      </c>
      <c r="C274" s="96"/>
      <c r="D274" s="97">
        <f t="shared" ref="D274:F274" si="71">SUM(D260:D273)</f>
        <v>0.2665</v>
      </c>
      <c r="E274" s="97">
        <f t="shared" si="71"/>
        <v>0</v>
      </c>
      <c r="F274" s="97">
        <f t="shared" si="71"/>
        <v>0</v>
      </c>
      <c r="G274" s="87"/>
      <c r="H274" s="96"/>
      <c r="I274" s="97">
        <f t="shared" ref="I274:L274" si="72">SUM(I260:I273)</f>
        <v>0</v>
      </c>
      <c r="J274" s="98">
        <f t="shared" si="72"/>
        <v>0</v>
      </c>
      <c r="K274" s="98">
        <f t="shared" si="72"/>
        <v>0</v>
      </c>
      <c r="L274" s="98">
        <f t="shared" si="72"/>
        <v>0</v>
      </c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 ht="15.75" customHeight="1">
      <c r="A275" s="8"/>
      <c r="B275" s="100"/>
      <c r="C275" s="100"/>
      <c r="D275" s="100"/>
      <c r="E275" s="100"/>
      <c r="F275" s="100"/>
      <c r="G275" s="100"/>
      <c r="H275" s="100"/>
      <c r="I275" s="101" t="s">
        <v>496</v>
      </c>
      <c r="J275" s="100"/>
      <c r="K275" s="100"/>
      <c r="L275" s="101" t="s">
        <v>497</v>
      </c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 ht="15.75" customHeight="1">
      <c r="A276" s="8"/>
      <c r="B276" s="100"/>
      <c r="C276" s="100"/>
      <c r="D276" s="100"/>
      <c r="E276" s="100"/>
      <c r="F276" s="100"/>
      <c r="G276" s="100"/>
      <c r="H276" s="100"/>
      <c r="I276" s="104" t="str">
        <f>G272*A258</f>
        <v>#DIV/0!</v>
      </c>
      <c r="J276" s="100"/>
      <c r="K276" s="100"/>
      <c r="L276" s="104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 ht="15.75" customHeight="1">
      <c r="A277" s="8"/>
      <c r="B277" s="100"/>
      <c r="C277" s="100"/>
      <c r="D277" s="100"/>
      <c r="E277" s="100"/>
      <c r="F277" s="100"/>
      <c r="G277" s="100"/>
      <c r="H277" s="100"/>
      <c r="I277" s="107"/>
      <c r="J277" s="100"/>
      <c r="K277" s="100"/>
      <c r="L277" s="10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 ht="15.75" customHeight="1">
      <c r="A279" s="66" t="s">
        <v>248</v>
      </c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6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 ht="15.75" customHeight="1">
      <c r="A280" s="78" t="s">
        <v>478</v>
      </c>
      <c r="B280" s="79" t="s">
        <v>479</v>
      </c>
      <c r="C280" s="75"/>
      <c r="D280" s="76"/>
      <c r="E280" s="80" t="s">
        <v>480</v>
      </c>
      <c r="F280" s="75"/>
      <c r="G280" s="76"/>
      <c r="H280" s="79" t="s">
        <v>481</v>
      </c>
      <c r="I280" s="75"/>
      <c r="J280" s="75"/>
      <c r="K280" s="75"/>
      <c r="L280" s="76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 ht="15.75" customHeight="1">
      <c r="A281" s="81">
        <f>'Menu Cíclico'!AN32</f>
        <v>4</v>
      </c>
      <c r="B281" s="82" t="s">
        <v>482</v>
      </c>
      <c r="C281" s="82" t="s">
        <v>483</v>
      </c>
      <c r="D281" s="82" t="s">
        <v>484</v>
      </c>
      <c r="E281" s="82" t="s">
        <v>485</v>
      </c>
      <c r="F281" s="82" t="s">
        <v>484</v>
      </c>
      <c r="G281" s="82" t="s">
        <v>524</v>
      </c>
      <c r="H281" s="82" t="s">
        <v>486</v>
      </c>
      <c r="I281" s="82" t="s">
        <v>487</v>
      </c>
      <c r="J281" s="147" t="s">
        <v>488</v>
      </c>
      <c r="K281" s="85" t="s">
        <v>489</v>
      </c>
      <c r="L281" s="85" t="s">
        <v>490</v>
      </c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 ht="15.75" customHeight="1">
      <c r="A282" s="86" t="s">
        <v>491</v>
      </c>
      <c r="B282" s="87"/>
      <c r="C282" s="87"/>
      <c r="D282" s="87"/>
      <c r="E282" s="87"/>
      <c r="F282" s="87"/>
      <c r="G282" s="87"/>
      <c r="H282" s="87"/>
      <c r="I282" s="87"/>
      <c r="J282" s="115"/>
      <c r="K282" s="87"/>
      <c r="L282" s="8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 ht="15.75" customHeight="1">
      <c r="A283" s="37" t="s">
        <v>473</v>
      </c>
      <c r="B283" s="89">
        <v>0.08</v>
      </c>
      <c r="C283" s="89">
        <v>0.8</v>
      </c>
      <c r="D283" s="18">
        <f t="shared" ref="D283:D296" si="73">C283*B283</f>
        <v>0.064</v>
      </c>
      <c r="E283" s="18">
        <f>B283*A281</f>
        <v>0.32</v>
      </c>
      <c r="F283" s="18">
        <f t="shared" ref="F283:F296" si="74">E283*C283</f>
        <v>0.256</v>
      </c>
      <c r="G283" s="140">
        <v>0.0</v>
      </c>
      <c r="H283" s="18">
        <v>1.1</v>
      </c>
      <c r="I283" s="89">
        <f t="shared" ref="I283:I296" si="75">H283*E283</f>
        <v>0.352</v>
      </c>
      <c r="J283" s="116">
        <f>'Insumos Buffet'!D65</f>
        <v>10940</v>
      </c>
      <c r="K283" s="3">
        <f t="shared" ref="K283:K296" si="76">J283*I283</f>
        <v>3850.88</v>
      </c>
      <c r="L283" s="3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 ht="15.75" customHeight="1">
      <c r="A284" s="31" t="s">
        <v>450</v>
      </c>
      <c r="B284" s="89">
        <v>0.02</v>
      </c>
      <c r="C284" s="89">
        <v>1.1</v>
      </c>
      <c r="D284" s="18">
        <f t="shared" si="73"/>
        <v>0.022</v>
      </c>
      <c r="E284" s="18">
        <f>B284*A281</f>
        <v>0.08</v>
      </c>
      <c r="F284" s="18">
        <f t="shared" si="74"/>
        <v>0.088</v>
      </c>
      <c r="G284" s="87"/>
      <c r="H284" s="18">
        <v>1.175</v>
      </c>
      <c r="I284" s="89">
        <f t="shared" si="75"/>
        <v>0.094</v>
      </c>
      <c r="J284" s="116">
        <f>'Insumos Buffet'!D62</f>
        <v>3756</v>
      </c>
      <c r="K284" s="3">
        <f t="shared" si="76"/>
        <v>353.064</v>
      </c>
      <c r="L284" s="3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 ht="15.75" customHeight="1">
      <c r="A285" s="31" t="s">
        <v>459</v>
      </c>
      <c r="B285" s="89">
        <v>0.02</v>
      </c>
      <c r="C285" s="18">
        <v>1.0</v>
      </c>
      <c r="D285" s="18">
        <f t="shared" si="73"/>
        <v>0.02</v>
      </c>
      <c r="E285" s="18">
        <f>B285*A281</f>
        <v>0.08</v>
      </c>
      <c r="F285" s="18">
        <f t="shared" si="74"/>
        <v>0.08</v>
      </c>
      <c r="G285" s="148" t="s">
        <v>527</v>
      </c>
      <c r="H285" s="18">
        <v>1.175</v>
      </c>
      <c r="I285" s="89">
        <f t="shared" si="75"/>
        <v>0.094</v>
      </c>
      <c r="J285" s="116">
        <f>'Insumos Buffet'!D96</f>
        <v>2328</v>
      </c>
      <c r="K285" s="3">
        <f t="shared" si="76"/>
        <v>218.832</v>
      </c>
      <c r="L285" s="3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 ht="15.75" customHeight="1">
      <c r="A286" s="31" t="s">
        <v>345</v>
      </c>
      <c r="B286" s="18">
        <v>0.01</v>
      </c>
      <c r="C286" s="18">
        <v>1.0</v>
      </c>
      <c r="D286" s="18">
        <f t="shared" si="73"/>
        <v>0.01</v>
      </c>
      <c r="E286" s="18">
        <f>B286*A281</f>
        <v>0.04</v>
      </c>
      <c r="F286" s="18">
        <f t="shared" si="74"/>
        <v>0.04</v>
      </c>
      <c r="G286" s="142"/>
      <c r="H286" s="18">
        <v>1.175</v>
      </c>
      <c r="I286" s="89">
        <f t="shared" si="75"/>
        <v>0.047</v>
      </c>
      <c r="J286" s="116">
        <f>'Insumos Buffet'!D21</f>
        <v>2990</v>
      </c>
      <c r="K286" s="3">
        <f t="shared" si="76"/>
        <v>140.53</v>
      </c>
      <c r="L286" s="3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 ht="15.75" customHeight="1">
      <c r="A287" s="31" t="s">
        <v>434</v>
      </c>
      <c r="B287" s="18">
        <v>0.01</v>
      </c>
      <c r="C287" s="18">
        <v>1.175</v>
      </c>
      <c r="D287" s="18">
        <f t="shared" si="73"/>
        <v>0.01175</v>
      </c>
      <c r="E287" s="18">
        <f>B287*A281</f>
        <v>0.04</v>
      </c>
      <c r="F287" s="18">
        <f t="shared" si="74"/>
        <v>0.047</v>
      </c>
      <c r="G287" s="142"/>
      <c r="H287" s="18">
        <v>1.125</v>
      </c>
      <c r="I287" s="89">
        <f t="shared" si="75"/>
        <v>0.045</v>
      </c>
      <c r="J287" s="116">
        <f>'Insumos Buffet'!D50</f>
        <v>5280</v>
      </c>
      <c r="K287" s="3">
        <f t="shared" si="76"/>
        <v>237.6</v>
      </c>
      <c r="L287" s="3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 ht="15.75" customHeight="1">
      <c r="A288" s="31" t="s">
        <v>505</v>
      </c>
      <c r="B288" s="18">
        <v>0.002</v>
      </c>
      <c r="C288" s="18">
        <v>1.0</v>
      </c>
      <c r="D288" s="18">
        <f t="shared" si="73"/>
        <v>0.002</v>
      </c>
      <c r="E288" s="18">
        <f>B288*A281</f>
        <v>0.008</v>
      </c>
      <c r="F288" s="18">
        <f t="shared" si="74"/>
        <v>0.008</v>
      </c>
      <c r="G288" s="87"/>
      <c r="H288" s="18">
        <v>1.0</v>
      </c>
      <c r="I288" s="89">
        <f t="shared" si="75"/>
        <v>0.008</v>
      </c>
      <c r="J288" s="116">
        <f>'Insumos Buffet'!D82</f>
        <v>3200</v>
      </c>
      <c r="K288" s="3">
        <f t="shared" si="76"/>
        <v>25.6</v>
      </c>
      <c r="L288" s="3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 ht="15.75" customHeight="1">
      <c r="A289" s="169" t="s">
        <v>494</v>
      </c>
      <c r="B289" s="18">
        <v>5.0E-4</v>
      </c>
      <c r="C289" s="18">
        <v>1.0</v>
      </c>
      <c r="D289" s="18">
        <f t="shared" si="73"/>
        <v>0.0005</v>
      </c>
      <c r="E289" s="18">
        <f>B289*A281</f>
        <v>0.002</v>
      </c>
      <c r="F289" s="18">
        <f t="shared" si="74"/>
        <v>0.002</v>
      </c>
      <c r="G289" s="59"/>
      <c r="H289" s="18">
        <v>1.0</v>
      </c>
      <c r="I289" s="89">
        <f t="shared" si="75"/>
        <v>0.002</v>
      </c>
      <c r="J289" s="116">
        <f>'Insumos Buffet'!D70</f>
        <v>145000</v>
      </c>
      <c r="K289" s="3">
        <f t="shared" si="76"/>
        <v>290</v>
      </c>
      <c r="L289" s="3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 ht="15.75" customHeight="1">
      <c r="A290" s="31" t="s">
        <v>541</v>
      </c>
      <c r="B290" s="89">
        <v>0.05</v>
      </c>
      <c r="C290" s="89">
        <v>2.0</v>
      </c>
      <c r="D290" s="18">
        <f t="shared" si="73"/>
        <v>0.1</v>
      </c>
      <c r="E290" s="18">
        <f>B290*A281</f>
        <v>0.2</v>
      </c>
      <c r="F290" s="18">
        <f t="shared" si="74"/>
        <v>0.4</v>
      </c>
      <c r="G290" s="148" t="s">
        <v>528</v>
      </c>
      <c r="H290" s="18">
        <v>1.0</v>
      </c>
      <c r="I290" s="89">
        <f t="shared" si="75"/>
        <v>0.2</v>
      </c>
      <c r="J290" s="116">
        <f>'Insumos Buffet'!D126</f>
        <v>4034</v>
      </c>
      <c r="K290" s="3">
        <f t="shared" si="76"/>
        <v>806.8</v>
      </c>
      <c r="L290" s="3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 ht="15.75" customHeight="1">
      <c r="A291" s="31" t="s">
        <v>517</v>
      </c>
      <c r="B291" s="89">
        <v>0.1</v>
      </c>
      <c r="C291" s="89">
        <v>1.0</v>
      </c>
      <c r="D291" s="18">
        <f t="shared" si="73"/>
        <v>0.1</v>
      </c>
      <c r="E291" s="18">
        <f>B291*A281</f>
        <v>0.4</v>
      </c>
      <c r="F291" s="18">
        <f t="shared" si="74"/>
        <v>0.4</v>
      </c>
      <c r="G291" s="142"/>
      <c r="H291" s="18">
        <v>1.0</v>
      </c>
      <c r="I291" s="89">
        <f t="shared" si="75"/>
        <v>0.4</v>
      </c>
      <c r="J291" s="116"/>
      <c r="K291" s="3">
        <f t="shared" si="76"/>
        <v>0</v>
      </c>
      <c r="L291" s="3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 ht="15.75" customHeight="1">
      <c r="A292" s="31" t="s">
        <v>47</v>
      </c>
      <c r="B292" s="89">
        <v>0.01</v>
      </c>
      <c r="C292" s="89">
        <v>1.0</v>
      </c>
      <c r="D292" s="18">
        <f t="shared" si="73"/>
        <v>0.01</v>
      </c>
      <c r="E292" s="18">
        <f>B292*A281</f>
        <v>0.04</v>
      </c>
      <c r="F292" s="18">
        <f t="shared" si="74"/>
        <v>0.04</v>
      </c>
      <c r="G292" s="142"/>
      <c r="H292" s="18">
        <v>1.0</v>
      </c>
      <c r="I292" s="89">
        <f t="shared" si="75"/>
        <v>0.04</v>
      </c>
      <c r="J292" s="116">
        <f>'Insumos Buffet'!D2</f>
        <v>6820</v>
      </c>
      <c r="K292" s="3">
        <f t="shared" si="76"/>
        <v>272.8</v>
      </c>
      <c r="L292" s="3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 ht="15.75" customHeight="1">
      <c r="A293" s="1"/>
      <c r="B293" s="89"/>
      <c r="C293" s="89"/>
      <c r="D293" s="18">
        <f t="shared" si="73"/>
        <v>0</v>
      </c>
      <c r="E293" s="18">
        <f>B293*A281</f>
        <v>0</v>
      </c>
      <c r="F293" s="18">
        <f t="shared" si="74"/>
        <v>0</v>
      </c>
      <c r="G293" s="142"/>
      <c r="H293" s="18"/>
      <c r="I293" s="89">
        <f t="shared" si="75"/>
        <v>0</v>
      </c>
      <c r="J293" s="116"/>
      <c r="K293" s="3">
        <f t="shared" si="76"/>
        <v>0</v>
      </c>
      <c r="L293" s="3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 ht="15.75" customHeight="1">
      <c r="A294" s="31"/>
      <c r="B294" s="89"/>
      <c r="C294" s="89"/>
      <c r="D294" s="95">
        <f t="shared" si="73"/>
        <v>0</v>
      </c>
      <c r="E294" s="95">
        <f>B294*A281</f>
        <v>0</v>
      </c>
      <c r="F294" s="18">
        <f t="shared" si="74"/>
        <v>0</v>
      </c>
      <c r="G294" s="87"/>
      <c r="H294" s="18"/>
      <c r="I294" s="89">
        <f t="shared" si="75"/>
        <v>0</v>
      </c>
      <c r="J294" s="118"/>
      <c r="K294" s="3">
        <f t="shared" si="76"/>
        <v>0</v>
      </c>
      <c r="L294" s="3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 ht="15.75" customHeight="1">
      <c r="A295" s="31"/>
      <c r="B295" s="89"/>
      <c r="C295" s="89"/>
      <c r="D295" s="18">
        <f t="shared" si="73"/>
        <v>0</v>
      </c>
      <c r="E295" s="18">
        <f>B295*A281</f>
        <v>0</v>
      </c>
      <c r="F295" s="18">
        <f t="shared" si="74"/>
        <v>0</v>
      </c>
      <c r="G295" s="143">
        <f>F297/A281</f>
        <v>0.34025</v>
      </c>
      <c r="H295" s="18"/>
      <c r="I295" s="89">
        <f t="shared" si="75"/>
        <v>0</v>
      </c>
      <c r="J295" s="3"/>
      <c r="K295" s="3">
        <f t="shared" si="76"/>
        <v>0</v>
      </c>
      <c r="L295" s="3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 ht="15.75" customHeight="1">
      <c r="A296" s="31"/>
      <c r="B296" s="89"/>
      <c r="C296" s="89"/>
      <c r="D296" s="18">
        <f t="shared" si="73"/>
        <v>0</v>
      </c>
      <c r="E296" s="18">
        <f>B296*A281</f>
        <v>0</v>
      </c>
      <c r="F296" s="18">
        <f t="shared" si="74"/>
        <v>0</v>
      </c>
      <c r="G296" s="142"/>
      <c r="H296" s="18"/>
      <c r="I296" s="89">
        <f t="shared" si="75"/>
        <v>0</v>
      </c>
      <c r="J296" s="3"/>
      <c r="K296" s="3">
        <f t="shared" si="76"/>
        <v>0</v>
      </c>
      <c r="L296" s="3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 ht="15.75" customHeight="1">
      <c r="A297" s="4" t="s">
        <v>495</v>
      </c>
      <c r="B297" s="97">
        <f>SUM(B283:B296)</f>
        <v>0.3025</v>
      </c>
      <c r="C297" s="96"/>
      <c r="D297" s="97">
        <f t="shared" ref="D297:F297" si="77">SUM(D283:D296)</f>
        <v>0.34025</v>
      </c>
      <c r="E297" s="97">
        <f t="shared" si="77"/>
        <v>1.21</v>
      </c>
      <c r="F297" s="97">
        <f t="shared" si="77"/>
        <v>1.361</v>
      </c>
      <c r="G297" s="87"/>
      <c r="H297" s="96"/>
      <c r="I297" s="97">
        <f t="shared" ref="I297:L297" si="78">SUM(I283:I296)</f>
        <v>1.282</v>
      </c>
      <c r="J297" s="98">
        <f t="shared" si="78"/>
        <v>184348</v>
      </c>
      <c r="K297" s="98">
        <f t="shared" si="78"/>
        <v>6196.106</v>
      </c>
      <c r="L297" s="98">
        <f t="shared" si="78"/>
        <v>0</v>
      </c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 ht="15.75" customHeight="1">
      <c r="A298" s="8"/>
      <c r="B298" s="100"/>
      <c r="C298" s="100"/>
      <c r="D298" s="100"/>
      <c r="E298" s="100"/>
      <c r="F298" s="100"/>
      <c r="G298" s="100"/>
      <c r="H298" s="100"/>
      <c r="I298" s="101" t="s">
        <v>496</v>
      </c>
      <c r="J298" s="100"/>
      <c r="K298" s="100"/>
      <c r="L298" s="101" t="s">
        <v>497</v>
      </c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 ht="15.75" customHeight="1">
      <c r="A299" s="8"/>
      <c r="B299" s="100"/>
      <c r="C299" s="100"/>
      <c r="D299" s="100"/>
      <c r="E299" s="100"/>
      <c r="F299" s="100"/>
      <c r="G299" s="100"/>
      <c r="H299" s="100"/>
      <c r="I299" s="104">
        <f>G295*A281</f>
        <v>1.361</v>
      </c>
      <c r="J299" s="100"/>
      <c r="K299" s="100"/>
      <c r="L299" s="104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 ht="15.75" customHeight="1">
      <c r="A302" s="66" t="s">
        <v>166</v>
      </c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6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 ht="15.75" customHeight="1">
      <c r="A303" s="78" t="s">
        <v>478</v>
      </c>
      <c r="B303" s="79" t="s">
        <v>479</v>
      </c>
      <c r="C303" s="75"/>
      <c r="D303" s="76"/>
      <c r="E303" s="80" t="s">
        <v>480</v>
      </c>
      <c r="F303" s="75"/>
      <c r="G303" s="76"/>
      <c r="H303" s="79" t="s">
        <v>481</v>
      </c>
      <c r="I303" s="75"/>
      <c r="J303" s="75"/>
      <c r="K303" s="75"/>
      <c r="L303" s="76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 ht="15.75" customHeight="1">
      <c r="A304" s="81">
        <f>'Menu Cíclico'!AV32</f>
        <v>4</v>
      </c>
      <c r="B304" s="82" t="s">
        <v>482</v>
      </c>
      <c r="C304" s="82" t="s">
        <v>483</v>
      </c>
      <c r="D304" s="82" t="s">
        <v>484</v>
      </c>
      <c r="E304" s="82" t="s">
        <v>485</v>
      </c>
      <c r="F304" s="82" t="s">
        <v>484</v>
      </c>
      <c r="G304" s="82" t="s">
        <v>524</v>
      </c>
      <c r="H304" s="82" t="s">
        <v>486</v>
      </c>
      <c r="I304" s="82" t="s">
        <v>487</v>
      </c>
      <c r="J304" s="147" t="s">
        <v>488</v>
      </c>
      <c r="K304" s="85" t="s">
        <v>489</v>
      </c>
      <c r="L304" s="85" t="s">
        <v>490</v>
      </c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 ht="15.75" customHeight="1">
      <c r="A305" s="86" t="s">
        <v>491</v>
      </c>
      <c r="B305" s="87"/>
      <c r="C305" s="87"/>
      <c r="D305" s="87"/>
      <c r="E305" s="87"/>
      <c r="F305" s="87"/>
      <c r="G305" s="87"/>
      <c r="H305" s="87"/>
      <c r="I305" s="87"/>
      <c r="J305" s="115"/>
      <c r="K305" s="87"/>
      <c r="L305" s="8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 ht="15.75" customHeight="1">
      <c r="A306" s="37" t="s">
        <v>461</v>
      </c>
      <c r="B306" s="89">
        <v>0.08</v>
      </c>
      <c r="C306" s="89">
        <v>0.8</v>
      </c>
      <c r="D306" s="18">
        <f t="shared" ref="D306:D319" si="79">C306*B306</f>
        <v>0.064</v>
      </c>
      <c r="E306" s="18">
        <f>B306*A304</f>
        <v>0.32</v>
      </c>
      <c r="F306" s="18">
        <f t="shared" ref="F306:F319" si="80">E306*C306</f>
        <v>0.256</v>
      </c>
      <c r="G306" s="140">
        <v>0.0</v>
      </c>
      <c r="H306" s="18">
        <v>1.1</v>
      </c>
      <c r="I306" s="89">
        <f t="shared" ref="I306:I319" si="81">H306*E306</f>
        <v>0.352</v>
      </c>
      <c r="J306" s="116">
        <f>'Insumos Buffet'!D132</f>
        <v>16000</v>
      </c>
      <c r="K306" s="3">
        <f t="shared" ref="K306:K319" si="82">J306*I306</f>
        <v>5632</v>
      </c>
      <c r="L306" s="3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 ht="15.75" customHeight="1">
      <c r="A307" s="31" t="s">
        <v>505</v>
      </c>
      <c r="B307" s="89">
        <v>0.002</v>
      </c>
      <c r="C307" s="89">
        <v>1.0</v>
      </c>
      <c r="D307" s="18">
        <f t="shared" si="79"/>
        <v>0.002</v>
      </c>
      <c r="E307" s="18">
        <f>B307*A304</f>
        <v>0.008</v>
      </c>
      <c r="F307" s="18">
        <f t="shared" si="80"/>
        <v>0.008</v>
      </c>
      <c r="G307" s="87"/>
      <c r="H307" s="18">
        <v>1.0</v>
      </c>
      <c r="I307" s="89">
        <f t="shared" si="81"/>
        <v>0.008</v>
      </c>
      <c r="J307" s="116">
        <f>'Insumos Buffet'!D82</f>
        <v>3200</v>
      </c>
      <c r="K307" s="3">
        <f t="shared" si="82"/>
        <v>25.6</v>
      </c>
      <c r="L307" s="3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 ht="15.75" customHeight="1">
      <c r="A308" s="169" t="s">
        <v>494</v>
      </c>
      <c r="B308" s="18">
        <v>0.001</v>
      </c>
      <c r="C308" s="18">
        <v>1.0</v>
      </c>
      <c r="D308" s="18">
        <f t="shared" si="79"/>
        <v>0.001</v>
      </c>
      <c r="E308" s="18">
        <f>B308*A304</f>
        <v>0.004</v>
      </c>
      <c r="F308" s="18">
        <f t="shared" si="80"/>
        <v>0.004</v>
      </c>
      <c r="G308" s="148" t="s">
        <v>527</v>
      </c>
      <c r="H308" s="18">
        <v>1.0</v>
      </c>
      <c r="I308" s="89">
        <f t="shared" si="81"/>
        <v>0.004</v>
      </c>
      <c r="J308" s="116">
        <f>'Insumos Buffet'!D70</f>
        <v>145000</v>
      </c>
      <c r="K308" s="3">
        <f t="shared" si="82"/>
        <v>580</v>
      </c>
      <c r="L308" s="3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 ht="15.75" customHeight="1">
      <c r="A309" s="31" t="s">
        <v>421</v>
      </c>
      <c r="B309" s="18">
        <v>0.02</v>
      </c>
      <c r="C309" s="18">
        <v>1.0</v>
      </c>
      <c r="D309" s="18">
        <f t="shared" si="79"/>
        <v>0.02</v>
      </c>
      <c r="E309" s="18">
        <f>B309*A304</f>
        <v>0.08</v>
      </c>
      <c r="F309" s="18">
        <f t="shared" si="80"/>
        <v>0.08</v>
      </c>
      <c r="G309" s="142"/>
      <c r="H309" s="18">
        <v>1.0</v>
      </c>
      <c r="I309" s="89">
        <f t="shared" si="81"/>
        <v>0.08</v>
      </c>
      <c r="J309" s="116">
        <f>'Insumos Buffet'!D39</f>
        <v>4555</v>
      </c>
      <c r="K309" s="3">
        <f t="shared" si="82"/>
        <v>364.4</v>
      </c>
      <c r="L309" s="3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 ht="15.75" customHeight="1">
      <c r="A310" s="31" t="s">
        <v>476</v>
      </c>
      <c r="B310" s="18">
        <v>0.001</v>
      </c>
      <c r="C310" s="18">
        <v>1.0</v>
      </c>
      <c r="D310" s="18">
        <f t="shared" si="79"/>
        <v>0.001</v>
      </c>
      <c r="E310" s="18">
        <f>B310*A304</f>
        <v>0.004</v>
      </c>
      <c r="F310" s="18">
        <f t="shared" si="80"/>
        <v>0.004</v>
      </c>
      <c r="G310" s="142"/>
      <c r="H310" s="18">
        <v>1.2</v>
      </c>
      <c r="I310" s="89">
        <f t="shared" si="81"/>
        <v>0.0048</v>
      </c>
      <c r="J310" s="116">
        <f>'Insumos Buffet'!D68</f>
        <v>48684</v>
      </c>
      <c r="K310" s="3">
        <f t="shared" si="82"/>
        <v>233.6832</v>
      </c>
      <c r="L310" s="3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 ht="15.75" customHeight="1">
      <c r="A311" s="31" t="s">
        <v>439</v>
      </c>
      <c r="B311" s="18">
        <v>0.08</v>
      </c>
      <c r="C311" s="18">
        <v>1.0</v>
      </c>
      <c r="D311" s="18">
        <f t="shared" si="79"/>
        <v>0.08</v>
      </c>
      <c r="E311" s="18">
        <f>B311*A304</f>
        <v>0.32</v>
      </c>
      <c r="F311" s="18">
        <f t="shared" si="80"/>
        <v>0.32</v>
      </c>
      <c r="G311" s="87"/>
      <c r="H311" s="18">
        <v>1.0</v>
      </c>
      <c r="I311" s="89">
        <f t="shared" si="81"/>
        <v>0.32</v>
      </c>
      <c r="J311" s="116">
        <f>'Insumos Buffet'!D86</f>
        <v>21862.4994</v>
      </c>
      <c r="K311" s="3">
        <f t="shared" si="82"/>
        <v>6995.999808</v>
      </c>
      <c r="L311" s="3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 ht="15.75" customHeight="1">
      <c r="A312" s="183" t="s">
        <v>542</v>
      </c>
      <c r="B312" s="89">
        <v>0.001</v>
      </c>
      <c r="C312" s="89">
        <v>1.0</v>
      </c>
      <c r="D312" s="18">
        <f t="shared" si="79"/>
        <v>0.001</v>
      </c>
      <c r="E312" s="18">
        <f>B312*A304</f>
        <v>0.004</v>
      </c>
      <c r="F312" s="18">
        <f t="shared" si="80"/>
        <v>0.004</v>
      </c>
      <c r="G312" s="59"/>
      <c r="H312" s="18">
        <v>1.0</v>
      </c>
      <c r="I312" s="89">
        <f t="shared" si="81"/>
        <v>0.004</v>
      </c>
      <c r="J312" s="116">
        <f>'Insumos Buffet'!D108</f>
        <v>40000</v>
      </c>
      <c r="K312" s="3">
        <f t="shared" si="82"/>
        <v>160</v>
      </c>
      <c r="L312" s="3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 ht="15.75" customHeight="1">
      <c r="A313" s="31" t="s">
        <v>229</v>
      </c>
      <c r="B313" s="18">
        <v>0.03</v>
      </c>
      <c r="C313" s="18">
        <v>3.0</v>
      </c>
      <c r="D313" s="18">
        <f t="shared" si="79"/>
        <v>0.09</v>
      </c>
      <c r="E313" s="18">
        <f>B313*A304</f>
        <v>0.12</v>
      </c>
      <c r="F313" s="18">
        <f t="shared" si="80"/>
        <v>0.36</v>
      </c>
      <c r="G313" s="148" t="s">
        <v>528</v>
      </c>
      <c r="H313" s="18">
        <v>1.0</v>
      </c>
      <c r="I313" s="89">
        <f t="shared" si="81"/>
        <v>0.12</v>
      </c>
      <c r="J313" s="116">
        <f>'Insumos Buffet'!D9</f>
        <v>4311</v>
      </c>
      <c r="K313" s="3">
        <f t="shared" si="82"/>
        <v>517.32</v>
      </c>
      <c r="L313" s="3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 ht="15.75" customHeight="1">
      <c r="A314" s="31" t="s">
        <v>47</v>
      </c>
      <c r="B314" s="18">
        <v>0.005</v>
      </c>
      <c r="C314" s="18">
        <v>1.0</v>
      </c>
      <c r="D314" s="18">
        <f t="shared" si="79"/>
        <v>0.005</v>
      </c>
      <c r="E314" s="18">
        <f>B314*A304</f>
        <v>0.02</v>
      </c>
      <c r="F314" s="18">
        <f t="shared" si="80"/>
        <v>0.02</v>
      </c>
      <c r="G314" s="142"/>
      <c r="H314" s="18">
        <v>1.0</v>
      </c>
      <c r="I314" s="89">
        <f t="shared" si="81"/>
        <v>0.02</v>
      </c>
      <c r="J314" s="116">
        <f>'Insumos Buffet'!D2</f>
        <v>6820</v>
      </c>
      <c r="K314" s="3">
        <f t="shared" si="82"/>
        <v>136.4</v>
      </c>
      <c r="L314" s="3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 ht="15.75" customHeight="1">
      <c r="A315" s="31" t="s">
        <v>517</v>
      </c>
      <c r="B315" s="89">
        <v>0.08</v>
      </c>
      <c r="C315" s="89">
        <v>1.0</v>
      </c>
      <c r="D315" s="18">
        <f t="shared" si="79"/>
        <v>0.08</v>
      </c>
      <c r="E315" s="18">
        <f>B315*A304</f>
        <v>0.32</v>
      </c>
      <c r="F315" s="18">
        <f t="shared" si="80"/>
        <v>0.32</v>
      </c>
      <c r="G315" s="142"/>
      <c r="H315" s="18">
        <v>1.0</v>
      </c>
      <c r="I315" s="89">
        <f t="shared" si="81"/>
        <v>0.32</v>
      </c>
      <c r="J315" s="116"/>
      <c r="K315" s="3">
        <f t="shared" si="82"/>
        <v>0</v>
      </c>
      <c r="L315" s="3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 ht="15.75" customHeight="1">
      <c r="A316" s="31" t="s">
        <v>505</v>
      </c>
      <c r="B316" s="89">
        <v>0.005</v>
      </c>
      <c r="C316" s="89">
        <v>1.0</v>
      </c>
      <c r="D316" s="18">
        <f t="shared" si="79"/>
        <v>0.005</v>
      </c>
      <c r="E316" s="18">
        <f>B316*A304</f>
        <v>0.02</v>
      </c>
      <c r="F316" s="18">
        <f t="shared" si="80"/>
        <v>0.02</v>
      </c>
      <c r="G316" s="142"/>
      <c r="H316" s="18">
        <v>1.0</v>
      </c>
      <c r="I316" s="89">
        <f t="shared" si="81"/>
        <v>0.02</v>
      </c>
      <c r="J316" s="116">
        <f>'Insumos Buffet'!D82</f>
        <v>3200</v>
      </c>
      <c r="K316" s="3">
        <f t="shared" si="82"/>
        <v>64</v>
      </c>
      <c r="L316" s="3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 ht="15.75" customHeight="1">
      <c r="A317" s="31"/>
      <c r="B317" s="89"/>
      <c r="C317" s="89"/>
      <c r="D317" s="95">
        <f t="shared" si="79"/>
        <v>0</v>
      </c>
      <c r="E317" s="95">
        <f>B317*A304</f>
        <v>0</v>
      </c>
      <c r="F317" s="18">
        <f t="shared" si="80"/>
        <v>0</v>
      </c>
      <c r="G317" s="87"/>
      <c r="H317" s="18"/>
      <c r="I317" s="89">
        <f t="shared" si="81"/>
        <v>0</v>
      </c>
      <c r="J317" s="118"/>
      <c r="K317" s="3">
        <f t="shared" si="82"/>
        <v>0</v>
      </c>
      <c r="L317" s="3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 ht="15.75" customHeight="1">
      <c r="A318" s="31"/>
      <c r="B318" s="89"/>
      <c r="C318" s="89"/>
      <c r="D318" s="18">
        <f t="shared" si="79"/>
        <v>0</v>
      </c>
      <c r="E318" s="18">
        <f>B318*A304</f>
        <v>0</v>
      </c>
      <c r="F318" s="18">
        <f t="shared" si="80"/>
        <v>0</v>
      </c>
      <c r="G318" s="143">
        <f>F320/A304</f>
        <v>0.349</v>
      </c>
      <c r="H318" s="18"/>
      <c r="I318" s="89">
        <f t="shared" si="81"/>
        <v>0</v>
      </c>
      <c r="J318" s="3"/>
      <c r="K318" s="3">
        <f t="shared" si="82"/>
        <v>0</v>
      </c>
      <c r="L318" s="3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 ht="15.75" customHeight="1">
      <c r="A319" s="31"/>
      <c r="B319" s="89"/>
      <c r="C319" s="89"/>
      <c r="D319" s="18">
        <f t="shared" si="79"/>
        <v>0</v>
      </c>
      <c r="E319" s="18">
        <f>B319*A304</f>
        <v>0</v>
      </c>
      <c r="F319" s="18">
        <f t="shared" si="80"/>
        <v>0</v>
      </c>
      <c r="G319" s="142"/>
      <c r="H319" s="18"/>
      <c r="I319" s="89">
        <f t="shared" si="81"/>
        <v>0</v>
      </c>
      <c r="J319" s="3"/>
      <c r="K319" s="3">
        <f t="shared" si="82"/>
        <v>0</v>
      </c>
      <c r="L319" s="3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 ht="15.75" customHeight="1">
      <c r="A320" s="4" t="s">
        <v>495</v>
      </c>
      <c r="B320" s="97">
        <f>SUM(B306:B319)</f>
        <v>0.305</v>
      </c>
      <c r="C320" s="96"/>
      <c r="D320" s="97">
        <f t="shared" ref="D320:F320" si="83">SUM(D306:D319)</f>
        <v>0.349</v>
      </c>
      <c r="E320" s="97">
        <f t="shared" si="83"/>
        <v>1.22</v>
      </c>
      <c r="F320" s="97">
        <f t="shared" si="83"/>
        <v>1.396</v>
      </c>
      <c r="G320" s="87"/>
      <c r="H320" s="96"/>
      <c r="I320" s="97">
        <f t="shared" ref="I320:L320" si="84">SUM(I306:I319)</f>
        <v>1.2528</v>
      </c>
      <c r="J320" s="98">
        <f t="shared" si="84"/>
        <v>293632.4994</v>
      </c>
      <c r="K320" s="98">
        <f t="shared" si="84"/>
        <v>14709.40301</v>
      </c>
      <c r="L320" s="98">
        <f t="shared" si="84"/>
        <v>0</v>
      </c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 ht="15.75" customHeight="1">
      <c r="A321" s="8"/>
      <c r="B321" s="100"/>
      <c r="C321" s="100"/>
      <c r="D321" s="100"/>
      <c r="E321" s="100"/>
      <c r="F321" s="100"/>
      <c r="G321" s="100"/>
      <c r="H321" s="100"/>
      <c r="I321" s="101" t="s">
        <v>496</v>
      </c>
      <c r="J321" s="100"/>
      <c r="K321" s="100"/>
      <c r="L321" s="101" t="s">
        <v>497</v>
      </c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 ht="15.75" customHeight="1">
      <c r="A322" s="8"/>
      <c r="B322" s="100"/>
      <c r="C322" s="100"/>
      <c r="D322" s="100"/>
      <c r="E322" s="100"/>
      <c r="F322" s="100"/>
      <c r="G322" s="100"/>
      <c r="H322" s="100"/>
      <c r="I322" s="104">
        <f>G318*A304</f>
        <v>1.396</v>
      </c>
      <c r="J322" s="100"/>
      <c r="K322" s="100"/>
      <c r="L322" s="104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 ht="15.75" customHeight="1">
      <c r="A325" s="66" t="s">
        <v>152</v>
      </c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6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 ht="15.75" customHeight="1">
      <c r="A326" s="78" t="s">
        <v>478</v>
      </c>
      <c r="B326" s="79" t="s">
        <v>479</v>
      </c>
      <c r="C326" s="75"/>
      <c r="D326" s="76"/>
      <c r="E326" s="80" t="s">
        <v>480</v>
      </c>
      <c r="F326" s="75"/>
      <c r="G326" s="76"/>
      <c r="H326" s="79" t="s">
        <v>481</v>
      </c>
      <c r="I326" s="75"/>
      <c r="J326" s="75"/>
      <c r="K326" s="75"/>
      <c r="L326" s="76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 ht="15.75" customHeight="1">
      <c r="A327" s="81">
        <f>'Menu Cíclico'!AR32</f>
        <v>4</v>
      </c>
      <c r="B327" s="82" t="s">
        <v>482</v>
      </c>
      <c r="C327" s="82" t="s">
        <v>483</v>
      </c>
      <c r="D327" s="82" t="s">
        <v>484</v>
      </c>
      <c r="E327" s="82" t="s">
        <v>485</v>
      </c>
      <c r="F327" s="82" t="s">
        <v>484</v>
      </c>
      <c r="G327" s="82" t="s">
        <v>524</v>
      </c>
      <c r="H327" s="82" t="s">
        <v>486</v>
      </c>
      <c r="I327" s="82" t="s">
        <v>487</v>
      </c>
      <c r="J327" s="147" t="s">
        <v>488</v>
      </c>
      <c r="K327" s="85" t="s">
        <v>489</v>
      </c>
      <c r="L327" s="85" t="s">
        <v>490</v>
      </c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 ht="15.75" customHeight="1">
      <c r="A328" s="86" t="s">
        <v>491</v>
      </c>
      <c r="B328" s="87"/>
      <c r="C328" s="87"/>
      <c r="D328" s="87"/>
      <c r="E328" s="87"/>
      <c r="F328" s="87"/>
      <c r="G328" s="87"/>
      <c r="H328" s="87"/>
      <c r="I328" s="87"/>
      <c r="J328" s="115"/>
      <c r="K328" s="87"/>
      <c r="L328" s="8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 ht="15.75" customHeight="1">
      <c r="A329" s="37" t="s">
        <v>474</v>
      </c>
      <c r="B329" s="89">
        <v>0.1</v>
      </c>
      <c r="C329" s="89">
        <v>0.9</v>
      </c>
      <c r="D329" s="18">
        <f t="shared" ref="D329:D342" si="85">C329*B329</f>
        <v>0.09</v>
      </c>
      <c r="E329" s="18">
        <f>B329*A327</f>
        <v>0.4</v>
      </c>
      <c r="F329" s="18">
        <f t="shared" ref="F329:F342" si="86">E329*C329</f>
        <v>0.36</v>
      </c>
      <c r="G329" s="140">
        <v>0.0</v>
      </c>
      <c r="H329" s="18">
        <v>1.1</v>
      </c>
      <c r="I329" s="89">
        <f t="shared" ref="I329:I342" si="87">H329*E329</f>
        <v>0.44</v>
      </c>
      <c r="J329" s="116">
        <f>'Insumos Buffet'!D66</f>
        <v>23210</v>
      </c>
      <c r="K329" s="3">
        <f t="shared" ref="K329:K342" si="88">J329*I329</f>
        <v>10212.4</v>
      </c>
      <c r="L329" s="3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 ht="15.75" customHeight="1">
      <c r="A330" s="31" t="s">
        <v>450</v>
      </c>
      <c r="B330" s="89">
        <v>0.06</v>
      </c>
      <c r="C330" s="89">
        <v>1.1</v>
      </c>
      <c r="D330" s="18">
        <f t="shared" si="85"/>
        <v>0.066</v>
      </c>
      <c r="E330" s="18">
        <f>B330*A327</f>
        <v>0.24</v>
      </c>
      <c r="F330" s="18">
        <f t="shared" si="86"/>
        <v>0.264</v>
      </c>
      <c r="G330" s="87"/>
      <c r="H330" s="18">
        <v>1.175</v>
      </c>
      <c r="I330" s="89">
        <f t="shared" si="87"/>
        <v>0.282</v>
      </c>
      <c r="J330" s="116">
        <f>'Insumos Buffet'!D62</f>
        <v>3756</v>
      </c>
      <c r="K330" s="3">
        <f t="shared" si="88"/>
        <v>1059.192</v>
      </c>
      <c r="L330" s="3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 ht="15.75" customHeight="1">
      <c r="A331" s="31" t="s">
        <v>260</v>
      </c>
      <c r="B331" s="18">
        <v>0.02</v>
      </c>
      <c r="C331" s="18">
        <v>1.0</v>
      </c>
      <c r="D331" s="18">
        <f t="shared" si="85"/>
        <v>0.02</v>
      </c>
      <c r="E331" s="18">
        <f>B331*A327</f>
        <v>0.08</v>
      </c>
      <c r="F331" s="18">
        <f t="shared" si="86"/>
        <v>0.08</v>
      </c>
      <c r="G331" s="148" t="s">
        <v>527</v>
      </c>
      <c r="H331" s="18">
        <v>1.0</v>
      </c>
      <c r="I331" s="89">
        <f t="shared" si="87"/>
        <v>0.08</v>
      </c>
      <c r="J331" s="116">
        <f>'Insumos Buffet'!D10</f>
        <v>9535</v>
      </c>
      <c r="K331" s="3">
        <f t="shared" si="88"/>
        <v>762.8</v>
      </c>
      <c r="L331" s="3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 ht="15.75" customHeight="1">
      <c r="A332" s="31" t="s">
        <v>459</v>
      </c>
      <c r="B332" s="18">
        <v>0.04</v>
      </c>
      <c r="C332" s="18">
        <v>1.0</v>
      </c>
      <c r="D332" s="18">
        <f t="shared" si="85"/>
        <v>0.04</v>
      </c>
      <c r="E332" s="18">
        <f>B332*A327</f>
        <v>0.16</v>
      </c>
      <c r="F332" s="18">
        <f t="shared" si="86"/>
        <v>0.16</v>
      </c>
      <c r="G332" s="142"/>
      <c r="H332" s="18">
        <v>1.175</v>
      </c>
      <c r="I332" s="89">
        <f t="shared" si="87"/>
        <v>0.188</v>
      </c>
      <c r="J332" s="116">
        <f>'Insumos Buffet'!D96</f>
        <v>2328</v>
      </c>
      <c r="K332" s="3">
        <f t="shared" si="88"/>
        <v>437.664</v>
      </c>
      <c r="L332" s="3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 ht="15.75" customHeight="1">
      <c r="A333" s="31" t="s">
        <v>452</v>
      </c>
      <c r="B333" s="18">
        <v>0.02</v>
      </c>
      <c r="C333" s="18">
        <v>1.0</v>
      </c>
      <c r="D333" s="18">
        <f t="shared" si="85"/>
        <v>0.02</v>
      </c>
      <c r="E333" s="18">
        <f>B333*A327</f>
        <v>0.08</v>
      </c>
      <c r="F333" s="18">
        <f t="shared" si="86"/>
        <v>0.08</v>
      </c>
      <c r="G333" s="142"/>
      <c r="H333" s="18">
        <v>1.0</v>
      </c>
      <c r="I333" s="89">
        <f t="shared" si="87"/>
        <v>0.08</v>
      </c>
      <c r="J333" s="116">
        <f>'Insumos Buffet'!D54</f>
        <v>11402</v>
      </c>
      <c r="K333" s="3">
        <f t="shared" si="88"/>
        <v>912.16</v>
      </c>
      <c r="L333" s="3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 ht="15.75" customHeight="1">
      <c r="A334" s="31" t="s">
        <v>505</v>
      </c>
      <c r="B334" s="18">
        <v>0.002</v>
      </c>
      <c r="C334" s="18">
        <v>1.0</v>
      </c>
      <c r="D334" s="18">
        <f t="shared" si="85"/>
        <v>0.002</v>
      </c>
      <c r="E334" s="18">
        <f>B334*A327</f>
        <v>0.008</v>
      </c>
      <c r="F334" s="18">
        <f t="shared" si="86"/>
        <v>0.008</v>
      </c>
      <c r="G334" s="87"/>
      <c r="H334" s="18">
        <v>1.0</v>
      </c>
      <c r="I334" s="89">
        <f t="shared" si="87"/>
        <v>0.008</v>
      </c>
      <c r="J334" s="116">
        <f>'Insumos Buffet'!D82</f>
        <v>3200</v>
      </c>
      <c r="K334" s="3">
        <f t="shared" si="88"/>
        <v>25.6</v>
      </c>
      <c r="L334" s="3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 ht="15.75" customHeight="1">
      <c r="A335" s="169" t="s">
        <v>494</v>
      </c>
      <c r="B335" s="18">
        <v>1.0E-4</v>
      </c>
      <c r="C335" s="18">
        <v>1.0</v>
      </c>
      <c r="D335" s="18">
        <f t="shared" si="85"/>
        <v>0.0001</v>
      </c>
      <c r="E335" s="18">
        <f>B335*A327</f>
        <v>0.0004</v>
      </c>
      <c r="F335" s="18">
        <f t="shared" si="86"/>
        <v>0.0004</v>
      </c>
      <c r="G335" s="59"/>
      <c r="H335" s="18">
        <v>1.0</v>
      </c>
      <c r="I335" s="89">
        <f t="shared" si="87"/>
        <v>0.0004</v>
      </c>
      <c r="J335" s="116">
        <f>'Insumos Buffet'!D70</f>
        <v>145000</v>
      </c>
      <c r="K335" s="3">
        <f t="shared" si="88"/>
        <v>58</v>
      </c>
      <c r="L335" s="3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 ht="15.75" customHeight="1">
      <c r="A336" s="2"/>
      <c r="B336" s="89"/>
      <c r="C336" s="89"/>
      <c r="D336" s="18">
        <f t="shared" si="85"/>
        <v>0</v>
      </c>
      <c r="E336" s="18">
        <f>B336*A327</f>
        <v>0</v>
      </c>
      <c r="F336" s="18">
        <f t="shared" si="86"/>
        <v>0</v>
      </c>
      <c r="G336" s="148" t="s">
        <v>528</v>
      </c>
      <c r="H336" s="18"/>
      <c r="I336" s="89">
        <f t="shared" si="87"/>
        <v>0</v>
      </c>
      <c r="J336" s="116"/>
      <c r="K336" s="3">
        <f t="shared" si="88"/>
        <v>0</v>
      </c>
      <c r="L336" s="3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 ht="15.75" customHeight="1">
      <c r="A337" s="2"/>
      <c r="B337" s="89"/>
      <c r="C337" s="89"/>
      <c r="D337" s="18">
        <f t="shared" si="85"/>
        <v>0</v>
      </c>
      <c r="E337" s="18">
        <f>B337*A327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116"/>
      <c r="K337" s="3">
        <f t="shared" si="88"/>
        <v>0</v>
      </c>
      <c r="L337" s="3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 ht="15.75" customHeight="1">
      <c r="A338" s="1"/>
      <c r="B338" s="89"/>
      <c r="C338" s="89"/>
      <c r="D338" s="18">
        <f t="shared" si="85"/>
        <v>0</v>
      </c>
      <c r="E338" s="18">
        <f>B338*A327</f>
        <v>0</v>
      </c>
      <c r="F338" s="18">
        <f t="shared" si="86"/>
        <v>0</v>
      </c>
      <c r="G338" s="142"/>
      <c r="H338" s="18"/>
      <c r="I338" s="89">
        <f t="shared" si="87"/>
        <v>0</v>
      </c>
      <c r="J338" s="116"/>
      <c r="K338" s="3">
        <f t="shared" si="88"/>
        <v>0</v>
      </c>
      <c r="L338" s="3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 ht="15.75" customHeight="1">
      <c r="A339" s="1"/>
      <c r="B339" s="89"/>
      <c r="C339" s="89"/>
      <c r="D339" s="18">
        <f t="shared" si="85"/>
        <v>0</v>
      </c>
      <c r="E339" s="18">
        <f>B339*A327</f>
        <v>0</v>
      </c>
      <c r="F339" s="18">
        <f t="shared" si="86"/>
        <v>0</v>
      </c>
      <c r="G339" s="142"/>
      <c r="H339" s="18"/>
      <c r="I339" s="89">
        <f t="shared" si="87"/>
        <v>0</v>
      </c>
      <c r="J339" s="116"/>
      <c r="K339" s="3">
        <f t="shared" si="88"/>
        <v>0</v>
      </c>
      <c r="L339" s="3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 ht="15.75" customHeight="1">
      <c r="A340" s="31"/>
      <c r="B340" s="89"/>
      <c r="C340" s="89"/>
      <c r="D340" s="95">
        <f t="shared" si="85"/>
        <v>0</v>
      </c>
      <c r="E340" s="95">
        <f>B340*A327</f>
        <v>0</v>
      </c>
      <c r="F340" s="18">
        <f t="shared" si="86"/>
        <v>0</v>
      </c>
      <c r="G340" s="87"/>
      <c r="H340" s="18"/>
      <c r="I340" s="89">
        <f t="shared" si="87"/>
        <v>0</v>
      </c>
      <c r="J340" s="118"/>
      <c r="K340" s="3">
        <f t="shared" si="88"/>
        <v>0</v>
      </c>
      <c r="L340" s="3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 ht="15.75" customHeight="1">
      <c r="A341" s="31"/>
      <c r="B341" s="89"/>
      <c r="C341" s="89"/>
      <c r="D341" s="18">
        <f t="shared" si="85"/>
        <v>0</v>
      </c>
      <c r="E341" s="18">
        <f>B341*A327</f>
        <v>0</v>
      </c>
      <c r="F341" s="18">
        <f t="shared" si="86"/>
        <v>0</v>
      </c>
      <c r="G341" s="143">
        <f>F343/A327</f>
        <v>0.2381</v>
      </c>
      <c r="H341" s="18"/>
      <c r="I341" s="89">
        <f t="shared" si="87"/>
        <v>0</v>
      </c>
      <c r="J341" s="3"/>
      <c r="K341" s="3">
        <f t="shared" si="88"/>
        <v>0</v>
      </c>
      <c r="L341" s="3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 ht="15.75" customHeight="1">
      <c r="A342" s="31"/>
      <c r="B342" s="89"/>
      <c r="C342" s="89"/>
      <c r="D342" s="18">
        <f t="shared" si="85"/>
        <v>0</v>
      </c>
      <c r="E342" s="18">
        <f>B342*A327</f>
        <v>0</v>
      </c>
      <c r="F342" s="18">
        <f t="shared" si="86"/>
        <v>0</v>
      </c>
      <c r="G342" s="142"/>
      <c r="H342" s="18"/>
      <c r="I342" s="89">
        <f t="shared" si="87"/>
        <v>0</v>
      </c>
      <c r="J342" s="3"/>
      <c r="K342" s="3">
        <f t="shared" si="88"/>
        <v>0</v>
      </c>
      <c r="L342" s="3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 ht="15.75" customHeight="1">
      <c r="A343" s="4" t="s">
        <v>495</v>
      </c>
      <c r="B343" s="97">
        <f>SUM(B329:B342)</f>
        <v>0.2421</v>
      </c>
      <c r="C343" s="96"/>
      <c r="D343" s="97">
        <f t="shared" ref="D343:F343" si="89">SUM(D329:D342)</f>
        <v>0.2381</v>
      </c>
      <c r="E343" s="97">
        <f t="shared" si="89"/>
        <v>0.9684</v>
      </c>
      <c r="F343" s="97">
        <f t="shared" si="89"/>
        <v>0.9524</v>
      </c>
      <c r="G343" s="87"/>
      <c r="H343" s="96"/>
      <c r="I343" s="97">
        <f t="shared" ref="I343:L343" si="90">SUM(I329:I342)</f>
        <v>1.0784</v>
      </c>
      <c r="J343" s="98">
        <f t="shared" si="90"/>
        <v>198431</v>
      </c>
      <c r="K343" s="98">
        <f t="shared" si="90"/>
        <v>13467.816</v>
      </c>
      <c r="L343" s="98">
        <f t="shared" si="90"/>
        <v>0</v>
      </c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 ht="15.75" customHeight="1">
      <c r="A344" s="8"/>
      <c r="B344" s="100"/>
      <c r="C344" s="100"/>
      <c r="D344" s="100"/>
      <c r="E344" s="100"/>
      <c r="F344" s="100"/>
      <c r="G344" s="100"/>
      <c r="H344" s="100"/>
      <c r="I344" s="101" t="s">
        <v>496</v>
      </c>
      <c r="J344" s="100"/>
      <c r="K344" s="100"/>
      <c r="L344" s="101" t="s">
        <v>497</v>
      </c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 ht="15.75" customHeight="1">
      <c r="A345" s="8"/>
      <c r="B345" s="100"/>
      <c r="C345" s="100"/>
      <c r="D345" s="100"/>
      <c r="E345" s="100"/>
      <c r="F345" s="100"/>
      <c r="G345" s="100"/>
      <c r="H345" s="100"/>
      <c r="I345" s="104">
        <f>G341*A327</f>
        <v>0.9524</v>
      </c>
      <c r="J345" s="100"/>
      <c r="K345" s="100"/>
      <c r="L345" s="104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 ht="15.75" customHeight="1">
      <c r="A348" s="66" t="s">
        <v>226</v>
      </c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6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 ht="15.75" customHeight="1">
      <c r="A349" s="78" t="s">
        <v>478</v>
      </c>
      <c r="B349" s="79" t="s">
        <v>479</v>
      </c>
      <c r="C349" s="75"/>
      <c r="D349" s="76"/>
      <c r="E349" s="80" t="s">
        <v>480</v>
      </c>
      <c r="F349" s="75"/>
      <c r="G349" s="76"/>
      <c r="H349" s="79" t="s">
        <v>481</v>
      </c>
      <c r="I349" s="75"/>
      <c r="J349" s="75"/>
      <c r="K349" s="75"/>
      <c r="L349" s="76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 ht="15.75" customHeight="1">
      <c r="A350" s="81">
        <f>'Menu Cíclico'!AZ32</f>
        <v>4</v>
      </c>
      <c r="B350" s="82" t="s">
        <v>482</v>
      </c>
      <c r="C350" s="82" t="s">
        <v>483</v>
      </c>
      <c r="D350" s="82" t="s">
        <v>484</v>
      </c>
      <c r="E350" s="82" t="s">
        <v>485</v>
      </c>
      <c r="F350" s="82" t="s">
        <v>484</v>
      </c>
      <c r="G350" s="82" t="s">
        <v>524</v>
      </c>
      <c r="H350" s="82" t="s">
        <v>486</v>
      </c>
      <c r="I350" s="82" t="s">
        <v>487</v>
      </c>
      <c r="J350" s="147" t="s">
        <v>488</v>
      </c>
      <c r="K350" s="85" t="s">
        <v>489</v>
      </c>
      <c r="L350" s="85" t="s">
        <v>490</v>
      </c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 ht="15.75" customHeight="1">
      <c r="A351" s="86" t="s">
        <v>491</v>
      </c>
      <c r="B351" s="87"/>
      <c r="C351" s="87"/>
      <c r="D351" s="87"/>
      <c r="E351" s="87"/>
      <c r="F351" s="87"/>
      <c r="G351" s="87"/>
      <c r="H351" s="87"/>
      <c r="I351" s="87"/>
      <c r="J351" s="115"/>
      <c r="K351" s="87"/>
      <c r="L351" s="8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 ht="15.75" customHeight="1">
      <c r="A352" s="37" t="s">
        <v>445</v>
      </c>
      <c r="B352" s="89">
        <v>0.1</v>
      </c>
      <c r="C352" s="89">
        <v>1.0</v>
      </c>
      <c r="D352" s="18">
        <f t="shared" ref="D352:D365" si="91">C352*B352</f>
        <v>0.1</v>
      </c>
      <c r="E352" s="18">
        <f>B352*A350</f>
        <v>0.4</v>
      </c>
      <c r="F352" s="18">
        <f t="shared" ref="F352:F365" si="92">E352*C352</f>
        <v>0.4</v>
      </c>
      <c r="G352" s="140">
        <v>0.0</v>
      </c>
      <c r="H352" s="18">
        <v>1.0</v>
      </c>
      <c r="I352" s="89">
        <f t="shared" ref="I352:I365" si="93">H352*E352</f>
        <v>0.4</v>
      </c>
      <c r="J352" s="116">
        <f>'Insumos Buffet'!D112</f>
        <v>5250</v>
      </c>
      <c r="K352" s="3">
        <f t="shared" ref="K352:K365" si="94">J352*I352</f>
        <v>2100</v>
      </c>
      <c r="L352" s="3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 ht="15.75" customHeight="1">
      <c r="A353" s="31" t="s">
        <v>425</v>
      </c>
      <c r="B353" s="89">
        <v>0.025</v>
      </c>
      <c r="C353" s="89">
        <v>1.0</v>
      </c>
      <c r="D353" s="18">
        <f t="shared" si="91"/>
        <v>0.025</v>
      </c>
      <c r="E353" s="18">
        <f>B353*A350</f>
        <v>0.1</v>
      </c>
      <c r="F353" s="18">
        <f t="shared" si="92"/>
        <v>0.1</v>
      </c>
      <c r="G353" s="87"/>
      <c r="H353" s="18">
        <v>1.0</v>
      </c>
      <c r="I353" s="89">
        <f t="shared" si="93"/>
        <v>0.1</v>
      </c>
      <c r="J353" s="116">
        <f>'Insumos Buffet'!D42</f>
        <v>23900</v>
      </c>
      <c r="K353" s="3">
        <f t="shared" si="94"/>
        <v>2390</v>
      </c>
      <c r="L353" s="3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 ht="15.75" customHeight="1">
      <c r="A354" s="31" t="s">
        <v>507</v>
      </c>
      <c r="B354" s="18">
        <v>0.025</v>
      </c>
      <c r="C354" s="18">
        <v>1.0</v>
      </c>
      <c r="D354" s="18">
        <f t="shared" si="91"/>
        <v>0.025</v>
      </c>
      <c r="E354" s="18">
        <f>B354*A350</f>
        <v>0.1</v>
      </c>
      <c r="F354" s="18">
        <f t="shared" si="92"/>
        <v>0.1</v>
      </c>
      <c r="G354" s="148" t="s">
        <v>527</v>
      </c>
      <c r="H354" s="18">
        <v>1.0</v>
      </c>
      <c r="I354" s="89">
        <f t="shared" si="93"/>
        <v>0.1</v>
      </c>
      <c r="J354" s="116">
        <f>'Insumos Buffet'!D76</f>
        <v>5000</v>
      </c>
      <c r="K354" s="3">
        <f t="shared" si="94"/>
        <v>500</v>
      </c>
      <c r="L354" s="3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 ht="15.75" customHeight="1">
      <c r="A355" s="31" t="s">
        <v>560</v>
      </c>
      <c r="B355" s="18">
        <v>0.1</v>
      </c>
      <c r="C355" s="18">
        <v>1.0</v>
      </c>
      <c r="D355" s="18">
        <f t="shared" si="91"/>
        <v>0.1</v>
      </c>
      <c r="E355" s="18">
        <f>B355*A350</f>
        <v>0.4</v>
      </c>
      <c r="F355" s="18">
        <f t="shared" si="92"/>
        <v>0.4</v>
      </c>
      <c r="G355" s="142"/>
      <c r="H355" s="18">
        <v>1.0</v>
      </c>
      <c r="I355" s="89">
        <f t="shared" si="93"/>
        <v>0.4</v>
      </c>
      <c r="J355" s="116" t="str">
        <f>'Insumos Buffet'!D133</f>
        <v/>
      </c>
      <c r="K355" s="3">
        <f t="shared" si="94"/>
        <v>0</v>
      </c>
      <c r="L355" s="3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 ht="15.75" customHeight="1">
      <c r="A356" s="31" t="s">
        <v>441</v>
      </c>
      <c r="B356" s="18">
        <v>0.01</v>
      </c>
      <c r="C356" s="18">
        <v>1.0</v>
      </c>
      <c r="D356" s="18">
        <f t="shared" si="91"/>
        <v>0.01</v>
      </c>
      <c r="E356" s="18">
        <f>B356*A350</f>
        <v>0.04</v>
      </c>
      <c r="F356" s="18">
        <f t="shared" si="92"/>
        <v>0.04</v>
      </c>
      <c r="G356" s="142"/>
      <c r="H356" s="18">
        <v>1.0</v>
      </c>
      <c r="I356" s="89">
        <f t="shared" si="93"/>
        <v>0.04</v>
      </c>
      <c r="J356" s="116">
        <f>'Insumos Buffet'!D88</f>
        <v>49781.722</v>
      </c>
      <c r="K356" s="3">
        <f t="shared" si="94"/>
        <v>1991.26888</v>
      </c>
      <c r="L356" s="3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 ht="15.75" customHeight="1">
      <c r="A357" s="31" t="s">
        <v>505</v>
      </c>
      <c r="B357" s="18">
        <v>0.002</v>
      </c>
      <c r="C357" s="18">
        <v>1.0</v>
      </c>
      <c r="D357" s="18">
        <f t="shared" si="91"/>
        <v>0.002</v>
      </c>
      <c r="E357" s="18">
        <f>B357*A350</f>
        <v>0.008</v>
      </c>
      <c r="F357" s="18">
        <f t="shared" si="92"/>
        <v>0.008</v>
      </c>
      <c r="G357" s="87"/>
      <c r="H357" s="18">
        <v>1.0</v>
      </c>
      <c r="I357" s="89">
        <f t="shared" si="93"/>
        <v>0.008</v>
      </c>
      <c r="J357" s="116">
        <f>'Insumos Buffet'!D82</f>
        <v>3200</v>
      </c>
      <c r="K357" s="3">
        <f t="shared" si="94"/>
        <v>25.6</v>
      </c>
      <c r="L357" s="3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 ht="15.75" customHeight="1">
      <c r="A358" s="169" t="s">
        <v>494</v>
      </c>
      <c r="B358" s="18">
        <v>1.0E-4</v>
      </c>
      <c r="C358" s="18">
        <v>1.0</v>
      </c>
      <c r="D358" s="18">
        <f t="shared" si="91"/>
        <v>0.0001</v>
      </c>
      <c r="E358" s="18">
        <f>B358*A350</f>
        <v>0.0004</v>
      </c>
      <c r="F358" s="18">
        <f t="shared" si="92"/>
        <v>0.0004</v>
      </c>
      <c r="G358" s="59"/>
      <c r="H358" s="18">
        <v>1.0</v>
      </c>
      <c r="I358" s="89">
        <f t="shared" si="93"/>
        <v>0.0004</v>
      </c>
      <c r="J358" s="116">
        <f>'Insumos Buffet'!D70</f>
        <v>145000</v>
      </c>
      <c r="K358" s="3">
        <f t="shared" si="94"/>
        <v>58</v>
      </c>
      <c r="L358" s="3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 ht="15.75" customHeight="1">
      <c r="A359" s="2"/>
      <c r="B359" s="89"/>
      <c r="C359" s="89"/>
      <c r="D359" s="18">
        <f t="shared" si="91"/>
        <v>0</v>
      </c>
      <c r="E359" s="18">
        <f>B359*A350</f>
        <v>0</v>
      </c>
      <c r="F359" s="18">
        <f t="shared" si="92"/>
        <v>0</v>
      </c>
      <c r="G359" s="148" t="s">
        <v>528</v>
      </c>
      <c r="H359" s="18"/>
      <c r="I359" s="89">
        <f t="shared" si="93"/>
        <v>0</v>
      </c>
      <c r="J359" s="116"/>
      <c r="K359" s="3">
        <f t="shared" si="94"/>
        <v>0</v>
      </c>
      <c r="L359" s="3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5.75" customHeight="1">
      <c r="A360" s="2"/>
      <c r="B360" s="89"/>
      <c r="C360" s="89"/>
      <c r="D360" s="18">
        <f t="shared" si="91"/>
        <v>0</v>
      </c>
      <c r="E360" s="18">
        <f>B360*A350</f>
        <v>0</v>
      </c>
      <c r="F360" s="18">
        <f t="shared" si="92"/>
        <v>0</v>
      </c>
      <c r="G360" s="142"/>
      <c r="H360" s="18"/>
      <c r="I360" s="89">
        <f t="shared" si="93"/>
        <v>0</v>
      </c>
      <c r="J360" s="116"/>
      <c r="K360" s="3">
        <f t="shared" si="94"/>
        <v>0</v>
      </c>
      <c r="L360" s="3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5.75" customHeight="1">
      <c r="A361" s="1"/>
      <c r="B361" s="89"/>
      <c r="C361" s="89"/>
      <c r="D361" s="18">
        <f t="shared" si="91"/>
        <v>0</v>
      </c>
      <c r="E361" s="18">
        <f>B361*A350</f>
        <v>0</v>
      </c>
      <c r="F361" s="18">
        <f t="shared" si="92"/>
        <v>0</v>
      </c>
      <c r="G361" s="142"/>
      <c r="H361" s="18"/>
      <c r="I361" s="89">
        <f t="shared" si="93"/>
        <v>0</v>
      </c>
      <c r="J361" s="116"/>
      <c r="K361" s="3">
        <f t="shared" si="94"/>
        <v>0</v>
      </c>
      <c r="L361" s="3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5.75" customHeight="1">
      <c r="A362" s="1"/>
      <c r="B362" s="89"/>
      <c r="C362" s="89"/>
      <c r="D362" s="18">
        <f t="shared" si="91"/>
        <v>0</v>
      </c>
      <c r="E362" s="18">
        <f>B362*A350</f>
        <v>0</v>
      </c>
      <c r="F362" s="18">
        <f t="shared" si="92"/>
        <v>0</v>
      </c>
      <c r="G362" s="142"/>
      <c r="H362" s="18"/>
      <c r="I362" s="89">
        <f t="shared" si="93"/>
        <v>0</v>
      </c>
      <c r="J362" s="116"/>
      <c r="K362" s="3">
        <f t="shared" si="94"/>
        <v>0</v>
      </c>
      <c r="L362" s="3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5.75" customHeight="1">
      <c r="A363" s="31"/>
      <c r="B363" s="89"/>
      <c r="C363" s="89"/>
      <c r="D363" s="95">
        <f t="shared" si="91"/>
        <v>0</v>
      </c>
      <c r="E363" s="95">
        <f>B363*A350</f>
        <v>0</v>
      </c>
      <c r="F363" s="18">
        <f t="shared" si="92"/>
        <v>0</v>
      </c>
      <c r="G363" s="87"/>
      <c r="H363" s="18"/>
      <c r="I363" s="89">
        <f t="shared" si="93"/>
        <v>0</v>
      </c>
      <c r="J363" s="118"/>
      <c r="K363" s="3">
        <f t="shared" si="94"/>
        <v>0</v>
      </c>
      <c r="L363" s="3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5.75" customHeight="1">
      <c r="A364" s="31"/>
      <c r="B364" s="89"/>
      <c r="C364" s="89"/>
      <c r="D364" s="18">
        <f t="shared" si="91"/>
        <v>0</v>
      </c>
      <c r="E364" s="18">
        <f>B364*A350</f>
        <v>0</v>
      </c>
      <c r="F364" s="18">
        <f t="shared" si="92"/>
        <v>0</v>
      </c>
      <c r="G364" s="143">
        <f>F366/A350</f>
        <v>0.2621</v>
      </c>
      <c r="H364" s="18"/>
      <c r="I364" s="89">
        <f t="shared" si="93"/>
        <v>0</v>
      </c>
      <c r="J364" s="3"/>
      <c r="K364" s="3">
        <f t="shared" si="94"/>
        <v>0</v>
      </c>
      <c r="L364" s="3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 ht="15.75" customHeight="1">
      <c r="A365" s="31"/>
      <c r="B365" s="89"/>
      <c r="C365" s="89"/>
      <c r="D365" s="18">
        <f t="shared" si="91"/>
        <v>0</v>
      </c>
      <c r="E365" s="18">
        <f>B365*A350</f>
        <v>0</v>
      </c>
      <c r="F365" s="18">
        <f t="shared" si="92"/>
        <v>0</v>
      </c>
      <c r="G365" s="142"/>
      <c r="H365" s="18"/>
      <c r="I365" s="89">
        <f t="shared" si="93"/>
        <v>0</v>
      </c>
      <c r="J365" s="3"/>
      <c r="K365" s="3">
        <f t="shared" si="94"/>
        <v>0</v>
      </c>
      <c r="L365" s="3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 ht="15.75" customHeight="1">
      <c r="A366" s="4" t="s">
        <v>495</v>
      </c>
      <c r="B366" s="97">
        <f>SUM(B352:B365)</f>
        <v>0.2621</v>
      </c>
      <c r="C366" s="96"/>
      <c r="D366" s="97">
        <f t="shared" ref="D366:F366" si="95">SUM(D352:D365)</f>
        <v>0.2621</v>
      </c>
      <c r="E366" s="97">
        <f t="shared" si="95"/>
        <v>1.0484</v>
      </c>
      <c r="F366" s="97">
        <f t="shared" si="95"/>
        <v>1.0484</v>
      </c>
      <c r="G366" s="87"/>
      <c r="H366" s="96"/>
      <c r="I366" s="97">
        <f t="shared" ref="I366:L366" si="96">SUM(I352:I365)</f>
        <v>1.0484</v>
      </c>
      <c r="J366" s="98">
        <f t="shared" si="96"/>
        <v>232131.722</v>
      </c>
      <c r="K366" s="98">
        <f t="shared" si="96"/>
        <v>7064.86888</v>
      </c>
      <c r="L366" s="98">
        <f t="shared" si="96"/>
        <v>0</v>
      </c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 ht="15.75" customHeight="1">
      <c r="A367" s="8"/>
      <c r="B367" s="100"/>
      <c r="C367" s="100"/>
      <c r="D367" s="100"/>
      <c r="E367" s="100"/>
      <c r="F367" s="100"/>
      <c r="G367" s="100"/>
      <c r="H367" s="100"/>
      <c r="I367" s="101" t="s">
        <v>496</v>
      </c>
      <c r="J367" s="100"/>
      <c r="K367" s="100"/>
      <c r="L367" s="101" t="s">
        <v>497</v>
      </c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 ht="15.75" customHeight="1">
      <c r="A368" s="8"/>
      <c r="B368" s="100"/>
      <c r="C368" s="100"/>
      <c r="D368" s="100"/>
      <c r="E368" s="100"/>
      <c r="F368" s="100"/>
      <c r="G368" s="100"/>
      <c r="H368" s="100"/>
      <c r="I368" s="104">
        <f>G364*A350</f>
        <v>1.0484</v>
      </c>
      <c r="J368" s="100"/>
      <c r="K368" s="100"/>
      <c r="L368" s="104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 ht="15.75" customHeight="1">
      <c r="A369" s="8"/>
      <c r="B369" s="100"/>
      <c r="C369" s="100"/>
      <c r="D369" s="100"/>
      <c r="E369" s="100"/>
      <c r="F369" s="100"/>
      <c r="G369" s="100"/>
      <c r="H369" s="100"/>
      <c r="I369" s="107"/>
      <c r="J369" s="100"/>
      <c r="K369" s="100"/>
      <c r="L369" s="10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 ht="15.75" customHeight="1">
      <c r="A371" s="66" t="s">
        <v>183</v>
      </c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6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 ht="15.75" customHeight="1">
      <c r="A372" s="78" t="s">
        <v>478</v>
      </c>
      <c r="B372" s="79" t="s">
        <v>479</v>
      </c>
      <c r="C372" s="75"/>
      <c r="D372" s="76"/>
      <c r="E372" s="80" t="s">
        <v>480</v>
      </c>
      <c r="F372" s="75"/>
      <c r="G372" s="76"/>
      <c r="H372" s="79" t="s">
        <v>481</v>
      </c>
      <c r="I372" s="75"/>
      <c r="J372" s="75"/>
      <c r="K372" s="75"/>
      <c r="L372" s="76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 ht="15.75" customHeight="1">
      <c r="A373" s="81">
        <f>'Menu Cíclico'!BD32</f>
        <v>4</v>
      </c>
      <c r="B373" s="82" t="s">
        <v>482</v>
      </c>
      <c r="C373" s="82" t="s">
        <v>483</v>
      </c>
      <c r="D373" s="82" t="s">
        <v>484</v>
      </c>
      <c r="E373" s="82" t="s">
        <v>485</v>
      </c>
      <c r="F373" s="82" t="s">
        <v>484</v>
      </c>
      <c r="G373" s="82" t="s">
        <v>524</v>
      </c>
      <c r="H373" s="82" t="s">
        <v>486</v>
      </c>
      <c r="I373" s="82" t="s">
        <v>487</v>
      </c>
      <c r="J373" s="147" t="s">
        <v>488</v>
      </c>
      <c r="K373" s="85" t="s">
        <v>489</v>
      </c>
      <c r="L373" s="85" t="s">
        <v>490</v>
      </c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 ht="15.75" customHeight="1">
      <c r="A374" s="86" t="s">
        <v>491</v>
      </c>
      <c r="B374" s="87"/>
      <c r="C374" s="87"/>
      <c r="D374" s="87"/>
      <c r="E374" s="87"/>
      <c r="F374" s="87"/>
      <c r="G374" s="87"/>
      <c r="H374" s="87"/>
      <c r="I374" s="87"/>
      <c r="J374" s="115"/>
      <c r="K374" s="87"/>
      <c r="L374" s="8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 ht="15.75" customHeight="1">
      <c r="A375" s="150" t="s">
        <v>305</v>
      </c>
      <c r="B375" s="151">
        <v>0.07</v>
      </c>
      <c r="C375" s="151">
        <v>0.8</v>
      </c>
      <c r="D375" s="18">
        <f t="shared" ref="D375:D388" si="97">C375*B375</f>
        <v>0.056</v>
      </c>
      <c r="E375" s="18">
        <f>B375*A373</f>
        <v>0.28</v>
      </c>
      <c r="F375" s="18">
        <f t="shared" ref="F375:F388" si="98">E375*C375</f>
        <v>0.224</v>
      </c>
      <c r="G375" s="140">
        <v>0.0</v>
      </c>
      <c r="H375" s="152">
        <v>1.1</v>
      </c>
      <c r="I375" s="89">
        <f t="shared" ref="I375:I388" si="99">H375*E375</f>
        <v>0.308</v>
      </c>
      <c r="J375" s="116">
        <f>'Insumos Buffet'!D15</f>
        <v>21990</v>
      </c>
      <c r="K375" s="3">
        <f t="shared" ref="K375:K388" si="100">J375*I375</f>
        <v>6772.92</v>
      </c>
      <c r="L375" s="3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 ht="15.75" customHeight="1">
      <c r="A376" s="153" t="s">
        <v>439</v>
      </c>
      <c r="B376" s="151">
        <v>0.04</v>
      </c>
      <c r="C376" s="151">
        <v>1.0</v>
      </c>
      <c r="D376" s="18">
        <f t="shared" si="97"/>
        <v>0.04</v>
      </c>
      <c r="E376" s="18">
        <f>B376*A373</f>
        <v>0.16</v>
      </c>
      <c r="F376" s="18">
        <f t="shared" si="98"/>
        <v>0.16</v>
      </c>
      <c r="G376" s="87"/>
      <c r="H376" s="152">
        <v>1.0</v>
      </c>
      <c r="I376" s="89">
        <f t="shared" si="99"/>
        <v>0.16</v>
      </c>
      <c r="J376" s="116">
        <f>'Insumos Buffet'!D86</f>
        <v>21862.4994</v>
      </c>
      <c r="K376" s="3">
        <f t="shared" si="100"/>
        <v>3497.999904</v>
      </c>
      <c r="L376" s="3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 ht="15.75" customHeight="1">
      <c r="A377" s="153" t="s">
        <v>345</v>
      </c>
      <c r="B377" s="152">
        <v>0.005</v>
      </c>
      <c r="C377" s="152">
        <v>1.0</v>
      </c>
      <c r="D377" s="18">
        <f t="shared" si="97"/>
        <v>0.005</v>
      </c>
      <c r="E377" s="18">
        <f>B377*A373</f>
        <v>0.02</v>
      </c>
      <c r="F377" s="18">
        <f t="shared" si="98"/>
        <v>0.02</v>
      </c>
      <c r="G377" s="148" t="s">
        <v>527</v>
      </c>
      <c r="H377" s="152">
        <v>1.175</v>
      </c>
      <c r="I377" s="89">
        <f t="shared" si="99"/>
        <v>0.0235</v>
      </c>
      <c r="J377" s="116">
        <f>'Insumos Buffet'!D21</f>
        <v>2990</v>
      </c>
      <c r="K377" s="3">
        <f t="shared" si="100"/>
        <v>70.265</v>
      </c>
      <c r="L377" s="3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 ht="15.75" customHeight="1">
      <c r="A378" s="153" t="s">
        <v>450</v>
      </c>
      <c r="B378" s="152">
        <v>0.01</v>
      </c>
      <c r="C378" s="152">
        <v>1.0</v>
      </c>
      <c r="D378" s="18">
        <f t="shared" si="97"/>
        <v>0.01</v>
      </c>
      <c r="E378" s="18">
        <f>B378*A373</f>
        <v>0.04</v>
      </c>
      <c r="F378" s="18">
        <f t="shared" si="98"/>
        <v>0.04</v>
      </c>
      <c r="G378" s="142"/>
      <c r="H378" s="152">
        <v>1.175</v>
      </c>
      <c r="I378" s="89">
        <f t="shared" si="99"/>
        <v>0.047</v>
      </c>
      <c r="J378" s="116">
        <f>'Insumos Buffet'!D62</f>
        <v>3756</v>
      </c>
      <c r="K378" s="3">
        <f t="shared" si="100"/>
        <v>176.532</v>
      </c>
      <c r="L378" s="3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 ht="15.75" customHeight="1">
      <c r="A379" s="153" t="s">
        <v>434</v>
      </c>
      <c r="B379" s="152">
        <v>0.005</v>
      </c>
      <c r="C379" s="152">
        <v>1.0</v>
      </c>
      <c r="D379" s="18">
        <f t="shared" si="97"/>
        <v>0.005</v>
      </c>
      <c r="E379" s="18">
        <f>B379*A373</f>
        <v>0.02</v>
      </c>
      <c r="F379" s="18">
        <f t="shared" si="98"/>
        <v>0.02</v>
      </c>
      <c r="G379" s="142"/>
      <c r="H379" s="152">
        <v>1.125</v>
      </c>
      <c r="I379" s="89">
        <f t="shared" si="99"/>
        <v>0.0225</v>
      </c>
      <c r="J379" s="116">
        <f>'Insumos Buffet'!D50</f>
        <v>5280</v>
      </c>
      <c r="K379" s="3">
        <f t="shared" si="100"/>
        <v>118.8</v>
      </c>
      <c r="L379" s="3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 ht="15.75" customHeight="1">
      <c r="A380" s="153" t="s">
        <v>557</v>
      </c>
      <c r="B380" s="152">
        <v>0.05</v>
      </c>
      <c r="C380" s="152">
        <v>1.0</v>
      </c>
      <c r="D380" s="18">
        <f t="shared" si="97"/>
        <v>0.05</v>
      </c>
      <c r="E380" s="18">
        <f>B380*A373</f>
        <v>0.2</v>
      </c>
      <c r="F380" s="18">
        <f t="shared" si="98"/>
        <v>0.2</v>
      </c>
      <c r="G380" s="87"/>
      <c r="H380" s="152">
        <v>1.0</v>
      </c>
      <c r="I380" s="89">
        <f t="shared" si="99"/>
        <v>0.2</v>
      </c>
      <c r="J380" s="116"/>
      <c r="K380" s="3">
        <f t="shared" si="100"/>
        <v>0</v>
      </c>
      <c r="L380" s="3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 ht="15.75" customHeight="1">
      <c r="A381" s="153" t="s">
        <v>505</v>
      </c>
      <c r="B381" s="152">
        <v>0.002</v>
      </c>
      <c r="C381" s="152">
        <v>1.0</v>
      </c>
      <c r="D381" s="18">
        <f t="shared" si="97"/>
        <v>0.002</v>
      </c>
      <c r="E381" s="18">
        <f>B381*A373</f>
        <v>0.008</v>
      </c>
      <c r="F381" s="18">
        <f t="shared" si="98"/>
        <v>0.008</v>
      </c>
      <c r="G381" s="59"/>
      <c r="H381" s="152">
        <v>1.0</v>
      </c>
      <c r="I381" s="89">
        <f t="shared" si="99"/>
        <v>0.008</v>
      </c>
      <c r="J381" s="116">
        <f>'Insumos Buffet'!D82</f>
        <v>3200</v>
      </c>
      <c r="K381" s="3">
        <f t="shared" si="100"/>
        <v>25.6</v>
      </c>
      <c r="L381" s="3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 ht="15.75" customHeight="1">
      <c r="A382" s="169" t="s">
        <v>494</v>
      </c>
      <c r="B382" s="151">
        <v>1.0E-4</v>
      </c>
      <c r="C382" s="151">
        <v>1.0</v>
      </c>
      <c r="D382" s="18">
        <f t="shared" si="97"/>
        <v>0.0001</v>
      </c>
      <c r="E382" s="18">
        <f>B382*A373</f>
        <v>0.0004</v>
      </c>
      <c r="F382" s="18">
        <f t="shared" si="98"/>
        <v>0.0004</v>
      </c>
      <c r="G382" s="148" t="s">
        <v>528</v>
      </c>
      <c r="H382" s="152">
        <v>1.0</v>
      </c>
      <c r="I382" s="89">
        <f t="shared" si="99"/>
        <v>0.0004</v>
      </c>
      <c r="J382" s="116">
        <f>'Insumos Buffet'!D70</f>
        <v>145000</v>
      </c>
      <c r="K382" s="3">
        <f t="shared" si="100"/>
        <v>58</v>
      </c>
      <c r="L382" s="3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 ht="15.75" customHeight="1">
      <c r="A383" s="153" t="s">
        <v>47</v>
      </c>
      <c r="B383" s="151">
        <v>0.01</v>
      </c>
      <c r="C383" s="151">
        <v>1.0</v>
      </c>
      <c r="D383" s="18">
        <f t="shared" si="97"/>
        <v>0.01</v>
      </c>
      <c r="E383" s="18">
        <f>B383*A373</f>
        <v>0.04</v>
      </c>
      <c r="F383" s="18">
        <f t="shared" si="98"/>
        <v>0.04</v>
      </c>
      <c r="G383" s="142"/>
      <c r="H383" s="152">
        <v>1.0</v>
      </c>
      <c r="I383" s="89">
        <f t="shared" si="99"/>
        <v>0.04</v>
      </c>
      <c r="J383" s="116">
        <f>'Insumos Buffet'!D2</f>
        <v>6820</v>
      </c>
      <c r="K383" s="3">
        <f t="shared" si="100"/>
        <v>272.8</v>
      </c>
      <c r="L383" s="3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 ht="15.75" customHeight="1">
      <c r="A384" s="37" t="s">
        <v>229</v>
      </c>
      <c r="B384" s="89">
        <v>0.03</v>
      </c>
      <c r="C384" s="89">
        <v>3.0</v>
      </c>
      <c r="D384" s="18">
        <f t="shared" si="97"/>
        <v>0.09</v>
      </c>
      <c r="E384" s="18">
        <f>B384*A373</f>
        <v>0.12</v>
      </c>
      <c r="F384" s="18">
        <f t="shared" si="98"/>
        <v>0.36</v>
      </c>
      <c r="G384" s="142"/>
      <c r="H384" s="152">
        <v>1.0</v>
      </c>
      <c r="I384" s="89">
        <f t="shared" si="99"/>
        <v>0.12</v>
      </c>
      <c r="J384" s="116">
        <f>'Insumos Buffet'!D9</f>
        <v>4311</v>
      </c>
      <c r="K384" s="3">
        <f t="shared" si="100"/>
        <v>517.32</v>
      </c>
      <c r="L384" s="3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 ht="15.75" customHeight="1">
      <c r="A385" s="31" t="s">
        <v>517</v>
      </c>
      <c r="B385" s="89">
        <v>0.09</v>
      </c>
      <c r="C385" s="89">
        <v>1.0</v>
      </c>
      <c r="D385" s="18">
        <f t="shared" si="97"/>
        <v>0.09</v>
      </c>
      <c r="E385" s="18">
        <f>B385*A373</f>
        <v>0.36</v>
      </c>
      <c r="F385" s="18">
        <f t="shared" si="98"/>
        <v>0.36</v>
      </c>
      <c r="G385" s="142"/>
      <c r="H385" s="18">
        <v>1.0</v>
      </c>
      <c r="I385" s="89">
        <f t="shared" si="99"/>
        <v>0.36</v>
      </c>
      <c r="J385" s="116"/>
      <c r="K385" s="3">
        <f t="shared" si="100"/>
        <v>0</v>
      </c>
      <c r="L385" s="3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 ht="15.75" customHeight="1">
      <c r="A386" s="31" t="s">
        <v>345</v>
      </c>
      <c r="B386" s="18">
        <v>0.005</v>
      </c>
      <c r="C386" s="18">
        <v>1.0</v>
      </c>
      <c r="D386" s="95">
        <f t="shared" si="97"/>
        <v>0.005</v>
      </c>
      <c r="E386" s="95">
        <f>B386*A373</f>
        <v>0.02</v>
      </c>
      <c r="F386" s="18">
        <f t="shared" si="98"/>
        <v>0.02</v>
      </c>
      <c r="G386" s="87"/>
      <c r="H386" s="18">
        <v>1.0</v>
      </c>
      <c r="I386" s="89">
        <f t="shared" si="99"/>
        <v>0.02</v>
      </c>
      <c r="J386" s="118">
        <f>'Insumos Buffet'!D21</f>
        <v>2990</v>
      </c>
      <c r="K386" s="3">
        <f t="shared" si="100"/>
        <v>59.8</v>
      </c>
      <c r="L386" s="3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 ht="15.75" customHeight="1">
      <c r="A387" s="31" t="s">
        <v>504</v>
      </c>
      <c r="B387" s="18">
        <v>0.01</v>
      </c>
      <c r="C387" s="18">
        <v>1.0</v>
      </c>
      <c r="D387" s="18">
        <f t="shared" si="97"/>
        <v>0.01</v>
      </c>
      <c r="E387" s="18">
        <f>B387*A373</f>
        <v>0.04</v>
      </c>
      <c r="F387" s="18">
        <f t="shared" si="98"/>
        <v>0.04</v>
      </c>
      <c r="G387" s="143">
        <f>F389/A373</f>
        <v>0.3751</v>
      </c>
      <c r="H387" s="18">
        <v>1.0</v>
      </c>
      <c r="I387" s="89">
        <f t="shared" si="99"/>
        <v>0.04</v>
      </c>
      <c r="J387" s="3">
        <f>'Insumos Buffet'!D74</f>
        <v>28900</v>
      </c>
      <c r="K387" s="3">
        <f t="shared" si="100"/>
        <v>1156</v>
      </c>
      <c r="L387" s="3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 ht="15.75" customHeight="1">
      <c r="A388" s="31" t="s">
        <v>505</v>
      </c>
      <c r="B388" s="18">
        <v>0.002</v>
      </c>
      <c r="C388" s="18">
        <v>1.0</v>
      </c>
      <c r="D388" s="18">
        <f t="shared" si="97"/>
        <v>0.002</v>
      </c>
      <c r="E388" s="18">
        <f>B388*A373</f>
        <v>0.008</v>
      </c>
      <c r="F388" s="18">
        <f t="shared" si="98"/>
        <v>0.008</v>
      </c>
      <c r="G388" s="142"/>
      <c r="H388" s="18">
        <v>1.0</v>
      </c>
      <c r="I388" s="89">
        <f t="shared" si="99"/>
        <v>0.008</v>
      </c>
      <c r="J388" s="3">
        <f>'Insumos Buffet'!D82</f>
        <v>3200</v>
      </c>
      <c r="K388" s="3">
        <f t="shared" si="100"/>
        <v>25.6</v>
      </c>
      <c r="L388" s="3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 ht="15.75" customHeight="1">
      <c r="A389" s="4" t="s">
        <v>495</v>
      </c>
      <c r="B389" s="97">
        <f>SUM(B375:B388)</f>
        <v>0.3291</v>
      </c>
      <c r="C389" s="96"/>
      <c r="D389" s="97">
        <f t="shared" ref="D389:F389" si="101">SUM(D375:D388)</f>
        <v>0.3751</v>
      </c>
      <c r="E389" s="97">
        <f t="shared" si="101"/>
        <v>1.3164</v>
      </c>
      <c r="F389" s="97">
        <f t="shared" si="101"/>
        <v>1.5004</v>
      </c>
      <c r="G389" s="87"/>
      <c r="H389" s="96"/>
      <c r="I389" s="97">
        <f t="shared" ref="I389:L389" si="102">SUM(I375:I388)</f>
        <v>1.3574</v>
      </c>
      <c r="J389" s="98">
        <f t="shared" si="102"/>
        <v>250299.4994</v>
      </c>
      <c r="K389" s="98">
        <f t="shared" si="102"/>
        <v>12751.6369</v>
      </c>
      <c r="L389" s="98">
        <f t="shared" si="102"/>
        <v>0</v>
      </c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 ht="15.75" customHeight="1">
      <c r="A390" s="8"/>
      <c r="B390" s="100"/>
      <c r="C390" s="100"/>
      <c r="D390" s="100"/>
      <c r="E390" s="100"/>
      <c r="F390" s="100"/>
      <c r="G390" s="100"/>
      <c r="H390" s="100"/>
      <c r="I390" s="101" t="s">
        <v>496</v>
      </c>
      <c r="J390" s="100"/>
      <c r="K390" s="100"/>
      <c r="L390" s="101" t="s">
        <v>497</v>
      </c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 ht="15.75" customHeight="1">
      <c r="A391" s="8"/>
      <c r="B391" s="100"/>
      <c r="C391" s="100"/>
      <c r="D391" s="100"/>
      <c r="E391" s="100"/>
      <c r="F391" s="100"/>
      <c r="G391" s="100"/>
      <c r="H391" s="100"/>
      <c r="I391" s="104">
        <f>G387*A373</f>
        <v>1.5004</v>
      </c>
      <c r="J391" s="100"/>
      <c r="K391" s="100"/>
      <c r="L391" s="104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 ht="15.75" customHeight="1">
      <c r="A394" s="66" t="s">
        <v>259</v>
      </c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6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 ht="15.75" customHeight="1">
      <c r="A395" s="78" t="s">
        <v>478</v>
      </c>
      <c r="B395" s="79" t="s">
        <v>479</v>
      </c>
      <c r="C395" s="75"/>
      <c r="D395" s="76"/>
      <c r="E395" s="80" t="s">
        <v>480</v>
      </c>
      <c r="F395" s="75"/>
      <c r="G395" s="76"/>
      <c r="H395" s="79" t="s">
        <v>481</v>
      </c>
      <c r="I395" s="75"/>
      <c r="J395" s="75"/>
      <c r="K395" s="75"/>
      <c r="L395" s="76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 ht="15.75" customHeight="1">
      <c r="A396" s="81">
        <f>'Menu Cíclico'!BH32</f>
        <v>4</v>
      </c>
      <c r="B396" s="82" t="s">
        <v>482</v>
      </c>
      <c r="C396" s="82" t="s">
        <v>483</v>
      </c>
      <c r="D396" s="82" t="s">
        <v>484</v>
      </c>
      <c r="E396" s="82" t="s">
        <v>485</v>
      </c>
      <c r="F396" s="82" t="s">
        <v>484</v>
      </c>
      <c r="G396" s="82" t="s">
        <v>524</v>
      </c>
      <c r="H396" s="82" t="s">
        <v>486</v>
      </c>
      <c r="I396" s="82" t="s">
        <v>487</v>
      </c>
      <c r="J396" s="147" t="s">
        <v>488</v>
      </c>
      <c r="K396" s="85" t="s">
        <v>489</v>
      </c>
      <c r="L396" s="85" t="s">
        <v>490</v>
      </c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5.75" customHeight="1">
      <c r="A397" s="86" t="s">
        <v>491</v>
      </c>
      <c r="B397" s="87"/>
      <c r="C397" s="87"/>
      <c r="D397" s="87"/>
      <c r="E397" s="87"/>
      <c r="F397" s="87"/>
      <c r="G397" s="87"/>
      <c r="H397" s="87"/>
      <c r="I397" s="87"/>
      <c r="J397" s="115"/>
      <c r="K397" s="87"/>
      <c r="L397" s="8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 ht="15.75" customHeight="1">
      <c r="A398" s="31" t="s">
        <v>305</v>
      </c>
      <c r="B398" s="89">
        <v>0.03</v>
      </c>
      <c r="C398" s="89">
        <v>0.8</v>
      </c>
      <c r="D398" s="18">
        <f t="shared" ref="D398:D411" si="103">C398*B398</f>
        <v>0.024</v>
      </c>
      <c r="E398" s="18">
        <f>B398*A396</f>
        <v>0.12</v>
      </c>
      <c r="F398" s="18">
        <f t="shared" ref="F398:F411" si="104">E398*C398</f>
        <v>0.096</v>
      </c>
      <c r="G398" s="140">
        <v>0.0</v>
      </c>
      <c r="H398" s="18">
        <v>1.1</v>
      </c>
      <c r="I398" s="89">
        <f t="shared" ref="I398:I411" si="105">H398*E398</f>
        <v>0.132</v>
      </c>
      <c r="J398" s="116">
        <f>'Insumos Buffet'!D15</f>
        <v>21990</v>
      </c>
      <c r="K398" s="3">
        <f t="shared" ref="K398:K411" si="106">J398*I398</f>
        <v>2902.68</v>
      </c>
      <c r="L398" s="3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 ht="15.75" customHeight="1">
      <c r="A399" s="169" t="s">
        <v>494</v>
      </c>
      <c r="B399" s="89">
        <v>1.0E-4</v>
      </c>
      <c r="C399" s="89">
        <v>1.0</v>
      </c>
      <c r="D399" s="18">
        <f t="shared" si="103"/>
        <v>0.0001</v>
      </c>
      <c r="E399" s="18">
        <f>B399*A396</f>
        <v>0.0004</v>
      </c>
      <c r="F399" s="18">
        <f t="shared" si="104"/>
        <v>0.0004</v>
      </c>
      <c r="G399" s="87"/>
      <c r="H399" s="18">
        <v>1.0</v>
      </c>
      <c r="I399" s="89">
        <f t="shared" si="105"/>
        <v>0.0004</v>
      </c>
      <c r="J399" s="116">
        <f>'Insumos Buffet'!D70</f>
        <v>145000</v>
      </c>
      <c r="K399" s="3">
        <f t="shared" si="106"/>
        <v>58</v>
      </c>
      <c r="L399" s="3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 ht="15.75" customHeight="1">
      <c r="A400" s="31" t="s">
        <v>345</v>
      </c>
      <c r="B400" s="18">
        <v>0.01</v>
      </c>
      <c r="C400" s="18">
        <v>1.0</v>
      </c>
      <c r="D400" s="18">
        <f t="shared" si="103"/>
        <v>0.01</v>
      </c>
      <c r="E400" s="18">
        <f>B400*A396</f>
        <v>0.04</v>
      </c>
      <c r="F400" s="18">
        <f t="shared" si="104"/>
        <v>0.04</v>
      </c>
      <c r="G400" s="148" t="s">
        <v>527</v>
      </c>
      <c r="H400" s="18">
        <v>1.175</v>
      </c>
      <c r="I400" s="89">
        <f t="shared" si="105"/>
        <v>0.047</v>
      </c>
      <c r="J400" s="116">
        <f>'Insumos Buffet'!D21</f>
        <v>2990</v>
      </c>
      <c r="K400" s="3">
        <f t="shared" si="106"/>
        <v>140.53</v>
      </c>
      <c r="L400" s="3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 ht="15.75" customHeight="1">
      <c r="A401" s="31" t="s">
        <v>434</v>
      </c>
      <c r="B401" s="18">
        <v>0.01</v>
      </c>
      <c r="C401" s="18">
        <v>1.0</v>
      </c>
      <c r="D401" s="18">
        <f t="shared" si="103"/>
        <v>0.01</v>
      </c>
      <c r="E401" s="18">
        <f>B401*A396</f>
        <v>0.04</v>
      </c>
      <c r="F401" s="18">
        <f t="shared" si="104"/>
        <v>0.04</v>
      </c>
      <c r="G401" s="142"/>
      <c r="H401" s="18">
        <v>1.125</v>
      </c>
      <c r="I401" s="89">
        <f t="shared" si="105"/>
        <v>0.045</v>
      </c>
      <c r="J401" s="116">
        <f>'Insumos Buffet'!D50</f>
        <v>5280</v>
      </c>
      <c r="K401" s="3">
        <f t="shared" si="106"/>
        <v>237.6</v>
      </c>
      <c r="L401" s="3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 ht="15.75" customHeight="1">
      <c r="A402" s="31" t="s">
        <v>459</v>
      </c>
      <c r="B402" s="18">
        <v>0.01</v>
      </c>
      <c r="C402" s="18">
        <v>1.0</v>
      </c>
      <c r="D402" s="18">
        <f t="shared" si="103"/>
        <v>0.01</v>
      </c>
      <c r="E402" s="18">
        <f>B402*A396</f>
        <v>0.04</v>
      </c>
      <c r="F402" s="18">
        <f t="shared" si="104"/>
        <v>0.04</v>
      </c>
      <c r="G402" s="142"/>
      <c r="H402" s="18">
        <v>1.125</v>
      </c>
      <c r="I402" s="89">
        <f t="shared" si="105"/>
        <v>0.045</v>
      </c>
      <c r="J402" s="116">
        <f>'Insumos Buffet'!D96</f>
        <v>2328</v>
      </c>
      <c r="K402" s="3">
        <f t="shared" si="106"/>
        <v>104.76</v>
      </c>
      <c r="L402" s="3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 ht="15.75" customHeight="1">
      <c r="A403" s="31" t="s">
        <v>457</v>
      </c>
      <c r="B403" s="89">
        <v>0.005</v>
      </c>
      <c r="C403" s="89">
        <v>1.0</v>
      </c>
      <c r="D403" s="18">
        <f t="shared" si="103"/>
        <v>0.005</v>
      </c>
      <c r="E403" s="18">
        <f>B403*A396</f>
        <v>0.02</v>
      </c>
      <c r="F403" s="18">
        <f t="shared" si="104"/>
        <v>0.02</v>
      </c>
      <c r="G403" s="87"/>
      <c r="H403" s="18">
        <v>1.125</v>
      </c>
      <c r="I403" s="89">
        <f t="shared" si="105"/>
        <v>0.0225</v>
      </c>
      <c r="J403" s="116">
        <f>'Insumos Buffet'!D85</f>
        <v>4367</v>
      </c>
      <c r="K403" s="3">
        <f t="shared" si="106"/>
        <v>98.2575</v>
      </c>
      <c r="L403" s="3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 ht="15.75" customHeight="1">
      <c r="A404" s="31" t="s">
        <v>518</v>
      </c>
      <c r="B404" s="89">
        <v>1.0E-4</v>
      </c>
      <c r="C404" s="89">
        <v>1.0</v>
      </c>
      <c r="D404" s="18">
        <f t="shared" si="103"/>
        <v>0.0001</v>
      </c>
      <c r="E404" s="18">
        <f>B404*A396</f>
        <v>0.0004</v>
      </c>
      <c r="F404" s="18">
        <f t="shared" si="104"/>
        <v>0.0004</v>
      </c>
      <c r="G404" s="59"/>
      <c r="H404" s="18">
        <v>1.0</v>
      </c>
      <c r="I404" s="89">
        <f t="shared" si="105"/>
        <v>0.0004</v>
      </c>
      <c r="J404" s="116">
        <f>'Insumos Buffet'!D89</f>
        <v>16000</v>
      </c>
      <c r="K404" s="3">
        <f t="shared" si="106"/>
        <v>6.4</v>
      </c>
      <c r="L404" s="3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 ht="15.75" customHeight="1">
      <c r="A405" s="31" t="s">
        <v>505</v>
      </c>
      <c r="B405" s="89">
        <v>0.002</v>
      </c>
      <c r="C405" s="89">
        <v>1.0</v>
      </c>
      <c r="D405" s="18">
        <f t="shared" si="103"/>
        <v>0.002</v>
      </c>
      <c r="E405" s="18">
        <f>B405*A396</f>
        <v>0.008</v>
      </c>
      <c r="F405" s="18">
        <f t="shared" si="104"/>
        <v>0.008</v>
      </c>
      <c r="G405" s="148" t="s">
        <v>528</v>
      </c>
      <c r="H405" s="18">
        <v>1.0</v>
      </c>
      <c r="I405" s="89">
        <f t="shared" si="105"/>
        <v>0.008</v>
      </c>
      <c r="J405" s="116">
        <f>'Insumos Buffet'!D82</f>
        <v>3200</v>
      </c>
      <c r="K405" s="3">
        <f t="shared" si="106"/>
        <v>25.6</v>
      </c>
      <c r="L405" s="3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 ht="15.75" customHeight="1">
      <c r="A406" s="31" t="s">
        <v>541</v>
      </c>
      <c r="B406" s="89">
        <v>0.05</v>
      </c>
      <c r="C406" s="89">
        <v>2.0</v>
      </c>
      <c r="D406" s="18">
        <f t="shared" si="103"/>
        <v>0.1</v>
      </c>
      <c r="E406" s="18">
        <f>B406*A396</f>
        <v>0.2</v>
      </c>
      <c r="F406" s="18">
        <f t="shared" si="104"/>
        <v>0.4</v>
      </c>
      <c r="G406" s="142"/>
      <c r="H406" s="18">
        <v>1.0</v>
      </c>
      <c r="I406" s="89">
        <f t="shared" si="105"/>
        <v>0.2</v>
      </c>
      <c r="J406" s="116">
        <f>'Insumos Buffet'!D107</f>
        <v>4034</v>
      </c>
      <c r="K406" s="3">
        <f t="shared" si="106"/>
        <v>806.8</v>
      </c>
      <c r="L406" s="3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 ht="15.75" customHeight="1">
      <c r="A407" s="31" t="s">
        <v>517</v>
      </c>
      <c r="B407" s="89">
        <v>0.1</v>
      </c>
      <c r="C407" s="89">
        <v>1.0</v>
      </c>
      <c r="D407" s="18">
        <f t="shared" si="103"/>
        <v>0.1</v>
      </c>
      <c r="E407" s="18">
        <f>B407*A396</f>
        <v>0.4</v>
      </c>
      <c r="F407" s="18">
        <f t="shared" si="104"/>
        <v>0.4</v>
      </c>
      <c r="G407" s="142"/>
      <c r="H407" s="18">
        <v>1.0</v>
      </c>
      <c r="I407" s="89">
        <f t="shared" si="105"/>
        <v>0.4</v>
      </c>
      <c r="J407" s="116"/>
      <c r="K407" s="3">
        <f t="shared" si="106"/>
        <v>0</v>
      </c>
      <c r="L407" s="3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 ht="15.75" customHeight="1">
      <c r="A408" s="31"/>
      <c r="B408" s="89"/>
      <c r="C408" s="89"/>
      <c r="D408" s="18">
        <f t="shared" si="103"/>
        <v>0</v>
      </c>
      <c r="E408" s="18">
        <f>B408*A396</f>
        <v>0</v>
      </c>
      <c r="F408" s="18">
        <f t="shared" si="104"/>
        <v>0</v>
      </c>
      <c r="G408" s="142"/>
      <c r="H408" s="18"/>
      <c r="I408" s="89">
        <f t="shared" si="105"/>
        <v>0</v>
      </c>
      <c r="J408" s="116"/>
      <c r="K408" s="3">
        <f t="shared" si="106"/>
        <v>0</v>
      </c>
      <c r="L408" s="3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 ht="15.75" customHeight="1">
      <c r="A409" s="31"/>
      <c r="B409" s="89"/>
      <c r="C409" s="89"/>
      <c r="D409" s="95">
        <f t="shared" si="103"/>
        <v>0</v>
      </c>
      <c r="E409" s="95">
        <f>B409*A396</f>
        <v>0</v>
      </c>
      <c r="F409" s="18">
        <f t="shared" si="104"/>
        <v>0</v>
      </c>
      <c r="G409" s="87"/>
      <c r="H409" s="18"/>
      <c r="I409" s="89">
        <f t="shared" si="105"/>
        <v>0</v>
      </c>
      <c r="J409" s="118"/>
      <c r="K409" s="3">
        <f t="shared" si="106"/>
        <v>0</v>
      </c>
      <c r="L409" s="3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 ht="15.75" customHeight="1">
      <c r="A410" s="31"/>
      <c r="B410" s="89"/>
      <c r="C410" s="89"/>
      <c r="D410" s="18">
        <f t="shared" si="103"/>
        <v>0</v>
      </c>
      <c r="E410" s="18">
        <f>B410*A396</f>
        <v>0</v>
      </c>
      <c r="F410" s="18">
        <f t="shared" si="104"/>
        <v>0</v>
      </c>
      <c r="G410" s="143">
        <f>F412/A396</f>
        <v>0.2612</v>
      </c>
      <c r="H410" s="18"/>
      <c r="I410" s="89">
        <f t="shared" si="105"/>
        <v>0</v>
      </c>
      <c r="J410" s="3"/>
      <c r="K410" s="3">
        <f t="shared" si="106"/>
        <v>0</v>
      </c>
      <c r="L410" s="3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 ht="15.75" customHeight="1">
      <c r="A411" s="31"/>
      <c r="B411" s="89"/>
      <c r="C411" s="89"/>
      <c r="D411" s="18">
        <f t="shared" si="103"/>
        <v>0</v>
      </c>
      <c r="E411" s="18">
        <f>B411*A396</f>
        <v>0</v>
      </c>
      <c r="F411" s="18">
        <f t="shared" si="104"/>
        <v>0</v>
      </c>
      <c r="G411" s="142"/>
      <c r="H411" s="18"/>
      <c r="I411" s="89">
        <f t="shared" si="105"/>
        <v>0</v>
      </c>
      <c r="J411" s="3"/>
      <c r="K411" s="3">
        <f t="shared" si="106"/>
        <v>0</v>
      </c>
      <c r="L411" s="3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 ht="15.75" customHeight="1">
      <c r="A412" s="4" t="s">
        <v>495</v>
      </c>
      <c r="B412" s="97">
        <f>SUM(B398:B411)</f>
        <v>0.2172</v>
      </c>
      <c r="C412" s="96"/>
      <c r="D412" s="97">
        <f t="shared" ref="D412:F412" si="107">SUM(D398:D411)</f>
        <v>0.2612</v>
      </c>
      <c r="E412" s="97">
        <f t="shared" si="107"/>
        <v>0.8688</v>
      </c>
      <c r="F412" s="97">
        <f t="shared" si="107"/>
        <v>1.0448</v>
      </c>
      <c r="G412" s="87"/>
      <c r="H412" s="96"/>
      <c r="I412" s="97">
        <f t="shared" ref="I412:L412" si="108">SUM(I398:I411)</f>
        <v>0.9003</v>
      </c>
      <c r="J412" s="98">
        <f t="shared" si="108"/>
        <v>205189</v>
      </c>
      <c r="K412" s="98">
        <f t="shared" si="108"/>
        <v>4380.6275</v>
      </c>
      <c r="L412" s="98">
        <f t="shared" si="108"/>
        <v>0</v>
      </c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 ht="15.75" customHeight="1">
      <c r="A413" s="8"/>
      <c r="B413" s="100"/>
      <c r="C413" s="100"/>
      <c r="D413" s="100"/>
      <c r="E413" s="100"/>
      <c r="F413" s="100"/>
      <c r="G413" s="100"/>
      <c r="H413" s="100"/>
      <c r="I413" s="101" t="s">
        <v>496</v>
      </c>
      <c r="J413" s="100"/>
      <c r="K413" s="100"/>
      <c r="L413" s="101" t="s">
        <v>497</v>
      </c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 ht="15.75" customHeight="1">
      <c r="A414" s="8"/>
      <c r="B414" s="100"/>
      <c r="C414" s="100"/>
      <c r="D414" s="100"/>
      <c r="E414" s="100"/>
      <c r="F414" s="100"/>
      <c r="G414" s="100"/>
      <c r="H414" s="100"/>
      <c r="I414" s="104">
        <f>G410*A396</f>
        <v>1.0448</v>
      </c>
      <c r="J414" s="100"/>
      <c r="K414" s="100"/>
      <c r="L414" s="104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 ht="15.75" customHeight="1">
      <c r="A417" s="66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6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 ht="15.75" customHeight="1">
      <c r="A418" s="78" t="s">
        <v>478</v>
      </c>
      <c r="B418" s="79" t="s">
        <v>479</v>
      </c>
      <c r="C418" s="75"/>
      <c r="D418" s="76"/>
      <c r="E418" s="80" t="s">
        <v>480</v>
      </c>
      <c r="F418" s="75"/>
      <c r="G418" s="76"/>
      <c r="H418" s="79" t="s">
        <v>481</v>
      </c>
      <c r="I418" s="75"/>
      <c r="J418" s="75"/>
      <c r="K418" s="75"/>
      <c r="L418" s="76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 ht="15.75" customHeight="1">
      <c r="A419" s="177">
        <v>4.0</v>
      </c>
      <c r="B419" s="82" t="s">
        <v>482</v>
      </c>
      <c r="C419" s="82" t="s">
        <v>483</v>
      </c>
      <c r="D419" s="82" t="s">
        <v>484</v>
      </c>
      <c r="E419" s="82" t="s">
        <v>485</v>
      </c>
      <c r="F419" s="82" t="s">
        <v>484</v>
      </c>
      <c r="G419" s="82" t="s">
        <v>524</v>
      </c>
      <c r="H419" s="82" t="s">
        <v>486</v>
      </c>
      <c r="I419" s="82" t="s">
        <v>487</v>
      </c>
      <c r="J419" s="147" t="s">
        <v>488</v>
      </c>
      <c r="K419" s="85" t="s">
        <v>489</v>
      </c>
      <c r="L419" s="85" t="s">
        <v>490</v>
      </c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 ht="15.75" customHeight="1">
      <c r="A420" s="86" t="s">
        <v>491</v>
      </c>
      <c r="B420" s="87"/>
      <c r="C420" s="87"/>
      <c r="D420" s="87"/>
      <c r="E420" s="87"/>
      <c r="F420" s="87"/>
      <c r="G420" s="87"/>
      <c r="H420" s="87"/>
      <c r="I420" s="87"/>
      <c r="J420" s="115"/>
      <c r="K420" s="87"/>
      <c r="L420" s="8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 ht="15.75" customHeight="1">
      <c r="A421" s="2"/>
      <c r="B421" s="89"/>
      <c r="C421" s="89"/>
      <c r="D421" s="18">
        <f t="shared" ref="D421:D434" si="109">C421*B421</f>
        <v>0</v>
      </c>
      <c r="E421" s="18">
        <f>B421*A419</f>
        <v>0</v>
      </c>
      <c r="F421" s="18">
        <f t="shared" ref="F421:F434" si="110">E421*C421</f>
        <v>0</v>
      </c>
      <c r="G421" s="140">
        <v>0.0</v>
      </c>
      <c r="H421" s="18"/>
      <c r="I421" s="89">
        <f t="shared" ref="I421:I434" si="111">H421*E421</f>
        <v>0</v>
      </c>
      <c r="J421" s="116"/>
      <c r="K421" s="3">
        <f t="shared" ref="K421:K434" si="112">J421*I421</f>
        <v>0</v>
      </c>
      <c r="L421" s="3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 ht="15.75" customHeight="1">
      <c r="A422" s="2"/>
      <c r="B422" s="89"/>
      <c r="C422" s="89"/>
      <c r="D422" s="18">
        <f t="shared" si="109"/>
        <v>0</v>
      </c>
      <c r="E422" s="18">
        <f>B422*A419</f>
        <v>0</v>
      </c>
      <c r="F422" s="18">
        <f t="shared" si="110"/>
        <v>0</v>
      </c>
      <c r="G422" s="87"/>
      <c r="H422" s="18"/>
      <c r="I422" s="89">
        <f t="shared" si="111"/>
        <v>0</v>
      </c>
      <c r="J422" s="116"/>
      <c r="K422" s="3">
        <f t="shared" si="112"/>
        <v>0</v>
      </c>
      <c r="L422" s="3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 ht="15.75" customHeight="1">
      <c r="A423" s="2"/>
      <c r="B423" s="18"/>
      <c r="C423" s="18"/>
      <c r="D423" s="18">
        <f t="shared" si="109"/>
        <v>0</v>
      </c>
      <c r="E423" s="18">
        <f>B423*A419</f>
        <v>0</v>
      </c>
      <c r="F423" s="18">
        <f t="shared" si="110"/>
        <v>0</v>
      </c>
      <c r="G423" s="148" t="s">
        <v>527</v>
      </c>
      <c r="H423" s="18"/>
      <c r="I423" s="89">
        <f t="shared" si="111"/>
        <v>0</v>
      </c>
      <c r="J423" s="116"/>
      <c r="K423" s="3">
        <f t="shared" si="112"/>
        <v>0</v>
      </c>
      <c r="L423" s="3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 ht="15.75" customHeight="1">
      <c r="A424" s="2"/>
      <c r="B424" s="18"/>
      <c r="C424" s="18"/>
      <c r="D424" s="18">
        <f t="shared" si="109"/>
        <v>0</v>
      </c>
      <c r="E424" s="18">
        <f>B424*A419</f>
        <v>0</v>
      </c>
      <c r="F424" s="18">
        <f t="shared" si="110"/>
        <v>0</v>
      </c>
      <c r="G424" s="142"/>
      <c r="H424" s="18"/>
      <c r="I424" s="89">
        <f t="shared" si="111"/>
        <v>0</v>
      </c>
      <c r="J424" s="116"/>
      <c r="K424" s="3">
        <f t="shared" si="112"/>
        <v>0</v>
      </c>
      <c r="L424" s="3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 ht="15.75" customHeight="1">
      <c r="A425" s="2"/>
      <c r="B425" s="18"/>
      <c r="C425" s="18"/>
      <c r="D425" s="18">
        <f t="shared" si="109"/>
        <v>0</v>
      </c>
      <c r="E425" s="18">
        <f>B425*A419</f>
        <v>0</v>
      </c>
      <c r="F425" s="18">
        <f t="shared" si="110"/>
        <v>0</v>
      </c>
      <c r="G425" s="142"/>
      <c r="H425" s="18"/>
      <c r="I425" s="89">
        <f t="shared" si="111"/>
        <v>0</v>
      </c>
      <c r="J425" s="116"/>
      <c r="K425" s="3">
        <f t="shared" si="112"/>
        <v>0</v>
      </c>
      <c r="L425" s="3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 ht="15.75" customHeight="1">
      <c r="A426" s="2"/>
      <c r="B426" s="18"/>
      <c r="C426" s="18"/>
      <c r="D426" s="18">
        <f t="shared" si="109"/>
        <v>0</v>
      </c>
      <c r="E426" s="18">
        <f>B426*A419</f>
        <v>0</v>
      </c>
      <c r="F426" s="18">
        <f t="shared" si="110"/>
        <v>0</v>
      </c>
      <c r="G426" s="87"/>
      <c r="H426" s="18"/>
      <c r="I426" s="89">
        <f t="shared" si="111"/>
        <v>0</v>
      </c>
      <c r="J426" s="116"/>
      <c r="K426" s="3">
        <f t="shared" si="112"/>
        <v>0</v>
      </c>
      <c r="L426" s="3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 ht="15.75" customHeight="1">
      <c r="A427" s="2"/>
      <c r="B427" s="18"/>
      <c r="C427" s="18"/>
      <c r="D427" s="18">
        <f t="shared" si="109"/>
        <v>0</v>
      </c>
      <c r="E427" s="18">
        <f>B427*A419</f>
        <v>0</v>
      </c>
      <c r="F427" s="18">
        <f t="shared" si="110"/>
        <v>0</v>
      </c>
      <c r="G427" s="59"/>
      <c r="H427" s="18"/>
      <c r="I427" s="89">
        <f t="shared" si="111"/>
        <v>0</v>
      </c>
      <c r="J427" s="116"/>
      <c r="K427" s="3">
        <f t="shared" si="112"/>
        <v>0</v>
      </c>
      <c r="L427" s="3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 ht="15.75" customHeight="1">
      <c r="A428" s="2"/>
      <c r="B428" s="89"/>
      <c r="C428" s="89"/>
      <c r="D428" s="18">
        <f t="shared" si="109"/>
        <v>0</v>
      </c>
      <c r="E428" s="18">
        <f>B428*A419</f>
        <v>0</v>
      </c>
      <c r="F428" s="18">
        <f t="shared" si="110"/>
        <v>0</v>
      </c>
      <c r="G428" s="148" t="s">
        <v>528</v>
      </c>
      <c r="H428" s="18"/>
      <c r="I428" s="89">
        <f t="shared" si="111"/>
        <v>0</v>
      </c>
      <c r="J428" s="116"/>
      <c r="K428" s="3">
        <f t="shared" si="112"/>
        <v>0</v>
      </c>
      <c r="L428" s="3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 ht="15.75" customHeight="1">
      <c r="A429" s="2"/>
      <c r="B429" s="89"/>
      <c r="C429" s="89"/>
      <c r="D429" s="18">
        <f t="shared" si="109"/>
        <v>0</v>
      </c>
      <c r="E429" s="18">
        <f>B429*A419</f>
        <v>0</v>
      </c>
      <c r="F429" s="18">
        <f t="shared" si="110"/>
        <v>0</v>
      </c>
      <c r="G429" s="142"/>
      <c r="H429" s="18"/>
      <c r="I429" s="89">
        <f t="shared" si="111"/>
        <v>0</v>
      </c>
      <c r="J429" s="116"/>
      <c r="K429" s="3">
        <f t="shared" si="112"/>
        <v>0</v>
      </c>
      <c r="L429" s="3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 ht="15.75" customHeight="1">
      <c r="A430" s="1"/>
      <c r="B430" s="89"/>
      <c r="C430" s="89"/>
      <c r="D430" s="18">
        <f t="shared" si="109"/>
        <v>0</v>
      </c>
      <c r="E430" s="18">
        <f>B430*A419</f>
        <v>0</v>
      </c>
      <c r="F430" s="18">
        <f t="shared" si="110"/>
        <v>0</v>
      </c>
      <c r="G430" s="142"/>
      <c r="H430" s="18"/>
      <c r="I430" s="89">
        <f t="shared" si="111"/>
        <v>0</v>
      </c>
      <c r="J430" s="116"/>
      <c r="K430" s="3">
        <f t="shared" si="112"/>
        <v>0</v>
      </c>
      <c r="L430" s="3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 ht="15.75" customHeight="1">
      <c r="A431" s="1"/>
      <c r="B431" s="89"/>
      <c r="C431" s="89"/>
      <c r="D431" s="18">
        <f t="shared" si="109"/>
        <v>0</v>
      </c>
      <c r="E431" s="18">
        <f>B431*A419</f>
        <v>0</v>
      </c>
      <c r="F431" s="18">
        <f t="shared" si="110"/>
        <v>0</v>
      </c>
      <c r="G431" s="142"/>
      <c r="H431" s="18"/>
      <c r="I431" s="89">
        <f t="shared" si="111"/>
        <v>0</v>
      </c>
      <c r="J431" s="116"/>
      <c r="K431" s="3">
        <f t="shared" si="112"/>
        <v>0</v>
      </c>
      <c r="L431" s="3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 ht="15.75" customHeight="1">
      <c r="A432" s="31"/>
      <c r="B432" s="89"/>
      <c r="C432" s="89"/>
      <c r="D432" s="95">
        <f t="shared" si="109"/>
        <v>0</v>
      </c>
      <c r="E432" s="95">
        <f>B432*A419</f>
        <v>0</v>
      </c>
      <c r="F432" s="18">
        <f t="shared" si="110"/>
        <v>0</v>
      </c>
      <c r="G432" s="87"/>
      <c r="H432" s="18"/>
      <c r="I432" s="89">
        <f t="shared" si="111"/>
        <v>0</v>
      </c>
      <c r="J432" s="118"/>
      <c r="K432" s="3">
        <f t="shared" si="112"/>
        <v>0</v>
      </c>
      <c r="L432" s="3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 ht="15.75" customHeight="1">
      <c r="A433" s="31"/>
      <c r="B433" s="89"/>
      <c r="C433" s="89"/>
      <c r="D433" s="18">
        <f t="shared" si="109"/>
        <v>0</v>
      </c>
      <c r="E433" s="18">
        <f>B433*A419</f>
        <v>0</v>
      </c>
      <c r="F433" s="18">
        <f t="shared" si="110"/>
        <v>0</v>
      </c>
      <c r="G433" s="143">
        <f>F435/A419</f>
        <v>0</v>
      </c>
      <c r="H433" s="18"/>
      <c r="I433" s="89">
        <f t="shared" si="111"/>
        <v>0</v>
      </c>
      <c r="J433" s="3"/>
      <c r="K433" s="3">
        <f t="shared" si="112"/>
        <v>0</v>
      </c>
      <c r="L433" s="3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 ht="15.75" customHeight="1">
      <c r="A434" s="31"/>
      <c r="B434" s="89"/>
      <c r="C434" s="89"/>
      <c r="D434" s="18">
        <f t="shared" si="109"/>
        <v>0</v>
      </c>
      <c r="E434" s="18">
        <f>B434*A419</f>
        <v>0</v>
      </c>
      <c r="F434" s="18">
        <f t="shared" si="110"/>
        <v>0</v>
      </c>
      <c r="G434" s="142"/>
      <c r="H434" s="18"/>
      <c r="I434" s="89">
        <f t="shared" si="111"/>
        <v>0</v>
      </c>
      <c r="J434" s="3"/>
      <c r="K434" s="3">
        <f t="shared" si="112"/>
        <v>0</v>
      </c>
      <c r="L434" s="3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 ht="15.75" customHeight="1">
      <c r="A435" s="4" t="s">
        <v>495</v>
      </c>
      <c r="B435" s="97">
        <f>SUM(B421:B434)</f>
        <v>0</v>
      </c>
      <c r="C435" s="96"/>
      <c r="D435" s="97">
        <f t="shared" ref="D435:F435" si="113">SUM(D421:D434)</f>
        <v>0</v>
      </c>
      <c r="E435" s="97">
        <f t="shared" si="113"/>
        <v>0</v>
      </c>
      <c r="F435" s="97">
        <f t="shared" si="113"/>
        <v>0</v>
      </c>
      <c r="G435" s="87"/>
      <c r="H435" s="96"/>
      <c r="I435" s="97">
        <f t="shared" ref="I435:L435" si="114">SUM(I421:I434)</f>
        <v>0</v>
      </c>
      <c r="J435" s="98">
        <f t="shared" si="114"/>
        <v>0</v>
      </c>
      <c r="K435" s="98">
        <f t="shared" si="114"/>
        <v>0</v>
      </c>
      <c r="L435" s="98">
        <f t="shared" si="114"/>
        <v>0</v>
      </c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 ht="15.75" customHeight="1">
      <c r="A436" s="8"/>
      <c r="B436" s="100"/>
      <c r="C436" s="100"/>
      <c r="D436" s="100"/>
      <c r="E436" s="100"/>
      <c r="F436" s="100"/>
      <c r="G436" s="100"/>
      <c r="H436" s="100"/>
      <c r="I436" s="101" t="s">
        <v>496</v>
      </c>
      <c r="J436" s="100"/>
      <c r="K436" s="100"/>
      <c r="L436" s="101" t="s">
        <v>497</v>
      </c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 ht="15.75" customHeight="1">
      <c r="A437" s="8"/>
      <c r="B437" s="100"/>
      <c r="C437" s="100"/>
      <c r="D437" s="100"/>
      <c r="E437" s="100"/>
      <c r="F437" s="100"/>
      <c r="G437" s="100"/>
      <c r="H437" s="100"/>
      <c r="I437" s="104">
        <f>G433*A419</f>
        <v>0</v>
      </c>
      <c r="J437" s="100"/>
      <c r="K437" s="100"/>
      <c r="L437" s="104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 ht="15.75" customHeight="1">
      <c r="A438" s="8"/>
      <c r="B438" s="100"/>
      <c r="C438" s="100"/>
      <c r="D438" s="100"/>
      <c r="E438" s="100"/>
      <c r="F438" s="100"/>
      <c r="G438" s="100"/>
      <c r="H438" s="100"/>
      <c r="I438" s="107"/>
      <c r="J438" s="100"/>
      <c r="K438" s="100"/>
      <c r="L438" s="10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 ht="15.75" customHeight="1">
      <c r="A440" s="66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6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 ht="15.75" customHeight="1">
      <c r="A441" s="78" t="s">
        <v>478</v>
      </c>
      <c r="B441" s="79" t="s">
        <v>479</v>
      </c>
      <c r="C441" s="75"/>
      <c r="D441" s="76"/>
      <c r="E441" s="80" t="s">
        <v>480</v>
      </c>
      <c r="F441" s="75"/>
      <c r="G441" s="76"/>
      <c r="H441" s="79" t="s">
        <v>481</v>
      </c>
      <c r="I441" s="75"/>
      <c r="J441" s="75"/>
      <c r="K441" s="75"/>
      <c r="L441" s="76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 ht="15.75" customHeight="1">
      <c r="A442" s="177">
        <v>4.0</v>
      </c>
      <c r="B442" s="82" t="s">
        <v>482</v>
      </c>
      <c r="C442" s="82" t="s">
        <v>483</v>
      </c>
      <c r="D442" s="82" t="s">
        <v>484</v>
      </c>
      <c r="E442" s="82" t="s">
        <v>485</v>
      </c>
      <c r="F442" s="82" t="s">
        <v>484</v>
      </c>
      <c r="G442" s="82" t="s">
        <v>524</v>
      </c>
      <c r="H442" s="82" t="s">
        <v>486</v>
      </c>
      <c r="I442" s="82" t="s">
        <v>487</v>
      </c>
      <c r="J442" s="147" t="s">
        <v>488</v>
      </c>
      <c r="K442" s="85" t="s">
        <v>489</v>
      </c>
      <c r="L442" s="85" t="s">
        <v>490</v>
      </c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 ht="15.75" customHeight="1">
      <c r="A443" s="86" t="s">
        <v>491</v>
      </c>
      <c r="B443" s="87"/>
      <c r="C443" s="87"/>
      <c r="D443" s="87"/>
      <c r="E443" s="87"/>
      <c r="F443" s="87"/>
      <c r="G443" s="87"/>
      <c r="H443" s="87"/>
      <c r="I443" s="87"/>
      <c r="J443" s="115"/>
      <c r="K443" s="87"/>
      <c r="L443" s="8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 ht="15.75" customHeight="1">
      <c r="A444" s="2"/>
      <c r="B444" s="89"/>
      <c r="C444" s="89"/>
      <c r="D444" s="18">
        <f t="shared" ref="D444:D457" si="115">C444*B444</f>
        <v>0</v>
      </c>
      <c r="E444" s="18">
        <f>B444*A442</f>
        <v>0</v>
      </c>
      <c r="F444" s="18">
        <f t="shared" ref="F444:F457" si="116">E444*C444</f>
        <v>0</v>
      </c>
      <c r="G444" s="140">
        <v>0.0</v>
      </c>
      <c r="H444" s="18"/>
      <c r="I444" s="89">
        <f t="shared" ref="I444:I457" si="117">H444*E444</f>
        <v>0</v>
      </c>
      <c r="J444" s="116"/>
      <c r="K444" s="3">
        <f t="shared" ref="K444:K457" si="118">J444*I444</f>
        <v>0</v>
      </c>
      <c r="L444" s="3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 ht="15.75" customHeight="1">
      <c r="A445" s="2"/>
      <c r="B445" s="89"/>
      <c r="C445" s="89"/>
      <c r="D445" s="18">
        <f t="shared" si="115"/>
        <v>0</v>
      </c>
      <c r="E445" s="18">
        <f>B445*A442</f>
        <v>0</v>
      </c>
      <c r="F445" s="18">
        <f t="shared" si="116"/>
        <v>0</v>
      </c>
      <c r="G445" s="87"/>
      <c r="H445" s="18"/>
      <c r="I445" s="89">
        <f t="shared" si="117"/>
        <v>0</v>
      </c>
      <c r="J445" s="116"/>
      <c r="K445" s="3">
        <f t="shared" si="118"/>
        <v>0</v>
      </c>
      <c r="L445" s="3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 ht="15.75" customHeight="1">
      <c r="A446" s="2"/>
      <c r="B446" s="18"/>
      <c r="C446" s="18"/>
      <c r="D446" s="18">
        <f t="shared" si="115"/>
        <v>0</v>
      </c>
      <c r="E446" s="18">
        <f>B446*A442</f>
        <v>0</v>
      </c>
      <c r="F446" s="18">
        <f t="shared" si="116"/>
        <v>0</v>
      </c>
      <c r="G446" s="148" t="s">
        <v>527</v>
      </c>
      <c r="H446" s="18"/>
      <c r="I446" s="89">
        <f t="shared" si="117"/>
        <v>0</v>
      </c>
      <c r="J446" s="116"/>
      <c r="K446" s="3">
        <f t="shared" si="118"/>
        <v>0</v>
      </c>
      <c r="L446" s="3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 ht="15.75" customHeight="1">
      <c r="A447" s="2"/>
      <c r="B447" s="18"/>
      <c r="C447" s="18"/>
      <c r="D447" s="18">
        <f t="shared" si="115"/>
        <v>0</v>
      </c>
      <c r="E447" s="18">
        <f>B447*A442</f>
        <v>0</v>
      </c>
      <c r="F447" s="18">
        <f t="shared" si="116"/>
        <v>0</v>
      </c>
      <c r="G447" s="142"/>
      <c r="H447" s="18"/>
      <c r="I447" s="89">
        <f t="shared" si="117"/>
        <v>0</v>
      </c>
      <c r="J447" s="116"/>
      <c r="K447" s="3">
        <f t="shared" si="118"/>
        <v>0</v>
      </c>
      <c r="L447" s="3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 ht="15.75" customHeight="1">
      <c r="A448" s="2"/>
      <c r="B448" s="18"/>
      <c r="C448" s="18"/>
      <c r="D448" s="18">
        <f t="shared" si="115"/>
        <v>0</v>
      </c>
      <c r="E448" s="18">
        <f>B448*A442</f>
        <v>0</v>
      </c>
      <c r="F448" s="18">
        <f t="shared" si="116"/>
        <v>0</v>
      </c>
      <c r="G448" s="142"/>
      <c r="H448" s="18"/>
      <c r="I448" s="89">
        <f t="shared" si="117"/>
        <v>0</v>
      </c>
      <c r="J448" s="116"/>
      <c r="K448" s="3">
        <f t="shared" si="118"/>
        <v>0</v>
      </c>
      <c r="L448" s="3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 ht="15.75" customHeight="1">
      <c r="A449" s="2"/>
      <c r="B449" s="18"/>
      <c r="C449" s="18"/>
      <c r="D449" s="18">
        <f t="shared" si="115"/>
        <v>0</v>
      </c>
      <c r="E449" s="18">
        <f>B449*A442</f>
        <v>0</v>
      </c>
      <c r="F449" s="18">
        <f t="shared" si="116"/>
        <v>0</v>
      </c>
      <c r="G449" s="87"/>
      <c r="H449" s="18"/>
      <c r="I449" s="89">
        <f t="shared" si="117"/>
        <v>0</v>
      </c>
      <c r="J449" s="116"/>
      <c r="K449" s="3">
        <f t="shared" si="118"/>
        <v>0</v>
      </c>
      <c r="L449" s="3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 ht="15.75" customHeight="1">
      <c r="A450" s="2"/>
      <c r="B450" s="18"/>
      <c r="C450" s="18"/>
      <c r="D450" s="18">
        <f t="shared" si="115"/>
        <v>0</v>
      </c>
      <c r="E450" s="18">
        <f>B450*A442</f>
        <v>0</v>
      </c>
      <c r="F450" s="18">
        <f t="shared" si="116"/>
        <v>0</v>
      </c>
      <c r="G450" s="59"/>
      <c r="H450" s="18"/>
      <c r="I450" s="89">
        <f t="shared" si="117"/>
        <v>0</v>
      </c>
      <c r="J450" s="116"/>
      <c r="K450" s="3">
        <f t="shared" si="118"/>
        <v>0</v>
      </c>
      <c r="L450" s="3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 ht="15.75" customHeight="1">
      <c r="A451" s="2"/>
      <c r="B451" s="89"/>
      <c r="C451" s="89"/>
      <c r="D451" s="18">
        <f t="shared" si="115"/>
        <v>0</v>
      </c>
      <c r="E451" s="18">
        <f>B451*A442</f>
        <v>0</v>
      </c>
      <c r="F451" s="18">
        <f t="shared" si="116"/>
        <v>0</v>
      </c>
      <c r="G451" s="148" t="s">
        <v>528</v>
      </c>
      <c r="H451" s="18"/>
      <c r="I451" s="89">
        <f t="shared" si="117"/>
        <v>0</v>
      </c>
      <c r="J451" s="116"/>
      <c r="K451" s="3">
        <f t="shared" si="118"/>
        <v>0</v>
      </c>
      <c r="L451" s="3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 ht="15.75" customHeight="1">
      <c r="A452" s="2"/>
      <c r="B452" s="89"/>
      <c r="C452" s="89"/>
      <c r="D452" s="18">
        <f t="shared" si="115"/>
        <v>0</v>
      </c>
      <c r="E452" s="18">
        <f>B452*A442</f>
        <v>0</v>
      </c>
      <c r="F452" s="18">
        <f t="shared" si="116"/>
        <v>0</v>
      </c>
      <c r="G452" s="142"/>
      <c r="H452" s="18"/>
      <c r="I452" s="89">
        <f t="shared" si="117"/>
        <v>0</v>
      </c>
      <c r="J452" s="116"/>
      <c r="K452" s="3">
        <f t="shared" si="118"/>
        <v>0</v>
      </c>
      <c r="L452" s="3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 ht="15.75" customHeight="1">
      <c r="A453" s="1"/>
      <c r="B453" s="89"/>
      <c r="C453" s="89"/>
      <c r="D453" s="18">
        <f t="shared" si="115"/>
        <v>0</v>
      </c>
      <c r="E453" s="18">
        <f>B453*A442</f>
        <v>0</v>
      </c>
      <c r="F453" s="18">
        <f t="shared" si="116"/>
        <v>0</v>
      </c>
      <c r="G453" s="142"/>
      <c r="H453" s="18"/>
      <c r="I453" s="89">
        <f t="shared" si="117"/>
        <v>0</v>
      </c>
      <c r="J453" s="116"/>
      <c r="K453" s="3">
        <f t="shared" si="118"/>
        <v>0</v>
      </c>
      <c r="L453" s="3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 ht="15.75" customHeight="1">
      <c r="A454" s="1"/>
      <c r="B454" s="89"/>
      <c r="C454" s="89"/>
      <c r="D454" s="18">
        <f t="shared" si="115"/>
        <v>0</v>
      </c>
      <c r="E454" s="18">
        <f>B454*A442</f>
        <v>0</v>
      </c>
      <c r="F454" s="18">
        <f t="shared" si="116"/>
        <v>0</v>
      </c>
      <c r="G454" s="142"/>
      <c r="H454" s="18"/>
      <c r="I454" s="89">
        <f t="shared" si="117"/>
        <v>0</v>
      </c>
      <c r="J454" s="116"/>
      <c r="K454" s="3">
        <f t="shared" si="118"/>
        <v>0</v>
      </c>
      <c r="L454" s="3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 ht="15.75" customHeight="1">
      <c r="A455" s="31"/>
      <c r="B455" s="89"/>
      <c r="C455" s="89"/>
      <c r="D455" s="95">
        <f t="shared" si="115"/>
        <v>0</v>
      </c>
      <c r="E455" s="95">
        <f>B455*A442</f>
        <v>0</v>
      </c>
      <c r="F455" s="18">
        <f t="shared" si="116"/>
        <v>0</v>
      </c>
      <c r="G455" s="87"/>
      <c r="H455" s="18"/>
      <c r="I455" s="89">
        <f t="shared" si="117"/>
        <v>0</v>
      </c>
      <c r="J455" s="118"/>
      <c r="K455" s="3">
        <f t="shared" si="118"/>
        <v>0</v>
      </c>
      <c r="L455" s="3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 ht="15.75" customHeight="1">
      <c r="A456" s="31"/>
      <c r="B456" s="89"/>
      <c r="C456" s="89"/>
      <c r="D456" s="18">
        <f t="shared" si="115"/>
        <v>0</v>
      </c>
      <c r="E456" s="18">
        <f>B456*A442</f>
        <v>0</v>
      </c>
      <c r="F456" s="18">
        <f t="shared" si="116"/>
        <v>0</v>
      </c>
      <c r="G456" s="143">
        <f>F458/A442</f>
        <v>0</v>
      </c>
      <c r="H456" s="18"/>
      <c r="I456" s="89">
        <f t="shared" si="117"/>
        <v>0</v>
      </c>
      <c r="J456" s="3"/>
      <c r="K456" s="3">
        <f t="shared" si="118"/>
        <v>0</v>
      </c>
      <c r="L456" s="3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 ht="15.75" customHeight="1">
      <c r="A457" s="31"/>
      <c r="B457" s="89"/>
      <c r="C457" s="89"/>
      <c r="D457" s="18">
        <f t="shared" si="115"/>
        <v>0</v>
      </c>
      <c r="E457" s="18">
        <f>B457*A442</f>
        <v>0</v>
      </c>
      <c r="F457" s="18">
        <f t="shared" si="116"/>
        <v>0</v>
      </c>
      <c r="G457" s="142"/>
      <c r="H457" s="18"/>
      <c r="I457" s="89">
        <f t="shared" si="117"/>
        <v>0</v>
      </c>
      <c r="J457" s="3"/>
      <c r="K457" s="3">
        <f t="shared" si="118"/>
        <v>0</v>
      </c>
      <c r="L457" s="3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 ht="15.75" customHeight="1">
      <c r="A458" s="4" t="s">
        <v>495</v>
      </c>
      <c r="B458" s="97">
        <f>SUM(B444:B457)</f>
        <v>0</v>
      </c>
      <c r="C458" s="96"/>
      <c r="D458" s="97">
        <f t="shared" ref="D458:F458" si="119">SUM(D444:D457)</f>
        <v>0</v>
      </c>
      <c r="E458" s="97">
        <f t="shared" si="119"/>
        <v>0</v>
      </c>
      <c r="F458" s="97">
        <f t="shared" si="119"/>
        <v>0</v>
      </c>
      <c r="G458" s="87"/>
      <c r="H458" s="96"/>
      <c r="I458" s="97">
        <f t="shared" ref="I458:L458" si="120">SUM(I444:I457)</f>
        <v>0</v>
      </c>
      <c r="J458" s="98">
        <f t="shared" si="120"/>
        <v>0</v>
      </c>
      <c r="K458" s="98">
        <f t="shared" si="120"/>
        <v>0</v>
      </c>
      <c r="L458" s="98">
        <f t="shared" si="120"/>
        <v>0</v>
      </c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 ht="15.75" customHeight="1">
      <c r="A459" s="8"/>
      <c r="B459" s="100"/>
      <c r="C459" s="100"/>
      <c r="D459" s="100"/>
      <c r="E459" s="100"/>
      <c r="F459" s="100"/>
      <c r="G459" s="100"/>
      <c r="H459" s="100"/>
      <c r="I459" s="101" t="s">
        <v>496</v>
      </c>
      <c r="J459" s="100"/>
      <c r="K459" s="100"/>
      <c r="L459" s="101" t="s">
        <v>497</v>
      </c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 ht="15.75" customHeight="1">
      <c r="A460" s="8"/>
      <c r="B460" s="100"/>
      <c r="C460" s="100"/>
      <c r="D460" s="100"/>
      <c r="E460" s="100"/>
      <c r="F460" s="100"/>
      <c r="G460" s="100"/>
      <c r="H460" s="100"/>
      <c r="I460" s="104">
        <f>G456*A442</f>
        <v>0</v>
      </c>
      <c r="J460" s="100"/>
      <c r="K460" s="100"/>
      <c r="L460" s="104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 ht="15.75" customHeight="1">
      <c r="A463" s="66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6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 ht="15.75" customHeight="1">
      <c r="A464" s="78" t="s">
        <v>478</v>
      </c>
      <c r="B464" s="79" t="s">
        <v>479</v>
      </c>
      <c r="C464" s="75"/>
      <c r="D464" s="76"/>
      <c r="E464" s="80" t="s">
        <v>480</v>
      </c>
      <c r="F464" s="75"/>
      <c r="G464" s="76"/>
      <c r="H464" s="79" t="s">
        <v>481</v>
      </c>
      <c r="I464" s="75"/>
      <c r="J464" s="75"/>
      <c r="K464" s="75"/>
      <c r="L464" s="76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 ht="15.75" customHeight="1">
      <c r="A465" s="177">
        <v>4.0</v>
      </c>
      <c r="B465" s="82" t="s">
        <v>482</v>
      </c>
      <c r="C465" s="82" t="s">
        <v>483</v>
      </c>
      <c r="D465" s="82" t="s">
        <v>484</v>
      </c>
      <c r="E465" s="82" t="s">
        <v>485</v>
      </c>
      <c r="F465" s="82" t="s">
        <v>484</v>
      </c>
      <c r="G465" s="82" t="s">
        <v>524</v>
      </c>
      <c r="H465" s="82" t="s">
        <v>486</v>
      </c>
      <c r="I465" s="82" t="s">
        <v>487</v>
      </c>
      <c r="J465" s="147" t="s">
        <v>488</v>
      </c>
      <c r="K465" s="85" t="s">
        <v>489</v>
      </c>
      <c r="L465" s="85" t="s">
        <v>490</v>
      </c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 ht="15.75" customHeight="1">
      <c r="A466" s="86" t="s">
        <v>491</v>
      </c>
      <c r="B466" s="87"/>
      <c r="C466" s="87"/>
      <c r="D466" s="87"/>
      <c r="E466" s="87"/>
      <c r="F466" s="87"/>
      <c r="G466" s="87"/>
      <c r="H466" s="87"/>
      <c r="I466" s="87"/>
      <c r="J466" s="115"/>
      <c r="K466" s="87"/>
      <c r="L466" s="8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 ht="15.75" customHeight="1">
      <c r="A467" s="2"/>
      <c r="B467" s="89"/>
      <c r="C467" s="89"/>
      <c r="D467" s="18">
        <f t="shared" ref="D467:D480" si="121">C467*B467</f>
        <v>0</v>
      </c>
      <c r="E467" s="18">
        <f>B467*A465</f>
        <v>0</v>
      </c>
      <c r="F467" s="18">
        <f t="shared" ref="F467:F480" si="122">E467*C467</f>
        <v>0</v>
      </c>
      <c r="G467" s="140">
        <v>0.0</v>
      </c>
      <c r="H467" s="18"/>
      <c r="I467" s="89">
        <f t="shared" ref="I467:I480" si="123">H467*E467</f>
        <v>0</v>
      </c>
      <c r="J467" s="116"/>
      <c r="K467" s="3">
        <f t="shared" ref="K467:K480" si="124">J467*I467</f>
        <v>0</v>
      </c>
      <c r="L467" s="3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 ht="15.75" customHeight="1">
      <c r="A468" s="2"/>
      <c r="B468" s="89"/>
      <c r="C468" s="89"/>
      <c r="D468" s="18">
        <f t="shared" si="121"/>
        <v>0</v>
      </c>
      <c r="E468" s="18">
        <f>B468*A465</f>
        <v>0</v>
      </c>
      <c r="F468" s="18">
        <f t="shared" si="122"/>
        <v>0</v>
      </c>
      <c r="G468" s="87"/>
      <c r="H468" s="18"/>
      <c r="I468" s="89">
        <f t="shared" si="123"/>
        <v>0</v>
      </c>
      <c r="J468" s="116"/>
      <c r="K468" s="3">
        <f t="shared" si="124"/>
        <v>0</v>
      </c>
      <c r="L468" s="3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 ht="15.75" customHeight="1">
      <c r="A469" s="2"/>
      <c r="B469" s="18"/>
      <c r="C469" s="18"/>
      <c r="D469" s="18">
        <f t="shared" si="121"/>
        <v>0</v>
      </c>
      <c r="E469" s="18">
        <f>B469*A465</f>
        <v>0</v>
      </c>
      <c r="F469" s="18">
        <f t="shared" si="122"/>
        <v>0</v>
      </c>
      <c r="G469" s="148" t="s">
        <v>527</v>
      </c>
      <c r="H469" s="18"/>
      <c r="I469" s="89">
        <f t="shared" si="123"/>
        <v>0</v>
      </c>
      <c r="J469" s="116"/>
      <c r="K469" s="3">
        <f t="shared" si="124"/>
        <v>0</v>
      </c>
      <c r="L469" s="3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 ht="15.75" customHeight="1">
      <c r="A470" s="2"/>
      <c r="B470" s="18"/>
      <c r="C470" s="18"/>
      <c r="D470" s="18">
        <f t="shared" si="121"/>
        <v>0</v>
      </c>
      <c r="E470" s="18">
        <f>B470*A465</f>
        <v>0</v>
      </c>
      <c r="F470" s="18">
        <f t="shared" si="122"/>
        <v>0</v>
      </c>
      <c r="G470" s="142"/>
      <c r="H470" s="18"/>
      <c r="I470" s="89">
        <f t="shared" si="123"/>
        <v>0</v>
      </c>
      <c r="J470" s="116"/>
      <c r="K470" s="3">
        <f t="shared" si="124"/>
        <v>0</v>
      </c>
      <c r="L470" s="3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 ht="15.75" customHeight="1">
      <c r="A471" s="2"/>
      <c r="B471" s="18"/>
      <c r="C471" s="18"/>
      <c r="D471" s="18">
        <f t="shared" si="121"/>
        <v>0</v>
      </c>
      <c r="E471" s="18">
        <f>B471*A465</f>
        <v>0</v>
      </c>
      <c r="F471" s="18">
        <f t="shared" si="122"/>
        <v>0</v>
      </c>
      <c r="G471" s="142"/>
      <c r="H471" s="18"/>
      <c r="I471" s="89">
        <f t="shared" si="123"/>
        <v>0</v>
      </c>
      <c r="J471" s="116"/>
      <c r="K471" s="3">
        <f t="shared" si="124"/>
        <v>0</v>
      </c>
      <c r="L471" s="3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 ht="15.75" customHeight="1">
      <c r="A472" s="2"/>
      <c r="B472" s="18"/>
      <c r="C472" s="18"/>
      <c r="D472" s="18">
        <f t="shared" si="121"/>
        <v>0</v>
      </c>
      <c r="E472" s="18">
        <f>B472*A465</f>
        <v>0</v>
      </c>
      <c r="F472" s="18">
        <f t="shared" si="122"/>
        <v>0</v>
      </c>
      <c r="G472" s="87"/>
      <c r="H472" s="18"/>
      <c r="I472" s="89">
        <f t="shared" si="123"/>
        <v>0</v>
      </c>
      <c r="J472" s="116"/>
      <c r="K472" s="3">
        <f t="shared" si="124"/>
        <v>0</v>
      </c>
      <c r="L472" s="3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 ht="15.75" customHeight="1">
      <c r="A473" s="2"/>
      <c r="B473" s="18"/>
      <c r="C473" s="18"/>
      <c r="D473" s="18">
        <f t="shared" si="121"/>
        <v>0</v>
      </c>
      <c r="E473" s="18">
        <f>B473*A465</f>
        <v>0</v>
      </c>
      <c r="F473" s="18">
        <f t="shared" si="122"/>
        <v>0</v>
      </c>
      <c r="G473" s="59"/>
      <c r="H473" s="18"/>
      <c r="I473" s="89">
        <f t="shared" si="123"/>
        <v>0</v>
      </c>
      <c r="J473" s="116"/>
      <c r="K473" s="3">
        <f t="shared" si="124"/>
        <v>0</v>
      </c>
      <c r="L473" s="3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 ht="15.75" customHeight="1">
      <c r="A474" s="2"/>
      <c r="B474" s="89"/>
      <c r="C474" s="89"/>
      <c r="D474" s="18">
        <f t="shared" si="121"/>
        <v>0</v>
      </c>
      <c r="E474" s="18">
        <f>B474*A465</f>
        <v>0</v>
      </c>
      <c r="F474" s="18">
        <f t="shared" si="122"/>
        <v>0</v>
      </c>
      <c r="G474" s="148" t="s">
        <v>528</v>
      </c>
      <c r="H474" s="18"/>
      <c r="I474" s="89">
        <f t="shared" si="123"/>
        <v>0</v>
      </c>
      <c r="J474" s="116"/>
      <c r="K474" s="3">
        <f t="shared" si="124"/>
        <v>0</v>
      </c>
      <c r="L474" s="3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 ht="15.75" customHeight="1">
      <c r="A475" s="2"/>
      <c r="B475" s="89"/>
      <c r="C475" s="89"/>
      <c r="D475" s="18">
        <f t="shared" si="121"/>
        <v>0</v>
      </c>
      <c r="E475" s="18">
        <f>B475*A465</f>
        <v>0</v>
      </c>
      <c r="F475" s="18">
        <f t="shared" si="122"/>
        <v>0</v>
      </c>
      <c r="G475" s="142"/>
      <c r="H475" s="18"/>
      <c r="I475" s="89">
        <f t="shared" si="123"/>
        <v>0</v>
      </c>
      <c r="J475" s="116"/>
      <c r="K475" s="3">
        <f t="shared" si="124"/>
        <v>0</v>
      </c>
      <c r="L475" s="3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 ht="15.75" customHeight="1">
      <c r="A476" s="1"/>
      <c r="B476" s="89"/>
      <c r="C476" s="89"/>
      <c r="D476" s="18">
        <f t="shared" si="121"/>
        <v>0</v>
      </c>
      <c r="E476" s="18">
        <f>B476*A465</f>
        <v>0</v>
      </c>
      <c r="F476" s="18">
        <f t="shared" si="122"/>
        <v>0</v>
      </c>
      <c r="G476" s="142"/>
      <c r="H476" s="18"/>
      <c r="I476" s="89">
        <f t="shared" si="123"/>
        <v>0</v>
      </c>
      <c r="J476" s="116"/>
      <c r="K476" s="3">
        <f t="shared" si="124"/>
        <v>0</v>
      </c>
      <c r="L476" s="3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 ht="15.75" customHeight="1">
      <c r="A477" s="1"/>
      <c r="B477" s="89"/>
      <c r="C477" s="89"/>
      <c r="D477" s="18">
        <f t="shared" si="121"/>
        <v>0</v>
      </c>
      <c r="E477" s="18">
        <f>B477*A465</f>
        <v>0</v>
      </c>
      <c r="F477" s="18">
        <f t="shared" si="122"/>
        <v>0</v>
      </c>
      <c r="G477" s="142"/>
      <c r="H477" s="18"/>
      <c r="I477" s="89">
        <f t="shared" si="123"/>
        <v>0</v>
      </c>
      <c r="J477" s="116"/>
      <c r="K477" s="3">
        <f t="shared" si="124"/>
        <v>0</v>
      </c>
      <c r="L477" s="3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 ht="15.75" customHeight="1">
      <c r="A478" s="31"/>
      <c r="B478" s="89"/>
      <c r="C478" s="89"/>
      <c r="D478" s="95">
        <f t="shared" si="121"/>
        <v>0</v>
      </c>
      <c r="E478" s="95">
        <f>B478*A465</f>
        <v>0</v>
      </c>
      <c r="F478" s="18">
        <f t="shared" si="122"/>
        <v>0</v>
      </c>
      <c r="G478" s="87"/>
      <c r="H478" s="18"/>
      <c r="I478" s="89">
        <f t="shared" si="123"/>
        <v>0</v>
      </c>
      <c r="J478" s="118"/>
      <c r="K478" s="3">
        <f t="shared" si="124"/>
        <v>0</v>
      </c>
      <c r="L478" s="3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 ht="15.75" customHeight="1">
      <c r="A479" s="31"/>
      <c r="B479" s="89"/>
      <c r="C479" s="89"/>
      <c r="D479" s="18">
        <f t="shared" si="121"/>
        <v>0</v>
      </c>
      <c r="E479" s="18">
        <f>B479*A465</f>
        <v>0</v>
      </c>
      <c r="F479" s="18">
        <f t="shared" si="122"/>
        <v>0</v>
      </c>
      <c r="G479" s="143">
        <f>F481/A465</f>
        <v>0</v>
      </c>
      <c r="H479" s="18"/>
      <c r="I479" s="89">
        <f t="shared" si="123"/>
        <v>0</v>
      </c>
      <c r="J479" s="3"/>
      <c r="K479" s="3">
        <f t="shared" si="124"/>
        <v>0</v>
      </c>
      <c r="L479" s="3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 ht="15.75" customHeight="1">
      <c r="A480" s="31"/>
      <c r="B480" s="89"/>
      <c r="C480" s="89"/>
      <c r="D480" s="18">
        <f t="shared" si="121"/>
        <v>0</v>
      </c>
      <c r="E480" s="18">
        <f>B480*A465</f>
        <v>0</v>
      </c>
      <c r="F480" s="18">
        <f t="shared" si="122"/>
        <v>0</v>
      </c>
      <c r="G480" s="142"/>
      <c r="H480" s="18"/>
      <c r="I480" s="89">
        <f t="shared" si="123"/>
        <v>0</v>
      </c>
      <c r="J480" s="3"/>
      <c r="K480" s="3">
        <f t="shared" si="124"/>
        <v>0</v>
      </c>
      <c r="L480" s="3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 ht="15.75" customHeight="1">
      <c r="A481" s="4" t="s">
        <v>495</v>
      </c>
      <c r="B481" s="97">
        <f>SUM(B467:B480)</f>
        <v>0</v>
      </c>
      <c r="C481" s="96"/>
      <c r="D481" s="97">
        <f t="shared" ref="D481:F481" si="125">SUM(D467:D480)</f>
        <v>0</v>
      </c>
      <c r="E481" s="97">
        <f t="shared" si="125"/>
        <v>0</v>
      </c>
      <c r="F481" s="97">
        <f t="shared" si="125"/>
        <v>0</v>
      </c>
      <c r="G481" s="87"/>
      <c r="H481" s="96"/>
      <c r="I481" s="97">
        <f t="shared" ref="I481:L481" si="126">SUM(I467:I480)</f>
        <v>0</v>
      </c>
      <c r="J481" s="98">
        <f t="shared" si="126"/>
        <v>0</v>
      </c>
      <c r="K481" s="98">
        <f t="shared" si="126"/>
        <v>0</v>
      </c>
      <c r="L481" s="98">
        <f t="shared" si="126"/>
        <v>0</v>
      </c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 ht="15.75" customHeight="1">
      <c r="A482" s="8"/>
      <c r="B482" s="100"/>
      <c r="C482" s="100"/>
      <c r="D482" s="100"/>
      <c r="E482" s="100"/>
      <c r="F482" s="100"/>
      <c r="G482" s="100"/>
      <c r="H482" s="100"/>
      <c r="I482" s="101" t="s">
        <v>496</v>
      </c>
      <c r="J482" s="100"/>
      <c r="K482" s="100"/>
      <c r="L482" s="101" t="s">
        <v>497</v>
      </c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 ht="15.75" customHeight="1">
      <c r="A483" s="8"/>
      <c r="B483" s="100"/>
      <c r="C483" s="100"/>
      <c r="D483" s="100"/>
      <c r="E483" s="100"/>
      <c r="F483" s="100"/>
      <c r="G483" s="100"/>
      <c r="H483" s="100"/>
      <c r="I483" s="104">
        <f>G479*A465</f>
        <v>0</v>
      </c>
      <c r="J483" s="100"/>
      <c r="K483" s="100"/>
      <c r="L483" s="104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 ht="15.75" customHeight="1">
      <c r="A486" s="78" t="s">
        <v>478</v>
      </c>
      <c r="B486" s="79" t="s">
        <v>479</v>
      </c>
      <c r="C486" s="75"/>
      <c r="D486" s="76"/>
      <c r="E486" s="80" t="s">
        <v>480</v>
      </c>
      <c r="F486" s="75"/>
      <c r="G486" s="76"/>
      <c r="H486" s="79" t="s">
        <v>481</v>
      </c>
      <c r="I486" s="75"/>
      <c r="J486" s="75"/>
      <c r="K486" s="75"/>
      <c r="L486" s="76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 ht="15.75" customHeight="1">
      <c r="A487" s="177">
        <v>4.0</v>
      </c>
      <c r="B487" s="82" t="s">
        <v>482</v>
      </c>
      <c r="C487" s="82" t="s">
        <v>483</v>
      </c>
      <c r="D487" s="82" t="s">
        <v>484</v>
      </c>
      <c r="E487" s="82" t="s">
        <v>485</v>
      </c>
      <c r="F487" s="82" t="s">
        <v>484</v>
      </c>
      <c r="G487" s="82" t="s">
        <v>524</v>
      </c>
      <c r="H487" s="82" t="s">
        <v>486</v>
      </c>
      <c r="I487" s="82" t="s">
        <v>487</v>
      </c>
      <c r="J487" s="147" t="s">
        <v>488</v>
      </c>
      <c r="K487" s="85" t="s">
        <v>489</v>
      </c>
      <c r="L487" s="85" t="s">
        <v>490</v>
      </c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 ht="15.75" customHeight="1">
      <c r="A488" s="86" t="s">
        <v>491</v>
      </c>
      <c r="B488" s="87"/>
      <c r="C488" s="87"/>
      <c r="D488" s="87"/>
      <c r="E488" s="87"/>
      <c r="F488" s="87"/>
      <c r="G488" s="87"/>
      <c r="H488" s="87"/>
      <c r="I488" s="87"/>
      <c r="J488" s="115"/>
      <c r="K488" s="87"/>
      <c r="L488" s="8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 ht="15.75" customHeight="1">
      <c r="A489" s="2"/>
      <c r="B489" s="89"/>
      <c r="C489" s="89"/>
      <c r="D489" s="18">
        <f t="shared" ref="D489:D502" si="127">C489*B489</f>
        <v>0</v>
      </c>
      <c r="E489" s="18">
        <f>B489*A487</f>
        <v>0</v>
      </c>
      <c r="F489" s="18">
        <f t="shared" ref="F489:F502" si="128">E489*C489</f>
        <v>0</v>
      </c>
      <c r="G489" s="140">
        <v>0.0</v>
      </c>
      <c r="H489" s="18"/>
      <c r="I489" s="89">
        <f t="shared" ref="I489:I502" si="129">H489*E489</f>
        <v>0</v>
      </c>
      <c r="J489" s="116"/>
      <c r="K489" s="3">
        <f t="shared" ref="K489:K502" si="130">J489*I489</f>
        <v>0</v>
      </c>
      <c r="L489" s="3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 ht="15.75" customHeight="1">
      <c r="A490" s="2"/>
      <c r="B490" s="89"/>
      <c r="C490" s="89"/>
      <c r="D490" s="18">
        <f t="shared" si="127"/>
        <v>0</v>
      </c>
      <c r="E490" s="18">
        <f>B490*A487</f>
        <v>0</v>
      </c>
      <c r="F490" s="18">
        <f t="shared" si="128"/>
        <v>0</v>
      </c>
      <c r="G490" s="87"/>
      <c r="H490" s="18"/>
      <c r="I490" s="89">
        <f t="shared" si="129"/>
        <v>0</v>
      </c>
      <c r="J490" s="116"/>
      <c r="K490" s="3">
        <f t="shared" si="130"/>
        <v>0</v>
      </c>
      <c r="L490" s="3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 ht="15.75" customHeight="1">
      <c r="A491" s="2"/>
      <c r="B491" s="18"/>
      <c r="C491" s="18"/>
      <c r="D491" s="18">
        <f t="shared" si="127"/>
        <v>0</v>
      </c>
      <c r="E491" s="18">
        <f>B491*A487</f>
        <v>0</v>
      </c>
      <c r="F491" s="18">
        <f t="shared" si="128"/>
        <v>0</v>
      </c>
      <c r="G491" s="148" t="s">
        <v>527</v>
      </c>
      <c r="H491" s="18"/>
      <c r="I491" s="89">
        <f t="shared" si="129"/>
        <v>0</v>
      </c>
      <c r="J491" s="116"/>
      <c r="K491" s="3">
        <f t="shared" si="130"/>
        <v>0</v>
      </c>
      <c r="L491" s="3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 ht="15.75" customHeight="1">
      <c r="A492" s="2"/>
      <c r="B492" s="18"/>
      <c r="C492" s="18"/>
      <c r="D492" s="18">
        <f t="shared" si="127"/>
        <v>0</v>
      </c>
      <c r="E492" s="18">
        <f>B492*A487</f>
        <v>0</v>
      </c>
      <c r="F492" s="18">
        <f t="shared" si="128"/>
        <v>0</v>
      </c>
      <c r="G492" s="142"/>
      <c r="H492" s="18"/>
      <c r="I492" s="89">
        <f t="shared" si="129"/>
        <v>0</v>
      </c>
      <c r="J492" s="116"/>
      <c r="K492" s="3">
        <f t="shared" si="130"/>
        <v>0</v>
      </c>
      <c r="L492" s="3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 ht="15.75" customHeight="1">
      <c r="A493" s="2"/>
      <c r="B493" s="18"/>
      <c r="C493" s="18"/>
      <c r="D493" s="18">
        <f t="shared" si="127"/>
        <v>0</v>
      </c>
      <c r="E493" s="18">
        <f>B493*A487</f>
        <v>0</v>
      </c>
      <c r="F493" s="18">
        <f t="shared" si="128"/>
        <v>0</v>
      </c>
      <c r="G493" s="142"/>
      <c r="H493" s="18"/>
      <c r="I493" s="89">
        <f t="shared" si="129"/>
        <v>0</v>
      </c>
      <c r="J493" s="116"/>
      <c r="K493" s="3">
        <f t="shared" si="130"/>
        <v>0</v>
      </c>
      <c r="L493" s="3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 ht="15.75" customHeight="1">
      <c r="A494" s="2"/>
      <c r="B494" s="18"/>
      <c r="C494" s="18"/>
      <c r="D494" s="18">
        <f t="shared" si="127"/>
        <v>0</v>
      </c>
      <c r="E494" s="18">
        <f>B494*A487</f>
        <v>0</v>
      </c>
      <c r="F494" s="18">
        <f t="shared" si="128"/>
        <v>0</v>
      </c>
      <c r="G494" s="87"/>
      <c r="H494" s="18"/>
      <c r="I494" s="89">
        <f t="shared" si="129"/>
        <v>0</v>
      </c>
      <c r="J494" s="116"/>
      <c r="K494" s="3">
        <f t="shared" si="130"/>
        <v>0</v>
      </c>
      <c r="L494" s="3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 ht="15.75" customHeight="1">
      <c r="A495" s="2"/>
      <c r="B495" s="18"/>
      <c r="C495" s="18"/>
      <c r="D495" s="18">
        <f t="shared" si="127"/>
        <v>0</v>
      </c>
      <c r="E495" s="18">
        <f>B495*A487</f>
        <v>0</v>
      </c>
      <c r="F495" s="18">
        <f t="shared" si="128"/>
        <v>0</v>
      </c>
      <c r="G495" s="59"/>
      <c r="H495" s="18"/>
      <c r="I495" s="89">
        <f t="shared" si="129"/>
        <v>0</v>
      </c>
      <c r="J495" s="116"/>
      <c r="K495" s="3">
        <f t="shared" si="130"/>
        <v>0</v>
      </c>
      <c r="L495" s="3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 ht="15.75" customHeight="1">
      <c r="A496" s="2"/>
      <c r="B496" s="89"/>
      <c r="C496" s="89"/>
      <c r="D496" s="18">
        <f t="shared" si="127"/>
        <v>0</v>
      </c>
      <c r="E496" s="18">
        <f>B496*A487</f>
        <v>0</v>
      </c>
      <c r="F496" s="18">
        <f t="shared" si="128"/>
        <v>0</v>
      </c>
      <c r="G496" s="148" t="s">
        <v>528</v>
      </c>
      <c r="H496" s="18"/>
      <c r="I496" s="89">
        <f t="shared" si="129"/>
        <v>0</v>
      </c>
      <c r="J496" s="116"/>
      <c r="K496" s="3">
        <f t="shared" si="130"/>
        <v>0</v>
      </c>
      <c r="L496" s="3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 ht="15.75" customHeight="1">
      <c r="A497" s="2"/>
      <c r="B497" s="89"/>
      <c r="C497" s="89"/>
      <c r="D497" s="18">
        <f t="shared" si="127"/>
        <v>0</v>
      </c>
      <c r="E497" s="18">
        <f>B497*A487</f>
        <v>0</v>
      </c>
      <c r="F497" s="18">
        <f t="shared" si="128"/>
        <v>0</v>
      </c>
      <c r="G497" s="142"/>
      <c r="H497" s="18"/>
      <c r="I497" s="89">
        <f t="shared" si="129"/>
        <v>0</v>
      </c>
      <c r="J497" s="116"/>
      <c r="K497" s="3">
        <f t="shared" si="130"/>
        <v>0</v>
      </c>
      <c r="L497" s="3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 ht="15.75" customHeight="1">
      <c r="A498" s="1"/>
      <c r="B498" s="89"/>
      <c r="C498" s="89"/>
      <c r="D498" s="18">
        <f t="shared" si="127"/>
        <v>0</v>
      </c>
      <c r="E498" s="18">
        <f>B498*A487</f>
        <v>0</v>
      </c>
      <c r="F498" s="18">
        <f t="shared" si="128"/>
        <v>0</v>
      </c>
      <c r="G498" s="142"/>
      <c r="H498" s="18"/>
      <c r="I498" s="89">
        <f t="shared" si="129"/>
        <v>0</v>
      </c>
      <c r="J498" s="116"/>
      <c r="K498" s="3">
        <f t="shared" si="130"/>
        <v>0</v>
      </c>
      <c r="L498" s="3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 ht="15.75" customHeight="1">
      <c r="A499" s="1"/>
      <c r="B499" s="89"/>
      <c r="C499" s="89"/>
      <c r="D499" s="18">
        <f t="shared" si="127"/>
        <v>0</v>
      </c>
      <c r="E499" s="18">
        <f>B499*A487</f>
        <v>0</v>
      </c>
      <c r="F499" s="18">
        <f t="shared" si="128"/>
        <v>0</v>
      </c>
      <c r="G499" s="142"/>
      <c r="H499" s="18"/>
      <c r="I499" s="89">
        <f t="shared" si="129"/>
        <v>0</v>
      </c>
      <c r="J499" s="116"/>
      <c r="K499" s="3">
        <f t="shared" si="130"/>
        <v>0</v>
      </c>
      <c r="L499" s="3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 ht="15.75" customHeight="1">
      <c r="A500" s="31"/>
      <c r="B500" s="89"/>
      <c r="C500" s="89"/>
      <c r="D500" s="95">
        <f t="shared" si="127"/>
        <v>0</v>
      </c>
      <c r="E500" s="95">
        <f>B500*A487</f>
        <v>0</v>
      </c>
      <c r="F500" s="18">
        <f t="shared" si="128"/>
        <v>0</v>
      </c>
      <c r="G500" s="87"/>
      <c r="H500" s="18"/>
      <c r="I500" s="89">
        <f t="shared" si="129"/>
        <v>0</v>
      </c>
      <c r="J500" s="118"/>
      <c r="K500" s="3">
        <f t="shared" si="130"/>
        <v>0</v>
      </c>
      <c r="L500" s="3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 ht="15.75" customHeight="1">
      <c r="A501" s="31"/>
      <c r="B501" s="89"/>
      <c r="C501" s="89"/>
      <c r="D501" s="18">
        <f t="shared" si="127"/>
        <v>0</v>
      </c>
      <c r="E501" s="18">
        <f>B501*A487</f>
        <v>0</v>
      </c>
      <c r="F501" s="18">
        <f t="shared" si="128"/>
        <v>0</v>
      </c>
      <c r="G501" s="143">
        <f>F503/A487</f>
        <v>0</v>
      </c>
      <c r="H501" s="18"/>
      <c r="I501" s="89">
        <f t="shared" si="129"/>
        <v>0</v>
      </c>
      <c r="J501" s="3"/>
      <c r="K501" s="3">
        <f t="shared" si="130"/>
        <v>0</v>
      </c>
      <c r="L501" s="3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 ht="15.75" customHeight="1">
      <c r="A502" s="31"/>
      <c r="B502" s="89"/>
      <c r="C502" s="89"/>
      <c r="D502" s="18">
        <f t="shared" si="127"/>
        <v>0</v>
      </c>
      <c r="E502" s="18">
        <f>B502*A487</f>
        <v>0</v>
      </c>
      <c r="F502" s="18">
        <f t="shared" si="128"/>
        <v>0</v>
      </c>
      <c r="G502" s="142"/>
      <c r="H502" s="18"/>
      <c r="I502" s="89">
        <f t="shared" si="129"/>
        <v>0</v>
      </c>
      <c r="J502" s="3"/>
      <c r="K502" s="3">
        <f t="shared" si="130"/>
        <v>0</v>
      </c>
      <c r="L502" s="3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 ht="15.75" customHeight="1">
      <c r="A503" s="4" t="s">
        <v>495</v>
      </c>
      <c r="B503" s="97">
        <f>SUM(B489:B502)</f>
        <v>0</v>
      </c>
      <c r="C503" s="96"/>
      <c r="D503" s="97">
        <f t="shared" ref="D503:F503" si="131">SUM(D489:D502)</f>
        <v>0</v>
      </c>
      <c r="E503" s="97">
        <f t="shared" si="131"/>
        <v>0</v>
      </c>
      <c r="F503" s="97">
        <f t="shared" si="131"/>
        <v>0</v>
      </c>
      <c r="G503" s="87"/>
      <c r="H503" s="96"/>
      <c r="I503" s="97">
        <f t="shared" ref="I503:L503" si="132">SUM(I489:I502)</f>
        <v>0</v>
      </c>
      <c r="J503" s="98">
        <f t="shared" si="132"/>
        <v>0</v>
      </c>
      <c r="K503" s="98">
        <f t="shared" si="132"/>
        <v>0</v>
      </c>
      <c r="L503" s="98">
        <f t="shared" si="132"/>
        <v>0</v>
      </c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 ht="15.75" customHeight="1">
      <c r="A504" s="8"/>
      <c r="B504" s="100"/>
      <c r="C504" s="100"/>
      <c r="D504" s="100"/>
      <c r="E504" s="100"/>
      <c r="F504" s="100"/>
      <c r="G504" s="100"/>
      <c r="H504" s="100"/>
      <c r="I504" s="101" t="s">
        <v>496</v>
      </c>
      <c r="J504" s="100"/>
      <c r="K504" s="100"/>
      <c r="L504" s="101" t="s">
        <v>497</v>
      </c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 ht="15.75" customHeight="1">
      <c r="A505" s="8"/>
      <c r="B505" s="100"/>
      <c r="C505" s="100"/>
      <c r="D505" s="100"/>
      <c r="E505" s="100"/>
      <c r="F505" s="100"/>
      <c r="G505" s="100"/>
      <c r="H505" s="100"/>
      <c r="I505" s="104">
        <f>G501*A487</f>
        <v>0</v>
      </c>
      <c r="J505" s="100"/>
      <c r="K505" s="100"/>
      <c r="L505" s="104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 ht="15.75" customHeight="1">
      <c r="A508" s="66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6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 ht="15.75" customHeight="1">
      <c r="A509" s="78" t="s">
        <v>478</v>
      </c>
      <c r="B509" s="79" t="s">
        <v>479</v>
      </c>
      <c r="C509" s="75"/>
      <c r="D509" s="76"/>
      <c r="E509" s="80" t="s">
        <v>480</v>
      </c>
      <c r="F509" s="75"/>
      <c r="G509" s="76"/>
      <c r="H509" s="79" t="s">
        <v>481</v>
      </c>
      <c r="I509" s="75"/>
      <c r="J509" s="75"/>
      <c r="K509" s="75"/>
      <c r="L509" s="76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 ht="15.75" customHeight="1">
      <c r="A510" s="177">
        <v>4.0</v>
      </c>
      <c r="B510" s="82" t="s">
        <v>482</v>
      </c>
      <c r="C510" s="82" t="s">
        <v>483</v>
      </c>
      <c r="D510" s="82" t="s">
        <v>484</v>
      </c>
      <c r="E510" s="82" t="s">
        <v>485</v>
      </c>
      <c r="F510" s="82" t="s">
        <v>484</v>
      </c>
      <c r="G510" s="82" t="s">
        <v>524</v>
      </c>
      <c r="H510" s="82" t="s">
        <v>486</v>
      </c>
      <c r="I510" s="82" t="s">
        <v>487</v>
      </c>
      <c r="J510" s="147" t="s">
        <v>488</v>
      </c>
      <c r="K510" s="85" t="s">
        <v>489</v>
      </c>
      <c r="L510" s="85" t="s">
        <v>490</v>
      </c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 ht="15.75" customHeight="1">
      <c r="A511" s="86" t="s">
        <v>491</v>
      </c>
      <c r="B511" s="87"/>
      <c r="C511" s="87"/>
      <c r="D511" s="87"/>
      <c r="E511" s="87"/>
      <c r="F511" s="87"/>
      <c r="G511" s="87"/>
      <c r="H511" s="87"/>
      <c r="I511" s="87"/>
      <c r="J511" s="115"/>
      <c r="K511" s="87"/>
      <c r="L511" s="8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 ht="15.75" customHeight="1">
      <c r="A512" s="2"/>
      <c r="B512" s="89"/>
      <c r="C512" s="89"/>
      <c r="D512" s="18">
        <f t="shared" ref="D512:D525" si="133">C512*B512</f>
        <v>0</v>
      </c>
      <c r="E512" s="18">
        <f>B512*A510</f>
        <v>0</v>
      </c>
      <c r="F512" s="18">
        <f t="shared" ref="F512:F525" si="134">E512*C512</f>
        <v>0</v>
      </c>
      <c r="G512" s="140">
        <v>0.0</v>
      </c>
      <c r="H512" s="18"/>
      <c r="I512" s="89">
        <f t="shared" ref="I512:I525" si="135">H512*E512</f>
        <v>0</v>
      </c>
      <c r="J512" s="116"/>
      <c r="K512" s="3">
        <f t="shared" ref="K512:K525" si="136">J512*I512</f>
        <v>0</v>
      </c>
      <c r="L512" s="3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 ht="15.75" customHeight="1">
      <c r="A513" s="2"/>
      <c r="B513" s="89"/>
      <c r="C513" s="89"/>
      <c r="D513" s="18">
        <f t="shared" si="133"/>
        <v>0</v>
      </c>
      <c r="E513" s="18">
        <f>B513*A510</f>
        <v>0</v>
      </c>
      <c r="F513" s="18">
        <f t="shared" si="134"/>
        <v>0</v>
      </c>
      <c r="G513" s="87"/>
      <c r="H513" s="18"/>
      <c r="I513" s="89">
        <f t="shared" si="135"/>
        <v>0</v>
      </c>
      <c r="J513" s="116"/>
      <c r="K513" s="3">
        <f t="shared" si="136"/>
        <v>0</v>
      </c>
      <c r="L513" s="3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 ht="15.75" customHeight="1">
      <c r="A514" s="2"/>
      <c r="B514" s="18"/>
      <c r="C514" s="18"/>
      <c r="D514" s="18">
        <f t="shared" si="133"/>
        <v>0</v>
      </c>
      <c r="E514" s="18">
        <f>B514*A510</f>
        <v>0</v>
      </c>
      <c r="F514" s="18">
        <f t="shared" si="134"/>
        <v>0</v>
      </c>
      <c r="G514" s="148" t="s">
        <v>527</v>
      </c>
      <c r="H514" s="18"/>
      <c r="I514" s="89">
        <f t="shared" si="135"/>
        <v>0</v>
      </c>
      <c r="J514" s="116"/>
      <c r="K514" s="3">
        <f t="shared" si="136"/>
        <v>0</v>
      </c>
      <c r="L514" s="3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 ht="15.75" customHeight="1">
      <c r="A515" s="2"/>
      <c r="B515" s="18"/>
      <c r="C515" s="18"/>
      <c r="D515" s="18">
        <f t="shared" si="133"/>
        <v>0</v>
      </c>
      <c r="E515" s="18">
        <f>B515*A510</f>
        <v>0</v>
      </c>
      <c r="F515" s="18">
        <f t="shared" si="134"/>
        <v>0</v>
      </c>
      <c r="G515" s="142"/>
      <c r="H515" s="18"/>
      <c r="I515" s="89">
        <f t="shared" si="135"/>
        <v>0</v>
      </c>
      <c r="J515" s="116"/>
      <c r="K515" s="3">
        <f t="shared" si="136"/>
        <v>0</v>
      </c>
      <c r="L515" s="3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 ht="15.75" customHeight="1">
      <c r="A516" s="2"/>
      <c r="B516" s="18"/>
      <c r="C516" s="18"/>
      <c r="D516" s="18">
        <f t="shared" si="133"/>
        <v>0</v>
      </c>
      <c r="E516" s="18">
        <f>B516*A510</f>
        <v>0</v>
      </c>
      <c r="F516" s="18">
        <f t="shared" si="134"/>
        <v>0</v>
      </c>
      <c r="G516" s="142"/>
      <c r="H516" s="18"/>
      <c r="I516" s="89">
        <f t="shared" si="135"/>
        <v>0</v>
      </c>
      <c r="J516" s="116"/>
      <c r="K516" s="3">
        <f t="shared" si="136"/>
        <v>0</v>
      </c>
      <c r="L516" s="3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 ht="15.75" customHeight="1">
      <c r="A517" s="2"/>
      <c r="B517" s="18"/>
      <c r="C517" s="18"/>
      <c r="D517" s="18">
        <f t="shared" si="133"/>
        <v>0</v>
      </c>
      <c r="E517" s="18">
        <f>B517*A510</f>
        <v>0</v>
      </c>
      <c r="F517" s="18">
        <f t="shared" si="134"/>
        <v>0</v>
      </c>
      <c r="G517" s="87"/>
      <c r="H517" s="18"/>
      <c r="I517" s="89">
        <f t="shared" si="135"/>
        <v>0</v>
      </c>
      <c r="J517" s="116"/>
      <c r="K517" s="3">
        <f t="shared" si="136"/>
        <v>0</v>
      </c>
      <c r="L517" s="3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 ht="15.75" customHeight="1">
      <c r="A518" s="2"/>
      <c r="B518" s="18"/>
      <c r="C518" s="18"/>
      <c r="D518" s="18">
        <f t="shared" si="133"/>
        <v>0</v>
      </c>
      <c r="E518" s="18">
        <f>B518*A510</f>
        <v>0</v>
      </c>
      <c r="F518" s="18">
        <f t="shared" si="134"/>
        <v>0</v>
      </c>
      <c r="G518" s="59"/>
      <c r="H518" s="18"/>
      <c r="I518" s="89">
        <f t="shared" si="135"/>
        <v>0</v>
      </c>
      <c r="J518" s="116"/>
      <c r="K518" s="3">
        <f t="shared" si="136"/>
        <v>0</v>
      </c>
      <c r="L518" s="3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 ht="15.75" customHeight="1">
      <c r="A519" s="2"/>
      <c r="B519" s="89"/>
      <c r="C519" s="89"/>
      <c r="D519" s="18">
        <f t="shared" si="133"/>
        <v>0</v>
      </c>
      <c r="E519" s="18">
        <f>B519*A510</f>
        <v>0</v>
      </c>
      <c r="F519" s="18">
        <f t="shared" si="134"/>
        <v>0</v>
      </c>
      <c r="G519" s="148" t="s">
        <v>528</v>
      </c>
      <c r="H519" s="18"/>
      <c r="I519" s="89">
        <f t="shared" si="135"/>
        <v>0</v>
      </c>
      <c r="J519" s="116"/>
      <c r="K519" s="3">
        <f t="shared" si="136"/>
        <v>0</v>
      </c>
      <c r="L519" s="3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 ht="15.75" customHeight="1">
      <c r="A520" s="2"/>
      <c r="B520" s="89"/>
      <c r="C520" s="89"/>
      <c r="D520" s="18">
        <f t="shared" si="133"/>
        <v>0</v>
      </c>
      <c r="E520" s="18">
        <f>B520*A510</f>
        <v>0</v>
      </c>
      <c r="F520" s="18">
        <f t="shared" si="134"/>
        <v>0</v>
      </c>
      <c r="G520" s="142"/>
      <c r="H520" s="18"/>
      <c r="I520" s="89">
        <f t="shared" si="135"/>
        <v>0</v>
      </c>
      <c r="J520" s="116"/>
      <c r="K520" s="3">
        <f t="shared" si="136"/>
        <v>0</v>
      </c>
      <c r="L520" s="3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 ht="15.75" customHeight="1">
      <c r="A521" s="1"/>
      <c r="B521" s="89"/>
      <c r="C521" s="89"/>
      <c r="D521" s="18">
        <f t="shared" si="133"/>
        <v>0</v>
      </c>
      <c r="E521" s="18">
        <f>B521*A510</f>
        <v>0</v>
      </c>
      <c r="F521" s="18">
        <f t="shared" si="134"/>
        <v>0</v>
      </c>
      <c r="G521" s="142"/>
      <c r="H521" s="18"/>
      <c r="I521" s="89">
        <f t="shared" si="135"/>
        <v>0</v>
      </c>
      <c r="J521" s="116"/>
      <c r="K521" s="3">
        <f t="shared" si="136"/>
        <v>0</v>
      </c>
      <c r="L521" s="3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 ht="15.75" customHeight="1">
      <c r="A522" s="1"/>
      <c r="B522" s="89"/>
      <c r="C522" s="89"/>
      <c r="D522" s="18">
        <f t="shared" si="133"/>
        <v>0</v>
      </c>
      <c r="E522" s="18">
        <f>B522*A510</f>
        <v>0</v>
      </c>
      <c r="F522" s="18">
        <f t="shared" si="134"/>
        <v>0</v>
      </c>
      <c r="G522" s="142"/>
      <c r="H522" s="18"/>
      <c r="I522" s="89">
        <f t="shared" si="135"/>
        <v>0</v>
      </c>
      <c r="J522" s="116"/>
      <c r="K522" s="3">
        <f t="shared" si="136"/>
        <v>0</v>
      </c>
      <c r="L522" s="3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 ht="15.75" customHeight="1">
      <c r="A523" s="31"/>
      <c r="B523" s="89"/>
      <c r="C523" s="89"/>
      <c r="D523" s="95">
        <f t="shared" si="133"/>
        <v>0</v>
      </c>
      <c r="E523" s="95">
        <f>B523*A510</f>
        <v>0</v>
      </c>
      <c r="F523" s="18">
        <f t="shared" si="134"/>
        <v>0</v>
      </c>
      <c r="G523" s="87"/>
      <c r="H523" s="18"/>
      <c r="I523" s="89">
        <f t="shared" si="135"/>
        <v>0</v>
      </c>
      <c r="J523" s="118"/>
      <c r="K523" s="3">
        <f t="shared" si="136"/>
        <v>0</v>
      </c>
      <c r="L523" s="3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 ht="15.75" customHeight="1">
      <c r="A524" s="31"/>
      <c r="B524" s="89"/>
      <c r="C524" s="89"/>
      <c r="D524" s="18">
        <f t="shared" si="133"/>
        <v>0</v>
      </c>
      <c r="E524" s="18">
        <f>B524*A510</f>
        <v>0</v>
      </c>
      <c r="F524" s="18">
        <f t="shared" si="134"/>
        <v>0</v>
      </c>
      <c r="G524" s="143">
        <f>F526/A510</f>
        <v>0</v>
      </c>
      <c r="H524" s="18"/>
      <c r="I524" s="89">
        <f t="shared" si="135"/>
        <v>0</v>
      </c>
      <c r="J524" s="3"/>
      <c r="K524" s="3">
        <f t="shared" si="136"/>
        <v>0</v>
      </c>
      <c r="L524" s="3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 ht="15.75" customHeight="1">
      <c r="A525" s="31"/>
      <c r="B525" s="89"/>
      <c r="C525" s="89"/>
      <c r="D525" s="18">
        <f t="shared" si="133"/>
        <v>0</v>
      </c>
      <c r="E525" s="18">
        <f>B525*A510</f>
        <v>0</v>
      </c>
      <c r="F525" s="18">
        <f t="shared" si="134"/>
        <v>0</v>
      </c>
      <c r="G525" s="142"/>
      <c r="H525" s="18"/>
      <c r="I525" s="89">
        <f t="shared" si="135"/>
        <v>0</v>
      </c>
      <c r="J525" s="3"/>
      <c r="K525" s="3">
        <f t="shared" si="136"/>
        <v>0</v>
      </c>
      <c r="L525" s="3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 ht="15.75" customHeight="1">
      <c r="A526" s="4" t="s">
        <v>495</v>
      </c>
      <c r="B526" s="97">
        <f>SUM(B512:B525)</f>
        <v>0</v>
      </c>
      <c r="C526" s="96"/>
      <c r="D526" s="97">
        <f t="shared" ref="D526:F526" si="137">SUM(D512:D525)</f>
        <v>0</v>
      </c>
      <c r="E526" s="97">
        <f t="shared" si="137"/>
        <v>0</v>
      </c>
      <c r="F526" s="97">
        <f t="shared" si="137"/>
        <v>0</v>
      </c>
      <c r="G526" s="87"/>
      <c r="H526" s="96"/>
      <c r="I526" s="97">
        <f t="shared" ref="I526:L526" si="138">SUM(I512:I525)</f>
        <v>0</v>
      </c>
      <c r="J526" s="98">
        <f t="shared" si="138"/>
        <v>0</v>
      </c>
      <c r="K526" s="98">
        <f t="shared" si="138"/>
        <v>0</v>
      </c>
      <c r="L526" s="98">
        <f t="shared" si="138"/>
        <v>0</v>
      </c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 ht="15.75" customHeight="1">
      <c r="A527" s="8"/>
      <c r="B527" s="100"/>
      <c r="C527" s="100"/>
      <c r="D527" s="100"/>
      <c r="E527" s="100"/>
      <c r="F527" s="100"/>
      <c r="G527" s="100"/>
      <c r="H527" s="100"/>
      <c r="I527" s="101" t="s">
        <v>496</v>
      </c>
      <c r="J527" s="100"/>
      <c r="K527" s="100"/>
      <c r="L527" s="101" t="s">
        <v>497</v>
      </c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 ht="15.75" customHeight="1">
      <c r="A528" s="8"/>
      <c r="B528" s="100"/>
      <c r="C528" s="100"/>
      <c r="D528" s="100"/>
      <c r="E528" s="100"/>
      <c r="F528" s="100"/>
      <c r="G528" s="100"/>
      <c r="H528" s="100"/>
      <c r="I528" s="104">
        <f>G524*A510</f>
        <v>0</v>
      </c>
      <c r="J528" s="100"/>
      <c r="K528" s="100"/>
      <c r="L528" s="104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 ht="15.75" customHeight="1">
      <c r="A529" s="8"/>
      <c r="B529" s="100"/>
      <c r="C529" s="100"/>
      <c r="D529" s="100"/>
      <c r="E529" s="100"/>
      <c r="F529" s="100"/>
      <c r="G529" s="100"/>
      <c r="H529" s="100"/>
      <c r="I529" s="107"/>
      <c r="J529" s="100"/>
      <c r="K529" s="100"/>
      <c r="L529" s="10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 ht="15.75" customHeight="1">
      <c r="A531" s="66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6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 ht="15.75" customHeight="1">
      <c r="A532" s="78" t="s">
        <v>478</v>
      </c>
      <c r="B532" s="79" t="s">
        <v>479</v>
      </c>
      <c r="C532" s="75"/>
      <c r="D532" s="76"/>
      <c r="E532" s="80" t="s">
        <v>480</v>
      </c>
      <c r="F532" s="75"/>
      <c r="G532" s="76"/>
      <c r="H532" s="79" t="s">
        <v>481</v>
      </c>
      <c r="I532" s="75"/>
      <c r="J532" s="75"/>
      <c r="K532" s="75"/>
      <c r="L532" s="76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 ht="15.75" customHeight="1">
      <c r="A533" s="177">
        <v>4.0</v>
      </c>
      <c r="B533" s="82" t="s">
        <v>482</v>
      </c>
      <c r="C533" s="82" t="s">
        <v>483</v>
      </c>
      <c r="D533" s="82" t="s">
        <v>484</v>
      </c>
      <c r="E533" s="82" t="s">
        <v>485</v>
      </c>
      <c r="F533" s="82" t="s">
        <v>484</v>
      </c>
      <c r="G533" s="82" t="s">
        <v>524</v>
      </c>
      <c r="H533" s="82" t="s">
        <v>486</v>
      </c>
      <c r="I533" s="82" t="s">
        <v>487</v>
      </c>
      <c r="J533" s="147" t="s">
        <v>488</v>
      </c>
      <c r="K533" s="85" t="s">
        <v>489</v>
      </c>
      <c r="L533" s="85" t="s">
        <v>490</v>
      </c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 ht="15.75" customHeight="1">
      <c r="A534" s="86" t="s">
        <v>491</v>
      </c>
      <c r="B534" s="87"/>
      <c r="C534" s="87"/>
      <c r="D534" s="87"/>
      <c r="E534" s="87"/>
      <c r="F534" s="87"/>
      <c r="G534" s="87"/>
      <c r="H534" s="87"/>
      <c r="I534" s="87"/>
      <c r="J534" s="115"/>
      <c r="K534" s="87"/>
      <c r="L534" s="8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 ht="15.75" customHeight="1">
      <c r="A535" s="2"/>
      <c r="B535" s="89"/>
      <c r="C535" s="89"/>
      <c r="D535" s="18">
        <f t="shared" ref="D535:D548" si="139">C535*B535</f>
        <v>0</v>
      </c>
      <c r="E535" s="18">
        <f>B535*A533</f>
        <v>0</v>
      </c>
      <c r="F535" s="18">
        <f t="shared" ref="F535:F548" si="140">E535*C535</f>
        <v>0</v>
      </c>
      <c r="G535" s="140">
        <v>0.0</v>
      </c>
      <c r="H535" s="18"/>
      <c r="I535" s="89">
        <f t="shared" ref="I535:I548" si="141">H535*E535</f>
        <v>0</v>
      </c>
      <c r="J535" s="116"/>
      <c r="K535" s="3">
        <f t="shared" ref="K535:K548" si="142">J535*I535</f>
        <v>0</v>
      </c>
      <c r="L535" s="3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 ht="15.75" customHeight="1">
      <c r="A536" s="2"/>
      <c r="B536" s="89"/>
      <c r="C536" s="89"/>
      <c r="D536" s="18">
        <f t="shared" si="139"/>
        <v>0</v>
      </c>
      <c r="E536" s="18">
        <f>B536*A533</f>
        <v>0</v>
      </c>
      <c r="F536" s="18">
        <f t="shared" si="140"/>
        <v>0</v>
      </c>
      <c r="G536" s="87"/>
      <c r="H536" s="18"/>
      <c r="I536" s="89">
        <f t="shared" si="141"/>
        <v>0</v>
      </c>
      <c r="J536" s="116"/>
      <c r="K536" s="3">
        <f t="shared" si="142"/>
        <v>0</v>
      </c>
      <c r="L536" s="3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 ht="15.75" customHeight="1">
      <c r="A537" s="2"/>
      <c r="B537" s="18"/>
      <c r="C537" s="18"/>
      <c r="D537" s="18">
        <f t="shared" si="139"/>
        <v>0</v>
      </c>
      <c r="E537" s="18">
        <f>B537*A533</f>
        <v>0</v>
      </c>
      <c r="F537" s="18">
        <f t="shared" si="140"/>
        <v>0</v>
      </c>
      <c r="G537" s="148" t="s">
        <v>527</v>
      </c>
      <c r="H537" s="18"/>
      <c r="I537" s="89">
        <f t="shared" si="141"/>
        <v>0</v>
      </c>
      <c r="J537" s="116"/>
      <c r="K537" s="3">
        <f t="shared" si="142"/>
        <v>0</v>
      </c>
      <c r="L537" s="3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 ht="15.75" customHeight="1">
      <c r="A538" s="2"/>
      <c r="B538" s="18"/>
      <c r="C538" s="18"/>
      <c r="D538" s="18">
        <f t="shared" si="139"/>
        <v>0</v>
      </c>
      <c r="E538" s="18">
        <f>B538*A533</f>
        <v>0</v>
      </c>
      <c r="F538" s="18">
        <f t="shared" si="140"/>
        <v>0</v>
      </c>
      <c r="G538" s="142"/>
      <c r="H538" s="18"/>
      <c r="I538" s="89">
        <f t="shared" si="141"/>
        <v>0</v>
      </c>
      <c r="J538" s="116"/>
      <c r="K538" s="3">
        <f t="shared" si="142"/>
        <v>0</v>
      </c>
      <c r="L538" s="3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 ht="15.75" customHeight="1">
      <c r="A539" s="2"/>
      <c r="B539" s="18"/>
      <c r="C539" s="18"/>
      <c r="D539" s="18">
        <f t="shared" si="139"/>
        <v>0</v>
      </c>
      <c r="E539" s="18">
        <f>B539*A533</f>
        <v>0</v>
      </c>
      <c r="F539" s="18">
        <f t="shared" si="140"/>
        <v>0</v>
      </c>
      <c r="G539" s="142"/>
      <c r="H539" s="18"/>
      <c r="I539" s="89">
        <f t="shared" si="141"/>
        <v>0</v>
      </c>
      <c r="J539" s="116"/>
      <c r="K539" s="3">
        <f t="shared" si="142"/>
        <v>0</v>
      </c>
      <c r="L539" s="3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 ht="15.75" customHeight="1">
      <c r="A540" s="2"/>
      <c r="B540" s="18"/>
      <c r="C540" s="18"/>
      <c r="D540" s="18">
        <f t="shared" si="139"/>
        <v>0</v>
      </c>
      <c r="E540" s="18">
        <f>B540*A533</f>
        <v>0</v>
      </c>
      <c r="F540" s="18">
        <f t="shared" si="140"/>
        <v>0</v>
      </c>
      <c r="G540" s="87"/>
      <c r="H540" s="18"/>
      <c r="I540" s="89">
        <f t="shared" si="141"/>
        <v>0</v>
      </c>
      <c r="J540" s="116"/>
      <c r="K540" s="3">
        <f t="shared" si="142"/>
        <v>0</v>
      </c>
      <c r="L540" s="3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 ht="15.75" customHeight="1">
      <c r="A541" s="2"/>
      <c r="B541" s="18"/>
      <c r="C541" s="18"/>
      <c r="D541" s="18">
        <f t="shared" si="139"/>
        <v>0</v>
      </c>
      <c r="E541" s="18">
        <f>B541*A533</f>
        <v>0</v>
      </c>
      <c r="F541" s="18">
        <f t="shared" si="140"/>
        <v>0</v>
      </c>
      <c r="G541" s="59"/>
      <c r="H541" s="18"/>
      <c r="I541" s="89">
        <f t="shared" si="141"/>
        <v>0</v>
      </c>
      <c r="J541" s="116"/>
      <c r="K541" s="3">
        <f t="shared" si="142"/>
        <v>0</v>
      </c>
      <c r="L541" s="3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 ht="15.75" customHeight="1">
      <c r="A542" s="2"/>
      <c r="B542" s="89"/>
      <c r="C542" s="89"/>
      <c r="D542" s="18">
        <f t="shared" si="139"/>
        <v>0</v>
      </c>
      <c r="E542" s="18">
        <f>B542*A533</f>
        <v>0</v>
      </c>
      <c r="F542" s="18">
        <f t="shared" si="140"/>
        <v>0</v>
      </c>
      <c r="G542" s="148" t="s">
        <v>528</v>
      </c>
      <c r="H542" s="18"/>
      <c r="I542" s="89">
        <f t="shared" si="141"/>
        <v>0</v>
      </c>
      <c r="J542" s="116"/>
      <c r="K542" s="3">
        <f t="shared" si="142"/>
        <v>0</v>
      </c>
      <c r="L542" s="3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 ht="15.75" customHeight="1">
      <c r="A543" s="2"/>
      <c r="B543" s="89"/>
      <c r="C543" s="89"/>
      <c r="D543" s="18">
        <f t="shared" si="139"/>
        <v>0</v>
      </c>
      <c r="E543" s="18">
        <f>B543*A533</f>
        <v>0</v>
      </c>
      <c r="F543" s="18">
        <f t="shared" si="140"/>
        <v>0</v>
      </c>
      <c r="G543" s="142"/>
      <c r="H543" s="18"/>
      <c r="I543" s="89">
        <f t="shared" si="141"/>
        <v>0</v>
      </c>
      <c r="J543" s="116"/>
      <c r="K543" s="3">
        <f t="shared" si="142"/>
        <v>0</v>
      </c>
      <c r="L543" s="3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 ht="15.75" customHeight="1">
      <c r="A544" s="1"/>
      <c r="B544" s="89"/>
      <c r="C544" s="89"/>
      <c r="D544" s="18">
        <f t="shared" si="139"/>
        <v>0</v>
      </c>
      <c r="E544" s="18">
        <f>B544*A533</f>
        <v>0</v>
      </c>
      <c r="F544" s="18">
        <f t="shared" si="140"/>
        <v>0</v>
      </c>
      <c r="G544" s="142"/>
      <c r="H544" s="18"/>
      <c r="I544" s="89">
        <f t="shared" si="141"/>
        <v>0</v>
      </c>
      <c r="J544" s="116"/>
      <c r="K544" s="3">
        <f t="shared" si="142"/>
        <v>0</v>
      </c>
      <c r="L544" s="3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 ht="15.75" customHeight="1">
      <c r="A545" s="1"/>
      <c r="B545" s="89"/>
      <c r="C545" s="89"/>
      <c r="D545" s="18">
        <f t="shared" si="139"/>
        <v>0</v>
      </c>
      <c r="E545" s="18">
        <f>B545*A533</f>
        <v>0</v>
      </c>
      <c r="F545" s="18">
        <f t="shared" si="140"/>
        <v>0</v>
      </c>
      <c r="G545" s="142"/>
      <c r="H545" s="18"/>
      <c r="I545" s="89">
        <f t="shared" si="141"/>
        <v>0</v>
      </c>
      <c r="J545" s="116"/>
      <c r="K545" s="3">
        <f t="shared" si="142"/>
        <v>0</v>
      </c>
      <c r="L545" s="3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 ht="15.75" customHeight="1">
      <c r="A546" s="31"/>
      <c r="B546" s="89"/>
      <c r="C546" s="89"/>
      <c r="D546" s="95">
        <f t="shared" si="139"/>
        <v>0</v>
      </c>
      <c r="E546" s="95">
        <f>B546*A533</f>
        <v>0</v>
      </c>
      <c r="F546" s="18">
        <f t="shared" si="140"/>
        <v>0</v>
      </c>
      <c r="G546" s="87"/>
      <c r="H546" s="18"/>
      <c r="I546" s="89">
        <f t="shared" si="141"/>
        <v>0</v>
      </c>
      <c r="J546" s="118"/>
      <c r="K546" s="3">
        <f t="shared" si="142"/>
        <v>0</v>
      </c>
      <c r="L546" s="3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 ht="15.75" customHeight="1">
      <c r="A547" s="31"/>
      <c r="B547" s="89"/>
      <c r="C547" s="89"/>
      <c r="D547" s="18">
        <f t="shared" si="139"/>
        <v>0</v>
      </c>
      <c r="E547" s="18">
        <f>B547*A533</f>
        <v>0</v>
      </c>
      <c r="F547" s="18">
        <f t="shared" si="140"/>
        <v>0</v>
      </c>
      <c r="G547" s="143">
        <f>F549/A533</f>
        <v>0</v>
      </c>
      <c r="H547" s="18"/>
      <c r="I547" s="89">
        <f t="shared" si="141"/>
        <v>0</v>
      </c>
      <c r="J547" s="3"/>
      <c r="K547" s="3">
        <f t="shared" si="142"/>
        <v>0</v>
      </c>
      <c r="L547" s="3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 ht="15.75" customHeight="1">
      <c r="A548" s="31"/>
      <c r="B548" s="89"/>
      <c r="C548" s="89"/>
      <c r="D548" s="18">
        <f t="shared" si="139"/>
        <v>0</v>
      </c>
      <c r="E548" s="18">
        <f>B548*A533</f>
        <v>0</v>
      </c>
      <c r="F548" s="18">
        <f t="shared" si="140"/>
        <v>0</v>
      </c>
      <c r="G548" s="142"/>
      <c r="H548" s="18"/>
      <c r="I548" s="89">
        <f t="shared" si="141"/>
        <v>0</v>
      </c>
      <c r="J548" s="3"/>
      <c r="K548" s="3">
        <f t="shared" si="142"/>
        <v>0</v>
      </c>
      <c r="L548" s="3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 ht="15.75" customHeight="1">
      <c r="A549" s="4" t="s">
        <v>495</v>
      </c>
      <c r="B549" s="97">
        <f>SUM(B535:B548)</f>
        <v>0</v>
      </c>
      <c r="C549" s="96"/>
      <c r="D549" s="97">
        <f t="shared" ref="D549:F549" si="143">SUM(D535:D548)</f>
        <v>0</v>
      </c>
      <c r="E549" s="97">
        <f t="shared" si="143"/>
        <v>0</v>
      </c>
      <c r="F549" s="97">
        <f t="shared" si="143"/>
        <v>0</v>
      </c>
      <c r="G549" s="87"/>
      <c r="H549" s="96"/>
      <c r="I549" s="97">
        <f t="shared" ref="I549:L549" si="144">SUM(I535:I548)</f>
        <v>0</v>
      </c>
      <c r="J549" s="98">
        <f t="shared" si="144"/>
        <v>0</v>
      </c>
      <c r="K549" s="98">
        <f t="shared" si="144"/>
        <v>0</v>
      </c>
      <c r="L549" s="98">
        <f t="shared" si="144"/>
        <v>0</v>
      </c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 ht="15.75" customHeight="1">
      <c r="A550" s="8"/>
      <c r="B550" s="100"/>
      <c r="C550" s="100"/>
      <c r="D550" s="100"/>
      <c r="E550" s="100"/>
      <c r="F550" s="100"/>
      <c r="G550" s="100"/>
      <c r="H550" s="100"/>
      <c r="I550" s="101" t="s">
        <v>496</v>
      </c>
      <c r="J550" s="100"/>
      <c r="K550" s="100"/>
      <c r="L550" s="101" t="s">
        <v>497</v>
      </c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 ht="15.75" customHeight="1">
      <c r="A551" s="8"/>
      <c r="B551" s="100"/>
      <c r="C551" s="100"/>
      <c r="D551" s="100"/>
      <c r="E551" s="100"/>
      <c r="F551" s="100"/>
      <c r="G551" s="100"/>
      <c r="H551" s="100"/>
      <c r="I551" s="104">
        <f>G547*A533</f>
        <v>0</v>
      </c>
      <c r="J551" s="100"/>
      <c r="K551" s="100"/>
      <c r="L551" s="104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 ht="15.75" customHeight="1">
      <c r="A554" s="66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6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 ht="15.75" customHeight="1">
      <c r="A555" s="78" t="s">
        <v>478</v>
      </c>
      <c r="B555" s="79" t="s">
        <v>479</v>
      </c>
      <c r="C555" s="75"/>
      <c r="D555" s="76"/>
      <c r="E555" s="80" t="s">
        <v>480</v>
      </c>
      <c r="F555" s="75"/>
      <c r="G555" s="76"/>
      <c r="H555" s="79" t="s">
        <v>481</v>
      </c>
      <c r="I555" s="75"/>
      <c r="J555" s="75"/>
      <c r="K555" s="75"/>
      <c r="L555" s="76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 ht="15.75" customHeight="1">
      <c r="A556" s="177">
        <v>4.0</v>
      </c>
      <c r="B556" s="82" t="s">
        <v>482</v>
      </c>
      <c r="C556" s="82" t="s">
        <v>483</v>
      </c>
      <c r="D556" s="82" t="s">
        <v>484</v>
      </c>
      <c r="E556" s="82" t="s">
        <v>485</v>
      </c>
      <c r="F556" s="82" t="s">
        <v>484</v>
      </c>
      <c r="G556" s="82" t="s">
        <v>524</v>
      </c>
      <c r="H556" s="82" t="s">
        <v>486</v>
      </c>
      <c r="I556" s="82" t="s">
        <v>487</v>
      </c>
      <c r="J556" s="147" t="s">
        <v>488</v>
      </c>
      <c r="K556" s="85" t="s">
        <v>489</v>
      </c>
      <c r="L556" s="85" t="s">
        <v>490</v>
      </c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 ht="15.75" customHeight="1">
      <c r="A557" s="86" t="s">
        <v>491</v>
      </c>
      <c r="B557" s="87"/>
      <c r="C557" s="87"/>
      <c r="D557" s="87"/>
      <c r="E557" s="87"/>
      <c r="F557" s="87"/>
      <c r="G557" s="87"/>
      <c r="H557" s="87"/>
      <c r="I557" s="87"/>
      <c r="J557" s="115"/>
      <c r="K557" s="87"/>
      <c r="L557" s="8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 ht="15.75" customHeight="1">
      <c r="A558" s="2"/>
      <c r="B558" s="89"/>
      <c r="C558" s="89"/>
      <c r="D558" s="18">
        <f t="shared" ref="D558:D571" si="145">C558*B558</f>
        <v>0</v>
      </c>
      <c r="E558" s="18">
        <f>B558*A556</f>
        <v>0</v>
      </c>
      <c r="F558" s="18">
        <f t="shared" ref="F558:F571" si="146">E558*C558</f>
        <v>0</v>
      </c>
      <c r="G558" s="140">
        <v>0.0</v>
      </c>
      <c r="H558" s="18"/>
      <c r="I558" s="89">
        <f t="shared" ref="I558:I571" si="147">H558*E558</f>
        <v>0</v>
      </c>
      <c r="J558" s="116"/>
      <c r="K558" s="3">
        <f t="shared" ref="K558:K571" si="148">J558*I558</f>
        <v>0</v>
      </c>
      <c r="L558" s="3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 ht="15.75" customHeight="1">
      <c r="A559" s="2"/>
      <c r="B559" s="89"/>
      <c r="C559" s="89"/>
      <c r="D559" s="18">
        <f t="shared" si="145"/>
        <v>0</v>
      </c>
      <c r="E559" s="18">
        <f>B559*A556</f>
        <v>0</v>
      </c>
      <c r="F559" s="18">
        <f t="shared" si="146"/>
        <v>0</v>
      </c>
      <c r="G559" s="87"/>
      <c r="H559" s="18"/>
      <c r="I559" s="89">
        <f t="shared" si="147"/>
        <v>0</v>
      </c>
      <c r="J559" s="116"/>
      <c r="K559" s="3">
        <f t="shared" si="148"/>
        <v>0</v>
      </c>
      <c r="L559" s="3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 ht="15.75" customHeight="1">
      <c r="A560" s="2"/>
      <c r="B560" s="18"/>
      <c r="C560" s="18"/>
      <c r="D560" s="18">
        <f t="shared" si="145"/>
        <v>0</v>
      </c>
      <c r="E560" s="18">
        <f>B560*A556</f>
        <v>0</v>
      </c>
      <c r="F560" s="18">
        <f t="shared" si="146"/>
        <v>0</v>
      </c>
      <c r="G560" s="148" t="s">
        <v>527</v>
      </c>
      <c r="H560" s="18"/>
      <c r="I560" s="89">
        <f t="shared" si="147"/>
        <v>0</v>
      </c>
      <c r="J560" s="116"/>
      <c r="K560" s="3">
        <f t="shared" si="148"/>
        <v>0</v>
      </c>
      <c r="L560" s="3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 ht="15.75" customHeight="1">
      <c r="A561" s="2"/>
      <c r="B561" s="18"/>
      <c r="C561" s="18"/>
      <c r="D561" s="18">
        <f t="shared" si="145"/>
        <v>0</v>
      </c>
      <c r="E561" s="18">
        <f>B561*A556</f>
        <v>0</v>
      </c>
      <c r="F561" s="18">
        <f t="shared" si="146"/>
        <v>0</v>
      </c>
      <c r="G561" s="142"/>
      <c r="H561" s="18"/>
      <c r="I561" s="89">
        <f t="shared" si="147"/>
        <v>0</v>
      </c>
      <c r="J561" s="116"/>
      <c r="K561" s="3">
        <f t="shared" si="148"/>
        <v>0</v>
      </c>
      <c r="L561" s="3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 ht="15.75" customHeight="1">
      <c r="A562" s="2"/>
      <c r="B562" s="18"/>
      <c r="C562" s="18"/>
      <c r="D562" s="18">
        <f t="shared" si="145"/>
        <v>0</v>
      </c>
      <c r="E562" s="18">
        <f>B562*A556</f>
        <v>0</v>
      </c>
      <c r="F562" s="18">
        <f t="shared" si="146"/>
        <v>0</v>
      </c>
      <c r="G562" s="142"/>
      <c r="H562" s="18"/>
      <c r="I562" s="89">
        <f t="shared" si="147"/>
        <v>0</v>
      </c>
      <c r="J562" s="116"/>
      <c r="K562" s="3">
        <f t="shared" si="148"/>
        <v>0</v>
      </c>
      <c r="L562" s="3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 ht="15.75" customHeight="1">
      <c r="A563" s="2"/>
      <c r="B563" s="18"/>
      <c r="C563" s="18"/>
      <c r="D563" s="18">
        <f t="shared" si="145"/>
        <v>0</v>
      </c>
      <c r="E563" s="18">
        <f>B563*A556</f>
        <v>0</v>
      </c>
      <c r="F563" s="18">
        <f t="shared" si="146"/>
        <v>0</v>
      </c>
      <c r="G563" s="87"/>
      <c r="H563" s="18"/>
      <c r="I563" s="89">
        <f t="shared" si="147"/>
        <v>0</v>
      </c>
      <c r="J563" s="116"/>
      <c r="K563" s="3">
        <f t="shared" si="148"/>
        <v>0</v>
      </c>
      <c r="L563" s="3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 ht="15.75" customHeight="1">
      <c r="A564" s="2"/>
      <c r="B564" s="18"/>
      <c r="C564" s="18"/>
      <c r="D564" s="18">
        <f t="shared" si="145"/>
        <v>0</v>
      </c>
      <c r="E564" s="18">
        <f>B564*A556</f>
        <v>0</v>
      </c>
      <c r="F564" s="18">
        <f t="shared" si="146"/>
        <v>0</v>
      </c>
      <c r="G564" s="59"/>
      <c r="H564" s="18"/>
      <c r="I564" s="89">
        <f t="shared" si="147"/>
        <v>0</v>
      </c>
      <c r="J564" s="116"/>
      <c r="K564" s="3">
        <f t="shared" si="148"/>
        <v>0</v>
      </c>
      <c r="L564" s="3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 ht="15.75" customHeight="1">
      <c r="A565" s="2"/>
      <c r="B565" s="89"/>
      <c r="C565" s="89"/>
      <c r="D565" s="18">
        <f t="shared" si="145"/>
        <v>0</v>
      </c>
      <c r="E565" s="18">
        <f>B565*A556</f>
        <v>0</v>
      </c>
      <c r="F565" s="18">
        <f t="shared" si="146"/>
        <v>0</v>
      </c>
      <c r="G565" s="148" t="s">
        <v>528</v>
      </c>
      <c r="H565" s="18"/>
      <c r="I565" s="89">
        <f t="shared" si="147"/>
        <v>0</v>
      </c>
      <c r="J565" s="116"/>
      <c r="K565" s="3">
        <f t="shared" si="148"/>
        <v>0</v>
      </c>
      <c r="L565" s="3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 ht="15.75" customHeight="1">
      <c r="A566" s="2"/>
      <c r="B566" s="89"/>
      <c r="C566" s="89"/>
      <c r="D566" s="18">
        <f t="shared" si="145"/>
        <v>0</v>
      </c>
      <c r="E566" s="18">
        <f>B566*A556</f>
        <v>0</v>
      </c>
      <c r="F566" s="18">
        <f t="shared" si="146"/>
        <v>0</v>
      </c>
      <c r="G566" s="142"/>
      <c r="H566" s="18"/>
      <c r="I566" s="89">
        <f t="shared" si="147"/>
        <v>0</v>
      </c>
      <c r="J566" s="116"/>
      <c r="K566" s="3">
        <f t="shared" si="148"/>
        <v>0</v>
      </c>
      <c r="L566" s="3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 ht="15.75" customHeight="1">
      <c r="A567" s="1"/>
      <c r="B567" s="89"/>
      <c r="C567" s="89"/>
      <c r="D567" s="18">
        <f t="shared" si="145"/>
        <v>0</v>
      </c>
      <c r="E567" s="18">
        <f>B567*A556</f>
        <v>0</v>
      </c>
      <c r="F567" s="18">
        <f t="shared" si="146"/>
        <v>0</v>
      </c>
      <c r="G567" s="142"/>
      <c r="H567" s="18"/>
      <c r="I567" s="89">
        <f t="shared" si="147"/>
        <v>0</v>
      </c>
      <c r="J567" s="116"/>
      <c r="K567" s="3">
        <f t="shared" si="148"/>
        <v>0</v>
      </c>
      <c r="L567" s="3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 ht="15.75" customHeight="1">
      <c r="A568" s="1"/>
      <c r="B568" s="89"/>
      <c r="C568" s="89"/>
      <c r="D568" s="18">
        <f t="shared" si="145"/>
        <v>0</v>
      </c>
      <c r="E568" s="18">
        <f>B568*A556</f>
        <v>0</v>
      </c>
      <c r="F568" s="18">
        <f t="shared" si="146"/>
        <v>0</v>
      </c>
      <c r="G568" s="142"/>
      <c r="H568" s="18"/>
      <c r="I568" s="89">
        <f t="shared" si="147"/>
        <v>0</v>
      </c>
      <c r="J568" s="116"/>
      <c r="K568" s="3">
        <f t="shared" si="148"/>
        <v>0</v>
      </c>
      <c r="L568" s="3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 ht="15.75" customHeight="1">
      <c r="A569" s="31"/>
      <c r="B569" s="89"/>
      <c r="C569" s="89"/>
      <c r="D569" s="95">
        <f t="shared" si="145"/>
        <v>0</v>
      </c>
      <c r="E569" s="95">
        <f>B569*A556</f>
        <v>0</v>
      </c>
      <c r="F569" s="18">
        <f t="shared" si="146"/>
        <v>0</v>
      </c>
      <c r="G569" s="87"/>
      <c r="H569" s="18"/>
      <c r="I569" s="89">
        <f t="shared" si="147"/>
        <v>0</v>
      </c>
      <c r="J569" s="118"/>
      <c r="K569" s="3">
        <f t="shared" si="148"/>
        <v>0</v>
      </c>
      <c r="L569" s="3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 ht="15.75" customHeight="1">
      <c r="A570" s="31"/>
      <c r="B570" s="89"/>
      <c r="C570" s="89"/>
      <c r="D570" s="18">
        <f t="shared" si="145"/>
        <v>0</v>
      </c>
      <c r="E570" s="18">
        <f>B570*A556</f>
        <v>0</v>
      </c>
      <c r="F570" s="18">
        <f t="shared" si="146"/>
        <v>0</v>
      </c>
      <c r="G570" s="143">
        <f>F572/A556</f>
        <v>0</v>
      </c>
      <c r="H570" s="18"/>
      <c r="I570" s="89">
        <f t="shared" si="147"/>
        <v>0</v>
      </c>
      <c r="J570" s="3"/>
      <c r="K570" s="3">
        <f t="shared" si="148"/>
        <v>0</v>
      </c>
      <c r="L570" s="3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 ht="15.75" customHeight="1">
      <c r="A571" s="31"/>
      <c r="B571" s="89"/>
      <c r="C571" s="89"/>
      <c r="D571" s="18">
        <f t="shared" si="145"/>
        <v>0</v>
      </c>
      <c r="E571" s="18">
        <f>B571*A556</f>
        <v>0</v>
      </c>
      <c r="F571" s="18">
        <f t="shared" si="146"/>
        <v>0</v>
      </c>
      <c r="G571" s="142"/>
      <c r="H571" s="18"/>
      <c r="I571" s="89">
        <f t="shared" si="147"/>
        <v>0</v>
      </c>
      <c r="J571" s="3"/>
      <c r="K571" s="3">
        <f t="shared" si="148"/>
        <v>0</v>
      </c>
      <c r="L571" s="3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 ht="15.75" customHeight="1">
      <c r="A572" s="4" t="s">
        <v>495</v>
      </c>
      <c r="B572" s="97">
        <f>SUM(B558:B571)</f>
        <v>0</v>
      </c>
      <c r="C572" s="96"/>
      <c r="D572" s="97">
        <f t="shared" ref="D572:F572" si="149">SUM(D558:D571)</f>
        <v>0</v>
      </c>
      <c r="E572" s="97">
        <f t="shared" si="149"/>
        <v>0</v>
      </c>
      <c r="F572" s="97">
        <f t="shared" si="149"/>
        <v>0</v>
      </c>
      <c r="G572" s="87"/>
      <c r="H572" s="96"/>
      <c r="I572" s="97">
        <f t="shared" ref="I572:L572" si="150">SUM(I558:I571)</f>
        <v>0</v>
      </c>
      <c r="J572" s="98">
        <f t="shared" si="150"/>
        <v>0</v>
      </c>
      <c r="K572" s="98">
        <f t="shared" si="150"/>
        <v>0</v>
      </c>
      <c r="L572" s="98">
        <f t="shared" si="150"/>
        <v>0</v>
      </c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 ht="15.75" customHeight="1">
      <c r="A573" s="8"/>
      <c r="B573" s="100"/>
      <c r="C573" s="100"/>
      <c r="D573" s="100"/>
      <c r="E573" s="100"/>
      <c r="F573" s="100"/>
      <c r="G573" s="100"/>
      <c r="H573" s="100"/>
      <c r="I573" s="101" t="s">
        <v>496</v>
      </c>
      <c r="J573" s="100"/>
      <c r="K573" s="100"/>
      <c r="L573" s="101" t="s">
        <v>497</v>
      </c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 ht="15.75" customHeight="1">
      <c r="A574" s="8"/>
      <c r="B574" s="100"/>
      <c r="C574" s="100"/>
      <c r="D574" s="100"/>
      <c r="E574" s="100"/>
      <c r="F574" s="100"/>
      <c r="G574" s="100"/>
      <c r="H574" s="100"/>
      <c r="I574" s="104">
        <f>G570*A556</f>
        <v>0</v>
      </c>
      <c r="J574" s="100"/>
      <c r="K574" s="100"/>
      <c r="L574" s="104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 ht="15.75" customHeight="1">
      <c r="A577" s="78" t="s">
        <v>478</v>
      </c>
      <c r="B577" s="79" t="s">
        <v>479</v>
      </c>
      <c r="C577" s="75"/>
      <c r="D577" s="76"/>
      <c r="E577" s="80" t="s">
        <v>480</v>
      </c>
      <c r="F577" s="75"/>
      <c r="G577" s="76"/>
      <c r="H577" s="79" t="s">
        <v>481</v>
      </c>
      <c r="I577" s="75"/>
      <c r="J577" s="75"/>
      <c r="K577" s="75"/>
      <c r="L577" s="76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 ht="15.75" customHeight="1">
      <c r="A578" s="177">
        <v>4.0</v>
      </c>
      <c r="B578" s="82" t="s">
        <v>482</v>
      </c>
      <c r="C578" s="82" t="s">
        <v>483</v>
      </c>
      <c r="D578" s="82" t="s">
        <v>484</v>
      </c>
      <c r="E578" s="82" t="s">
        <v>485</v>
      </c>
      <c r="F578" s="82" t="s">
        <v>484</v>
      </c>
      <c r="G578" s="82" t="s">
        <v>524</v>
      </c>
      <c r="H578" s="82" t="s">
        <v>486</v>
      </c>
      <c r="I578" s="82" t="s">
        <v>487</v>
      </c>
      <c r="J578" s="147" t="s">
        <v>488</v>
      </c>
      <c r="K578" s="85" t="s">
        <v>489</v>
      </c>
      <c r="L578" s="85" t="s">
        <v>490</v>
      </c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 ht="15.75" customHeight="1">
      <c r="A579" s="86" t="s">
        <v>491</v>
      </c>
      <c r="B579" s="87"/>
      <c r="C579" s="87"/>
      <c r="D579" s="87"/>
      <c r="E579" s="87"/>
      <c r="F579" s="87"/>
      <c r="G579" s="87"/>
      <c r="H579" s="87"/>
      <c r="I579" s="87"/>
      <c r="J579" s="115"/>
      <c r="K579" s="87"/>
      <c r="L579" s="8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 ht="15.75" customHeight="1">
      <c r="A580" s="2"/>
      <c r="B580" s="89"/>
      <c r="C580" s="89"/>
      <c r="D580" s="18">
        <f t="shared" ref="D580:D593" si="151">C580*B580</f>
        <v>0</v>
      </c>
      <c r="E580" s="18">
        <f>B580*A578</f>
        <v>0</v>
      </c>
      <c r="F580" s="18">
        <f t="shared" ref="F580:F593" si="152">E580*C580</f>
        <v>0</v>
      </c>
      <c r="G580" s="140">
        <v>0.0</v>
      </c>
      <c r="H580" s="18"/>
      <c r="I580" s="89">
        <f t="shared" ref="I580:I593" si="153">H580*E580</f>
        <v>0</v>
      </c>
      <c r="J580" s="116"/>
      <c r="K580" s="3">
        <f t="shared" ref="K580:K593" si="154">J580*I580</f>
        <v>0</v>
      </c>
      <c r="L580" s="3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 ht="15.75" customHeight="1">
      <c r="A581" s="2"/>
      <c r="B581" s="89"/>
      <c r="C581" s="89"/>
      <c r="D581" s="18">
        <f t="shared" si="151"/>
        <v>0</v>
      </c>
      <c r="E581" s="18">
        <f>B581*A578</f>
        <v>0</v>
      </c>
      <c r="F581" s="18">
        <f t="shared" si="152"/>
        <v>0</v>
      </c>
      <c r="G581" s="87"/>
      <c r="H581" s="18"/>
      <c r="I581" s="89">
        <f t="shared" si="153"/>
        <v>0</v>
      </c>
      <c r="J581" s="116"/>
      <c r="K581" s="3">
        <f t="shared" si="154"/>
        <v>0</v>
      </c>
      <c r="L581" s="3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 ht="15.75" customHeight="1">
      <c r="A582" s="2"/>
      <c r="B582" s="18"/>
      <c r="C582" s="18"/>
      <c r="D582" s="18">
        <f t="shared" si="151"/>
        <v>0</v>
      </c>
      <c r="E582" s="18">
        <f>B582*A578</f>
        <v>0</v>
      </c>
      <c r="F582" s="18">
        <f t="shared" si="152"/>
        <v>0</v>
      </c>
      <c r="G582" s="148" t="s">
        <v>527</v>
      </c>
      <c r="H582" s="18"/>
      <c r="I582" s="89">
        <f t="shared" si="153"/>
        <v>0</v>
      </c>
      <c r="J582" s="116"/>
      <c r="K582" s="3">
        <f t="shared" si="154"/>
        <v>0</v>
      </c>
      <c r="L582" s="3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 ht="15.75" customHeight="1">
      <c r="A583" s="2"/>
      <c r="B583" s="18"/>
      <c r="C583" s="18"/>
      <c r="D583" s="18">
        <f t="shared" si="151"/>
        <v>0</v>
      </c>
      <c r="E583" s="18">
        <f>B583*A578</f>
        <v>0</v>
      </c>
      <c r="F583" s="18">
        <f t="shared" si="152"/>
        <v>0</v>
      </c>
      <c r="G583" s="142"/>
      <c r="H583" s="18"/>
      <c r="I583" s="89">
        <f t="shared" si="153"/>
        <v>0</v>
      </c>
      <c r="J583" s="116"/>
      <c r="K583" s="3">
        <f t="shared" si="154"/>
        <v>0</v>
      </c>
      <c r="L583" s="3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 ht="15.75" customHeight="1">
      <c r="A584" s="2"/>
      <c r="B584" s="18"/>
      <c r="C584" s="18"/>
      <c r="D584" s="18">
        <f t="shared" si="151"/>
        <v>0</v>
      </c>
      <c r="E584" s="18">
        <f>B584*A578</f>
        <v>0</v>
      </c>
      <c r="F584" s="18">
        <f t="shared" si="152"/>
        <v>0</v>
      </c>
      <c r="G584" s="142"/>
      <c r="H584" s="18"/>
      <c r="I584" s="89">
        <f t="shared" si="153"/>
        <v>0</v>
      </c>
      <c r="J584" s="116"/>
      <c r="K584" s="3">
        <f t="shared" si="154"/>
        <v>0</v>
      </c>
      <c r="L584" s="3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 ht="15.75" customHeight="1">
      <c r="A585" s="2"/>
      <c r="B585" s="18"/>
      <c r="C585" s="18"/>
      <c r="D585" s="18">
        <f t="shared" si="151"/>
        <v>0</v>
      </c>
      <c r="E585" s="18">
        <f>B585*A578</f>
        <v>0</v>
      </c>
      <c r="F585" s="18">
        <f t="shared" si="152"/>
        <v>0</v>
      </c>
      <c r="G585" s="87"/>
      <c r="H585" s="18"/>
      <c r="I585" s="89">
        <f t="shared" si="153"/>
        <v>0</v>
      </c>
      <c r="J585" s="116"/>
      <c r="K585" s="3">
        <f t="shared" si="154"/>
        <v>0</v>
      </c>
      <c r="L585" s="3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 ht="15.75" customHeight="1">
      <c r="A586" s="2"/>
      <c r="B586" s="18"/>
      <c r="C586" s="18"/>
      <c r="D586" s="18">
        <f t="shared" si="151"/>
        <v>0</v>
      </c>
      <c r="E586" s="18">
        <f>B586*A578</f>
        <v>0</v>
      </c>
      <c r="F586" s="18">
        <f t="shared" si="152"/>
        <v>0</v>
      </c>
      <c r="G586" s="59"/>
      <c r="H586" s="18"/>
      <c r="I586" s="89">
        <f t="shared" si="153"/>
        <v>0</v>
      </c>
      <c r="J586" s="116"/>
      <c r="K586" s="3">
        <f t="shared" si="154"/>
        <v>0</v>
      </c>
      <c r="L586" s="3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 ht="15.75" customHeight="1">
      <c r="A587" s="2"/>
      <c r="B587" s="89"/>
      <c r="C587" s="89"/>
      <c r="D587" s="18">
        <f t="shared" si="151"/>
        <v>0</v>
      </c>
      <c r="E587" s="18">
        <f>B587*A578</f>
        <v>0</v>
      </c>
      <c r="F587" s="18">
        <f t="shared" si="152"/>
        <v>0</v>
      </c>
      <c r="G587" s="148" t="s">
        <v>528</v>
      </c>
      <c r="H587" s="18"/>
      <c r="I587" s="89">
        <f t="shared" si="153"/>
        <v>0</v>
      </c>
      <c r="J587" s="116"/>
      <c r="K587" s="3">
        <f t="shared" si="154"/>
        <v>0</v>
      </c>
      <c r="L587" s="3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 ht="15.75" customHeight="1">
      <c r="A588" s="2"/>
      <c r="B588" s="89"/>
      <c r="C588" s="89"/>
      <c r="D588" s="18">
        <f t="shared" si="151"/>
        <v>0</v>
      </c>
      <c r="E588" s="18">
        <f>B588*A578</f>
        <v>0</v>
      </c>
      <c r="F588" s="18">
        <f t="shared" si="152"/>
        <v>0</v>
      </c>
      <c r="G588" s="142"/>
      <c r="H588" s="18"/>
      <c r="I588" s="89">
        <f t="shared" si="153"/>
        <v>0</v>
      </c>
      <c r="J588" s="116"/>
      <c r="K588" s="3">
        <f t="shared" si="154"/>
        <v>0</v>
      </c>
      <c r="L588" s="3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 ht="15.75" customHeight="1">
      <c r="A589" s="1"/>
      <c r="B589" s="89"/>
      <c r="C589" s="89"/>
      <c r="D589" s="18">
        <f t="shared" si="151"/>
        <v>0</v>
      </c>
      <c r="E589" s="18">
        <f>B589*A578</f>
        <v>0</v>
      </c>
      <c r="F589" s="18">
        <f t="shared" si="152"/>
        <v>0</v>
      </c>
      <c r="G589" s="142"/>
      <c r="H589" s="18"/>
      <c r="I589" s="89">
        <f t="shared" si="153"/>
        <v>0</v>
      </c>
      <c r="J589" s="116"/>
      <c r="K589" s="3">
        <f t="shared" si="154"/>
        <v>0</v>
      </c>
      <c r="L589" s="3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 ht="15.75" customHeight="1">
      <c r="A590" s="1"/>
      <c r="B590" s="89"/>
      <c r="C590" s="89"/>
      <c r="D590" s="18">
        <f t="shared" si="151"/>
        <v>0</v>
      </c>
      <c r="E590" s="18">
        <f>B590*A578</f>
        <v>0</v>
      </c>
      <c r="F590" s="18">
        <f t="shared" si="152"/>
        <v>0</v>
      </c>
      <c r="G590" s="142"/>
      <c r="H590" s="18"/>
      <c r="I590" s="89">
        <f t="shared" si="153"/>
        <v>0</v>
      </c>
      <c r="J590" s="116"/>
      <c r="K590" s="3">
        <f t="shared" si="154"/>
        <v>0</v>
      </c>
      <c r="L590" s="3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 ht="15.75" customHeight="1">
      <c r="A591" s="31"/>
      <c r="B591" s="89"/>
      <c r="C591" s="89"/>
      <c r="D591" s="95">
        <f t="shared" si="151"/>
        <v>0</v>
      </c>
      <c r="E591" s="95">
        <f>B591*A578</f>
        <v>0</v>
      </c>
      <c r="F591" s="18">
        <f t="shared" si="152"/>
        <v>0</v>
      </c>
      <c r="G591" s="87"/>
      <c r="H591" s="18"/>
      <c r="I591" s="89">
        <f t="shared" si="153"/>
        <v>0</v>
      </c>
      <c r="J591" s="118"/>
      <c r="K591" s="3">
        <f t="shared" si="154"/>
        <v>0</v>
      </c>
      <c r="L591" s="3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 ht="15.75" customHeight="1">
      <c r="A592" s="31"/>
      <c r="B592" s="89"/>
      <c r="C592" s="89"/>
      <c r="D592" s="18">
        <f t="shared" si="151"/>
        <v>0</v>
      </c>
      <c r="E592" s="18">
        <f>B592*A578</f>
        <v>0</v>
      </c>
      <c r="F592" s="18">
        <f t="shared" si="152"/>
        <v>0</v>
      </c>
      <c r="G592" s="143">
        <f>F594/A578</f>
        <v>0</v>
      </c>
      <c r="H592" s="18"/>
      <c r="I592" s="89">
        <f t="shared" si="153"/>
        <v>0</v>
      </c>
      <c r="J592" s="3"/>
      <c r="K592" s="3">
        <f t="shared" si="154"/>
        <v>0</v>
      </c>
      <c r="L592" s="3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 ht="15.75" customHeight="1">
      <c r="A593" s="31"/>
      <c r="B593" s="89"/>
      <c r="C593" s="89"/>
      <c r="D593" s="18">
        <f t="shared" si="151"/>
        <v>0</v>
      </c>
      <c r="E593" s="18">
        <f>B593*A578</f>
        <v>0</v>
      </c>
      <c r="F593" s="18">
        <f t="shared" si="152"/>
        <v>0</v>
      </c>
      <c r="G593" s="142"/>
      <c r="H593" s="18"/>
      <c r="I593" s="89">
        <f t="shared" si="153"/>
        <v>0</v>
      </c>
      <c r="J593" s="3"/>
      <c r="K593" s="3">
        <f t="shared" si="154"/>
        <v>0</v>
      </c>
      <c r="L593" s="3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 ht="15.75" customHeight="1">
      <c r="A594" s="4" t="s">
        <v>495</v>
      </c>
      <c r="B594" s="97">
        <f>SUM(B580:B593)</f>
        <v>0</v>
      </c>
      <c r="C594" s="96"/>
      <c r="D594" s="97">
        <f t="shared" ref="D594:F594" si="155">SUM(D580:D593)</f>
        <v>0</v>
      </c>
      <c r="E594" s="97">
        <f t="shared" si="155"/>
        <v>0</v>
      </c>
      <c r="F594" s="97">
        <f t="shared" si="155"/>
        <v>0</v>
      </c>
      <c r="G594" s="87"/>
      <c r="H594" s="96"/>
      <c r="I594" s="97">
        <f t="shared" ref="I594:L594" si="156">SUM(I580:I593)</f>
        <v>0</v>
      </c>
      <c r="J594" s="98">
        <f t="shared" si="156"/>
        <v>0</v>
      </c>
      <c r="K594" s="98">
        <f t="shared" si="156"/>
        <v>0</v>
      </c>
      <c r="L594" s="98">
        <f t="shared" si="156"/>
        <v>0</v>
      </c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 ht="15.75" customHeight="1">
      <c r="A595" s="8"/>
      <c r="B595" s="100"/>
      <c r="C595" s="100"/>
      <c r="D595" s="100"/>
      <c r="E595" s="100"/>
      <c r="F595" s="100"/>
      <c r="G595" s="100"/>
      <c r="H595" s="100"/>
      <c r="I595" s="101" t="s">
        <v>496</v>
      </c>
      <c r="J595" s="100"/>
      <c r="K595" s="100"/>
      <c r="L595" s="101" t="s">
        <v>497</v>
      </c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 ht="15.75" customHeight="1">
      <c r="A596" s="8"/>
      <c r="B596" s="100"/>
      <c r="C596" s="100"/>
      <c r="D596" s="100"/>
      <c r="E596" s="100"/>
      <c r="F596" s="100"/>
      <c r="G596" s="100"/>
      <c r="H596" s="100"/>
      <c r="I596" s="104">
        <f>G592*A578</f>
        <v>0</v>
      </c>
      <c r="J596" s="100"/>
      <c r="K596" s="100"/>
      <c r="L596" s="104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 ht="15.75" customHeight="1">
      <c r="A599" s="66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6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 ht="15.75" customHeight="1">
      <c r="A600" s="78" t="s">
        <v>478</v>
      </c>
      <c r="B600" s="79" t="s">
        <v>479</v>
      </c>
      <c r="C600" s="75"/>
      <c r="D600" s="76"/>
      <c r="E600" s="80" t="s">
        <v>480</v>
      </c>
      <c r="F600" s="75"/>
      <c r="G600" s="76"/>
      <c r="H600" s="79" t="s">
        <v>481</v>
      </c>
      <c r="I600" s="75"/>
      <c r="J600" s="75"/>
      <c r="K600" s="75"/>
      <c r="L600" s="76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 ht="15.75" customHeight="1">
      <c r="A601" s="177">
        <v>4.0</v>
      </c>
      <c r="B601" s="82" t="s">
        <v>482</v>
      </c>
      <c r="C601" s="82" t="s">
        <v>483</v>
      </c>
      <c r="D601" s="82" t="s">
        <v>484</v>
      </c>
      <c r="E601" s="82" t="s">
        <v>485</v>
      </c>
      <c r="F601" s="82" t="s">
        <v>484</v>
      </c>
      <c r="G601" s="82" t="s">
        <v>524</v>
      </c>
      <c r="H601" s="82" t="s">
        <v>486</v>
      </c>
      <c r="I601" s="82" t="s">
        <v>487</v>
      </c>
      <c r="J601" s="147" t="s">
        <v>488</v>
      </c>
      <c r="K601" s="85" t="s">
        <v>489</v>
      </c>
      <c r="L601" s="85" t="s">
        <v>490</v>
      </c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 ht="15.75" customHeight="1">
      <c r="A602" s="86" t="s">
        <v>491</v>
      </c>
      <c r="B602" s="87"/>
      <c r="C602" s="87"/>
      <c r="D602" s="87"/>
      <c r="E602" s="87"/>
      <c r="F602" s="87"/>
      <c r="G602" s="87"/>
      <c r="H602" s="87"/>
      <c r="I602" s="87"/>
      <c r="J602" s="115"/>
      <c r="K602" s="87"/>
      <c r="L602" s="8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 ht="15.75" customHeight="1">
      <c r="A603" s="2"/>
      <c r="B603" s="89"/>
      <c r="C603" s="89"/>
      <c r="D603" s="18">
        <f t="shared" ref="D603:D616" si="157">C603*B603</f>
        <v>0</v>
      </c>
      <c r="E603" s="18">
        <f>B603*A601</f>
        <v>0</v>
      </c>
      <c r="F603" s="18">
        <f t="shared" ref="F603:F616" si="158">E603*C603</f>
        <v>0</v>
      </c>
      <c r="G603" s="140">
        <v>0.0</v>
      </c>
      <c r="H603" s="18"/>
      <c r="I603" s="89">
        <f t="shared" ref="I603:I616" si="159">H603*E603</f>
        <v>0</v>
      </c>
      <c r="J603" s="116"/>
      <c r="K603" s="3">
        <f t="shared" ref="K603:K616" si="160">J603*I603</f>
        <v>0</v>
      </c>
      <c r="L603" s="3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 ht="15.75" customHeight="1">
      <c r="A604" s="2"/>
      <c r="B604" s="89"/>
      <c r="C604" s="89"/>
      <c r="D604" s="18">
        <f t="shared" si="157"/>
        <v>0</v>
      </c>
      <c r="E604" s="18">
        <f>B604*A601</f>
        <v>0</v>
      </c>
      <c r="F604" s="18">
        <f t="shared" si="158"/>
        <v>0</v>
      </c>
      <c r="G604" s="87"/>
      <c r="H604" s="18"/>
      <c r="I604" s="89">
        <f t="shared" si="159"/>
        <v>0</v>
      </c>
      <c r="J604" s="116"/>
      <c r="K604" s="3">
        <f t="shared" si="160"/>
        <v>0</v>
      </c>
      <c r="L604" s="3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 ht="15.75" customHeight="1">
      <c r="A605" s="2"/>
      <c r="B605" s="18"/>
      <c r="C605" s="18"/>
      <c r="D605" s="18">
        <f t="shared" si="157"/>
        <v>0</v>
      </c>
      <c r="E605" s="18">
        <f>B605*A601</f>
        <v>0</v>
      </c>
      <c r="F605" s="18">
        <f t="shared" si="158"/>
        <v>0</v>
      </c>
      <c r="G605" s="148" t="s">
        <v>527</v>
      </c>
      <c r="H605" s="18"/>
      <c r="I605" s="89">
        <f t="shared" si="159"/>
        <v>0</v>
      </c>
      <c r="J605" s="116"/>
      <c r="K605" s="3">
        <f t="shared" si="160"/>
        <v>0</v>
      </c>
      <c r="L605" s="3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 ht="15.75" customHeight="1">
      <c r="A606" s="2"/>
      <c r="B606" s="18"/>
      <c r="C606" s="18"/>
      <c r="D606" s="18">
        <f t="shared" si="157"/>
        <v>0</v>
      </c>
      <c r="E606" s="18">
        <f>B606*A601</f>
        <v>0</v>
      </c>
      <c r="F606" s="18">
        <f t="shared" si="158"/>
        <v>0</v>
      </c>
      <c r="G606" s="142"/>
      <c r="H606" s="18"/>
      <c r="I606" s="89">
        <f t="shared" si="159"/>
        <v>0</v>
      </c>
      <c r="J606" s="116"/>
      <c r="K606" s="3">
        <f t="shared" si="160"/>
        <v>0</v>
      </c>
      <c r="L606" s="3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 ht="15.75" customHeight="1">
      <c r="A607" s="2"/>
      <c r="B607" s="18"/>
      <c r="C607" s="18"/>
      <c r="D607" s="18">
        <f t="shared" si="157"/>
        <v>0</v>
      </c>
      <c r="E607" s="18">
        <f>B607*A601</f>
        <v>0</v>
      </c>
      <c r="F607" s="18">
        <f t="shared" si="158"/>
        <v>0</v>
      </c>
      <c r="G607" s="142"/>
      <c r="H607" s="18"/>
      <c r="I607" s="89">
        <f t="shared" si="159"/>
        <v>0</v>
      </c>
      <c r="J607" s="116"/>
      <c r="K607" s="3">
        <f t="shared" si="160"/>
        <v>0</v>
      </c>
      <c r="L607" s="3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 ht="15.75" customHeight="1">
      <c r="A608" s="2"/>
      <c r="B608" s="18"/>
      <c r="C608" s="18"/>
      <c r="D608" s="18">
        <f t="shared" si="157"/>
        <v>0</v>
      </c>
      <c r="E608" s="18">
        <f>B608*A601</f>
        <v>0</v>
      </c>
      <c r="F608" s="18">
        <f t="shared" si="158"/>
        <v>0</v>
      </c>
      <c r="G608" s="87"/>
      <c r="H608" s="18"/>
      <c r="I608" s="89">
        <f t="shared" si="159"/>
        <v>0</v>
      </c>
      <c r="J608" s="116"/>
      <c r="K608" s="3">
        <f t="shared" si="160"/>
        <v>0</v>
      </c>
      <c r="L608" s="3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 ht="15.75" customHeight="1">
      <c r="A609" s="2"/>
      <c r="B609" s="18"/>
      <c r="C609" s="18"/>
      <c r="D609" s="18">
        <f t="shared" si="157"/>
        <v>0</v>
      </c>
      <c r="E609" s="18">
        <f>B609*A601</f>
        <v>0</v>
      </c>
      <c r="F609" s="18">
        <f t="shared" si="158"/>
        <v>0</v>
      </c>
      <c r="G609" s="59"/>
      <c r="H609" s="18"/>
      <c r="I609" s="89">
        <f t="shared" si="159"/>
        <v>0</v>
      </c>
      <c r="J609" s="116"/>
      <c r="K609" s="3">
        <f t="shared" si="160"/>
        <v>0</v>
      </c>
      <c r="L609" s="3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 ht="15.75" customHeight="1">
      <c r="A610" s="2"/>
      <c r="B610" s="89"/>
      <c r="C610" s="89"/>
      <c r="D610" s="18">
        <f t="shared" si="157"/>
        <v>0</v>
      </c>
      <c r="E610" s="18">
        <f>B610*A601</f>
        <v>0</v>
      </c>
      <c r="F610" s="18">
        <f t="shared" si="158"/>
        <v>0</v>
      </c>
      <c r="G610" s="148" t="s">
        <v>528</v>
      </c>
      <c r="H610" s="18"/>
      <c r="I610" s="89">
        <f t="shared" si="159"/>
        <v>0</v>
      </c>
      <c r="J610" s="116"/>
      <c r="K610" s="3">
        <f t="shared" si="160"/>
        <v>0</v>
      </c>
      <c r="L610" s="3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 ht="15.75" customHeight="1">
      <c r="A611" s="2"/>
      <c r="B611" s="89"/>
      <c r="C611" s="89"/>
      <c r="D611" s="18">
        <f t="shared" si="157"/>
        <v>0</v>
      </c>
      <c r="E611" s="18">
        <f>B611*A601</f>
        <v>0</v>
      </c>
      <c r="F611" s="18">
        <f t="shared" si="158"/>
        <v>0</v>
      </c>
      <c r="G611" s="142"/>
      <c r="H611" s="18"/>
      <c r="I611" s="89">
        <f t="shared" si="159"/>
        <v>0</v>
      </c>
      <c r="J611" s="116"/>
      <c r="K611" s="3">
        <f t="shared" si="160"/>
        <v>0</v>
      </c>
      <c r="L611" s="3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 ht="15.75" customHeight="1">
      <c r="A612" s="1"/>
      <c r="B612" s="89"/>
      <c r="C612" s="89"/>
      <c r="D612" s="18">
        <f t="shared" si="157"/>
        <v>0</v>
      </c>
      <c r="E612" s="18">
        <f>B612*A601</f>
        <v>0</v>
      </c>
      <c r="F612" s="18">
        <f t="shared" si="158"/>
        <v>0</v>
      </c>
      <c r="G612" s="142"/>
      <c r="H612" s="18"/>
      <c r="I612" s="89">
        <f t="shared" si="159"/>
        <v>0</v>
      </c>
      <c r="J612" s="116"/>
      <c r="K612" s="3">
        <f t="shared" si="160"/>
        <v>0</v>
      </c>
      <c r="L612" s="3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 ht="15.75" customHeight="1">
      <c r="A613" s="1"/>
      <c r="B613" s="89"/>
      <c r="C613" s="89"/>
      <c r="D613" s="18">
        <f t="shared" si="157"/>
        <v>0</v>
      </c>
      <c r="E613" s="18">
        <f>B613*A601</f>
        <v>0</v>
      </c>
      <c r="F613" s="18">
        <f t="shared" si="158"/>
        <v>0</v>
      </c>
      <c r="G613" s="142"/>
      <c r="H613" s="18"/>
      <c r="I613" s="89">
        <f t="shared" si="159"/>
        <v>0</v>
      </c>
      <c r="J613" s="116"/>
      <c r="K613" s="3">
        <f t="shared" si="160"/>
        <v>0</v>
      </c>
      <c r="L613" s="3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 ht="15.75" customHeight="1">
      <c r="A614" s="31"/>
      <c r="B614" s="89"/>
      <c r="C614" s="89"/>
      <c r="D614" s="95">
        <f t="shared" si="157"/>
        <v>0</v>
      </c>
      <c r="E614" s="95">
        <f>B614*A601</f>
        <v>0</v>
      </c>
      <c r="F614" s="18">
        <f t="shared" si="158"/>
        <v>0</v>
      </c>
      <c r="G614" s="87"/>
      <c r="H614" s="18"/>
      <c r="I614" s="89">
        <f t="shared" si="159"/>
        <v>0</v>
      </c>
      <c r="J614" s="118"/>
      <c r="K614" s="3">
        <f t="shared" si="160"/>
        <v>0</v>
      </c>
      <c r="L614" s="3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 ht="15.75" customHeight="1">
      <c r="A615" s="31"/>
      <c r="B615" s="89"/>
      <c r="C615" s="89"/>
      <c r="D615" s="18">
        <f t="shared" si="157"/>
        <v>0</v>
      </c>
      <c r="E615" s="18">
        <f>B615*A601</f>
        <v>0</v>
      </c>
      <c r="F615" s="18">
        <f t="shared" si="158"/>
        <v>0</v>
      </c>
      <c r="G615" s="143">
        <f>F617/A601</f>
        <v>0</v>
      </c>
      <c r="H615" s="18"/>
      <c r="I615" s="89">
        <f t="shared" si="159"/>
        <v>0</v>
      </c>
      <c r="J615" s="3"/>
      <c r="K615" s="3">
        <f t="shared" si="160"/>
        <v>0</v>
      </c>
      <c r="L615" s="3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 ht="15.75" customHeight="1">
      <c r="A616" s="31"/>
      <c r="B616" s="89"/>
      <c r="C616" s="89"/>
      <c r="D616" s="18">
        <f t="shared" si="157"/>
        <v>0</v>
      </c>
      <c r="E616" s="18">
        <f>B616*A601</f>
        <v>0</v>
      </c>
      <c r="F616" s="18">
        <f t="shared" si="158"/>
        <v>0</v>
      </c>
      <c r="G616" s="142"/>
      <c r="H616" s="18"/>
      <c r="I616" s="89">
        <f t="shared" si="159"/>
        <v>0</v>
      </c>
      <c r="J616" s="3"/>
      <c r="K616" s="3">
        <f t="shared" si="160"/>
        <v>0</v>
      </c>
      <c r="L616" s="3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 ht="15.75" customHeight="1">
      <c r="A617" s="4" t="s">
        <v>495</v>
      </c>
      <c r="B617" s="97">
        <f>SUM(B603:B616)</f>
        <v>0</v>
      </c>
      <c r="C617" s="96"/>
      <c r="D617" s="97">
        <f t="shared" ref="D617:F617" si="161">SUM(D603:D616)</f>
        <v>0</v>
      </c>
      <c r="E617" s="97">
        <f t="shared" si="161"/>
        <v>0</v>
      </c>
      <c r="F617" s="97">
        <f t="shared" si="161"/>
        <v>0</v>
      </c>
      <c r="G617" s="87"/>
      <c r="H617" s="96"/>
      <c r="I617" s="97">
        <f t="shared" ref="I617:L617" si="162">SUM(I603:I616)</f>
        <v>0</v>
      </c>
      <c r="J617" s="98">
        <f t="shared" si="162"/>
        <v>0</v>
      </c>
      <c r="K617" s="98">
        <f t="shared" si="162"/>
        <v>0</v>
      </c>
      <c r="L617" s="98">
        <f t="shared" si="162"/>
        <v>0</v>
      </c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 ht="15.75" customHeight="1">
      <c r="A618" s="8"/>
      <c r="B618" s="100"/>
      <c r="C618" s="100"/>
      <c r="D618" s="100"/>
      <c r="E618" s="100"/>
      <c r="F618" s="100"/>
      <c r="G618" s="100"/>
      <c r="H618" s="100"/>
      <c r="I618" s="101" t="s">
        <v>496</v>
      </c>
      <c r="J618" s="100"/>
      <c r="K618" s="100"/>
      <c r="L618" s="101" t="s">
        <v>497</v>
      </c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 ht="15.75" customHeight="1">
      <c r="A619" s="8"/>
      <c r="B619" s="100"/>
      <c r="C619" s="100"/>
      <c r="D619" s="100"/>
      <c r="E619" s="100"/>
      <c r="F619" s="100"/>
      <c r="G619" s="100"/>
      <c r="H619" s="100"/>
      <c r="I619" s="104">
        <f>G615*A601</f>
        <v>0</v>
      </c>
      <c r="J619" s="100"/>
      <c r="K619" s="100"/>
      <c r="L619" s="104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 ht="15.75" customHeight="1">
      <c r="A620" s="8"/>
      <c r="B620" s="100"/>
      <c r="C620" s="100"/>
      <c r="D620" s="100"/>
      <c r="E620" s="100"/>
      <c r="F620" s="100"/>
      <c r="G620" s="100"/>
      <c r="H620" s="100"/>
      <c r="I620" s="107"/>
      <c r="J620" s="100"/>
      <c r="K620" s="100"/>
      <c r="L620" s="10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 ht="15.75" customHeight="1">
      <c r="A622" s="66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6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 ht="15.75" customHeight="1">
      <c r="A623" s="78" t="s">
        <v>478</v>
      </c>
      <c r="B623" s="79" t="s">
        <v>479</v>
      </c>
      <c r="C623" s="75"/>
      <c r="D623" s="76"/>
      <c r="E623" s="80" t="s">
        <v>480</v>
      </c>
      <c r="F623" s="75"/>
      <c r="G623" s="76"/>
      <c r="H623" s="79" t="s">
        <v>481</v>
      </c>
      <c r="I623" s="75"/>
      <c r="J623" s="75"/>
      <c r="K623" s="75"/>
      <c r="L623" s="76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 ht="15.75" customHeight="1">
      <c r="A624" s="177">
        <v>4.0</v>
      </c>
      <c r="B624" s="82" t="s">
        <v>482</v>
      </c>
      <c r="C624" s="82" t="s">
        <v>483</v>
      </c>
      <c r="D624" s="82" t="s">
        <v>484</v>
      </c>
      <c r="E624" s="82" t="s">
        <v>485</v>
      </c>
      <c r="F624" s="82" t="s">
        <v>484</v>
      </c>
      <c r="G624" s="82" t="s">
        <v>524</v>
      </c>
      <c r="H624" s="82" t="s">
        <v>486</v>
      </c>
      <c r="I624" s="82" t="s">
        <v>487</v>
      </c>
      <c r="J624" s="147" t="s">
        <v>488</v>
      </c>
      <c r="K624" s="85" t="s">
        <v>489</v>
      </c>
      <c r="L624" s="85" t="s">
        <v>490</v>
      </c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 ht="15.75" customHeight="1">
      <c r="A625" s="86" t="s">
        <v>491</v>
      </c>
      <c r="B625" s="87"/>
      <c r="C625" s="87"/>
      <c r="D625" s="87"/>
      <c r="E625" s="87"/>
      <c r="F625" s="87"/>
      <c r="G625" s="87"/>
      <c r="H625" s="87"/>
      <c r="I625" s="87"/>
      <c r="J625" s="115"/>
      <c r="K625" s="87"/>
      <c r="L625" s="8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 ht="15.75" customHeight="1">
      <c r="A626" s="2"/>
      <c r="B626" s="89"/>
      <c r="C626" s="89"/>
      <c r="D626" s="18">
        <f t="shared" ref="D626:D639" si="163">C626*B626</f>
        <v>0</v>
      </c>
      <c r="E626" s="18">
        <f>B626*A624</f>
        <v>0</v>
      </c>
      <c r="F626" s="18">
        <f t="shared" ref="F626:F639" si="164">E626*C626</f>
        <v>0</v>
      </c>
      <c r="G626" s="140">
        <v>0.0</v>
      </c>
      <c r="H626" s="18"/>
      <c r="I626" s="89">
        <f t="shared" ref="I626:I639" si="165">H626*E626</f>
        <v>0</v>
      </c>
      <c r="J626" s="116"/>
      <c r="K626" s="3">
        <f t="shared" ref="K626:K639" si="166">J626*I626</f>
        <v>0</v>
      </c>
      <c r="L626" s="3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 ht="15.75" customHeight="1">
      <c r="A627" s="2"/>
      <c r="B627" s="89"/>
      <c r="C627" s="89"/>
      <c r="D627" s="18">
        <f t="shared" si="163"/>
        <v>0</v>
      </c>
      <c r="E627" s="18">
        <f>B627*A624</f>
        <v>0</v>
      </c>
      <c r="F627" s="18">
        <f t="shared" si="164"/>
        <v>0</v>
      </c>
      <c r="G627" s="87"/>
      <c r="H627" s="18"/>
      <c r="I627" s="89">
        <f t="shared" si="165"/>
        <v>0</v>
      </c>
      <c r="J627" s="116"/>
      <c r="K627" s="3">
        <f t="shared" si="166"/>
        <v>0</v>
      </c>
      <c r="L627" s="3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 ht="15.75" customHeight="1">
      <c r="A628" s="2"/>
      <c r="B628" s="18"/>
      <c r="C628" s="18"/>
      <c r="D628" s="18">
        <f t="shared" si="163"/>
        <v>0</v>
      </c>
      <c r="E628" s="18">
        <f>B628*A624</f>
        <v>0</v>
      </c>
      <c r="F628" s="18">
        <f t="shared" si="164"/>
        <v>0</v>
      </c>
      <c r="G628" s="148" t="s">
        <v>527</v>
      </c>
      <c r="H628" s="18"/>
      <c r="I628" s="89">
        <f t="shared" si="165"/>
        <v>0</v>
      </c>
      <c r="J628" s="116"/>
      <c r="K628" s="3">
        <f t="shared" si="166"/>
        <v>0</v>
      </c>
      <c r="L628" s="3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 ht="15.75" customHeight="1">
      <c r="A629" s="2"/>
      <c r="B629" s="18"/>
      <c r="C629" s="18"/>
      <c r="D629" s="18">
        <f t="shared" si="163"/>
        <v>0</v>
      </c>
      <c r="E629" s="18">
        <f>B629*A624</f>
        <v>0</v>
      </c>
      <c r="F629" s="18">
        <f t="shared" si="164"/>
        <v>0</v>
      </c>
      <c r="G629" s="142"/>
      <c r="H629" s="18"/>
      <c r="I629" s="89">
        <f t="shared" si="165"/>
        <v>0</v>
      </c>
      <c r="J629" s="116"/>
      <c r="K629" s="3">
        <f t="shared" si="166"/>
        <v>0</v>
      </c>
      <c r="L629" s="3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 ht="15.75" customHeight="1">
      <c r="A630" s="2"/>
      <c r="B630" s="18"/>
      <c r="C630" s="18"/>
      <c r="D630" s="18">
        <f t="shared" si="163"/>
        <v>0</v>
      </c>
      <c r="E630" s="18">
        <f>B630*A624</f>
        <v>0</v>
      </c>
      <c r="F630" s="18">
        <f t="shared" si="164"/>
        <v>0</v>
      </c>
      <c r="G630" s="142"/>
      <c r="H630" s="18"/>
      <c r="I630" s="89">
        <f t="shared" si="165"/>
        <v>0</v>
      </c>
      <c r="J630" s="116"/>
      <c r="K630" s="3">
        <f t="shared" si="166"/>
        <v>0</v>
      </c>
      <c r="L630" s="3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 ht="15.75" customHeight="1">
      <c r="A631" s="2"/>
      <c r="B631" s="18"/>
      <c r="C631" s="18"/>
      <c r="D631" s="18">
        <f t="shared" si="163"/>
        <v>0</v>
      </c>
      <c r="E631" s="18">
        <f>B631*A624</f>
        <v>0</v>
      </c>
      <c r="F631" s="18">
        <f t="shared" si="164"/>
        <v>0</v>
      </c>
      <c r="G631" s="87"/>
      <c r="H631" s="18"/>
      <c r="I631" s="89">
        <f t="shared" si="165"/>
        <v>0</v>
      </c>
      <c r="J631" s="116"/>
      <c r="K631" s="3">
        <f t="shared" si="166"/>
        <v>0</v>
      </c>
      <c r="L631" s="3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 ht="15.75" customHeight="1">
      <c r="A632" s="2"/>
      <c r="B632" s="18"/>
      <c r="C632" s="18"/>
      <c r="D632" s="18">
        <f t="shared" si="163"/>
        <v>0</v>
      </c>
      <c r="E632" s="18">
        <f>B632*A624</f>
        <v>0</v>
      </c>
      <c r="F632" s="18">
        <f t="shared" si="164"/>
        <v>0</v>
      </c>
      <c r="G632" s="59"/>
      <c r="H632" s="18"/>
      <c r="I632" s="89">
        <f t="shared" si="165"/>
        <v>0</v>
      </c>
      <c r="J632" s="116"/>
      <c r="K632" s="3">
        <f t="shared" si="166"/>
        <v>0</v>
      </c>
      <c r="L632" s="3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 ht="15.75" customHeight="1">
      <c r="A633" s="2"/>
      <c r="B633" s="89"/>
      <c r="C633" s="89"/>
      <c r="D633" s="18">
        <f t="shared" si="163"/>
        <v>0</v>
      </c>
      <c r="E633" s="18">
        <f>B633*A624</f>
        <v>0</v>
      </c>
      <c r="F633" s="18">
        <f t="shared" si="164"/>
        <v>0</v>
      </c>
      <c r="G633" s="148" t="s">
        <v>528</v>
      </c>
      <c r="H633" s="18"/>
      <c r="I633" s="89">
        <f t="shared" si="165"/>
        <v>0</v>
      </c>
      <c r="J633" s="116"/>
      <c r="K633" s="3">
        <f t="shared" si="166"/>
        <v>0</v>
      </c>
      <c r="L633" s="3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 ht="15.75" customHeight="1">
      <c r="A634" s="2"/>
      <c r="B634" s="89"/>
      <c r="C634" s="89"/>
      <c r="D634" s="18">
        <f t="shared" si="163"/>
        <v>0</v>
      </c>
      <c r="E634" s="18">
        <f>B634*A624</f>
        <v>0</v>
      </c>
      <c r="F634" s="18">
        <f t="shared" si="164"/>
        <v>0</v>
      </c>
      <c r="G634" s="142"/>
      <c r="H634" s="18"/>
      <c r="I634" s="89">
        <f t="shared" si="165"/>
        <v>0</v>
      </c>
      <c r="J634" s="116"/>
      <c r="K634" s="3">
        <f t="shared" si="166"/>
        <v>0</v>
      </c>
      <c r="L634" s="3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 ht="15.75" customHeight="1">
      <c r="A635" s="1"/>
      <c r="B635" s="89"/>
      <c r="C635" s="89"/>
      <c r="D635" s="18">
        <f t="shared" si="163"/>
        <v>0</v>
      </c>
      <c r="E635" s="18">
        <f>B635*A624</f>
        <v>0</v>
      </c>
      <c r="F635" s="18">
        <f t="shared" si="164"/>
        <v>0</v>
      </c>
      <c r="G635" s="142"/>
      <c r="H635" s="18"/>
      <c r="I635" s="89">
        <f t="shared" si="165"/>
        <v>0</v>
      </c>
      <c r="J635" s="116"/>
      <c r="K635" s="3">
        <f t="shared" si="166"/>
        <v>0</v>
      </c>
      <c r="L635" s="3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 ht="15.75" customHeight="1">
      <c r="A636" s="1"/>
      <c r="B636" s="89"/>
      <c r="C636" s="89"/>
      <c r="D636" s="18">
        <f t="shared" si="163"/>
        <v>0</v>
      </c>
      <c r="E636" s="18">
        <f>B636*A624</f>
        <v>0</v>
      </c>
      <c r="F636" s="18">
        <f t="shared" si="164"/>
        <v>0</v>
      </c>
      <c r="G636" s="142"/>
      <c r="H636" s="18"/>
      <c r="I636" s="89">
        <f t="shared" si="165"/>
        <v>0</v>
      </c>
      <c r="J636" s="116"/>
      <c r="K636" s="3">
        <f t="shared" si="166"/>
        <v>0</v>
      </c>
      <c r="L636" s="3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 ht="15.75" customHeight="1">
      <c r="A637" s="31"/>
      <c r="B637" s="89"/>
      <c r="C637" s="89"/>
      <c r="D637" s="95">
        <f t="shared" si="163"/>
        <v>0</v>
      </c>
      <c r="E637" s="95">
        <f>B637*A624</f>
        <v>0</v>
      </c>
      <c r="F637" s="18">
        <f t="shared" si="164"/>
        <v>0</v>
      </c>
      <c r="G637" s="87"/>
      <c r="H637" s="18"/>
      <c r="I637" s="89">
        <f t="shared" si="165"/>
        <v>0</v>
      </c>
      <c r="J637" s="118"/>
      <c r="K637" s="3">
        <f t="shared" si="166"/>
        <v>0</v>
      </c>
      <c r="L637" s="3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 ht="15.75" customHeight="1">
      <c r="A638" s="31"/>
      <c r="B638" s="89"/>
      <c r="C638" s="89"/>
      <c r="D638" s="18">
        <f t="shared" si="163"/>
        <v>0</v>
      </c>
      <c r="E638" s="18">
        <f>B638*A624</f>
        <v>0</v>
      </c>
      <c r="F638" s="18">
        <f t="shared" si="164"/>
        <v>0</v>
      </c>
      <c r="G638" s="143">
        <f>F640/A624</f>
        <v>0</v>
      </c>
      <c r="H638" s="18"/>
      <c r="I638" s="89">
        <f t="shared" si="165"/>
        <v>0</v>
      </c>
      <c r="J638" s="3"/>
      <c r="K638" s="3">
        <f t="shared" si="166"/>
        <v>0</v>
      </c>
      <c r="L638" s="3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 ht="15.75" customHeight="1">
      <c r="A639" s="31"/>
      <c r="B639" s="89"/>
      <c r="C639" s="89"/>
      <c r="D639" s="18">
        <f t="shared" si="163"/>
        <v>0</v>
      </c>
      <c r="E639" s="18">
        <f>B639*A624</f>
        <v>0</v>
      </c>
      <c r="F639" s="18">
        <f t="shared" si="164"/>
        <v>0</v>
      </c>
      <c r="G639" s="142"/>
      <c r="H639" s="18"/>
      <c r="I639" s="89">
        <f t="shared" si="165"/>
        <v>0</v>
      </c>
      <c r="J639" s="3"/>
      <c r="K639" s="3">
        <f t="shared" si="166"/>
        <v>0</v>
      </c>
      <c r="L639" s="3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 ht="15.75" customHeight="1">
      <c r="A640" s="4" t="s">
        <v>495</v>
      </c>
      <c r="B640" s="97">
        <f>SUM(B626:B639)</f>
        <v>0</v>
      </c>
      <c r="C640" s="96"/>
      <c r="D640" s="97">
        <f t="shared" ref="D640:F640" si="167">SUM(D626:D639)</f>
        <v>0</v>
      </c>
      <c r="E640" s="97">
        <f t="shared" si="167"/>
        <v>0</v>
      </c>
      <c r="F640" s="97">
        <f t="shared" si="167"/>
        <v>0</v>
      </c>
      <c r="G640" s="87"/>
      <c r="H640" s="96"/>
      <c r="I640" s="97">
        <f t="shared" ref="I640:L640" si="168">SUM(I626:I639)</f>
        <v>0</v>
      </c>
      <c r="J640" s="98">
        <f t="shared" si="168"/>
        <v>0</v>
      </c>
      <c r="K640" s="98">
        <f t="shared" si="168"/>
        <v>0</v>
      </c>
      <c r="L640" s="98">
        <f t="shared" si="168"/>
        <v>0</v>
      </c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 ht="15.75" customHeight="1">
      <c r="A641" s="8"/>
      <c r="B641" s="100"/>
      <c r="C641" s="100"/>
      <c r="D641" s="100"/>
      <c r="E641" s="100"/>
      <c r="F641" s="100"/>
      <c r="G641" s="100"/>
      <c r="H641" s="100"/>
      <c r="I641" s="101" t="s">
        <v>496</v>
      </c>
      <c r="J641" s="100"/>
      <c r="K641" s="100"/>
      <c r="L641" s="101" t="s">
        <v>497</v>
      </c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 ht="15.75" customHeight="1">
      <c r="A642" s="8"/>
      <c r="B642" s="100"/>
      <c r="C642" s="100"/>
      <c r="D642" s="100"/>
      <c r="E642" s="100"/>
      <c r="F642" s="100"/>
      <c r="G642" s="100"/>
      <c r="H642" s="100"/>
      <c r="I642" s="104">
        <f>G638*A624</f>
        <v>0</v>
      </c>
      <c r="J642" s="100"/>
      <c r="K642" s="100"/>
      <c r="L642" s="104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 ht="15.75" customHeight="1">
      <c r="A645" s="66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6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 ht="15.75" customHeight="1">
      <c r="A646" s="78" t="s">
        <v>478</v>
      </c>
      <c r="B646" s="79" t="s">
        <v>479</v>
      </c>
      <c r="C646" s="75"/>
      <c r="D646" s="76"/>
      <c r="E646" s="80" t="s">
        <v>480</v>
      </c>
      <c r="F646" s="75"/>
      <c r="G646" s="76"/>
      <c r="H646" s="79" t="s">
        <v>481</v>
      </c>
      <c r="I646" s="75"/>
      <c r="J646" s="75"/>
      <c r="K646" s="75"/>
      <c r="L646" s="76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 ht="15.75" customHeight="1">
      <c r="A647" s="177">
        <v>4.0</v>
      </c>
      <c r="B647" s="82" t="s">
        <v>482</v>
      </c>
      <c r="C647" s="82" t="s">
        <v>483</v>
      </c>
      <c r="D647" s="82" t="s">
        <v>484</v>
      </c>
      <c r="E647" s="82" t="s">
        <v>485</v>
      </c>
      <c r="F647" s="82" t="s">
        <v>484</v>
      </c>
      <c r="G647" s="82" t="s">
        <v>524</v>
      </c>
      <c r="H647" s="82" t="s">
        <v>486</v>
      </c>
      <c r="I647" s="82" t="s">
        <v>487</v>
      </c>
      <c r="J647" s="147" t="s">
        <v>488</v>
      </c>
      <c r="K647" s="85" t="s">
        <v>489</v>
      </c>
      <c r="L647" s="85" t="s">
        <v>490</v>
      </c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 ht="15.75" customHeight="1">
      <c r="A648" s="86" t="s">
        <v>491</v>
      </c>
      <c r="B648" s="87"/>
      <c r="C648" s="87"/>
      <c r="D648" s="87"/>
      <c r="E648" s="87"/>
      <c r="F648" s="87"/>
      <c r="G648" s="87"/>
      <c r="H648" s="87"/>
      <c r="I648" s="87"/>
      <c r="J648" s="115"/>
      <c r="K648" s="87"/>
      <c r="L648" s="8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 ht="15.75" customHeight="1">
      <c r="A649" s="2"/>
      <c r="B649" s="89"/>
      <c r="C649" s="89"/>
      <c r="D649" s="18">
        <f t="shared" ref="D649:D662" si="169">C649*B649</f>
        <v>0</v>
      </c>
      <c r="E649" s="18">
        <f>B649*A647</f>
        <v>0</v>
      </c>
      <c r="F649" s="18">
        <f t="shared" ref="F649:F662" si="170">E649*C649</f>
        <v>0</v>
      </c>
      <c r="G649" s="140">
        <v>0.0</v>
      </c>
      <c r="H649" s="18"/>
      <c r="I649" s="89">
        <f t="shared" ref="I649:I662" si="171">H649*E649</f>
        <v>0</v>
      </c>
      <c r="J649" s="116"/>
      <c r="K649" s="3">
        <f t="shared" ref="K649:K662" si="172">J649*I649</f>
        <v>0</v>
      </c>
      <c r="L649" s="3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 ht="15.75" customHeight="1">
      <c r="A650" s="2"/>
      <c r="B650" s="89"/>
      <c r="C650" s="89"/>
      <c r="D650" s="18">
        <f t="shared" si="169"/>
        <v>0</v>
      </c>
      <c r="E650" s="18">
        <f>B650*A647</f>
        <v>0</v>
      </c>
      <c r="F650" s="18">
        <f t="shared" si="170"/>
        <v>0</v>
      </c>
      <c r="G650" s="87"/>
      <c r="H650" s="18"/>
      <c r="I650" s="89">
        <f t="shared" si="171"/>
        <v>0</v>
      </c>
      <c r="J650" s="116"/>
      <c r="K650" s="3">
        <f t="shared" si="172"/>
        <v>0</v>
      </c>
      <c r="L650" s="3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 ht="15.75" customHeight="1">
      <c r="A651" s="2"/>
      <c r="B651" s="18"/>
      <c r="C651" s="18"/>
      <c r="D651" s="18">
        <f t="shared" si="169"/>
        <v>0</v>
      </c>
      <c r="E651" s="18">
        <f>B651*A647</f>
        <v>0</v>
      </c>
      <c r="F651" s="18">
        <f t="shared" si="170"/>
        <v>0</v>
      </c>
      <c r="G651" s="148" t="s">
        <v>527</v>
      </c>
      <c r="H651" s="18"/>
      <c r="I651" s="89">
        <f t="shared" si="171"/>
        <v>0</v>
      </c>
      <c r="J651" s="116"/>
      <c r="K651" s="3">
        <f t="shared" si="172"/>
        <v>0</v>
      </c>
      <c r="L651" s="3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 ht="15.75" customHeight="1">
      <c r="A652" s="2"/>
      <c r="B652" s="18"/>
      <c r="C652" s="18"/>
      <c r="D652" s="18">
        <f t="shared" si="169"/>
        <v>0</v>
      </c>
      <c r="E652" s="18">
        <f>B652*A647</f>
        <v>0</v>
      </c>
      <c r="F652" s="18">
        <f t="shared" si="170"/>
        <v>0</v>
      </c>
      <c r="G652" s="142"/>
      <c r="H652" s="18"/>
      <c r="I652" s="89">
        <f t="shared" si="171"/>
        <v>0</v>
      </c>
      <c r="J652" s="116"/>
      <c r="K652" s="3">
        <f t="shared" si="172"/>
        <v>0</v>
      </c>
      <c r="L652" s="3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 ht="15.75" customHeight="1">
      <c r="A653" s="2"/>
      <c r="B653" s="18"/>
      <c r="C653" s="18"/>
      <c r="D653" s="18">
        <f t="shared" si="169"/>
        <v>0</v>
      </c>
      <c r="E653" s="18">
        <f>B653*A647</f>
        <v>0</v>
      </c>
      <c r="F653" s="18">
        <f t="shared" si="170"/>
        <v>0</v>
      </c>
      <c r="G653" s="142"/>
      <c r="H653" s="18"/>
      <c r="I653" s="89">
        <f t="shared" si="171"/>
        <v>0</v>
      </c>
      <c r="J653" s="116"/>
      <c r="K653" s="3">
        <f t="shared" si="172"/>
        <v>0</v>
      </c>
      <c r="L653" s="3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 ht="15.75" customHeight="1">
      <c r="A654" s="2"/>
      <c r="B654" s="18"/>
      <c r="C654" s="18"/>
      <c r="D654" s="18">
        <f t="shared" si="169"/>
        <v>0</v>
      </c>
      <c r="E654" s="18">
        <f>B654*A647</f>
        <v>0</v>
      </c>
      <c r="F654" s="18">
        <f t="shared" si="170"/>
        <v>0</v>
      </c>
      <c r="G654" s="87"/>
      <c r="H654" s="18"/>
      <c r="I654" s="89">
        <f t="shared" si="171"/>
        <v>0</v>
      </c>
      <c r="J654" s="116"/>
      <c r="K654" s="3">
        <f t="shared" si="172"/>
        <v>0</v>
      </c>
      <c r="L654" s="3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 ht="15.75" customHeight="1">
      <c r="A655" s="2"/>
      <c r="B655" s="18"/>
      <c r="C655" s="18"/>
      <c r="D655" s="18">
        <f t="shared" si="169"/>
        <v>0</v>
      </c>
      <c r="E655" s="18">
        <f>B655*A647</f>
        <v>0</v>
      </c>
      <c r="F655" s="18">
        <f t="shared" si="170"/>
        <v>0</v>
      </c>
      <c r="G655" s="59"/>
      <c r="H655" s="18"/>
      <c r="I655" s="89">
        <f t="shared" si="171"/>
        <v>0</v>
      </c>
      <c r="J655" s="116"/>
      <c r="K655" s="3">
        <f t="shared" si="172"/>
        <v>0</v>
      </c>
      <c r="L655" s="3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 ht="15.75" customHeight="1">
      <c r="A656" s="2"/>
      <c r="B656" s="89"/>
      <c r="C656" s="89"/>
      <c r="D656" s="18">
        <f t="shared" si="169"/>
        <v>0</v>
      </c>
      <c r="E656" s="18">
        <f>B656*A647</f>
        <v>0</v>
      </c>
      <c r="F656" s="18">
        <f t="shared" si="170"/>
        <v>0</v>
      </c>
      <c r="G656" s="148" t="s">
        <v>528</v>
      </c>
      <c r="H656" s="18"/>
      <c r="I656" s="89">
        <f t="shared" si="171"/>
        <v>0</v>
      </c>
      <c r="J656" s="116"/>
      <c r="K656" s="3">
        <f t="shared" si="172"/>
        <v>0</v>
      </c>
      <c r="L656" s="3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 ht="15.75" customHeight="1">
      <c r="A657" s="2"/>
      <c r="B657" s="89"/>
      <c r="C657" s="89"/>
      <c r="D657" s="18">
        <f t="shared" si="169"/>
        <v>0</v>
      </c>
      <c r="E657" s="18">
        <f>B657*A647</f>
        <v>0</v>
      </c>
      <c r="F657" s="18">
        <f t="shared" si="170"/>
        <v>0</v>
      </c>
      <c r="G657" s="142"/>
      <c r="H657" s="18"/>
      <c r="I657" s="89">
        <f t="shared" si="171"/>
        <v>0</v>
      </c>
      <c r="J657" s="116"/>
      <c r="K657" s="3">
        <f t="shared" si="172"/>
        <v>0</v>
      </c>
      <c r="L657" s="3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 ht="15.75" customHeight="1">
      <c r="A658" s="1"/>
      <c r="B658" s="89"/>
      <c r="C658" s="89"/>
      <c r="D658" s="18">
        <f t="shared" si="169"/>
        <v>0</v>
      </c>
      <c r="E658" s="18">
        <f>B658*A647</f>
        <v>0</v>
      </c>
      <c r="F658" s="18">
        <f t="shared" si="170"/>
        <v>0</v>
      </c>
      <c r="G658" s="142"/>
      <c r="H658" s="18"/>
      <c r="I658" s="89">
        <f t="shared" si="171"/>
        <v>0</v>
      </c>
      <c r="J658" s="116"/>
      <c r="K658" s="3">
        <f t="shared" si="172"/>
        <v>0</v>
      </c>
      <c r="L658" s="3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 ht="15.75" customHeight="1">
      <c r="A659" s="1"/>
      <c r="B659" s="89"/>
      <c r="C659" s="89"/>
      <c r="D659" s="18">
        <f t="shared" si="169"/>
        <v>0</v>
      </c>
      <c r="E659" s="18">
        <f>B659*A647</f>
        <v>0</v>
      </c>
      <c r="F659" s="18">
        <f t="shared" si="170"/>
        <v>0</v>
      </c>
      <c r="G659" s="142"/>
      <c r="H659" s="18"/>
      <c r="I659" s="89">
        <f t="shared" si="171"/>
        <v>0</v>
      </c>
      <c r="J659" s="116"/>
      <c r="K659" s="3">
        <f t="shared" si="172"/>
        <v>0</v>
      </c>
      <c r="L659" s="3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 ht="15.75" customHeight="1">
      <c r="A660" s="31"/>
      <c r="B660" s="89"/>
      <c r="C660" s="89"/>
      <c r="D660" s="95">
        <f t="shared" si="169"/>
        <v>0</v>
      </c>
      <c r="E660" s="95">
        <f>B660*A647</f>
        <v>0</v>
      </c>
      <c r="F660" s="18">
        <f t="shared" si="170"/>
        <v>0</v>
      </c>
      <c r="G660" s="87"/>
      <c r="H660" s="18"/>
      <c r="I660" s="89">
        <f t="shared" si="171"/>
        <v>0</v>
      </c>
      <c r="J660" s="118"/>
      <c r="K660" s="3">
        <f t="shared" si="172"/>
        <v>0</v>
      </c>
      <c r="L660" s="3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 ht="15.75" customHeight="1">
      <c r="A661" s="31"/>
      <c r="B661" s="89"/>
      <c r="C661" s="89"/>
      <c r="D661" s="18">
        <f t="shared" si="169"/>
        <v>0</v>
      </c>
      <c r="E661" s="18">
        <f>B661*A647</f>
        <v>0</v>
      </c>
      <c r="F661" s="18">
        <f t="shared" si="170"/>
        <v>0</v>
      </c>
      <c r="G661" s="143">
        <f>F663/A647</f>
        <v>0</v>
      </c>
      <c r="H661" s="18"/>
      <c r="I661" s="89">
        <f t="shared" si="171"/>
        <v>0</v>
      </c>
      <c r="J661" s="3"/>
      <c r="K661" s="3">
        <f t="shared" si="172"/>
        <v>0</v>
      </c>
      <c r="L661" s="3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 ht="15.75" customHeight="1">
      <c r="A662" s="31"/>
      <c r="B662" s="89"/>
      <c r="C662" s="89"/>
      <c r="D662" s="18">
        <f t="shared" si="169"/>
        <v>0</v>
      </c>
      <c r="E662" s="18">
        <f>B662*A647</f>
        <v>0</v>
      </c>
      <c r="F662" s="18">
        <f t="shared" si="170"/>
        <v>0</v>
      </c>
      <c r="G662" s="142"/>
      <c r="H662" s="18"/>
      <c r="I662" s="89">
        <f t="shared" si="171"/>
        <v>0</v>
      </c>
      <c r="J662" s="3"/>
      <c r="K662" s="3">
        <f t="shared" si="172"/>
        <v>0</v>
      </c>
      <c r="L662" s="3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 ht="15.75" customHeight="1">
      <c r="A663" s="4" t="s">
        <v>495</v>
      </c>
      <c r="B663" s="97">
        <f>SUM(B649:B662)</f>
        <v>0</v>
      </c>
      <c r="C663" s="96"/>
      <c r="D663" s="97">
        <f t="shared" ref="D663:F663" si="173">SUM(D649:D662)</f>
        <v>0</v>
      </c>
      <c r="E663" s="97">
        <f t="shared" si="173"/>
        <v>0</v>
      </c>
      <c r="F663" s="97">
        <f t="shared" si="173"/>
        <v>0</v>
      </c>
      <c r="G663" s="87"/>
      <c r="H663" s="96"/>
      <c r="I663" s="97">
        <f t="shared" ref="I663:L663" si="174">SUM(I649:I662)</f>
        <v>0</v>
      </c>
      <c r="J663" s="98">
        <f t="shared" si="174"/>
        <v>0</v>
      </c>
      <c r="K663" s="98">
        <f t="shared" si="174"/>
        <v>0</v>
      </c>
      <c r="L663" s="98">
        <f t="shared" si="174"/>
        <v>0</v>
      </c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 ht="15.75" customHeight="1">
      <c r="A664" s="8"/>
      <c r="B664" s="100"/>
      <c r="C664" s="100"/>
      <c r="D664" s="100"/>
      <c r="E664" s="100"/>
      <c r="F664" s="100"/>
      <c r="G664" s="100"/>
      <c r="H664" s="100"/>
      <c r="I664" s="101" t="s">
        <v>496</v>
      </c>
      <c r="J664" s="100"/>
      <c r="K664" s="100"/>
      <c r="L664" s="101" t="s">
        <v>497</v>
      </c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 ht="15.75" customHeight="1">
      <c r="A665" s="8"/>
      <c r="B665" s="100"/>
      <c r="C665" s="100"/>
      <c r="D665" s="100"/>
      <c r="E665" s="100"/>
      <c r="F665" s="100"/>
      <c r="G665" s="100"/>
      <c r="H665" s="100"/>
      <c r="I665" s="104">
        <f>G661*A647</f>
        <v>0</v>
      </c>
      <c r="J665" s="100"/>
      <c r="K665" s="100"/>
      <c r="L665" s="104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 ht="15.75" customHeight="1">
      <c r="A668" s="78" t="s">
        <v>478</v>
      </c>
      <c r="B668" s="79" t="s">
        <v>479</v>
      </c>
      <c r="C668" s="75"/>
      <c r="D668" s="76"/>
      <c r="E668" s="80" t="s">
        <v>480</v>
      </c>
      <c r="F668" s="75"/>
      <c r="G668" s="76"/>
      <c r="H668" s="79" t="s">
        <v>481</v>
      </c>
      <c r="I668" s="75"/>
      <c r="J668" s="75"/>
      <c r="K668" s="75"/>
      <c r="L668" s="76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 ht="15.75" customHeight="1">
      <c r="A669" s="177">
        <v>4.0</v>
      </c>
      <c r="B669" s="82" t="s">
        <v>482</v>
      </c>
      <c r="C669" s="82" t="s">
        <v>483</v>
      </c>
      <c r="D669" s="82" t="s">
        <v>484</v>
      </c>
      <c r="E669" s="82" t="s">
        <v>485</v>
      </c>
      <c r="F669" s="82" t="s">
        <v>484</v>
      </c>
      <c r="G669" s="82" t="s">
        <v>524</v>
      </c>
      <c r="H669" s="82" t="s">
        <v>486</v>
      </c>
      <c r="I669" s="82" t="s">
        <v>487</v>
      </c>
      <c r="J669" s="147" t="s">
        <v>488</v>
      </c>
      <c r="K669" s="85" t="s">
        <v>489</v>
      </c>
      <c r="L669" s="85" t="s">
        <v>490</v>
      </c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 ht="15.75" customHeight="1">
      <c r="A670" s="86" t="s">
        <v>491</v>
      </c>
      <c r="B670" s="87"/>
      <c r="C670" s="87"/>
      <c r="D670" s="87"/>
      <c r="E670" s="87"/>
      <c r="F670" s="87"/>
      <c r="G670" s="87"/>
      <c r="H670" s="87"/>
      <c r="I670" s="87"/>
      <c r="J670" s="115"/>
      <c r="K670" s="87"/>
      <c r="L670" s="8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 ht="15.75" customHeight="1">
      <c r="A671" s="2"/>
      <c r="B671" s="89"/>
      <c r="C671" s="89"/>
      <c r="D671" s="18">
        <f t="shared" ref="D671:D684" si="175">C671*B671</f>
        <v>0</v>
      </c>
      <c r="E671" s="18">
        <f>B671*A669</f>
        <v>0</v>
      </c>
      <c r="F671" s="18">
        <f t="shared" ref="F671:F684" si="176">E671*C671</f>
        <v>0</v>
      </c>
      <c r="G671" s="140">
        <v>0.0</v>
      </c>
      <c r="H671" s="18"/>
      <c r="I671" s="89">
        <f t="shared" ref="I671:I684" si="177">H671*E671</f>
        <v>0</v>
      </c>
      <c r="J671" s="116"/>
      <c r="K671" s="3">
        <f t="shared" ref="K671:K684" si="178">J671*I671</f>
        <v>0</v>
      </c>
      <c r="L671" s="3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 ht="15.75" customHeight="1">
      <c r="A672" s="2"/>
      <c r="B672" s="89"/>
      <c r="C672" s="89"/>
      <c r="D672" s="18">
        <f t="shared" si="175"/>
        <v>0</v>
      </c>
      <c r="E672" s="18">
        <f>B672*A669</f>
        <v>0</v>
      </c>
      <c r="F672" s="18">
        <f t="shared" si="176"/>
        <v>0</v>
      </c>
      <c r="G672" s="87"/>
      <c r="H672" s="18"/>
      <c r="I672" s="89">
        <f t="shared" si="177"/>
        <v>0</v>
      </c>
      <c r="J672" s="116"/>
      <c r="K672" s="3">
        <f t="shared" si="178"/>
        <v>0</v>
      </c>
      <c r="L672" s="3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 ht="15.75" customHeight="1">
      <c r="A673" s="2"/>
      <c r="B673" s="18"/>
      <c r="C673" s="18"/>
      <c r="D673" s="18">
        <f t="shared" si="175"/>
        <v>0</v>
      </c>
      <c r="E673" s="18">
        <f>B673*A669</f>
        <v>0</v>
      </c>
      <c r="F673" s="18">
        <f t="shared" si="176"/>
        <v>0</v>
      </c>
      <c r="G673" s="148" t="s">
        <v>527</v>
      </c>
      <c r="H673" s="18"/>
      <c r="I673" s="89">
        <f t="shared" si="177"/>
        <v>0</v>
      </c>
      <c r="J673" s="116"/>
      <c r="K673" s="3">
        <f t="shared" si="178"/>
        <v>0</v>
      </c>
      <c r="L673" s="3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 ht="15.75" customHeight="1">
      <c r="A674" s="2"/>
      <c r="B674" s="18"/>
      <c r="C674" s="18"/>
      <c r="D674" s="18">
        <f t="shared" si="175"/>
        <v>0</v>
      </c>
      <c r="E674" s="18">
        <f>B674*A669</f>
        <v>0</v>
      </c>
      <c r="F674" s="18">
        <f t="shared" si="176"/>
        <v>0</v>
      </c>
      <c r="G674" s="142"/>
      <c r="H674" s="18"/>
      <c r="I674" s="89">
        <f t="shared" si="177"/>
        <v>0</v>
      </c>
      <c r="J674" s="116"/>
      <c r="K674" s="3">
        <f t="shared" si="178"/>
        <v>0</v>
      </c>
      <c r="L674" s="3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 ht="15.75" customHeight="1">
      <c r="A675" s="2"/>
      <c r="B675" s="18"/>
      <c r="C675" s="18"/>
      <c r="D675" s="18">
        <f t="shared" si="175"/>
        <v>0</v>
      </c>
      <c r="E675" s="18">
        <f>B675*A669</f>
        <v>0</v>
      </c>
      <c r="F675" s="18">
        <f t="shared" si="176"/>
        <v>0</v>
      </c>
      <c r="G675" s="142"/>
      <c r="H675" s="18"/>
      <c r="I675" s="89">
        <f t="shared" si="177"/>
        <v>0</v>
      </c>
      <c r="J675" s="116"/>
      <c r="K675" s="3">
        <f t="shared" si="178"/>
        <v>0</v>
      </c>
      <c r="L675" s="3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 ht="15.75" customHeight="1">
      <c r="A676" s="2"/>
      <c r="B676" s="18"/>
      <c r="C676" s="18"/>
      <c r="D676" s="18">
        <f t="shared" si="175"/>
        <v>0</v>
      </c>
      <c r="E676" s="18">
        <f>B676*A669</f>
        <v>0</v>
      </c>
      <c r="F676" s="18">
        <f t="shared" si="176"/>
        <v>0</v>
      </c>
      <c r="G676" s="87"/>
      <c r="H676" s="18"/>
      <c r="I676" s="89">
        <f t="shared" si="177"/>
        <v>0</v>
      </c>
      <c r="J676" s="116"/>
      <c r="K676" s="3">
        <f t="shared" si="178"/>
        <v>0</v>
      </c>
      <c r="L676" s="3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 ht="15.75" customHeight="1">
      <c r="A677" s="2"/>
      <c r="B677" s="18"/>
      <c r="C677" s="18"/>
      <c r="D677" s="18">
        <f t="shared" si="175"/>
        <v>0</v>
      </c>
      <c r="E677" s="18">
        <f>B677*A669</f>
        <v>0</v>
      </c>
      <c r="F677" s="18">
        <f t="shared" si="176"/>
        <v>0</v>
      </c>
      <c r="G677" s="59"/>
      <c r="H677" s="18"/>
      <c r="I677" s="89">
        <f t="shared" si="177"/>
        <v>0</v>
      </c>
      <c r="J677" s="116"/>
      <c r="K677" s="3">
        <f t="shared" si="178"/>
        <v>0</v>
      </c>
      <c r="L677" s="3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 ht="15.75" customHeight="1">
      <c r="A678" s="2"/>
      <c r="B678" s="89"/>
      <c r="C678" s="89"/>
      <c r="D678" s="18">
        <f t="shared" si="175"/>
        <v>0</v>
      </c>
      <c r="E678" s="18">
        <f>B678*A669</f>
        <v>0</v>
      </c>
      <c r="F678" s="18">
        <f t="shared" si="176"/>
        <v>0</v>
      </c>
      <c r="G678" s="148" t="s">
        <v>528</v>
      </c>
      <c r="H678" s="18"/>
      <c r="I678" s="89">
        <f t="shared" si="177"/>
        <v>0</v>
      </c>
      <c r="J678" s="116"/>
      <c r="K678" s="3">
        <f t="shared" si="178"/>
        <v>0</v>
      </c>
      <c r="L678" s="3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 ht="15.75" customHeight="1">
      <c r="A679" s="2"/>
      <c r="B679" s="89"/>
      <c r="C679" s="89"/>
      <c r="D679" s="18">
        <f t="shared" si="175"/>
        <v>0</v>
      </c>
      <c r="E679" s="18">
        <f>B679*A669</f>
        <v>0</v>
      </c>
      <c r="F679" s="18">
        <f t="shared" si="176"/>
        <v>0</v>
      </c>
      <c r="G679" s="142"/>
      <c r="H679" s="18"/>
      <c r="I679" s="89">
        <f t="shared" si="177"/>
        <v>0</v>
      </c>
      <c r="J679" s="116"/>
      <c r="K679" s="3">
        <f t="shared" si="178"/>
        <v>0</v>
      </c>
      <c r="L679" s="3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 ht="15.75" customHeight="1">
      <c r="A680" s="1"/>
      <c r="B680" s="89"/>
      <c r="C680" s="89"/>
      <c r="D680" s="18">
        <f t="shared" si="175"/>
        <v>0</v>
      </c>
      <c r="E680" s="18">
        <f>B680*A669</f>
        <v>0</v>
      </c>
      <c r="F680" s="18">
        <f t="shared" si="176"/>
        <v>0</v>
      </c>
      <c r="G680" s="142"/>
      <c r="H680" s="18"/>
      <c r="I680" s="89">
        <f t="shared" si="177"/>
        <v>0</v>
      </c>
      <c r="J680" s="116"/>
      <c r="K680" s="3">
        <f t="shared" si="178"/>
        <v>0</v>
      </c>
      <c r="L680" s="3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 ht="15.75" customHeight="1">
      <c r="A681" s="1"/>
      <c r="B681" s="89"/>
      <c r="C681" s="89"/>
      <c r="D681" s="18">
        <f t="shared" si="175"/>
        <v>0</v>
      </c>
      <c r="E681" s="18">
        <f>B681*A669</f>
        <v>0</v>
      </c>
      <c r="F681" s="18">
        <f t="shared" si="176"/>
        <v>0</v>
      </c>
      <c r="G681" s="142"/>
      <c r="H681" s="18"/>
      <c r="I681" s="89">
        <f t="shared" si="177"/>
        <v>0</v>
      </c>
      <c r="J681" s="116"/>
      <c r="K681" s="3">
        <f t="shared" si="178"/>
        <v>0</v>
      </c>
      <c r="L681" s="3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 ht="15.75" customHeight="1">
      <c r="A682" s="31"/>
      <c r="B682" s="89"/>
      <c r="C682" s="89"/>
      <c r="D682" s="95">
        <f t="shared" si="175"/>
        <v>0</v>
      </c>
      <c r="E682" s="95">
        <f>B682*A669</f>
        <v>0</v>
      </c>
      <c r="F682" s="18">
        <f t="shared" si="176"/>
        <v>0</v>
      </c>
      <c r="G682" s="87"/>
      <c r="H682" s="18"/>
      <c r="I682" s="89">
        <f t="shared" si="177"/>
        <v>0</v>
      </c>
      <c r="J682" s="118"/>
      <c r="K682" s="3">
        <f t="shared" si="178"/>
        <v>0</v>
      </c>
      <c r="L682" s="3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 ht="15.75" customHeight="1">
      <c r="A683" s="31"/>
      <c r="B683" s="89"/>
      <c r="C683" s="89"/>
      <c r="D683" s="18">
        <f t="shared" si="175"/>
        <v>0</v>
      </c>
      <c r="E683" s="18">
        <f>B683*A669</f>
        <v>0</v>
      </c>
      <c r="F683" s="18">
        <f t="shared" si="176"/>
        <v>0</v>
      </c>
      <c r="G683" s="143">
        <f>F685/A669</f>
        <v>0</v>
      </c>
      <c r="H683" s="18"/>
      <c r="I683" s="89">
        <f t="shared" si="177"/>
        <v>0</v>
      </c>
      <c r="J683" s="3"/>
      <c r="K683" s="3">
        <f t="shared" si="178"/>
        <v>0</v>
      </c>
      <c r="L683" s="3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 ht="15.75" customHeight="1">
      <c r="A684" s="31"/>
      <c r="B684" s="89"/>
      <c r="C684" s="89"/>
      <c r="D684" s="18">
        <f t="shared" si="175"/>
        <v>0</v>
      </c>
      <c r="E684" s="18">
        <f>B684*A669</f>
        <v>0</v>
      </c>
      <c r="F684" s="18">
        <f t="shared" si="176"/>
        <v>0</v>
      </c>
      <c r="G684" s="142"/>
      <c r="H684" s="18"/>
      <c r="I684" s="89">
        <f t="shared" si="177"/>
        <v>0</v>
      </c>
      <c r="J684" s="3"/>
      <c r="K684" s="3">
        <f t="shared" si="178"/>
        <v>0</v>
      </c>
      <c r="L684" s="3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 ht="15.75" customHeight="1">
      <c r="A685" s="4" t="s">
        <v>495</v>
      </c>
      <c r="B685" s="97">
        <f>SUM(B671:B684)</f>
        <v>0</v>
      </c>
      <c r="C685" s="96"/>
      <c r="D685" s="97">
        <f t="shared" ref="D685:F685" si="179">SUM(D671:D684)</f>
        <v>0</v>
      </c>
      <c r="E685" s="97">
        <f t="shared" si="179"/>
        <v>0</v>
      </c>
      <c r="F685" s="97">
        <f t="shared" si="179"/>
        <v>0</v>
      </c>
      <c r="G685" s="87"/>
      <c r="H685" s="96"/>
      <c r="I685" s="97">
        <f t="shared" ref="I685:L685" si="180">SUM(I671:I684)</f>
        <v>0</v>
      </c>
      <c r="J685" s="98">
        <f t="shared" si="180"/>
        <v>0</v>
      </c>
      <c r="K685" s="98">
        <f t="shared" si="180"/>
        <v>0</v>
      </c>
      <c r="L685" s="98">
        <f t="shared" si="180"/>
        <v>0</v>
      </c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 ht="15.75" customHeight="1">
      <c r="A686" s="8"/>
      <c r="B686" s="100"/>
      <c r="C686" s="100"/>
      <c r="D686" s="100"/>
      <c r="E686" s="100"/>
      <c r="F686" s="100"/>
      <c r="G686" s="100"/>
      <c r="H686" s="100"/>
      <c r="I686" s="101" t="s">
        <v>496</v>
      </c>
      <c r="J686" s="100"/>
      <c r="K686" s="100"/>
      <c r="L686" s="101" t="s">
        <v>497</v>
      </c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 ht="15.75" customHeight="1">
      <c r="A687" s="8"/>
      <c r="B687" s="100"/>
      <c r="C687" s="100"/>
      <c r="D687" s="100"/>
      <c r="E687" s="100"/>
      <c r="F687" s="100"/>
      <c r="G687" s="100"/>
      <c r="H687" s="100"/>
      <c r="I687" s="104">
        <f>G683*A669</f>
        <v>0</v>
      </c>
      <c r="J687" s="100"/>
      <c r="K687" s="100"/>
      <c r="L687" s="104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 ht="15.75" customHeight="1">
      <c r="A690" s="66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6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 ht="15.75" customHeight="1">
      <c r="A691" s="78" t="s">
        <v>478</v>
      </c>
      <c r="B691" s="79" t="s">
        <v>479</v>
      </c>
      <c r="C691" s="75"/>
      <c r="D691" s="76"/>
      <c r="E691" s="80" t="s">
        <v>480</v>
      </c>
      <c r="F691" s="75"/>
      <c r="G691" s="76"/>
      <c r="H691" s="79" t="s">
        <v>481</v>
      </c>
      <c r="I691" s="75"/>
      <c r="J691" s="75"/>
      <c r="K691" s="75"/>
      <c r="L691" s="76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 ht="15.75" customHeight="1">
      <c r="A692" s="177">
        <v>4.0</v>
      </c>
      <c r="B692" s="82" t="s">
        <v>482</v>
      </c>
      <c r="C692" s="82" t="s">
        <v>483</v>
      </c>
      <c r="D692" s="82" t="s">
        <v>484</v>
      </c>
      <c r="E692" s="82" t="s">
        <v>485</v>
      </c>
      <c r="F692" s="82" t="s">
        <v>484</v>
      </c>
      <c r="G692" s="82" t="s">
        <v>524</v>
      </c>
      <c r="H692" s="82" t="s">
        <v>486</v>
      </c>
      <c r="I692" s="82" t="s">
        <v>487</v>
      </c>
      <c r="J692" s="147" t="s">
        <v>488</v>
      </c>
      <c r="K692" s="85" t="s">
        <v>489</v>
      </c>
      <c r="L692" s="85" t="s">
        <v>490</v>
      </c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 ht="15.75" customHeight="1">
      <c r="A693" s="86" t="s">
        <v>491</v>
      </c>
      <c r="B693" s="87"/>
      <c r="C693" s="87"/>
      <c r="D693" s="87"/>
      <c r="E693" s="87"/>
      <c r="F693" s="87"/>
      <c r="G693" s="87"/>
      <c r="H693" s="87"/>
      <c r="I693" s="87"/>
      <c r="J693" s="115"/>
      <c r="K693" s="87"/>
      <c r="L693" s="8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 ht="15.75" customHeight="1">
      <c r="A694" s="2"/>
      <c r="B694" s="89"/>
      <c r="C694" s="89"/>
      <c r="D694" s="18">
        <f t="shared" ref="D694:D707" si="181">C694*B694</f>
        <v>0</v>
      </c>
      <c r="E694" s="18">
        <f>B694*A692</f>
        <v>0</v>
      </c>
      <c r="F694" s="18">
        <f t="shared" ref="F694:F707" si="182">E694*C694</f>
        <v>0</v>
      </c>
      <c r="G694" s="140">
        <v>0.0</v>
      </c>
      <c r="H694" s="18"/>
      <c r="I694" s="89">
        <f t="shared" ref="I694:I707" si="183">H694*E694</f>
        <v>0</v>
      </c>
      <c r="J694" s="116"/>
      <c r="K694" s="3">
        <f t="shared" ref="K694:K707" si="184">J694*I694</f>
        <v>0</v>
      </c>
      <c r="L694" s="3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 ht="15.75" customHeight="1">
      <c r="A695" s="2"/>
      <c r="B695" s="89"/>
      <c r="C695" s="89"/>
      <c r="D695" s="18">
        <f t="shared" si="181"/>
        <v>0</v>
      </c>
      <c r="E695" s="18">
        <f>B695*A692</f>
        <v>0</v>
      </c>
      <c r="F695" s="18">
        <f t="shared" si="182"/>
        <v>0</v>
      </c>
      <c r="G695" s="87"/>
      <c r="H695" s="18"/>
      <c r="I695" s="89">
        <f t="shared" si="183"/>
        <v>0</v>
      </c>
      <c r="J695" s="116"/>
      <c r="K695" s="3">
        <f t="shared" si="184"/>
        <v>0</v>
      </c>
      <c r="L695" s="3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 ht="15.75" customHeight="1">
      <c r="A696" s="2"/>
      <c r="B696" s="18"/>
      <c r="C696" s="18"/>
      <c r="D696" s="18">
        <f t="shared" si="181"/>
        <v>0</v>
      </c>
      <c r="E696" s="18">
        <f>B696*A692</f>
        <v>0</v>
      </c>
      <c r="F696" s="18">
        <f t="shared" si="182"/>
        <v>0</v>
      </c>
      <c r="G696" s="148" t="s">
        <v>527</v>
      </c>
      <c r="H696" s="18"/>
      <c r="I696" s="89">
        <f t="shared" si="183"/>
        <v>0</v>
      </c>
      <c r="J696" s="116"/>
      <c r="K696" s="3">
        <f t="shared" si="184"/>
        <v>0</v>
      </c>
      <c r="L696" s="3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 ht="15.75" customHeight="1">
      <c r="A697" s="2"/>
      <c r="B697" s="18"/>
      <c r="C697" s="18"/>
      <c r="D697" s="18">
        <f t="shared" si="181"/>
        <v>0</v>
      </c>
      <c r="E697" s="18">
        <f>B697*A692</f>
        <v>0</v>
      </c>
      <c r="F697" s="18">
        <f t="shared" si="182"/>
        <v>0</v>
      </c>
      <c r="G697" s="142"/>
      <c r="H697" s="18"/>
      <c r="I697" s="89">
        <f t="shared" si="183"/>
        <v>0</v>
      </c>
      <c r="J697" s="116"/>
      <c r="K697" s="3">
        <f t="shared" si="184"/>
        <v>0</v>
      </c>
      <c r="L697" s="3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 ht="15.75" customHeight="1">
      <c r="A698" s="2"/>
      <c r="B698" s="18"/>
      <c r="C698" s="18"/>
      <c r="D698" s="18">
        <f t="shared" si="181"/>
        <v>0</v>
      </c>
      <c r="E698" s="18">
        <f>B698*A692</f>
        <v>0</v>
      </c>
      <c r="F698" s="18">
        <f t="shared" si="182"/>
        <v>0</v>
      </c>
      <c r="G698" s="142"/>
      <c r="H698" s="18"/>
      <c r="I698" s="89">
        <f t="shared" si="183"/>
        <v>0</v>
      </c>
      <c r="J698" s="116"/>
      <c r="K698" s="3">
        <f t="shared" si="184"/>
        <v>0</v>
      </c>
      <c r="L698" s="3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 ht="15.75" customHeight="1">
      <c r="A699" s="2"/>
      <c r="B699" s="18"/>
      <c r="C699" s="18"/>
      <c r="D699" s="18">
        <f t="shared" si="181"/>
        <v>0</v>
      </c>
      <c r="E699" s="18">
        <f>B699*A692</f>
        <v>0</v>
      </c>
      <c r="F699" s="18">
        <f t="shared" si="182"/>
        <v>0</v>
      </c>
      <c r="G699" s="87"/>
      <c r="H699" s="18"/>
      <c r="I699" s="89">
        <f t="shared" si="183"/>
        <v>0</v>
      </c>
      <c r="J699" s="116"/>
      <c r="K699" s="3">
        <f t="shared" si="184"/>
        <v>0</v>
      </c>
      <c r="L699" s="3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 ht="15.75" customHeight="1">
      <c r="A700" s="2"/>
      <c r="B700" s="18"/>
      <c r="C700" s="18"/>
      <c r="D700" s="18">
        <f t="shared" si="181"/>
        <v>0</v>
      </c>
      <c r="E700" s="18">
        <f>B700*A692</f>
        <v>0</v>
      </c>
      <c r="F700" s="18">
        <f t="shared" si="182"/>
        <v>0</v>
      </c>
      <c r="G700" s="59"/>
      <c r="H700" s="18"/>
      <c r="I700" s="89">
        <f t="shared" si="183"/>
        <v>0</v>
      </c>
      <c r="J700" s="116"/>
      <c r="K700" s="3">
        <f t="shared" si="184"/>
        <v>0</v>
      </c>
      <c r="L700" s="3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 ht="15.75" customHeight="1">
      <c r="A701" s="2"/>
      <c r="B701" s="89"/>
      <c r="C701" s="89"/>
      <c r="D701" s="18">
        <f t="shared" si="181"/>
        <v>0</v>
      </c>
      <c r="E701" s="18">
        <f>B701*A692</f>
        <v>0</v>
      </c>
      <c r="F701" s="18">
        <f t="shared" si="182"/>
        <v>0</v>
      </c>
      <c r="G701" s="148" t="s">
        <v>528</v>
      </c>
      <c r="H701" s="18"/>
      <c r="I701" s="89">
        <f t="shared" si="183"/>
        <v>0</v>
      </c>
      <c r="J701" s="116"/>
      <c r="K701" s="3">
        <f t="shared" si="184"/>
        <v>0</v>
      </c>
      <c r="L701" s="3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 ht="15.75" customHeight="1">
      <c r="A702" s="2"/>
      <c r="B702" s="89"/>
      <c r="C702" s="89"/>
      <c r="D702" s="18">
        <f t="shared" si="181"/>
        <v>0</v>
      </c>
      <c r="E702" s="18">
        <f>B702*A692</f>
        <v>0</v>
      </c>
      <c r="F702" s="18">
        <f t="shared" si="182"/>
        <v>0</v>
      </c>
      <c r="G702" s="142"/>
      <c r="H702" s="18"/>
      <c r="I702" s="89">
        <f t="shared" si="183"/>
        <v>0</v>
      </c>
      <c r="J702" s="116"/>
      <c r="K702" s="3">
        <f t="shared" si="184"/>
        <v>0</v>
      </c>
      <c r="L702" s="3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 ht="15.75" customHeight="1">
      <c r="A703" s="1"/>
      <c r="B703" s="89"/>
      <c r="C703" s="89"/>
      <c r="D703" s="18">
        <f t="shared" si="181"/>
        <v>0</v>
      </c>
      <c r="E703" s="18">
        <f>B703*A692</f>
        <v>0</v>
      </c>
      <c r="F703" s="18">
        <f t="shared" si="182"/>
        <v>0</v>
      </c>
      <c r="G703" s="142"/>
      <c r="H703" s="18"/>
      <c r="I703" s="89">
        <f t="shared" si="183"/>
        <v>0</v>
      </c>
      <c r="J703" s="116"/>
      <c r="K703" s="3">
        <f t="shared" si="184"/>
        <v>0</v>
      </c>
      <c r="L703" s="3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 ht="15.75" customHeight="1">
      <c r="A704" s="1"/>
      <c r="B704" s="89"/>
      <c r="C704" s="89"/>
      <c r="D704" s="18">
        <f t="shared" si="181"/>
        <v>0</v>
      </c>
      <c r="E704" s="18">
        <f>B704*A692</f>
        <v>0</v>
      </c>
      <c r="F704" s="18">
        <f t="shared" si="182"/>
        <v>0</v>
      </c>
      <c r="G704" s="142"/>
      <c r="H704" s="18"/>
      <c r="I704" s="89">
        <f t="shared" si="183"/>
        <v>0</v>
      </c>
      <c r="J704" s="116"/>
      <c r="K704" s="3">
        <f t="shared" si="184"/>
        <v>0</v>
      </c>
      <c r="L704" s="3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 ht="15.75" customHeight="1">
      <c r="A705" s="31"/>
      <c r="B705" s="89"/>
      <c r="C705" s="89"/>
      <c r="D705" s="95">
        <f t="shared" si="181"/>
        <v>0</v>
      </c>
      <c r="E705" s="95">
        <f>B705*A692</f>
        <v>0</v>
      </c>
      <c r="F705" s="18">
        <f t="shared" si="182"/>
        <v>0</v>
      </c>
      <c r="G705" s="87"/>
      <c r="H705" s="18"/>
      <c r="I705" s="89">
        <f t="shared" si="183"/>
        <v>0</v>
      </c>
      <c r="J705" s="118"/>
      <c r="K705" s="3">
        <f t="shared" si="184"/>
        <v>0</v>
      </c>
      <c r="L705" s="3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 ht="15.75" customHeight="1">
      <c r="A706" s="31"/>
      <c r="B706" s="89"/>
      <c r="C706" s="89"/>
      <c r="D706" s="18">
        <f t="shared" si="181"/>
        <v>0</v>
      </c>
      <c r="E706" s="18">
        <f>B706*A692</f>
        <v>0</v>
      </c>
      <c r="F706" s="18">
        <f t="shared" si="182"/>
        <v>0</v>
      </c>
      <c r="G706" s="143">
        <f>F708/A692</f>
        <v>0</v>
      </c>
      <c r="H706" s="18"/>
      <c r="I706" s="89">
        <f t="shared" si="183"/>
        <v>0</v>
      </c>
      <c r="J706" s="3"/>
      <c r="K706" s="3">
        <f t="shared" si="184"/>
        <v>0</v>
      </c>
      <c r="L706" s="3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 ht="15.75" customHeight="1">
      <c r="A707" s="31"/>
      <c r="B707" s="89"/>
      <c r="C707" s="89"/>
      <c r="D707" s="18">
        <f t="shared" si="181"/>
        <v>0</v>
      </c>
      <c r="E707" s="18">
        <f>B707*A692</f>
        <v>0</v>
      </c>
      <c r="F707" s="18">
        <f t="shared" si="182"/>
        <v>0</v>
      </c>
      <c r="G707" s="142"/>
      <c r="H707" s="18"/>
      <c r="I707" s="89">
        <f t="shared" si="183"/>
        <v>0</v>
      </c>
      <c r="J707" s="3"/>
      <c r="K707" s="3">
        <f t="shared" si="184"/>
        <v>0</v>
      </c>
      <c r="L707" s="3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 ht="15.75" customHeight="1">
      <c r="A708" s="4" t="s">
        <v>495</v>
      </c>
      <c r="B708" s="97">
        <f>SUM(B694:B707)</f>
        <v>0</v>
      </c>
      <c r="C708" s="96"/>
      <c r="D708" s="97">
        <f t="shared" ref="D708:F708" si="185">SUM(D694:D707)</f>
        <v>0</v>
      </c>
      <c r="E708" s="97">
        <f t="shared" si="185"/>
        <v>0</v>
      </c>
      <c r="F708" s="97">
        <f t="shared" si="185"/>
        <v>0</v>
      </c>
      <c r="G708" s="87"/>
      <c r="H708" s="96"/>
      <c r="I708" s="97">
        <f t="shared" ref="I708:L708" si="186">SUM(I694:I707)</f>
        <v>0</v>
      </c>
      <c r="J708" s="98">
        <f t="shared" si="186"/>
        <v>0</v>
      </c>
      <c r="K708" s="98">
        <f t="shared" si="186"/>
        <v>0</v>
      </c>
      <c r="L708" s="98">
        <f t="shared" si="186"/>
        <v>0</v>
      </c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 ht="15.75" customHeight="1">
      <c r="A709" s="8"/>
      <c r="B709" s="100"/>
      <c r="C709" s="100"/>
      <c r="D709" s="100"/>
      <c r="E709" s="100"/>
      <c r="F709" s="100"/>
      <c r="G709" s="100"/>
      <c r="H709" s="100"/>
      <c r="I709" s="101" t="s">
        <v>496</v>
      </c>
      <c r="J709" s="100"/>
      <c r="K709" s="100"/>
      <c r="L709" s="101" t="s">
        <v>497</v>
      </c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 ht="15.75" customHeight="1">
      <c r="A710" s="8"/>
      <c r="B710" s="100"/>
      <c r="C710" s="100"/>
      <c r="D710" s="100"/>
      <c r="E710" s="100"/>
      <c r="F710" s="100"/>
      <c r="G710" s="100"/>
      <c r="H710" s="100"/>
      <c r="I710" s="104">
        <f>G706*A692</f>
        <v>0</v>
      </c>
      <c r="J710" s="100"/>
      <c r="K710" s="100"/>
      <c r="L710" s="104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 ht="15.75" customHeight="1">
      <c r="A711" s="8"/>
      <c r="B711" s="100"/>
      <c r="C711" s="100"/>
      <c r="D711" s="100"/>
      <c r="E711" s="100"/>
      <c r="F711" s="100"/>
      <c r="G711" s="100"/>
      <c r="H711" s="100"/>
      <c r="I711" s="107"/>
      <c r="J711" s="100"/>
      <c r="K711" s="100"/>
      <c r="L711" s="10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 ht="15.75" customHeight="1">
      <c r="A713" s="66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6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 ht="15.75" customHeight="1">
      <c r="A714" s="78" t="s">
        <v>478</v>
      </c>
      <c r="B714" s="79" t="s">
        <v>479</v>
      </c>
      <c r="C714" s="75"/>
      <c r="D714" s="76"/>
      <c r="E714" s="80" t="s">
        <v>480</v>
      </c>
      <c r="F714" s="75"/>
      <c r="G714" s="76"/>
      <c r="H714" s="79" t="s">
        <v>481</v>
      </c>
      <c r="I714" s="75"/>
      <c r="J714" s="75"/>
      <c r="K714" s="75"/>
      <c r="L714" s="76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 ht="15.75" customHeight="1">
      <c r="A715" s="177">
        <v>4.0</v>
      </c>
      <c r="B715" s="82" t="s">
        <v>482</v>
      </c>
      <c r="C715" s="82" t="s">
        <v>483</v>
      </c>
      <c r="D715" s="82" t="s">
        <v>484</v>
      </c>
      <c r="E715" s="82" t="s">
        <v>485</v>
      </c>
      <c r="F715" s="82" t="s">
        <v>484</v>
      </c>
      <c r="G715" s="82" t="s">
        <v>524</v>
      </c>
      <c r="H715" s="82" t="s">
        <v>486</v>
      </c>
      <c r="I715" s="82" t="s">
        <v>487</v>
      </c>
      <c r="J715" s="147" t="s">
        <v>488</v>
      </c>
      <c r="K715" s="85" t="s">
        <v>489</v>
      </c>
      <c r="L715" s="85" t="s">
        <v>490</v>
      </c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 ht="15.75" customHeight="1">
      <c r="A716" s="86" t="s">
        <v>491</v>
      </c>
      <c r="B716" s="87"/>
      <c r="C716" s="87"/>
      <c r="D716" s="87"/>
      <c r="E716" s="87"/>
      <c r="F716" s="87"/>
      <c r="G716" s="87"/>
      <c r="H716" s="87"/>
      <c r="I716" s="87"/>
      <c r="J716" s="115"/>
      <c r="K716" s="87"/>
      <c r="L716" s="8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 ht="15.75" customHeight="1">
      <c r="A717" s="2"/>
      <c r="B717" s="89"/>
      <c r="C717" s="89"/>
      <c r="D717" s="18">
        <f t="shared" ref="D717:D730" si="187">C717*B717</f>
        <v>0</v>
      </c>
      <c r="E717" s="18">
        <f>B717*A715</f>
        <v>0</v>
      </c>
      <c r="F717" s="18">
        <f t="shared" ref="F717:F730" si="188">E717*C717</f>
        <v>0</v>
      </c>
      <c r="G717" s="140">
        <v>0.0</v>
      </c>
      <c r="H717" s="18"/>
      <c r="I717" s="89">
        <f t="shared" ref="I717:I730" si="189">H717*E717</f>
        <v>0</v>
      </c>
      <c r="J717" s="116"/>
      <c r="K717" s="3">
        <f t="shared" ref="K717:K730" si="190">J717*I717</f>
        <v>0</v>
      </c>
      <c r="L717" s="3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 ht="15.75" customHeight="1">
      <c r="A718" s="2"/>
      <c r="B718" s="89"/>
      <c r="C718" s="89"/>
      <c r="D718" s="18">
        <f t="shared" si="187"/>
        <v>0</v>
      </c>
      <c r="E718" s="18">
        <f>B718*A715</f>
        <v>0</v>
      </c>
      <c r="F718" s="18">
        <f t="shared" si="188"/>
        <v>0</v>
      </c>
      <c r="G718" s="87"/>
      <c r="H718" s="18"/>
      <c r="I718" s="89">
        <f t="shared" si="189"/>
        <v>0</v>
      </c>
      <c r="J718" s="116"/>
      <c r="K718" s="3">
        <f t="shared" si="190"/>
        <v>0</v>
      </c>
      <c r="L718" s="3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 ht="15.75" customHeight="1">
      <c r="A719" s="2"/>
      <c r="B719" s="18"/>
      <c r="C719" s="18"/>
      <c r="D719" s="18">
        <f t="shared" si="187"/>
        <v>0</v>
      </c>
      <c r="E719" s="18">
        <f>B719*A715</f>
        <v>0</v>
      </c>
      <c r="F719" s="18">
        <f t="shared" si="188"/>
        <v>0</v>
      </c>
      <c r="G719" s="148" t="s">
        <v>527</v>
      </c>
      <c r="H719" s="18"/>
      <c r="I719" s="89">
        <f t="shared" si="189"/>
        <v>0</v>
      </c>
      <c r="J719" s="116"/>
      <c r="K719" s="3">
        <f t="shared" si="190"/>
        <v>0</v>
      </c>
      <c r="L719" s="3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 ht="15.75" customHeight="1">
      <c r="A720" s="2"/>
      <c r="B720" s="18"/>
      <c r="C720" s="18"/>
      <c r="D720" s="18">
        <f t="shared" si="187"/>
        <v>0</v>
      </c>
      <c r="E720" s="18">
        <f>B720*A715</f>
        <v>0</v>
      </c>
      <c r="F720" s="18">
        <f t="shared" si="188"/>
        <v>0</v>
      </c>
      <c r="G720" s="142"/>
      <c r="H720" s="18"/>
      <c r="I720" s="89">
        <f t="shared" si="189"/>
        <v>0</v>
      </c>
      <c r="J720" s="116"/>
      <c r="K720" s="3">
        <f t="shared" si="190"/>
        <v>0</v>
      </c>
      <c r="L720" s="3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 ht="15.75" customHeight="1">
      <c r="A721" s="2"/>
      <c r="B721" s="18"/>
      <c r="C721" s="18"/>
      <c r="D721" s="18">
        <f t="shared" si="187"/>
        <v>0</v>
      </c>
      <c r="E721" s="18">
        <f>B721*A715</f>
        <v>0</v>
      </c>
      <c r="F721" s="18">
        <f t="shared" si="188"/>
        <v>0</v>
      </c>
      <c r="G721" s="142"/>
      <c r="H721" s="18"/>
      <c r="I721" s="89">
        <f t="shared" si="189"/>
        <v>0</v>
      </c>
      <c r="J721" s="116"/>
      <c r="K721" s="3">
        <f t="shared" si="190"/>
        <v>0</v>
      </c>
      <c r="L721" s="3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 ht="15.75" customHeight="1">
      <c r="A722" s="2"/>
      <c r="B722" s="18"/>
      <c r="C722" s="18"/>
      <c r="D722" s="18">
        <f t="shared" si="187"/>
        <v>0</v>
      </c>
      <c r="E722" s="18">
        <f>B722*A715</f>
        <v>0</v>
      </c>
      <c r="F722" s="18">
        <f t="shared" si="188"/>
        <v>0</v>
      </c>
      <c r="G722" s="87"/>
      <c r="H722" s="18"/>
      <c r="I722" s="89">
        <f t="shared" si="189"/>
        <v>0</v>
      </c>
      <c r="J722" s="116"/>
      <c r="K722" s="3">
        <f t="shared" si="190"/>
        <v>0</v>
      </c>
      <c r="L722" s="3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 ht="15.75" customHeight="1">
      <c r="A723" s="2"/>
      <c r="B723" s="18"/>
      <c r="C723" s="18"/>
      <c r="D723" s="18">
        <f t="shared" si="187"/>
        <v>0</v>
      </c>
      <c r="E723" s="18">
        <f>B723*A715</f>
        <v>0</v>
      </c>
      <c r="F723" s="18">
        <f t="shared" si="188"/>
        <v>0</v>
      </c>
      <c r="G723" s="59"/>
      <c r="H723" s="18"/>
      <c r="I723" s="89">
        <f t="shared" si="189"/>
        <v>0</v>
      </c>
      <c r="J723" s="116"/>
      <c r="K723" s="3">
        <f t="shared" si="190"/>
        <v>0</v>
      </c>
      <c r="L723" s="3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 ht="15.75" customHeight="1">
      <c r="A724" s="2"/>
      <c r="B724" s="89"/>
      <c r="C724" s="89"/>
      <c r="D724" s="18">
        <f t="shared" si="187"/>
        <v>0</v>
      </c>
      <c r="E724" s="18">
        <f>B724*A715</f>
        <v>0</v>
      </c>
      <c r="F724" s="18">
        <f t="shared" si="188"/>
        <v>0</v>
      </c>
      <c r="G724" s="148" t="s">
        <v>528</v>
      </c>
      <c r="H724" s="18"/>
      <c r="I724" s="89">
        <f t="shared" si="189"/>
        <v>0</v>
      </c>
      <c r="J724" s="116"/>
      <c r="K724" s="3">
        <f t="shared" si="190"/>
        <v>0</v>
      </c>
      <c r="L724" s="3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 ht="15.75" customHeight="1">
      <c r="A725" s="2"/>
      <c r="B725" s="89"/>
      <c r="C725" s="89"/>
      <c r="D725" s="18">
        <f t="shared" si="187"/>
        <v>0</v>
      </c>
      <c r="E725" s="18">
        <f>B725*A715</f>
        <v>0</v>
      </c>
      <c r="F725" s="18">
        <f t="shared" si="188"/>
        <v>0</v>
      </c>
      <c r="G725" s="142"/>
      <c r="H725" s="18"/>
      <c r="I725" s="89">
        <f t="shared" si="189"/>
        <v>0</v>
      </c>
      <c r="J725" s="116"/>
      <c r="K725" s="3">
        <f t="shared" si="190"/>
        <v>0</v>
      </c>
      <c r="L725" s="3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 ht="15.75" customHeight="1">
      <c r="A726" s="1"/>
      <c r="B726" s="89"/>
      <c r="C726" s="89"/>
      <c r="D726" s="18">
        <f t="shared" si="187"/>
        <v>0</v>
      </c>
      <c r="E726" s="18">
        <f>B726*A715</f>
        <v>0</v>
      </c>
      <c r="F726" s="18">
        <f t="shared" si="188"/>
        <v>0</v>
      </c>
      <c r="G726" s="142"/>
      <c r="H726" s="18"/>
      <c r="I726" s="89">
        <f t="shared" si="189"/>
        <v>0</v>
      </c>
      <c r="J726" s="116"/>
      <c r="K726" s="3">
        <f t="shared" si="190"/>
        <v>0</v>
      </c>
      <c r="L726" s="3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 ht="15.75" customHeight="1">
      <c r="A727" s="1"/>
      <c r="B727" s="89"/>
      <c r="C727" s="89"/>
      <c r="D727" s="18">
        <f t="shared" si="187"/>
        <v>0</v>
      </c>
      <c r="E727" s="18">
        <f>B727*A715</f>
        <v>0</v>
      </c>
      <c r="F727" s="18">
        <f t="shared" si="188"/>
        <v>0</v>
      </c>
      <c r="G727" s="142"/>
      <c r="H727" s="18"/>
      <c r="I727" s="89">
        <f t="shared" si="189"/>
        <v>0</v>
      </c>
      <c r="J727" s="116"/>
      <c r="K727" s="3">
        <f t="shared" si="190"/>
        <v>0</v>
      </c>
      <c r="L727" s="3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 ht="15.75" customHeight="1">
      <c r="A728" s="31"/>
      <c r="B728" s="89"/>
      <c r="C728" s="89"/>
      <c r="D728" s="95">
        <f t="shared" si="187"/>
        <v>0</v>
      </c>
      <c r="E728" s="95">
        <f>B728*A715</f>
        <v>0</v>
      </c>
      <c r="F728" s="18">
        <f t="shared" si="188"/>
        <v>0</v>
      </c>
      <c r="G728" s="87"/>
      <c r="H728" s="18"/>
      <c r="I728" s="89">
        <f t="shared" si="189"/>
        <v>0</v>
      </c>
      <c r="J728" s="118"/>
      <c r="K728" s="3">
        <f t="shared" si="190"/>
        <v>0</v>
      </c>
      <c r="L728" s="3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 ht="15.75" customHeight="1">
      <c r="A729" s="31"/>
      <c r="B729" s="89"/>
      <c r="C729" s="89"/>
      <c r="D729" s="18">
        <f t="shared" si="187"/>
        <v>0</v>
      </c>
      <c r="E729" s="18">
        <f>B729*A715</f>
        <v>0</v>
      </c>
      <c r="F729" s="18">
        <f t="shared" si="188"/>
        <v>0</v>
      </c>
      <c r="G729" s="143">
        <f>F731/A715</f>
        <v>0</v>
      </c>
      <c r="H729" s="18"/>
      <c r="I729" s="89">
        <f t="shared" si="189"/>
        <v>0</v>
      </c>
      <c r="J729" s="3"/>
      <c r="K729" s="3">
        <f t="shared" si="190"/>
        <v>0</v>
      </c>
      <c r="L729" s="3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 ht="15.75" customHeight="1">
      <c r="A730" s="31"/>
      <c r="B730" s="89"/>
      <c r="C730" s="89"/>
      <c r="D730" s="18">
        <f t="shared" si="187"/>
        <v>0</v>
      </c>
      <c r="E730" s="18">
        <f>B730*A715</f>
        <v>0</v>
      </c>
      <c r="F730" s="18">
        <f t="shared" si="188"/>
        <v>0</v>
      </c>
      <c r="G730" s="142"/>
      <c r="H730" s="18"/>
      <c r="I730" s="89">
        <f t="shared" si="189"/>
        <v>0</v>
      </c>
      <c r="J730" s="3"/>
      <c r="K730" s="3">
        <f t="shared" si="190"/>
        <v>0</v>
      </c>
      <c r="L730" s="3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 ht="15.75" customHeight="1">
      <c r="A731" s="4" t="s">
        <v>495</v>
      </c>
      <c r="B731" s="97">
        <f>SUM(B717:B730)</f>
        <v>0</v>
      </c>
      <c r="C731" s="96"/>
      <c r="D731" s="97">
        <f t="shared" ref="D731:F731" si="191">SUM(D717:D730)</f>
        <v>0</v>
      </c>
      <c r="E731" s="97">
        <f t="shared" si="191"/>
        <v>0</v>
      </c>
      <c r="F731" s="97">
        <f t="shared" si="191"/>
        <v>0</v>
      </c>
      <c r="G731" s="87"/>
      <c r="H731" s="96"/>
      <c r="I731" s="97">
        <f t="shared" ref="I731:L731" si="192">SUM(I717:I730)</f>
        <v>0</v>
      </c>
      <c r="J731" s="98">
        <f t="shared" si="192"/>
        <v>0</v>
      </c>
      <c r="K731" s="98">
        <f t="shared" si="192"/>
        <v>0</v>
      </c>
      <c r="L731" s="98">
        <f t="shared" si="192"/>
        <v>0</v>
      </c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 ht="15.75" customHeight="1">
      <c r="A732" s="8"/>
      <c r="B732" s="100"/>
      <c r="C732" s="100"/>
      <c r="D732" s="100"/>
      <c r="E732" s="100"/>
      <c r="F732" s="100"/>
      <c r="G732" s="100"/>
      <c r="H732" s="100"/>
      <c r="I732" s="101" t="s">
        <v>496</v>
      </c>
      <c r="J732" s="100"/>
      <c r="K732" s="100"/>
      <c r="L732" s="101" t="s">
        <v>497</v>
      </c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 ht="15.75" customHeight="1">
      <c r="A733" s="8"/>
      <c r="B733" s="100"/>
      <c r="C733" s="100"/>
      <c r="D733" s="100"/>
      <c r="E733" s="100"/>
      <c r="F733" s="100"/>
      <c r="G733" s="100"/>
      <c r="H733" s="100"/>
      <c r="I733" s="104">
        <f>G729*A715</f>
        <v>0</v>
      </c>
      <c r="J733" s="100"/>
      <c r="K733" s="100"/>
      <c r="L733" s="104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 ht="15.75" customHeight="1">
      <c r="A736" s="66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6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 ht="15.75" customHeight="1">
      <c r="A737" s="78" t="s">
        <v>478</v>
      </c>
      <c r="B737" s="79" t="s">
        <v>479</v>
      </c>
      <c r="C737" s="75"/>
      <c r="D737" s="76"/>
      <c r="E737" s="80" t="s">
        <v>480</v>
      </c>
      <c r="F737" s="75"/>
      <c r="G737" s="76"/>
      <c r="H737" s="79" t="s">
        <v>481</v>
      </c>
      <c r="I737" s="75"/>
      <c r="J737" s="75"/>
      <c r="K737" s="75"/>
      <c r="L737" s="76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 ht="15.75" customHeight="1">
      <c r="A738" s="177">
        <v>4.0</v>
      </c>
      <c r="B738" s="82" t="s">
        <v>482</v>
      </c>
      <c r="C738" s="82" t="s">
        <v>483</v>
      </c>
      <c r="D738" s="82" t="s">
        <v>484</v>
      </c>
      <c r="E738" s="82" t="s">
        <v>485</v>
      </c>
      <c r="F738" s="82" t="s">
        <v>484</v>
      </c>
      <c r="G738" s="82" t="s">
        <v>524</v>
      </c>
      <c r="H738" s="82" t="s">
        <v>486</v>
      </c>
      <c r="I738" s="82" t="s">
        <v>487</v>
      </c>
      <c r="J738" s="147" t="s">
        <v>488</v>
      </c>
      <c r="K738" s="85" t="s">
        <v>489</v>
      </c>
      <c r="L738" s="85" t="s">
        <v>490</v>
      </c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 ht="15.75" customHeight="1">
      <c r="A739" s="86" t="s">
        <v>491</v>
      </c>
      <c r="B739" s="87"/>
      <c r="C739" s="87"/>
      <c r="D739" s="87"/>
      <c r="E739" s="87"/>
      <c r="F739" s="87"/>
      <c r="G739" s="87"/>
      <c r="H739" s="87"/>
      <c r="I739" s="87"/>
      <c r="J739" s="115"/>
      <c r="K739" s="87"/>
      <c r="L739" s="8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 ht="15.75" customHeight="1">
      <c r="A740" s="2"/>
      <c r="B740" s="89"/>
      <c r="C740" s="89"/>
      <c r="D740" s="18">
        <f t="shared" ref="D740:D753" si="193">C740*B740</f>
        <v>0</v>
      </c>
      <c r="E740" s="18">
        <f>B740*A738</f>
        <v>0</v>
      </c>
      <c r="F740" s="18">
        <f t="shared" ref="F740:F753" si="194">E740*C740</f>
        <v>0</v>
      </c>
      <c r="G740" s="140">
        <v>0.0</v>
      </c>
      <c r="H740" s="18"/>
      <c r="I740" s="89">
        <f t="shared" ref="I740:I753" si="195">H740*E740</f>
        <v>0</v>
      </c>
      <c r="J740" s="116"/>
      <c r="K740" s="3">
        <f t="shared" ref="K740:K753" si="196">J740*I740</f>
        <v>0</v>
      </c>
      <c r="L740" s="3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 ht="15.75" customHeight="1">
      <c r="A741" s="2"/>
      <c r="B741" s="89"/>
      <c r="C741" s="89"/>
      <c r="D741" s="18">
        <f t="shared" si="193"/>
        <v>0</v>
      </c>
      <c r="E741" s="18">
        <f>B741*A738</f>
        <v>0</v>
      </c>
      <c r="F741" s="18">
        <f t="shared" si="194"/>
        <v>0</v>
      </c>
      <c r="G741" s="87"/>
      <c r="H741" s="18"/>
      <c r="I741" s="89">
        <f t="shared" si="195"/>
        <v>0</v>
      </c>
      <c r="J741" s="116"/>
      <c r="K741" s="3">
        <f t="shared" si="196"/>
        <v>0</v>
      </c>
      <c r="L741" s="3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 ht="15.75" customHeight="1">
      <c r="A742" s="2"/>
      <c r="B742" s="18"/>
      <c r="C742" s="18"/>
      <c r="D742" s="18">
        <f t="shared" si="193"/>
        <v>0</v>
      </c>
      <c r="E742" s="18">
        <f>B742*A738</f>
        <v>0</v>
      </c>
      <c r="F742" s="18">
        <f t="shared" si="194"/>
        <v>0</v>
      </c>
      <c r="G742" s="148" t="s">
        <v>527</v>
      </c>
      <c r="H742" s="18"/>
      <c r="I742" s="89">
        <f t="shared" si="195"/>
        <v>0</v>
      </c>
      <c r="J742" s="116"/>
      <c r="K742" s="3">
        <f t="shared" si="196"/>
        <v>0</v>
      </c>
      <c r="L742" s="3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 ht="15.75" customHeight="1">
      <c r="A743" s="2"/>
      <c r="B743" s="18"/>
      <c r="C743" s="18"/>
      <c r="D743" s="18">
        <f t="shared" si="193"/>
        <v>0</v>
      </c>
      <c r="E743" s="18">
        <f>B743*A738</f>
        <v>0</v>
      </c>
      <c r="F743" s="18">
        <f t="shared" si="194"/>
        <v>0</v>
      </c>
      <c r="G743" s="142"/>
      <c r="H743" s="18"/>
      <c r="I743" s="89">
        <f t="shared" si="195"/>
        <v>0</v>
      </c>
      <c r="J743" s="116"/>
      <c r="K743" s="3">
        <f t="shared" si="196"/>
        <v>0</v>
      </c>
      <c r="L743" s="3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 ht="15.75" customHeight="1">
      <c r="A744" s="2"/>
      <c r="B744" s="18"/>
      <c r="C744" s="18"/>
      <c r="D744" s="18">
        <f t="shared" si="193"/>
        <v>0</v>
      </c>
      <c r="E744" s="18">
        <f>B744*A738</f>
        <v>0</v>
      </c>
      <c r="F744" s="18">
        <f t="shared" si="194"/>
        <v>0</v>
      </c>
      <c r="G744" s="142"/>
      <c r="H744" s="18"/>
      <c r="I744" s="89">
        <f t="shared" si="195"/>
        <v>0</v>
      </c>
      <c r="J744" s="116"/>
      <c r="K744" s="3">
        <f t="shared" si="196"/>
        <v>0</v>
      </c>
      <c r="L744" s="3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 ht="15.75" customHeight="1">
      <c r="A745" s="2"/>
      <c r="B745" s="18"/>
      <c r="C745" s="18"/>
      <c r="D745" s="18">
        <f t="shared" si="193"/>
        <v>0</v>
      </c>
      <c r="E745" s="18">
        <f>B745*A738</f>
        <v>0</v>
      </c>
      <c r="F745" s="18">
        <f t="shared" si="194"/>
        <v>0</v>
      </c>
      <c r="G745" s="87"/>
      <c r="H745" s="18"/>
      <c r="I745" s="89">
        <f t="shared" si="195"/>
        <v>0</v>
      </c>
      <c r="J745" s="116"/>
      <c r="K745" s="3">
        <f t="shared" si="196"/>
        <v>0</v>
      </c>
      <c r="L745" s="3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 ht="15.75" customHeight="1">
      <c r="A746" s="2"/>
      <c r="B746" s="18"/>
      <c r="C746" s="18"/>
      <c r="D746" s="18">
        <f t="shared" si="193"/>
        <v>0</v>
      </c>
      <c r="E746" s="18">
        <f>B746*A738</f>
        <v>0</v>
      </c>
      <c r="F746" s="18">
        <f t="shared" si="194"/>
        <v>0</v>
      </c>
      <c r="G746" s="59"/>
      <c r="H746" s="18"/>
      <c r="I746" s="89">
        <f t="shared" si="195"/>
        <v>0</v>
      </c>
      <c r="J746" s="116"/>
      <c r="K746" s="3">
        <f t="shared" si="196"/>
        <v>0</v>
      </c>
      <c r="L746" s="3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 ht="15.75" customHeight="1">
      <c r="A747" s="2"/>
      <c r="B747" s="89"/>
      <c r="C747" s="89"/>
      <c r="D747" s="18">
        <f t="shared" si="193"/>
        <v>0</v>
      </c>
      <c r="E747" s="18">
        <f>B747*A738</f>
        <v>0</v>
      </c>
      <c r="F747" s="18">
        <f t="shared" si="194"/>
        <v>0</v>
      </c>
      <c r="G747" s="148" t="s">
        <v>528</v>
      </c>
      <c r="H747" s="18"/>
      <c r="I747" s="89">
        <f t="shared" si="195"/>
        <v>0</v>
      </c>
      <c r="J747" s="116"/>
      <c r="K747" s="3">
        <f t="shared" si="196"/>
        <v>0</v>
      </c>
      <c r="L747" s="3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 ht="15.75" customHeight="1">
      <c r="A748" s="2"/>
      <c r="B748" s="89"/>
      <c r="C748" s="89"/>
      <c r="D748" s="18">
        <f t="shared" si="193"/>
        <v>0</v>
      </c>
      <c r="E748" s="18">
        <f>B748*A738</f>
        <v>0</v>
      </c>
      <c r="F748" s="18">
        <f t="shared" si="194"/>
        <v>0</v>
      </c>
      <c r="G748" s="142"/>
      <c r="H748" s="18"/>
      <c r="I748" s="89">
        <f t="shared" si="195"/>
        <v>0</v>
      </c>
      <c r="J748" s="116"/>
      <c r="K748" s="3">
        <f t="shared" si="196"/>
        <v>0</v>
      </c>
      <c r="L748" s="3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 ht="15.75" customHeight="1">
      <c r="A749" s="1"/>
      <c r="B749" s="89"/>
      <c r="C749" s="89"/>
      <c r="D749" s="18">
        <f t="shared" si="193"/>
        <v>0</v>
      </c>
      <c r="E749" s="18">
        <f>B749*A738</f>
        <v>0</v>
      </c>
      <c r="F749" s="18">
        <f t="shared" si="194"/>
        <v>0</v>
      </c>
      <c r="G749" s="142"/>
      <c r="H749" s="18"/>
      <c r="I749" s="89">
        <f t="shared" si="195"/>
        <v>0</v>
      </c>
      <c r="J749" s="116"/>
      <c r="K749" s="3">
        <f t="shared" si="196"/>
        <v>0</v>
      </c>
      <c r="L749" s="3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 ht="15.75" customHeight="1">
      <c r="A750" s="1"/>
      <c r="B750" s="89"/>
      <c r="C750" s="89"/>
      <c r="D750" s="18">
        <f t="shared" si="193"/>
        <v>0</v>
      </c>
      <c r="E750" s="18">
        <f>B750*A738</f>
        <v>0</v>
      </c>
      <c r="F750" s="18">
        <f t="shared" si="194"/>
        <v>0</v>
      </c>
      <c r="G750" s="142"/>
      <c r="H750" s="18"/>
      <c r="I750" s="89">
        <f t="shared" si="195"/>
        <v>0</v>
      </c>
      <c r="J750" s="116"/>
      <c r="K750" s="3">
        <f t="shared" si="196"/>
        <v>0</v>
      </c>
      <c r="L750" s="3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 ht="15.75" customHeight="1">
      <c r="A751" s="31"/>
      <c r="B751" s="89"/>
      <c r="C751" s="89"/>
      <c r="D751" s="95">
        <f t="shared" si="193"/>
        <v>0</v>
      </c>
      <c r="E751" s="95">
        <f>B751*A738</f>
        <v>0</v>
      </c>
      <c r="F751" s="18">
        <f t="shared" si="194"/>
        <v>0</v>
      </c>
      <c r="G751" s="87"/>
      <c r="H751" s="18"/>
      <c r="I751" s="89">
        <f t="shared" si="195"/>
        <v>0</v>
      </c>
      <c r="J751" s="118"/>
      <c r="K751" s="3">
        <f t="shared" si="196"/>
        <v>0</v>
      </c>
      <c r="L751" s="3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 ht="15.75" customHeight="1">
      <c r="A752" s="31"/>
      <c r="B752" s="89"/>
      <c r="C752" s="89"/>
      <c r="D752" s="18">
        <f t="shared" si="193"/>
        <v>0</v>
      </c>
      <c r="E752" s="18">
        <f>B752*A738</f>
        <v>0</v>
      </c>
      <c r="F752" s="18">
        <f t="shared" si="194"/>
        <v>0</v>
      </c>
      <c r="G752" s="143">
        <f>F754/A738</f>
        <v>0</v>
      </c>
      <c r="H752" s="18"/>
      <c r="I752" s="89">
        <f t="shared" si="195"/>
        <v>0</v>
      </c>
      <c r="J752" s="3"/>
      <c r="K752" s="3">
        <f t="shared" si="196"/>
        <v>0</v>
      </c>
      <c r="L752" s="3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 ht="15.75" customHeight="1">
      <c r="A753" s="31"/>
      <c r="B753" s="89"/>
      <c r="C753" s="89"/>
      <c r="D753" s="18">
        <f t="shared" si="193"/>
        <v>0</v>
      </c>
      <c r="E753" s="18">
        <f>B753*A738</f>
        <v>0</v>
      </c>
      <c r="F753" s="18">
        <f t="shared" si="194"/>
        <v>0</v>
      </c>
      <c r="G753" s="142"/>
      <c r="H753" s="18"/>
      <c r="I753" s="89">
        <f t="shared" si="195"/>
        <v>0</v>
      </c>
      <c r="J753" s="3"/>
      <c r="K753" s="3">
        <f t="shared" si="196"/>
        <v>0</v>
      </c>
      <c r="L753" s="3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 ht="15.75" customHeight="1">
      <c r="A754" s="4" t="s">
        <v>495</v>
      </c>
      <c r="B754" s="97">
        <f>SUM(B740:B753)</f>
        <v>0</v>
      </c>
      <c r="C754" s="96"/>
      <c r="D754" s="97">
        <f t="shared" ref="D754:F754" si="197">SUM(D740:D753)</f>
        <v>0</v>
      </c>
      <c r="E754" s="97">
        <f t="shared" si="197"/>
        <v>0</v>
      </c>
      <c r="F754" s="97">
        <f t="shared" si="197"/>
        <v>0</v>
      </c>
      <c r="G754" s="87"/>
      <c r="H754" s="96"/>
      <c r="I754" s="97">
        <f t="shared" ref="I754:L754" si="198">SUM(I740:I753)</f>
        <v>0</v>
      </c>
      <c r="J754" s="98">
        <f t="shared" si="198"/>
        <v>0</v>
      </c>
      <c r="K754" s="98">
        <f t="shared" si="198"/>
        <v>0</v>
      </c>
      <c r="L754" s="98">
        <f t="shared" si="198"/>
        <v>0</v>
      </c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 ht="15.75" customHeight="1">
      <c r="A755" s="8"/>
      <c r="B755" s="100"/>
      <c r="C755" s="100"/>
      <c r="D755" s="100"/>
      <c r="E755" s="100"/>
      <c r="F755" s="100"/>
      <c r="G755" s="100"/>
      <c r="H755" s="100"/>
      <c r="I755" s="101" t="s">
        <v>496</v>
      </c>
      <c r="J755" s="100"/>
      <c r="K755" s="100"/>
      <c r="L755" s="101" t="s">
        <v>497</v>
      </c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 ht="15.75" customHeight="1">
      <c r="A756" s="8"/>
      <c r="B756" s="100"/>
      <c r="C756" s="100"/>
      <c r="D756" s="100"/>
      <c r="E756" s="100"/>
      <c r="F756" s="100"/>
      <c r="G756" s="100"/>
      <c r="H756" s="100"/>
      <c r="I756" s="104">
        <f>G752*A738</f>
        <v>0</v>
      </c>
      <c r="J756" s="100"/>
      <c r="K756" s="100"/>
      <c r="L756" s="104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 ht="15.75" customHeight="1">
      <c r="A759" s="78" t="s">
        <v>478</v>
      </c>
      <c r="B759" s="79" t="s">
        <v>479</v>
      </c>
      <c r="C759" s="75"/>
      <c r="D759" s="76"/>
      <c r="E759" s="80" t="s">
        <v>480</v>
      </c>
      <c r="F759" s="75"/>
      <c r="G759" s="76"/>
      <c r="H759" s="79" t="s">
        <v>481</v>
      </c>
      <c r="I759" s="75"/>
      <c r="J759" s="75"/>
      <c r="K759" s="75"/>
      <c r="L759" s="76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 ht="15.75" customHeight="1">
      <c r="A760" s="177">
        <v>4.0</v>
      </c>
      <c r="B760" s="82" t="s">
        <v>482</v>
      </c>
      <c r="C760" s="82" t="s">
        <v>483</v>
      </c>
      <c r="D760" s="82" t="s">
        <v>484</v>
      </c>
      <c r="E760" s="82" t="s">
        <v>485</v>
      </c>
      <c r="F760" s="82" t="s">
        <v>484</v>
      </c>
      <c r="G760" s="82" t="s">
        <v>524</v>
      </c>
      <c r="H760" s="82" t="s">
        <v>486</v>
      </c>
      <c r="I760" s="82" t="s">
        <v>487</v>
      </c>
      <c r="J760" s="147" t="s">
        <v>488</v>
      </c>
      <c r="K760" s="85" t="s">
        <v>489</v>
      </c>
      <c r="L760" s="85" t="s">
        <v>490</v>
      </c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 ht="15.75" customHeight="1">
      <c r="A761" s="86" t="s">
        <v>491</v>
      </c>
      <c r="B761" s="87"/>
      <c r="C761" s="87"/>
      <c r="D761" s="87"/>
      <c r="E761" s="87"/>
      <c r="F761" s="87"/>
      <c r="G761" s="87"/>
      <c r="H761" s="87"/>
      <c r="I761" s="87"/>
      <c r="J761" s="115"/>
      <c r="K761" s="87"/>
      <c r="L761" s="8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 ht="15.75" customHeight="1">
      <c r="A762" s="2"/>
      <c r="B762" s="89"/>
      <c r="C762" s="89"/>
      <c r="D762" s="18">
        <f t="shared" ref="D762:D775" si="199">C762*B762</f>
        <v>0</v>
      </c>
      <c r="E762" s="18">
        <f>B762*A760</f>
        <v>0</v>
      </c>
      <c r="F762" s="18">
        <f t="shared" ref="F762:F775" si="200">E762*C762</f>
        <v>0</v>
      </c>
      <c r="G762" s="140">
        <v>0.0</v>
      </c>
      <c r="H762" s="18"/>
      <c r="I762" s="89">
        <f t="shared" ref="I762:I775" si="201">H762*E762</f>
        <v>0</v>
      </c>
      <c r="J762" s="116"/>
      <c r="K762" s="3">
        <f t="shared" ref="K762:K775" si="202">J762*I762</f>
        <v>0</v>
      </c>
      <c r="L762" s="3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 ht="15.75" customHeight="1">
      <c r="A763" s="2"/>
      <c r="B763" s="89"/>
      <c r="C763" s="89"/>
      <c r="D763" s="18">
        <f t="shared" si="199"/>
        <v>0</v>
      </c>
      <c r="E763" s="18">
        <f>B763*A760</f>
        <v>0</v>
      </c>
      <c r="F763" s="18">
        <f t="shared" si="200"/>
        <v>0</v>
      </c>
      <c r="G763" s="87"/>
      <c r="H763" s="18"/>
      <c r="I763" s="89">
        <f t="shared" si="201"/>
        <v>0</v>
      </c>
      <c r="J763" s="116"/>
      <c r="K763" s="3">
        <f t="shared" si="202"/>
        <v>0</v>
      </c>
      <c r="L763" s="3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 ht="15.75" customHeight="1">
      <c r="A764" s="2"/>
      <c r="B764" s="18"/>
      <c r="C764" s="18"/>
      <c r="D764" s="18">
        <f t="shared" si="199"/>
        <v>0</v>
      </c>
      <c r="E764" s="18">
        <f>B764*A760</f>
        <v>0</v>
      </c>
      <c r="F764" s="18">
        <f t="shared" si="200"/>
        <v>0</v>
      </c>
      <c r="G764" s="148" t="s">
        <v>527</v>
      </c>
      <c r="H764" s="18"/>
      <c r="I764" s="89">
        <f t="shared" si="201"/>
        <v>0</v>
      </c>
      <c r="J764" s="116"/>
      <c r="K764" s="3">
        <f t="shared" si="202"/>
        <v>0</v>
      </c>
      <c r="L764" s="3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 ht="15.75" customHeight="1">
      <c r="A765" s="2"/>
      <c r="B765" s="18"/>
      <c r="C765" s="18"/>
      <c r="D765" s="18">
        <f t="shared" si="199"/>
        <v>0</v>
      </c>
      <c r="E765" s="18">
        <f>B765*A760</f>
        <v>0</v>
      </c>
      <c r="F765" s="18">
        <f t="shared" si="200"/>
        <v>0</v>
      </c>
      <c r="G765" s="142"/>
      <c r="H765" s="18"/>
      <c r="I765" s="89">
        <f t="shared" si="201"/>
        <v>0</v>
      </c>
      <c r="J765" s="116"/>
      <c r="K765" s="3">
        <f t="shared" si="202"/>
        <v>0</v>
      </c>
      <c r="L765" s="3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 ht="15.75" customHeight="1">
      <c r="A766" s="2"/>
      <c r="B766" s="18"/>
      <c r="C766" s="18"/>
      <c r="D766" s="18">
        <f t="shared" si="199"/>
        <v>0</v>
      </c>
      <c r="E766" s="18">
        <f>B766*A760</f>
        <v>0</v>
      </c>
      <c r="F766" s="18">
        <f t="shared" si="200"/>
        <v>0</v>
      </c>
      <c r="G766" s="142"/>
      <c r="H766" s="18"/>
      <c r="I766" s="89">
        <f t="shared" si="201"/>
        <v>0</v>
      </c>
      <c r="J766" s="116"/>
      <c r="K766" s="3">
        <f t="shared" si="202"/>
        <v>0</v>
      </c>
      <c r="L766" s="3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 ht="15.75" customHeight="1">
      <c r="A767" s="2"/>
      <c r="B767" s="18"/>
      <c r="C767" s="18"/>
      <c r="D767" s="18">
        <f t="shared" si="199"/>
        <v>0</v>
      </c>
      <c r="E767" s="18">
        <f>B767*A760</f>
        <v>0</v>
      </c>
      <c r="F767" s="18">
        <f t="shared" si="200"/>
        <v>0</v>
      </c>
      <c r="G767" s="87"/>
      <c r="H767" s="18"/>
      <c r="I767" s="89">
        <f t="shared" si="201"/>
        <v>0</v>
      </c>
      <c r="J767" s="116"/>
      <c r="K767" s="3">
        <f t="shared" si="202"/>
        <v>0</v>
      </c>
      <c r="L767" s="3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 ht="15.75" customHeight="1">
      <c r="A768" s="2"/>
      <c r="B768" s="18"/>
      <c r="C768" s="18"/>
      <c r="D768" s="18">
        <f t="shared" si="199"/>
        <v>0</v>
      </c>
      <c r="E768" s="18">
        <f>B768*A760</f>
        <v>0</v>
      </c>
      <c r="F768" s="18">
        <f t="shared" si="200"/>
        <v>0</v>
      </c>
      <c r="G768" s="59"/>
      <c r="H768" s="18"/>
      <c r="I768" s="89">
        <f t="shared" si="201"/>
        <v>0</v>
      </c>
      <c r="J768" s="116"/>
      <c r="K768" s="3">
        <f t="shared" si="202"/>
        <v>0</v>
      </c>
      <c r="L768" s="3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 ht="15.75" customHeight="1">
      <c r="A769" s="2"/>
      <c r="B769" s="89"/>
      <c r="C769" s="89"/>
      <c r="D769" s="18">
        <f t="shared" si="199"/>
        <v>0</v>
      </c>
      <c r="E769" s="18">
        <f>B769*A760</f>
        <v>0</v>
      </c>
      <c r="F769" s="18">
        <f t="shared" si="200"/>
        <v>0</v>
      </c>
      <c r="G769" s="148" t="s">
        <v>528</v>
      </c>
      <c r="H769" s="18"/>
      <c r="I769" s="89">
        <f t="shared" si="201"/>
        <v>0</v>
      </c>
      <c r="J769" s="116"/>
      <c r="K769" s="3">
        <f t="shared" si="202"/>
        <v>0</v>
      </c>
      <c r="L769" s="3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 ht="15.75" customHeight="1">
      <c r="A770" s="2"/>
      <c r="B770" s="89"/>
      <c r="C770" s="89"/>
      <c r="D770" s="18">
        <f t="shared" si="199"/>
        <v>0</v>
      </c>
      <c r="E770" s="18">
        <f>B770*A760</f>
        <v>0</v>
      </c>
      <c r="F770" s="18">
        <f t="shared" si="200"/>
        <v>0</v>
      </c>
      <c r="G770" s="142"/>
      <c r="H770" s="18"/>
      <c r="I770" s="89">
        <f t="shared" si="201"/>
        <v>0</v>
      </c>
      <c r="J770" s="116"/>
      <c r="K770" s="3">
        <f t="shared" si="202"/>
        <v>0</v>
      </c>
      <c r="L770" s="3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 ht="15.75" customHeight="1">
      <c r="A771" s="1"/>
      <c r="B771" s="89"/>
      <c r="C771" s="89"/>
      <c r="D771" s="18">
        <f t="shared" si="199"/>
        <v>0</v>
      </c>
      <c r="E771" s="18">
        <f>B771*A760</f>
        <v>0</v>
      </c>
      <c r="F771" s="18">
        <f t="shared" si="200"/>
        <v>0</v>
      </c>
      <c r="G771" s="142"/>
      <c r="H771" s="18"/>
      <c r="I771" s="89">
        <f t="shared" si="201"/>
        <v>0</v>
      </c>
      <c r="J771" s="116"/>
      <c r="K771" s="3">
        <f t="shared" si="202"/>
        <v>0</v>
      </c>
      <c r="L771" s="3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 ht="15.75" customHeight="1">
      <c r="A772" s="1"/>
      <c r="B772" s="89"/>
      <c r="C772" s="89"/>
      <c r="D772" s="18">
        <f t="shared" si="199"/>
        <v>0</v>
      </c>
      <c r="E772" s="18">
        <f>B772*A760</f>
        <v>0</v>
      </c>
      <c r="F772" s="18">
        <f t="shared" si="200"/>
        <v>0</v>
      </c>
      <c r="G772" s="142"/>
      <c r="H772" s="18"/>
      <c r="I772" s="89">
        <f t="shared" si="201"/>
        <v>0</v>
      </c>
      <c r="J772" s="116"/>
      <c r="K772" s="3">
        <f t="shared" si="202"/>
        <v>0</v>
      </c>
      <c r="L772" s="3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 ht="15.75" customHeight="1">
      <c r="A773" s="31"/>
      <c r="B773" s="89"/>
      <c r="C773" s="89"/>
      <c r="D773" s="95">
        <f t="shared" si="199"/>
        <v>0</v>
      </c>
      <c r="E773" s="95">
        <f>B773*A760</f>
        <v>0</v>
      </c>
      <c r="F773" s="18">
        <f t="shared" si="200"/>
        <v>0</v>
      </c>
      <c r="G773" s="87"/>
      <c r="H773" s="18"/>
      <c r="I773" s="89">
        <f t="shared" si="201"/>
        <v>0</v>
      </c>
      <c r="J773" s="118"/>
      <c r="K773" s="3">
        <f t="shared" si="202"/>
        <v>0</v>
      </c>
      <c r="L773" s="3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 ht="15.75" customHeight="1">
      <c r="A774" s="31"/>
      <c r="B774" s="89"/>
      <c r="C774" s="89"/>
      <c r="D774" s="18">
        <f t="shared" si="199"/>
        <v>0</v>
      </c>
      <c r="E774" s="18">
        <f>B774*A760</f>
        <v>0</v>
      </c>
      <c r="F774" s="18">
        <f t="shared" si="200"/>
        <v>0</v>
      </c>
      <c r="G774" s="143">
        <f>F776/A760</f>
        <v>0</v>
      </c>
      <c r="H774" s="18"/>
      <c r="I774" s="89">
        <f t="shared" si="201"/>
        <v>0</v>
      </c>
      <c r="J774" s="3"/>
      <c r="K774" s="3">
        <f t="shared" si="202"/>
        <v>0</v>
      </c>
      <c r="L774" s="3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 ht="15.75" customHeight="1">
      <c r="A775" s="31"/>
      <c r="B775" s="89"/>
      <c r="C775" s="89"/>
      <c r="D775" s="18">
        <f t="shared" si="199"/>
        <v>0</v>
      </c>
      <c r="E775" s="18">
        <f>B775*A760</f>
        <v>0</v>
      </c>
      <c r="F775" s="18">
        <f t="shared" si="200"/>
        <v>0</v>
      </c>
      <c r="G775" s="142"/>
      <c r="H775" s="18"/>
      <c r="I775" s="89">
        <f t="shared" si="201"/>
        <v>0</v>
      </c>
      <c r="J775" s="3"/>
      <c r="K775" s="3">
        <f t="shared" si="202"/>
        <v>0</v>
      </c>
      <c r="L775" s="3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 ht="15.75" customHeight="1">
      <c r="A776" s="4" t="s">
        <v>495</v>
      </c>
      <c r="B776" s="97">
        <f>SUM(B762:B775)</f>
        <v>0</v>
      </c>
      <c r="C776" s="96"/>
      <c r="D776" s="97">
        <f t="shared" ref="D776:F776" si="203">SUM(D762:D775)</f>
        <v>0</v>
      </c>
      <c r="E776" s="97">
        <f t="shared" si="203"/>
        <v>0</v>
      </c>
      <c r="F776" s="97">
        <f t="shared" si="203"/>
        <v>0</v>
      </c>
      <c r="G776" s="87"/>
      <c r="H776" s="96"/>
      <c r="I776" s="97">
        <f t="shared" ref="I776:L776" si="204">SUM(I762:I775)</f>
        <v>0</v>
      </c>
      <c r="J776" s="98">
        <f t="shared" si="204"/>
        <v>0</v>
      </c>
      <c r="K776" s="98">
        <f t="shared" si="204"/>
        <v>0</v>
      </c>
      <c r="L776" s="98">
        <f t="shared" si="204"/>
        <v>0</v>
      </c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 ht="15.75" customHeight="1">
      <c r="A777" s="8"/>
      <c r="B777" s="100"/>
      <c r="C777" s="100"/>
      <c r="D777" s="100"/>
      <c r="E777" s="100"/>
      <c r="F777" s="100"/>
      <c r="G777" s="100"/>
      <c r="H777" s="100"/>
      <c r="I777" s="101" t="s">
        <v>496</v>
      </c>
      <c r="J777" s="100"/>
      <c r="K777" s="100"/>
      <c r="L777" s="101" t="s">
        <v>497</v>
      </c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 ht="15.75" customHeight="1">
      <c r="A778" s="8"/>
      <c r="B778" s="100"/>
      <c r="C778" s="100"/>
      <c r="D778" s="100"/>
      <c r="E778" s="100"/>
      <c r="F778" s="100"/>
      <c r="G778" s="100"/>
      <c r="H778" s="100"/>
      <c r="I778" s="104">
        <f>G774*A760</f>
        <v>0</v>
      </c>
      <c r="J778" s="100"/>
      <c r="K778" s="100"/>
      <c r="L778" s="104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 ht="15.75" customHeight="1">
      <c r="A781" s="66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6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 ht="15.75" customHeight="1">
      <c r="A782" s="78" t="s">
        <v>478</v>
      </c>
      <c r="B782" s="79" t="s">
        <v>479</v>
      </c>
      <c r="C782" s="75"/>
      <c r="D782" s="76"/>
      <c r="E782" s="80" t="s">
        <v>480</v>
      </c>
      <c r="F782" s="75"/>
      <c r="G782" s="76"/>
      <c r="H782" s="79" t="s">
        <v>481</v>
      </c>
      <c r="I782" s="75"/>
      <c r="J782" s="75"/>
      <c r="K782" s="75"/>
      <c r="L782" s="76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 ht="15.75" customHeight="1">
      <c r="A783" s="177">
        <v>4.0</v>
      </c>
      <c r="B783" s="82" t="s">
        <v>482</v>
      </c>
      <c r="C783" s="82" t="s">
        <v>483</v>
      </c>
      <c r="D783" s="82" t="s">
        <v>484</v>
      </c>
      <c r="E783" s="82" t="s">
        <v>485</v>
      </c>
      <c r="F783" s="82" t="s">
        <v>484</v>
      </c>
      <c r="G783" s="82" t="s">
        <v>524</v>
      </c>
      <c r="H783" s="82" t="s">
        <v>486</v>
      </c>
      <c r="I783" s="82" t="s">
        <v>487</v>
      </c>
      <c r="J783" s="147" t="s">
        <v>488</v>
      </c>
      <c r="K783" s="85" t="s">
        <v>489</v>
      </c>
      <c r="L783" s="85" t="s">
        <v>490</v>
      </c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 ht="15.75" customHeight="1">
      <c r="A784" s="86" t="s">
        <v>491</v>
      </c>
      <c r="B784" s="87"/>
      <c r="C784" s="87"/>
      <c r="D784" s="87"/>
      <c r="E784" s="87"/>
      <c r="F784" s="87"/>
      <c r="G784" s="87"/>
      <c r="H784" s="87"/>
      <c r="I784" s="87"/>
      <c r="J784" s="115"/>
      <c r="K784" s="87"/>
      <c r="L784" s="8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 ht="15.75" customHeight="1">
      <c r="A785" s="2"/>
      <c r="B785" s="89"/>
      <c r="C785" s="89"/>
      <c r="D785" s="18">
        <f t="shared" ref="D785:D798" si="205">C785*B785</f>
        <v>0</v>
      </c>
      <c r="E785" s="18">
        <f>B785*A783</f>
        <v>0</v>
      </c>
      <c r="F785" s="18">
        <f t="shared" ref="F785:F798" si="206">E785*C785</f>
        <v>0</v>
      </c>
      <c r="G785" s="140">
        <v>0.0</v>
      </c>
      <c r="H785" s="18"/>
      <c r="I785" s="89">
        <f t="shared" ref="I785:I798" si="207">H785*E785</f>
        <v>0</v>
      </c>
      <c r="J785" s="116"/>
      <c r="K785" s="3">
        <f t="shared" ref="K785:K798" si="208">J785*I785</f>
        <v>0</v>
      </c>
      <c r="L785" s="3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 ht="15.75" customHeight="1">
      <c r="A786" s="2"/>
      <c r="B786" s="89"/>
      <c r="C786" s="89"/>
      <c r="D786" s="18">
        <f t="shared" si="205"/>
        <v>0</v>
      </c>
      <c r="E786" s="18">
        <f>B786*A783</f>
        <v>0</v>
      </c>
      <c r="F786" s="18">
        <f t="shared" si="206"/>
        <v>0</v>
      </c>
      <c r="G786" s="87"/>
      <c r="H786" s="18"/>
      <c r="I786" s="89">
        <f t="shared" si="207"/>
        <v>0</v>
      </c>
      <c r="J786" s="116"/>
      <c r="K786" s="3">
        <f t="shared" si="208"/>
        <v>0</v>
      </c>
      <c r="L786" s="3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 ht="15.75" customHeight="1">
      <c r="A787" s="2"/>
      <c r="B787" s="18"/>
      <c r="C787" s="18"/>
      <c r="D787" s="18">
        <f t="shared" si="205"/>
        <v>0</v>
      </c>
      <c r="E787" s="18">
        <f>B787*A783</f>
        <v>0</v>
      </c>
      <c r="F787" s="18">
        <f t="shared" si="206"/>
        <v>0</v>
      </c>
      <c r="G787" s="148" t="s">
        <v>527</v>
      </c>
      <c r="H787" s="18"/>
      <c r="I787" s="89">
        <f t="shared" si="207"/>
        <v>0</v>
      </c>
      <c r="J787" s="116"/>
      <c r="K787" s="3">
        <f t="shared" si="208"/>
        <v>0</v>
      </c>
      <c r="L787" s="3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 ht="15.75" customHeight="1">
      <c r="A788" s="2"/>
      <c r="B788" s="18"/>
      <c r="C788" s="18"/>
      <c r="D788" s="18">
        <f t="shared" si="205"/>
        <v>0</v>
      </c>
      <c r="E788" s="18">
        <f>B788*A783</f>
        <v>0</v>
      </c>
      <c r="F788" s="18">
        <f t="shared" si="206"/>
        <v>0</v>
      </c>
      <c r="G788" s="142"/>
      <c r="H788" s="18"/>
      <c r="I788" s="89">
        <f t="shared" si="207"/>
        <v>0</v>
      </c>
      <c r="J788" s="116"/>
      <c r="K788" s="3">
        <f t="shared" si="208"/>
        <v>0</v>
      </c>
      <c r="L788" s="3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 ht="15.75" customHeight="1">
      <c r="A789" s="2"/>
      <c r="B789" s="18"/>
      <c r="C789" s="18"/>
      <c r="D789" s="18">
        <f t="shared" si="205"/>
        <v>0</v>
      </c>
      <c r="E789" s="18">
        <f>B789*A783</f>
        <v>0</v>
      </c>
      <c r="F789" s="18">
        <f t="shared" si="206"/>
        <v>0</v>
      </c>
      <c r="G789" s="142"/>
      <c r="H789" s="18"/>
      <c r="I789" s="89">
        <f t="shared" si="207"/>
        <v>0</v>
      </c>
      <c r="J789" s="116"/>
      <c r="K789" s="3">
        <f t="shared" si="208"/>
        <v>0</v>
      </c>
      <c r="L789" s="3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 ht="15.75" customHeight="1">
      <c r="A790" s="2"/>
      <c r="B790" s="18"/>
      <c r="C790" s="18"/>
      <c r="D790" s="18">
        <f t="shared" si="205"/>
        <v>0</v>
      </c>
      <c r="E790" s="18">
        <f>B790*A783</f>
        <v>0</v>
      </c>
      <c r="F790" s="18">
        <f t="shared" si="206"/>
        <v>0</v>
      </c>
      <c r="G790" s="87"/>
      <c r="H790" s="18"/>
      <c r="I790" s="89">
        <f t="shared" si="207"/>
        <v>0</v>
      </c>
      <c r="J790" s="116"/>
      <c r="K790" s="3">
        <f t="shared" si="208"/>
        <v>0</v>
      </c>
      <c r="L790" s="3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 ht="15.75" customHeight="1">
      <c r="A791" s="2"/>
      <c r="B791" s="18"/>
      <c r="C791" s="18"/>
      <c r="D791" s="18">
        <f t="shared" si="205"/>
        <v>0</v>
      </c>
      <c r="E791" s="18">
        <f>B791*A783</f>
        <v>0</v>
      </c>
      <c r="F791" s="18">
        <f t="shared" si="206"/>
        <v>0</v>
      </c>
      <c r="G791" s="59"/>
      <c r="H791" s="18"/>
      <c r="I791" s="89">
        <f t="shared" si="207"/>
        <v>0</v>
      </c>
      <c r="J791" s="116"/>
      <c r="K791" s="3">
        <f t="shared" si="208"/>
        <v>0</v>
      </c>
      <c r="L791" s="3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 ht="15.75" customHeight="1">
      <c r="A792" s="2"/>
      <c r="B792" s="89"/>
      <c r="C792" s="89"/>
      <c r="D792" s="18">
        <f t="shared" si="205"/>
        <v>0</v>
      </c>
      <c r="E792" s="18">
        <f>B792*A783</f>
        <v>0</v>
      </c>
      <c r="F792" s="18">
        <f t="shared" si="206"/>
        <v>0</v>
      </c>
      <c r="G792" s="148" t="s">
        <v>528</v>
      </c>
      <c r="H792" s="18"/>
      <c r="I792" s="89">
        <f t="shared" si="207"/>
        <v>0</v>
      </c>
      <c r="J792" s="116"/>
      <c r="K792" s="3">
        <f t="shared" si="208"/>
        <v>0</v>
      </c>
      <c r="L792" s="3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 ht="15.75" customHeight="1">
      <c r="A793" s="2"/>
      <c r="B793" s="89"/>
      <c r="C793" s="89"/>
      <c r="D793" s="18">
        <f t="shared" si="205"/>
        <v>0</v>
      </c>
      <c r="E793" s="18">
        <f>B793*A783</f>
        <v>0</v>
      </c>
      <c r="F793" s="18">
        <f t="shared" si="206"/>
        <v>0</v>
      </c>
      <c r="G793" s="142"/>
      <c r="H793" s="18"/>
      <c r="I793" s="89">
        <f t="shared" si="207"/>
        <v>0</v>
      </c>
      <c r="J793" s="116"/>
      <c r="K793" s="3">
        <f t="shared" si="208"/>
        <v>0</v>
      </c>
      <c r="L793" s="3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 ht="15.75" customHeight="1">
      <c r="A794" s="1"/>
      <c r="B794" s="89"/>
      <c r="C794" s="89"/>
      <c r="D794" s="18">
        <f t="shared" si="205"/>
        <v>0</v>
      </c>
      <c r="E794" s="18">
        <f>B794*A783</f>
        <v>0</v>
      </c>
      <c r="F794" s="18">
        <f t="shared" si="206"/>
        <v>0</v>
      </c>
      <c r="G794" s="142"/>
      <c r="H794" s="18"/>
      <c r="I794" s="89">
        <f t="shared" si="207"/>
        <v>0</v>
      </c>
      <c r="J794" s="116"/>
      <c r="K794" s="3">
        <f t="shared" si="208"/>
        <v>0</v>
      </c>
      <c r="L794" s="3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 ht="15.75" customHeight="1">
      <c r="A795" s="1"/>
      <c r="B795" s="89"/>
      <c r="C795" s="89"/>
      <c r="D795" s="18">
        <f t="shared" si="205"/>
        <v>0</v>
      </c>
      <c r="E795" s="18">
        <f>B795*A783</f>
        <v>0</v>
      </c>
      <c r="F795" s="18">
        <f t="shared" si="206"/>
        <v>0</v>
      </c>
      <c r="G795" s="142"/>
      <c r="H795" s="18"/>
      <c r="I795" s="89">
        <f t="shared" si="207"/>
        <v>0</v>
      </c>
      <c r="J795" s="116"/>
      <c r="K795" s="3">
        <f t="shared" si="208"/>
        <v>0</v>
      </c>
      <c r="L795" s="3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 ht="15.75" customHeight="1">
      <c r="A796" s="31"/>
      <c r="B796" s="89"/>
      <c r="C796" s="89"/>
      <c r="D796" s="95">
        <f t="shared" si="205"/>
        <v>0</v>
      </c>
      <c r="E796" s="95">
        <f>B796*A783</f>
        <v>0</v>
      </c>
      <c r="F796" s="18">
        <f t="shared" si="206"/>
        <v>0</v>
      </c>
      <c r="G796" s="87"/>
      <c r="H796" s="18"/>
      <c r="I796" s="89">
        <f t="shared" si="207"/>
        <v>0</v>
      </c>
      <c r="J796" s="118"/>
      <c r="K796" s="3">
        <f t="shared" si="208"/>
        <v>0</v>
      </c>
      <c r="L796" s="3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 ht="15.75" customHeight="1">
      <c r="A797" s="31"/>
      <c r="B797" s="89"/>
      <c r="C797" s="89"/>
      <c r="D797" s="18">
        <f t="shared" si="205"/>
        <v>0</v>
      </c>
      <c r="E797" s="18">
        <f>B797*A783</f>
        <v>0</v>
      </c>
      <c r="F797" s="18">
        <f t="shared" si="206"/>
        <v>0</v>
      </c>
      <c r="G797" s="143">
        <f>F799/A783</f>
        <v>0</v>
      </c>
      <c r="H797" s="18"/>
      <c r="I797" s="89">
        <f t="shared" si="207"/>
        <v>0</v>
      </c>
      <c r="J797" s="3"/>
      <c r="K797" s="3">
        <f t="shared" si="208"/>
        <v>0</v>
      </c>
      <c r="L797" s="3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 ht="15.75" customHeight="1">
      <c r="A798" s="31"/>
      <c r="B798" s="89"/>
      <c r="C798" s="89"/>
      <c r="D798" s="18">
        <f t="shared" si="205"/>
        <v>0</v>
      </c>
      <c r="E798" s="18">
        <f>B798*A783</f>
        <v>0</v>
      </c>
      <c r="F798" s="18">
        <f t="shared" si="206"/>
        <v>0</v>
      </c>
      <c r="G798" s="142"/>
      <c r="H798" s="18"/>
      <c r="I798" s="89">
        <f t="shared" si="207"/>
        <v>0</v>
      </c>
      <c r="J798" s="3"/>
      <c r="K798" s="3">
        <f t="shared" si="208"/>
        <v>0</v>
      </c>
      <c r="L798" s="3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 ht="15.75" customHeight="1">
      <c r="A799" s="4" t="s">
        <v>495</v>
      </c>
      <c r="B799" s="97">
        <f>SUM(B785:B798)</f>
        <v>0</v>
      </c>
      <c r="C799" s="96"/>
      <c r="D799" s="97">
        <f t="shared" ref="D799:F799" si="209">SUM(D785:D798)</f>
        <v>0</v>
      </c>
      <c r="E799" s="97">
        <f t="shared" si="209"/>
        <v>0</v>
      </c>
      <c r="F799" s="97">
        <f t="shared" si="209"/>
        <v>0</v>
      </c>
      <c r="G799" s="87"/>
      <c r="H799" s="96"/>
      <c r="I799" s="97">
        <f t="shared" ref="I799:L799" si="210">SUM(I785:I798)</f>
        <v>0</v>
      </c>
      <c r="J799" s="98">
        <f t="shared" si="210"/>
        <v>0</v>
      </c>
      <c r="K799" s="98">
        <f t="shared" si="210"/>
        <v>0</v>
      </c>
      <c r="L799" s="98">
        <f t="shared" si="210"/>
        <v>0</v>
      </c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 ht="15.75" customHeight="1">
      <c r="A800" s="8"/>
      <c r="B800" s="100"/>
      <c r="C800" s="100"/>
      <c r="D800" s="100"/>
      <c r="E800" s="100"/>
      <c r="F800" s="100"/>
      <c r="G800" s="100"/>
      <c r="H800" s="100"/>
      <c r="I800" s="101" t="s">
        <v>496</v>
      </c>
      <c r="J800" s="100"/>
      <c r="K800" s="100"/>
      <c r="L800" s="101" t="s">
        <v>497</v>
      </c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 ht="15.75" customHeight="1">
      <c r="A801" s="8"/>
      <c r="B801" s="100"/>
      <c r="C801" s="100"/>
      <c r="D801" s="100"/>
      <c r="E801" s="100"/>
      <c r="F801" s="100"/>
      <c r="G801" s="100"/>
      <c r="H801" s="100"/>
      <c r="I801" s="104">
        <f>G797*A783</f>
        <v>0</v>
      </c>
      <c r="J801" s="100"/>
      <c r="K801" s="100"/>
      <c r="L801" s="104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 ht="15.75" customHeight="1">
      <c r="A802" s="8"/>
      <c r="B802" s="100"/>
      <c r="C802" s="100"/>
      <c r="D802" s="100"/>
      <c r="E802" s="100"/>
      <c r="F802" s="100"/>
      <c r="G802" s="100"/>
      <c r="H802" s="100"/>
      <c r="I802" s="107"/>
      <c r="J802" s="100"/>
      <c r="K802" s="100"/>
      <c r="L802" s="10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 ht="15.75" customHeight="1">
      <c r="A804" s="66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6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 ht="15.75" customHeight="1">
      <c r="A805" s="78" t="s">
        <v>478</v>
      </c>
      <c r="B805" s="79" t="s">
        <v>479</v>
      </c>
      <c r="C805" s="75"/>
      <c r="D805" s="76"/>
      <c r="E805" s="80" t="s">
        <v>480</v>
      </c>
      <c r="F805" s="75"/>
      <c r="G805" s="76"/>
      <c r="H805" s="79" t="s">
        <v>481</v>
      </c>
      <c r="I805" s="75"/>
      <c r="J805" s="75"/>
      <c r="K805" s="75"/>
      <c r="L805" s="76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 ht="15.75" customHeight="1">
      <c r="A806" s="177">
        <v>4.0</v>
      </c>
      <c r="B806" s="82" t="s">
        <v>482</v>
      </c>
      <c r="C806" s="82" t="s">
        <v>483</v>
      </c>
      <c r="D806" s="82" t="s">
        <v>484</v>
      </c>
      <c r="E806" s="82" t="s">
        <v>485</v>
      </c>
      <c r="F806" s="82" t="s">
        <v>484</v>
      </c>
      <c r="G806" s="82" t="s">
        <v>524</v>
      </c>
      <c r="H806" s="82" t="s">
        <v>486</v>
      </c>
      <c r="I806" s="82" t="s">
        <v>487</v>
      </c>
      <c r="J806" s="147" t="s">
        <v>488</v>
      </c>
      <c r="K806" s="85" t="s">
        <v>489</v>
      </c>
      <c r="L806" s="85" t="s">
        <v>490</v>
      </c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 ht="15.75" customHeight="1">
      <c r="A807" s="86" t="s">
        <v>491</v>
      </c>
      <c r="B807" s="87"/>
      <c r="C807" s="87"/>
      <c r="D807" s="87"/>
      <c r="E807" s="87"/>
      <c r="F807" s="87"/>
      <c r="G807" s="87"/>
      <c r="H807" s="87"/>
      <c r="I807" s="87"/>
      <c r="J807" s="115"/>
      <c r="K807" s="87"/>
      <c r="L807" s="8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 ht="15.75" customHeight="1">
      <c r="A808" s="2"/>
      <c r="B808" s="89"/>
      <c r="C808" s="89"/>
      <c r="D808" s="18">
        <f t="shared" ref="D808:D821" si="211">C808*B808</f>
        <v>0</v>
      </c>
      <c r="E808" s="18">
        <f>B808*A806</f>
        <v>0</v>
      </c>
      <c r="F808" s="18">
        <f t="shared" ref="F808:F821" si="212">E808*C808</f>
        <v>0</v>
      </c>
      <c r="G808" s="140">
        <v>0.0</v>
      </c>
      <c r="H808" s="18"/>
      <c r="I808" s="89">
        <f t="shared" ref="I808:I821" si="213">H808*E808</f>
        <v>0</v>
      </c>
      <c r="J808" s="116"/>
      <c r="K808" s="3">
        <f t="shared" ref="K808:K821" si="214">J808*I808</f>
        <v>0</v>
      </c>
      <c r="L808" s="3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 ht="15.75" customHeight="1">
      <c r="A809" s="2"/>
      <c r="B809" s="89"/>
      <c r="C809" s="89"/>
      <c r="D809" s="18">
        <f t="shared" si="211"/>
        <v>0</v>
      </c>
      <c r="E809" s="18">
        <f>B809*A806</f>
        <v>0</v>
      </c>
      <c r="F809" s="18">
        <f t="shared" si="212"/>
        <v>0</v>
      </c>
      <c r="G809" s="87"/>
      <c r="H809" s="18"/>
      <c r="I809" s="89">
        <f t="shared" si="213"/>
        <v>0</v>
      </c>
      <c r="J809" s="116"/>
      <c r="K809" s="3">
        <f t="shared" si="214"/>
        <v>0</v>
      </c>
      <c r="L809" s="3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 ht="15.75" customHeight="1">
      <c r="A810" s="2"/>
      <c r="B810" s="18"/>
      <c r="C810" s="18"/>
      <c r="D810" s="18">
        <f t="shared" si="211"/>
        <v>0</v>
      </c>
      <c r="E810" s="18">
        <f>B810*A806</f>
        <v>0</v>
      </c>
      <c r="F810" s="18">
        <f t="shared" si="212"/>
        <v>0</v>
      </c>
      <c r="G810" s="148" t="s">
        <v>527</v>
      </c>
      <c r="H810" s="18"/>
      <c r="I810" s="89">
        <f t="shared" si="213"/>
        <v>0</v>
      </c>
      <c r="J810" s="116"/>
      <c r="K810" s="3">
        <f t="shared" si="214"/>
        <v>0</v>
      </c>
      <c r="L810" s="3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 ht="15.75" customHeight="1">
      <c r="A811" s="2"/>
      <c r="B811" s="18"/>
      <c r="C811" s="18"/>
      <c r="D811" s="18">
        <f t="shared" si="211"/>
        <v>0</v>
      </c>
      <c r="E811" s="18">
        <f>B811*A806</f>
        <v>0</v>
      </c>
      <c r="F811" s="18">
        <f t="shared" si="212"/>
        <v>0</v>
      </c>
      <c r="G811" s="142"/>
      <c r="H811" s="18"/>
      <c r="I811" s="89">
        <f t="shared" si="213"/>
        <v>0</v>
      </c>
      <c r="J811" s="116"/>
      <c r="K811" s="3">
        <f t="shared" si="214"/>
        <v>0</v>
      </c>
      <c r="L811" s="3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 ht="15.75" customHeight="1">
      <c r="A812" s="2"/>
      <c r="B812" s="18"/>
      <c r="C812" s="18"/>
      <c r="D812" s="18">
        <f t="shared" si="211"/>
        <v>0</v>
      </c>
      <c r="E812" s="18">
        <f>B812*A806</f>
        <v>0</v>
      </c>
      <c r="F812" s="18">
        <f t="shared" si="212"/>
        <v>0</v>
      </c>
      <c r="G812" s="142"/>
      <c r="H812" s="18"/>
      <c r="I812" s="89">
        <f t="shared" si="213"/>
        <v>0</v>
      </c>
      <c r="J812" s="116"/>
      <c r="K812" s="3">
        <f t="shared" si="214"/>
        <v>0</v>
      </c>
      <c r="L812" s="3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 ht="15.75" customHeight="1">
      <c r="A813" s="2"/>
      <c r="B813" s="18"/>
      <c r="C813" s="18"/>
      <c r="D813" s="18">
        <f t="shared" si="211"/>
        <v>0</v>
      </c>
      <c r="E813" s="18">
        <f>B813*A806</f>
        <v>0</v>
      </c>
      <c r="F813" s="18">
        <f t="shared" si="212"/>
        <v>0</v>
      </c>
      <c r="G813" s="87"/>
      <c r="H813" s="18"/>
      <c r="I813" s="89">
        <f t="shared" si="213"/>
        <v>0</v>
      </c>
      <c r="J813" s="116"/>
      <c r="K813" s="3">
        <f t="shared" si="214"/>
        <v>0</v>
      </c>
      <c r="L813" s="3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 ht="15.75" customHeight="1">
      <c r="A814" s="2"/>
      <c r="B814" s="18"/>
      <c r="C814" s="18"/>
      <c r="D814" s="18">
        <f t="shared" si="211"/>
        <v>0</v>
      </c>
      <c r="E814" s="18">
        <f>B814*A806</f>
        <v>0</v>
      </c>
      <c r="F814" s="18">
        <f t="shared" si="212"/>
        <v>0</v>
      </c>
      <c r="G814" s="59"/>
      <c r="H814" s="18"/>
      <c r="I814" s="89">
        <f t="shared" si="213"/>
        <v>0</v>
      </c>
      <c r="J814" s="116"/>
      <c r="K814" s="3">
        <f t="shared" si="214"/>
        <v>0</v>
      </c>
      <c r="L814" s="3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 ht="15.75" customHeight="1">
      <c r="A815" s="2"/>
      <c r="B815" s="89"/>
      <c r="C815" s="89"/>
      <c r="D815" s="18">
        <f t="shared" si="211"/>
        <v>0</v>
      </c>
      <c r="E815" s="18">
        <f>B815*A806</f>
        <v>0</v>
      </c>
      <c r="F815" s="18">
        <f t="shared" si="212"/>
        <v>0</v>
      </c>
      <c r="G815" s="148" t="s">
        <v>528</v>
      </c>
      <c r="H815" s="18"/>
      <c r="I815" s="89">
        <f t="shared" si="213"/>
        <v>0</v>
      </c>
      <c r="J815" s="116"/>
      <c r="K815" s="3">
        <f t="shared" si="214"/>
        <v>0</v>
      </c>
      <c r="L815" s="3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 ht="15.75" customHeight="1">
      <c r="A816" s="2"/>
      <c r="B816" s="89"/>
      <c r="C816" s="89"/>
      <c r="D816" s="18">
        <f t="shared" si="211"/>
        <v>0</v>
      </c>
      <c r="E816" s="18">
        <f>B816*A806</f>
        <v>0</v>
      </c>
      <c r="F816" s="18">
        <f t="shared" si="212"/>
        <v>0</v>
      </c>
      <c r="G816" s="142"/>
      <c r="H816" s="18"/>
      <c r="I816" s="89">
        <f t="shared" si="213"/>
        <v>0</v>
      </c>
      <c r="J816" s="116"/>
      <c r="K816" s="3">
        <f t="shared" si="214"/>
        <v>0</v>
      </c>
      <c r="L816" s="3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 ht="15.75" customHeight="1">
      <c r="A817" s="1"/>
      <c r="B817" s="89"/>
      <c r="C817" s="89"/>
      <c r="D817" s="18">
        <f t="shared" si="211"/>
        <v>0</v>
      </c>
      <c r="E817" s="18">
        <f>B817*A806</f>
        <v>0</v>
      </c>
      <c r="F817" s="18">
        <f t="shared" si="212"/>
        <v>0</v>
      </c>
      <c r="G817" s="142"/>
      <c r="H817" s="18"/>
      <c r="I817" s="89">
        <f t="shared" si="213"/>
        <v>0</v>
      </c>
      <c r="J817" s="116"/>
      <c r="K817" s="3">
        <f t="shared" si="214"/>
        <v>0</v>
      </c>
      <c r="L817" s="3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 ht="15.75" customHeight="1">
      <c r="A818" s="1"/>
      <c r="B818" s="89"/>
      <c r="C818" s="89"/>
      <c r="D818" s="18">
        <f t="shared" si="211"/>
        <v>0</v>
      </c>
      <c r="E818" s="18">
        <f>B818*A806</f>
        <v>0</v>
      </c>
      <c r="F818" s="18">
        <f t="shared" si="212"/>
        <v>0</v>
      </c>
      <c r="G818" s="142"/>
      <c r="H818" s="18"/>
      <c r="I818" s="89">
        <f t="shared" si="213"/>
        <v>0</v>
      </c>
      <c r="J818" s="116"/>
      <c r="K818" s="3">
        <f t="shared" si="214"/>
        <v>0</v>
      </c>
      <c r="L818" s="3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 ht="15.75" customHeight="1">
      <c r="A819" s="31"/>
      <c r="B819" s="89"/>
      <c r="C819" s="89"/>
      <c r="D819" s="95">
        <f t="shared" si="211"/>
        <v>0</v>
      </c>
      <c r="E819" s="95">
        <f>B819*A806</f>
        <v>0</v>
      </c>
      <c r="F819" s="18">
        <f t="shared" si="212"/>
        <v>0</v>
      </c>
      <c r="G819" s="87"/>
      <c r="H819" s="18"/>
      <c r="I819" s="89">
        <f t="shared" si="213"/>
        <v>0</v>
      </c>
      <c r="J819" s="118"/>
      <c r="K819" s="3">
        <f t="shared" si="214"/>
        <v>0</v>
      </c>
      <c r="L819" s="3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 ht="15.75" customHeight="1">
      <c r="A820" s="31"/>
      <c r="B820" s="89"/>
      <c r="C820" s="89"/>
      <c r="D820" s="18">
        <f t="shared" si="211"/>
        <v>0</v>
      </c>
      <c r="E820" s="18">
        <f>B820*A806</f>
        <v>0</v>
      </c>
      <c r="F820" s="18">
        <f t="shared" si="212"/>
        <v>0</v>
      </c>
      <c r="G820" s="143">
        <f>F822/A806</f>
        <v>0</v>
      </c>
      <c r="H820" s="18"/>
      <c r="I820" s="89">
        <f t="shared" si="213"/>
        <v>0</v>
      </c>
      <c r="J820" s="3"/>
      <c r="K820" s="3">
        <f t="shared" si="214"/>
        <v>0</v>
      </c>
      <c r="L820" s="3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 ht="15.75" customHeight="1">
      <c r="A821" s="31"/>
      <c r="B821" s="89"/>
      <c r="C821" s="89"/>
      <c r="D821" s="18">
        <f t="shared" si="211"/>
        <v>0</v>
      </c>
      <c r="E821" s="18">
        <f>B821*A806</f>
        <v>0</v>
      </c>
      <c r="F821" s="18">
        <f t="shared" si="212"/>
        <v>0</v>
      </c>
      <c r="G821" s="142"/>
      <c r="H821" s="18"/>
      <c r="I821" s="89">
        <f t="shared" si="213"/>
        <v>0</v>
      </c>
      <c r="J821" s="3"/>
      <c r="K821" s="3">
        <f t="shared" si="214"/>
        <v>0</v>
      </c>
      <c r="L821" s="3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 ht="15.75" customHeight="1">
      <c r="A822" s="4" t="s">
        <v>495</v>
      </c>
      <c r="B822" s="97">
        <f>SUM(B808:B821)</f>
        <v>0</v>
      </c>
      <c r="C822" s="96"/>
      <c r="D822" s="97">
        <f t="shared" ref="D822:F822" si="215">SUM(D808:D821)</f>
        <v>0</v>
      </c>
      <c r="E822" s="97">
        <f t="shared" si="215"/>
        <v>0</v>
      </c>
      <c r="F822" s="97">
        <f t="shared" si="215"/>
        <v>0</v>
      </c>
      <c r="G822" s="87"/>
      <c r="H822" s="96"/>
      <c r="I822" s="97">
        <f t="shared" ref="I822:L822" si="216">SUM(I808:I821)</f>
        <v>0</v>
      </c>
      <c r="J822" s="98">
        <f t="shared" si="216"/>
        <v>0</v>
      </c>
      <c r="K822" s="98">
        <f t="shared" si="216"/>
        <v>0</v>
      </c>
      <c r="L822" s="98">
        <f t="shared" si="216"/>
        <v>0</v>
      </c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 ht="15.75" customHeight="1">
      <c r="A823" s="8"/>
      <c r="B823" s="100"/>
      <c r="C823" s="100"/>
      <c r="D823" s="100"/>
      <c r="E823" s="100"/>
      <c r="F823" s="100"/>
      <c r="G823" s="100"/>
      <c r="H823" s="100"/>
      <c r="I823" s="101" t="s">
        <v>496</v>
      </c>
      <c r="J823" s="100"/>
      <c r="K823" s="100"/>
      <c r="L823" s="101" t="s">
        <v>497</v>
      </c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 ht="15.75" customHeight="1">
      <c r="A824" s="8"/>
      <c r="B824" s="100"/>
      <c r="C824" s="100"/>
      <c r="D824" s="100"/>
      <c r="E824" s="100"/>
      <c r="F824" s="100"/>
      <c r="G824" s="100"/>
      <c r="H824" s="100"/>
      <c r="I824" s="104">
        <f>G820*A806</f>
        <v>0</v>
      </c>
      <c r="J824" s="100"/>
      <c r="K824" s="100"/>
      <c r="L824" s="104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 ht="15.75" customHeight="1">
      <c r="A827" s="66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6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 ht="15.75" customHeight="1">
      <c r="A828" s="78" t="s">
        <v>478</v>
      </c>
      <c r="B828" s="79" t="s">
        <v>479</v>
      </c>
      <c r="C828" s="75"/>
      <c r="D828" s="76"/>
      <c r="E828" s="80" t="s">
        <v>480</v>
      </c>
      <c r="F828" s="75"/>
      <c r="G828" s="76"/>
      <c r="H828" s="79" t="s">
        <v>481</v>
      </c>
      <c r="I828" s="75"/>
      <c r="J828" s="75"/>
      <c r="K828" s="75"/>
      <c r="L828" s="76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 ht="15.75" customHeight="1">
      <c r="A829" s="177">
        <v>4.0</v>
      </c>
      <c r="B829" s="82" t="s">
        <v>482</v>
      </c>
      <c r="C829" s="82" t="s">
        <v>483</v>
      </c>
      <c r="D829" s="82" t="s">
        <v>484</v>
      </c>
      <c r="E829" s="82" t="s">
        <v>485</v>
      </c>
      <c r="F829" s="82" t="s">
        <v>484</v>
      </c>
      <c r="G829" s="82" t="s">
        <v>524</v>
      </c>
      <c r="H829" s="82" t="s">
        <v>486</v>
      </c>
      <c r="I829" s="82" t="s">
        <v>487</v>
      </c>
      <c r="J829" s="147" t="s">
        <v>488</v>
      </c>
      <c r="K829" s="85" t="s">
        <v>489</v>
      </c>
      <c r="L829" s="85" t="s">
        <v>490</v>
      </c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 ht="15.75" customHeight="1">
      <c r="A830" s="86" t="s">
        <v>491</v>
      </c>
      <c r="B830" s="87"/>
      <c r="C830" s="87"/>
      <c r="D830" s="87"/>
      <c r="E830" s="87"/>
      <c r="F830" s="87"/>
      <c r="G830" s="87"/>
      <c r="H830" s="87"/>
      <c r="I830" s="87"/>
      <c r="J830" s="115"/>
      <c r="K830" s="87"/>
      <c r="L830" s="8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 ht="15.75" customHeight="1">
      <c r="A831" s="2"/>
      <c r="B831" s="89"/>
      <c r="C831" s="89"/>
      <c r="D831" s="18">
        <f t="shared" ref="D831:D844" si="217">C831*B831</f>
        <v>0</v>
      </c>
      <c r="E831" s="18">
        <f>B831*A829</f>
        <v>0</v>
      </c>
      <c r="F831" s="18">
        <f t="shared" ref="F831:F844" si="218">E831*C831</f>
        <v>0</v>
      </c>
      <c r="G831" s="140">
        <v>0.0</v>
      </c>
      <c r="H831" s="18"/>
      <c r="I831" s="89">
        <f t="shared" ref="I831:I844" si="219">H831*E831</f>
        <v>0</v>
      </c>
      <c r="J831" s="116"/>
      <c r="K831" s="3">
        <f t="shared" ref="K831:K844" si="220">J831*I831</f>
        <v>0</v>
      </c>
      <c r="L831" s="3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 ht="15.75" customHeight="1">
      <c r="A832" s="2"/>
      <c r="B832" s="89"/>
      <c r="C832" s="89"/>
      <c r="D832" s="18">
        <f t="shared" si="217"/>
        <v>0</v>
      </c>
      <c r="E832" s="18">
        <f>B832*A829</f>
        <v>0</v>
      </c>
      <c r="F832" s="18">
        <f t="shared" si="218"/>
        <v>0</v>
      </c>
      <c r="G832" s="87"/>
      <c r="H832" s="18"/>
      <c r="I832" s="89">
        <f t="shared" si="219"/>
        <v>0</v>
      </c>
      <c r="J832" s="116"/>
      <c r="K832" s="3">
        <f t="shared" si="220"/>
        <v>0</v>
      </c>
      <c r="L832" s="3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 ht="15.75" customHeight="1">
      <c r="A833" s="2"/>
      <c r="B833" s="18"/>
      <c r="C833" s="18"/>
      <c r="D833" s="18">
        <f t="shared" si="217"/>
        <v>0</v>
      </c>
      <c r="E833" s="18">
        <f>B833*A829</f>
        <v>0</v>
      </c>
      <c r="F833" s="18">
        <f t="shared" si="218"/>
        <v>0</v>
      </c>
      <c r="G833" s="148" t="s">
        <v>527</v>
      </c>
      <c r="H833" s="18"/>
      <c r="I833" s="89">
        <f t="shared" si="219"/>
        <v>0</v>
      </c>
      <c r="J833" s="116"/>
      <c r="K833" s="3">
        <f t="shared" si="220"/>
        <v>0</v>
      </c>
      <c r="L833" s="3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 ht="15.75" customHeight="1">
      <c r="A834" s="2"/>
      <c r="B834" s="18"/>
      <c r="C834" s="18"/>
      <c r="D834" s="18">
        <f t="shared" si="217"/>
        <v>0</v>
      </c>
      <c r="E834" s="18">
        <f>B834*A829</f>
        <v>0</v>
      </c>
      <c r="F834" s="18">
        <f t="shared" si="218"/>
        <v>0</v>
      </c>
      <c r="G834" s="142"/>
      <c r="H834" s="18"/>
      <c r="I834" s="89">
        <f t="shared" si="219"/>
        <v>0</v>
      </c>
      <c r="J834" s="116"/>
      <c r="K834" s="3">
        <f t="shared" si="220"/>
        <v>0</v>
      </c>
      <c r="L834" s="3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 ht="15.75" customHeight="1">
      <c r="A835" s="2"/>
      <c r="B835" s="18"/>
      <c r="C835" s="18"/>
      <c r="D835" s="18">
        <f t="shared" si="217"/>
        <v>0</v>
      </c>
      <c r="E835" s="18">
        <f>B835*A829</f>
        <v>0</v>
      </c>
      <c r="F835" s="18">
        <f t="shared" si="218"/>
        <v>0</v>
      </c>
      <c r="G835" s="142"/>
      <c r="H835" s="18"/>
      <c r="I835" s="89">
        <f t="shared" si="219"/>
        <v>0</v>
      </c>
      <c r="J835" s="116"/>
      <c r="K835" s="3">
        <f t="shared" si="220"/>
        <v>0</v>
      </c>
      <c r="L835" s="3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 ht="15.75" customHeight="1">
      <c r="A836" s="2"/>
      <c r="B836" s="18"/>
      <c r="C836" s="18"/>
      <c r="D836" s="18">
        <f t="shared" si="217"/>
        <v>0</v>
      </c>
      <c r="E836" s="18">
        <f>B836*A829</f>
        <v>0</v>
      </c>
      <c r="F836" s="18">
        <f t="shared" si="218"/>
        <v>0</v>
      </c>
      <c r="G836" s="87"/>
      <c r="H836" s="18"/>
      <c r="I836" s="89">
        <f t="shared" si="219"/>
        <v>0</v>
      </c>
      <c r="J836" s="116"/>
      <c r="K836" s="3">
        <f t="shared" si="220"/>
        <v>0</v>
      </c>
      <c r="L836" s="3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 ht="15.75" customHeight="1">
      <c r="A837" s="2"/>
      <c r="B837" s="18"/>
      <c r="C837" s="18"/>
      <c r="D837" s="18">
        <f t="shared" si="217"/>
        <v>0</v>
      </c>
      <c r="E837" s="18">
        <f>B837*A829</f>
        <v>0</v>
      </c>
      <c r="F837" s="18">
        <f t="shared" si="218"/>
        <v>0</v>
      </c>
      <c r="G837" s="59"/>
      <c r="H837" s="18"/>
      <c r="I837" s="89">
        <f t="shared" si="219"/>
        <v>0</v>
      </c>
      <c r="J837" s="116"/>
      <c r="K837" s="3">
        <f t="shared" si="220"/>
        <v>0</v>
      </c>
      <c r="L837" s="3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 ht="15.75" customHeight="1">
      <c r="A838" s="2"/>
      <c r="B838" s="89"/>
      <c r="C838" s="89"/>
      <c r="D838" s="18">
        <f t="shared" si="217"/>
        <v>0</v>
      </c>
      <c r="E838" s="18">
        <f>B838*A829</f>
        <v>0</v>
      </c>
      <c r="F838" s="18">
        <f t="shared" si="218"/>
        <v>0</v>
      </c>
      <c r="G838" s="148" t="s">
        <v>528</v>
      </c>
      <c r="H838" s="18"/>
      <c r="I838" s="89">
        <f t="shared" si="219"/>
        <v>0</v>
      </c>
      <c r="J838" s="116"/>
      <c r="K838" s="3">
        <f t="shared" si="220"/>
        <v>0</v>
      </c>
      <c r="L838" s="3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 ht="15.75" customHeight="1">
      <c r="A839" s="2"/>
      <c r="B839" s="89"/>
      <c r="C839" s="89"/>
      <c r="D839" s="18">
        <f t="shared" si="217"/>
        <v>0</v>
      </c>
      <c r="E839" s="18">
        <f>B839*A829</f>
        <v>0</v>
      </c>
      <c r="F839" s="18">
        <f t="shared" si="218"/>
        <v>0</v>
      </c>
      <c r="G839" s="142"/>
      <c r="H839" s="18"/>
      <c r="I839" s="89">
        <f t="shared" si="219"/>
        <v>0</v>
      </c>
      <c r="J839" s="116"/>
      <c r="K839" s="3">
        <f t="shared" si="220"/>
        <v>0</v>
      </c>
      <c r="L839" s="3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 ht="15.75" customHeight="1">
      <c r="A840" s="1"/>
      <c r="B840" s="89"/>
      <c r="C840" s="89"/>
      <c r="D840" s="18">
        <f t="shared" si="217"/>
        <v>0</v>
      </c>
      <c r="E840" s="18">
        <f>B840*A829</f>
        <v>0</v>
      </c>
      <c r="F840" s="18">
        <f t="shared" si="218"/>
        <v>0</v>
      </c>
      <c r="G840" s="142"/>
      <c r="H840" s="18"/>
      <c r="I840" s="89">
        <f t="shared" si="219"/>
        <v>0</v>
      </c>
      <c r="J840" s="116"/>
      <c r="K840" s="3">
        <f t="shared" si="220"/>
        <v>0</v>
      </c>
      <c r="L840" s="3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 ht="15.75" customHeight="1">
      <c r="A841" s="1"/>
      <c r="B841" s="89"/>
      <c r="C841" s="89"/>
      <c r="D841" s="18">
        <f t="shared" si="217"/>
        <v>0</v>
      </c>
      <c r="E841" s="18">
        <f>B841*A829</f>
        <v>0</v>
      </c>
      <c r="F841" s="18">
        <f t="shared" si="218"/>
        <v>0</v>
      </c>
      <c r="G841" s="142"/>
      <c r="H841" s="18"/>
      <c r="I841" s="89">
        <f t="shared" si="219"/>
        <v>0</v>
      </c>
      <c r="J841" s="116"/>
      <c r="K841" s="3">
        <f t="shared" si="220"/>
        <v>0</v>
      </c>
      <c r="L841" s="3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 ht="15.75" customHeight="1">
      <c r="A842" s="31"/>
      <c r="B842" s="89"/>
      <c r="C842" s="89"/>
      <c r="D842" s="95">
        <f t="shared" si="217"/>
        <v>0</v>
      </c>
      <c r="E842" s="95">
        <f>B842*A829</f>
        <v>0</v>
      </c>
      <c r="F842" s="18">
        <f t="shared" si="218"/>
        <v>0</v>
      </c>
      <c r="G842" s="87"/>
      <c r="H842" s="18"/>
      <c r="I842" s="89">
        <f t="shared" si="219"/>
        <v>0</v>
      </c>
      <c r="J842" s="118"/>
      <c r="K842" s="3">
        <f t="shared" si="220"/>
        <v>0</v>
      </c>
      <c r="L842" s="3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 ht="15.75" customHeight="1">
      <c r="A843" s="31"/>
      <c r="B843" s="89"/>
      <c r="C843" s="89"/>
      <c r="D843" s="18">
        <f t="shared" si="217"/>
        <v>0</v>
      </c>
      <c r="E843" s="18">
        <f>B843*A829</f>
        <v>0</v>
      </c>
      <c r="F843" s="18">
        <f t="shared" si="218"/>
        <v>0</v>
      </c>
      <c r="G843" s="143">
        <f>F845/A829</f>
        <v>0</v>
      </c>
      <c r="H843" s="18"/>
      <c r="I843" s="89">
        <f t="shared" si="219"/>
        <v>0</v>
      </c>
      <c r="J843" s="3"/>
      <c r="K843" s="3">
        <f t="shared" si="220"/>
        <v>0</v>
      </c>
      <c r="L843" s="3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 ht="15.75" customHeight="1">
      <c r="A844" s="31"/>
      <c r="B844" s="89"/>
      <c r="C844" s="89"/>
      <c r="D844" s="18">
        <f t="shared" si="217"/>
        <v>0</v>
      </c>
      <c r="E844" s="18">
        <f>B844*A829</f>
        <v>0</v>
      </c>
      <c r="F844" s="18">
        <f t="shared" si="218"/>
        <v>0</v>
      </c>
      <c r="G844" s="142"/>
      <c r="H844" s="18"/>
      <c r="I844" s="89">
        <f t="shared" si="219"/>
        <v>0</v>
      </c>
      <c r="J844" s="3"/>
      <c r="K844" s="3">
        <f t="shared" si="220"/>
        <v>0</v>
      </c>
      <c r="L844" s="3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 ht="15.75" customHeight="1">
      <c r="A845" s="4" t="s">
        <v>495</v>
      </c>
      <c r="B845" s="97">
        <f>SUM(B831:B844)</f>
        <v>0</v>
      </c>
      <c r="C845" s="96"/>
      <c r="D845" s="97">
        <f t="shared" ref="D845:F845" si="221">SUM(D831:D844)</f>
        <v>0</v>
      </c>
      <c r="E845" s="97">
        <f t="shared" si="221"/>
        <v>0</v>
      </c>
      <c r="F845" s="97">
        <f t="shared" si="221"/>
        <v>0</v>
      </c>
      <c r="G845" s="87"/>
      <c r="H845" s="96"/>
      <c r="I845" s="97">
        <f t="shared" ref="I845:L845" si="222">SUM(I831:I844)</f>
        <v>0</v>
      </c>
      <c r="J845" s="98">
        <f t="shared" si="222"/>
        <v>0</v>
      </c>
      <c r="K845" s="98">
        <f t="shared" si="222"/>
        <v>0</v>
      </c>
      <c r="L845" s="98">
        <f t="shared" si="222"/>
        <v>0</v>
      </c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 ht="15.75" customHeight="1">
      <c r="A846" s="8"/>
      <c r="B846" s="100"/>
      <c r="C846" s="100"/>
      <c r="D846" s="100"/>
      <c r="E846" s="100"/>
      <c r="F846" s="100"/>
      <c r="G846" s="100"/>
      <c r="H846" s="100"/>
      <c r="I846" s="101" t="s">
        <v>496</v>
      </c>
      <c r="J846" s="100"/>
      <c r="K846" s="100"/>
      <c r="L846" s="101" t="s">
        <v>497</v>
      </c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 ht="15.75" customHeight="1">
      <c r="A847" s="8"/>
      <c r="B847" s="100"/>
      <c r="C847" s="100"/>
      <c r="D847" s="100"/>
      <c r="E847" s="100"/>
      <c r="F847" s="100"/>
      <c r="G847" s="100"/>
      <c r="H847" s="100"/>
      <c r="I847" s="104">
        <f>G843*A829</f>
        <v>0</v>
      </c>
      <c r="J847" s="100"/>
      <c r="K847" s="100"/>
      <c r="L847" s="104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 ht="15.75" customHeight="1">
      <c r="A850" s="78" t="s">
        <v>478</v>
      </c>
      <c r="B850" s="79" t="s">
        <v>479</v>
      </c>
      <c r="C850" s="75"/>
      <c r="D850" s="76"/>
      <c r="E850" s="80" t="s">
        <v>480</v>
      </c>
      <c r="F850" s="75"/>
      <c r="G850" s="76"/>
      <c r="H850" s="79" t="s">
        <v>481</v>
      </c>
      <c r="I850" s="75"/>
      <c r="J850" s="75"/>
      <c r="K850" s="75"/>
      <c r="L850" s="76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 ht="15.75" customHeight="1">
      <c r="A851" s="177">
        <v>4.0</v>
      </c>
      <c r="B851" s="82" t="s">
        <v>482</v>
      </c>
      <c r="C851" s="82" t="s">
        <v>483</v>
      </c>
      <c r="D851" s="82" t="s">
        <v>484</v>
      </c>
      <c r="E851" s="82" t="s">
        <v>485</v>
      </c>
      <c r="F851" s="82" t="s">
        <v>484</v>
      </c>
      <c r="G851" s="82" t="s">
        <v>524</v>
      </c>
      <c r="H851" s="82" t="s">
        <v>486</v>
      </c>
      <c r="I851" s="82" t="s">
        <v>487</v>
      </c>
      <c r="J851" s="147" t="s">
        <v>488</v>
      </c>
      <c r="K851" s="85" t="s">
        <v>489</v>
      </c>
      <c r="L851" s="85" t="s">
        <v>490</v>
      </c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 ht="15.75" customHeight="1">
      <c r="A852" s="86" t="s">
        <v>491</v>
      </c>
      <c r="B852" s="87"/>
      <c r="C852" s="87"/>
      <c r="D852" s="87"/>
      <c r="E852" s="87"/>
      <c r="F852" s="87"/>
      <c r="G852" s="87"/>
      <c r="H852" s="87"/>
      <c r="I852" s="87"/>
      <c r="J852" s="115"/>
      <c r="K852" s="87"/>
      <c r="L852" s="8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 ht="15.75" customHeight="1">
      <c r="A853" s="2"/>
      <c r="B853" s="89"/>
      <c r="C853" s="89"/>
      <c r="D853" s="18">
        <f t="shared" ref="D853:D866" si="223">C853*B853</f>
        <v>0</v>
      </c>
      <c r="E853" s="18">
        <f>B853*A851</f>
        <v>0</v>
      </c>
      <c r="F853" s="18">
        <f t="shared" ref="F853:F866" si="224">E853*C853</f>
        <v>0</v>
      </c>
      <c r="G853" s="140">
        <v>0.0</v>
      </c>
      <c r="H853" s="18"/>
      <c r="I853" s="89">
        <f t="shared" ref="I853:I866" si="225">H853*E853</f>
        <v>0</v>
      </c>
      <c r="J853" s="116"/>
      <c r="K853" s="3">
        <f t="shared" ref="K853:K866" si="226">J853*I853</f>
        <v>0</v>
      </c>
      <c r="L853" s="3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 ht="15.75" customHeight="1">
      <c r="A854" s="2"/>
      <c r="B854" s="89"/>
      <c r="C854" s="89"/>
      <c r="D854" s="18">
        <f t="shared" si="223"/>
        <v>0</v>
      </c>
      <c r="E854" s="18">
        <f>B854*A851</f>
        <v>0</v>
      </c>
      <c r="F854" s="18">
        <f t="shared" si="224"/>
        <v>0</v>
      </c>
      <c r="G854" s="87"/>
      <c r="H854" s="18"/>
      <c r="I854" s="89">
        <f t="shared" si="225"/>
        <v>0</v>
      </c>
      <c r="J854" s="116"/>
      <c r="K854" s="3">
        <f t="shared" si="226"/>
        <v>0</v>
      </c>
      <c r="L854" s="3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 ht="15.75" customHeight="1">
      <c r="A855" s="2"/>
      <c r="B855" s="18"/>
      <c r="C855" s="18"/>
      <c r="D855" s="18">
        <f t="shared" si="223"/>
        <v>0</v>
      </c>
      <c r="E855" s="18">
        <f>B855*A851</f>
        <v>0</v>
      </c>
      <c r="F855" s="18">
        <f t="shared" si="224"/>
        <v>0</v>
      </c>
      <c r="G855" s="148" t="s">
        <v>527</v>
      </c>
      <c r="H855" s="18"/>
      <c r="I855" s="89">
        <f t="shared" si="225"/>
        <v>0</v>
      </c>
      <c r="J855" s="116"/>
      <c r="K855" s="3">
        <f t="shared" si="226"/>
        <v>0</v>
      </c>
      <c r="L855" s="3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 ht="15.75" customHeight="1">
      <c r="A856" s="2"/>
      <c r="B856" s="18"/>
      <c r="C856" s="18"/>
      <c r="D856" s="18">
        <f t="shared" si="223"/>
        <v>0</v>
      </c>
      <c r="E856" s="18">
        <f>B856*A851</f>
        <v>0</v>
      </c>
      <c r="F856" s="18">
        <f t="shared" si="224"/>
        <v>0</v>
      </c>
      <c r="G856" s="142"/>
      <c r="H856" s="18"/>
      <c r="I856" s="89">
        <f t="shared" si="225"/>
        <v>0</v>
      </c>
      <c r="J856" s="116"/>
      <c r="K856" s="3">
        <f t="shared" si="226"/>
        <v>0</v>
      </c>
      <c r="L856" s="3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 ht="15.75" customHeight="1">
      <c r="A857" s="2"/>
      <c r="B857" s="18"/>
      <c r="C857" s="18"/>
      <c r="D857" s="18">
        <f t="shared" si="223"/>
        <v>0</v>
      </c>
      <c r="E857" s="18">
        <f>B857*A851</f>
        <v>0</v>
      </c>
      <c r="F857" s="18">
        <f t="shared" si="224"/>
        <v>0</v>
      </c>
      <c r="G857" s="142"/>
      <c r="H857" s="18"/>
      <c r="I857" s="89">
        <f t="shared" si="225"/>
        <v>0</v>
      </c>
      <c r="J857" s="116"/>
      <c r="K857" s="3">
        <f t="shared" si="226"/>
        <v>0</v>
      </c>
      <c r="L857" s="3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 ht="15.75" customHeight="1">
      <c r="A858" s="2"/>
      <c r="B858" s="18"/>
      <c r="C858" s="18"/>
      <c r="D858" s="18">
        <f t="shared" si="223"/>
        <v>0</v>
      </c>
      <c r="E858" s="18">
        <f>B858*A851</f>
        <v>0</v>
      </c>
      <c r="F858" s="18">
        <f t="shared" si="224"/>
        <v>0</v>
      </c>
      <c r="G858" s="87"/>
      <c r="H858" s="18"/>
      <c r="I858" s="89">
        <f t="shared" si="225"/>
        <v>0</v>
      </c>
      <c r="J858" s="116"/>
      <c r="K858" s="3">
        <f t="shared" si="226"/>
        <v>0</v>
      </c>
      <c r="L858" s="3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 ht="15.75" customHeight="1">
      <c r="A859" s="2"/>
      <c r="B859" s="18"/>
      <c r="C859" s="18"/>
      <c r="D859" s="18">
        <f t="shared" si="223"/>
        <v>0</v>
      </c>
      <c r="E859" s="18">
        <f>B859*A851</f>
        <v>0</v>
      </c>
      <c r="F859" s="18">
        <f t="shared" si="224"/>
        <v>0</v>
      </c>
      <c r="G859" s="59"/>
      <c r="H859" s="18"/>
      <c r="I859" s="89">
        <f t="shared" si="225"/>
        <v>0</v>
      </c>
      <c r="J859" s="116"/>
      <c r="K859" s="3">
        <f t="shared" si="226"/>
        <v>0</v>
      </c>
      <c r="L859" s="3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 ht="15.75" customHeight="1">
      <c r="A860" s="2"/>
      <c r="B860" s="89"/>
      <c r="C860" s="89"/>
      <c r="D860" s="18">
        <f t="shared" si="223"/>
        <v>0</v>
      </c>
      <c r="E860" s="18">
        <f>B860*A851</f>
        <v>0</v>
      </c>
      <c r="F860" s="18">
        <f t="shared" si="224"/>
        <v>0</v>
      </c>
      <c r="G860" s="148" t="s">
        <v>528</v>
      </c>
      <c r="H860" s="18"/>
      <c r="I860" s="89">
        <f t="shared" si="225"/>
        <v>0</v>
      </c>
      <c r="J860" s="116"/>
      <c r="K860" s="3">
        <f t="shared" si="226"/>
        <v>0</v>
      </c>
      <c r="L860" s="3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 ht="15.75" customHeight="1">
      <c r="A861" s="2"/>
      <c r="B861" s="89"/>
      <c r="C861" s="89"/>
      <c r="D861" s="18">
        <f t="shared" si="223"/>
        <v>0</v>
      </c>
      <c r="E861" s="18">
        <f>B861*A851</f>
        <v>0</v>
      </c>
      <c r="F861" s="18">
        <f t="shared" si="224"/>
        <v>0</v>
      </c>
      <c r="G861" s="142"/>
      <c r="H861" s="18"/>
      <c r="I861" s="89">
        <f t="shared" si="225"/>
        <v>0</v>
      </c>
      <c r="J861" s="116"/>
      <c r="K861" s="3">
        <f t="shared" si="226"/>
        <v>0</v>
      </c>
      <c r="L861" s="3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 ht="15.75" customHeight="1">
      <c r="A862" s="1"/>
      <c r="B862" s="89"/>
      <c r="C862" s="89"/>
      <c r="D862" s="18">
        <f t="shared" si="223"/>
        <v>0</v>
      </c>
      <c r="E862" s="18">
        <f>B862*A851</f>
        <v>0</v>
      </c>
      <c r="F862" s="18">
        <f t="shared" si="224"/>
        <v>0</v>
      </c>
      <c r="G862" s="142"/>
      <c r="H862" s="18"/>
      <c r="I862" s="89">
        <f t="shared" si="225"/>
        <v>0</v>
      </c>
      <c r="J862" s="116"/>
      <c r="K862" s="3">
        <f t="shared" si="226"/>
        <v>0</v>
      </c>
      <c r="L862" s="3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 ht="15.75" customHeight="1">
      <c r="A863" s="1"/>
      <c r="B863" s="89"/>
      <c r="C863" s="89"/>
      <c r="D863" s="18">
        <f t="shared" si="223"/>
        <v>0</v>
      </c>
      <c r="E863" s="18">
        <f>B863*A851</f>
        <v>0</v>
      </c>
      <c r="F863" s="18">
        <f t="shared" si="224"/>
        <v>0</v>
      </c>
      <c r="G863" s="142"/>
      <c r="H863" s="18"/>
      <c r="I863" s="89">
        <f t="shared" si="225"/>
        <v>0</v>
      </c>
      <c r="J863" s="116"/>
      <c r="K863" s="3">
        <f t="shared" si="226"/>
        <v>0</v>
      </c>
      <c r="L863" s="3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 ht="15.75" customHeight="1">
      <c r="A864" s="31"/>
      <c r="B864" s="89"/>
      <c r="C864" s="89"/>
      <c r="D864" s="95">
        <f t="shared" si="223"/>
        <v>0</v>
      </c>
      <c r="E864" s="95">
        <f>B864*A851</f>
        <v>0</v>
      </c>
      <c r="F864" s="18">
        <f t="shared" si="224"/>
        <v>0</v>
      </c>
      <c r="G864" s="87"/>
      <c r="H864" s="18"/>
      <c r="I864" s="89">
        <f t="shared" si="225"/>
        <v>0</v>
      </c>
      <c r="J864" s="118"/>
      <c r="K864" s="3">
        <f t="shared" si="226"/>
        <v>0</v>
      </c>
      <c r="L864" s="3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 ht="15.75" customHeight="1">
      <c r="A865" s="31"/>
      <c r="B865" s="89"/>
      <c r="C865" s="89"/>
      <c r="D865" s="18">
        <f t="shared" si="223"/>
        <v>0</v>
      </c>
      <c r="E865" s="18">
        <f>B865*A851</f>
        <v>0</v>
      </c>
      <c r="F865" s="18">
        <f t="shared" si="224"/>
        <v>0</v>
      </c>
      <c r="G865" s="143">
        <f>F867/A851</f>
        <v>0</v>
      </c>
      <c r="H865" s="18"/>
      <c r="I865" s="89">
        <f t="shared" si="225"/>
        <v>0</v>
      </c>
      <c r="J865" s="3"/>
      <c r="K865" s="3">
        <f t="shared" si="226"/>
        <v>0</v>
      </c>
      <c r="L865" s="3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 ht="15.75" customHeight="1">
      <c r="A866" s="31"/>
      <c r="B866" s="89"/>
      <c r="C866" s="89"/>
      <c r="D866" s="18">
        <f t="shared" si="223"/>
        <v>0</v>
      </c>
      <c r="E866" s="18">
        <f>B866*A851</f>
        <v>0</v>
      </c>
      <c r="F866" s="18">
        <f t="shared" si="224"/>
        <v>0</v>
      </c>
      <c r="G866" s="142"/>
      <c r="H866" s="18"/>
      <c r="I866" s="89">
        <f t="shared" si="225"/>
        <v>0</v>
      </c>
      <c r="J866" s="3"/>
      <c r="K866" s="3">
        <f t="shared" si="226"/>
        <v>0</v>
      </c>
      <c r="L866" s="3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 ht="15.75" customHeight="1">
      <c r="A867" s="4" t="s">
        <v>495</v>
      </c>
      <c r="B867" s="97">
        <f>SUM(B853:B866)</f>
        <v>0</v>
      </c>
      <c r="C867" s="96"/>
      <c r="D867" s="97">
        <f t="shared" ref="D867:F867" si="227">SUM(D853:D866)</f>
        <v>0</v>
      </c>
      <c r="E867" s="97">
        <f t="shared" si="227"/>
        <v>0</v>
      </c>
      <c r="F867" s="97">
        <f t="shared" si="227"/>
        <v>0</v>
      </c>
      <c r="G867" s="87"/>
      <c r="H867" s="96"/>
      <c r="I867" s="97">
        <f t="shared" ref="I867:L867" si="228">SUM(I853:I866)</f>
        <v>0</v>
      </c>
      <c r="J867" s="98">
        <f t="shared" si="228"/>
        <v>0</v>
      </c>
      <c r="K867" s="98">
        <f t="shared" si="228"/>
        <v>0</v>
      </c>
      <c r="L867" s="98">
        <f t="shared" si="228"/>
        <v>0</v>
      </c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 ht="15.75" customHeight="1">
      <c r="A868" s="8"/>
      <c r="B868" s="100"/>
      <c r="C868" s="100"/>
      <c r="D868" s="100"/>
      <c r="E868" s="100"/>
      <c r="F868" s="100"/>
      <c r="G868" s="100"/>
      <c r="H868" s="100"/>
      <c r="I868" s="101" t="s">
        <v>496</v>
      </c>
      <c r="J868" s="100"/>
      <c r="K868" s="100"/>
      <c r="L868" s="101" t="s">
        <v>497</v>
      </c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 ht="15.75" customHeight="1">
      <c r="A869" s="8"/>
      <c r="B869" s="100"/>
      <c r="C869" s="100"/>
      <c r="D869" s="100"/>
      <c r="E869" s="100"/>
      <c r="F869" s="100"/>
      <c r="G869" s="100"/>
      <c r="H869" s="100"/>
      <c r="I869" s="104">
        <f>G865*A851</f>
        <v>0</v>
      </c>
      <c r="J869" s="100"/>
      <c r="K869" s="100"/>
      <c r="L869" s="104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 ht="15.75" customHeight="1">
      <c r="A872" s="66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6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 ht="15.75" customHeight="1">
      <c r="A873" s="78" t="s">
        <v>478</v>
      </c>
      <c r="B873" s="79" t="s">
        <v>479</v>
      </c>
      <c r="C873" s="75"/>
      <c r="D873" s="76"/>
      <c r="E873" s="80" t="s">
        <v>480</v>
      </c>
      <c r="F873" s="75"/>
      <c r="G873" s="76"/>
      <c r="H873" s="79" t="s">
        <v>481</v>
      </c>
      <c r="I873" s="75"/>
      <c r="J873" s="75"/>
      <c r="K873" s="75"/>
      <c r="L873" s="76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 ht="15.75" customHeight="1">
      <c r="A874" s="177">
        <v>4.0</v>
      </c>
      <c r="B874" s="82" t="s">
        <v>482</v>
      </c>
      <c r="C874" s="82" t="s">
        <v>483</v>
      </c>
      <c r="D874" s="82" t="s">
        <v>484</v>
      </c>
      <c r="E874" s="82" t="s">
        <v>485</v>
      </c>
      <c r="F874" s="82" t="s">
        <v>484</v>
      </c>
      <c r="G874" s="82" t="s">
        <v>524</v>
      </c>
      <c r="H874" s="82" t="s">
        <v>486</v>
      </c>
      <c r="I874" s="82" t="s">
        <v>487</v>
      </c>
      <c r="J874" s="147" t="s">
        <v>488</v>
      </c>
      <c r="K874" s="85" t="s">
        <v>489</v>
      </c>
      <c r="L874" s="85" t="s">
        <v>490</v>
      </c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 ht="15.75" customHeight="1">
      <c r="A875" s="86" t="s">
        <v>491</v>
      </c>
      <c r="B875" s="87"/>
      <c r="C875" s="87"/>
      <c r="D875" s="87"/>
      <c r="E875" s="87"/>
      <c r="F875" s="87"/>
      <c r="G875" s="87"/>
      <c r="H875" s="87"/>
      <c r="I875" s="87"/>
      <c r="J875" s="115"/>
      <c r="K875" s="87"/>
      <c r="L875" s="8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 ht="15.75" customHeight="1">
      <c r="A876" s="2"/>
      <c r="B876" s="89"/>
      <c r="C876" s="89"/>
      <c r="D876" s="18">
        <f t="shared" ref="D876:D889" si="229">C876*B876</f>
        <v>0</v>
      </c>
      <c r="E876" s="18">
        <f>B876*A874</f>
        <v>0</v>
      </c>
      <c r="F876" s="18">
        <f t="shared" ref="F876:F889" si="230">E876*C876</f>
        <v>0</v>
      </c>
      <c r="G876" s="140">
        <v>0.0</v>
      </c>
      <c r="H876" s="18"/>
      <c r="I876" s="89">
        <f t="shared" ref="I876:I889" si="231">H876*E876</f>
        <v>0</v>
      </c>
      <c r="J876" s="116"/>
      <c r="K876" s="3">
        <f t="shared" ref="K876:K889" si="232">J876*I876</f>
        <v>0</v>
      </c>
      <c r="L876" s="3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 ht="15.75" customHeight="1">
      <c r="A877" s="2"/>
      <c r="B877" s="89"/>
      <c r="C877" s="89"/>
      <c r="D877" s="18">
        <f t="shared" si="229"/>
        <v>0</v>
      </c>
      <c r="E877" s="18">
        <f>B877*A874</f>
        <v>0</v>
      </c>
      <c r="F877" s="18">
        <f t="shared" si="230"/>
        <v>0</v>
      </c>
      <c r="G877" s="87"/>
      <c r="H877" s="18"/>
      <c r="I877" s="89">
        <f t="shared" si="231"/>
        <v>0</v>
      </c>
      <c r="J877" s="116"/>
      <c r="K877" s="3">
        <f t="shared" si="232"/>
        <v>0</v>
      </c>
      <c r="L877" s="3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 ht="15.75" customHeight="1">
      <c r="A878" s="2"/>
      <c r="B878" s="18"/>
      <c r="C878" s="18"/>
      <c r="D878" s="18">
        <f t="shared" si="229"/>
        <v>0</v>
      </c>
      <c r="E878" s="18">
        <f>B878*A874</f>
        <v>0</v>
      </c>
      <c r="F878" s="18">
        <f t="shared" si="230"/>
        <v>0</v>
      </c>
      <c r="G878" s="148" t="s">
        <v>527</v>
      </c>
      <c r="H878" s="18"/>
      <c r="I878" s="89">
        <f t="shared" si="231"/>
        <v>0</v>
      </c>
      <c r="J878" s="116"/>
      <c r="K878" s="3">
        <f t="shared" si="232"/>
        <v>0</v>
      </c>
      <c r="L878" s="3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 ht="15.75" customHeight="1">
      <c r="A879" s="2"/>
      <c r="B879" s="18"/>
      <c r="C879" s="18"/>
      <c r="D879" s="18">
        <f t="shared" si="229"/>
        <v>0</v>
      </c>
      <c r="E879" s="18">
        <f>B879*A874</f>
        <v>0</v>
      </c>
      <c r="F879" s="18">
        <f t="shared" si="230"/>
        <v>0</v>
      </c>
      <c r="G879" s="142"/>
      <c r="H879" s="18"/>
      <c r="I879" s="89">
        <f t="shared" si="231"/>
        <v>0</v>
      </c>
      <c r="J879" s="116"/>
      <c r="K879" s="3">
        <f t="shared" si="232"/>
        <v>0</v>
      </c>
      <c r="L879" s="3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 ht="15.75" customHeight="1">
      <c r="A880" s="2"/>
      <c r="B880" s="18"/>
      <c r="C880" s="18"/>
      <c r="D880" s="18">
        <f t="shared" si="229"/>
        <v>0</v>
      </c>
      <c r="E880" s="18">
        <f>B880*A874</f>
        <v>0</v>
      </c>
      <c r="F880" s="18">
        <f t="shared" si="230"/>
        <v>0</v>
      </c>
      <c r="G880" s="142"/>
      <c r="H880" s="18"/>
      <c r="I880" s="89">
        <f t="shared" si="231"/>
        <v>0</v>
      </c>
      <c r="J880" s="116"/>
      <c r="K880" s="3">
        <f t="shared" si="232"/>
        <v>0</v>
      </c>
      <c r="L880" s="3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 ht="15.75" customHeight="1">
      <c r="A881" s="2"/>
      <c r="B881" s="18"/>
      <c r="C881" s="18"/>
      <c r="D881" s="18">
        <f t="shared" si="229"/>
        <v>0</v>
      </c>
      <c r="E881" s="18">
        <f>B881*A874</f>
        <v>0</v>
      </c>
      <c r="F881" s="18">
        <f t="shared" si="230"/>
        <v>0</v>
      </c>
      <c r="G881" s="87"/>
      <c r="H881" s="18"/>
      <c r="I881" s="89">
        <f t="shared" si="231"/>
        <v>0</v>
      </c>
      <c r="J881" s="116"/>
      <c r="K881" s="3">
        <f t="shared" si="232"/>
        <v>0</v>
      </c>
      <c r="L881" s="3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 ht="15.75" customHeight="1">
      <c r="A882" s="2"/>
      <c r="B882" s="18"/>
      <c r="C882" s="18"/>
      <c r="D882" s="18">
        <f t="shared" si="229"/>
        <v>0</v>
      </c>
      <c r="E882" s="18">
        <f>B882*A874</f>
        <v>0</v>
      </c>
      <c r="F882" s="18">
        <f t="shared" si="230"/>
        <v>0</v>
      </c>
      <c r="G882" s="59"/>
      <c r="H882" s="18"/>
      <c r="I882" s="89">
        <f t="shared" si="231"/>
        <v>0</v>
      </c>
      <c r="J882" s="116"/>
      <c r="K882" s="3">
        <f t="shared" si="232"/>
        <v>0</v>
      </c>
      <c r="L882" s="3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 ht="15.75" customHeight="1">
      <c r="A883" s="2"/>
      <c r="B883" s="89"/>
      <c r="C883" s="89"/>
      <c r="D883" s="18">
        <f t="shared" si="229"/>
        <v>0</v>
      </c>
      <c r="E883" s="18">
        <f>B883*A874</f>
        <v>0</v>
      </c>
      <c r="F883" s="18">
        <f t="shared" si="230"/>
        <v>0</v>
      </c>
      <c r="G883" s="148" t="s">
        <v>528</v>
      </c>
      <c r="H883" s="18"/>
      <c r="I883" s="89">
        <f t="shared" si="231"/>
        <v>0</v>
      </c>
      <c r="J883" s="116"/>
      <c r="K883" s="3">
        <f t="shared" si="232"/>
        <v>0</v>
      </c>
      <c r="L883" s="3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 ht="15.75" customHeight="1">
      <c r="A884" s="2"/>
      <c r="B884" s="89"/>
      <c r="C884" s="89"/>
      <c r="D884" s="18">
        <f t="shared" si="229"/>
        <v>0</v>
      </c>
      <c r="E884" s="18">
        <f>B884*A874</f>
        <v>0</v>
      </c>
      <c r="F884" s="18">
        <f t="shared" si="230"/>
        <v>0</v>
      </c>
      <c r="G884" s="142"/>
      <c r="H884" s="18"/>
      <c r="I884" s="89">
        <f t="shared" si="231"/>
        <v>0</v>
      </c>
      <c r="J884" s="116"/>
      <c r="K884" s="3">
        <f t="shared" si="232"/>
        <v>0</v>
      </c>
      <c r="L884" s="3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 ht="15.75" customHeight="1">
      <c r="A885" s="1"/>
      <c r="B885" s="89"/>
      <c r="C885" s="89"/>
      <c r="D885" s="18">
        <f t="shared" si="229"/>
        <v>0</v>
      </c>
      <c r="E885" s="18">
        <f>B885*A874</f>
        <v>0</v>
      </c>
      <c r="F885" s="18">
        <f t="shared" si="230"/>
        <v>0</v>
      </c>
      <c r="G885" s="142"/>
      <c r="H885" s="18"/>
      <c r="I885" s="89">
        <f t="shared" si="231"/>
        <v>0</v>
      </c>
      <c r="J885" s="116"/>
      <c r="K885" s="3">
        <f t="shared" si="232"/>
        <v>0</v>
      </c>
      <c r="L885" s="3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 ht="15.75" customHeight="1">
      <c r="A886" s="1"/>
      <c r="B886" s="89"/>
      <c r="C886" s="89"/>
      <c r="D886" s="18">
        <f t="shared" si="229"/>
        <v>0</v>
      </c>
      <c r="E886" s="18">
        <f>B886*A874</f>
        <v>0</v>
      </c>
      <c r="F886" s="18">
        <f t="shared" si="230"/>
        <v>0</v>
      </c>
      <c r="G886" s="142"/>
      <c r="H886" s="18"/>
      <c r="I886" s="89">
        <f t="shared" si="231"/>
        <v>0</v>
      </c>
      <c r="J886" s="116"/>
      <c r="K886" s="3">
        <f t="shared" si="232"/>
        <v>0</v>
      </c>
      <c r="L886" s="3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 ht="15.75" customHeight="1">
      <c r="A887" s="31"/>
      <c r="B887" s="89"/>
      <c r="C887" s="89"/>
      <c r="D887" s="95">
        <f t="shared" si="229"/>
        <v>0</v>
      </c>
      <c r="E887" s="95">
        <f>B887*A874</f>
        <v>0</v>
      </c>
      <c r="F887" s="18">
        <f t="shared" si="230"/>
        <v>0</v>
      </c>
      <c r="G887" s="87"/>
      <c r="H887" s="18"/>
      <c r="I887" s="89">
        <f t="shared" si="231"/>
        <v>0</v>
      </c>
      <c r="J887" s="118"/>
      <c r="K887" s="3">
        <f t="shared" si="232"/>
        <v>0</v>
      </c>
      <c r="L887" s="3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 ht="15.75" customHeight="1">
      <c r="A888" s="31"/>
      <c r="B888" s="89"/>
      <c r="C888" s="89"/>
      <c r="D888" s="18">
        <f t="shared" si="229"/>
        <v>0</v>
      </c>
      <c r="E888" s="18">
        <f>B888*A874</f>
        <v>0</v>
      </c>
      <c r="F888" s="18">
        <f t="shared" si="230"/>
        <v>0</v>
      </c>
      <c r="G888" s="143">
        <f>F890/A874</f>
        <v>0</v>
      </c>
      <c r="H888" s="18"/>
      <c r="I888" s="89">
        <f t="shared" si="231"/>
        <v>0</v>
      </c>
      <c r="J888" s="3"/>
      <c r="K888" s="3">
        <f t="shared" si="232"/>
        <v>0</v>
      </c>
      <c r="L888" s="3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 ht="15.75" customHeight="1">
      <c r="A889" s="31"/>
      <c r="B889" s="89"/>
      <c r="C889" s="89"/>
      <c r="D889" s="18">
        <f t="shared" si="229"/>
        <v>0</v>
      </c>
      <c r="E889" s="18">
        <f>B889*A874</f>
        <v>0</v>
      </c>
      <c r="F889" s="18">
        <f t="shared" si="230"/>
        <v>0</v>
      </c>
      <c r="G889" s="142"/>
      <c r="H889" s="18"/>
      <c r="I889" s="89">
        <f t="shared" si="231"/>
        <v>0</v>
      </c>
      <c r="J889" s="3"/>
      <c r="K889" s="3">
        <f t="shared" si="232"/>
        <v>0</v>
      </c>
      <c r="L889" s="3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 ht="15.75" customHeight="1">
      <c r="A890" s="4" t="s">
        <v>495</v>
      </c>
      <c r="B890" s="97">
        <f>SUM(B876:B889)</f>
        <v>0</v>
      </c>
      <c r="C890" s="96"/>
      <c r="D890" s="97">
        <f t="shared" ref="D890:F890" si="233">SUM(D876:D889)</f>
        <v>0</v>
      </c>
      <c r="E890" s="97">
        <f t="shared" si="233"/>
        <v>0</v>
      </c>
      <c r="F890" s="97">
        <f t="shared" si="233"/>
        <v>0</v>
      </c>
      <c r="G890" s="87"/>
      <c r="H890" s="96"/>
      <c r="I890" s="97">
        <f t="shared" ref="I890:L890" si="234">SUM(I876:I889)</f>
        <v>0</v>
      </c>
      <c r="J890" s="98">
        <f t="shared" si="234"/>
        <v>0</v>
      </c>
      <c r="K890" s="98">
        <f t="shared" si="234"/>
        <v>0</v>
      </c>
      <c r="L890" s="98">
        <f t="shared" si="234"/>
        <v>0</v>
      </c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 ht="15.75" customHeight="1">
      <c r="A891" s="8"/>
      <c r="B891" s="100"/>
      <c r="C891" s="100"/>
      <c r="D891" s="100"/>
      <c r="E891" s="100"/>
      <c r="F891" s="100"/>
      <c r="G891" s="100"/>
      <c r="H891" s="100"/>
      <c r="I891" s="101" t="s">
        <v>496</v>
      </c>
      <c r="J891" s="100"/>
      <c r="K891" s="100"/>
      <c r="L891" s="101" t="s">
        <v>497</v>
      </c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 ht="15.75" customHeight="1">
      <c r="A892" s="8"/>
      <c r="B892" s="100"/>
      <c r="C892" s="100"/>
      <c r="D892" s="100"/>
      <c r="E892" s="100"/>
      <c r="F892" s="100"/>
      <c r="G892" s="100"/>
      <c r="H892" s="100"/>
      <c r="I892" s="104">
        <f>G888*A874</f>
        <v>0</v>
      </c>
      <c r="J892" s="100"/>
      <c r="K892" s="100"/>
      <c r="L892" s="104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 ht="15.75" customHeight="1">
      <c r="A893" s="8"/>
      <c r="B893" s="100"/>
      <c r="C893" s="100"/>
      <c r="D893" s="100"/>
      <c r="E893" s="100"/>
      <c r="F893" s="100"/>
      <c r="G893" s="100"/>
      <c r="H893" s="100"/>
      <c r="I893" s="107"/>
      <c r="J893" s="100"/>
      <c r="K893" s="100"/>
      <c r="L893" s="10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 ht="15.75" customHeight="1">
      <c r="A895" s="66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6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 ht="15.75" customHeight="1">
      <c r="A896" s="78" t="s">
        <v>478</v>
      </c>
      <c r="B896" s="79" t="s">
        <v>479</v>
      </c>
      <c r="C896" s="75"/>
      <c r="D896" s="76"/>
      <c r="E896" s="80" t="s">
        <v>480</v>
      </c>
      <c r="F896" s="75"/>
      <c r="G896" s="76"/>
      <c r="H896" s="79" t="s">
        <v>481</v>
      </c>
      <c r="I896" s="75"/>
      <c r="J896" s="75"/>
      <c r="K896" s="75"/>
      <c r="L896" s="76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 ht="15.75" customHeight="1">
      <c r="A897" s="177">
        <v>4.0</v>
      </c>
      <c r="B897" s="82" t="s">
        <v>482</v>
      </c>
      <c r="C897" s="82" t="s">
        <v>483</v>
      </c>
      <c r="D897" s="82" t="s">
        <v>484</v>
      </c>
      <c r="E897" s="82" t="s">
        <v>485</v>
      </c>
      <c r="F897" s="82" t="s">
        <v>484</v>
      </c>
      <c r="G897" s="82" t="s">
        <v>524</v>
      </c>
      <c r="H897" s="82" t="s">
        <v>486</v>
      </c>
      <c r="I897" s="82" t="s">
        <v>487</v>
      </c>
      <c r="J897" s="147" t="s">
        <v>488</v>
      </c>
      <c r="K897" s="85" t="s">
        <v>489</v>
      </c>
      <c r="L897" s="85" t="s">
        <v>490</v>
      </c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 ht="15.75" customHeight="1">
      <c r="A898" s="86" t="s">
        <v>491</v>
      </c>
      <c r="B898" s="87"/>
      <c r="C898" s="87"/>
      <c r="D898" s="87"/>
      <c r="E898" s="87"/>
      <c r="F898" s="87"/>
      <c r="G898" s="87"/>
      <c r="H898" s="87"/>
      <c r="I898" s="87"/>
      <c r="J898" s="115"/>
      <c r="K898" s="87"/>
      <c r="L898" s="8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 ht="15.75" customHeight="1">
      <c r="A899" s="2"/>
      <c r="B899" s="89"/>
      <c r="C899" s="89"/>
      <c r="D899" s="18">
        <f t="shared" ref="D899:D912" si="235">C899*B899</f>
        <v>0</v>
      </c>
      <c r="E899" s="18">
        <f>B899*A897</f>
        <v>0</v>
      </c>
      <c r="F899" s="18">
        <f t="shared" ref="F899:F912" si="236">E899*C899</f>
        <v>0</v>
      </c>
      <c r="G899" s="140">
        <v>0.0</v>
      </c>
      <c r="H899" s="18"/>
      <c r="I899" s="89">
        <f t="shared" ref="I899:I912" si="237">H899*E899</f>
        <v>0</v>
      </c>
      <c r="J899" s="116"/>
      <c r="K899" s="3">
        <f t="shared" ref="K899:K912" si="238">J899*I899</f>
        <v>0</v>
      </c>
      <c r="L899" s="3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 ht="15.75" customHeight="1">
      <c r="A900" s="2"/>
      <c r="B900" s="89"/>
      <c r="C900" s="89"/>
      <c r="D900" s="18">
        <f t="shared" si="235"/>
        <v>0</v>
      </c>
      <c r="E900" s="18">
        <f>B900*A897</f>
        <v>0</v>
      </c>
      <c r="F900" s="18">
        <f t="shared" si="236"/>
        <v>0</v>
      </c>
      <c r="G900" s="87"/>
      <c r="H900" s="18"/>
      <c r="I900" s="89">
        <f t="shared" si="237"/>
        <v>0</v>
      </c>
      <c r="J900" s="116"/>
      <c r="K900" s="3">
        <f t="shared" si="238"/>
        <v>0</v>
      </c>
      <c r="L900" s="3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 ht="15.75" customHeight="1">
      <c r="A901" s="2"/>
      <c r="B901" s="18"/>
      <c r="C901" s="18"/>
      <c r="D901" s="18">
        <f t="shared" si="235"/>
        <v>0</v>
      </c>
      <c r="E901" s="18">
        <f>B901*A897</f>
        <v>0</v>
      </c>
      <c r="F901" s="18">
        <f t="shared" si="236"/>
        <v>0</v>
      </c>
      <c r="G901" s="148" t="s">
        <v>527</v>
      </c>
      <c r="H901" s="18"/>
      <c r="I901" s="89">
        <f t="shared" si="237"/>
        <v>0</v>
      </c>
      <c r="J901" s="116"/>
      <c r="K901" s="3">
        <f t="shared" si="238"/>
        <v>0</v>
      </c>
      <c r="L901" s="3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 ht="15.75" customHeight="1">
      <c r="A902" s="2"/>
      <c r="B902" s="18"/>
      <c r="C902" s="18"/>
      <c r="D902" s="18">
        <f t="shared" si="235"/>
        <v>0</v>
      </c>
      <c r="E902" s="18">
        <f>B902*A897</f>
        <v>0</v>
      </c>
      <c r="F902" s="18">
        <f t="shared" si="236"/>
        <v>0</v>
      </c>
      <c r="G902" s="142"/>
      <c r="H902" s="18"/>
      <c r="I902" s="89">
        <f t="shared" si="237"/>
        <v>0</v>
      </c>
      <c r="J902" s="116"/>
      <c r="K902" s="3">
        <f t="shared" si="238"/>
        <v>0</v>
      </c>
      <c r="L902" s="3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 ht="15.75" customHeight="1">
      <c r="A903" s="2"/>
      <c r="B903" s="18"/>
      <c r="C903" s="18"/>
      <c r="D903" s="18">
        <f t="shared" si="235"/>
        <v>0</v>
      </c>
      <c r="E903" s="18">
        <f>B903*A897</f>
        <v>0</v>
      </c>
      <c r="F903" s="18">
        <f t="shared" si="236"/>
        <v>0</v>
      </c>
      <c r="G903" s="142"/>
      <c r="H903" s="18"/>
      <c r="I903" s="89">
        <f t="shared" si="237"/>
        <v>0</v>
      </c>
      <c r="J903" s="116"/>
      <c r="K903" s="3">
        <f t="shared" si="238"/>
        <v>0</v>
      </c>
      <c r="L903" s="3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 ht="15.75" customHeight="1">
      <c r="A904" s="2"/>
      <c r="B904" s="18"/>
      <c r="C904" s="18"/>
      <c r="D904" s="18">
        <f t="shared" si="235"/>
        <v>0</v>
      </c>
      <c r="E904" s="18">
        <f>B904*A897</f>
        <v>0</v>
      </c>
      <c r="F904" s="18">
        <f t="shared" si="236"/>
        <v>0</v>
      </c>
      <c r="G904" s="87"/>
      <c r="H904" s="18"/>
      <c r="I904" s="89">
        <f t="shared" si="237"/>
        <v>0</v>
      </c>
      <c r="J904" s="116"/>
      <c r="K904" s="3">
        <f t="shared" si="238"/>
        <v>0</v>
      </c>
      <c r="L904" s="3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 ht="15.75" customHeight="1">
      <c r="A905" s="2"/>
      <c r="B905" s="18"/>
      <c r="C905" s="18"/>
      <c r="D905" s="18">
        <f t="shared" si="235"/>
        <v>0</v>
      </c>
      <c r="E905" s="18">
        <f>B905*A897</f>
        <v>0</v>
      </c>
      <c r="F905" s="18">
        <f t="shared" si="236"/>
        <v>0</v>
      </c>
      <c r="G905" s="59"/>
      <c r="H905" s="18"/>
      <c r="I905" s="89">
        <f t="shared" si="237"/>
        <v>0</v>
      </c>
      <c r="J905" s="116"/>
      <c r="K905" s="3">
        <f t="shared" si="238"/>
        <v>0</v>
      </c>
      <c r="L905" s="3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 ht="15.75" customHeight="1">
      <c r="A906" s="2"/>
      <c r="B906" s="89"/>
      <c r="C906" s="89"/>
      <c r="D906" s="18">
        <f t="shared" si="235"/>
        <v>0</v>
      </c>
      <c r="E906" s="18">
        <f>B906*A897</f>
        <v>0</v>
      </c>
      <c r="F906" s="18">
        <f t="shared" si="236"/>
        <v>0</v>
      </c>
      <c r="G906" s="148" t="s">
        <v>528</v>
      </c>
      <c r="H906" s="18"/>
      <c r="I906" s="89">
        <f t="shared" si="237"/>
        <v>0</v>
      </c>
      <c r="J906" s="116"/>
      <c r="K906" s="3">
        <f t="shared" si="238"/>
        <v>0</v>
      </c>
      <c r="L906" s="3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 ht="15.75" customHeight="1">
      <c r="A907" s="2"/>
      <c r="B907" s="89"/>
      <c r="C907" s="89"/>
      <c r="D907" s="18">
        <f t="shared" si="235"/>
        <v>0</v>
      </c>
      <c r="E907" s="18">
        <f>B907*A897</f>
        <v>0</v>
      </c>
      <c r="F907" s="18">
        <f t="shared" si="236"/>
        <v>0</v>
      </c>
      <c r="G907" s="142"/>
      <c r="H907" s="18"/>
      <c r="I907" s="89">
        <f t="shared" si="237"/>
        <v>0</v>
      </c>
      <c r="J907" s="116"/>
      <c r="K907" s="3">
        <f t="shared" si="238"/>
        <v>0</v>
      </c>
      <c r="L907" s="3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 ht="15.75" customHeight="1">
      <c r="A908" s="1"/>
      <c r="B908" s="89"/>
      <c r="C908" s="89"/>
      <c r="D908" s="18">
        <f t="shared" si="235"/>
        <v>0</v>
      </c>
      <c r="E908" s="18">
        <f>B908*A897</f>
        <v>0</v>
      </c>
      <c r="F908" s="18">
        <f t="shared" si="236"/>
        <v>0</v>
      </c>
      <c r="G908" s="142"/>
      <c r="H908" s="18"/>
      <c r="I908" s="89">
        <f t="shared" si="237"/>
        <v>0</v>
      </c>
      <c r="J908" s="116"/>
      <c r="K908" s="3">
        <f t="shared" si="238"/>
        <v>0</v>
      </c>
      <c r="L908" s="3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 ht="15.75" customHeight="1">
      <c r="A909" s="1"/>
      <c r="B909" s="89"/>
      <c r="C909" s="89"/>
      <c r="D909" s="18">
        <f t="shared" si="235"/>
        <v>0</v>
      </c>
      <c r="E909" s="18">
        <f>B909*A897</f>
        <v>0</v>
      </c>
      <c r="F909" s="18">
        <f t="shared" si="236"/>
        <v>0</v>
      </c>
      <c r="G909" s="142"/>
      <c r="H909" s="18"/>
      <c r="I909" s="89">
        <f t="shared" si="237"/>
        <v>0</v>
      </c>
      <c r="J909" s="116"/>
      <c r="K909" s="3">
        <f t="shared" si="238"/>
        <v>0</v>
      </c>
      <c r="L909" s="3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 ht="15.75" customHeight="1">
      <c r="A910" s="31"/>
      <c r="B910" s="89"/>
      <c r="C910" s="89"/>
      <c r="D910" s="95">
        <f t="shared" si="235"/>
        <v>0</v>
      </c>
      <c r="E910" s="95">
        <f>B910*A897</f>
        <v>0</v>
      </c>
      <c r="F910" s="18">
        <f t="shared" si="236"/>
        <v>0</v>
      </c>
      <c r="G910" s="87"/>
      <c r="H910" s="18"/>
      <c r="I910" s="89">
        <f t="shared" si="237"/>
        <v>0</v>
      </c>
      <c r="J910" s="118"/>
      <c r="K910" s="3">
        <f t="shared" si="238"/>
        <v>0</v>
      </c>
      <c r="L910" s="3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 ht="15.75" customHeight="1">
      <c r="A911" s="31"/>
      <c r="B911" s="89"/>
      <c r="C911" s="89"/>
      <c r="D911" s="18">
        <f t="shared" si="235"/>
        <v>0</v>
      </c>
      <c r="E911" s="18">
        <f>B911*A897</f>
        <v>0</v>
      </c>
      <c r="F911" s="18">
        <f t="shared" si="236"/>
        <v>0</v>
      </c>
      <c r="G911" s="143">
        <f>F913/A897</f>
        <v>0</v>
      </c>
      <c r="H911" s="18"/>
      <c r="I911" s="89">
        <f t="shared" si="237"/>
        <v>0</v>
      </c>
      <c r="J911" s="3"/>
      <c r="K911" s="3">
        <f t="shared" si="238"/>
        <v>0</v>
      </c>
      <c r="L911" s="3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 ht="15.75" customHeight="1">
      <c r="A912" s="31"/>
      <c r="B912" s="89"/>
      <c r="C912" s="89"/>
      <c r="D912" s="18">
        <f t="shared" si="235"/>
        <v>0</v>
      </c>
      <c r="E912" s="18">
        <f>B912*A897</f>
        <v>0</v>
      </c>
      <c r="F912" s="18">
        <f t="shared" si="236"/>
        <v>0</v>
      </c>
      <c r="G912" s="142"/>
      <c r="H912" s="18"/>
      <c r="I912" s="89">
        <f t="shared" si="237"/>
        <v>0</v>
      </c>
      <c r="J912" s="3"/>
      <c r="K912" s="3">
        <f t="shared" si="238"/>
        <v>0</v>
      </c>
      <c r="L912" s="3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 ht="15.75" customHeight="1">
      <c r="A913" s="4" t="s">
        <v>495</v>
      </c>
      <c r="B913" s="97">
        <f>SUM(B899:B912)</f>
        <v>0</v>
      </c>
      <c r="C913" s="96"/>
      <c r="D913" s="97">
        <f t="shared" ref="D913:F913" si="239">SUM(D899:D912)</f>
        <v>0</v>
      </c>
      <c r="E913" s="97">
        <f t="shared" si="239"/>
        <v>0</v>
      </c>
      <c r="F913" s="97">
        <f t="shared" si="239"/>
        <v>0</v>
      </c>
      <c r="G913" s="87"/>
      <c r="H913" s="96"/>
      <c r="I913" s="97">
        <f t="shared" ref="I913:L913" si="240">SUM(I899:I912)</f>
        <v>0</v>
      </c>
      <c r="J913" s="98">
        <f t="shared" si="240"/>
        <v>0</v>
      </c>
      <c r="K913" s="98">
        <f t="shared" si="240"/>
        <v>0</v>
      </c>
      <c r="L913" s="98">
        <f t="shared" si="240"/>
        <v>0</v>
      </c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 ht="15.75" customHeight="1">
      <c r="A914" s="8"/>
      <c r="B914" s="100"/>
      <c r="C914" s="100"/>
      <c r="D914" s="100"/>
      <c r="E914" s="100"/>
      <c r="F914" s="100"/>
      <c r="G914" s="100"/>
      <c r="H914" s="100"/>
      <c r="I914" s="101" t="s">
        <v>496</v>
      </c>
      <c r="J914" s="100"/>
      <c r="K914" s="100"/>
      <c r="L914" s="101" t="s">
        <v>497</v>
      </c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 ht="15.75" customHeight="1">
      <c r="A915" s="8"/>
      <c r="B915" s="100"/>
      <c r="C915" s="100"/>
      <c r="D915" s="100"/>
      <c r="E915" s="100"/>
      <c r="F915" s="100"/>
      <c r="G915" s="100"/>
      <c r="H915" s="100"/>
      <c r="I915" s="104">
        <f>G911*A897</f>
        <v>0</v>
      </c>
      <c r="J915" s="100"/>
      <c r="K915" s="100"/>
      <c r="L915" s="104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 ht="15.75" customHeight="1">
      <c r="A918" s="66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6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 ht="15.75" customHeight="1">
      <c r="A919" s="78" t="s">
        <v>478</v>
      </c>
      <c r="B919" s="79" t="s">
        <v>479</v>
      </c>
      <c r="C919" s="75"/>
      <c r="D919" s="76"/>
      <c r="E919" s="80" t="s">
        <v>480</v>
      </c>
      <c r="F919" s="75"/>
      <c r="G919" s="76"/>
      <c r="H919" s="79" t="s">
        <v>481</v>
      </c>
      <c r="I919" s="75"/>
      <c r="J919" s="75"/>
      <c r="K919" s="75"/>
      <c r="L919" s="76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 ht="15.75" customHeight="1">
      <c r="A920" s="177">
        <v>4.0</v>
      </c>
      <c r="B920" s="82" t="s">
        <v>482</v>
      </c>
      <c r="C920" s="82" t="s">
        <v>483</v>
      </c>
      <c r="D920" s="82" t="s">
        <v>484</v>
      </c>
      <c r="E920" s="82" t="s">
        <v>485</v>
      </c>
      <c r="F920" s="82" t="s">
        <v>484</v>
      </c>
      <c r="G920" s="82" t="s">
        <v>524</v>
      </c>
      <c r="H920" s="82" t="s">
        <v>486</v>
      </c>
      <c r="I920" s="82" t="s">
        <v>487</v>
      </c>
      <c r="J920" s="147" t="s">
        <v>488</v>
      </c>
      <c r="K920" s="85" t="s">
        <v>489</v>
      </c>
      <c r="L920" s="85" t="s">
        <v>490</v>
      </c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 ht="15.75" customHeight="1">
      <c r="A921" s="86" t="s">
        <v>491</v>
      </c>
      <c r="B921" s="87"/>
      <c r="C921" s="87"/>
      <c r="D921" s="87"/>
      <c r="E921" s="87"/>
      <c r="F921" s="87"/>
      <c r="G921" s="87"/>
      <c r="H921" s="87"/>
      <c r="I921" s="87"/>
      <c r="J921" s="115"/>
      <c r="K921" s="87"/>
      <c r="L921" s="8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 ht="15.75" customHeight="1">
      <c r="A922" s="2"/>
      <c r="B922" s="89"/>
      <c r="C922" s="89"/>
      <c r="D922" s="18">
        <f t="shared" ref="D922:D935" si="241">C922*B922</f>
        <v>0</v>
      </c>
      <c r="E922" s="18">
        <f>B922*A920</f>
        <v>0</v>
      </c>
      <c r="F922" s="18">
        <f t="shared" ref="F922:F935" si="242">E922*C922</f>
        <v>0</v>
      </c>
      <c r="G922" s="140">
        <v>0.0</v>
      </c>
      <c r="H922" s="18"/>
      <c r="I922" s="89">
        <f t="shared" ref="I922:I935" si="243">H922*E922</f>
        <v>0</v>
      </c>
      <c r="J922" s="116"/>
      <c r="K922" s="3">
        <f t="shared" ref="K922:K935" si="244">J922*I922</f>
        <v>0</v>
      </c>
      <c r="L922" s="3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 ht="15.75" customHeight="1">
      <c r="A923" s="2"/>
      <c r="B923" s="89"/>
      <c r="C923" s="89"/>
      <c r="D923" s="18">
        <f t="shared" si="241"/>
        <v>0</v>
      </c>
      <c r="E923" s="18">
        <f>B923*A920</f>
        <v>0</v>
      </c>
      <c r="F923" s="18">
        <f t="shared" si="242"/>
        <v>0</v>
      </c>
      <c r="G923" s="87"/>
      <c r="H923" s="18"/>
      <c r="I923" s="89">
        <f t="shared" si="243"/>
        <v>0</v>
      </c>
      <c r="J923" s="116"/>
      <c r="K923" s="3">
        <f t="shared" si="244"/>
        <v>0</v>
      </c>
      <c r="L923" s="3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 ht="15.75" customHeight="1">
      <c r="A924" s="2"/>
      <c r="B924" s="18"/>
      <c r="C924" s="18"/>
      <c r="D924" s="18">
        <f t="shared" si="241"/>
        <v>0</v>
      </c>
      <c r="E924" s="18">
        <f>B924*A920</f>
        <v>0</v>
      </c>
      <c r="F924" s="18">
        <f t="shared" si="242"/>
        <v>0</v>
      </c>
      <c r="G924" s="148" t="s">
        <v>527</v>
      </c>
      <c r="H924" s="18"/>
      <c r="I924" s="89">
        <f t="shared" si="243"/>
        <v>0</v>
      </c>
      <c r="J924" s="116"/>
      <c r="K924" s="3">
        <f t="shared" si="244"/>
        <v>0</v>
      </c>
      <c r="L924" s="3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 ht="15.75" customHeight="1">
      <c r="A925" s="2"/>
      <c r="B925" s="18"/>
      <c r="C925" s="18"/>
      <c r="D925" s="18">
        <f t="shared" si="241"/>
        <v>0</v>
      </c>
      <c r="E925" s="18">
        <f>B925*A920</f>
        <v>0</v>
      </c>
      <c r="F925" s="18">
        <f t="shared" si="242"/>
        <v>0</v>
      </c>
      <c r="G925" s="142"/>
      <c r="H925" s="18"/>
      <c r="I925" s="89">
        <f t="shared" si="243"/>
        <v>0</v>
      </c>
      <c r="J925" s="116"/>
      <c r="K925" s="3">
        <f t="shared" si="244"/>
        <v>0</v>
      </c>
      <c r="L925" s="3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 ht="15.75" customHeight="1">
      <c r="A926" s="2"/>
      <c r="B926" s="18"/>
      <c r="C926" s="18"/>
      <c r="D926" s="18">
        <f t="shared" si="241"/>
        <v>0</v>
      </c>
      <c r="E926" s="18">
        <f>B926*A920</f>
        <v>0</v>
      </c>
      <c r="F926" s="18">
        <f t="shared" si="242"/>
        <v>0</v>
      </c>
      <c r="G926" s="142"/>
      <c r="H926" s="18"/>
      <c r="I926" s="89">
        <f t="shared" si="243"/>
        <v>0</v>
      </c>
      <c r="J926" s="116"/>
      <c r="K926" s="3">
        <f t="shared" si="244"/>
        <v>0</v>
      </c>
      <c r="L926" s="3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 ht="15.75" customHeight="1">
      <c r="A927" s="2"/>
      <c r="B927" s="18"/>
      <c r="C927" s="18"/>
      <c r="D927" s="18">
        <f t="shared" si="241"/>
        <v>0</v>
      </c>
      <c r="E927" s="18">
        <f>B927*A920</f>
        <v>0</v>
      </c>
      <c r="F927" s="18">
        <f t="shared" si="242"/>
        <v>0</v>
      </c>
      <c r="G927" s="87"/>
      <c r="H927" s="18"/>
      <c r="I927" s="89">
        <f t="shared" si="243"/>
        <v>0</v>
      </c>
      <c r="J927" s="116"/>
      <c r="K927" s="3">
        <f t="shared" si="244"/>
        <v>0</v>
      </c>
      <c r="L927" s="3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 ht="15.75" customHeight="1">
      <c r="A928" s="2"/>
      <c r="B928" s="18"/>
      <c r="C928" s="18"/>
      <c r="D928" s="18">
        <f t="shared" si="241"/>
        <v>0</v>
      </c>
      <c r="E928" s="18">
        <f>B928*A920</f>
        <v>0</v>
      </c>
      <c r="F928" s="18">
        <f t="shared" si="242"/>
        <v>0</v>
      </c>
      <c r="G928" s="59"/>
      <c r="H928" s="18"/>
      <c r="I928" s="89">
        <f t="shared" si="243"/>
        <v>0</v>
      </c>
      <c r="J928" s="116"/>
      <c r="K928" s="3">
        <f t="shared" si="244"/>
        <v>0</v>
      </c>
      <c r="L928" s="3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 ht="15.75" customHeight="1">
      <c r="A929" s="2"/>
      <c r="B929" s="89"/>
      <c r="C929" s="89"/>
      <c r="D929" s="18">
        <f t="shared" si="241"/>
        <v>0</v>
      </c>
      <c r="E929" s="18">
        <f>B929*A920</f>
        <v>0</v>
      </c>
      <c r="F929" s="18">
        <f t="shared" si="242"/>
        <v>0</v>
      </c>
      <c r="G929" s="148" t="s">
        <v>528</v>
      </c>
      <c r="H929" s="18"/>
      <c r="I929" s="89">
        <f t="shared" si="243"/>
        <v>0</v>
      </c>
      <c r="J929" s="116"/>
      <c r="K929" s="3">
        <f t="shared" si="244"/>
        <v>0</v>
      </c>
      <c r="L929" s="3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 ht="15.75" customHeight="1">
      <c r="A930" s="2"/>
      <c r="B930" s="89"/>
      <c r="C930" s="89"/>
      <c r="D930" s="18">
        <f t="shared" si="241"/>
        <v>0</v>
      </c>
      <c r="E930" s="18">
        <f>B930*A920</f>
        <v>0</v>
      </c>
      <c r="F930" s="18">
        <f t="shared" si="242"/>
        <v>0</v>
      </c>
      <c r="G930" s="142"/>
      <c r="H930" s="18"/>
      <c r="I930" s="89">
        <f t="shared" si="243"/>
        <v>0</v>
      </c>
      <c r="J930" s="116"/>
      <c r="K930" s="3">
        <f t="shared" si="244"/>
        <v>0</v>
      </c>
      <c r="L930" s="3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 ht="15.75" customHeight="1">
      <c r="A931" s="1"/>
      <c r="B931" s="89"/>
      <c r="C931" s="89"/>
      <c r="D931" s="18">
        <f t="shared" si="241"/>
        <v>0</v>
      </c>
      <c r="E931" s="18">
        <f>B931*A920</f>
        <v>0</v>
      </c>
      <c r="F931" s="18">
        <f t="shared" si="242"/>
        <v>0</v>
      </c>
      <c r="G931" s="142"/>
      <c r="H931" s="18"/>
      <c r="I931" s="89">
        <f t="shared" si="243"/>
        <v>0</v>
      </c>
      <c r="J931" s="116"/>
      <c r="K931" s="3">
        <f t="shared" si="244"/>
        <v>0</v>
      </c>
      <c r="L931" s="3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 ht="15.75" customHeight="1">
      <c r="A932" s="1"/>
      <c r="B932" s="89"/>
      <c r="C932" s="89"/>
      <c r="D932" s="18">
        <f t="shared" si="241"/>
        <v>0</v>
      </c>
      <c r="E932" s="18">
        <f>B932*A920</f>
        <v>0</v>
      </c>
      <c r="F932" s="18">
        <f t="shared" si="242"/>
        <v>0</v>
      </c>
      <c r="G932" s="142"/>
      <c r="H932" s="18"/>
      <c r="I932" s="89">
        <f t="shared" si="243"/>
        <v>0</v>
      </c>
      <c r="J932" s="116"/>
      <c r="K932" s="3">
        <f t="shared" si="244"/>
        <v>0</v>
      </c>
      <c r="L932" s="3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 ht="15.75" customHeight="1">
      <c r="A933" s="31"/>
      <c r="B933" s="89"/>
      <c r="C933" s="89"/>
      <c r="D933" s="95">
        <f t="shared" si="241"/>
        <v>0</v>
      </c>
      <c r="E933" s="95">
        <f>B933*A920</f>
        <v>0</v>
      </c>
      <c r="F933" s="18">
        <f t="shared" si="242"/>
        <v>0</v>
      </c>
      <c r="G933" s="87"/>
      <c r="H933" s="18"/>
      <c r="I933" s="89">
        <f t="shared" si="243"/>
        <v>0</v>
      </c>
      <c r="J933" s="118"/>
      <c r="K933" s="3">
        <f t="shared" si="244"/>
        <v>0</v>
      </c>
      <c r="L933" s="3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 ht="15.75" customHeight="1">
      <c r="A934" s="31"/>
      <c r="B934" s="89"/>
      <c r="C934" s="89"/>
      <c r="D934" s="18">
        <f t="shared" si="241"/>
        <v>0</v>
      </c>
      <c r="E934" s="18">
        <f>B934*A920</f>
        <v>0</v>
      </c>
      <c r="F934" s="18">
        <f t="shared" si="242"/>
        <v>0</v>
      </c>
      <c r="G934" s="143">
        <f>F936/A920</f>
        <v>0</v>
      </c>
      <c r="H934" s="18"/>
      <c r="I934" s="89">
        <f t="shared" si="243"/>
        <v>0</v>
      </c>
      <c r="J934" s="3"/>
      <c r="K934" s="3">
        <f t="shared" si="244"/>
        <v>0</v>
      </c>
      <c r="L934" s="3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 ht="15.75" customHeight="1">
      <c r="A935" s="31"/>
      <c r="B935" s="89"/>
      <c r="C935" s="89"/>
      <c r="D935" s="18">
        <f t="shared" si="241"/>
        <v>0</v>
      </c>
      <c r="E935" s="18">
        <f>B935*A920</f>
        <v>0</v>
      </c>
      <c r="F935" s="18">
        <f t="shared" si="242"/>
        <v>0</v>
      </c>
      <c r="G935" s="142"/>
      <c r="H935" s="18"/>
      <c r="I935" s="89">
        <f t="shared" si="243"/>
        <v>0</v>
      </c>
      <c r="J935" s="3"/>
      <c r="K935" s="3">
        <f t="shared" si="244"/>
        <v>0</v>
      </c>
      <c r="L935" s="3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 ht="15.75" customHeight="1">
      <c r="A936" s="4" t="s">
        <v>495</v>
      </c>
      <c r="B936" s="97">
        <f>SUM(B922:B935)</f>
        <v>0</v>
      </c>
      <c r="C936" s="96"/>
      <c r="D936" s="97">
        <f t="shared" ref="D936:F936" si="245">SUM(D922:D935)</f>
        <v>0</v>
      </c>
      <c r="E936" s="97">
        <f t="shared" si="245"/>
        <v>0</v>
      </c>
      <c r="F936" s="97">
        <f t="shared" si="245"/>
        <v>0</v>
      </c>
      <c r="G936" s="87"/>
      <c r="H936" s="96"/>
      <c r="I936" s="97">
        <f t="shared" ref="I936:L936" si="246">SUM(I922:I935)</f>
        <v>0</v>
      </c>
      <c r="J936" s="98">
        <f t="shared" si="246"/>
        <v>0</v>
      </c>
      <c r="K936" s="98">
        <f t="shared" si="246"/>
        <v>0</v>
      </c>
      <c r="L936" s="98">
        <f t="shared" si="246"/>
        <v>0</v>
      </c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 ht="15.75" customHeight="1">
      <c r="A937" s="8"/>
      <c r="B937" s="100"/>
      <c r="C937" s="100"/>
      <c r="D937" s="100"/>
      <c r="E937" s="100"/>
      <c r="F937" s="100"/>
      <c r="G937" s="100"/>
      <c r="H937" s="100"/>
      <c r="I937" s="101" t="s">
        <v>496</v>
      </c>
      <c r="J937" s="100"/>
      <c r="K937" s="100"/>
      <c r="L937" s="101" t="s">
        <v>497</v>
      </c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 ht="15.75" customHeight="1">
      <c r="A938" s="8"/>
      <c r="B938" s="100"/>
      <c r="C938" s="100"/>
      <c r="D938" s="100"/>
      <c r="E938" s="100"/>
      <c r="F938" s="100"/>
      <c r="G938" s="100"/>
      <c r="H938" s="100"/>
      <c r="I938" s="104">
        <f>G934*A920</f>
        <v>0</v>
      </c>
      <c r="J938" s="100"/>
      <c r="K938" s="100"/>
      <c r="L938" s="104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 ht="15.75" customHeight="1">
      <c r="A941" s="78" t="s">
        <v>478</v>
      </c>
      <c r="B941" s="79" t="s">
        <v>479</v>
      </c>
      <c r="C941" s="75"/>
      <c r="D941" s="76"/>
      <c r="E941" s="80" t="s">
        <v>480</v>
      </c>
      <c r="F941" s="75"/>
      <c r="G941" s="76"/>
      <c r="H941" s="79" t="s">
        <v>481</v>
      </c>
      <c r="I941" s="75"/>
      <c r="J941" s="75"/>
      <c r="K941" s="75"/>
      <c r="L941" s="76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 ht="15.75" customHeight="1">
      <c r="A942" s="177">
        <v>4.0</v>
      </c>
      <c r="B942" s="82" t="s">
        <v>482</v>
      </c>
      <c r="C942" s="82" t="s">
        <v>483</v>
      </c>
      <c r="D942" s="82" t="s">
        <v>484</v>
      </c>
      <c r="E942" s="82" t="s">
        <v>485</v>
      </c>
      <c r="F942" s="82" t="s">
        <v>484</v>
      </c>
      <c r="G942" s="82" t="s">
        <v>524</v>
      </c>
      <c r="H942" s="82" t="s">
        <v>486</v>
      </c>
      <c r="I942" s="82" t="s">
        <v>487</v>
      </c>
      <c r="J942" s="147" t="s">
        <v>488</v>
      </c>
      <c r="K942" s="85" t="s">
        <v>489</v>
      </c>
      <c r="L942" s="85" t="s">
        <v>490</v>
      </c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 ht="15.75" customHeight="1">
      <c r="A943" s="86" t="s">
        <v>491</v>
      </c>
      <c r="B943" s="87"/>
      <c r="C943" s="87"/>
      <c r="D943" s="87"/>
      <c r="E943" s="87"/>
      <c r="F943" s="87"/>
      <c r="G943" s="87"/>
      <c r="H943" s="87"/>
      <c r="I943" s="87"/>
      <c r="J943" s="115"/>
      <c r="K943" s="87"/>
      <c r="L943" s="8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 ht="15.75" customHeight="1">
      <c r="A944" s="2"/>
      <c r="B944" s="89"/>
      <c r="C944" s="89"/>
      <c r="D944" s="18">
        <f t="shared" ref="D944:D957" si="247">C944*B944</f>
        <v>0</v>
      </c>
      <c r="E944" s="18">
        <f>B944*A942</f>
        <v>0</v>
      </c>
      <c r="F944" s="18">
        <f t="shared" ref="F944:F957" si="248">E944*C944</f>
        <v>0</v>
      </c>
      <c r="G944" s="140">
        <v>0.0</v>
      </c>
      <c r="H944" s="18"/>
      <c r="I944" s="89">
        <f t="shared" ref="I944:I957" si="249">H944*E944</f>
        <v>0</v>
      </c>
      <c r="J944" s="116"/>
      <c r="K944" s="3">
        <f t="shared" ref="K944:K957" si="250">J944*I944</f>
        <v>0</v>
      </c>
      <c r="L944" s="3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 ht="15.75" customHeight="1">
      <c r="A945" s="2"/>
      <c r="B945" s="89"/>
      <c r="C945" s="89"/>
      <c r="D945" s="18">
        <f t="shared" si="247"/>
        <v>0</v>
      </c>
      <c r="E945" s="18">
        <f>B945*A942</f>
        <v>0</v>
      </c>
      <c r="F945" s="18">
        <f t="shared" si="248"/>
        <v>0</v>
      </c>
      <c r="G945" s="87"/>
      <c r="H945" s="18"/>
      <c r="I945" s="89">
        <f t="shared" si="249"/>
        <v>0</v>
      </c>
      <c r="J945" s="116"/>
      <c r="K945" s="3">
        <f t="shared" si="250"/>
        <v>0</v>
      </c>
      <c r="L945" s="3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 ht="15.75" customHeight="1">
      <c r="A946" s="2"/>
      <c r="B946" s="18"/>
      <c r="C946" s="18"/>
      <c r="D946" s="18">
        <f t="shared" si="247"/>
        <v>0</v>
      </c>
      <c r="E946" s="18">
        <f>B946*A942</f>
        <v>0</v>
      </c>
      <c r="F946" s="18">
        <f t="shared" si="248"/>
        <v>0</v>
      </c>
      <c r="G946" s="148" t="s">
        <v>527</v>
      </c>
      <c r="H946" s="18"/>
      <c r="I946" s="89">
        <f t="shared" si="249"/>
        <v>0</v>
      </c>
      <c r="J946" s="116"/>
      <c r="K946" s="3">
        <f t="shared" si="250"/>
        <v>0</v>
      </c>
      <c r="L946" s="3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 ht="15.75" customHeight="1">
      <c r="A947" s="2"/>
      <c r="B947" s="18"/>
      <c r="C947" s="18"/>
      <c r="D947" s="18">
        <f t="shared" si="247"/>
        <v>0</v>
      </c>
      <c r="E947" s="18">
        <f>B947*A942</f>
        <v>0</v>
      </c>
      <c r="F947" s="18">
        <f t="shared" si="248"/>
        <v>0</v>
      </c>
      <c r="G947" s="142"/>
      <c r="H947" s="18"/>
      <c r="I947" s="89">
        <f t="shared" si="249"/>
        <v>0</v>
      </c>
      <c r="J947" s="116"/>
      <c r="K947" s="3">
        <f t="shared" si="250"/>
        <v>0</v>
      </c>
      <c r="L947" s="3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 ht="15.75" customHeight="1">
      <c r="A948" s="2"/>
      <c r="B948" s="18"/>
      <c r="C948" s="18"/>
      <c r="D948" s="18">
        <f t="shared" si="247"/>
        <v>0</v>
      </c>
      <c r="E948" s="18">
        <f>B948*A942</f>
        <v>0</v>
      </c>
      <c r="F948" s="18">
        <f t="shared" si="248"/>
        <v>0</v>
      </c>
      <c r="G948" s="142"/>
      <c r="H948" s="18"/>
      <c r="I948" s="89">
        <f t="shared" si="249"/>
        <v>0</v>
      </c>
      <c r="J948" s="116"/>
      <c r="K948" s="3">
        <f t="shared" si="250"/>
        <v>0</v>
      </c>
      <c r="L948" s="3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 ht="15.75" customHeight="1">
      <c r="A949" s="2"/>
      <c r="B949" s="18"/>
      <c r="C949" s="18"/>
      <c r="D949" s="18">
        <f t="shared" si="247"/>
        <v>0</v>
      </c>
      <c r="E949" s="18">
        <f>B949*A942</f>
        <v>0</v>
      </c>
      <c r="F949" s="18">
        <f t="shared" si="248"/>
        <v>0</v>
      </c>
      <c r="G949" s="87"/>
      <c r="H949" s="18"/>
      <c r="I949" s="89">
        <f t="shared" si="249"/>
        <v>0</v>
      </c>
      <c r="J949" s="116"/>
      <c r="K949" s="3">
        <f t="shared" si="250"/>
        <v>0</v>
      </c>
      <c r="L949" s="3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 ht="15.75" customHeight="1">
      <c r="A950" s="2"/>
      <c r="B950" s="18"/>
      <c r="C950" s="18"/>
      <c r="D950" s="18">
        <f t="shared" si="247"/>
        <v>0</v>
      </c>
      <c r="E950" s="18">
        <f>B950*A942</f>
        <v>0</v>
      </c>
      <c r="F950" s="18">
        <f t="shared" si="248"/>
        <v>0</v>
      </c>
      <c r="G950" s="59"/>
      <c r="H950" s="18"/>
      <c r="I950" s="89">
        <f t="shared" si="249"/>
        <v>0</v>
      </c>
      <c r="J950" s="116"/>
      <c r="K950" s="3">
        <f t="shared" si="250"/>
        <v>0</v>
      </c>
      <c r="L950" s="3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 ht="15.75" customHeight="1">
      <c r="A951" s="2"/>
      <c r="B951" s="89"/>
      <c r="C951" s="89"/>
      <c r="D951" s="18">
        <f t="shared" si="247"/>
        <v>0</v>
      </c>
      <c r="E951" s="18">
        <f>B951*A942</f>
        <v>0</v>
      </c>
      <c r="F951" s="18">
        <f t="shared" si="248"/>
        <v>0</v>
      </c>
      <c r="G951" s="148" t="s">
        <v>528</v>
      </c>
      <c r="H951" s="18"/>
      <c r="I951" s="89">
        <f t="shared" si="249"/>
        <v>0</v>
      </c>
      <c r="J951" s="116"/>
      <c r="K951" s="3">
        <f t="shared" si="250"/>
        <v>0</v>
      </c>
      <c r="L951" s="3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 ht="15.75" customHeight="1">
      <c r="A952" s="2"/>
      <c r="B952" s="89"/>
      <c r="C952" s="89"/>
      <c r="D952" s="18">
        <f t="shared" si="247"/>
        <v>0</v>
      </c>
      <c r="E952" s="18">
        <f>B952*A942</f>
        <v>0</v>
      </c>
      <c r="F952" s="18">
        <f t="shared" si="248"/>
        <v>0</v>
      </c>
      <c r="G952" s="142"/>
      <c r="H952" s="18"/>
      <c r="I952" s="89">
        <f t="shared" si="249"/>
        <v>0</v>
      </c>
      <c r="J952" s="116"/>
      <c r="K952" s="3">
        <f t="shared" si="250"/>
        <v>0</v>
      </c>
      <c r="L952" s="3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 ht="15.75" customHeight="1">
      <c r="A953" s="1"/>
      <c r="B953" s="89"/>
      <c r="C953" s="89"/>
      <c r="D953" s="18">
        <f t="shared" si="247"/>
        <v>0</v>
      </c>
      <c r="E953" s="18">
        <f>B953*A942</f>
        <v>0</v>
      </c>
      <c r="F953" s="18">
        <f t="shared" si="248"/>
        <v>0</v>
      </c>
      <c r="G953" s="142"/>
      <c r="H953" s="18"/>
      <c r="I953" s="89">
        <f t="shared" si="249"/>
        <v>0</v>
      </c>
      <c r="J953" s="116"/>
      <c r="K953" s="3">
        <f t="shared" si="250"/>
        <v>0</v>
      </c>
      <c r="L953" s="3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 ht="15.75" customHeight="1">
      <c r="A954" s="1"/>
      <c r="B954" s="89"/>
      <c r="C954" s="89"/>
      <c r="D954" s="18">
        <f t="shared" si="247"/>
        <v>0</v>
      </c>
      <c r="E954" s="18">
        <f>B954*A942</f>
        <v>0</v>
      </c>
      <c r="F954" s="18">
        <f t="shared" si="248"/>
        <v>0</v>
      </c>
      <c r="G954" s="142"/>
      <c r="H954" s="18"/>
      <c r="I954" s="89">
        <f t="shared" si="249"/>
        <v>0</v>
      </c>
      <c r="J954" s="116"/>
      <c r="K954" s="3">
        <f t="shared" si="250"/>
        <v>0</v>
      </c>
      <c r="L954" s="3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 ht="15.75" customHeight="1">
      <c r="A955" s="31"/>
      <c r="B955" s="89"/>
      <c r="C955" s="89"/>
      <c r="D955" s="95">
        <f t="shared" si="247"/>
        <v>0</v>
      </c>
      <c r="E955" s="95">
        <f>B955*A942</f>
        <v>0</v>
      </c>
      <c r="F955" s="18">
        <f t="shared" si="248"/>
        <v>0</v>
      </c>
      <c r="G955" s="87"/>
      <c r="H955" s="18"/>
      <c r="I955" s="89">
        <f t="shared" si="249"/>
        <v>0</v>
      </c>
      <c r="J955" s="118"/>
      <c r="K955" s="3">
        <f t="shared" si="250"/>
        <v>0</v>
      </c>
      <c r="L955" s="3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 ht="15.75" customHeight="1">
      <c r="A956" s="31"/>
      <c r="B956" s="89"/>
      <c r="C956" s="89"/>
      <c r="D956" s="18">
        <f t="shared" si="247"/>
        <v>0</v>
      </c>
      <c r="E956" s="18">
        <f>B956*A942</f>
        <v>0</v>
      </c>
      <c r="F956" s="18">
        <f t="shared" si="248"/>
        <v>0</v>
      </c>
      <c r="G956" s="143">
        <f>F958/A942</f>
        <v>0</v>
      </c>
      <c r="H956" s="18"/>
      <c r="I956" s="89">
        <f t="shared" si="249"/>
        <v>0</v>
      </c>
      <c r="J956" s="3"/>
      <c r="K956" s="3">
        <f t="shared" si="250"/>
        <v>0</v>
      </c>
      <c r="L956" s="3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 ht="15.75" customHeight="1">
      <c r="A957" s="31"/>
      <c r="B957" s="89"/>
      <c r="C957" s="89"/>
      <c r="D957" s="18">
        <f t="shared" si="247"/>
        <v>0</v>
      </c>
      <c r="E957" s="18">
        <f>B957*A942</f>
        <v>0</v>
      </c>
      <c r="F957" s="18">
        <f t="shared" si="248"/>
        <v>0</v>
      </c>
      <c r="G957" s="142"/>
      <c r="H957" s="18"/>
      <c r="I957" s="89">
        <f t="shared" si="249"/>
        <v>0</v>
      </c>
      <c r="J957" s="3"/>
      <c r="K957" s="3">
        <f t="shared" si="250"/>
        <v>0</v>
      </c>
      <c r="L957" s="3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 ht="15.75" customHeight="1">
      <c r="A958" s="4" t="s">
        <v>495</v>
      </c>
      <c r="B958" s="97">
        <f>SUM(B944:B957)</f>
        <v>0</v>
      </c>
      <c r="C958" s="96"/>
      <c r="D958" s="97">
        <f t="shared" ref="D958:F958" si="251">SUM(D944:D957)</f>
        <v>0</v>
      </c>
      <c r="E958" s="97">
        <f t="shared" si="251"/>
        <v>0</v>
      </c>
      <c r="F958" s="97">
        <f t="shared" si="251"/>
        <v>0</v>
      </c>
      <c r="G958" s="87"/>
      <c r="H958" s="96"/>
      <c r="I958" s="97">
        <f t="shared" ref="I958:L958" si="252">SUM(I944:I957)</f>
        <v>0</v>
      </c>
      <c r="J958" s="98">
        <f t="shared" si="252"/>
        <v>0</v>
      </c>
      <c r="K958" s="98">
        <f t="shared" si="252"/>
        <v>0</v>
      </c>
      <c r="L958" s="98">
        <f t="shared" si="252"/>
        <v>0</v>
      </c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 ht="15.75" customHeight="1">
      <c r="A959" s="8"/>
      <c r="B959" s="100"/>
      <c r="C959" s="100"/>
      <c r="D959" s="100"/>
      <c r="E959" s="100"/>
      <c r="F959" s="100"/>
      <c r="G959" s="100"/>
      <c r="H959" s="100"/>
      <c r="I959" s="101" t="s">
        <v>496</v>
      </c>
      <c r="J959" s="100"/>
      <c r="K959" s="100"/>
      <c r="L959" s="101" t="s">
        <v>497</v>
      </c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 ht="15.75" customHeight="1">
      <c r="A960" s="8"/>
      <c r="B960" s="100"/>
      <c r="C960" s="100"/>
      <c r="D960" s="100"/>
      <c r="E960" s="100"/>
      <c r="F960" s="100"/>
      <c r="G960" s="100"/>
      <c r="H960" s="100"/>
      <c r="I960" s="104">
        <f>G956*A942</f>
        <v>0</v>
      </c>
      <c r="J960" s="100"/>
      <c r="K960" s="100"/>
      <c r="L960" s="104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 ht="15.75" customHeight="1">
      <c r="A963" s="66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6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 ht="15.75" customHeight="1">
      <c r="A964" s="78" t="s">
        <v>478</v>
      </c>
      <c r="B964" s="79" t="s">
        <v>479</v>
      </c>
      <c r="C964" s="75"/>
      <c r="D964" s="76"/>
      <c r="E964" s="80" t="s">
        <v>480</v>
      </c>
      <c r="F964" s="75"/>
      <c r="G964" s="76"/>
      <c r="H964" s="79" t="s">
        <v>481</v>
      </c>
      <c r="I964" s="75"/>
      <c r="J964" s="75"/>
      <c r="K964" s="75"/>
      <c r="L964" s="76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 ht="15.75" customHeight="1">
      <c r="A965" s="177">
        <v>4.0</v>
      </c>
      <c r="B965" s="82" t="s">
        <v>482</v>
      </c>
      <c r="C965" s="82" t="s">
        <v>483</v>
      </c>
      <c r="D965" s="82" t="s">
        <v>484</v>
      </c>
      <c r="E965" s="82" t="s">
        <v>485</v>
      </c>
      <c r="F965" s="82" t="s">
        <v>484</v>
      </c>
      <c r="G965" s="82" t="s">
        <v>524</v>
      </c>
      <c r="H965" s="82" t="s">
        <v>486</v>
      </c>
      <c r="I965" s="82" t="s">
        <v>487</v>
      </c>
      <c r="J965" s="147" t="s">
        <v>488</v>
      </c>
      <c r="K965" s="85" t="s">
        <v>489</v>
      </c>
      <c r="L965" s="85" t="s">
        <v>490</v>
      </c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 ht="15.75" customHeight="1">
      <c r="A966" s="86" t="s">
        <v>491</v>
      </c>
      <c r="B966" s="87"/>
      <c r="C966" s="87"/>
      <c r="D966" s="87"/>
      <c r="E966" s="87"/>
      <c r="F966" s="87"/>
      <c r="G966" s="87"/>
      <c r="H966" s="87"/>
      <c r="I966" s="87"/>
      <c r="J966" s="115"/>
      <c r="K966" s="87"/>
      <c r="L966" s="8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 ht="15.75" customHeight="1">
      <c r="A967" s="2"/>
      <c r="B967" s="89"/>
      <c r="C967" s="89"/>
      <c r="D967" s="18">
        <f t="shared" ref="D967:D980" si="253">C967*B967</f>
        <v>0</v>
      </c>
      <c r="E967" s="18">
        <f>B967*A965</f>
        <v>0</v>
      </c>
      <c r="F967" s="18">
        <f t="shared" ref="F967:F980" si="254">E967*C967</f>
        <v>0</v>
      </c>
      <c r="G967" s="140">
        <v>0.0</v>
      </c>
      <c r="H967" s="18"/>
      <c r="I967" s="89">
        <f t="shared" ref="I967:I980" si="255">H967*E967</f>
        <v>0</v>
      </c>
      <c r="J967" s="116"/>
      <c r="K967" s="3">
        <f t="shared" ref="K967:K980" si="256">J967*I967</f>
        <v>0</v>
      </c>
      <c r="L967" s="3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 ht="15.75" customHeight="1">
      <c r="A968" s="2"/>
      <c r="B968" s="89"/>
      <c r="C968" s="89"/>
      <c r="D968" s="18">
        <f t="shared" si="253"/>
        <v>0</v>
      </c>
      <c r="E968" s="18">
        <f>B968*A965</f>
        <v>0</v>
      </c>
      <c r="F968" s="18">
        <f t="shared" si="254"/>
        <v>0</v>
      </c>
      <c r="G968" s="87"/>
      <c r="H968" s="18"/>
      <c r="I968" s="89">
        <f t="shared" si="255"/>
        <v>0</v>
      </c>
      <c r="J968" s="116"/>
      <c r="K968" s="3">
        <f t="shared" si="256"/>
        <v>0</v>
      </c>
      <c r="L968" s="3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 ht="15.75" customHeight="1">
      <c r="A969" s="2"/>
      <c r="B969" s="18"/>
      <c r="C969" s="18"/>
      <c r="D969" s="18">
        <f t="shared" si="253"/>
        <v>0</v>
      </c>
      <c r="E969" s="18">
        <f>B969*A965</f>
        <v>0</v>
      </c>
      <c r="F969" s="18">
        <f t="shared" si="254"/>
        <v>0</v>
      </c>
      <c r="G969" s="148" t="s">
        <v>527</v>
      </c>
      <c r="H969" s="18"/>
      <c r="I969" s="89">
        <f t="shared" si="255"/>
        <v>0</v>
      </c>
      <c r="J969" s="116"/>
      <c r="K969" s="3">
        <f t="shared" si="256"/>
        <v>0</v>
      </c>
      <c r="L969" s="3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 ht="15.75" customHeight="1">
      <c r="A970" s="2"/>
      <c r="B970" s="18"/>
      <c r="C970" s="18"/>
      <c r="D970" s="18">
        <f t="shared" si="253"/>
        <v>0</v>
      </c>
      <c r="E970" s="18">
        <f>B970*A965</f>
        <v>0</v>
      </c>
      <c r="F970" s="18">
        <f t="shared" si="254"/>
        <v>0</v>
      </c>
      <c r="G970" s="142"/>
      <c r="H970" s="18"/>
      <c r="I970" s="89">
        <f t="shared" si="255"/>
        <v>0</v>
      </c>
      <c r="J970" s="116"/>
      <c r="K970" s="3">
        <f t="shared" si="256"/>
        <v>0</v>
      </c>
      <c r="L970" s="3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 ht="15.75" customHeight="1">
      <c r="A971" s="2"/>
      <c r="B971" s="18"/>
      <c r="C971" s="18"/>
      <c r="D971" s="18">
        <f t="shared" si="253"/>
        <v>0</v>
      </c>
      <c r="E971" s="18">
        <f>B971*A965</f>
        <v>0</v>
      </c>
      <c r="F971" s="18">
        <f t="shared" si="254"/>
        <v>0</v>
      </c>
      <c r="G971" s="142"/>
      <c r="H971" s="18"/>
      <c r="I971" s="89">
        <f t="shared" si="255"/>
        <v>0</v>
      </c>
      <c r="J971" s="116"/>
      <c r="K971" s="3">
        <f t="shared" si="256"/>
        <v>0</v>
      </c>
      <c r="L971" s="3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 ht="15.75" customHeight="1">
      <c r="A972" s="2"/>
      <c r="B972" s="18"/>
      <c r="C972" s="18"/>
      <c r="D972" s="18">
        <f t="shared" si="253"/>
        <v>0</v>
      </c>
      <c r="E972" s="18">
        <f>B972*A965</f>
        <v>0</v>
      </c>
      <c r="F972" s="18">
        <f t="shared" si="254"/>
        <v>0</v>
      </c>
      <c r="G972" s="87"/>
      <c r="H972" s="18"/>
      <c r="I972" s="89">
        <f t="shared" si="255"/>
        <v>0</v>
      </c>
      <c r="J972" s="116"/>
      <c r="K972" s="3">
        <f t="shared" si="256"/>
        <v>0</v>
      </c>
      <c r="L972" s="3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 ht="15.75" customHeight="1">
      <c r="A973" s="2"/>
      <c r="B973" s="18"/>
      <c r="C973" s="18"/>
      <c r="D973" s="18">
        <f t="shared" si="253"/>
        <v>0</v>
      </c>
      <c r="E973" s="18">
        <f>B973*A965</f>
        <v>0</v>
      </c>
      <c r="F973" s="18">
        <f t="shared" si="254"/>
        <v>0</v>
      </c>
      <c r="G973" s="59"/>
      <c r="H973" s="18"/>
      <c r="I973" s="89">
        <f t="shared" si="255"/>
        <v>0</v>
      </c>
      <c r="J973" s="116"/>
      <c r="K973" s="3">
        <f t="shared" si="256"/>
        <v>0</v>
      </c>
      <c r="L973" s="3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 ht="15.75" customHeight="1">
      <c r="A974" s="2"/>
      <c r="B974" s="89"/>
      <c r="C974" s="89"/>
      <c r="D974" s="18">
        <f t="shared" si="253"/>
        <v>0</v>
      </c>
      <c r="E974" s="18">
        <f>B974*A965</f>
        <v>0</v>
      </c>
      <c r="F974" s="18">
        <f t="shared" si="254"/>
        <v>0</v>
      </c>
      <c r="G974" s="148" t="s">
        <v>528</v>
      </c>
      <c r="H974" s="18"/>
      <c r="I974" s="89">
        <f t="shared" si="255"/>
        <v>0</v>
      </c>
      <c r="J974" s="116"/>
      <c r="K974" s="3">
        <f t="shared" si="256"/>
        <v>0</v>
      </c>
      <c r="L974" s="3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 ht="15.75" customHeight="1">
      <c r="A975" s="2"/>
      <c r="B975" s="89"/>
      <c r="C975" s="89"/>
      <c r="D975" s="18">
        <f t="shared" si="253"/>
        <v>0</v>
      </c>
      <c r="E975" s="18">
        <f>B975*A965</f>
        <v>0</v>
      </c>
      <c r="F975" s="18">
        <f t="shared" si="254"/>
        <v>0</v>
      </c>
      <c r="G975" s="142"/>
      <c r="H975" s="18"/>
      <c r="I975" s="89">
        <f t="shared" si="255"/>
        <v>0</v>
      </c>
      <c r="J975" s="116"/>
      <c r="K975" s="3">
        <f t="shared" si="256"/>
        <v>0</v>
      </c>
      <c r="L975" s="3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 ht="15.75" customHeight="1">
      <c r="A976" s="1"/>
      <c r="B976" s="89"/>
      <c r="C976" s="89"/>
      <c r="D976" s="18">
        <f t="shared" si="253"/>
        <v>0</v>
      </c>
      <c r="E976" s="18">
        <f>B976*A965</f>
        <v>0</v>
      </c>
      <c r="F976" s="18">
        <f t="shared" si="254"/>
        <v>0</v>
      </c>
      <c r="G976" s="142"/>
      <c r="H976" s="18"/>
      <c r="I976" s="89">
        <f t="shared" si="255"/>
        <v>0</v>
      </c>
      <c r="J976" s="116"/>
      <c r="K976" s="3">
        <f t="shared" si="256"/>
        <v>0</v>
      </c>
      <c r="L976" s="3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 ht="15.75" customHeight="1">
      <c r="A977" s="1"/>
      <c r="B977" s="89"/>
      <c r="C977" s="89"/>
      <c r="D977" s="18">
        <f t="shared" si="253"/>
        <v>0</v>
      </c>
      <c r="E977" s="18">
        <f>B977*A965</f>
        <v>0</v>
      </c>
      <c r="F977" s="18">
        <f t="shared" si="254"/>
        <v>0</v>
      </c>
      <c r="G977" s="142"/>
      <c r="H977" s="18"/>
      <c r="I977" s="89">
        <f t="shared" si="255"/>
        <v>0</v>
      </c>
      <c r="J977" s="116"/>
      <c r="K977" s="3">
        <f t="shared" si="256"/>
        <v>0</v>
      </c>
      <c r="L977" s="3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 ht="15.75" customHeight="1">
      <c r="A978" s="31"/>
      <c r="B978" s="89"/>
      <c r="C978" s="89"/>
      <c r="D978" s="95">
        <f t="shared" si="253"/>
        <v>0</v>
      </c>
      <c r="E978" s="95">
        <f>B978*A965</f>
        <v>0</v>
      </c>
      <c r="F978" s="18">
        <f t="shared" si="254"/>
        <v>0</v>
      </c>
      <c r="G978" s="87"/>
      <c r="H978" s="18"/>
      <c r="I978" s="89">
        <f t="shared" si="255"/>
        <v>0</v>
      </c>
      <c r="J978" s="118"/>
      <c r="K978" s="3">
        <f t="shared" si="256"/>
        <v>0</v>
      </c>
      <c r="L978" s="3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 ht="15.75" customHeight="1">
      <c r="A979" s="31"/>
      <c r="B979" s="89"/>
      <c r="C979" s="89"/>
      <c r="D979" s="18">
        <f t="shared" si="253"/>
        <v>0</v>
      </c>
      <c r="E979" s="18">
        <f>B979*A965</f>
        <v>0</v>
      </c>
      <c r="F979" s="18">
        <f t="shared" si="254"/>
        <v>0</v>
      </c>
      <c r="G979" s="143">
        <f>F981/A965</f>
        <v>0</v>
      </c>
      <c r="H979" s="18"/>
      <c r="I979" s="89">
        <f t="shared" si="255"/>
        <v>0</v>
      </c>
      <c r="J979" s="3"/>
      <c r="K979" s="3">
        <f t="shared" si="256"/>
        <v>0</v>
      </c>
      <c r="L979" s="3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 ht="15.75" customHeight="1">
      <c r="A980" s="31"/>
      <c r="B980" s="89"/>
      <c r="C980" s="89"/>
      <c r="D980" s="18">
        <f t="shared" si="253"/>
        <v>0</v>
      </c>
      <c r="E980" s="18">
        <f>B980*A965</f>
        <v>0</v>
      </c>
      <c r="F980" s="18">
        <f t="shared" si="254"/>
        <v>0</v>
      </c>
      <c r="G980" s="142"/>
      <c r="H980" s="18"/>
      <c r="I980" s="89">
        <f t="shared" si="255"/>
        <v>0</v>
      </c>
      <c r="J980" s="3"/>
      <c r="K980" s="3">
        <f t="shared" si="256"/>
        <v>0</v>
      </c>
      <c r="L980" s="3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 ht="15.75" customHeight="1">
      <c r="A981" s="4" t="s">
        <v>495</v>
      </c>
      <c r="B981" s="97">
        <f>SUM(B967:B980)</f>
        <v>0</v>
      </c>
      <c r="C981" s="96"/>
      <c r="D981" s="97">
        <f t="shared" ref="D981:F981" si="257">SUM(D967:D980)</f>
        <v>0</v>
      </c>
      <c r="E981" s="97">
        <f t="shared" si="257"/>
        <v>0</v>
      </c>
      <c r="F981" s="97">
        <f t="shared" si="257"/>
        <v>0</v>
      </c>
      <c r="G981" s="87"/>
      <c r="H981" s="96"/>
      <c r="I981" s="97">
        <f t="shared" ref="I981:L981" si="258">SUM(I967:I980)</f>
        <v>0</v>
      </c>
      <c r="J981" s="98">
        <f t="shared" si="258"/>
        <v>0</v>
      </c>
      <c r="K981" s="98">
        <f t="shared" si="258"/>
        <v>0</v>
      </c>
      <c r="L981" s="98">
        <f t="shared" si="258"/>
        <v>0</v>
      </c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 ht="15.75" customHeight="1">
      <c r="A982" s="8"/>
      <c r="B982" s="100"/>
      <c r="C982" s="100"/>
      <c r="D982" s="100"/>
      <c r="E982" s="100"/>
      <c r="F982" s="100"/>
      <c r="G982" s="100"/>
      <c r="H982" s="100"/>
      <c r="I982" s="101" t="s">
        <v>496</v>
      </c>
      <c r="J982" s="100"/>
      <c r="K982" s="100"/>
      <c r="L982" s="101" t="s">
        <v>497</v>
      </c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 ht="15.75" customHeight="1">
      <c r="A983" s="8"/>
      <c r="B983" s="100"/>
      <c r="C983" s="100"/>
      <c r="D983" s="100"/>
      <c r="E983" s="100"/>
      <c r="F983" s="100"/>
      <c r="G983" s="100"/>
      <c r="H983" s="100"/>
      <c r="I983" s="104">
        <f>G979*A965</f>
        <v>0</v>
      </c>
      <c r="J983" s="100"/>
      <c r="K983" s="100"/>
      <c r="L983" s="104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 ht="15.75" customHeight="1">
      <c r="A984" s="8"/>
      <c r="B984" s="100"/>
      <c r="C984" s="100"/>
      <c r="D984" s="100"/>
      <c r="E984" s="100"/>
      <c r="F984" s="100"/>
      <c r="G984" s="100"/>
      <c r="H984" s="100"/>
      <c r="I984" s="107"/>
      <c r="J984" s="100"/>
      <c r="K984" s="100"/>
      <c r="L984" s="10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 ht="15.75" customHeight="1">
      <c r="A986" s="66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6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 ht="15.75" customHeight="1">
      <c r="A987" s="78" t="s">
        <v>478</v>
      </c>
      <c r="B987" s="79" t="s">
        <v>479</v>
      </c>
      <c r="C987" s="75"/>
      <c r="D987" s="76"/>
      <c r="E987" s="80" t="s">
        <v>480</v>
      </c>
      <c r="F987" s="75"/>
      <c r="G987" s="76"/>
      <c r="H987" s="79" t="s">
        <v>481</v>
      </c>
      <c r="I987" s="75"/>
      <c r="J987" s="75"/>
      <c r="K987" s="75"/>
      <c r="L987" s="76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 ht="15.75" customHeight="1">
      <c r="A988" s="177">
        <v>4.0</v>
      </c>
      <c r="B988" s="82" t="s">
        <v>482</v>
      </c>
      <c r="C988" s="82" t="s">
        <v>483</v>
      </c>
      <c r="D988" s="82" t="s">
        <v>484</v>
      </c>
      <c r="E988" s="82" t="s">
        <v>485</v>
      </c>
      <c r="F988" s="82" t="s">
        <v>484</v>
      </c>
      <c r="G988" s="82" t="s">
        <v>524</v>
      </c>
      <c r="H988" s="82" t="s">
        <v>486</v>
      </c>
      <c r="I988" s="82" t="s">
        <v>487</v>
      </c>
      <c r="J988" s="147" t="s">
        <v>488</v>
      </c>
      <c r="K988" s="85" t="s">
        <v>489</v>
      </c>
      <c r="L988" s="85" t="s">
        <v>490</v>
      </c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 ht="15.75" customHeight="1">
      <c r="A989" s="86" t="s">
        <v>491</v>
      </c>
      <c r="B989" s="87"/>
      <c r="C989" s="87"/>
      <c r="D989" s="87"/>
      <c r="E989" s="87"/>
      <c r="F989" s="87"/>
      <c r="G989" s="87"/>
      <c r="H989" s="87"/>
      <c r="I989" s="87"/>
      <c r="J989" s="115"/>
      <c r="K989" s="87"/>
      <c r="L989" s="8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 ht="15.75" customHeight="1">
      <c r="A990" s="2"/>
      <c r="B990" s="89"/>
      <c r="C990" s="89"/>
      <c r="D990" s="18">
        <f t="shared" ref="D990:D1003" si="259">C990*B990</f>
        <v>0</v>
      </c>
      <c r="E990" s="18">
        <f>B990*A988</f>
        <v>0</v>
      </c>
      <c r="F990" s="18">
        <f t="shared" ref="F990:F1003" si="260">E990*C990</f>
        <v>0</v>
      </c>
      <c r="G990" s="140">
        <v>0.0</v>
      </c>
      <c r="H990" s="18"/>
      <c r="I990" s="89">
        <f t="shared" ref="I990:I1003" si="261">H990*E990</f>
        <v>0</v>
      </c>
      <c r="J990" s="116"/>
      <c r="K990" s="3">
        <f t="shared" ref="K990:K1003" si="262">J990*I990</f>
        <v>0</v>
      </c>
      <c r="L990" s="3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 ht="15.75" customHeight="1">
      <c r="A991" s="2"/>
      <c r="B991" s="89"/>
      <c r="C991" s="89"/>
      <c r="D991" s="18">
        <f t="shared" si="259"/>
        <v>0</v>
      </c>
      <c r="E991" s="18">
        <f>B991*A988</f>
        <v>0</v>
      </c>
      <c r="F991" s="18">
        <f t="shared" si="260"/>
        <v>0</v>
      </c>
      <c r="G991" s="87"/>
      <c r="H991" s="18"/>
      <c r="I991" s="89">
        <f t="shared" si="261"/>
        <v>0</v>
      </c>
      <c r="J991" s="116"/>
      <c r="K991" s="3">
        <f t="shared" si="262"/>
        <v>0</v>
      </c>
      <c r="L991" s="3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 ht="15.75" customHeight="1">
      <c r="A992" s="2"/>
      <c r="B992" s="18"/>
      <c r="C992" s="18"/>
      <c r="D992" s="18">
        <f t="shared" si="259"/>
        <v>0</v>
      </c>
      <c r="E992" s="18">
        <f>B992*A988</f>
        <v>0</v>
      </c>
      <c r="F992" s="18">
        <f t="shared" si="260"/>
        <v>0</v>
      </c>
      <c r="G992" s="148" t="s">
        <v>527</v>
      </c>
      <c r="H992" s="18"/>
      <c r="I992" s="89">
        <f t="shared" si="261"/>
        <v>0</v>
      </c>
      <c r="J992" s="116"/>
      <c r="K992" s="3">
        <f t="shared" si="262"/>
        <v>0</v>
      </c>
      <c r="L992" s="3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 ht="15.75" customHeight="1">
      <c r="A993" s="2"/>
      <c r="B993" s="18"/>
      <c r="C993" s="18"/>
      <c r="D993" s="18">
        <f t="shared" si="259"/>
        <v>0</v>
      </c>
      <c r="E993" s="18">
        <f>B993*A988</f>
        <v>0</v>
      </c>
      <c r="F993" s="18">
        <f t="shared" si="260"/>
        <v>0</v>
      </c>
      <c r="G993" s="142"/>
      <c r="H993" s="18"/>
      <c r="I993" s="89">
        <f t="shared" si="261"/>
        <v>0</v>
      </c>
      <c r="J993" s="116"/>
      <c r="K993" s="3">
        <f t="shared" si="262"/>
        <v>0</v>
      </c>
      <c r="L993" s="3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 ht="15.75" customHeight="1">
      <c r="A994" s="2"/>
      <c r="B994" s="18"/>
      <c r="C994" s="18"/>
      <c r="D994" s="18">
        <f t="shared" si="259"/>
        <v>0</v>
      </c>
      <c r="E994" s="18">
        <f>B994*A988</f>
        <v>0</v>
      </c>
      <c r="F994" s="18">
        <f t="shared" si="260"/>
        <v>0</v>
      </c>
      <c r="G994" s="142"/>
      <c r="H994" s="18"/>
      <c r="I994" s="89">
        <f t="shared" si="261"/>
        <v>0</v>
      </c>
      <c r="J994" s="116"/>
      <c r="K994" s="3">
        <f t="shared" si="262"/>
        <v>0</v>
      </c>
      <c r="L994" s="3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 ht="15.75" customHeight="1">
      <c r="A995" s="2"/>
      <c r="B995" s="18"/>
      <c r="C995" s="18"/>
      <c r="D995" s="18">
        <f t="shared" si="259"/>
        <v>0</v>
      </c>
      <c r="E995" s="18">
        <f>B995*A988</f>
        <v>0</v>
      </c>
      <c r="F995" s="18">
        <f t="shared" si="260"/>
        <v>0</v>
      </c>
      <c r="G995" s="87"/>
      <c r="H995" s="18"/>
      <c r="I995" s="89">
        <f t="shared" si="261"/>
        <v>0</v>
      </c>
      <c r="J995" s="116"/>
      <c r="K995" s="3">
        <f t="shared" si="262"/>
        <v>0</v>
      </c>
      <c r="L995" s="3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 ht="15.75" customHeight="1">
      <c r="A996" s="2"/>
      <c r="B996" s="18"/>
      <c r="C996" s="18"/>
      <c r="D996" s="18">
        <f t="shared" si="259"/>
        <v>0</v>
      </c>
      <c r="E996" s="18">
        <f>B996*A988</f>
        <v>0</v>
      </c>
      <c r="F996" s="18">
        <f t="shared" si="260"/>
        <v>0</v>
      </c>
      <c r="G996" s="59"/>
      <c r="H996" s="18"/>
      <c r="I996" s="89">
        <f t="shared" si="261"/>
        <v>0</v>
      </c>
      <c r="J996" s="116"/>
      <c r="K996" s="3">
        <f t="shared" si="262"/>
        <v>0</v>
      </c>
      <c r="L996" s="3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 ht="15.75" customHeight="1">
      <c r="A997" s="2"/>
      <c r="B997" s="89"/>
      <c r="C997" s="89"/>
      <c r="D997" s="18">
        <f t="shared" si="259"/>
        <v>0</v>
      </c>
      <c r="E997" s="18">
        <f>B997*A988</f>
        <v>0</v>
      </c>
      <c r="F997" s="18">
        <f t="shared" si="260"/>
        <v>0</v>
      </c>
      <c r="G997" s="148" t="s">
        <v>528</v>
      </c>
      <c r="H997" s="18"/>
      <c r="I997" s="89">
        <f t="shared" si="261"/>
        <v>0</v>
      </c>
      <c r="J997" s="116"/>
      <c r="K997" s="3">
        <f t="shared" si="262"/>
        <v>0</v>
      </c>
      <c r="L997" s="3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 ht="15.75" customHeight="1">
      <c r="A998" s="2"/>
      <c r="B998" s="89"/>
      <c r="C998" s="89"/>
      <c r="D998" s="18">
        <f t="shared" si="259"/>
        <v>0</v>
      </c>
      <c r="E998" s="18">
        <f>B998*A988</f>
        <v>0</v>
      </c>
      <c r="F998" s="18">
        <f t="shared" si="260"/>
        <v>0</v>
      </c>
      <c r="G998" s="142"/>
      <c r="H998" s="18"/>
      <c r="I998" s="89">
        <f t="shared" si="261"/>
        <v>0</v>
      </c>
      <c r="J998" s="116"/>
      <c r="K998" s="3">
        <f t="shared" si="262"/>
        <v>0</v>
      </c>
      <c r="L998" s="3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 ht="15.75" customHeight="1">
      <c r="A999" s="1"/>
      <c r="B999" s="89"/>
      <c r="C999" s="89"/>
      <c r="D999" s="18">
        <f t="shared" si="259"/>
        <v>0</v>
      </c>
      <c r="E999" s="18">
        <f>B999*A988</f>
        <v>0</v>
      </c>
      <c r="F999" s="18">
        <f t="shared" si="260"/>
        <v>0</v>
      </c>
      <c r="G999" s="142"/>
      <c r="H999" s="18"/>
      <c r="I999" s="89">
        <f t="shared" si="261"/>
        <v>0</v>
      </c>
      <c r="J999" s="116"/>
      <c r="K999" s="3">
        <f t="shared" si="262"/>
        <v>0</v>
      </c>
      <c r="L999" s="3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 ht="15.75" customHeight="1">
      <c r="A1000" s="1"/>
      <c r="B1000" s="89"/>
      <c r="C1000" s="89"/>
      <c r="D1000" s="18">
        <f t="shared" si="259"/>
        <v>0</v>
      </c>
      <c r="E1000" s="18">
        <f>B1000*A988</f>
        <v>0</v>
      </c>
      <c r="F1000" s="18">
        <f t="shared" si="260"/>
        <v>0</v>
      </c>
      <c r="G1000" s="142"/>
      <c r="H1000" s="18"/>
      <c r="I1000" s="89">
        <f t="shared" si="261"/>
        <v>0</v>
      </c>
      <c r="J1000" s="116"/>
      <c r="K1000" s="3">
        <f t="shared" si="262"/>
        <v>0</v>
      </c>
      <c r="L1000" s="3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  <row r="1001" ht="15.75" customHeight="1">
      <c r="A1001" s="31"/>
      <c r="B1001" s="89"/>
      <c r="C1001" s="89"/>
      <c r="D1001" s="95">
        <f t="shared" si="259"/>
        <v>0</v>
      </c>
      <c r="E1001" s="95">
        <f>B1001*A988</f>
        <v>0</v>
      </c>
      <c r="F1001" s="18">
        <f t="shared" si="260"/>
        <v>0</v>
      </c>
      <c r="G1001" s="87"/>
      <c r="H1001" s="18"/>
      <c r="I1001" s="89">
        <f t="shared" si="261"/>
        <v>0</v>
      </c>
      <c r="J1001" s="118"/>
      <c r="K1001" s="3">
        <f t="shared" si="262"/>
        <v>0</v>
      </c>
      <c r="L1001" s="3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</row>
    <row r="1002" ht="15.75" customHeight="1">
      <c r="A1002" s="31"/>
      <c r="B1002" s="89"/>
      <c r="C1002" s="89"/>
      <c r="D1002" s="18">
        <f t="shared" si="259"/>
        <v>0</v>
      </c>
      <c r="E1002" s="18">
        <f>B1002*A988</f>
        <v>0</v>
      </c>
      <c r="F1002" s="18">
        <f t="shared" si="260"/>
        <v>0</v>
      </c>
      <c r="G1002" s="143">
        <f>F1004/A988</f>
        <v>0</v>
      </c>
      <c r="H1002" s="18"/>
      <c r="I1002" s="89">
        <f t="shared" si="261"/>
        <v>0</v>
      </c>
      <c r="J1002" s="3"/>
      <c r="K1002" s="3">
        <f t="shared" si="262"/>
        <v>0</v>
      </c>
      <c r="L1002" s="3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</row>
    <row r="1003" ht="15.75" customHeight="1">
      <c r="A1003" s="31"/>
      <c r="B1003" s="89"/>
      <c r="C1003" s="89"/>
      <c r="D1003" s="18">
        <f t="shared" si="259"/>
        <v>0</v>
      </c>
      <c r="E1003" s="18">
        <f>B1003*A988</f>
        <v>0</v>
      </c>
      <c r="F1003" s="18">
        <f t="shared" si="260"/>
        <v>0</v>
      </c>
      <c r="G1003" s="142"/>
      <c r="H1003" s="18"/>
      <c r="I1003" s="89">
        <f t="shared" si="261"/>
        <v>0</v>
      </c>
      <c r="J1003" s="3"/>
      <c r="K1003" s="3">
        <f t="shared" si="262"/>
        <v>0</v>
      </c>
      <c r="L1003" s="3"/>
      <c r="M1003" s="77"/>
      <c r="N1003" s="77"/>
      <c r="O1003" s="77"/>
      <c r="P1003" s="77"/>
      <c r="Q1003" s="77"/>
      <c r="R1003" s="77"/>
      <c r="S1003" s="77"/>
      <c r="T1003" s="77"/>
      <c r="U1003" s="77"/>
      <c r="V1003" s="77"/>
      <c r="W1003" s="77"/>
      <c r="X1003" s="77"/>
      <c r="Y1003" s="77"/>
      <c r="Z1003" s="77"/>
    </row>
    <row r="1004" ht="15.75" customHeight="1">
      <c r="A1004" s="4" t="s">
        <v>495</v>
      </c>
      <c r="B1004" s="97">
        <f>SUM(B990:B1003)</f>
        <v>0</v>
      </c>
      <c r="C1004" s="96"/>
      <c r="D1004" s="97">
        <f t="shared" ref="D1004:F1004" si="263">SUM(D990:D1003)</f>
        <v>0</v>
      </c>
      <c r="E1004" s="97">
        <f t="shared" si="263"/>
        <v>0</v>
      </c>
      <c r="F1004" s="97">
        <f t="shared" si="263"/>
        <v>0</v>
      </c>
      <c r="G1004" s="87"/>
      <c r="H1004" s="96"/>
      <c r="I1004" s="97">
        <f t="shared" ref="I1004:L1004" si="264">SUM(I990:I1003)</f>
        <v>0</v>
      </c>
      <c r="J1004" s="98">
        <f t="shared" si="264"/>
        <v>0</v>
      </c>
      <c r="K1004" s="98">
        <f t="shared" si="264"/>
        <v>0</v>
      </c>
      <c r="L1004" s="98">
        <f t="shared" si="264"/>
        <v>0</v>
      </c>
      <c r="M1004" s="77"/>
      <c r="N1004" s="77"/>
      <c r="O1004" s="77"/>
      <c r="P1004" s="77"/>
      <c r="Q1004" s="77"/>
      <c r="R1004" s="77"/>
      <c r="S1004" s="77"/>
      <c r="T1004" s="77"/>
      <c r="U1004" s="77"/>
      <c r="V1004" s="77"/>
      <c r="W1004" s="77"/>
      <c r="X1004" s="77"/>
      <c r="Y1004" s="77"/>
      <c r="Z1004" s="77"/>
    </row>
    <row r="1005" ht="15.75" customHeight="1">
      <c r="A1005" s="8"/>
      <c r="B1005" s="100"/>
      <c r="C1005" s="100"/>
      <c r="D1005" s="100"/>
      <c r="E1005" s="100"/>
      <c r="F1005" s="100"/>
      <c r="G1005" s="100"/>
      <c r="H1005" s="100"/>
      <c r="I1005" s="101" t="s">
        <v>496</v>
      </c>
      <c r="J1005" s="100"/>
      <c r="K1005" s="100"/>
      <c r="L1005" s="101" t="s">
        <v>497</v>
      </c>
      <c r="M1005" s="77"/>
      <c r="N1005" s="77"/>
      <c r="O1005" s="77"/>
      <c r="P1005" s="77"/>
      <c r="Q1005" s="77"/>
      <c r="R1005" s="77"/>
      <c r="S1005" s="77"/>
      <c r="T1005" s="77"/>
      <c r="U1005" s="77"/>
      <c r="V1005" s="77"/>
      <c r="W1005" s="77"/>
      <c r="X1005" s="77"/>
      <c r="Y1005" s="77"/>
      <c r="Z1005" s="77"/>
    </row>
    <row r="1006" ht="15.75" customHeight="1">
      <c r="A1006" s="8"/>
      <c r="B1006" s="100"/>
      <c r="C1006" s="100"/>
      <c r="D1006" s="100"/>
      <c r="E1006" s="100"/>
      <c r="F1006" s="100"/>
      <c r="G1006" s="100"/>
      <c r="H1006" s="100"/>
      <c r="I1006" s="104">
        <f>G1002*A988</f>
        <v>0</v>
      </c>
      <c r="J1006" s="100"/>
      <c r="K1006" s="100"/>
      <c r="L1006" s="104"/>
      <c r="M1006" s="77"/>
      <c r="N1006" s="77"/>
      <c r="O1006" s="77"/>
      <c r="P1006" s="77"/>
      <c r="Q1006" s="77"/>
      <c r="R1006" s="77"/>
      <c r="S1006" s="77"/>
      <c r="T1006" s="77"/>
      <c r="U1006" s="77"/>
      <c r="V1006" s="77"/>
      <c r="W1006" s="77"/>
      <c r="X1006" s="77"/>
      <c r="Y1006" s="77"/>
      <c r="Z1006" s="77"/>
    </row>
    <row r="1007" ht="15.75" customHeight="1">
      <c r="A1007" s="8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77"/>
      <c r="N1007" s="77"/>
      <c r="O1007" s="77"/>
      <c r="P1007" s="77"/>
      <c r="Q1007" s="77"/>
      <c r="R1007" s="77"/>
      <c r="S1007" s="77"/>
      <c r="T1007" s="77"/>
      <c r="U1007" s="77"/>
      <c r="V1007" s="77"/>
      <c r="W1007" s="77"/>
      <c r="X1007" s="77"/>
      <c r="Y1007" s="77"/>
      <c r="Z1007" s="77"/>
    </row>
    <row r="1008" ht="15.75" customHeight="1">
      <c r="A1008" s="8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77"/>
      <c r="N1008" s="77"/>
      <c r="O1008" s="77"/>
      <c r="P1008" s="77"/>
      <c r="Q1008" s="77"/>
      <c r="R1008" s="77"/>
      <c r="S1008" s="77"/>
      <c r="T1008" s="77"/>
      <c r="U1008" s="77"/>
      <c r="V1008" s="77"/>
      <c r="W1008" s="77"/>
      <c r="X1008" s="77"/>
      <c r="Y1008" s="77"/>
      <c r="Z1008" s="77"/>
    </row>
    <row r="1009" ht="15.75" customHeight="1">
      <c r="A1009" s="66"/>
      <c r="B1009" s="75"/>
      <c r="C1009" s="75"/>
      <c r="D1009" s="75"/>
      <c r="E1009" s="75"/>
      <c r="F1009" s="75"/>
      <c r="G1009" s="75"/>
      <c r="H1009" s="75"/>
      <c r="I1009" s="75"/>
      <c r="J1009" s="75"/>
      <c r="K1009" s="75"/>
      <c r="L1009" s="76"/>
      <c r="M1009" s="77"/>
      <c r="N1009" s="77"/>
      <c r="O1009" s="77"/>
      <c r="P1009" s="77"/>
      <c r="Q1009" s="77"/>
      <c r="R1009" s="77"/>
      <c r="S1009" s="77"/>
      <c r="T1009" s="77"/>
      <c r="U1009" s="77"/>
      <c r="V1009" s="77"/>
      <c r="W1009" s="77"/>
      <c r="X1009" s="77"/>
      <c r="Y1009" s="77"/>
      <c r="Z1009" s="77"/>
    </row>
    <row r="1010" ht="15.75" customHeight="1">
      <c r="A1010" s="78" t="s">
        <v>478</v>
      </c>
      <c r="B1010" s="79" t="s">
        <v>479</v>
      </c>
      <c r="C1010" s="75"/>
      <c r="D1010" s="76"/>
      <c r="E1010" s="80" t="s">
        <v>480</v>
      </c>
      <c r="F1010" s="75"/>
      <c r="G1010" s="76"/>
      <c r="H1010" s="79" t="s">
        <v>481</v>
      </c>
      <c r="I1010" s="75"/>
      <c r="J1010" s="75"/>
      <c r="K1010" s="75"/>
      <c r="L1010" s="76"/>
      <c r="M1010" s="77"/>
      <c r="N1010" s="77"/>
      <c r="O1010" s="77"/>
      <c r="P1010" s="77"/>
      <c r="Q1010" s="77"/>
      <c r="R1010" s="77"/>
      <c r="S1010" s="77"/>
      <c r="T1010" s="77"/>
      <c r="U1010" s="77"/>
      <c r="V1010" s="77"/>
      <c r="W1010" s="77"/>
      <c r="X1010" s="77"/>
      <c r="Y1010" s="77"/>
      <c r="Z1010" s="77"/>
    </row>
    <row r="1011" ht="15.75" customHeight="1">
      <c r="A1011" s="177">
        <v>4.0</v>
      </c>
      <c r="B1011" s="82" t="s">
        <v>482</v>
      </c>
      <c r="C1011" s="82" t="s">
        <v>483</v>
      </c>
      <c r="D1011" s="82" t="s">
        <v>484</v>
      </c>
      <c r="E1011" s="82" t="s">
        <v>485</v>
      </c>
      <c r="F1011" s="82" t="s">
        <v>484</v>
      </c>
      <c r="G1011" s="82" t="s">
        <v>524</v>
      </c>
      <c r="H1011" s="82" t="s">
        <v>486</v>
      </c>
      <c r="I1011" s="82" t="s">
        <v>487</v>
      </c>
      <c r="J1011" s="147" t="s">
        <v>488</v>
      </c>
      <c r="K1011" s="85" t="s">
        <v>489</v>
      </c>
      <c r="L1011" s="85" t="s">
        <v>490</v>
      </c>
      <c r="M1011" s="77"/>
      <c r="N1011" s="77"/>
      <c r="O1011" s="77"/>
      <c r="P1011" s="77"/>
      <c r="Q1011" s="77"/>
      <c r="R1011" s="77"/>
      <c r="S1011" s="77"/>
      <c r="T1011" s="77"/>
      <c r="U1011" s="77"/>
      <c r="V1011" s="77"/>
      <c r="W1011" s="77"/>
      <c r="X1011" s="77"/>
      <c r="Y1011" s="77"/>
      <c r="Z1011" s="77"/>
    </row>
    <row r="1012" ht="15.75" customHeight="1">
      <c r="A1012" s="86" t="s">
        <v>491</v>
      </c>
      <c r="B1012" s="87"/>
      <c r="C1012" s="87"/>
      <c r="D1012" s="87"/>
      <c r="E1012" s="87"/>
      <c r="F1012" s="87"/>
      <c r="G1012" s="87"/>
      <c r="H1012" s="87"/>
      <c r="I1012" s="87"/>
      <c r="J1012" s="115"/>
      <c r="K1012" s="87"/>
      <c r="L1012" s="87"/>
      <c r="M1012" s="77"/>
      <c r="N1012" s="77"/>
      <c r="O1012" s="77"/>
      <c r="P1012" s="77"/>
      <c r="Q1012" s="77"/>
      <c r="R1012" s="77"/>
      <c r="S1012" s="77"/>
      <c r="T1012" s="77"/>
      <c r="U1012" s="77"/>
      <c r="V1012" s="77"/>
      <c r="W1012" s="77"/>
      <c r="X1012" s="77"/>
      <c r="Y1012" s="77"/>
      <c r="Z1012" s="77"/>
    </row>
    <row r="1013" ht="15.75" customHeight="1">
      <c r="A1013" s="2"/>
      <c r="B1013" s="89"/>
      <c r="C1013" s="89"/>
      <c r="D1013" s="18">
        <f t="shared" ref="D1013:D1026" si="265">C1013*B1013</f>
        <v>0</v>
      </c>
      <c r="E1013" s="18">
        <f>B1013*A1011</f>
        <v>0</v>
      </c>
      <c r="F1013" s="18">
        <f t="shared" ref="F1013:F1026" si="266">E1013*C1013</f>
        <v>0</v>
      </c>
      <c r="G1013" s="140">
        <v>0.0</v>
      </c>
      <c r="H1013" s="18"/>
      <c r="I1013" s="89">
        <f t="shared" ref="I1013:I1026" si="267">H1013*E1013</f>
        <v>0</v>
      </c>
      <c r="J1013" s="116"/>
      <c r="K1013" s="3">
        <f t="shared" ref="K1013:K1026" si="268">J1013*I1013</f>
        <v>0</v>
      </c>
      <c r="L1013" s="3"/>
      <c r="M1013" s="77"/>
      <c r="N1013" s="77"/>
      <c r="O1013" s="77"/>
      <c r="P1013" s="77"/>
      <c r="Q1013" s="77"/>
      <c r="R1013" s="77"/>
      <c r="S1013" s="77"/>
      <c r="T1013" s="77"/>
      <c r="U1013" s="77"/>
      <c r="V1013" s="77"/>
      <c r="W1013" s="77"/>
      <c r="X1013" s="77"/>
      <c r="Y1013" s="77"/>
      <c r="Z1013" s="77"/>
    </row>
    <row r="1014" ht="15.75" customHeight="1">
      <c r="A1014" s="2"/>
      <c r="B1014" s="89"/>
      <c r="C1014" s="89"/>
      <c r="D1014" s="18">
        <f t="shared" si="265"/>
        <v>0</v>
      </c>
      <c r="E1014" s="18">
        <f>B1014*A1011</f>
        <v>0</v>
      </c>
      <c r="F1014" s="18">
        <f t="shared" si="266"/>
        <v>0</v>
      </c>
      <c r="G1014" s="87"/>
      <c r="H1014" s="18"/>
      <c r="I1014" s="89">
        <f t="shared" si="267"/>
        <v>0</v>
      </c>
      <c r="J1014" s="116"/>
      <c r="K1014" s="3">
        <f t="shared" si="268"/>
        <v>0</v>
      </c>
      <c r="L1014" s="3"/>
      <c r="M1014" s="77"/>
      <c r="N1014" s="77"/>
      <c r="O1014" s="77"/>
      <c r="P1014" s="77"/>
      <c r="Q1014" s="77"/>
      <c r="R1014" s="77"/>
      <c r="S1014" s="77"/>
      <c r="T1014" s="77"/>
      <c r="U1014" s="77"/>
      <c r="V1014" s="77"/>
      <c r="W1014" s="77"/>
      <c r="X1014" s="77"/>
      <c r="Y1014" s="77"/>
      <c r="Z1014" s="77"/>
    </row>
    <row r="1015" ht="15.75" customHeight="1">
      <c r="A1015" s="2"/>
      <c r="B1015" s="18"/>
      <c r="C1015" s="18"/>
      <c r="D1015" s="18">
        <f t="shared" si="265"/>
        <v>0</v>
      </c>
      <c r="E1015" s="18">
        <f>B1015*A1011</f>
        <v>0</v>
      </c>
      <c r="F1015" s="18">
        <f t="shared" si="266"/>
        <v>0</v>
      </c>
      <c r="G1015" s="148" t="s">
        <v>527</v>
      </c>
      <c r="H1015" s="18"/>
      <c r="I1015" s="89">
        <f t="shared" si="267"/>
        <v>0</v>
      </c>
      <c r="J1015" s="116"/>
      <c r="K1015" s="3">
        <f t="shared" si="268"/>
        <v>0</v>
      </c>
      <c r="L1015" s="3"/>
      <c r="M1015" s="77"/>
      <c r="N1015" s="77"/>
      <c r="O1015" s="77"/>
      <c r="P1015" s="77"/>
      <c r="Q1015" s="77"/>
      <c r="R1015" s="77"/>
      <c r="S1015" s="77"/>
      <c r="T1015" s="77"/>
      <c r="U1015" s="77"/>
      <c r="V1015" s="77"/>
      <c r="W1015" s="77"/>
      <c r="X1015" s="77"/>
      <c r="Y1015" s="77"/>
      <c r="Z1015" s="77"/>
    </row>
    <row r="1016" ht="15.75" customHeight="1">
      <c r="A1016" s="2"/>
      <c r="B1016" s="18"/>
      <c r="C1016" s="18"/>
      <c r="D1016" s="18">
        <f t="shared" si="265"/>
        <v>0</v>
      </c>
      <c r="E1016" s="18">
        <f>B1016*A1011</f>
        <v>0</v>
      </c>
      <c r="F1016" s="18">
        <f t="shared" si="266"/>
        <v>0</v>
      </c>
      <c r="G1016" s="142"/>
      <c r="H1016" s="18"/>
      <c r="I1016" s="89">
        <f t="shared" si="267"/>
        <v>0</v>
      </c>
      <c r="J1016" s="116"/>
      <c r="K1016" s="3">
        <f t="shared" si="268"/>
        <v>0</v>
      </c>
      <c r="L1016" s="3"/>
      <c r="M1016" s="77"/>
      <c r="N1016" s="77"/>
      <c r="O1016" s="77"/>
      <c r="P1016" s="77"/>
      <c r="Q1016" s="77"/>
      <c r="R1016" s="77"/>
      <c r="S1016" s="77"/>
      <c r="T1016" s="77"/>
      <c r="U1016" s="77"/>
      <c r="V1016" s="77"/>
      <c r="W1016" s="77"/>
      <c r="X1016" s="77"/>
      <c r="Y1016" s="77"/>
      <c r="Z1016" s="77"/>
    </row>
    <row r="1017" ht="15.75" customHeight="1">
      <c r="A1017" s="2"/>
      <c r="B1017" s="18"/>
      <c r="C1017" s="18"/>
      <c r="D1017" s="18">
        <f t="shared" si="265"/>
        <v>0</v>
      </c>
      <c r="E1017" s="18">
        <f>B1017*A1011</f>
        <v>0</v>
      </c>
      <c r="F1017" s="18">
        <f t="shared" si="266"/>
        <v>0</v>
      </c>
      <c r="G1017" s="142"/>
      <c r="H1017" s="18"/>
      <c r="I1017" s="89">
        <f t="shared" si="267"/>
        <v>0</v>
      </c>
      <c r="J1017" s="116"/>
      <c r="K1017" s="3">
        <f t="shared" si="268"/>
        <v>0</v>
      </c>
      <c r="L1017" s="3"/>
      <c r="M1017" s="77"/>
      <c r="N1017" s="77"/>
      <c r="O1017" s="77"/>
      <c r="P1017" s="77"/>
      <c r="Q1017" s="77"/>
      <c r="R1017" s="77"/>
      <c r="S1017" s="77"/>
      <c r="T1017" s="77"/>
      <c r="U1017" s="77"/>
      <c r="V1017" s="77"/>
      <c r="W1017" s="77"/>
      <c r="X1017" s="77"/>
      <c r="Y1017" s="77"/>
      <c r="Z1017" s="77"/>
    </row>
    <row r="1018" ht="15.75" customHeight="1">
      <c r="A1018" s="2"/>
      <c r="B1018" s="18"/>
      <c r="C1018" s="18"/>
      <c r="D1018" s="18">
        <f t="shared" si="265"/>
        <v>0</v>
      </c>
      <c r="E1018" s="18">
        <f>B1018*A1011</f>
        <v>0</v>
      </c>
      <c r="F1018" s="18">
        <f t="shared" si="266"/>
        <v>0</v>
      </c>
      <c r="G1018" s="87"/>
      <c r="H1018" s="18"/>
      <c r="I1018" s="89">
        <f t="shared" si="267"/>
        <v>0</v>
      </c>
      <c r="J1018" s="116"/>
      <c r="K1018" s="3">
        <f t="shared" si="268"/>
        <v>0</v>
      </c>
      <c r="L1018" s="3"/>
      <c r="M1018" s="77"/>
      <c r="N1018" s="77"/>
      <c r="O1018" s="77"/>
      <c r="P1018" s="77"/>
      <c r="Q1018" s="77"/>
      <c r="R1018" s="77"/>
      <c r="S1018" s="77"/>
      <c r="T1018" s="77"/>
      <c r="U1018" s="77"/>
      <c r="V1018" s="77"/>
      <c r="W1018" s="77"/>
      <c r="X1018" s="77"/>
      <c r="Y1018" s="77"/>
      <c r="Z1018" s="77"/>
    </row>
    <row r="1019" ht="15.75" customHeight="1">
      <c r="A1019" s="2"/>
      <c r="B1019" s="18"/>
      <c r="C1019" s="18"/>
      <c r="D1019" s="18">
        <f t="shared" si="265"/>
        <v>0</v>
      </c>
      <c r="E1019" s="18">
        <f>B1019*A1011</f>
        <v>0</v>
      </c>
      <c r="F1019" s="18">
        <f t="shared" si="266"/>
        <v>0</v>
      </c>
      <c r="G1019" s="59"/>
      <c r="H1019" s="18"/>
      <c r="I1019" s="89">
        <f t="shared" si="267"/>
        <v>0</v>
      </c>
      <c r="J1019" s="116"/>
      <c r="K1019" s="3">
        <f t="shared" si="268"/>
        <v>0</v>
      </c>
      <c r="L1019" s="3"/>
      <c r="M1019" s="77"/>
      <c r="N1019" s="77"/>
      <c r="O1019" s="77"/>
      <c r="P1019" s="77"/>
      <c r="Q1019" s="77"/>
      <c r="R1019" s="77"/>
      <c r="S1019" s="77"/>
      <c r="T1019" s="77"/>
      <c r="U1019" s="77"/>
      <c r="V1019" s="77"/>
      <c r="W1019" s="77"/>
      <c r="X1019" s="77"/>
      <c r="Y1019" s="77"/>
      <c r="Z1019" s="77"/>
    </row>
    <row r="1020" ht="15.75" customHeight="1">
      <c r="A1020" s="2"/>
      <c r="B1020" s="89"/>
      <c r="C1020" s="89"/>
      <c r="D1020" s="18">
        <f t="shared" si="265"/>
        <v>0</v>
      </c>
      <c r="E1020" s="18">
        <f>B1020*A1011</f>
        <v>0</v>
      </c>
      <c r="F1020" s="18">
        <f t="shared" si="266"/>
        <v>0</v>
      </c>
      <c r="G1020" s="148" t="s">
        <v>528</v>
      </c>
      <c r="H1020" s="18"/>
      <c r="I1020" s="89">
        <f t="shared" si="267"/>
        <v>0</v>
      </c>
      <c r="J1020" s="116"/>
      <c r="K1020" s="3">
        <f t="shared" si="268"/>
        <v>0</v>
      </c>
      <c r="L1020" s="3"/>
      <c r="M1020" s="77"/>
      <c r="N1020" s="77"/>
      <c r="O1020" s="77"/>
      <c r="P1020" s="77"/>
      <c r="Q1020" s="77"/>
      <c r="R1020" s="77"/>
      <c r="S1020" s="77"/>
      <c r="T1020" s="77"/>
      <c r="U1020" s="77"/>
      <c r="V1020" s="77"/>
      <c r="W1020" s="77"/>
      <c r="X1020" s="77"/>
      <c r="Y1020" s="77"/>
      <c r="Z1020" s="77"/>
    </row>
    <row r="1021" ht="15.75" customHeight="1">
      <c r="A1021" s="2"/>
      <c r="B1021" s="89"/>
      <c r="C1021" s="89"/>
      <c r="D1021" s="18">
        <f t="shared" si="265"/>
        <v>0</v>
      </c>
      <c r="E1021" s="18">
        <f>B1021*A1011</f>
        <v>0</v>
      </c>
      <c r="F1021" s="18">
        <f t="shared" si="266"/>
        <v>0</v>
      </c>
      <c r="G1021" s="142"/>
      <c r="H1021" s="18"/>
      <c r="I1021" s="89">
        <f t="shared" si="267"/>
        <v>0</v>
      </c>
      <c r="J1021" s="116"/>
      <c r="K1021" s="3">
        <f t="shared" si="268"/>
        <v>0</v>
      </c>
      <c r="L1021" s="3"/>
      <c r="M1021" s="77"/>
      <c r="N1021" s="77"/>
      <c r="O1021" s="77"/>
      <c r="P1021" s="77"/>
      <c r="Q1021" s="77"/>
      <c r="R1021" s="77"/>
      <c r="S1021" s="77"/>
      <c r="T1021" s="77"/>
      <c r="U1021" s="77"/>
      <c r="V1021" s="77"/>
      <c r="W1021" s="77"/>
      <c r="X1021" s="77"/>
      <c r="Y1021" s="77"/>
      <c r="Z1021" s="77"/>
    </row>
    <row r="1022" ht="15.75" customHeight="1">
      <c r="A1022" s="1"/>
      <c r="B1022" s="89"/>
      <c r="C1022" s="89"/>
      <c r="D1022" s="18">
        <f t="shared" si="265"/>
        <v>0</v>
      </c>
      <c r="E1022" s="18">
        <f>B1022*A1011</f>
        <v>0</v>
      </c>
      <c r="F1022" s="18">
        <f t="shared" si="266"/>
        <v>0</v>
      </c>
      <c r="G1022" s="142"/>
      <c r="H1022" s="18"/>
      <c r="I1022" s="89">
        <f t="shared" si="267"/>
        <v>0</v>
      </c>
      <c r="J1022" s="116"/>
      <c r="K1022" s="3">
        <f t="shared" si="268"/>
        <v>0</v>
      </c>
      <c r="L1022" s="3"/>
      <c r="M1022" s="77"/>
      <c r="N1022" s="77"/>
      <c r="O1022" s="77"/>
      <c r="P1022" s="77"/>
      <c r="Q1022" s="77"/>
      <c r="R1022" s="77"/>
      <c r="S1022" s="77"/>
      <c r="T1022" s="77"/>
      <c r="U1022" s="77"/>
      <c r="V1022" s="77"/>
      <c r="W1022" s="77"/>
      <c r="X1022" s="77"/>
      <c r="Y1022" s="77"/>
      <c r="Z1022" s="77"/>
    </row>
    <row r="1023" ht="15.75" customHeight="1">
      <c r="A1023" s="1"/>
      <c r="B1023" s="89"/>
      <c r="C1023" s="89"/>
      <c r="D1023" s="18">
        <f t="shared" si="265"/>
        <v>0</v>
      </c>
      <c r="E1023" s="18">
        <f>B1023*A1011</f>
        <v>0</v>
      </c>
      <c r="F1023" s="18">
        <f t="shared" si="266"/>
        <v>0</v>
      </c>
      <c r="G1023" s="142"/>
      <c r="H1023" s="18"/>
      <c r="I1023" s="89">
        <f t="shared" si="267"/>
        <v>0</v>
      </c>
      <c r="J1023" s="116"/>
      <c r="K1023" s="3">
        <f t="shared" si="268"/>
        <v>0</v>
      </c>
      <c r="L1023" s="3"/>
      <c r="M1023" s="77"/>
      <c r="N1023" s="77"/>
      <c r="O1023" s="77"/>
      <c r="P1023" s="77"/>
      <c r="Q1023" s="77"/>
      <c r="R1023" s="77"/>
      <c r="S1023" s="77"/>
      <c r="T1023" s="77"/>
      <c r="U1023" s="77"/>
      <c r="V1023" s="77"/>
      <c r="W1023" s="77"/>
      <c r="X1023" s="77"/>
      <c r="Y1023" s="77"/>
      <c r="Z1023" s="77"/>
    </row>
    <row r="1024" ht="15.75" customHeight="1">
      <c r="A1024" s="31"/>
      <c r="B1024" s="89"/>
      <c r="C1024" s="89"/>
      <c r="D1024" s="95">
        <f t="shared" si="265"/>
        <v>0</v>
      </c>
      <c r="E1024" s="95">
        <f>B1024*A1011</f>
        <v>0</v>
      </c>
      <c r="F1024" s="18">
        <f t="shared" si="266"/>
        <v>0</v>
      </c>
      <c r="G1024" s="87"/>
      <c r="H1024" s="18"/>
      <c r="I1024" s="89">
        <f t="shared" si="267"/>
        <v>0</v>
      </c>
      <c r="J1024" s="118"/>
      <c r="K1024" s="3">
        <f t="shared" si="268"/>
        <v>0</v>
      </c>
      <c r="L1024" s="3"/>
      <c r="M1024" s="77"/>
      <c r="N1024" s="77"/>
      <c r="O1024" s="77"/>
      <c r="P1024" s="77"/>
      <c r="Q1024" s="77"/>
      <c r="R1024" s="77"/>
      <c r="S1024" s="77"/>
      <c r="T1024" s="77"/>
      <c r="U1024" s="77"/>
      <c r="V1024" s="77"/>
      <c r="W1024" s="77"/>
      <c r="X1024" s="77"/>
      <c r="Y1024" s="77"/>
      <c r="Z1024" s="77"/>
    </row>
    <row r="1025" ht="15.75" customHeight="1">
      <c r="A1025" s="31"/>
      <c r="B1025" s="89"/>
      <c r="C1025" s="89"/>
      <c r="D1025" s="18">
        <f t="shared" si="265"/>
        <v>0</v>
      </c>
      <c r="E1025" s="18">
        <f>B1025*A1011</f>
        <v>0</v>
      </c>
      <c r="F1025" s="18">
        <f t="shared" si="266"/>
        <v>0</v>
      </c>
      <c r="G1025" s="143">
        <f>F1027/A1011</f>
        <v>0</v>
      </c>
      <c r="H1025" s="18"/>
      <c r="I1025" s="89">
        <f t="shared" si="267"/>
        <v>0</v>
      </c>
      <c r="J1025" s="3"/>
      <c r="K1025" s="3">
        <f t="shared" si="268"/>
        <v>0</v>
      </c>
      <c r="L1025" s="3"/>
      <c r="M1025" s="77"/>
      <c r="N1025" s="77"/>
      <c r="O1025" s="77"/>
      <c r="P1025" s="77"/>
      <c r="Q1025" s="77"/>
      <c r="R1025" s="77"/>
      <c r="S1025" s="77"/>
      <c r="T1025" s="77"/>
      <c r="U1025" s="77"/>
      <c r="V1025" s="77"/>
      <c r="W1025" s="77"/>
      <c r="X1025" s="77"/>
      <c r="Y1025" s="77"/>
      <c r="Z1025" s="77"/>
    </row>
    <row r="1026" ht="15.75" customHeight="1">
      <c r="A1026" s="31"/>
      <c r="B1026" s="89"/>
      <c r="C1026" s="89"/>
      <c r="D1026" s="18">
        <f t="shared" si="265"/>
        <v>0</v>
      </c>
      <c r="E1026" s="18">
        <f>B1026*A1011</f>
        <v>0</v>
      </c>
      <c r="F1026" s="18">
        <f t="shared" si="266"/>
        <v>0</v>
      </c>
      <c r="G1026" s="142"/>
      <c r="H1026" s="18"/>
      <c r="I1026" s="89">
        <f t="shared" si="267"/>
        <v>0</v>
      </c>
      <c r="J1026" s="3"/>
      <c r="K1026" s="3">
        <f t="shared" si="268"/>
        <v>0</v>
      </c>
      <c r="L1026" s="3"/>
      <c r="M1026" s="77"/>
      <c r="N1026" s="77"/>
      <c r="O1026" s="77"/>
      <c r="P1026" s="77"/>
      <c r="Q1026" s="77"/>
      <c r="R1026" s="77"/>
      <c r="S1026" s="77"/>
      <c r="T1026" s="77"/>
      <c r="U1026" s="77"/>
      <c r="V1026" s="77"/>
      <c r="W1026" s="77"/>
      <c r="X1026" s="77"/>
      <c r="Y1026" s="77"/>
      <c r="Z1026" s="77"/>
    </row>
    <row r="1027" ht="15.75" customHeight="1">
      <c r="A1027" s="4" t="s">
        <v>495</v>
      </c>
      <c r="B1027" s="97">
        <f>SUM(B1013:B1026)</f>
        <v>0</v>
      </c>
      <c r="C1027" s="96"/>
      <c r="D1027" s="97">
        <f t="shared" ref="D1027:F1027" si="269">SUM(D1013:D1026)</f>
        <v>0</v>
      </c>
      <c r="E1027" s="97">
        <f t="shared" si="269"/>
        <v>0</v>
      </c>
      <c r="F1027" s="97">
        <f t="shared" si="269"/>
        <v>0</v>
      </c>
      <c r="G1027" s="87"/>
      <c r="H1027" s="96"/>
      <c r="I1027" s="97">
        <f t="shared" ref="I1027:L1027" si="270">SUM(I1013:I1026)</f>
        <v>0</v>
      </c>
      <c r="J1027" s="98">
        <f t="shared" si="270"/>
        <v>0</v>
      </c>
      <c r="K1027" s="98">
        <f t="shared" si="270"/>
        <v>0</v>
      </c>
      <c r="L1027" s="98">
        <f t="shared" si="270"/>
        <v>0</v>
      </c>
      <c r="M1027" s="77"/>
      <c r="N1027" s="77"/>
      <c r="O1027" s="77"/>
      <c r="P1027" s="77"/>
      <c r="Q1027" s="77"/>
      <c r="R1027" s="77"/>
      <c r="S1027" s="77"/>
      <c r="T1027" s="77"/>
      <c r="U1027" s="77"/>
      <c r="V1027" s="77"/>
      <c r="W1027" s="77"/>
      <c r="X1027" s="77"/>
      <c r="Y1027" s="77"/>
      <c r="Z1027" s="77"/>
    </row>
    <row r="1028" ht="15.75" customHeight="1">
      <c r="A1028" s="8"/>
      <c r="B1028" s="100"/>
      <c r="C1028" s="100"/>
      <c r="D1028" s="100"/>
      <c r="E1028" s="100"/>
      <c r="F1028" s="100"/>
      <c r="G1028" s="100"/>
      <c r="H1028" s="100"/>
      <c r="I1028" s="101" t="s">
        <v>496</v>
      </c>
      <c r="J1028" s="100"/>
      <c r="K1028" s="100"/>
      <c r="L1028" s="101" t="s">
        <v>497</v>
      </c>
      <c r="M1028" s="77"/>
      <c r="N1028" s="77"/>
      <c r="O1028" s="77"/>
      <c r="P1028" s="77"/>
      <c r="Q1028" s="77"/>
      <c r="R1028" s="77"/>
      <c r="S1028" s="77"/>
      <c r="T1028" s="77"/>
      <c r="U1028" s="77"/>
      <c r="V1028" s="77"/>
      <c r="W1028" s="77"/>
      <c r="X1028" s="77"/>
      <c r="Y1028" s="77"/>
      <c r="Z1028" s="77"/>
    </row>
    <row r="1029" ht="15.75" customHeight="1">
      <c r="A1029" s="8"/>
      <c r="B1029" s="100"/>
      <c r="C1029" s="100"/>
      <c r="D1029" s="100"/>
      <c r="E1029" s="100"/>
      <c r="F1029" s="100"/>
      <c r="G1029" s="100"/>
      <c r="H1029" s="100"/>
      <c r="I1029" s="104">
        <f>G1025*A1011</f>
        <v>0</v>
      </c>
      <c r="J1029" s="100"/>
      <c r="K1029" s="100"/>
      <c r="L1029" s="104"/>
      <c r="M1029" s="77"/>
      <c r="N1029" s="77"/>
      <c r="O1029" s="77"/>
      <c r="P1029" s="77"/>
      <c r="Q1029" s="77"/>
      <c r="R1029" s="77"/>
      <c r="S1029" s="77"/>
      <c r="T1029" s="77"/>
      <c r="U1029" s="77"/>
      <c r="V1029" s="77"/>
      <c r="W1029" s="77"/>
      <c r="X1029" s="77"/>
      <c r="Y1029" s="77"/>
      <c r="Z1029" s="77"/>
    </row>
    <row r="1030" ht="15.75" customHeight="1">
      <c r="A1030" s="8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77"/>
      <c r="N1030" s="77"/>
      <c r="O1030" s="77"/>
      <c r="P1030" s="77"/>
      <c r="Q1030" s="77"/>
      <c r="R1030" s="77"/>
      <c r="S1030" s="77"/>
      <c r="T1030" s="77"/>
      <c r="U1030" s="77"/>
      <c r="V1030" s="77"/>
      <c r="W1030" s="77"/>
      <c r="X1030" s="77"/>
      <c r="Y1030" s="77"/>
      <c r="Z1030" s="77"/>
    </row>
    <row r="1031" ht="15.75" customHeight="1">
      <c r="A1031" s="8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77"/>
      <c r="N1031" s="77"/>
      <c r="O1031" s="77"/>
      <c r="P1031" s="77"/>
      <c r="Q1031" s="77"/>
      <c r="R1031" s="77"/>
      <c r="S1031" s="77"/>
      <c r="T1031" s="77"/>
      <c r="U1031" s="77"/>
      <c r="V1031" s="77"/>
      <c r="W1031" s="77"/>
      <c r="X1031" s="77"/>
      <c r="Y1031" s="77"/>
      <c r="Z1031" s="77"/>
    </row>
    <row r="1032" ht="15.75" customHeight="1">
      <c r="A1032" s="78" t="s">
        <v>478</v>
      </c>
      <c r="B1032" s="79" t="s">
        <v>479</v>
      </c>
      <c r="C1032" s="75"/>
      <c r="D1032" s="76"/>
      <c r="E1032" s="80" t="s">
        <v>480</v>
      </c>
      <c r="F1032" s="75"/>
      <c r="G1032" s="76"/>
      <c r="H1032" s="79" t="s">
        <v>481</v>
      </c>
      <c r="I1032" s="75"/>
      <c r="J1032" s="75"/>
      <c r="K1032" s="75"/>
      <c r="L1032" s="76"/>
      <c r="M1032" s="77"/>
      <c r="N1032" s="77"/>
      <c r="O1032" s="77"/>
      <c r="P1032" s="77"/>
      <c r="Q1032" s="77"/>
      <c r="R1032" s="77"/>
      <c r="S1032" s="77"/>
      <c r="T1032" s="77"/>
      <c r="U1032" s="77"/>
      <c r="V1032" s="77"/>
      <c r="W1032" s="77"/>
      <c r="X1032" s="77"/>
      <c r="Y1032" s="77"/>
      <c r="Z1032" s="77"/>
    </row>
    <row r="1033" ht="15.75" customHeight="1">
      <c r="A1033" s="177">
        <v>4.0</v>
      </c>
      <c r="B1033" s="82" t="s">
        <v>482</v>
      </c>
      <c r="C1033" s="82" t="s">
        <v>483</v>
      </c>
      <c r="D1033" s="82" t="s">
        <v>484</v>
      </c>
      <c r="E1033" s="82" t="s">
        <v>485</v>
      </c>
      <c r="F1033" s="82" t="s">
        <v>484</v>
      </c>
      <c r="G1033" s="82" t="s">
        <v>524</v>
      </c>
      <c r="H1033" s="82" t="s">
        <v>486</v>
      </c>
      <c r="I1033" s="82" t="s">
        <v>487</v>
      </c>
      <c r="J1033" s="147" t="s">
        <v>488</v>
      </c>
      <c r="K1033" s="85" t="s">
        <v>489</v>
      </c>
      <c r="L1033" s="85" t="s">
        <v>490</v>
      </c>
      <c r="M1033" s="77"/>
      <c r="N1033" s="77"/>
      <c r="O1033" s="77"/>
      <c r="P1033" s="77"/>
      <c r="Q1033" s="77"/>
      <c r="R1033" s="77"/>
      <c r="S1033" s="77"/>
      <c r="T1033" s="77"/>
      <c r="U1033" s="77"/>
      <c r="V1033" s="77"/>
      <c r="W1033" s="77"/>
      <c r="X1033" s="77"/>
      <c r="Y1033" s="77"/>
      <c r="Z1033" s="77"/>
    </row>
    <row r="1034" ht="15.75" customHeight="1">
      <c r="A1034" s="86" t="s">
        <v>491</v>
      </c>
      <c r="B1034" s="87"/>
      <c r="C1034" s="87"/>
      <c r="D1034" s="87"/>
      <c r="E1034" s="87"/>
      <c r="F1034" s="87"/>
      <c r="G1034" s="87"/>
      <c r="H1034" s="87"/>
      <c r="I1034" s="87"/>
      <c r="J1034" s="115"/>
      <c r="K1034" s="87"/>
      <c r="L1034" s="87"/>
      <c r="M1034" s="77"/>
      <c r="N1034" s="77"/>
      <c r="O1034" s="77"/>
      <c r="P1034" s="77"/>
      <c r="Q1034" s="77"/>
      <c r="R1034" s="77"/>
      <c r="S1034" s="77"/>
      <c r="T1034" s="77"/>
      <c r="U1034" s="77"/>
      <c r="V1034" s="77"/>
      <c r="W1034" s="77"/>
      <c r="X1034" s="77"/>
      <c r="Y1034" s="77"/>
      <c r="Z1034" s="77"/>
    </row>
    <row r="1035" ht="15.75" customHeight="1">
      <c r="A1035" s="2"/>
      <c r="B1035" s="89"/>
      <c r="C1035" s="89"/>
      <c r="D1035" s="18">
        <f t="shared" ref="D1035:D1048" si="271">C1035*B1035</f>
        <v>0</v>
      </c>
      <c r="E1035" s="18">
        <f>B1035*A1033</f>
        <v>0</v>
      </c>
      <c r="F1035" s="18">
        <f t="shared" ref="F1035:F1048" si="272">E1035*C1035</f>
        <v>0</v>
      </c>
      <c r="G1035" s="140">
        <v>0.0</v>
      </c>
      <c r="H1035" s="18"/>
      <c r="I1035" s="89">
        <f t="shared" ref="I1035:I1048" si="273">H1035*E1035</f>
        <v>0</v>
      </c>
      <c r="J1035" s="116"/>
      <c r="K1035" s="3">
        <f t="shared" ref="K1035:K1048" si="274">J1035*I1035</f>
        <v>0</v>
      </c>
      <c r="L1035" s="3"/>
      <c r="M1035" s="77"/>
      <c r="N1035" s="77"/>
      <c r="O1035" s="77"/>
      <c r="P1035" s="77"/>
      <c r="Q1035" s="77"/>
      <c r="R1035" s="77"/>
      <c r="S1035" s="77"/>
      <c r="T1035" s="77"/>
      <c r="U1035" s="77"/>
      <c r="V1035" s="77"/>
      <c r="W1035" s="77"/>
      <c r="X1035" s="77"/>
      <c r="Y1035" s="77"/>
      <c r="Z1035" s="77"/>
    </row>
    <row r="1036" ht="15.75" customHeight="1">
      <c r="A1036" s="2"/>
      <c r="B1036" s="89"/>
      <c r="C1036" s="89"/>
      <c r="D1036" s="18">
        <f t="shared" si="271"/>
        <v>0</v>
      </c>
      <c r="E1036" s="18">
        <f>B1036*A1033</f>
        <v>0</v>
      </c>
      <c r="F1036" s="18">
        <f t="shared" si="272"/>
        <v>0</v>
      </c>
      <c r="G1036" s="87"/>
      <c r="H1036" s="18"/>
      <c r="I1036" s="89">
        <f t="shared" si="273"/>
        <v>0</v>
      </c>
      <c r="J1036" s="116"/>
      <c r="K1036" s="3">
        <f t="shared" si="274"/>
        <v>0</v>
      </c>
      <c r="L1036" s="3"/>
      <c r="M1036" s="77"/>
      <c r="N1036" s="77"/>
      <c r="O1036" s="77"/>
      <c r="P1036" s="77"/>
      <c r="Q1036" s="77"/>
      <c r="R1036" s="77"/>
      <c r="S1036" s="77"/>
      <c r="T1036" s="77"/>
      <c r="U1036" s="77"/>
      <c r="V1036" s="77"/>
      <c r="W1036" s="77"/>
      <c r="X1036" s="77"/>
      <c r="Y1036" s="77"/>
      <c r="Z1036" s="77"/>
    </row>
    <row r="1037" ht="15.75" customHeight="1">
      <c r="A1037" s="2"/>
      <c r="B1037" s="18"/>
      <c r="C1037" s="18"/>
      <c r="D1037" s="18">
        <f t="shared" si="271"/>
        <v>0</v>
      </c>
      <c r="E1037" s="18">
        <f>B1037*A1033</f>
        <v>0</v>
      </c>
      <c r="F1037" s="18">
        <f t="shared" si="272"/>
        <v>0</v>
      </c>
      <c r="G1037" s="148" t="s">
        <v>527</v>
      </c>
      <c r="H1037" s="18"/>
      <c r="I1037" s="89">
        <f t="shared" si="273"/>
        <v>0</v>
      </c>
      <c r="J1037" s="116"/>
      <c r="K1037" s="3">
        <f t="shared" si="274"/>
        <v>0</v>
      </c>
      <c r="L1037" s="3"/>
      <c r="M1037" s="77"/>
      <c r="N1037" s="77"/>
      <c r="O1037" s="77"/>
      <c r="P1037" s="77"/>
      <c r="Q1037" s="77"/>
      <c r="R1037" s="77"/>
      <c r="S1037" s="77"/>
      <c r="T1037" s="77"/>
      <c r="U1037" s="77"/>
      <c r="V1037" s="77"/>
      <c r="W1037" s="77"/>
      <c r="X1037" s="77"/>
      <c r="Y1037" s="77"/>
      <c r="Z1037" s="77"/>
    </row>
    <row r="1038" ht="15.75" customHeight="1">
      <c r="A1038" s="2"/>
      <c r="B1038" s="18"/>
      <c r="C1038" s="18"/>
      <c r="D1038" s="18">
        <f t="shared" si="271"/>
        <v>0</v>
      </c>
      <c r="E1038" s="18">
        <f>B1038*A1033</f>
        <v>0</v>
      </c>
      <c r="F1038" s="18">
        <f t="shared" si="272"/>
        <v>0</v>
      </c>
      <c r="G1038" s="142"/>
      <c r="H1038" s="18"/>
      <c r="I1038" s="89">
        <f t="shared" si="273"/>
        <v>0</v>
      </c>
      <c r="J1038" s="116"/>
      <c r="K1038" s="3">
        <f t="shared" si="274"/>
        <v>0</v>
      </c>
      <c r="L1038" s="3"/>
      <c r="M1038" s="77"/>
      <c r="N1038" s="77"/>
      <c r="O1038" s="77"/>
      <c r="P1038" s="77"/>
      <c r="Q1038" s="77"/>
      <c r="R1038" s="77"/>
      <c r="S1038" s="77"/>
      <c r="T1038" s="77"/>
      <c r="U1038" s="77"/>
      <c r="V1038" s="77"/>
      <c r="W1038" s="77"/>
      <c r="X1038" s="77"/>
      <c r="Y1038" s="77"/>
      <c r="Z1038" s="77"/>
    </row>
    <row r="1039" ht="15.75" customHeight="1">
      <c r="A1039" s="2"/>
      <c r="B1039" s="18"/>
      <c r="C1039" s="18"/>
      <c r="D1039" s="18">
        <f t="shared" si="271"/>
        <v>0</v>
      </c>
      <c r="E1039" s="18">
        <f>B1039*A1033</f>
        <v>0</v>
      </c>
      <c r="F1039" s="18">
        <f t="shared" si="272"/>
        <v>0</v>
      </c>
      <c r="G1039" s="142"/>
      <c r="H1039" s="18"/>
      <c r="I1039" s="89">
        <f t="shared" si="273"/>
        <v>0</v>
      </c>
      <c r="J1039" s="116"/>
      <c r="K1039" s="3">
        <f t="shared" si="274"/>
        <v>0</v>
      </c>
      <c r="L1039" s="3"/>
      <c r="M1039" s="77"/>
      <c r="N1039" s="77"/>
      <c r="O1039" s="77"/>
      <c r="P1039" s="77"/>
      <c r="Q1039" s="77"/>
      <c r="R1039" s="77"/>
      <c r="S1039" s="77"/>
      <c r="T1039" s="77"/>
      <c r="U1039" s="77"/>
      <c r="V1039" s="77"/>
      <c r="W1039" s="77"/>
      <c r="X1039" s="77"/>
      <c r="Y1039" s="77"/>
      <c r="Z1039" s="77"/>
    </row>
    <row r="1040" ht="15.75" customHeight="1">
      <c r="A1040" s="2"/>
      <c r="B1040" s="18"/>
      <c r="C1040" s="18"/>
      <c r="D1040" s="18">
        <f t="shared" si="271"/>
        <v>0</v>
      </c>
      <c r="E1040" s="18">
        <f>B1040*A1033</f>
        <v>0</v>
      </c>
      <c r="F1040" s="18">
        <f t="shared" si="272"/>
        <v>0</v>
      </c>
      <c r="G1040" s="87"/>
      <c r="H1040" s="18"/>
      <c r="I1040" s="89">
        <f t="shared" si="273"/>
        <v>0</v>
      </c>
      <c r="J1040" s="116"/>
      <c r="K1040" s="3">
        <f t="shared" si="274"/>
        <v>0</v>
      </c>
      <c r="L1040" s="3"/>
      <c r="M1040" s="77"/>
      <c r="N1040" s="77"/>
      <c r="O1040" s="77"/>
      <c r="P1040" s="77"/>
      <c r="Q1040" s="77"/>
      <c r="R1040" s="77"/>
      <c r="S1040" s="77"/>
      <c r="T1040" s="77"/>
      <c r="U1040" s="77"/>
      <c r="V1040" s="77"/>
      <c r="W1040" s="77"/>
      <c r="X1040" s="77"/>
      <c r="Y1040" s="77"/>
      <c r="Z1040" s="77"/>
    </row>
    <row r="1041" ht="15.75" customHeight="1">
      <c r="A1041" s="2"/>
      <c r="B1041" s="18"/>
      <c r="C1041" s="18"/>
      <c r="D1041" s="18">
        <f t="shared" si="271"/>
        <v>0</v>
      </c>
      <c r="E1041" s="18">
        <f>B1041*A1033</f>
        <v>0</v>
      </c>
      <c r="F1041" s="18">
        <f t="shared" si="272"/>
        <v>0</v>
      </c>
      <c r="G1041" s="59"/>
      <c r="H1041" s="18"/>
      <c r="I1041" s="89">
        <f t="shared" si="273"/>
        <v>0</v>
      </c>
      <c r="J1041" s="116"/>
      <c r="K1041" s="3">
        <f t="shared" si="274"/>
        <v>0</v>
      </c>
      <c r="L1041" s="3"/>
      <c r="M1041" s="77"/>
      <c r="N1041" s="77"/>
      <c r="O1041" s="77"/>
      <c r="P1041" s="77"/>
      <c r="Q1041" s="77"/>
      <c r="R1041" s="77"/>
      <c r="S1041" s="77"/>
      <c r="T1041" s="77"/>
      <c r="U1041" s="77"/>
      <c r="V1041" s="77"/>
      <c r="W1041" s="77"/>
      <c r="X1041" s="77"/>
      <c r="Y1041" s="77"/>
      <c r="Z1041" s="77"/>
    </row>
    <row r="1042" ht="15.75" customHeight="1">
      <c r="A1042" s="2"/>
      <c r="B1042" s="89"/>
      <c r="C1042" s="89"/>
      <c r="D1042" s="18">
        <f t="shared" si="271"/>
        <v>0</v>
      </c>
      <c r="E1042" s="18">
        <f>B1042*A1033</f>
        <v>0</v>
      </c>
      <c r="F1042" s="18">
        <f t="shared" si="272"/>
        <v>0</v>
      </c>
      <c r="G1042" s="148" t="s">
        <v>528</v>
      </c>
      <c r="H1042" s="18"/>
      <c r="I1042" s="89">
        <f t="shared" si="273"/>
        <v>0</v>
      </c>
      <c r="J1042" s="116"/>
      <c r="K1042" s="3">
        <f t="shared" si="274"/>
        <v>0</v>
      </c>
      <c r="L1042" s="3"/>
      <c r="M1042" s="77"/>
      <c r="N1042" s="77"/>
      <c r="O1042" s="77"/>
      <c r="P1042" s="77"/>
      <c r="Q1042" s="77"/>
      <c r="R1042" s="77"/>
      <c r="S1042" s="77"/>
      <c r="T1042" s="77"/>
      <c r="U1042" s="77"/>
      <c r="V1042" s="77"/>
      <c r="W1042" s="77"/>
      <c r="X1042" s="77"/>
      <c r="Y1042" s="77"/>
      <c r="Z1042" s="77"/>
    </row>
    <row r="1043" ht="15.75" customHeight="1">
      <c r="A1043" s="2"/>
      <c r="B1043" s="89"/>
      <c r="C1043" s="89"/>
      <c r="D1043" s="18">
        <f t="shared" si="271"/>
        <v>0</v>
      </c>
      <c r="E1043" s="18">
        <f>B1043*A1033</f>
        <v>0</v>
      </c>
      <c r="F1043" s="18">
        <f t="shared" si="272"/>
        <v>0</v>
      </c>
      <c r="G1043" s="142"/>
      <c r="H1043" s="18"/>
      <c r="I1043" s="89">
        <f t="shared" si="273"/>
        <v>0</v>
      </c>
      <c r="J1043" s="116"/>
      <c r="K1043" s="3">
        <f t="shared" si="274"/>
        <v>0</v>
      </c>
      <c r="L1043" s="3"/>
      <c r="M1043" s="77"/>
      <c r="N1043" s="77"/>
      <c r="O1043" s="77"/>
      <c r="P1043" s="77"/>
      <c r="Q1043" s="77"/>
      <c r="R1043" s="77"/>
      <c r="S1043" s="77"/>
      <c r="T1043" s="77"/>
      <c r="U1043" s="77"/>
      <c r="V1043" s="77"/>
      <c r="W1043" s="77"/>
      <c r="X1043" s="77"/>
      <c r="Y1043" s="77"/>
      <c r="Z1043" s="77"/>
    </row>
    <row r="1044" ht="15.75" customHeight="1">
      <c r="A1044" s="1"/>
      <c r="B1044" s="89"/>
      <c r="C1044" s="89"/>
      <c r="D1044" s="18">
        <f t="shared" si="271"/>
        <v>0</v>
      </c>
      <c r="E1044" s="18">
        <f>B1044*A1033</f>
        <v>0</v>
      </c>
      <c r="F1044" s="18">
        <f t="shared" si="272"/>
        <v>0</v>
      </c>
      <c r="G1044" s="142"/>
      <c r="H1044" s="18"/>
      <c r="I1044" s="89">
        <f t="shared" si="273"/>
        <v>0</v>
      </c>
      <c r="J1044" s="116"/>
      <c r="K1044" s="3">
        <f t="shared" si="274"/>
        <v>0</v>
      </c>
      <c r="L1044" s="3"/>
      <c r="M1044" s="77"/>
      <c r="N1044" s="77"/>
      <c r="O1044" s="77"/>
      <c r="P1044" s="77"/>
      <c r="Q1044" s="77"/>
      <c r="R1044" s="77"/>
      <c r="S1044" s="77"/>
      <c r="T1044" s="77"/>
      <c r="U1044" s="77"/>
      <c r="V1044" s="77"/>
      <c r="W1044" s="77"/>
      <c r="X1044" s="77"/>
      <c r="Y1044" s="77"/>
      <c r="Z1044" s="77"/>
    </row>
    <row r="1045" ht="15.75" customHeight="1">
      <c r="A1045" s="1"/>
      <c r="B1045" s="89"/>
      <c r="C1045" s="89"/>
      <c r="D1045" s="18">
        <f t="shared" si="271"/>
        <v>0</v>
      </c>
      <c r="E1045" s="18">
        <f>B1045*A1033</f>
        <v>0</v>
      </c>
      <c r="F1045" s="18">
        <f t="shared" si="272"/>
        <v>0</v>
      </c>
      <c r="G1045" s="142"/>
      <c r="H1045" s="18"/>
      <c r="I1045" s="89">
        <f t="shared" si="273"/>
        <v>0</v>
      </c>
      <c r="J1045" s="116"/>
      <c r="K1045" s="3">
        <f t="shared" si="274"/>
        <v>0</v>
      </c>
      <c r="L1045" s="3"/>
      <c r="M1045" s="77"/>
      <c r="N1045" s="77"/>
      <c r="O1045" s="77"/>
      <c r="P1045" s="77"/>
      <c r="Q1045" s="77"/>
      <c r="R1045" s="77"/>
      <c r="S1045" s="77"/>
      <c r="T1045" s="77"/>
      <c r="U1045" s="77"/>
      <c r="V1045" s="77"/>
      <c r="W1045" s="77"/>
      <c r="X1045" s="77"/>
      <c r="Y1045" s="77"/>
      <c r="Z1045" s="77"/>
    </row>
    <row r="1046" ht="15.75" customHeight="1">
      <c r="A1046" s="31"/>
      <c r="B1046" s="89"/>
      <c r="C1046" s="89"/>
      <c r="D1046" s="95">
        <f t="shared" si="271"/>
        <v>0</v>
      </c>
      <c r="E1046" s="95">
        <f>B1046*A1033</f>
        <v>0</v>
      </c>
      <c r="F1046" s="18">
        <f t="shared" si="272"/>
        <v>0</v>
      </c>
      <c r="G1046" s="87"/>
      <c r="H1046" s="18"/>
      <c r="I1046" s="89">
        <f t="shared" si="273"/>
        <v>0</v>
      </c>
      <c r="J1046" s="118"/>
      <c r="K1046" s="3">
        <f t="shared" si="274"/>
        <v>0</v>
      </c>
      <c r="L1046" s="3"/>
      <c r="M1046" s="77"/>
      <c r="N1046" s="77"/>
      <c r="O1046" s="77"/>
      <c r="P1046" s="77"/>
      <c r="Q1046" s="77"/>
      <c r="R1046" s="77"/>
      <c r="S1046" s="77"/>
      <c r="T1046" s="77"/>
      <c r="U1046" s="77"/>
      <c r="V1046" s="77"/>
      <c r="W1046" s="77"/>
      <c r="X1046" s="77"/>
      <c r="Y1046" s="77"/>
      <c r="Z1046" s="77"/>
    </row>
    <row r="1047" ht="15.75" customHeight="1">
      <c r="A1047" s="31"/>
      <c r="B1047" s="89"/>
      <c r="C1047" s="89"/>
      <c r="D1047" s="18">
        <f t="shared" si="271"/>
        <v>0</v>
      </c>
      <c r="E1047" s="18">
        <f>B1047*A1033</f>
        <v>0</v>
      </c>
      <c r="F1047" s="18">
        <f t="shared" si="272"/>
        <v>0</v>
      </c>
      <c r="G1047" s="143">
        <f>F1049/A1033</f>
        <v>0</v>
      </c>
      <c r="H1047" s="18"/>
      <c r="I1047" s="89">
        <f t="shared" si="273"/>
        <v>0</v>
      </c>
      <c r="J1047" s="3"/>
      <c r="K1047" s="3">
        <f t="shared" si="274"/>
        <v>0</v>
      </c>
      <c r="L1047" s="3"/>
      <c r="M1047" s="77"/>
      <c r="N1047" s="77"/>
      <c r="O1047" s="77"/>
      <c r="P1047" s="77"/>
      <c r="Q1047" s="77"/>
      <c r="R1047" s="77"/>
      <c r="S1047" s="77"/>
      <c r="T1047" s="77"/>
      <c r="U1047" s="77"/>
      <c r="V1047" s="77"/>
      <c r="W1047" s="77"/>
      <c r="X1047" s="77"/>
      <c r="Y1047" s="77"/>
      <c r="Z1047" s="77"/>
    </row>
    <row r="1048" ht="15.75" customHeight="1">
      <c r="A1048" s="31"/>
      <c r="B1048" s="89"/>
      <c r="C1048" s="89"/>
      <c r="D1048" s="18">
        <f t="shared" si="271"/>
        <v>0</v>
      </c>
      <c r="E1048" s="18">
        <f>B1048*A1033</f>
        <v>0</v>
      </c>
      <c r="F1048" s="18">
        <f t="shared" si="272"/>
        <v>0</v>
      </c>
      <c r="G1048" s="142"/>
      <c r="H1048" s="18"/>
      <c r="I1048" s="89">
        <f t="shared" si="273"/>
        <v>0</v>
      </c>
      <c r="J1048" s="3"/>
      <c r="K1048" s="3">
        <f t="shared" si="274"/>
        <v>0</v>
      </c>
      <c r="L1048" s="3"/>
      <c r="M1048" s="77"/>
      <c r="N1048" s="77"/>
      <c r="O1048" s="77"/>
      <c r="P1048" s="77"/>
      <c r="Q1048" s="77"/>
      <c r="R1048" s="77"/>
      <c r="S1048" s="77"/>
      <c r="T1048" s="77"/>
      <c r="U1048" s="77"/>
      <c r="V1048" s="77"/>
      <c r="W1048" s="77"/>
      <c r="X1048" s="77"/>
      <c r="Y1048" s="77"/>
      <c r="Z1048" s="77"/>
    </row>
    <row r="1049" ht="15.75" customHeight="1">
      <c r="A1049" s="4" t="s">
        <v>495</v>
      </c>
      <c r="B1049" s="97">
        <f>SUM(B1035:B1048)</f>
        <v>0</v>
      </c>
      <c r="C1049" s="96"/>
      <c r="D1049" s="97">
        <f t="shared" ref="D1049:F1049" si="275">SUM(D1035:D1048)</f>
        <v>0</v>
      </c>
      <c r="E1049" s="97">
        <f t="shared" si="275"/>
        <v>0</v>
      </c>
      <c r="F1049" s="97">
        <f t="shared" si="275"/>
        <v>0</v>
      </c>
      <c r="G1049" s="87"/>
      <c r="H1049" s="96"/>
      <c r="I1049" s="97">
        <f t="shared" ref="I1049:L1049" si="276">SUM(I1035:I1048)</f>
        <v>0</v>
      </c>
      <c r="J1049" s="98">
        <f t="shared" si="276"/>
        <v>0</v>
      </c>
      <c r="K1049" s="98">
        <f t="shared" si="276"/>
        <v>0</v>
      </c>
      <c r="L1049" s="98">
        <f t="shared" si="276"/>
        <v>0</v>
      </c>
      <c r="M1049" s="77"/>
      <c r="N1049" s="77"/>
      <c r="O1049" s="77"/>
      <c r="P1049" s="77"/>
      <c r="Q1049" s="77"/>
      <c r="R1049" s="77"/>
      <c r="S1049" s="77"/>
      <c r="T1049" s="77"/>
      <c r="U1049" s="77"/>
      <c r="V1049" s="77"/>
      <c r="W1049" s="77"/>
      <c r="X1049" s="77"/>
      <c r="Y1049" s="77"/>
      <c r="Z1049" s="77"/>
    </row>
    <row r="1050" ht="15.75" customHeight="1">
      <c r="A1050" s="8"/>
      <c r="B1050" s="100"/>
      <c r="C1050" s="100"/>
      <c r="D1050" s="100"/>
      <c r="E1050" s="100"/>
      <c r="F1050" s="100"/>
      <c r="G1050" s="100"/>
      <c r="H1050" s="100"/>
      <c r="I1050" s="101" t="s">
        <v>496</v>
      </c>
      <c r="J1050" s="100"/>
      <c r="K1050" s="100"/>
      <c r="L1050" s="101" t="s">
        <v>497</v>
      </c>
      <c r="M1050" s="77"/>
      <c r="N1050" s="77"/>
      <c r="O1050" s="77"/>
      <c r="P1050" s="77"/>
      <c r="Q1050" s="77"/>
      <c r="R1050" s="77"/>
      <c r="S1050" s="77"/>
      <c r="T1050" s="77"/>
      <c r="U1050" s="77"/>
      <c r="V1050" s="77"/>
      <c r="W1050" s="77"/>
      <c r="X1050" s="77"/>
      <c r="Y1050" s="77"/>
      <c r="Z1050" s="77"/>
    </row>
    <row r="1051" ht="15.75" customHeight="1">
      <c r="A1051" s="8"/>
      <c r="B1051" s="100"/>
      <c r="C1051" s="100"/>
      <c r="D1051" s="100"/>
      <c r="E1051" s="100"/>
      <c r="F1051" s="100"/>
      <c r="G1051" s="100"/>
      <c r="H1051" s="100"/>
      <c r="I1051" s="104">
        <f>G1047*A1033</f>
        <v>0</v>
      </c>
      <c r="J1051" s="100"/>
      <c r="K1051" s="100"/>
      <c r="L1051" s="104"/>
      <c r="M1051" s="77"/>
      <c r="N1051" s="77"/>
      <c r="O1051" s="77"/>
      <c r="P1051" s="77"/>
      <c r="Q1051" s="77"/>
      <c r="R1051" s="77"/>
      <c r="S1051" s="77"/>
      <c r="T1051" s="77"/>
      <c r="U1051" s="77"/>
      <c r="V1051" s="77"/>
      <c r="W1051" s="77"/>
      <c r="X1051" s="77"/>
      <c r="Y1051" s="77"/>
      <c r="Z1051" s="77"/>
    </row>
    <row r="1052" ht="15.75" customHeight="1">
      <c r="A1052" s="8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77"/>
      <c r="N1052" s="77"/>
      <c r="O1052" s="77"/>
      <c r="P1052" s="77"/>
      <c r="Q1052" s="77"/>
      <c r="R1052" s="77"/>
      <c r="S1052" s="77"/>
      <c r="T1052" s="77"/>
      <c r="U1052" s="77"/>
      <c r="V1052" s="77"/>
      <c r="W1052" s="77"/>
      <c r="X1052" s="77"/>
      <c r="Y1052" s="77"/>
      <c r="Z1052" s="77"/>
    </row>
    <row r="1053" ht="15.75" customHeight="1">
      <c r="A1053" s="8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77"/>
      <c r="N1053" s="77"/>
      <c r="O1053" s="77"/>
      <c r="P1053" s="77"/>
      <c r="Q1053" s="77"/>
      <c r="R1053" s="77"/>
      <c r="S1053" s="77"/>
      <c r="T1053" s="77"/>
      <c r="U1053" s="77"/>
      <c r="V1053" s="77"/>
      <c r="W1053" s="77"/>
      <c r="X1053" s="77"/>
      <c r="Y1053" s="77"/>
      <c r="Z1053" s="77"/>
    </row>
    <row r="1054" ht="15.75" customHeight="1">
      <c r="A1054" s="66"/>
      <c r="B1054" s="75"/>
      <c r="C1054" s="75"/>
      <c r="D1054" s="75"/>
      <c r="E1054" s="75"/>
      <c r="F1054" s="75"/>
      <c r="G1054" s="75"/>
      <c r="H1054" s="75"/>
      <c r="I1054" s="75"/>
      <c r="J1054" s="75"/>
      <c r="K1054" s="75"/>
      <c r="L1054" s="76"/>
      <c r="M1054" s="77"/>
      <c r="N1054" s="77"/>
      <c r="O1054" s="77"/>
      <c r="P1054" s="77"/>
      <c r="Q1054" s="77"/>
      <c r="R1054" s="77"/>
      <c r="S1054" s="77"/>
      <c r="T1054" s="77"/>
      <c r="U1054" s="77"/>
      <c r="V1054" s="77"/>
      <c r="W1054" s="77"/>
      <c r="X1054" s="77"/>
      <c r="Y1054" s="77"/>
      <c r="Z1054" s="77"/>
    </row>
    <row r="1055" ht="15.75" customHeight="1">
      <c r="A1055" s="78" t="s">
        <v>478</v>
      </c>
      <c r="B1055" s="79" t="s">
        <v>479</v>
      </c>
      <c r="C1055" s="75"/>
      <c r="D1055" s="76"/>
      <c r="E1055" s="80" t="s">
        <v>480</v>
      </c>
      <c r="F1055" s="75"/>
      <c r="G1055" s="76"/>
      <c r="H1055" s="79" t="s">
        <v>481</v>
      </c>
      <c r="I1055" s="75"/>
      <c r="J1055" s="75"/>
      <c r="K1055" s="75"/>
      <c r="L1055" s="76"/>
      <c r="M1055" s="77"/>
      <c r="N1055" s="77"/>
      <c r="O1055" s="77"/>
      <c r="P1055" s="77"/>
      <c r="Q1055" s="77"/>
      <c r="R1055" s="77"/>
      <c r="S1055" s="77"/>
      <c r="T1055" s="77"/>
      <c r="U1055" s="77"/>
      <c r="V1055" s="77"/>
      <c r="W1055" s="77"/>
      <c r="X1055" s="77"/>
      <c r="Y1055" s="77"/>
      <c r="Z1055" s="77"/>
    </row>
    <row r="1056" ht="15.75" customHeight="1">
      <c r="A1056" s="177">
        <v>4.0</v>
      </c>
      <c r="B1056" s="82" t="s">
        <v>482</v>
      </c>
      <c r="C1056" s="82" t="s">
        <v>483</v>
      </c>
      <c r="D1056" s="82" t="s">
        <v>484</v>
      </c>
      <c r="E1056" s="82" t="s">
        <v>485</v>
      </c>
      <c r="F1056" s="82" t="s">
        <v>484</v>
      </c>
      <c r="G1056" s="82" t="s">
        <v>524</v>
      </c>
      <c r="H1056" s="82" t="s">
        <v>486</v>
      </c>
      <c r="I1056" s="82" t="s">
        <v>487</v>
      </c>
      <c r="J1056" s="147" t="s">
        <v>488</v>
      </c>
      <c r="K1056" s="85" t="s">
        <v>489</v>
      </c>
      <c r="L1056" s="85" t="s">
        <v>490</v>
      </c>
      <c r="M1056" s="77"/>
      <c r="N1056" s="77"/>
      <c r="O1056" s="77"/>
      <c r="P1056" s="77"/>
      <c r="Q1056" s="77"/>
      <c r="R1056" s="77"/>
      <c r="S1056" s="77"/>
      <c r="T1056" s="77"/>
      <c r="U1056" s="77"/>
      <c r="V1056" s="77"/>
      <c r="W1056" s="77"/>
      <c r="X1056" s="77"/>
      <c r="Y1056" s="77"/>
      <c r="Z1056" s="77"/>
    </row>
    <row r="1057" ht="15.75" customHeight="1">
      <c r="A1057" s="86" t="s">
        <v>491</v>
      </c>
      <c r="B1057" s="87"/>
      <c r="C1057" s="87"/>
      <c r="D1057" s="87"/>
      <c r="E1057" s="87"/>
      <c r="F1057" s="87"/>
      <c r="G1057" s="87"/>
      <c r="H1057" s="87"/>
      <c r="I1057" s="87"/>
      <c r="J1057" s="115"/>
      <c r="K1057" s="87"/>
      <c r="L1057" s="87"/>
      <c r="M1057" s="77"/>
      <c r="N1057" s="77"/>
      <c r="O1057" s="77"/>
      <c r="P1057" s="77"/>
      <c r="Q1057" s="77"/>
      <c r="R1057" s="77"/>
      <c r="S1057" s="77"/>
      <c r="T1057" s="77"/>
      <c r="U1057" s="77"/>
      <c r="V1057" s="77"/>
      <c r="W1057" s="77"/>
      <c r="X1057" s="77"/>
      <c r="Y1057" s="77"/>
      <c r="Z1057" s="77"/>
    </row>
    <row r="1058" ht="15.75" customHeight="1">
      <c r="A1058" s="2"/>
      <c r="B1058" s="89"/>
      <c r="C1058" s="89"/>
      <c r="D1058" s="18">
        <f t="shared" ref="D1058:D1071" si="277">C1058*B1058</f>
        <v>0</v>
      </c>
      <c r="E1058" s="18">
        <f>B1058*A1056</f>
        <v>0</v>
      </c>
      <c r="F1058" s="18">
        <f t="shared" ref="F1058:F1071" si="278">E1058*C1058</f>
        <v>0</v>
      </c>
      <c r="G1058" s="140">
        <v>0.0</v>
      </c>
      <c r="H1058" s="18"/>
      <c r="I1058" s="89">
        <f t="shared" ref="I1058:I1071" si="279">H1058*E1058</f>
        <v>0</v>
      </c>
      <c r="J1058" s="116"/>
      <c r="K1058" s="3">
        <f t="shared" ref="K1058:K1071" si="280">J1058*I1058</f>
        <v>0</v>
      </c>
      <c r="L1058" s="3"/>
      <c r="M1058" s="77"/>
      <c r="N1058" s="77"/>
      <c r="O1058" s="77"/>
      <c r="P1058" s="77"/>
      <c r="Q1058" s="77"/>
      <c r="R1058" s="77"/>
      <c r="S1058" s="77"/>
      <c r="T1058" s="77"/>
      <c r="U1058" s="77"/>
      <c r="V1058" s="77"/>
      <c r="W1058" s="77"/>
      <c r="X1058" s="77"/>
      <c r="Y1058" s="77"/>
      <c r="Z1058" s="77"/>
    </row>
    <row r="1059" ht="15.75" customHeight="1">
      <c r="A1059" s="2"/>
      <c r="B1059" s="89"/>
      <c r="C1059" s="89"/>
      <c r="D1059" s="18">
        <f t="shared" si="277"/>
        <v>0</v>
      </c>
      <c r="E1059" s="18">
        <f>B1059*A1056</f>
        <v>0</v>
      </c>
      <c r="F1059" s="18">
        <f t="shared" si="278"/>
        <v>0</v>
      </c>
      <c r="G1059" s="87"/>
      <c r="H1059" s="18"/>
      <c r="I1059" s="89">
        <f t="shared" si="279"/>
        <v>0</v>
      </c>
      <c r="J1059" s="116"/>
      <c r="K1059" s="3">
        <f t="shared" si="280"/>
        <v>0</v>
      </c>
      <c r="L1059" s="3"/>
      <c r="M1059" s="77"/>
      <c r="N1059" s="77"/>
      <c r="O1059" s="77"/>
      <c r="P1059" s="77"/>
      <c r="Q1059" s="77"/>
      <c r="R1059" s="77"/>
      <c r="S1059" s="77"/>
      <c r="T1059" s="77"/>
      <c r="U1059" s="77"/>
      <c r="V1059" s="77"/>
      <c r="W1059" s="77"/>
      <c r="X1059" s="77"/>
      <c r="Y1059" s="77"/>
      <c r="Z1059" s="77"/>
    </row>
    <row r="1060" ht="15.75" customHeight="1">
      <c r="A1060" s="2"/>
      <c r="B1060" s="18"/>
      <c r="C1060" s="18"/>
      <c r="D1060" s="18">
        <f t="shared" si="277"/>
        <v>0</v>
      </c>
      <c r="E1060" s="18">
        <f>B1060*A1056</f>
        <v>0</v>
      </c>
      <c r="F1060" s="18">
        <f t="shared" si="278"/>
        <v>0</v>
      </c>
      <c r="G1060" s="148" t="s">
        <v>527</v>
      </c>
      <c r="H1060" s="18"/>
      <c r="I1060" s="89">
        <f t="shared" si="279"/>
        <v>0</v>
      </c>
      <c r="J1060" s="116"/>
      <c r="K1060" s="3">
        <f t="shared" si="280"/>
        <v>0</v>
      </c>
      <c r="L1060" s="3"/>
      <c r="M1060" s="77"/>
      <c r="N1060" s="77"/>
      <c r="O1060" s="77"/>
      <c r="P1060" s="77"/>
      <c r="Q1060" s="77"/>
      <c r="R1060" s="77"/>
      <c r="S1060" s="77"/>
      <c r="T1060" s="77"/>
      <c r="U1060" s="77"/>
      <c r="V1060" s="77"/>
      <c r="W1060" s="77"/>
      <c r="X1060" s="77"/>
      <c r="Y1060" s="77"/>
      <c r="Z1060" s="77"/>
    </row>
    <row r="1061" ht="15.75" customHeight="1">
      <c r="A1061" s="2"/>
      <c r="B1061" s="18"/>
      <c r="C1061" s="18"/>
      <c r="D1061" s="18">
        <f t="shared" si="277"/>
        <v>0</v>
      </c>
      <c r="E1061" s="18">
        <f>B1061*A1056</f>
        <v>0</v>
      </c>
      <c r="F1061" s="18">
        <f t="shared" si="278"/>
        <v>0</v>
      </c>
      <c r="G1061" s="142"/>
      <c r="H1061" s="18"/>
      <c r="I1061" s="89">
        <f t="shared" si="279"/>
        <v>0</v>
      </c>
      <c r="J1061" s="116"/>
      <c r="K1061" s="3">
        <f t="shared" si="280"/>
        <v>0</v>
      </c>
      <c r="L1061" s="3"/>
      <c r="M1061" s="77"/>
      <c r="N1061" s="77"/>
      <c r="O1061" s="77"/>
      <c r="P1061" s="77"/>
      <c r="Q1061" s="77"/>
      <c r="R1061" s="77"/>
      <c r="S1061" s="77"/>
      <c r="T1061" s="77"/>
      <c r="U1061" s="77"/>
      <c r="V1061" s="77"/>
      <c r="W1061" s="77"/>
      <c r="X1061" s="77"/>
      <c r="Y1061" s="77"/>
      <c r="Z1061" s="77"/>
    </row>
    <row r="1062" ht="15.75" customHeight="1">
      <c r="A1062" s="2"/>
      <c r="B1062" s="18"/>
      <c r="C1062" s="18"/>
      <c r="D1062" s="18">
        <f t="shared" si="277"/>
        <v>0</v>
      </c>
      <c r="E1062" s="18">
        <f>B1062*A1056</f>
        <v>0</v>
      </c>
      <c r="F1062" s="18">
        <f t="shared" si="278"/>
        <v>0</v>
      </c>
      <c r="G1062" s="142"/>
      <c r="H1062" s="18"/>
      <c r="I1062" s="89">
        <f t="shared" si="279"/>
        <v>0</v>
      </c>
      <c r="J1062" s="116"/>
      <c r="K1062" s="3">
        <f t="shared" si="280"/>
        <v>0</v>
      </c>
      <c r="L1062" s="3"/>
      <c r="M1062" s="77"/>
      <c r="N1062" s="77"/>
      <c r="O1062" s="77"/>
      <c r="P1062" s="77"/>
      <c r="Q1062" s="77"/>
      <c r="R1062" s="77"/>
      <c r="S1062" s="77"/>
      <c r="T1062" s="77"/>
      <c r="U1062" s="77"/>
      <c r="V1062" s="77"/>
      <c r="W1062" s="77"/>
      <c r="X1062" s="77"/>
      <c r="Y1062" s="77"/>
      <c r="Z1062" s="77"/>
    </row>
    <row r="1063" ht="15.75" customHeight="1">
      <c r="A1063" s="2"/>
      <c r="B1063" s="18"/>
      <c r="C1063" s="18"/>
      <c r="D1063" s="18">
        <f t="shared" si="277"/>
        <v>0</v>
      </c>
      <c r="E1063" s="18">
        <f>B1063*A1056</f>
        <v>0</v>
      </c>
      <c r="F1063" s="18">
        <f t="shared" si="278"/>
        <v>0</v>
      </c>
      <c r="G1063" s="87"/>
      <c r="H1063" s="18"/>
      <c r="I1063" s="89">
        <f t="shared" si="279"/>
        <v>0</v>
      </c>
      <c r="J1063" s="116"/>
      <c r="K1063" s="3">
        <f t="shared" si="280"/>
        <v>0</v>
      </c>
      <c r="L1063" s="3"/>
      <c r="M1063" s="77"/>
      <c r="N1063" s="77"/>
      <c r="O1063" s="77"/>
      <c r="P1063" s="77"/>
      <c r="Q1063" s="77"/>
      <c r="R1063" s="77"/>
      <c r="S1063" s="77"/>
      <c r="T1063" s="77"/>
      <c r="U1063" s="77"/>
      <c r="V1063" s="77"/>
      <c r="W1063" s="77"/>
      <c r="X1063" s="77"/>
      <c r="Y1063" s="77"/>
      <c r="Z1063" s="77"/>
    </row>
    <row r="1064" ht="15.75" customHeight="1">
      <c r="A1064" s="2"/>
      <c r="B1064" s="18"/>
      <c r="C1064" s="18"/>
      <c r="D1064" s="18">
        <f t="shared" si="277"/>
        <v>0</v>
      </c>
      <c r="E1064" s="18">
        <f>B1064*A1056</f>
        <v>0</v>
      </c>
      <c r="F1064" s="18">
        <f t="shared" si="278"/>
        <v>0</v>
      </c>
      <c r="G1064" s="59"/>
      <c r="H1064" s="18"/>
      <c r="I1064" s="89">
        <f t="shared" si="279"/>
        <v>0</v>
      </c>
      <c r="J1064" s="116"/>
      <c r="K1064" s="3">
        <f t="shared" si="280"/>
        <v>0</v>
      </c>
      <c r="L1064" s="3"/>
      <c r="M1064" s="77"/>
      <c r="N1064" s="77"/>
      <c r="O1064" s="77"/>
      <c r="P1064" s="77"/>
      <c r="Q1064" s="77"/>
      <c r="R1064" s="77"/>
      <c r="S1064" s="77"/>
      <c r="T1064" s="77"/>
      <c r="U1064" s="77"/>
      <c r="V1064" s="77"/>
      <c r="W1064" s="77"/>
      <c r="X1064" s="77"/>
      <c r="Y1064" s="77"/>
      <c r="Z1064" s="77"/>
    </row>
    <row r="1065" ht="15.75" customHeight="1">
      <c r="A1065" s="2"/>
      <c r="B1065" s="89"/>
      <c r="C1065" s="89"/>
      <c r="D1065" s="18">
        <f t="shared" si="277"/>
        <v>0</v>
      </c>
      <c r="E1065" s="18">
        <f>B1065*A1056</f>
        <v>0</v>
      </c>
      <c r="F1065" s="18">
        <f t="shared" si="278"/>
        <v>0</v>
      </c>
      <c r="G1065" s="148" t="s">
        <v>528</v>
      </c>
      <c r="H1065" s="18"/>
      <c r="I1065" s="89">
        <f t="shared" si="279"/>
        <v>0</v>
      </c>
      <c r="J1065" s="116"/>
      <c r="K1065" s="3">
        <f t="shared" si="280"/>
        <v>0</v>
      </c>
      <c r="L1065" s="3"/>
      <c r="M1065" s="77"/>
      <c r="N1065" s="77"/>
      <c r="O1065" s="77"/>
      <c r="P1065" s="77"/>
      <c r="Q1065" s="77"/>
      <c r="R1065" s="77"/>
      <c r="S1065" s="77"/>
      <c r="T1065" s="77"/>
      <c r="U1065" s="77"/>
      <c r="V1065" s="77"/>
      <c r="W1065" s="77"/>
      <c r="X1065" s="77"/>
      <c r="Y1065" s="77"/>
      <c r="Z1065" s="77"/>
    </row>
    <row r="1066" ht="15.75" customHeight="1">
      <c r="A1066" s="2"/>
      <c r="B1066" s="89"/>
      <c r="C1066" s="89"/>
      <c r="D1066" s="18">
        <f t="shared" si="277"/>
        <v>0</v>
      </c>
      <c r="E1066" s="18">
        <f>B1066*A1056</f>
        <v>0</v>
      </c>
      <c r="F1066" s="18">
        <f t="shared" si="278"/>
        <v>0</v>
      </c>
      <c r="G1066" s="142"/>
      <c r="H1066" s="18"/>
      <c r="I1066" s="89">
        <f t="shared" si="279"/>
        <v>0</v>
      </c>
      <c r="J1066" s="116"/>
      <c r="K1066" s="3">
        <f t="shared" si="280"/>
        <v>0</v>
      </c>
      <c r="L1066" s="3"/>
      <c r="M1066" s="77"/>
      <c r="N1066" s="77"/>
      <c r="O1066" s="77"/>
      <c r="P1066" s="77"/>
      <c r="Q1066" s="77"/>
      <c r="R1066" s="77"/>
      <c r="S1066" s="77"/>
      <c r="T1066" s="77"/>
      <c r="U1066" s="77"/>
      <c r="V1066" s="77"/>
      <c r="W1066" s="77"/>
      <c r="X1066" s="77"/>
      <c r="Y1066" s="77"/>
      <c r="Z1066" s="77"/>
    </row>
    <row r="1067" ht="15.75" customHeight="1">
      <c r="A1067" s="1"/>
      <c r="B1067" s="89"/>
      <c r="C1067" s="89"/>
      <c r="D1067" s="18">
        <f t="shared" si="277"/>
        <v>0</v>
      </c>
      <c r="E1067" s="18">
        <f>B1067*A1056</f>
        <v>0</v>
      </c>
      <c r="F1067" s="18">
        <f t="shared" si="278"/>
        <v>0</v>
      </c>
      <c r="G1067" s="142"/>
      <c r="H1067" s="18"/>
      <c r="I1067" s="89">
        <f t="shared" si="279"/>
        <v>0</v>
      </c>
      <c r="J1067" s="116"/>
      <c r="K1067" s="3">
        <f t="shared" si="280"/>
        <v>0</v>
      </c>
      <c r="L1067" s="3"/>
      <c r="M1067" s="77"/>
      <c r="N1067" s="77"/>
      <c r="O1067" s="77"/>
      <c r="P1067" s="77"/>
      <c r="Q1067" s="77"/>
      <c r="R1067" s="77"/>
      <c r="S1067" s="77"/>
      <c r="T1067" s="77"/>
      <c r="U1067" s="77"/>
      <c r="V1067" s="77"/>
      <c r="W1067" s="77"/>
      <c r="X1067" s="77"/>
      <c r="Y1067" s="77"/>
      <c r="Z1067" s="77"/>
    </row>
    <row r="1068" ht="15.75" customHeight="1">
      <c r="A1068" s="1"/>
      <c r="B1068" s="89"/>
      <c r="C1068" s="89"/>
      <c r="D1068" s="18">
        <f t="shared" si="277"/>
        <v>0</v>
      </c>
      <c r="E1068" s="18">
        <f>B1068*A1056</f>
        <v>0</v>
      </c>
      <c r="F1068" s="18">
        <f t="shared" si="278"/>
        <v>0</v>
      </c>
      <c r="G1068" s="142"/>
      <c r="H1068" s="18"/>
      <c r="I1068" s="89">
        <f t="shared" si="279"/>
        <v>0</v>
      </c>
      <c r="J1068" s="116"/>
      <c r="K1068" s="3">
        <f t="shared" si="280"/>
        <v>0</v>
      </c>
      <c r="L1068" s="3"/>
      <c r="M1068" s="77"/>
      <c r="N1068" s="77"/>
      <c r="O1068" s="77"/>
      <c r="P1068" s="77"/>
      <c r="Q1068" s="77"/>
      <c r="R1068" s="77"/>
      <c r="S1068" s="77"/>
      <c r="T1068" s="77"/>
      <c r="U1068" s="77"/>
      <c r="V1068" s="77"/>
      <c r="W1068" s="77"/>
      <c r="X1068" s="77"/>
      <c r="Y1068" s="77"/>
      <c r="Z1068" s="77"/>
    </row>
    <row r="1069" ht="15.75" customHeight="1">
      <c r="A1069" s="31"/>
      <c r="B1069" s="89"/>
      <c r="C1069" s="89"/>
      <c r="D1069" s="95">
        <f t="shared" si="277"/>
        <v>0</v>
      </c>
      <c r="E1069" s="95">
        <f>B1069*A1056</f>
        <v>0</v>
      </c>
      <c r="F1069" s="18">
        <f t="shared" si="278"/>
        <v>0</v>
      </c>
      <c r="G1069" s="87"/>
      <c r="H1069" s="18"/>
      <c r="I1069" s="89">
        <f t="shared" si="279"/>
        <v>0</v>
      </c>
      <c r="J1069" s="118"/>
      <c r="K1069" s="3">
        <f t="shared" si="280"/>
        <v>0</v>
      </c>
      <c r="L1069" s="3"/>
      <c r="M1069" s="77"/>
      <c r="N1069" s="77"/>
      <c r="O1069" s="77"/>
      <c r="P1069" s="77"/>
      <c r="Q1069" s="77"/>
      <c r="R1069" s="77"/>
      <c r="S1069" s="77"/>
      <c r="T1069" s="77"/>
      <c r="U1069" s="77"/>
      <c r="V1069" s="77"/>
      <c r="W1069" s="77"/>
      <c r="X1069" s="77"/>
      <c r="Y1069" s="77"/>
      <c r="Z1069" s="77"/>
    </row>
    <row r="1070" ht="15.75" customHeight="1">
      <c r="A1070" s="31"/>
      <c r="B1070" s="89"/>
      <c r="C1070" s="89"/>
      <c r="D1070" s="18">
        <f t="shared" si="277"/>
        <v>0</v>
      </c>
      <c r="E1070" s="18">
        <f>B1070*A1056</f>
        <v>0</v>
      </c>
      <c r="F1070" s="18">
        <f t="shared" si="278"/>
        <v>0</v>
      </c>
      <c r="G1070" s="143">
        <f>F1072/A1056</f>
        <v>0</v>
      </c>
      <c r="H1070" s="18"/>
      <c r="I1070" s="89">
        <f t="shared" si="279"/>
        <v>0</v>
      </c>
      <c r="J1070" s="3"/>
      <c r="K1070" s="3">
        <f t="shared" si="280"/>
        <v>0</v>
      </c>
      <c r="L1070" s="3"/>
      <c r="M1070" s="77"/>
      <c r="N1070" s="77"/>
      <c r="O1070" s="77"/>
      <c r="P1070" s="77"/>
      <c r="Q1070" s="77"/>
      <c r="R1070" s="77"/>
      <c r="S1070" s="77"/>
      <c r="T1070" s="77"/>
      <c r="U1070" s="77"/>
      <c r="V1070" s="77"/>
      <c r="W1070" s="77"/>
      <c r="X1070" s="77"/>
      <c r="Y1070" s="77"/>
      <c r="Z1070" s="77"/>
    </row>
    <row r="1071" ht="15.75" customHeight="1">
      <c r="A1071" s="31"/>
      <c r="B1071" s="89"/>
      <c r="C1071" s="89"/>
      <c r="D1071" s="18">
        <f t="shared" si="277"/>
        <v>0</v>
      </c>
      <c r="E1071" s="18">
        <f>B1071*A1056</f>
        <v>0</v>
      </c>
      <c r="F1071" s="18">
        <f t="shared" si="278"/>
        <v>0</v>
      </c>
      <c r="G1071" s="142"/>
      <c r="H1071" s="18"/>
      <c r="I1071" s="89">
        <f t="shared" si="279"/>
        <v>0</v>
      </c>
      <c r="J1071" s="3"/>
      <c r="K1071" s="3">
        <f t="shared" si="280"/>
        <v>0</v>
      </c>
      <c r="L1071" s="3"/>
      <c r="M1071" s="77"/>
      <c r="N1071" s="77"/>
      <c r="O1071" s="77"/>
      <c r="P1071" s="77"/>
      <c r="Q1071" s="77"/>
      <c r="R1071" s="77"/>
      <c r="S1071" s="77"/>
      <c r="T1071" s="77"/>
      <c r="U1071" s="77"/>
      <c r="V1071" s="77"/>
      <c r="W1071" s="77"/>
      <c r="X1071" s="77"/>
      <c r="Y1071" s="77"/>
      <c r="Z1071" s="77"/>
    </row>
    <row r="1072" ht="15.75" customHeight="1">
      <c r="A1072" s="4" t="s">
        <v>495</v>
      </c>
      <c r="B1072" s="97">
        <f>SUM(B1058:B1071)</f>
        <v>0</v>
      </c>
      <c r="C1072" s="96"/>
      <c r="D1072" s="97">
        <f t="shared" ref="D1072:F1072" si="281">SUM(D1058:D1071)</f>
        <v>0</v>
      </c>
      <c r="E1072" s="97">
        <f t="shared" si="281"/>
        <v>0</v>
      </c>
      <c r="F1072" s="97">
        <f t="shared" si="281"/>
        <v>0</v>
      </c>
      <c r="G1072" s="87"/>
      <c r="H1072" s="96"/>
      <c r="I1072" s="97">
        <f t="shared" ref="I1072:L1072" si="282">SUM(I1058:I1071)</f>
        <v>0</v>
      </c>
      <c r="J1072" s="98">
        <f t="shared" si="282"/>
        <v>0</v>
      </c>
      <c r="K1072" s="98">
        <f t="shared" si="282"/>
        <v>0</v>
      </c>
      <c r="L1072" s="98">
        <f t="shared" si="282"/>
        <v>0</v>
      </c>
      <c r="M1072" s="77"/>
      <c r="N1072" s="77"/>
      <c r="O1072" s="77"/>
      <c r="P1072" s="77"/>
      <c r="Q1072" s="77"/>
      <c r="R1072" s="77"/>
      <c r="S1072" s="77"/>
      <c r="T1072" s="77"/>
      <c r="U1072" s="77"/>
      <c r="V1072" s="77"/>
      <c r="W1072" s="77"/>
      <c r="X1072" s="77"/>
      <c r="Y1072" s="77"/>
      <c r="Z1072" s="77"/>
    </row>
    <row r="1073" ht="15.75" customHeight="1">
      <c r="A1073" s="8"/>
      <c r="B1073" s="100"/>
      <c r="C1073" s="100"/>
      <c r="D1073" s="100"/>
      <c r="E1073" s="100"/>
      <c r="F1073" s="100"/>
      <c r="G1073" s="100"/>
      <c r="H1073" s="100"/>
      <c r="I1073" s="101" t="s">
        <v>496</v>
      </c>
      <c r="J1073" s="100"/>
      <c r="K1073" s="100"/>
      <c r="L1073" s="101" t="s">
        <v>497</v>
      </c>
      <c r="M1073" s="77"/>
      <c r="N1073" s="77"/>
      <c r="O1073" s="77"/>
      <c r="P1073" s="77"/>
      <c r="Q1073" s="77"/>
      <c r="R1073" s="77"/>
      <c r="S1073" s="77"/>
      <c r="T1073" s="77"/>
      <c r="U1073" s="77"/>
      <c r="V1073" s="77"/>
      <c r="W1073" s="77"/>
      <c r="X1073" s="77"/>
      <c r="Y1073" s="77"/>
      <c r="Z1073" s="77"/>
    </row>
    <row r="1074" ht="15.75" customHeight="1">
      <c r="A1074" s="8"/>
      <c r="B1074" s="100"/>
      <c r="C1074" s="100"/>
      <c r="D1074" s="100"/>
      <c r="E1074" s="100"/>
      <c r="F1074" s="100"/>
      <c r="G1074" s="100"/>
      <c r="H1074" s="100"/>
      <c r="I1074" s="104">
        <f>G1070*A1056</f>
        <v>0</v>
      </c>
      <c r="J1074" s="100"/>
      <c r="K1074" s="100"/>
      <c r="L1074" s="104"/>
      <c r="M1074" s="77"/>
      <c r="N1074" s="77"/>
      <c r="O1074" s="77"/>
      <c r="P1074" s="77"/>
      <c r="Q1074" s="77"/>
      <c r="R1074" s="77"/>
      <c r="S1074" s="77"/>
      <c r="T1074" s="77"/>
      <c r="U1074" s="77"/>
      <c r="V1074" s="77"/>
      <c r="W1074" s="77"/>
      <c r="X1074" s="77"/>
      <c r="Y1074" s="77"/>
      <c r="Z1074" s="77"/>
    </row>
    <row r="1075" ht="15.75" customHeight="1">
      <c r="A1075" s="8"/>
      <c r="B1075" s="100"/>
      <c r="C1075" s="100"/>
      <c r="D1075" s="100"/>
      <c r="E1075" s="100"/>
      <c r="F1075" s="100"/>
      <c r="G1075" s="100"/>
      <c r="H1075" s="100"/>
      <c r="I1075" s="107"/>
      <c r="J1075" s="100"/>
      <c r="K1075" s="100"/>
      <c r="L1075" s="107"/>
      <c r="M1075" s="77"/>
      <c r="N1075" s="77"/>
      <c r="O1075" s="77"/>
      <c r="P1075" s="77"/>
      <c r="Q1075" s="77"/>
      <c r="R1075" s="77"/>
      <c r="S1075" s="77"/>
      <c r="T1075" s="77"/>
      <c r="U1075" s="77"/>
      <c r="V1075" s="77"/>
      <c r="W1075" s="77"/>
      <c r="X1075" s="77"/>
      <c r="Y1075" s="77"/>
      <c r="Z1075" s="77"/>
    </row>
    <row r="1076" ht="15.75" customHeight="1">
      <c r="A1076" s="8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77"/>
      <c r="N1076" s="77"/>
      <c r="O1076" s="77"/>
      <c r="P1076" s="77"/>
      <c r="Q1076" s="77"/>
      <c r="R1076" s="77"/>
      <c r="S1076" s="77"/>
      <c r="T1076" s="77"/>
      <c r="U1076" s="77"/>
      <c r="V1076" s="77"/>
      <c r="W1076" s="77"/>
      <c r="X1076" s="77"/>
      <c r="Y1076" s="77"/>
      <c r="Z1076" s="77"/>
    </row>
    <row r="1077" ht="15.75" customHeight="1">
      <c r="A1077" s="66"/>
      <c r="B1077" s="75"/>
      <c r="C1077" s="75"/>
      <c r="D1077" s="75"/>
      <c r="E1077" s="75"/>
      <c r="F1077" s="75"/>
      <c r="G1077" s="75"/>
      <c r="H1077" s="75"/>
      <c r="I1077" s="75"/>
      <c r="J1077" s="75"/>
      <c r="K1077" s="75"/>
      <c r="L1077" s="76"/>
      <c r="M1077" s="77"/>
      <c r="N1077" s="77"/>
      <c r="O1077" s="77"/>
      <c r="P1077" s="77"/>
      <c r="Q1077" s="77"/>
      <c r="R1077" s="77"/>
      <c r="S1077" s="77"/>
      <c r="T1077" s="77"/>
      <c r="U1077" s="77"/>
      <c r="V1077" s="77"/>
      <c r="W1077" s="77"/>
      <c r="X1077" s="77"/>
      <c r="Y1077" s="77"/>
      <c r="Z1077" s="77"/>
    </row>
    <row r="1078" ht="15.75" customHeight="1">
      <c r="A1078" s="78" t="s">
        <v>478</v>
      </c>
      <c r="B1078" s="79" t="s">
        <v>479</v>
      </c>
      <c r="C1078" s="75"/>
      <c r="D1078" s="76"/>
      <c r="E1078" s="80" t="s">
        <v>480</v>
      </c>
      <c r="F1078" s="75"/>
      <c r="G1078" s="76"/>
      <c r="H1078" s="79" t="s">
        <v>481</v>
      </c>
      <c r="I1078" s="75"/>
      <c r="J1078" s="75"/>
      <c r="K1078" s="75"/>
      <c r="L1078" s="76"/>
      <c r="M1078" s="77"/>
      <c r="N1078" s="77"/>
      <c r="O1078" s="77"/>
      <c r="P1078" s="77"/>
      <c r="Q1078" s="77"/>
      <c r="R1078" s="77"/>
      <c r="S1078" s="77"/>
      <c r="T1078" s="77"/>
      <c r="U1078" s="77"/>
      <c r="V1078" s="77"/>
      <c r="W1078" s="77"/>
      <c r="X1078" s="77"/>
      <c r="Y1078" s="77"/>
      <c r="Z1078" s="77"/>
    </row>
    <row r="1079" ht="15.75" customHeight="1">
      <c r="A1079" s="177">
        <v>4.0</v>
      </c>
      <c r="B1079" s="82" t="s">
        <v>482</v>
      </c>
      <c r="C1079" s="82" t="s">
        <v>483</v>
      </c>
      <c r="D1079" s="82" t="s">
        <v>484</v>
      </c>
      <c r="E1079" s="82" t="s">
        <v>485</v>
      </c>
      <c r="F1079" s="82" t="s">
        <v>484</v>
      </c>
      <c r="G1079" s="82" t="s">
        <v>524</v>
      </c>
      <c r="H1079" s="82" t="s">
        <v>486</v>
      </c>
      <c r="I1079" s="82" t="s">
        <v>487</v>
      </c>
      <c r="J1079" s="147" t="s">
        <v>488</v>
      </c>
      <c r="K1079" s="85" t="s">
        <v>489</v>
      </c>
      <c r="L1079" s="85" t="s">
        <v>490</v>
      </c>
      <c r="M1079" s="77"/>
      <c r="N1079" s="77"/>
      <c r="O1079" s="77"/>
      <c r="P1079" s="77"/>
      <c r="Q1079" s="77"/>
      <c r="R1079" s="77"/>
      <c r="S1079" s="77"/>
      <c r="T1079" s="77"/>
      <c r="U1079" s="77"/>
      <c r="V1079" s="77"/>
      <c r="W1079" s="77"/>
      <c r="X1079" s="77"/>
      <c r="Y1079" s="77"/>
      <c r="Z1079" s="77"/>
    </row>
    <row r="1080" ht="15.75" customHeight="1">
      <c r="A1080" s="86" t="s">
        <v>491</v>
      </c>
      <c r="B1080" s="87"/>
      <c r="C1080" s="87"/>
      <c r="D1080" s="87"/>
      <c r="E1080" s="87"/>
      <c r="F1080" s="87"/>
      <c r="G1080" s="87"/>
      <c r="H1080" s="87"/>
      <c r="I1080" s="87"/>
      <c r="J1080" s="115"/>
      <c r="K1080" s="87"/>
      <c r="L1080" s="87"/>
      <c r="M1080" s="77"/>
      <c r="N1080" s="77"/>
      <c r="O1080" s="77"/>
      <c r="P1080" s="77"/>
      <c r="Q1080" s="77"/>
      <c r="R1080" s="77"/>
      <c r="S1080" s="77"/>
      <c r="T1080" s="77"/>
      <c r="U1080" s="77"/>
      <c r="V1080" s="77"/>
      <c r="W1080" s="77"/>
      <c r="X1080" s="77"/>
      <c r="Y1080" s="77"/>
      <c r="Z1080" s="77"/>
    </row>
    <row r="1081" ht="15.75" customHeight="1">
      <c r="A1081" s="2"/>
      <c r="B1081" s="89"/>
      <c r="C1081" s="89"/>
      <c r="D1081" s="18">
        <f t="shared" ref="D1081:D1094" si="283">C1081*B1081</f>
        <v>0</v>
      </c>
      <c r="E1081" s="18">
        <f>B1081*A1079</f>
        <v>0</v>
      </c>
      <c r="F1081" s="18">
        <f t="shared" ref="F1081:F1094" si="284">E1081*C1081</f>
        <v>0</v>
      </c>
      <c r="G1081" s="140">
        <v>0.0</v>
      </c>
      <c r="H1081" s="18"/>
      <c r="I1081" s="89">
        <f t="shared" ref="I1081:I1094" si="285">H1081*E1081</f>
        <v>0</v>
      </c>
      <c r="J1081" s="116"/>
      <c r="K1081" s="3">
        <f t="shared" ref="K1081:K1094" si="286">J1081*I1081</f>
        <v>0</v>
      </c>
      <c r="L1081" s="3"/>
      <c r="M1081" s="77"/>
      <c r="N1081" s="77"/>
      <c r="O1081" s="77"/>
      <c r="P1081" s="77"/>
      <c r="Q1081" s="77"/>
      <c r="R1081" s="77"/>
      <c r="S1081" s="77"/>
      <c r="T1081" s="77"/>
      <c r="U1081" s="77"/>
      <c r="V1081" s="77"/>
      <c r="W1081" s="77"/>
      <c r="X1081" s="77"/>
      <c r="Y1081" s="77"/>
      <c r="Z1081" s="77"/>
    </row>
    <row r="1082" ht="15.75" customHeight="1">
      <c r="A1082" s="2"/>
      <c r="B1082" s="89"/>
      <c r="C1082" s="89"/>
      <c r="D1082" s="18">
        <f t="shared" si="283"/>
        <v>0</v>
      </c>
      <c r="E1082" s="18">
        <f>B1082*A1079</f>
        <v>0</v>
      </c>
      <c r="F1082" s="18">
        <f t="shared" si="284"/>
        <v>0</v>
      </c>
      <c r="G1082" s="87"/>
      <c r="H1082" s="18"/>
      <c r="I1082" s="89">
        <f t="shared" si="285"/>
        <v>0</v>
      </c>
      <c r="J1082" s="116"/>
      <c r="K1082" s="3">
        <f t="shared" si="286"/>
        <v>0</v>
      </c>
      <c r="L1082" s="3"/>
      <c r="M1082" s="77"/>
      <c r="N1082" s="77"/>
      <c r="O1082" s="77"/>
      <c r="P1082" s="77"/>
      <c r="Q1082" s="77"/>
      <c r="R1082" s="77"/>
      <c r="S1082" s="77"/>
      <c r="T1082" s="77"/>
      <c r="U1082" s="77"/>
      <c r="V1082" s="77"/>
      <c r="W1082" s="77"/>
      <c r="X1082" s="77"/>
      <c r="Y1082" s="77"/>
      <c r="Z1082" s="77"/>
    </row>
    <row r="1083" ht="15.75" customHeight="1">
      <c r="A1083" s="2"/>
      <c r="B1083" s="18"/>
      <c r="C1083" s="18"/>
      <c r="D1083" s="18">
        <f t="shared" si="283"/>
        <v>0</v>
      </c>
      <c r="E1083" s="18">
        <f>B1083*A1079</f>
        <v>0</v>
      </c>
      <c r="F1083" s="18">
        <f t="shared" si="284"/>
        <v>0</v>
      </c>
      <c r="G1083" s="148" t="s">
        <v>527</v>
      </c>
      <c r="H1083" s="18"/>
      <c r="I1083" s="89">
        <f t="shared" si="285"/>
        <v>0</v>
      </c>
      <c r="J1083" s="116"/>
      <c r="K1083" s="3">
        <f t="shared" si="286"/>
        <v>0</v>
      </c>
      <c r="L1083" s="3"/>
      <c r="M1083" s="77"/>
      <c r="N1083" s="77"/>
      <c r="O1083" s="77"/>
      <c r="P1083" s="77"/>
      <c r="Q1083" s="77"/>
      <c r="R1083" s="77"/>
      <c r="S1083" s="77"/>
      <c r="T1083" s="77"/>
      <c r="U1083" s="77"/>
      <c r="V1083" s="77"/>
      <c r="W1083" s="77"/>
      <c r="X1083" s="77"/>
      <c r="Y1083" s="77"/>
      <c r="Z1083" s="77"/>
    </row>
    <row r="1084" ht="15.75" customHeight="1">
      <c r="A1084" s="2"/>
      <c r="B1084" s="18"/>
      <c r="C1084" s="18"/>
      <c r="D1084" s="18">
        <f t="shared" si="283"/>
        <v>0</v>
      </c>
      <c r="E1084" s="18">
        <f>B1084*A1079</f>
        <v>0</v>
      </c>
      <c r="F1084" s="18">
        <f t="shared" si="284"/>
        <v>0</v>
      </c>
      <c r="G1084" s="142"/>
      <c r="H1084" s="18"/>
      <c r="I1084" s="89">
        <f t="shared" si="285"/>
        <v>0</v>
      </c>
      <c r="J1084" s="116"/>
      <c r="K1084" s="3">
        <f t="shared" si="286"/>
        <v>0</v>
      </c>
      <c r="L1084" s="3"/>
      <c r="M1084" s="77"/>
      <c r="N1084" s="77"/>
      <c r="O1084" s="77"/>
      <c r="P1084" s="77"/>
      <c r="Q1084" s="77"/>
      <c r="R1084" s="77"/>
      <c r="S1084" s="77"/>
      <c r="T1084" s="77"/>
      <c r="U1084" s="77"/>
      <c r="V1084" s="77"/>
      <c r="W1084" s="77"/>
      <c r="X1084" s="77"/>
      <c r="Y1084" s="77"/>
      <c r="Z1084" s="77"/>
    </row>
    <row r="1085" ht="15.75" customHeight="1">
      <c r="A1085" s="2"/>
      <c r="B1085" s="18"/>
      <c r="C1085" s="18"/>
      <c r="D1085" s="18">
        <f t="shared" si="283"/>
        <v>0</v>
      </c>
      <c r="E1085" s="18">
        <f>B1085*A1079</f>
        <v>0</v>
      </c>
      <c r="F1085" s="18">
        <f t="shared" si="284"/>
        <v>0</v>
      </c>
      <c r="G1085" s="142"/>
      <c r="H1085" s="18"/>
      <c r="I1085" s="89">
        <f t="shared" si="285"/>
        <v>0</v>
      </c>
      <c r="J1085" s="116"/>
      <c r="K1085" s="3">
        <f t="shared" si="286"/>
        <v>0</v>
      </c>
      <c r="L1085" s="3"/>
      <c r="M1085" s="77"/>
      <c r="N1085" s="77"/>
      <c r="O1085" s="77"/>
      <c r="P1085" s="77"/>
      <c r="Q1085" s="77"/>
      <c r="R1085" s="77"/>
      <c r="S1085" s="77"/>
      <c r="T1085" s="77"/>
      <c r="U1085" s="77"/>
      <c r="V1085" s="77"/>
      <c r="W1085" s="77"/>
      <c r="X1085" s="77"/>
      <c r="Y1085" s="77"/>
      <c r="Z1085" s="77"/>
    </row>
    <row r="1086" ht="15.75" customHeight="1">
      <c r="A1086" s="2"/>
      <c r="B1086" s="18"/>
      <c r="C1086" s="18"/>
      <c r="D1086" s="18">
        <f t="shared" si="283"/>
        <v>0</v>
      </c>
      <c r="E1086" s="18">
        <f>B1086*A1079</f>
        <v>0</v>
      </c>
      <c r="F1086" s="18">
        <f t="shared" si="284"/>
        <v>0</v>
      </c>
      <c r="G1086" s="87"/>
      <c r="H1086" s="18"/>
      <c r="I1086" s="89">
        <f t="shared" si="285"/>
        <v>0</v>
      </c>
      <c r="J1086" s="116"/>
      <c r="K1086" s="3">
        <f t="shared" si="286"/>
        <v>0</v>
      </c>
      <c r="L1086" s="3"/>
      <c r="M1086" s="77"/>
      <c r="N1086" s="77"/>
      <c r="O1086" s="77"/>
      <c r="P1086" s="77"/>
      <c r="Q1086" s="77"/>
      <c r="R1086" s="77"/>
      <c r="S1086" s="77"/>
      <c r="T1086" s="77"/>
      <c r="U1086" s="77"/>
      <c r="V1086" s="77"/>
      <c r="W1086" s="77"/>
      <c r="X1086" s="77"/>
      <c r="Y1086" s="77"/>
      <c r="Z1086" s="77"/>
    </row>
    <row r="1087" ht="15.75" customHeight="1">
      <c r="A1087" s="2"/>
      <c r="B1087" s="18"/>
      <c r="C1087" s="18"/>
      <c r="D1087" s="18">
        <f t="shared" si="283"/>
        <v>0</v>
      </c>
      <c r="E1087" s="18">
        <f>B1087*A1079</f>
        <v>0</v>
      </c>
      <c r="F1087" s="18">
        <f t="shared" si="284"/>
        <v>0</v>
      </c>
      <c r="G1087" s="59"/>
      <c r="H1087" s="18"/>
      <c r="I1087" s="89">
        <f t="shared" si="285"/>
        <v>0</v>
      </c>
      <c r="J1087" s="116"/>
      <c r="K1087" s="3">
        <f t="shared" si="286"/>
        <v>0</v>
      </c>
      <c r="L1087" s="3"/>
      <c r="M1087" s="77"/>
      <c r="N1087" s="77"/>
      <c r="O1087" s="77"/>
      <c r="P1087" s="77"/>
      <c r="Q1087" s="77"/>
      <c r="R1087" s="77"/>
      <c r="S1087" s="77"/>
      <c r="T1087" s="77"/>
      <c r="U1087" s="77"/>
      <c r="V1087" s="77"/>
      <c r="W1087" s="77"/>
      <c r="X1087" s="77"/>
      <c r="Y1087" s="77"/>
      <c r="Z1087" s="77"/>
    </row>
    <row r="1088" ht="15.75" customHeight="1">
      <c r="A1088" s="2"/>
      <c r="B1088" s="89"/>
      <c r="C1088" s="89"/>
      <c r="D1088" s="18">
        <f t="shared" si="283"/>
        <v>0</v>
      </c>
      <c r="E1088" s="18">
        <f>B1088*A1079</f>
        <v>0</v>
      </c>
      <c r="F1088" s="18">
        <f t="shared" si="284"/>
        <v>0</v>
      </c>
      <c r="G1088" s="148" t="s">
        <v>528</v>
      </c>
      <c r="H1088" s="18"/>
      <c r="I1088" s="89">
        <f t="shared" si="285"/>
        <v>0</v>
      </c>
      <c r="J1088" s="116"/>
      <c r="K1088" s="3">
        <f t="shared" si="286"/>
        <v>0</v>
      </c>
      <c r="L1088" s="3"/>
      <c r="M1088" s="77"/>
      <c r="N1088" s="77"/>
      <c r="O1088" s="77"/>
      <c r="P1088" s="77"/>
      <c r="Q1088" s="77"/>
      <c r="R1088" s="77"/>
      <c r="S1088" s="77"/>
      <c r="T1088" s="77"/>
      <c r="U1088" s="77"/>
      <c r="V1088" s="77"/>
      <c r="W1088" s="77"/>
      <c r="X1088" s="77"/>
      <c r="Y1088" s="77"/>
      <c r="Z1088" s="77"/>
    </row>
    <row r="1089" ht="15.75" customHeight="1">
      <c r="A1089" s="2"/>
      <c r="B1089" s="89"/>
      <c r="C1089" s="89"/>
      <c r="D1089" s="18">
        <f t="shared" si="283"/>
        <v>0</v>
      </c>
      <c r="E1089" s="18">
        <f>B1089*A1079</f>
        <v>0</v>
      </c>
      <c r="F1089" s="18">
        <f t="shared" si="284"/>
        <v>0</v>
      </c>
      <c r="G1089" s="142"/>
      <c r="H1089" s="18"/>
      <c r="I1089" s="89">
        <f t="shared" si="285"/>
        <v>0</v>
      </c>
      <c r="J1089" s="116"/>
      <c r="K1089" s="3">
        <f t="shared" si="286"/>
        <v>0</v>
      </c>
      <c r="L1089" s="3"/>
      <c r="M1089" s="77"/>
      <c r="N1089" s="77"/>
      <c r="O1089" s="77"/>
      <c r="P1089" s="77"/>
      <c r="Q1089" s="77"/>
      <c r="R1089" s="77"/>
      <c r="S1089" s="77"/>
      <c r="T1089" s="77"/>
      <c r="U1089" s="77"/>
      <c r="V1089" s="77"/>
      <c r="W1089" s="77"/>
      <c r="X1089" s="77"/>
      <c r="Y1089" s="77"/>
      <c r="Z1089" s="77"/>
    </row>
    <row r="1090" ht="15.75" customHeight="1">
      <c r="A1090" s="1"/>
      <c r="B1090" s="89"/>
      <c r="C1090" s="89"/>
      <c r="D1090" s="18">
        <f t="shared" si="283"/>
        <v>0</v>
      </c>
      <c r="E1090" s="18">
        <f>B1090*A1079</f>
        <v>0</v>
      </c>
      <c r="F1090" s="18">
        <f t="shared" si="284"/>
        <v>0</v>
      </c>
      <c r="G1090" s="142"/>
      <c r="H1090" s="18"/>
      <c r="I1090" s="89">
        <f t="shared" si="285"/>
        <v>0</v>
      </c>
      <c r="J1090" s="116"/>
      <c r="K1090" s="3">
        <f t="shared" si="286"/>
        <v>0</v>
      </c>
      <c r="L1090" s="3"/>
      <c r="M1090" s="77"/>
      <c r="N1090" s="77"/>
      <c r="O1090" s="77"/>
      <c r="P1090" s="77"/>
      <c r="Q1090" s="77"/>
      <c r="R1090" s="77"/>
      <c r="S1090" s="77"/>
      <c r="T1090" s="77"/>
      <c r="U1090" s="77"/>
      <c r="V1090" s="77"/>
      <c r="W1090" s="77"/>
      <c r="X1090" s="77"/>
      <c r="Y1090" s="77"/>
      <c r="Z1090" s="77"/>
    </row>
    <row r="1091" ht="15.75" customHeight="1">
      <c r="A1091" s="1"/>
      <c r="B1091" s="89"/>
      <c r="C1091" s="89"/>
      <c r="D1091" s="18">
        <f t="shared" si="283"/>
        <v>0</v>
      </c>
      <c r="E1091" s="18">
        <f>B1091*A1079</f>
        <v>0</v>
      </c>
      <c r="F1091" s="18">
        <f t="shared" si="284"/>
        <v>0</v>
      </c>
      <c r="G1091" s="142"/>
      <c r="H1091" s="18"/>
      <c r="I1091" s="89">
        <f t="shared" si="285"/>
        <v>0</v>
      </c>
      <c r="J1091" s="116"/>
      <c r="K1091" s="3">
        <f t="shared" si="286"/>
        <v>0</v>
      </c>
      <c r="L1091" s="3"/>
      <c r="M1091" s="77"/>
      <c r="N1091" s="77"/>
      <c r="O1091" s="77"/>
      <c r="P1091" s="77"/>
      <c r="Q1091" s="77"/>
      <c r="R1091" s="77"/>
      <c r="S1091" s="77"/>
      <c r="T1091" s="77"/>
      <c r="U1091" s="77"/>
      <c r="V1091" s="77"/>
      <c r="W1091" s="77"/>
      <c r="X1091" s="77"/>
      <c r="Y1091" s="77"/>
      <c r="Z1091" s="77"/>
    </row>
    <row r="1092" ht="15.75" customHeight="1">
      <c r="A1092" s="31"/>
      <c r="B1092" s="89"/>
      <c r="C1092" s="89"/>
      <c r="D1092" s="95">
        <f t="shared" si="283"/>
        <v>0</v>
      </c>
      <c r="E1092" s="95">
        <f>B1092*A1079</f>
        <v>0</v>
      </c>
      <c r="F1092" s="18">
        <f t="shared" si="284"/>
        <v>0</v>
      </c>
      <c r="G1092" s="87"/>
      <c r="H1092" s="18"/>
      <c r="I1092" s="89">
        <f t="shared" si="285"/>
        <v>0</v>
      </c>
      <c r="J1092" s="118"/>
      <c r="K1092" s="3">
        <f t="shared" si="286"/>
        <v>0</v>
      </c>
      <c r="L1092" s="3"/>
      <c r="M1092" s="77"/>
      <c r="N1092" s="77"/>
      <c r="O1092" s="77"/>
      <c r="P1092" s="77"/>
      <c r="Q1092" s="77"/>
      <c r="R1092" s="77"/>
      <c r="S1092" s="77"/>
      <c r="T1092" s="77"/>
      <c r="U1092" s="77"/>
      <c r="V1092" s="77"/>
      <c r="W1092" s="77"/>
      <c r="X1092" s="77"/>
      <c r="Y1092" s="77"/>
      <c r="Z1092" s="77"/>
    </row>
    <row r="1093" ht="15.75" customHeight="1">
      <c r="A1093" s="31"/>
      <c r="B1093" s="89"/>
      <c r="C1093" s="89"/>
      <c r="D1093" s="18">
        <f t="shared" si="283"/>
        <v>0</v>
      </c>
      <c r="E1093" s="18">
        <f>B1093*A1079</f>
        <v>0</v>
      </c>
      <c r="F1093" s="18">
        <f t="shared" si="284"/>
        <v>0</v>
      </c>
      <c r="G1093" s="143">
        <f>F1095/A1079</f>
        <v>0</v>
      </c>
      <c r="H1093" s="18"/>
      <c r="I1093" s="89">
        <f t="shared" si="285"/>
        <v>0</v>
      </c>
      <c r="J1093" s="3"/>
      <c r="K1093" s="3">
        <f t="shared" si="286"/>
        <v>0</v>
      </c>
      <c r="L1093" s="3"/>
      <c r="M1093" s="77"/>
      <c r="N1093" s="77"/>
      <c r="O1093" s="77"/>
      <c r="P1093" s="77"/>
      <c r="Q1093" s="77"/>
      <c r="R1093" s="77"/>
      <c r="S1093" s="77"/>
      <c r="T1093" s="77"/>
      <c r="U1093" s="77"/>
      <c r="V1093" s="77"/>
      <c r="W1093" s="77"/>
      <c r="X1093" s="77"/>
      <c r="Y1093" s="77"/>
      <c r="Z1093" s="77"/>
    </row>
    <row r="1094" ht="15.75" customHeight="1">
      <c r="A1094" s="31"/>
      <c r="B1094" s="89"/>
      <c r="C1094" s="89"/>
      <c r="D1094" s="18">
        <f t="shared" si="283"/>
        <v>0</v>
      </c>
      <c r="E1094" s="18">
        <f>B1094*A1079</f>
        <v>0</v>
      </c>
      <c r="F1094" s="18">
        <f t="shared" si="284"/>
        <v>0</v>
      </c>
      <c r="G1094" s="142"/>
      <c r="H1094" s="18"/>
      <c r="I1094" s="89">
        <f t="shared" si="285"/>
        <v>0</v>
      </c>
      <c r="J1094" s="3"/>
      <c r="K1094" s="3">
        <f t="shared" si="286"/>
        <v>0</v>
      </c>
      <c r="L1094" s="3"/>
      <c r="M1094" s="77"/>
      <c r="N1094" s="77"/>
      <c r="O1094" s="77"/>
      <c r="P1094" s="77"/>
      <c r="Q1094" s="77"/>
      <c r="R1094" s="77"/>
      <c r="S1094" s="77"/>
      <c r="T1094" s="77"/>
      <c r="U1094" s="77"/>
      <c r="V1094" s="77"/>
      <c r="W1094" s="77"/>
      <c r="X1094" s="77"/>
      <c r="Y1094" s="77"/>
      <c r="Z1094" s="77"/>
    </row>
    <row r="1095" ht="15.75" customHeight="1">
      <c r="A1095" s="4" t="s">
        <v>495</v>
      </c>
      <c r="B1095" s="97">
        <f>SUM(B1081:B1094)</f>
        <v>0</v>
      </c>
      <c r="C1095" s="96"/>
      <c r="D1095" s="97">
        <f t="shared" ref="D1095:F1095" si="287">SUM(D1081:D1094)</f>
        <v>0</v>
      </c>
      <c r="E1095" s="97">
        <f t="shared" si="287"/>
        <v>0</v>
      </c>
      <c r="F1095" s="97">
        <f t="shared" si="287"/>
        <v>0</v>
      </c>
      <c r="G1095" s="87"/>
      <c r="H1095" s="96"/>
      <c r="I1095" s="97">
        <f t="shared" ref="I1095:L1095" si="288">SUM(I1081:I1094)</f>
        <v>0</v>
      </c>
      <c r="J1095" s="98">
        <f t="shared" si="288"/>
        <v>0</v>
      </c>
      <c r="K1095" s="98">
        <f t="shared" si="288"/>
        <v>0</v>
      </c>
      <c r="L1095" s="98">
        <f t="shared" si="288"/>
        <v>0</v>
      </c>
      <c r="M1095" s="77"/>
      <c r="N1095" s="77"/>
      <c r="O1095" s="77"/>
      <c r="P1095" s="77"/>
      <c r="Q1095" s="77"/>
      <c r="R1095" s="77"/>
      <c r="S1095" s="77"/>
      <c r="T1095" s="77"/>
      <c r="U1095" s="77"/>
      <c r="V1095" s="77"/>
      <c r="W1095" s="77"/>
      <c r="X1095" s="77"/>
      <c r="Y1095" s="77"/>
      <c r="Z1095" s="77"/>
    </row>
    <row r="1096" ht="15.75" customHeight="1">
      <c r="A1096" s="8"/>
      <c r="B1096" s="100"/>
      <c r="C1096" s="100"/>
      <c r="D1096" s="100"/>
      <c r="E1096" s="100"/>
      <c r="F1096" s="100"/>
      <c r="G1096" s="100"/>
      <c r="H1096" s="100"/>
      <c r="I1096" s="101" t="s">
        <v>496</v>
      </c>
      <c r="J1096" s="100"/>
      <c r="K1096" s="100"/>
      <c r="L1096" s="101" t="s">
        <v>497</v>
      </c>
      <c r="M1096" s="77"/>
      <c r="N1096" s="77"/>
      <c r="O1096" s="77"/>
      <c r="P1096" s="77"/>
      <c r="Q1096" s="77"/>
      <c r="R1096" s="77"/>
      <c r="S1096" s="77"/>
      <c r="T1096" s="77"/>
      <c r="U1096" s="77"/>
      <c r="V1096" s="77"/>
      <c r="W1096" s="77"/>
      <c r="X1096" s="77"/>
      <c r="Y1096" s="77"/>
      <c r="Z1096" s="77"/>
    </row>
    <row r="1097" ht="15.75" customHeight="1">
      <c r="A1097" s="8"/>
      <c r="B1097" s="100"/>
      <c r="C1097" s="100"/>
      <c r="D1097" s="100"/>
      <c r="E1097" s="100"/>
      <c r="F1097" s="100"/>
      <c r="G1097" s="100"/>
      <c r="H1097" s="100"/>
      <c r="I1097" s="104">
        <f>G1093*A1079</f>
        <v>0</v>
      </c>
      <c r="J1097" s="100"/>
      <c r="K1097" s="100"/>
      <c r="L1097" s="104"/>
      <c r="M1097" s="77"/>
      <c r="N1097" s="77"/>
      <c r="O1097" s="77"/>
      <c r="P1097" s="77"/>
      <c r="Q1097" s="77"/>
      <c r="R1097" s="77"/>
      <c r="S1097" s="77"/>
      <c r="T1097" s="77"/>
      <c r="U1097" s="77"/>
      <c r="V1097" s="77"/>
      <c r="W1097" s="77"/>
      <c r="X1097" s="77"/>
      <c r="Y1097" s="77"/>
      <c r="Z1097" s="77"/>
    </row>
    <row r="1098" ht="15.75" customHeight="1">
      <c r="A1098" s="8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77"/>
      <c r="N1098" s="77"/>
      <c r="O1098" s="77"/>
      <c r="P1098" s="77"/>
      <c r="Q1098" s="77"/>
      <c r="R1098" s="77"/>
      <c r="S1098" s="77"/>
      <c r="T1098" s="77"/>
      <c r="U1098" s="77"/>
      <c r="V1098" s="77"/>
      <c r="W1098" s="77"/>
      <c r="X1098" s="77"/>
      <c r="Y1098" s="77"/>
      <c r="Z1098" s="77"/>
    </row>
    <row r="1099" ht="15.75" customHeight="1">
      <c r="A1099" s="8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77"/>
      <c r="N1099" s="77"/>
      <c r="O1099" s="77"/>
      <c r="P1099" s="77"/>
      <c r="Q1099" s="77"/>
      <c r="R1099" s="77"/>
      <c r="S1099" s="77"/>
      <c r="T1099" s="77"/>
      <c r="U1099" s="77"/>
      <c r="V1099" s="77"/>
      <c r="W1099" s="77"/>
      <c r="X1099" s="77"/>
      <c r="Y1099" s="77"/>
      <c r="Z1099" s="77"/>
    </row>
    <row r="1100" ht="15.75" customHeight="1">
      <c r="A1100" s="66"/>
      <c r="B1100" s="75"/>
      <c r="C1100" s="75"/>
      <c r="D1100" s="75"/>
      <c r="E1100" s="75"/>
      <c r="F1100" s="75"/>
      <c r="G1100" s="75"/>
      <c r="H1100" s="75"/>
      <c r="I1100" s="75"/>
      <c r="J1100" s="75"/>
      <c r="K1100" s="75"/>
      <c r="L1100" s="76"/>
      <c r="M1100" s="77"/>
      <c r="N1100" s="77"/>
      <c r="O1100" s="77"/>
      <c r="P1100" s="77"/>
      <c r="Q1100" s="77"/>
      <c r="R1100" s="77"/>
      <c r="S1100" s="77"/>
      <c r="T1100" s="77"/>
      <c r="U1100" s="77"/>
      <c r="V1100" s="77"/>
      <c r="W1100" s="77"/>
      <c r="X1100" s="77"/>
      <c r="Y1100" s="77"/>
      <c r="Z1100" s="77"/>
    </row>
    <row r="1101" ht="15.75" customHeight="1">
      <c r="A1101" s="78" t="s">
        <v>478</v>
      </c>
      <c r="B1101" s="79" t="s">
        <v>479</v>
      </c>
      <c r="C1101" s="75"/>
      <c r="D1101" s="76"/>
      <c r="E1101" s="80" t="s">
        <v>480</v>
      </c>
      <c r="F1101" s="75"/>
      <c r="G1101" s="76"/>
      <c r="H1101" s="79" t="s">
        <v>481</v>
      </c>
      <c r="I1101" s="75"/>
      <c r="J1101" s="75"/>
      <c r="K1101" s="75"/>
      <c r="L1101" s="76"/>
      <c r="M1101" s="77"/>
      <c r="N1101" s="77"/>
      <c r="O1101" s="77"/>
      <c r="P1101" s="77"/>
      <c r="Q1101" s="77"/>
      <c r="R1101" s="77"/>
      <c r="S1101" s="77"/>
      <c r="T1101" s="77"/>
      <c r="U1101" s="77"/>
      <c r="V1101" s="77"/>
      <c r="W1101" s="77"/>
      <c r="X1101" s="77"/>
      <c r="Y1101" s="77"/>
      <c r="Z1101" s="77"/>
    </row>
    <row r="1102" ht="15.75" customHeight="1">
      <c r="A1102" s="177">
        <v>4.0</v>
      </c>
      <c r="B1102" s="82" t="s">
        <v>482</v>
      </c>
      <c r="C1102" s="82" t="s">
        <v>483</v>
      </c>
      <c r="D1102" s="82" t="s">
        <v>484</v>
      </c>
      <c r="E1102" s="82" t="s">
        <v>485</v>
      </c>
      <c r="F1102" s="82" t="s">
        <v>484</v>
      </c>
      <c r="G1102" s="82" t="s">
        <v>524</v>
      </c>
      <c r="H1102" s="82" t="s">
        <v>486</v>
      </c>
      <c r="I1102" s="82" t="s">
        <v>487</v>
      </c>
      <c r="J1102" s="147" t="s">
        <v>488</v>
      </c>
      <c r="K1102" s="85" t="s">
        <v>489</v>
      </c>
      <c r="L1102" s="85" t="s">
        <v>490</v>
      </c>
      <c r="M1102" s="77"/>
      <c r="N1102" s="77"/>
      <c r="O1102" s="77"/>
      <c r="P1102" s="77"/>
      <c r="Q1102" s="77"/>
      <c r="R1102" s="77"/>
      <c r="S1102" s="77"/>
      <c r="T1102" s="77"/>
      <c r="U1102" s="77"/>
      <c r="V1102" s="77"/>
      <c r="W1102" s="77"/>
      <c r="X1102" s="77"/>
      <c r="Y1102" s="77"/>
      <c r="Z1102" s="77"/>
    </row>
    <row r="1103" ht="15.75" customHeight="1">
      <c r="A1103" s="86" t="s">
        <v>491</v>
      </c>
      <c r="B1103" s="87"/>
      <c r="C1103" s="87"/>
      <c r="D1103" s="87"/>
      <c r="E1103" s="87"/>
      <c r="F1103" s="87"/>
      <c r="G1103" s="87"/>
      <c r="H1103" s="87"/>
      <c r="I1103" s="87"/>
      <c r="J1103" s="115"/>
      <c r="K1103" s="87"/>
      <c r="L1103" s="87"/>
      <c r="M1103" s="77"/>
      <c r="N1103" s="77"/>
      <c r="O1103" s="77"/>
      <c r="P1103" s="77"/>
      <c r="Q1103" s="77"/>
      <c r="R1103" s="77"/>
      <c r="S1103" s="77"/>
      <c r="T1103" s="77"/>
      <c r="U1103" s="77"/>
      <c r="V1103" s="77"/>
      <c r="W1103" s="77"/>
      <c r="X1103" s="77"/>
      <c r="Y1103" s="77"/>
      <c r="Z1103" s="77"/>
    </row>
    <row r="1104" ht="15.75" customHeight="1">
      <c r="A1104" s="2"/>
      <c r="B1104" s="89"/>
      <c r="C1104" s="89"/>
      <c r="D1104" s="18">
        <f t="shared" ref="D1104:D1117" si="289">C1104*B1104</f>
        <v>0</v>
      </c>
      <c r="E1104" s="18">
        <f>B1104*A1102</f>
        <v>0</v>
      </c>
      <c r="F1104" s="18">
        <f t="shared" ref="F1104:F1117" si="290">E1104*C1104</f>
        <v>0</v>
      </c>
      <c r="G1104" s="140">
        <v>0.0</v>
      </c>
      <c r="H1104" s="18"/>
      <c r="I1104" s="89">
        <f t="shared" ref="I1104:I1117" si="291">H1104*E1104</f>
        <v>0</v>
      </c>
      <c r="J1104" s="116"/>
      <c r="K1104" s="3">
        <f t="shared" ref="K1104:K1117" si="292">J1104*I1104</f>
        <v>0</v>
      </c>
      <c r="L1104" s="3"/>
      <c r="M1104" s="77"/>
      <c r="N1104" s="77"/>
      <c r="O1104" s="77"/>
      <c r="P1104" s="77"/>
      <c r="Q1104" s="77"/>
      <c r="R1104" s="77"/>
      <c r="S1104" s="77"/>
      <c r="T1104" s="77"/>
      <c r="U1104" s="77"/>
      <c r="V1104" s="77"/>
      <c r="W1104" s="77"/>
      <c r="X1104" s="77"/>
      <c r="Y1104" s="77"/>
      <c r="Z1104" s="77"/>
    </row>
    <row r="1105" ht="15.75" customHeight="1">
      <c r="A1105" s="2"/>
      <c r="B1105" s="89"/>
      <c r="C1105" s="89"/>
      <c r="D1105" s="18">
        <f t="shared" si="289"/>
        <v>0</v>
      </c>
      <c r="E1105" s="18">
        <f>B1105*A1102</f>
        <v>0</v>
      </c>
      <c r="F1105" s="18">
        <f t="shared" si="290"/>
        <v>0</v>
      </c>
      <c r="G1105" s="87"/>
      <c r="H1105" s="18"/>
      <c r="I1105" s="89">
        <f t="shared" si="291"/>
        <v>0</v>
      </c>
      <c r="J1105" s="116"/>
      <c r="K1105" s="3">
        <f t="shared" si="292"/>
        <v>0</v>
      </c>
      <c r="L1105" s="3"/>
      <c r="M1105" s="77"/>
      <c r="N1105" s="77"/>
      <c r="O1105" s="77"/>
      <c r="P1105" s="77"/>
      <c r="Q1105" s="77"/>
      <c r="R1105" s="77"/>
      <c r="S1105" s="77"/>
      <c r="T1105" s="77"/>
      <c r="U1105" s="77"/>
      <c r="V1105" s="77"/>
      <c r="W1105" s="77"/>
      <c r="X1105" s="77"/>
      <c r="Y1105" s="77"/>
      <c r="Z1105" s="77"/>
    </row>
    <row r="1106" ht="15.75" customHeight="1">
      <c r="A1106" s="2"/>
      <c r="B1106" s="18"/>
      <c r="C1106" s="18"/>
      <c r="D1106" s="18">
        <f t="shared" si="289"/>
        <v>0</v>
      </c>
      <c r="E1106" s="18">
        <f>B1106*A1102</f>
        <v>0</v>
      </c>
      <c r="F1106" s="18">
        <f t="shared" si="290"/>
        <v>0</v>
      </c>
      <c r="G1106" s="148" t="s">
        <v>527</v>
      </c>
      <c r="H1106" s="18"/>
      <c r="I1106" s="89">
        <f t="shared" si="291"/>
        <v>0</v>
      </c>
      <c r="J1106" s="116"/>
      <c r="K1106" s="3">
        <f t="shared" si="292"/>
        <v>0</v>
      </c>
      <c r="L1106" s="3"/>
      <c r="M1106" s="77"/>
      <c r="N1106" s="77"/>
      <c r="O1106" s="77"/>
      <c r="P1106" s="77"/>
      <c r="Q1106" s="77"/>
      <c r="R1106" s="77"/>
      <c r="S1106" s="77"/>
      <c r="T1106" s="77"/>
      <c r="U1106" s="77"/>
      <c r="V1106" s="77"/>
      <c r="W1106" s="77"/>
      <c r="X1106" s="77"/>
      <c r="Y1106" s="77"/>
      <c r="Z1106" s="77"/>
    </row>
    <row r="1107" ht="15.75" customHeight="1">
      <c r="A1107" s="2"/>
      <c r="B1107" s="18"/>
      <c r="C1107" s="18"/>
      <c r="D1107" s="18">
        <f t="shared" si="289"/>
        <v>0</v>
      </c>
      <c r="E1107" s="18">
        <f>B1107*A1102</f>
        <v>0</v>
      </c>
      <c r="F1107" s="18">
        <f t="shared" si="290"/>
        <v>0</v>
      </c>
      <c r="G1107" s="142"/>
      <c r="H1107" s="18"/>
      <c r="I1107" s="89">
        <f t="shared" si="291"/>
        <v>0</v>
      </c>
      <c r="J1107" s="116"/>
      <c r="K1107" s="3">
        <f t="shared" si="292"/>
        <v>0</v>
      </c>
      <c r="L1107" s="3"/>
      <c r="M1107" s="77"/>
      <c r="N1107" s="77"/>
      <c r="O1107" s="77"/>
      <c r="P1107" s="77"/>
      <c r="Q1107" s="77"/>
      <c r="R1107" s="77"/>
      <c r="S1107" s="77"/>
      <c r="T1107" s="77"/>
      <c r="U1107" s="77"/>
      <c r="V1107" s="77"/>
      <c r="W1107" s="77"/>
      <c r="X1107" s="77"/>
      <c r="Y1107" s="77"/>
      <c r="Z1107" s="77"/>
    </row>
    <row r="1108" ht="15.75" customHeight="1">
      <c r="A1108" s="2"/>
      <c r="B1108" s="18"/>
      <c r="C1108" s="18"/>
      <c r="D1108" s="18">
        <f t="shared" si="289"/>
        <v>0</v>
      </c>
      <c r="E1108" s="18">
        <f>B1108*A1102</f>
        <v>0</v>
      </c>
      <c r="F1108" s="18">
        <f t="shared" si="290"/>
        <v>0</v>
      </c>
      <c r="G1108" s="142"/>
      <c r="H1108" s="18"/>
      <c r="I1108" s="89">
        <f t="shared" si="291"/>
        <v>0</v>
      </c>
      <c r="J1108" s="116"/>
      <c r="K1108" s="3">
        <f t="shared" si="292"/>
        <v>0</v>
      </c>
      <c r="L1108" s="3"/>
      <c r="M1108" s="77"/>
      <c r="N1108" s="77"/>
      <c r="O1108" s="77"/>
      <c r="P1108" s="77"/>
      <c r="Q1108" s="77"/>
      <c r="R1108" s="77"/>
      <c r="S1108" s="77"/>
      <c r="T1108" s="77"/>
      <c r="U1108" s="77"/>
      <c r="V1108" s="77"/>
      <c r="W1108" s="77"/>
      <c r="X1108" s="77"/>
      <c r="Y1108" s="77"/>
      <c r="Z1108" s="77"/>
    </row>
    <row r="1109" ht="15.75" customHeight="1">
      <c r="A1109" s="2"/>
      <c r="B1109" s="18"/>
      <c r="C1109" s="18"/>
      <c r="D1109" s="18">
        <f t="shared" si="289"/>
        <v>0</v>
      </c>
      <c r="E1109" s="18">
        <f>B1109*A1102</f>
        <v>0</v>
      </c>
      <c r="F1109" s="18">
        <f t="shared" si="290"/>
        <v>0</v>
      </c>
      <c r="G1109" s="87"/>
      <c r="H1109" s="18"/>
      <c r="I1109" s="89">
        <f t="shared" si="291"/>
        <v>0</v>
      </c>
      <c r="J1109" s="116"/>
      <c r="K1109" s="3">
        <f t="shared" si="292"/>
        <v>0</v>
      </c>
      <c r="L1109" s="3"/>
      <c r="M1109" s="77"/>
      <c r="N1109" s="77"/>
      <c r="O1109" s="77"/>
      <c r="P1109" s="77"/>
      <c r="Q1109" s="77"/>
      <c r="R1109" s="77"/>
      <c r="S1109" s="77"/>
      <c r="T1109" s="77"/>
      <c r="U1109" s="77"/>
      <c r="V1109" s="77"/>
      <c r="W1109" s="77"/>
      <c r="X1109" s="77"/>
      <c r="Y1109" s="77"/>
      <c r="Z1109" s="77"/>
    </row>
    <row r="1110" ht="15.75" customHeight="1">
      <c r="A1110" s="2"/>
      <c r="B1110" s="18"/>
      <c r="C1110" s="18"/>
      <c r="D1110" s="18">
        <f t="shared" si="289"/>
        <v>0</v>
      </c>
      <c r="E1110" s="18">
        <f>B1110*A1102</f>
        <v>0</v>
      </c>
      <c r="F1110" s="18">
        <f t="shared" si="290"/>
        <v>0</v>
      </c>
      <c r="G1110" s="59"/>
      <c r="H1110" s="18"/>
      <c r="I1110" s="89">
        <f t="shared" si="291"/>
        <v>0</v>
      </c>
      <c r="J1110" s="116"/>
      <c r="K1110" s="3">
        <f t="shared" si="292"/>
        <v>0</v>
      </c>
      <c r="L1110" s="3"/>
      <c r="M1110" s="77"/>
      <c r="N1110" s="77"/>
      <c r="O1110" s="77"/>
      <c r="P1110" s="77"/>
      <c r="Q1110" s="77"/>
      <c r="R1110" s="77"/>
      <c r="S1110" s="77"/>
      <c r="T1110" s="77"/>
      <c r="U1110" s="77"/>
      <c r="V1110" s="77"/>
      <c r="W1110" s="77"/>
      <c r="X1110" s="77"/>
      <c r="Y1110" s="77"/>
      <c r="Z1110" s="77"/>
    </row>
    <row r="1111" ht="15.75" customHeight="1">
      <c r="A1111" s="2"/>
      <c r="B1111" s="89"/>
      <c r="C1111" s="89"/>
      <c r="D1111" s="18">
        <f t="shared" si="289"/>
        <v>0</v>
      </c>
      <c r="E1111" s="18">
        <f>B1111*A1102</f>
        <v>0</v>
      </c>
      <c r="F1111" s="18">
        <f t="shared" si="290"/>
        <v>0</v>
      </c>
      <c r="G1111" s="148" t="s">
        <v>528</v>
      </c>
      <c r="H1111" s="18"/>
      <c r="I1111" s="89">
        <f t="shared" si="291"/>
        <v>0</v>
      </c>
      <c r="J1111" s="116"/>
      <c r="K1111" s="3">
        <f t="shared" si="292"/>
        <v>0</v>
      </c>
      <c r="L1111" s="3"/>
      <c r="M1111" s="77"/>
      <c r="N1111" s="77"/>
      <c r="O1111" s="77"/>
      <c r="P1111" s="77"/>
      <c r="Q1111" s="77"/>
      <c r="R1111" s="77"/>
      <c r="S1111" s="77"/>
      <c r="T1111" s="77"/>
      <c r="U1111" s="77"/>
      <c r="V1111" s="77"/>
      <c r="W1111" s="77"/>
      <c r="X1111" s="77"/>
      <c r="Y1111" s="77"/>
      <c r="Z1111" s="77"/>
    </row>
    <row r="1112" ht="15.75" customHeight="1">
      <c r="A1112" s="2"/>
      <c r="B1112" s="89"/>
      <c r="C1112" s="89"/>
      <c r="D1112" s="18">
        <f t="shared" si="289"/>
        <v>0</v>
      </c>
      <c r="E1112" s="18">
        <f>B1112*A1102</f>
        <v>0</v>
      </c>
      <c r="F1112" s="18">
        <f t="shared" si="290"/>
        <v>0</v>
      </c>
      <c r="G1112" s="142"/>
      <c r="H1112" s="18"/>
      <c r="I1112" s="89">
        <f t="shared" si="291"/>
        <v>0</v>
      </c>
      <c r="J1112" s="116"/>
      <c r="K1112" s="3">
        <f t="shared" si="292"/>
        <v>0</v>
      </c>
      <c r="L1112" s="3"/>
      <c r="M1112" s="77"/>
      <c r="N1112" s="77"/>
      <c r="O1112" s="77"/>
      <c r="P1112" s="77"/>
      <c r="Q1112" s="77"/>
      <c r="R1112" s="77"/>
      <c r="S1112" s="77"/>
      <c r="T1112" s="77"/>
      <c r="U1112" s="77"/>
      <c r="V1112" s="77"/>
      <c r="W1112" s="77"/>
      <c r="X1112" s="77"/>
      <c r="Y1112" s="77"/>
      <c r="Z1112" s="77"/>
    </row>
    <row r="1113" ht="15.75" customHeight="1">
      <c r="A1113" s="1"/>
      <c r="B1113" s="89"/>
      <c r="C1113" s="89"/>
      <c r="D1113" s="18">
        <f t="shared" si="289"/>
        <v>0</v>
      </c>
      <c r="E1113" s="18">
        <f>B1113*A1102</f>
        <v>0</v>
      </c>
      <c r="F1113" s="18">
        <f t="shared" si="290"/>
        <v>0</v>
      </c>
      <c r="G1113" s="142"/>
      <c r="H1113" s="18"/>
      <c r="I1113" s="89">
        <f t="shared" si="291"/>
        <v>0</v>
      </c>
      <c r="J1113" s="116"/>
      <c r="K1113" s="3">
        <f t="shared" si="292"/>
        <v>0</v>
      </c>
      <c r="L1113" s="3"/>
      <c r="M1113" s="77"/>
      <c r="N1113" s="77"/>
      <c r="O1113" s="77"/>
      <c r="P1113" s="77"/>
      <c r="Q1113" s="77"/>
      <c r="R1113" s="77"/>
      <c r="S1113" s="77"/>
      <c r="T1113" s="77"/>
      <c r="U1113" s="77"/>
      <c r="V1113" s="77"/>
      <c r="W1113" s="77"/>
      <c r="X1113" s="77"/>
      <c r="Y1113" s="77"/>
      <c r="Z1113" s="77"/>
    </row>
    <row r="1114" ht="15.75" customHeight="1">
      <c r="A1114" s="1"/>
      <c r="B1114" s="89"/>
      <c r="C1114" s="89"/>
      <c r="D1114" s="18">
        <f t="shared" si="289"/>
        <v>0</v>
      </c>
      <c r="E1114" s="18">
        <f>B1114*A1102</f>
        <v>0</v>
      </c>
      <c r="F1114" s="18">
        <f t="shared" si="290"/>
        <v>0</v>
      </c>
      <c r="G1114" s="142"/>
      <c r="H1114" s="18"/>
      <c r="I1114" s="89">
        <f t="shared" si="291"/>
        <v>0</v>
      </c>
      <c r="J1114" s="116"/>
      <c r="K1114" s="3">
        <f t="shared" si="292"/>
        <v>0</v>
      </c>
      <c r="L1114" s="3"/>
      <c r="M1114" s="77"/>
      <c r="N1114" s="77"/>
      <c r="O1114" s="77"/>
      <c r="P1114" s="77"/>
      <c r="Q1114" s="77"/>
      <c r="R1114" s="77"/>
      <c r="S1114" s="77"/>
      <c r="T1114" s="77"/>
      <c r="U1114" s="77"/>
      <c r="V1114" s="77"/>
      <c r="W1114" s="77"/>
      <c r="X1114" s="77"/>
      <c r="Y1114" s="77"/>
      <c r="Z1114" s="77"/>
    </row>
    <row r="1115" ht="15.75" customHeight="1">
      <c r="A1115" s="31"/>
      <c r="B1115" s="89"/>
      <c r="C1115" s="89"/>
      <c r="D1115" s="95">
        <f t="shared" si="289"/>
        <v>0</v>
      </c>
      <c r="E1115" s="95">
        <f>B1115*A1102</f>
        <v>0</v>
      </c>
      <c r="F1115" s="18">
        <f t="shared" si="290"/>
        <v>0</v>
      </c>
      <c r="G1115" s="87"/>
      <c r="H1115" s="18"/>
      <c r="I1115" s="89">
        <f t="shared" si="291"/>
        <v>0</v>
      </c>
      <c r="J1115" s="118"/>
      <c r="K1115" s="3">
        <f t="shared" si="292"/>
        <v>0</v>
      </c>
      <c r="L1115" s="3"/>
      <c r="M1115" s="77"/>
      <c r="N1115" s="77"/>
      <c r="O1115" s="77"/>
      <c r="P1115" s="77"/>
      <c r="Q1115" s="77"/>
      <c r="R1115" s="77"/>
      <c r="S1115" s="77"/>
      <c r="T1115" s="77"/>
      <c r="U1115" s="77"/>
      <c r="V1115" s="77"/>
      <c r="W1115" s="77"/>
      <c r="X1115" s="77"/>
      <c r="Y1115" s="77"/>
      <c r="Z1115" s="77"/>
    </row>
    <row r="1116" ht="15.75" customHeight="1">
      <c r="A1116" s="31"/>
      <c r="B1116" s="89"/>
      <c r="C1116" s="89"/>
      <c r="D1116" s="18">
        <f t="shared" si="289"/>
        <v>0</v>
      </c>
      <c r="E1116" s="18">
        <f>B1116*A1102</f>
        <v>0</v>
      </c>
      <c r="F1116" s="18">
        <f t="shared" si="290"/>
        <v>0</v>
      </c>
      <c r="G1116" s="143">
        <f>F1118/A1102</f>
        <v>0</v>
      </c>
      <c r="H1116" s="18"/>
      <c r="I1116" s="89">
        <f t="shared" si="291"/>
        <v>0</v>
      </c>
      <c r="J1116" s="3"/>
      <c r="K1116" s="3">
        <f t="shared" si="292"/>
        <v>0</v>
      </c>
      <c r="L1116" s="3"/>
      <c r="M1116" s="77"/>
      <c r="N1116" s="77"/>
      <c r="O1116" s="77"/>
      <c r="P1116" s="77"/>
      <c r="Q1116" s="77"/>
      <c r="R1116" s="77"/>
      <c r="S1116" s="77"/>
      <c r="T1116" s="77"/>
      <c r="U1116" s="77"/>
      <c r="V1116" s="77"/>
      <c r="W1116" s="77"/>
      <c r="X1116" s="77"/>
      <c r="Y1116" s="77"/>
      <c r="Z1116" s="77"/>
    </row>
    <row r="1117" ht="15.75" customHeight="1">
      <c r="A1117" s="31"/>
      <c r="B1117" s="89"/>
      <c r="C1117" s="89"/>
      <c r="D1117" s="18">
        <f t="shared" si="289"/>
        <v>0</v>
      </c>
      <c r="E1117" s="18">
        <f>B1117*A1102</f>
        <v>0</v>
      </c>
      <c r="F1117" s="18">
        <f t="shared" si="290"/>
        <v>0</v>
      </c>
      <c r="G1117" s="142"/>
      <c r="H1117" s="18"/>
      <c r="I1117" s="89">
        <f t="shared" si="291"/>
        <v>0</v>
      </c>
      <c r="J1117" s="3"/>
      <c r="K1117" s="3">
        <f t="shared" si="292"/>
        <v>0</v>
      </c>
      <c r="L1117" s="3"/>
      <c r="M1117" s="77"/>
      <c r="N1117" s="77"/>
      <c r="O1117" s="77"/>
      <c r="P1117" s="77"/>
      <c r="Q1117" s="77"/>
      <c r="R1117" s="77"/>
      <c r="S1117" s="77"/>
      <c r="T1117" s="77"/>
      <c r="U1117" s="77"/>
      <c r="V1117" s="77"/>
      <c r="W1117" s="77"/>
      <c r="X1117" s="77"/>
      <c r="Y1117" s="77"/>
      <c r="Z1117" s="77"/>
    </row>
    <row r="1118" ht="15.75" customHeight="1">
      <c r="A1118" s="4" t="s">
        <v>495</v>
      </c>
      <c r="B1118" s="97">
        <f>SUM(B1104:B1117)</f>
        <v>0</v>
      </c>
      <c r="C1118" s="96"/>
      <c r="D1118" s="97">
        <f t="shared" ref="D1118:F1118" si="293">SUM(D1104:D1117)</f>
        <v>0</v>
      </c>
      <c r="E1118" s="97">
        <f t="shared" si="293"/>
        <v>0</v>
      </c>
      <c r="F1118" s="97">
        <f t="shared" si="293"/>
        <v>0</v>
      </c>
      <c r="G1118" s="87"/>
      <c r="H1118" s="96"/>
      <c r="I1118" s="97">
        <f t="shared" ref="I1118:L1118" si="294">SUM(I1104:I1117)</f>
        <v>0</v>
      </c>
      <c r="J1118" s="98">
        <f t="shared" si="294"/>
        <v>0</v>
      </c>
      <c r="K1118" s="98">
        <f t="shared" si="294"/>
        <v>0</v>
      </c>
      <c r="L1118" s="98">
        <f t="shared" si="294"/>
        <v>0</v>
      </c>
      <c r="M1118" s="77"/>
      <c r="N1118" s="77"/>
      <c r="O1118" s="77"/>
      <c r="P1118" s="77"/>
      <c r="Q1118" s="77"/>
      <c r="R1118" s="77"/>
      <c r="S1118" s="77"/>
      <c r="T1118" s="77"/>
      <c r="U1118" s="77"/>
      <c r="V1118" s="77"/>
      <c r="W1118" s="77"/>
      <c r="X1118" s="77"/>
      <c r="Y1118" s="77"/>
      <c r="Z1118" s="77"/>
    </row>
    <row r="1119" ht="15.75" customHeight="1">
      <c r="A1119" s="8"/>
      <c r="B1119" s="100"/>
      <c r="C1119" s="100"/>
      <c r="D1119" s="100"/>
      <c r="E1119" s="100"/>
      <c r="F1119" s="100"/>
      <c r="G1119" s="100"/>
      <c r="H1119" s="100"/>
      <c r="I1119" s="101" t="s">
        <v>496</v>
      </c>
      <c r="J1119" s="100"/>
      <c r="K1119" s="100"/>
      <c r="L1119" s="101" t="s">
        <v>497</v>
      </c>
      <c r="M1119" s="77"/>
      <c r="N1119" s="77"/>
      <c r="O1119" s="77"/>
      <c r="P1119" s="77"/>
      <c r="Q1119" s="77"/>
      <c r="R1119" s="77"/>
      <c r="S1119" s="77"/>
      <c r="T1119" s="77"/>
      <c r="U1119" s="77"/>
      <c r="V1119" s="77"/>
      <c r="W1119" s="77"/>
      <c r="X1119" s="77"/>
      <c r="Y1119" s="77"/>
      <c r="Z1119" s="77"/>
    </row>
    <row r="1120" ht="15.75" customHeight="1">
      <c r="A1120" s="8"/>
      <c r="B1120" s="100"/>
      <c r="C1120" s="100"/>
      <c r="D1120" s="100"/>
      <c r="E1120" s="100"/>
      <c r="F1120" s="100"/>
      <c r="G1120" s="100"/>
      <c r="H1120" s="100"/>
      <c r="I1120" s="104">
        <f>G1116*A1102</f>
        <v>0</v>
      </c>
      <c r="J1120" s="100"/>
      <c r="K1120" s="100"/>
      <c r="L1120" s="104"/>
      <c r="M1120" s="77"/>
      <c r="N1120" s="77"/>
      <c r="O1120" s="77"/>
      <c r="P1120" s="77"/>
      <c r="Q1120" s="77"/>
      <c r="R1120" s="77"/>
      <c r="S1120" s="77"/>
      <c r="T1120" s="77"/>
      <c r="U1120" s="77"/>
      <c r="V1120" s="77"/>
      <c r="W1120" s="77"/>
      <c r="X1120" s="77"/>
      <c r="Y1120" s="77"/>
      <c r="Z1120" s="77"/>
    </row>
    <row r="1121" ht="15.75" customHeight="1">
      <c r="A1121" s="8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77"/>
      <c r="N1121" s="77"/>
      <c r="O1121" s="77"/>
      <c r="P1121" s="77"/>
      <c r="Q1121" s="77"/>
      <c r="R1121" s="77"/>
      <c r="S1121" s="77"/>
      <c r="T1121" s="77"/>
      <c r="U1121" s="77"/>
      <c r="V1121" s="77"/>
      <c r="W1121" s="77"/>
      <c r="X1121" s="77"/>
      <c r="Y1121" s="77"/>
      <c r="Z1121" s="77"/>
    </row>
    <row r="1122" ht="15.75" customHeight="1">
      <c r="A1122" s="8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77"/>
      <c r="N1122" s="77"/>
      <c r="O1122" s="77"/>
      <c r="P1122" s="77"/>
      <c r="Q1122" s="77"/>
      <c r="R1122" s="77"/>
      <c r="S1122" s="77"/>
      <c r="T1122" s="77"/>
      <c r="U1122" s="77"/>
      <c r="V1122" s="77"/>
      <c r="W1122" s="77"/>
      <c r="X1122" s="77"/>
      <c r="Y1122" s="77"/>
      <c r="Z1122" s="77"/>
    </row>
    <row r="1123" ht="15.75" customHeight="1">
      <c r="A1123" s="78" t="s">
        <v>478</v>
      </c>
      <c r="B1123" s="79" t="s">
        <v>479</v>
      </c>
      <c r="C1123" s="75"/>
      <c r="D1123" s="76"/>
      <c r="E1123" s="80" t="s">
        <v>480</v>
      </c>
      <c r="F1123" s="75"/>
      <c r="G1123" s="76"/>
      <c r="H1123" s="79" t="s">
        <v>481</v>
      </c>
      <c r="I1123" s="75"/>
      <c r="J1123" s="75"/>
      <c r="K1123" s="75"/>
      <c r="L1123" s="76"/>
      <c r="M1123" s="77"/>
      <c r="N1123" s="77"/>
      <c r="O1123" s="77"/>
      <c r="P1123" s="77"/>
      <c r="Q1123" s="77"/>
      <c r="R1123" s="77"/>
      <c r="S1123" s="77"/>
      <c r="T1123" s="77"/>
      <c r="U1123" s="77"/>
      <c r="V1123" s="77"/>
      <c r="W1123" s="77"/>
      <c r="X1123" s="77"/>
      <c r="Y1123" s="77"/>
      <c r="Z1123" s="77"/>
    </row>
    <row r="1124" ht="15.75" customHeight="1">
      <c r="A1124" s="177">
        <v>4.0</v>
      </c>
      <c r="B1124" s="82" t="s">
        <v>482</v>
      </c>
      <c r="C1124" s="82" t="s">
        <v>483</v>
      </c>
      <c r="D1124" s="82" t="s">
        <v>484</v>
      </c>
      <c r="E1124" s="82" t="s">
        <v>485</v>
      </c>
      <c r="F1124" s="82" t="s">
        <v>484</v>
      </c>
      <c r="G1124" s="82" t="s">
        <v>524</v>
      </c>
      <c r="H1124" s="82" t="s">
        <v>486</v>
      </c>
      <c r="I1124" s="82" t="s">
        <v>487</v>
      </c>
      <c r="J1124" s="147" t="s">
        <v>488</v>
      </c>
      <c r="K1124" s="85" t="s">
        <v>489</v>
      </c>
      <c r="L1124" s="85" t="s">
        <v>490</v>
      </c>
      <c r="M1124" s="77"/>
      <c r="N1124" s="77"/>
      <c r="O1124" s="77"/>
      <c r="P1124" s="77"/>
      <c r="Q1124" s="77"/>
      <c r="R1124" s="77"/>
      <c r="S1124" s="77"/>
      <c r="T1124" s="77"/>
      <c r="U1124" s="77"/>
      <c r="V1124" s="77"/>
      <c r="W1124" s="77"/>
      <c r="X1124" s="77"/>
      <c r="Y1124" s="77"/>
      <c r="Z1124" s="77"/>
    </row>
    <row r="1125" ht="15.75" customHeight="1">
      <c r="A1125" s="86" t="s">
        <v>491</v>
      </c>
      <c r="B1125" s="87"/>
      <c r="C1125" s="87"/>
      <c r="D1125" s="87"/>
      <c r="E1125" s="87"/>
      <c r="F1125" s="87"/>
      <c r="G1125" s="87"/>
      <c r="H1125" s="87"/>
      <c r="I1125" s="87"/>
      <c r="J1125" s="115"/>
      <c r="K1125" s="87"/>
      <c r="L1125" s="87"/>
      <c r="M1125" s="77"/>
      <c r="N1125" s="77"/>
      <c r="O1125" s="77"/>
      <c r="P1125" s="77"/>
      <c r="Q1125" s="77"/>
      <c r="R1125" s="77"/>
      <c r="S1125" s="77"/>
      <c r="T1125" s="77"/>
      <c r="U1125" s="77"/>
      <c r="V1125" s="77"/>
      <c r="W1125" s="77"/>
      <c r="X1125" s="77"/>
      <c r="Y1125" s="77"/>
      <c r="Z1125" s="77"/>
    </row>
    <row r="1126" ht="15.75" customHeight="1">
      <c r="A1126" s="2"/>
      <c r="B1126" s="89"/>
      <c r="C1126" s="89"/>
      <c r="D1126" s="18">
        <f t="shared" ref="D1126:D1139" si="295">C1126*B1126</f>
        <v>0</v>
      </c>
      <c r="E1126" s="18">
        <f>B1126*A1124</f>
        <v>0</v>
      </c>
      <c r="F1126" s="18">
        <f t="shared" ref="F1126:F1139" si="296">E1126*C1126</f>
        <v>0</v>
      </c>
      <c r="G1126" s="140">
        <v>0.0</v>
      </c>
      <c r="H1126" s="18"/>
      <c r="I1126" s="89">
        <f t="shared" ref="I1126:I1139" si="297">H1126*E1126</f>
        <v>0</v>
      </c>
      <c r="J1126" s="116"/>
      <c r="K1126" s="3">
        <f t="shared" ref="K1126:K1139" si="298">J1126*I1126</f>
        <v>0</v>
      </c>
      <c r="L1126" s="3"/>
      <c r="M1126" s="77"/>
      <c r="N1126" s="77"/>
      <c r="O1126" s="77"/>
      <c r="P1126" s="77"/>
      <c r="Q1126" s="77"/>
      <c r="R1126" s="77"/>
      <c r="S1126" s="77"/>
      <c r="T1126" s="77"/>
      <c r="U1126" s="77"/>
      <c r="V1126" s="77"/>
      <c r="W1126" s="77"/>
      <c r="X1126" s="77"/>
      <c r="Y1126" s="77"/>
      <c r="Z1126" s="77"/>
    </row>
    <row r="1127" ht="15.75" customHeight="1">
      <c r="A1127" s="2"/>
      <c r="B1127" s="89"/>
      <c r="C1127" s="89"/>
      <c r="D1127" s="18">
        <f t="shared" si="295"/>
        <v>0</v>
      </c>
      <c r="E1127" s="18">
        <f>B1127*A1124</f>
        <v>0</v>
      </c>
      <c r="F1127" s="18">
        <f t="shared" si="296"/>
        <v>0</v>
      </c>
      <c r="G1127" s="87"/>
      <c r="H1127" s="18"/>
      <c r="I1127" s="89">
        <f t="shared" si="297"/>
        <v>0</v>
      </c>
      <c r="J1127" s="116"/>
      <c r="K1127" s="3">
        <f t="shared" si="298"/>
        <v>0</v>
      </c>
      <c r="L1127" s="3"/>
      <c r="M1127" s="77"/>
      <c r="N1127" s="77"/>
      <c r="O1127" s="77"/>
      <c r="P1127" s="77"/>
      <c r="Q1127" s="77"/>
      <c r="R1127" s="77"/>
      <c r="S1127" s="77"/>
      <c r="T1127" s="77"/>
      <c r="U1127" s="77"/>
      <c r="V1127" s="77"/>
      <c r="W1127" s="77"/>
      <c r="X1127" s="77"/>
      <c r="Y1127" s="77"/>
      <c r="Z1127" s="77"/>
    </row>
    <row r="1128" ht="15.75" customHeight="1">
      <c r="A1128" s="2"/>
      <c r="B1128" s="18"/>
      <c r="C1128" s="18"/>
      <c r="D1128" s="18">
        <f t="shared" si="295"/>
        <v>0</v>
      </c>
      <c r="E1128" s="18">
        <f>B1128*A1124</f>
        <v>0</v>
      </c>
      <c r="F1128" s="18">
        <f t="shared" si="296"/>
        <v>0</v>
      </c>
      <c r="G1128" s="148" t="s">
        <v>527</v>
      </c>
      <c r="H1128" s="18"/>
      <c r="I1128" s="89">
        <f t="shared" si="297"/>
        <v>0</v>
      </c>
      <c r="J1128" s="116"/>
      <c r="K1128" s="3">
        <f t="shared" si="298"/>
        <v>0</v>
      </c>
      <c r="L1128" s="3"/>
      <c r="M1128" s="77"/>
      <c r="N1128" s="77"/>
      <c r="O1128" s="77"/>
      <c r="P1128" s="77"/>
      <c r="Q1128" s="77"/>
      <c r="R1128" s="77"/>
      <c r="S1128" s="77"/>
      <c r="T1128" s="77"/>
      <c r="U1128" s="77"/>
      <c r="V1128" s="77"/>
      <c r="W1128" s="77"/>
      <c r="X1128" s="77"/>
      <c r="Y1128" s="77"/>
      <c r="Z1128" s="77"/>
    </row>
    <row r="1129" ht="15.75" customHeight="1">
      <c r="A1129" s="2"/>
      <c r="B1129" s="18"/>
      <c r="C1129" s="18"/>
      <c r="D1129" s="18">
        <f t="shared" si="295"/>
        <v>0</v>
      </c>
      <c r="E1129" s="18">
        <f>B1129*A1124</f>
        <v>0</v>
      </c>
      <c r="F1129" s="18">
        <f t="shared" si="296"/>
        <v>0</v>
      </c>
      <c r="G1129" s="142"/>
      <c r="H1129" s="18"/>
      <c r="I1129" s="89">
        <f t="shared" si="297"/>
        <v>0</v>
      </c>
      <c r="J1129" s="116"/>
      <c r="K1129" s="3">
        <f t="shared" si="298"/>
        <v>0</v>
      </c>
      <c r="L1129" s="3"/>
      <c r="M1129" s="77"/>
      <c r="N1129" s="77"/>
      <c r="O1129" s="77"/>
      <c r="P1129" s="77"/>
      <c r="Q1129" s="77"/>
      <c r="R1129" s="77"/>
      <c r="S1129" s="77"/>
      <c r="T1129" s="77"/>
      <c r="U1129" s="77"/>
      <c r="V1129" s="77"/>
      <c r="W1129" s="77"/>
      <c r="X1129" s="77"/>
      <c r="Y1129" s="77"/>
      <c r="Z1129" s="77"/>
    </row>
    <row r="1130" ht="15.75" customHeight="1">
      <c r="A1130" s="2"/>
      <c r="B1130" s="18"/>
      <c r="C1130" s="18"/>
      <c r="D1130" s="18">
        <f t="shared" si="295"/>
        <v>0</v>
      </c>
      <c r="E1130" s="18">
        <f>B1130*A1124</f>
        <v>0</v>
      </c>
      <c r="F1130" s="18">
        <f t="shared" si="296"/>
        <v>0</v>
      </c>
      <c r="G1130" s="142"/>
      <c r="H1130" s="18"/>
      <c r="I1130" s="89">
        <f t="shared" si="297"/>
        <v>0</v>
      </c>
      <c r="J1130" s="116"/>
      <c r="K1130" s="3">
        <f t="shared" si="298"/>
        <v>0</v>
      </c>
      <c r="L1130" s="3"/>
      <c r="M1130" s="77"/>
      <c r="N1130" s="77"/>
      <c r="O1130" s="77"/>
      <c r="P1130" s="77"/>
      <c r="Q1130" s="77"/>
      <c r="R1130" s="77"/>
      <c r="S1130" s="77"/>
      <c r="T1130" s="77"/>
      <c r="U1130" s="77"/>
      <c r="V1130" s="77"/>
      <c r="W1130" s="77"/>
      <c r="X1130" s="77"/>
      <c r="Y1130" s="77"/>
      <c r="Z1130" s="77"/>
    </row>
    <row r="1131" ht="15.75" customHeight="1">
      <c r="A1131" s="2"/>
      <c r="B1131" s="18"/>
      <c r="C1131" s="18"/>
      <c r="D1131" s="18">
        <f t="shared" si="295"/>
        <v>0</v>
      </c>
      <c r="E1131" s="18">
        <f>B1131*A1124</f>
        <v>0</v>
      </c>
      <c r="F1131" s="18">
        <f t="shared" si="296"/>
        <v>0</v>
      </c>
      <c r="G1131" s="87"/>
      <c r="H1131" s="18"/>
      <c r="I1131" s="89">
        <f t="shared" si="297"/>
        <v>0</v>
      </c>
      <c r="J1131" s="116"/>
      <c r="K1131" s="3">
        <f t="shared" si="298"/>
        <v>0</v>
      </c>
      <c r="L1131" s="3"/>
      <c r="M1131" s="77"/>
      <c r="N1131" s="77"/>
      <c r="O1131" s="77"/>
      <c r="P1131" s="77"/>
      <c r="Q1131" s="77"/>
      <c r="R1131" s="77"/>
      <c r="S1131" s="77"/>
      <c r="T1131" s="77"/>
      <c r="U1131" s="77"/>
      <c r="V1131" s="77"/>
      <c r="W1131" s="77"/>
      <c r="X1131" s="77"/>
      <c r="Y1131" s="77"/>
      <c r="Z1131" s="77"/>
    </row>
    <row r="1132" ht="15.75" customHeight="1">
      <c r="A1132" s="2"/>
      <c r="B1132" s="18"/>
      <c r="C1132" s="18"/>
      <c r="D1132" s="18">
        <f t="shared" si="295"/>
        <v>0</v>
      </c>
      <c r="E1132" s="18">
        <f>B1132*A1124</f>
        <v>0</v>
      </c>
      <c r="F1132" s="18">
        <f t="shared" si="296"/>
        <v>0</v>
      </c>
      <c r="G1132" s="59"/>
      <c r="H1132" s="18"/>
      <c r="I1132" s="89">
        <f t="shared" si="297"/>
        <v>0</v>
      </c>
      <c r="J1132" s="116"/>
      <c r="K1132" s="3">
        <f t="shared" si="298"/>
        <v>0</v>
      </c>
      <c r="L1132" s="3"/>
      <c r="M1132" s="77"/>
      <c r="N1132" s="77"/>
      <c r="O1132" s="77"/>
      <c r="P1132" s="77"/>
      <c r="Q1132" s="77"/>
      <c r="R1132" s="77"/>
      <c r="S1132" s="77"/>
      <c r="T1132" s="77"/>
      <c r="U1132" s="77"/>
      <c r="V1132" s="77"/>
      <c r="W1132" s="77"/>
      <c r="X1132" s="77"/>
      <c r="Y1132" s="77"/>
      <c r="Z1132" s="77"/>
    </row>
    <row r="1133" ht="15.75" customHeight="1">
      <c r="A1133" s="2"/>
      <c r="B1133" s="89"/>
      <c r="C1133" s="89"/>
      <c r="D1133" s="18">
        <f t="shared" si="295"/>
        <v>0</v>
      </c>
      <c r="E1133" s="18">
        <f>B1133*A1124</f>
        <v>0</v>
      </c>
      <c r="F1133" s="18">
        <f t="shared" si="296"/>
        <v>0</v>
      </c>
      <c r="G1133" s="148" t="s">
        <v>528</v>
      </c>
      <c r="H1133" s="18"/>
      <c r="I1133" s="89">
        <f t="shared" si="297"/>
        <v>0</v>
      </c>
      <c r="J1133" s="116"/>
      <c r="K1133" s="3">
        <f t="shared" si="298"/>
        <v>0</v>
      </c>
      <c r="L1133" s="3"/>
      <c r="M1133" s="77"/>
      <c r="N1133" s="77"/>
      <c r="O1133" s="77"/>
      <c r="P1133" s="77"/>
      <c r="Q1133" s="77"/>
      <c r="R1133" s="77"/>
      <c r="S1133" s="77"/>
      <c r="T1133" s="77"/>
      <c r="U1133" s="77"/>
      <c r="V1133" s="77"/>
      <c r="W1133" s="77"/>
      <c r="X1133" s="77"/>
      <c r="Y1133" s="77"/>
      <c r="Z1133" s="77"/>
    </row>
    <row r="1134" ht="15.75" customHeight="1">
      <c r="A1134" s="2"/>
      <c r="B1134" s="89"/>
      <c r="C1134" s="89"/>
      <c r="D1134" s="18">
        <f t="shared" si="295"/>
        <v>0</v>
      </c>
      <c r="E1134" s="18">
        <f>B1134*A1124</f>
        <v>0</v>
      </c>
      <c r="F1134" s="18">
        <f t="shared" si="296"/>
        <v>0</v>
      </c>
      <c r="G1134" s="142"/>
      <c r="H1134" s="18"/>
      <c r="I1134" s="89">
        <f t="shared" si="297"/>
        <v>0</v>
      </c>
      <c r="J1134" s="116"/>
      <c r="K1134" s="3">
        <f t="shared" si="298"/>
        <v>0</v>
      </c>
      <c r="L1134" s="3"/>
      <c r="M1134" s="77"/>
      <c r="N1134" s="77"/>
      <c r="O1134" s="77"/>
      <c r="P1134" s="77"/>
      <c r="Q1134" s="77"/>
      <c r="R1134" s="77"/>
      <c r="S1134" s="77"/>
      <c r="T1134" s="77"/>
      <c r="U1134" s="77"/>
      <c r="V1134" s="77"/>
      <c r="W1134" s="77"/>
      <c r="X1134" s="77"/>
      <c r="Y1134" s="77"/>
      <c r="Z1134" s="77"/>
    </row>
    <row r="1135" ht="15.75" customHeight="1">
      <c r="A1135" s="1"/>
      <c r="B1135" s="89"/>
      <c r="C1135" s="89"/>
      <c r="D1135" s="18">
        <f t="shared" si="295"/>
        <v>0</v>
      </c>
      <c r="E1135" s="18">
        <f>B1135*A1124</f>
        <v>0</v>
      </c>
      <c r="F1135" s="18">
        <f t="shared" si="296"/>
        <v>0</v>
      </c>
      <c r="G1135" s="142"/>
      <c r="H1135" s="18"/>
      <c r="I1135" s="89">
        <f t="shared" si="297"/>
        <v>0</v>
      </c>
      <c r="J1135" s="116"/>
      <c r="K1135" s="3">
        <f t="shared" si="298"/>
        <v>0</v>
      </c>
      <c r="L1135" s="3"/>
      <c r="M1135" s="77"/>
      <c r="N1135" s="77"/>
      <c r="O1135" s="77"/>
      <c r="P1135" s="77"/>
      <c r="Q1135" s="77"/>
      <c r="R1135" s="77"/>
      <c r="S1135" s="77"/>
      <c r="T1135" s="77"/>
      <c r="U1135" s="77"/>
      <c r="V1135" s="77"/>
      <c r="W1135" s="77"/>
      <c r="X1135" s="77"/>
      <c r="Y1135" s="77"/>
      <c r="Z1135" s="77"/>
    </row>
    <row r="1136" ht="15.75" customHeight="1">
      <c r="A1136" s="1"/>
      <c r="B1136" s="89"/>
      <c r="C1136" s="89"/>
      <c r="D1136" s="18">
        <f t="shared" si="295"/>
        <v>0</v>
      </c>
      <c r="E1136" s="18">
        <f>B1136*A1124</f>
        <v>0</v>
      </c>
      <c r="F1136" s="18">
        <f t="shared" si="296"/>
        <v>0</v>
      </c>
      <c r="G1136" s="142"/>
      <c r="H1136" s="18"/>
      <c r="I1136" s="89">
        <f t="shared" si="297"/>
        <v>0</v>
      </c>
      <c r="J1136" s="116"/>
      <c r="K1136" s="3">
        <f t="shared" si="298"/>
        <v>0</v>
      </c>
      <c r="L1136" s="3"/>
      <c r="M1136" s="77"/>
      <c r="N1136" s="77"/>
      <c r="O1136" s="77"/>
      <c r="P1136" s="77"/>
      <c r="Q1136" s="77"/>
      <c r="R1136" s="77"/>
      <c r="S1136" s="77"/>
      <c r="T1136" s="77"/>
      <c r="U1136" s="77"/>
      <c r="V1136" s="77"/>
      <c r="W1136" s="77"/>
      <c r="X1136" s="77"/>
      <c r="Y1136" s="77"/>
      <c r="Z1136" s="77"/>
    </row>
    <row r="1137" ht="15.75" customHeight="1">
      <c r="A1137" s="31"/>
      <c r="B1137" s="89"/>
      <c r="C1137" s="89"/>
      <c r="D1137" s="95">
        <f t="shared" si="295"/>
        <v>0</v>
      </c>
      <c r="E1137" s="95">
        <f>B1137*A1124</f>
        <v>0</v>
      </c>
      <c r="F1137" s="18">
        <f t="shared" si="296"/>
        <v>0</v>
      </c>
      <c r="G1137" s="87"/>
      <c r="H1137" s="18"/>
      <c r="I1137" s="89">
        <f t="shared" si="297"/>
        <v>0</v>
      </c>
      <c r="J1137" s="118"/>
      <c r="K1137" s="3">
        <f t="shared" si="298"/>
        <v>0</v>
      </c>
      <c r="L1137" s="3"/>
      <c r="M1137" s="77"/>
      <c r="N1137" s="77"/>
      <c r="O1137" s="77"/>
      <c r="P1137" s="77"/>
      <c r="Q1137" s="77"/>
      <c r="R1137" s="77"/>
      <c r="S1137" s="77"/>
      <c r="T1137" s="77"/>
      <c r="U1137" s="77"/>
      <c r="V1137" s="77"/>
      <c r="W1137" s="77"/>
      <c r="X1137" s="77"/>
      <c r="Y1137" s="77"/>
      <c r="Z1137" s="77"/>
    </row>
    <row r="1138" ht="15.75" customHeight="1">
      <c r="A1138" s="31"/>
      <c r="B1138" s="89"/>
      <c r="C1138" s="89"/>
      <c r="D1138" s="18">
        <f t="shared" si="295"/>
        <v>0</v>
      </c>
      <c r="E1138" s="18">
        <f>B1138*A1124</f>
        <v>0</v>
      </c>
      <c r="F1138" s="18">
        <f t="shared" si="296"/>
        <v>0</v>
      </c>
      <c r="G1138" s="143">
        <f>F1140/A1124</f>
        <v>0</v>
      </c>
      <c r="H1138" s="18"/>
      <c r="I1138" s="89">
        <f t="shared" si="297"/>
        <v>0</v>
      </c>
      <c r="J1138" s="3"/>
      <c r="K1138" s="3">
        <f t="shared" si="298"/>
        <v>0</v>
      </c>
      <c r="L1138" s="3"/>
      <c r="M1138" s="77"/>
      <c r="N1138" s="77"/>
      <c r="O1138" s="77"/>
      <c r="P1138" s="77"/>
      <c r="Q1138" s="77"/>
      <c r="R1138" s="77"/>
      <c r="S1138" s="77"/>
      <c r="T1138" s="77"/>
      <c r="U1138" s="77"/>
      <c r="V1138" s="77"/>
      <c r="W1138" s="77"/>
      <c r="X1138" s="77"/>
      <c r="Y1138" s="77"/>
      <c r="Z1138" s="77"/>
    </row>
    <row r="1139" ht="15.75" customHeight="1">
      <c r="A1139" s="31"/>
      <c r="B1139" s="89"/>
      <c r="C1139" s="89"/>
      <c r="D1139" s="18">
        <f t="shared" si="295"/>
        <v>0</v>
      </c>
      <c r="E1139" s="18">
        <f>B1139*A1124</f>
        <v>0</v>
      </c>
      <c r="F1139" s="18">
        <f t="shared" si="296"/>
        <v>0</v>
      </c>
      <c r="G1139" s="142"/>
      <c r="H1139" s="18"/>
      <c r="I1139" s="89">
        <f t="shared" si="297"/>
        <v>0</v>
      </c>
      <c r="J1139" s="3"/>
      <c r="K1139" s="3">
        <f t="shared" si="298"/>
        <v>0</v>
      </c>
      <c r="L1139" s="3"/>
      <c r="M1139" s="77"/>
      <c r="N1139" s="77"/>
      <c r="O1139" s="77"/>
      <c r="P1139" s="77"/>
      <c r="Q1139" s="77"/>
      <c r="R1139" s="77"/>
      <c r="S1139" s="77"/>
      <c r="T1139" s="77"/>
      <c r="U1139" s="77"/>
      <c r="V1139" s="77"/>
      <c r="W1139" s="77"/>
      <c r="X1139" s="77"/>
      <c r="Y1139" s="77"/>
      <c r="Z1139" s="77"/>
    </row>
    <row r="1140" ht="15.75" customHeight="1">
      <c r="A1140" s="4" t="s">
        <v>495</v>
      </c>
      <c r="B1140" s="97">
        <f>SUM(B1126:B1139)</f>
        <v>0</v>
      </c>
      <c r="C1140" s="96"/>
      <c r="D1140" s="97">
        <f t="shared" ref="D1140:F1140" si="299">SUM(D1126:D1139)</f>
        <v>0</v>
      </c>
      <c r="E1140" s="97">
        <f t="shared" si="299"/>
        <v>0</v>
      </c>
      <c r="F1140" s="97">
        <f t="shared" si="299"/>
        <v>0</v>
      </c>
      <c r="G1140" s="87"/>
      <c r="H1140" s="96"/>
      <c r="I1140" s="97">
        <f t="shared" ref="I1140:L1140" si="300">SUM(I1126:I1139)</f>
        <v>0</v>
      </c>
      <c r="J1140" s="98">
        <f t="shared" si="300"/>
        <v>0</v>
      </c>
      <c r="K1140" s="98">
        <f t="shared" si="300"/>
        <v>0</v>
      </c>
      <c r="L1140" s="98">
        <f t="shared" si="300"/>
        <v>0</v>
      </c>
      <c r="M1140" s="77"/>
      <c r="N1140" s="77"/>
      <c r="O1140" s="77"/>
      <c r="P1140" s="77"/>
      <c r="Q1140" s="77"/>
      <c r="R1140" s="77"/>
      <c r="S1140" s="77"/>
      <c r="T1140" s="77"/>
      <c r="U1140" s="77"/>
      <c r="V1140" s="77"/>
      <c r="W1140" s="77"/>
      <c r="X1140" s="77"/>
      <c r="Y1140" s="77"/>
      <c r="Z1140" s="77"/>
    </row>
    <row r="1141" ht="15.75" customHeight="1">
      <c r="A1141" s="8"/>
      <c r="B1141" s="100"/>
      <c r="C1141" s="100"/>
      <c r="D1141" s="100"/>
      <c r="E1141" s="100"/>
      <c r="F1141" s="100"/>
      <c r="G1141" s="100"/>
      <c r="H1141" s="100"/>
      <c r="I1141" s="101" t="s">
        <v>496</v>
      </c>
      <c r="J1141" s="100"/>
      <c r="K1141" s="100"/>
      <c r="L1141" s="101" t="s">
        <v>497</v>
      </c>
      <c r="M1141" s="77"/>
      <c r="N1141" s="77"/>
      <c r="O1141" s="77"/>
      <c r="P1141" s="77"/>
      <c r="Q1141" s="77"/>
      <c r="R1141" s="77"/>
      <c r="S1141" s="77"/>
      <c r="T1141" s="77"/>
      <c r="U1141" s="77"/>
      <c r="V1141" s="77"/>
      <c r="W1141" s="77"/>
      <c r="X1141" s="77"/>
      <c r="Y1141" s="77"/>
      <c r="Z1141" s="77"/>
    </row>
    <row r="1142" ht="15.75" customHeight="1">
      <c r="A1142" s="8"/>
      <c r="B1142" s="100"/>
      <c r="C1142" s="100"/>
      <c r="D1142" s="100"/>
      <c r="E1142" s="100"/>
      <c r="F1142" s="100"/>
      <c r="G1142" s="100"/>
      <c r="H1142" s="100"/>
      <c r="I1142" s="104">
        <f>G1138*A1124</f>
        <v>0</v>
      </c>
      <c r="J1142" s="100"/>
      <c r="K1142" s="100"/>
      <c r="L1142" s="104"/>
      <c r="M1142" s="77"/>
      <c r="N1142" s="77"/>
      <c r="O1142" s="77"/>
      <c r="P1142" s="77"/>
      <c r="Q1142" s="77"/>
      <c r="R1142" s="77"/>
      <c r="S1142" s="77"/>
      <c r="T1142" s="77"/>
      <c r="U1142" s="77"/>
      <c r="V1142" s="77"/>
      <c r="W1142" s="77"/>
      <c r="X1142" s="77"/>
      <c r="Y1142" s="77"/>
      <c r="Z1142" s="77"/>
    </row>
    <row r="1143" ht="15.75" customHeight="1">
      <c r="A1143" s="8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77"/>
      <c r="N1143" s="77"/>
      <c r="O1143" s="77"/>
      <c r="P1143" s="77"/>
      <c r="Q1143" s="77"/>
      <c r="R1143" s="77"/>
      <c r="S1143" s="77"/>
      <c r="T1143" s="77"/>
      <c r="U1143" s="77"/>
      <c r="V1143" s="77"/>
      <c r="W1143" s="77"/>
      <c r="X1143" s="77"/>
      <c r="Y1143" s="77"/>
      <c r="Z1143" s="77"/>
    </row>
    <row r="1144" ht="15.75" customHeight="1">
      <c r="A1144" s="8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77"/>
      <c r="N1144" s="77"/>
      <c r="O1144" s="77"/>
      <c r="P1144" s="77"/>
      <c r="Q1144" s="77"/>
      <c r="R1144" s="77"/>
      <c r="S1144" s="77"/>
      <c r="T1144" s="77"/>
      <c r="U1144" s="77"/>
      <c r="V1144" s="77"/>
      <c r="W1144" s="77"/>
      <c r="X1144" s="77"/>
      <c r="Y1144" s="77"/>
      <c r="Z1144" s="77"/>
    </row>
    <row r="1145" ht="15.75" customHeight="1">
      <c r="A1145" s="66"/>
      <c r="B1145" s="75"/>
      <c r="C1145" s="75"/>
      <c r="D1145" s="75"/>
      <c r="E1145" s="75"/>
      <c r="F1145" s="75"/>
      <c r="G1145" s="75"/>
      <c r="H1145" s="75"/>
      <c r="I1145" s="75"/>
      <c r="J1145" s="75"/>
      <c r="K1145" s="75"/>
      <c r="L1145" s="76"/>
      <c r="M1145" s="77"/>
      <c r="N1145" s="77"/>
      <c r="O1145" s="77"/>
      <c r="P1145" s="77"/>
      <c r="Q1145" s="77"/>
      <c r="R1145" s="77"/>
      <c r="S1145" s="77"/>
      <c r="T1145" s="77"/>
      <c r="U1145" s="77"/>
      <c r="V1145" s="77"/>
      <c r="W1145" s="77"/>
      <c r="X1145" s="77"/>
      <c r="Y1145" s="77"/>
      <c r="Z1145" s="77"/>
    </row>
    <row r="1146" ht="15.75" customHeight="1">
      <c r="A1146" s="78" t="s">
        <v>478</v>
      </c>
      <c r="B1146" s="79" t="s">
        <v>479</v>
      </c>
      <c r="C1146" s="75"/>
      <c r="D1146" s="76"/>
      <c r="E1146" s="80" t="s">
        <v>480</v>
      </c>
      <c r="F1146" s="75"/>
      <c r="G1146" s="76"/>
      <c r="H1146" s="79" t="s">
        <v>481</v>
      </c>
      <c r="I1146" s="75"/>
      <c r="J1146" s="75"/>
      <c r="K1146" s="75"/>
      <c r="L1146" s="76"/>
      <c r="M1146" s="77"/>
      <c r="N1146" s="77"/>
      <c r="O1146" s="77"/>
      <c r="P1146" s="77"/>
      <c r="Q1146" s="77"/>
      <c r="R1146" s="77"/>
      <c r="S1146" s="77"/>
      <c r="T1146" s="77"/>
      <c r="U1146" s="77"/>
      <c r="V1146" s="77"/>
      <c r="W1146" s="77"/>
      <c r="X1146" s="77"/>
      <c r="Y1146" s="77"/>
      <c r="Z1146" s="77"/>
    </row>
    <row r="1147" ht="15.75" customHeight="1">
      <c r="A1147" s="177">
        <v>4.0</v>
      </c>
      <c r="B1147" s="82" t="s">
        <v>482</v>
      </c>
      <c r="C1147" s="82" t="s">
        <v>483</v>
      </c>
      <c r="D1147" s="82" t="s">
        <v>484</v>
      </c>
      <c r="E1147" s="82" t="s">
        <v>485</v>
      </c>
      <c r="F1147" s="82" t="s">
        <v>484</v>
      </c>
      <c r="G1147" s="82" t="s">
        <v>524</v>
      </c>
      <c r="H1147" s="82" t="s">
        <v>486</v>
      </c>
      <c r="I1147" s="82" t="s">
        <v>487</v>
      </c>
      <c r="J1147" s="147" t="s">
        <v>488</v>
      </c>
      <c r="K1147" s="85" t="s">
        <v>489</v>
      </c>
      <c r="L1147" s="85" t="s">
        <v>490</v>
      </c>
      <c r="M1147" s="77"/>
      <c r="N1147" s="77"/>
      <c r="O1147" s="77"/>
      <c r="P1147" s="77"/>
      <c r="Q1147" s="77"/>
      <c r="R1147" s="77"/>
      <c r="S1147" s="77"/>
      <c r="T1147" s="77"/>
      <c r="U1147" s="77"/>
      <c r="V1147" s="77"/>
      <c r="W1147" s="77"/>
      <c r="X1147" s="77"/>
      <c r="Y1147" s="77"/>
      <c r="Z1147" s="77"/>
    </row>
    <row r="1148" ht="15.75" customHeight="1">
      <c r="A1148" s="86" t="s">
        <v>491</v>
      </c>
      <c r="B1148" s="87"/>
      <c r="C1148" s="87"/>
      <c r="D1148" s="87"/>
      <c r="E1148" s="87"/>
      <c r="F1148" s="87"/>
      <c r="G1148" s="87"/>
      <c r="H1148" s="87"/>
      <c r="I1148" s="87"/>
      <c r="J1148" s="115"/>
      <c r="K1148" s="87"/>
      <c r="L1148" s="87"/>
      <c r="M1148" s="77"/>
      <c r="N1148" s="77"/>
      <c r="O1148" s="77"/>
      <c r="P1148" s="77"/>
      <c r="Q1148" s="77"/>
      <c r="R1148" s="77"/>
      <c r="S1148" s="77"/>
      <c r="T1148" s="77"/>
      <c r="U1148" s="77"/>
      <c r="V1148" s="77"/>
      <c r="W1148" s="77"/>
      <c r="X1148" s="77"/>
      <c r="Y1148" s="77"/>
      <c r="Z1148" s="77"/>
    </row>
    <row r="1149" ht="15.75" customHeight="1">
      <c r="A1149" s="2"/>
      <c r="B1149" s="89"/>
      <c r="C1149" s="89"/>
      <c r="D1149" s="18">
        <f t="shared" ref="D1149:D1162" si="301">C1149*B1149</f>
        <v>0</v>
      </c>
      <c r="E1149" s="18">
        <f>B1149*A1147</f>
        <v>0</v>
      </c>
      <c r="F1149" s="18">
        <f t="shared" ref="F1149:F1162" si="302">E1149*C1149</f>
        <v>0</v>
      </c>
      <c r="G1149" s="140">
        <v>0.0</v>
      </c>
      <c r="H1149" s="18"/>
      <c r="I1149" s="89">
        <f t="shared" ref="I1149:I1162" si="303">H1149*E1149</f>
        <v>0</v>
      </c>
      <c r="J1149" s="116"/>
      <c r="K1149" s="3">
        <f t="shared" ref="K1149:K1162" si="304">J1149*I1149</f>
        <v>0</v>
      </c>
      <c r="L1149" s="3"/>
      <c r="M1149" s="77"/>
      <c r="N1149" s="77"/>
      <c r="O1149" s="77"/>
      <c r="P1149" s="77"/>
      <c r="Q1149" s="77"/>
      <c r="R1149" s="77"/>
      <c r="S1149" s="77"/>
      <c r="T1149" s="77"/>
      <c r="U1149" s="77"/>
      <c r="V1149" s="77"/>
      <c r="W1149" s="77"/>
      <c r="X1149" s="77"/>
      <c r="Y1149" s="77"/>
      <c r="Z1149" s="77"/>
    </row>
    <row r="1150" ht="15.75" customHeight="1">
      <c r="A1150" s="2"/>
      <c r="B1150" s="89"/>
      <c r="C1150" s="89"/>
      <c r="D1150" s="18">
        <f t="shared" si="301"/>
        <v>0</v>
      </c>
      <c r="E1150" s="18">
        <f>B1150*A1147</f>
        <v>0</v>
      </c>
      <c r="F1150" s="18">
        <f t="shared" si="302"/>
        <v>0</v>
      </c>
      <c r="G1150" s="87"/>
      <c r="H1150" s="18"/>
      <c r="I1150" s="89">
        <f t="shared" si="303"/>
        <v>0</v>
      </c>
      <c r="J1150" s="116"/>
      <c r="K1150" s="3">
        <f t="shared" si="304"/>
        <v>0</v>
      </c>
      <c r="L1150" s="3"/>
      <c r="M1150" s="77"/>
      <c r="N1150" s="77"/>
      <c r="O1150" s="77"/>
      <c r="P1150" s="77"/>
      <c r="Q1150" s="77"/>
      <c r="R1150" s="77"/>
      <c r="S1150" s="77"/>
      <c r="T1150" s="77"/>
      <c r="U1150" s="77"/>
      <c r="V1150" s="77"/>
      <c r="W1150" s="77"/>
      <c r="X1150" s="77"/>
      <c r="Y1150" s="77"/>
      <c r="Z1150" s="77"/>
    </row>
    <row r="1151" ht="15.75" customHeight="1">
      <c r="A1151" s="2"/>
      <c r="B1151" s="18"/>
      <c r="C1151" s="18"/>
      <c r="D1151" s="18">
        <f t="shared" si="301"/>
        <v>0</v>
      </c>
      <c r="E1151" s="18">
        <f>B1151*A1147</f>
        <v>0</v>
      </c>
      <c r="F1151" s="18">
        <f t="shared" si="302"/>
        <v>0</v>
      </c>
      <c r="G1151" s="148" t="s">
        <v>527</v>
      </c>
      <c r="H1151" s="18"/>
      <c r="I1151" s="89">
        <f t="shared" si="303"/>
        <v>0</v>
      </c>
      <c r="J1151" s="116"/>
      <c r="K1151" s="3">
        <f t="shared" si="304"/>
        <v>0</v>
      </c>
      <c r="L1151" s="3"/>
      <c r="M1151" s="77"/>
      <c r="N1151" s="77"/>
      <c r="O1151" s="77"/>
      <c r="P1151" s="77"/>
      <c r="Q1151" s="77"/>
      <c r="R1151" s="77"/>
      <c r="S1151" s="77"/>
      <c r="T1151" s="77"/>
      <c r="U1151" s="77"/>
      <c r="V1151" s="77"/>
      <c r="W1151" s="77"/>
      <c r="X1151" s="77"/>
      <c r="Y1151" s="77"/>
      <c r="Z1151" s="77"/>
    </row>
    <row r="1152" ht="15.75" customHeight="1">
      <c r="A1152" s="2"/>
      <c r="B1152" s="18"/>
      <c r="C1152" s="18"/>
      <c r="D1152" s="18">
        <f t="shared" si="301"/>
        <v>0</v>
      </c>
      <c r="E1152" s="18">
        <f>B1152*A1147</f>
        <v>0</v>
      </c>
      <c r="F1152" s="18">
        <f t="shared" si="302"/>
        <v>0</v>
      </c>
      <c r="G1152" s="142"/>
      <c r="H1152" s="18"/>
      <c r="I1152" s="89">
        <f t="shared" si="303"/>
        <v>0</v>
      </c>
      <c r="J1152" s="116"/>
      <c r="K1152" s="3">
        <f t="shared" si="304"/>
        <v>0</v>
      </c>
      <c r="L1152" s="3"/>
      <c r="M1152" s="77"/>
      <c r="N1152" s="77"/>
      <c r="O1152" s="77"/>
      <c r="P1152" s="77"/>
      <c r="Q1152" s="77"/>
      <c r="R1152" s="77"/>
      <c r="S1152" s="77"/>
      <c r="T1152" s="77"/>
      <c r="U1152" s="77"/>
      <c r="V1152" s="77"/>
      <c r="W1152" s="77"/>
      <c r="X1152" s="77"/>
      <c r="Y1152" s="77"/>
      <c r="Z1152" s="77"/>
    </row>
    <row r="1153" ht="15.75" customHeight="1">
      <c r="A1153" s="2"/>
      <c r="B1153" s="18"/>
      <c r="C1153" s="18"/>
      <c r="D1153" s="18">
        <f t="shared" si="301"/>
        <v>0</v>
      </c>
      <c r="E1153" s="18">
        <f>B1153*A1147</f>
        <v>0</v>
      </c>
      <c r="F1153" s="18">
        <f t="shared" si="302"/>
        <v>0</v>
      </c>
      <c r="G1153" s="142"/>
      <c r="H1153" s="18"/>
      <c r="I1153" s="89">
        <f t="shared" si="303"/>
        <v>0</v>
      </c>
      <c r="J1153" s="116"/>
      <c r="K1153" s="3">
        <f t="shared" si="304"/>
        <v>0</v>
      </c>
      <c r="L1153" s="3"/>
      <c r="M1153" s="77"/>
      <c r="N1153" s="77"/>
      <c r="O1153" s="77"/>
      <c r="P1153" s="77"/>
      <c r="Q1153" s="77"/>
      <c r="R1153" s="77"/>
      <c r="S1153" s="77"/>
      <c r="T1153" s="77"/>
      <c r="U1153" s="77"/>
      <c r="V1153" s="77"/>
      <c r="W1153" s="77"/>
      <c r="X1153" s="77"/>
      <c r="Y1153" s="77"/>
      <c r="Z1153" s="77"/>
    </row>
    <row r="1154" ht="15.75" customHeight="1">
      <c r="A1154" s="2"/>
      <c r="B1154" s="18"/>
      <c r="C1154" s="18"/>
      <c r="D1154" s="18">
        <f t="shared" si="301"/>
        <v>0</v>
      </c>
      <c r="E1154" s="18">
        <f>B1154*A1147</f>
        <v>0</v>
      </c>
      <c r="F1154" s="18">
        <f t="shared" si="302"/>
        <v>0</v>
      </c>
      <c r="G1154" s="87"/>
      <c r="H1154" s="18"/>
      <c r="I1154" s="89">
        <f t="shared" si="303"/>
        <v>0</v>
      </c>
      <c r="J1154" s="116"/>
      <c r="K1154" s="3">
        <f t="shared" si="304"/>
        <v>0</v>
      </c>
      <c r="L1154" s="3"/>
      <c r="M1154" s="77"/>
      <c r="N1154" s="77"/>
      <c r="O1154" s="77"/>
      <c r="P1154" s="77"/>
      <c r="Q1154" s="77"/>
      <c r="R1154" s="77"/>
      <c r="S1154" s="77"/>
      <c r="T1154" s="77"/>
      <c r="U1154" s="77"/>
      <c r="V1154" s="77"/>
      <c r="W1154" s="77"/>
      <c r="X1154" s="77"/>
      <c r="Y1154" s="77"/>
      <c r="Z1154" s="77"/>
    </row>
    <row r="1155" ht="15.75" customHeight="1">
      <c r="A1155" s="2"/>
      <c r="B1155" s="18"/>
      <c r="C1155" s="18"/>
      <c r="D1155" s="18">
        <f t="shared" si="301"/>
        <v>0</v>
      </c>
      <c r="E1155" s="18">
        <f>B1155*A1147</f>
        <v>0</v>
      </c>
      <c r="F1155" s="18">
        <f t="shared" si="302"/>
        <v>0</v>
      </c>
      <c r="G1155" s="59"/>
      <c r="H1155" s="18"/>
      <c r="I1155" s="89">
        <f t="shared" si="303"/>
        <v>0</v>
      </c>
      <c r="J1155" s="116"/>
      <c r="K1155" s="3">
        <f t="shared" si="304"/>
        <v>0</v>
      </c>
      <c r="L1155" s="3"/>
      <c r="M1155" s="77"/>
      <c r="N1155" s="77"/>
      <c r="O1155" s="77"/>
      <c r="P1155" s="77"/>
      <c r="Q1155" s="77"/>
      <c r="R1155" s="77"/>
      <c r="S1155" s="77"/>
      <c r="T1155" s="77"/>
      <c r="U1155" s="77"/>
      <c r="V1155" s="77"/>
      <c r="W1155" s="77"/>
      <c r="X1155" s="77"/>
      <c r="Y1155" s="77"/>
      <c r="Z1155" s="77"/>
    </row>
    <row r="1156" ht="15.75" customHeight="1">
      <c r="A1156" s="2"/>
      <c r="B1156" s="89"/>
      <c r="C1156" s="89"/>
      <c r="D1156" s="18">
        <f t="shared" si="301"/>
        <v>0</v>
      </c>
      <c r="E1156" s="18">
        <f>B1156*A1147</f>
        <v>0</v>
      </c>
      <c r="F1156" s="18">
        <f t="shared" si="302"/>
        <v>0</v>
      </c>
      <c r="G1156" s="148" t="s">
        <v>528</v>
      </c>
      <c r="H1156" s="18"/>
      <c r="I1156" s="89">
        <f t="shared" si="303"/>
        <v>0</v>
      </c>
      <c r="J1156" s="116"/>
      <c r="K1156" s="3">
        <f t="shared" si="304"/>
        <v>0</v>
      </c>
      <c r="L1156" s="3"/>
      <c r="M1156" s="77"/>
      <c r="N1156" s="77"/>
      <c r="O1156" s="77"/>
      <c r="P1156" s="77"/>
      <c r="Q1156" s="77"/>
      <c r="R1156" s="77"/>
      <c r="S1156" s="77"/>
      <c r="T1156" s="77"/>
      <c r="U1156" s="77"/>
      <c r="V1156" s="77"/>
      <c r="W1156" s="77"/>
      <c r="X1156" s="77"/>
      <c r="Y1156" s="77"/>
      <c r="Z1156" s="77"/>
    </row>
    <row r="1157" ht="15.75" customHeight="1">
      <c r="A1157" s="2"/>
      <c r="B1157" s="89"/>
      <c r="C1157" s="89"/>
      <c r="D1157" s="18">
        <f t="shared" si="301"/>
        <v>0</v>
      </c>
      <c r="E1157" s="18">
        <f>B1157*A1147</f>
        <v>0</v>
      </c>
      <c r="F1157" s="18">
        <f t="shared" si="302"/>
        <v>0</v>
      </c>
      <c r="G1157" s="142"/>
      <c r="H1157" s="18"/>
      <c r="I1157" s="89">
        <f t="shared" si="303"/>
        <v>0</v>
      </c>
      <c r="J1157" s="116"/>
      <c r="K1157" s="3">
        <f t="shared" si="304"/>
        <v>0</v>
      </c>
      <c r="L1157" s="3"/>
      <c r="M1157" s="77"/>
      <c r="N1157" s="77"/>
      <c r="O1157" s="77"/>
      <c r="P1157" s="77"/>
      <c r="Q1157" s="77"/>
      <c r="R1157" s="77"/>
      <c r="S1157" s="77"/>
      <c r="T1157" s="77"/>
      <c r="U1157" s="77"/>
      <c r="V1157" s="77"/>
      <c r="W1157" s="77"/>
      <c r="X1157" s="77"/>
      <c r="Y1157" s="77"/>
      <c r="Z1157" s="77"/>
    </row>
    <row r="1158" ht="15.75" customHeight="1">
      <c r="A1158" s="1"/>
      <c r="B1158" s="89"/>
      <c r="C1158" s="89"/>
      <c r="D1158" s="18">
        <f t="shared" si="301"/>
        <v>0</v>
      </c>
      <c r="E1158" s="18">
        <f>B1158*A1147</f>
        <v>0</v>
      </c>
      <c r="F1158" s="18">
        <f t="shared" si="302"/>
        <v>0</v>
      </c>
      <c r="G1158" s="142"/>
      <c r="H1158" s="18"/>
      <c r="I1158" s="89">
        <f t="shared" si="303"/>
        <v>0</v>
      </c>
      <c r="J1158" s="116"/>
      <c r="K1158" s="3">
        <f t="shared" si="304"/>
        <v>0</v>
      </c>
      <c r="L1158" s="3"/>
      <c r="M1158" s="77"/>
      <c r="N1158" s="77"/>
      <c r="O1158" s="77"/>
      <c r="P1158" s="77"/>
      <c r="Q1158" s="77"/>
      <c r="R1158" s="77"/>
      <c r="S1158" s="77"/>
      <c r="T1158" s="77"/>
      <c r="U1158" s="77"/>
      <c r="V1158" s="77"/>
      <c r="W1158" s="77"/>
      <c r="X1158" s="77"/>
      <c r="Y1158" s="77"/>
      <c r="Z1158" s="77"/>
    </row>
    <row r="1159" ht="15.75" customHeight="1">
      <c r="A1159" s="1"/>
      <c r="B1159" s="89"/>
      <c r="C1159" s="89"/>
      <c r="D1159" s="18">
        <f t="shared" si="301"/>
        <v>0</v>
      </c>
      <c r="E1159" s="18">
        <f>B1159*A1147</f>
        <v>0</v>
      </c>
      <c r="F1159" s="18">
        <f t="shared" si="302"/>
        <v>0</v>
      </c>
      <c r="G1159" s="142"/>
      <c r="H1159" s="18"/>
      <c r="I1159" s="89">
        <f t="shared" si="303"/>
        <v>0</v>
      </c>
      <c r="J1159" s="116"/>
      <c r="K1159" s="3">
        <f t="shared" si="304"/>
        <v>0</v>
      </c>
      <c r="L1159" s="3"/>
      <c r="M1159" s="77"/>
      <c r="N1159" s="77"/>
      <c r="O1159" s="77"/>
      <c r="P1159" s="77"/>
      <c r="Q1159" s="77"/>
      <c r="R1159" s="77"/>
      <c r="S1159" s="77"/>
      <c r="T1159" s="77"/>
      <c r="U1159" s="77"/>
      <c r="V1159" s="77"/>
      <c r="W1159" s="77"/>
      <c r="X1159" s="77"/>
      <c r="Y1159" s="77"/>
      <c r="Z1159" s="77"/>
    </row>
    <row r="1160" ht="15.75" customHeight="1">
      <c r="A1160" s="31"/>
      <c r="B1160" s="89"/>
      <c r="C1160" s="89"/>
      <c r="D1160" s="95">
        <f t="shared" si="301"/>
        <v>0</v>
      </c>
      <c r="E1160" s="95">
        <f>B1160*A1147</f>
        <v>0</v>
      </c>
      <c r="F1160" s="18">
        <f t="shared" si="302"/>
        <v>0</v>
      </c>
      <c r="G1160" s="87"/>
      <c r="H1160" s="18"/>
      <c r="I1160" s="89">
        <f t="shared" si="303"/>
        <v>0</v>
      </c>
      <c r="J1160" s="118"/>
      <c r="K1160" s="3">
        <f t="shared" si="304"/>
        <v>0</v>
      </c>
      <c r="L1160" s="3"/>
      <c r="M1160" s="77"/>
      <c r="N1160" s="77"/>
      <c r="O1160" s="77"/>
      <c r="P1160" s="77"/>
      <c r="Q1160" s="77"/>
      <c r="R1160" s="77"/>
      <c r="S1160" s="77"/>
      <c r="T1160" s="77"/>
      <c r="U1160" s="77"/>
      <c r="V1160" s="77"/>
      <c r="W1160" s="77"/>
      <c r="X1160" s="77"/>
      <c r="Y1160" s="77"/>
      <c r="Z1160" s="77"/>
    </row>
    <row r="1161" ht="15.75" customHeight="1">
      <c r="A1161" s="31"/>
      <c r="B1161" s="89"/>
      <c r="C1161" s="89"/>
      <c r="D1161" s="18">
        <f t="shared" si="301"/>
        <v>0</v>
      </c>
      <c r="E1161" s="18">
        <f>B1161*A1147</f>
        <v>0</v>
      </c>
      <c r="F1161" s="18">
        <f t="shared" si="302"/>
        <v>0</v>
      </c>
      <c r="G1161" s="143">
        <f>F1163/A1147</f>
        <v>0</v>
      </c>
      <c r="H1161" s="18"/>
      <c r="I1161" s="89">
        <f t="shared" si="303"/>
        <v>0</v>
      </c>
      <c r="J1161" s="3"/>
      <c r="K1161" s="3">
        <f t="shared" si="304"/>
        <v>0</v>
      </c>
      <c r="L1161" s="3"/>
      <c r="M1161" s="77"/>
      <c r="N1161" s="77"/>
      <c r="O1161" s="77"/>
      <c r="P1161" s="77"/>
      <c r="Q1161" s="77"/>
      <c r="R1161" s="77"/>
      <c r="S1161" s="77"/>
      <c r="T1161" s="77"/>
      <c r="U1161" s="77"/>
      <c r="V1161" s="77"/>
      <c r="W1161" s="77"/>
      <c r="X1161" s="77"/>
      <c r="Y1161" s="77"/>
      <c r="Z1161" s="77"/>
    </row>
    <row r="1162" ht="15.75" customHeight="1">
      <c r="A1162" s="31"/>
      <c r="B1162" s="89"/>
      <c r="C1162" s="89"/>
      <c r="D1162" s="18">
        <f t="shared" si="301"/>
        <v>0</v>
      </c>
      <c r="E1162" s="18">
        <f>B1162*A1147</f>
        <v>0</v>
      </c>
      <c r="F1162" s="18">
        <f t="shared" si="302"/>
        <v>0</v>
      </c>
      <c r="G1162" s="142"/>
      <c r="H1162" s="18"/>
      <c r="I1162" s="89">
        <f t="shared" si="303"/>
        <v>0</v>
      </c>
      <c r="J1162" s="3"/>
      <c r="K1162" s="3">
        <f t="shared" si="304"/>
        <v>0</v>
      </c>
      <c r="L1162" s="3"/>
      <c r="M1162" s="77"/>
      <c r="N1162" s="77"/>
      <c r="O1162" s="77"/>
      <c r="P1162" s="77"/>
      <c r="Q1162" s="77"/>
      <c r="R1162" s="77"/>
      <c r="S1162" s="77"/>
      <c r="T1162" s="77"/>
      <c r="U1162" s="77"/>
      <c r="V1162" s="77"/>
      <c r="W1162" s="77"/>
      <c r="X1162" s="77"/>
      <c r="Y1162" s="77"/>
      <c r="Z1162" s="77"/>
    </row>
    <row r="1163" ht="15.75" customHeight="1">
      <c r="A1163" s="4" t="s">
        <v>495</v>
      </c>
      <c r="B1163" s="97">
        <f>SUM(B1149:B1162)</f>
        <v>0</v>
      </c>
      <c r="C1163" s="96"/>
      <c r="D1163" s="97">
        <f t="shared" ref="D1163:F1163" si="305">SUM(D1149:D1162)</f>
        <v>0</v>
      </c>
      <c r="E1163" s="97">
        <f t="shared" si="305"/>
        <v>0</v>
      </c>
      <c r="F1163" s="97">
        <f t="shared" si="305"/>
        <v>0</v>
      </c>
      <c r="G1163" s="87"/>
      <c r="H1163" s="96"/>
      <c r="I1163" s="97">
        <f t="shared" ref="I1163:L1163" si="306">SUM(I1149:I1162)</f>
        <v>0</v>
      </c>
      <c r="J1163" s="98">
        <f t="shared" si="306"/>
        <v>0</v>
      </c>
      <c r="K1163" s="98">
        <f t="shared" si="306"/>
        <v>0</v>
      </c>
      <c r="L1163" s="98">
        <f t="shared" si="306"/>
        <v>0</v>
      </c>
      <c r="M1163" s="77"/>
      <c r="N1163" s="77"/>
      <c r="O1163" s="77"/>
      <c r="P1163" s="77"/>
      <c r="Q1163" s="77"/>
      <c r="R1163" s="77"/>
      <c r="S1163" s="77"/>
      <c r="T1163" s="77"/>
      <c r="U1163" s="77"/>
      <c r="V1163" s="77"/>
      <c r="W1163" s="77"/>
      <c r="X1163" s="77"/>
      <c r="Y1163" s="77"/>
      <c r="Z1163" s="77"/>
    </row>
    <row r="1164" ht="15.75" customHeight="1">
      <c r="A1164" s="8"/>
      <c r="B1164" s="100"/>
      <c r="C1164" s="100"/>
      <c r="D1164" s="100"/>
      <c r="E1164" s="100"/>
      <c r="F1164" s="100"/>
      <c r="G1164" s="100"/>
      <c r="H1164" s="100"/>
      <c r="I1164" s="101" t="s">
        <v>496</v>
      </c>
      <c r="J1164" s="100"/>
      <c r="K1164" s="100"/>
      <c r="L1164" s="101" t="s">
        <v>497</v>
      </c>
      <c r="M1164" s="77"/>
      <c r="N1164" s="77"/>
      <c r="O1164" s="77"/>
      <c r="P1164" s="77"/>
      <c r="Q1164" s="77"/>
      <c r="R1164" s="77"/>
      <c r="S1164" s="77"/>
      <c r="T1164" s="77"/>
      <c r="U1164" s="77"/>
      <c r="V1164" s="77"/>
      <c r="W1164" s="77"/>
      <c r="X1164" s="77"/>
      <c r="Y1164" s="77"/>
      <c r="Z1164" s="77"/>
    </row>
    <row r="1165" ht="15.75" customHeight="1">
      <c r="A1165" s="8"/>
      <c r="B1165" s="100"/>
      <c r="C1165" s="100"/>
      <c r="D1165" s="100"/>
      <c r="E1165" s="100"/>
      <c r="F1165" s="100"/>
      <c r="G1165" s="100"/>
      <c r="H1165" s="100"/>
      <c r="I1165" s="104">
        <f>G1161*A1147</f>
        <v>0</v>
      </c>
      <c r="J1165" s="100"/>
      <c r="K1165" s="100"/>
      <c r="L1165" s="104"/>
      <c r="M1165" s="77"/>
      <c r="N1165" s="77"/>
      <c r="O1165" s="77"/>
      <c r="P1165" s="77"/>
      <c r="Q1165" s="77"/>
      <c r="R1165" s="77"/>
      <c r="S1165" s="77"/>
      <c r="T1165" s="77"/>
      <c r="U1165" s="77"/>
      <c r="V1165" s="77"/>
      <c r="W1165" s="77"/>
      <c r="X1165" s="77"/>
      <c r="Y1165" s="77"/>
      <c r="Z1165" s="77"/>
    </row>
    <row r="1166" ht="15.75" customHeight="1">
      <c r="A1166" s="8"/>
      <c r="B1166" s="100"/>
      <c r="C1166" s="100"/>
      <c r="D1166" s="100"/>
      <c r="E1166" s="100"/>
      <c r="F1166" s="100"/>
      <c r="G1166" s="100"/>
      <c r="H1166" s="100"/>
      <c r="I1166" s="107"/>
      <c r="J1166" s="100"/>
      <c r="K1166" s="100"/>
      <c r="L1166" s="107"/>
      <c r="M1166" s="77"/>
      <c r="N1166" s="77"/>
      <c r="O1166" s="77"/>
      <c r="P1166" s="77"/>
      <c r="Q1166" s="77"/>
      <c r="R1166" s="77"/>
      <c r="S1166" s="77"/>
      <c r="T1166" s="77"/>
      <c r="U1166" s="77"/>
      <c r="V1166" s="77"/>
      <c r="W1166" s="77"/>
      <c r="X1166" s="77"/>
      <c r="Y1166" s="77"/>
      <c r="Z1166" s="77"/>
    </row>
    <row r="1167" ht="15.75" customHeight="1">
      <c r="A1167" s="8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77"/>
      <c r="N1167" s="77"/>
      <c r="O1167" s="77"/>
      <c r="P1167" s="77"/>
      <c r="Q1167" s="77"/>
      <c r="R1167" s="77"/>
      <c r="S1167" s="77"/>
      <c r="T1167" s="77"/>
      <c r="U1167" s="77"/>
      <c r="V1167" s="77"/>
      <c r="W1167" s="77"/>
      <c r="X1167" s="77"/>
      <c r="Y1167" s="77"/>
      <c r="Z1167" s="77"/>
    </row>
    <row r="1168" ht="15.75" customHeight="1">
      <c r="A1168" s="66"/>
      <c r="B1168" s="75"/>
      <c r="C1168" s="75"/>
      <c r="D1168" s="75"/>
      <c r="E1168" s="75"/>
      <c r="F1168" s="75"/>
      <c r="G1168" s="75"/>
      <c r="H1168" s="75"/>
      <c r="I1168" s="75"/>
      <c r="J1168" s="75"/>
      <c r="K1168" s="75"/>
      <c r="L1168" s="76"/>
      <c r="M1168" s="77"/>
      <c r="N1168" s="77"/>
      <c r="O1168" s="77"/>
      <c r="P1168" s="77"/>
      <c r="Q1168" s="77"/>
      <c r="R1168" s="77"/>
      <c r="S1168" s="77"/>
      <c r="T1168" s="77"/>
      <c r="U1168" s="77"/>
      <c r="V1168" s="77"/>
      <c r="W1168" s="77"/>
      <c r="X1168" s="77"/>
      <c r="Y1168" s="77"/>
      <c r="Z1168" s="77"/>
    </row>
    <row r="1169" ht="15.75" customHeight="1">
      <c r="A1169" s="78" t="s">
        <v>478</v>
      </c>
      <c r="B1169" s="79" t="s">
        <v>479</v>
      </c>
      <c r="C1169" s="75"/>
      <c r="D1169" s="76"/>
      <c r="E1169" s="80" t="s">
        <v>480</v>
      </c>
      <c r="F1169" s="75"/>
      <c r="G1169" s="76"/>
      <c r="H1169" s="79" t="s">
        <v>481</v>
      </c>
      <c r="I1169" s="75"/>
      <c r="J1169" s="75"/>
      <c r="K1169" s="75"/>
      <c r="L1169" s="76"/>
      <c r="M1169" s="77"/>
      <c r="N1169" s="77"/>
      <c r="O1169" s="77"/>
      <c r="P1169" s="77"/>
      <c r="Q1169" s="77"/>
      <c r="R1169" s="77"/>
      <c r="S1169" s="77"/>
      <c r="T1169" s="77"/>
      <c r="U1169" s="77"/>
      <c r="V1169" s="77"/>
      <c r="W1169" s="77"/>
      <c r="X1169" s="77"/>
      <c r="Y1169" s="77"/>
      <c r="Z1169" s="77"/>
    </row>
    <row r="1170" ht="15.75" customHeight="1">
      <c r="A1170" s="177">
        <v>4.0</v>
      </c>
      <c r="B1170" s="82" t="s">
        <v>482</v>
      </c>
      <c r="C1170" s="82" t="s">
        <v>483</v>
      </c>
      <c r="D1170" s="82" t="s">
        <v>484</v>
      </c>
      <c r="E1170" s="82" t="s">
        <v>485</v>
      </c>
      <c r="F1170" s="82" t="s">
        <v>484</v>
      </c>
      <c r="G1170" s="82" t="s">
        <v>524</v>
      </c>
      <c r="H1170" s="82" t="s">
        <v>486</v>
      </c>
      <c r="I1170" s="82" t="s">
        <v>487</v>
      </c>
      <c r="J1170" s="147" t="s">
        <v>488</v>
      </c>
      <c r="K1170" s="85" t="s">
        <v>489</v>
      </c>
      <c r="L1170" s="85" t="s">
        <v>490</v>
      </c>
      <c r="M1170" s="77"/>
      <c r="N1170" s="77"/>
      <c r="O1170" s="77"/>
      <c r="P1170" s="77"/>
      <c r="Q1170" s="77"/>
      <c r="R1170" s="77"/>
      <c r="S1170" s="77"/>
      <c r="T1170" s="77"/>
      <c r="U1170" s="77"/>
      <c r="V1170" s="77"/>
      <c r="W1170" s="77"/>
      <c r="X1170" s="77"/>
      <c r="Y1170" s="77"/>
      <c r="Z1170" s="77"/>
    </row>
    <row r="1171" ht="15.75" customHeight="1">
      <c r="A1171" s="86" t="s">
        <v>491</v>
      </c>
      <c r="B1171" s="87"/>
      <c r="C1171" s="87"/>
      <c r="D1171" s="87"/>
      <c r="E1171" s="87"/>
      <c r="F1171" s="87"/>
      <c r="G1171" s="87"/>
      <c r="H1171" s="87"/>
      <c r="I1171" s="87"/>
      <c r="J1171" s="115"/>
      <c r="K1171" s="87"/>
      <c r="L1171" s="87"/>
      <c r="M1171" s="77"/>
      <c r="N1171" s="77"/>
      <c r="O1171" s="77"/>
      <c r="P1171" s="77"/>
      <c r="Q1171" s="77"/>
      <c r="R1171" s="77"/>
      <c r="S1171" s="77"/>
      <c r="T1171" s="77"/>
      <c r="U1171" s="77"/>
      <c r="V1171" s="77"/>
      <c r="W1171" s="77"/>
      <c r="X1171" s="77"/>
      <c r="Y1171" s="77"/>
      <c r="Z1171" s="77"/>
    </row>
    <row r="1172" ht="15.75" customHeight="1">
      <c r="A1172" s="2"/>
      <c r="B1172" s="89"/>
      <c r="C1172" s="89"/>
      <c r="D1172" s="18">
        <f t="shared" ref="D1172:D1185" si="307">C1172*B1172</f>
        <v>0</v>
      </c>
      <c r="E1172" s="18">
        <f>B1172*A1170</f>
        <v>0</v>
      </c>
      <c r="F1172" s="18">
        <f t="shared" ref="F1172:F1185" si="308">E1172*C1172</f>
        <v>0</v>
      </c>
      <c r="G1172" s="140">
        <v>0.0</v>
      </c>
      <c r="H1172" s="18"/>
      <c r="I1172" s="89">
        <f t="shared" ref="I1172:I1185" si="309">H1172*E1172</f>
        <v>0</v>
      </c>
      <c r="J1172" s="116"/>
      <c r="K1172" s="3">
        <f t="shared" ref="K1172:K1185" si="310">J1172*I1172</f>
        <v>0</v>
      </c>
      <c r="L1172" s="3"/>
      <c r="M1172" s="77"/>
      <c r="N1172" s="77"/>
      <c r="O1172" s="77"/>
      <c r="P1172" s="77"/>
      <c r="Q1172" s="77"/>
      <c r="R1172" s="77"/>
      <c r="S1172" s="77"/>
      <c r="T1172" s="77"/>
      <c r="U1172" s="77"/>
      <c r="V1172" s="77"/>
      <c r="W1172" s="77"/>
      <c r="X1172" s="77"/>
      <c r="Y1172" s="77"/>
      <c r="Z1172" s="77"/>
    </row>
    <row r="1173" ht="15.75" customHeight="1">
      <c r="A1173" s="2"/>
      <c r="B1173" s="89"/>
      <c r="C1173" s="89"/>
      <c r="D1173" s="18">
        <f t="shared" si="307"/>
        <v>0</v>
      </c>
      <c r="E1173" s="18">
        <f>B1173*A1170</f>
        <v>0</v>
      </c>
      <c r="F1173" s="18">
        <f t="shared" si="308"/>
        <v>0</v>
      </c>
      <c r="G1173" s="87"/>
      <c r="H1173" s="18"/>
      <c r="I1173" s="89">
        <f t="shared" si="309"/>
        <v>0</v>
      </c>
      <c r="J1173" s="116"/>
      <c r="K1173" s="3">
        <f t="shared" si="310"/>
        <v>0</v>
      </c>
      <c r="L1173" s="3"/>
      <c r="M1173" s="77"/>
      <c r="N1173" s="77"/>
      <c r="O1173" s="77"/>
      <c r="P1173" s="77"/>
      <c r="Q1173" s="77"/>
      <c r="R1173" s="77"/>
      <c r="S1173" s="77"/>
      <c r="T1173" s="77"/>
      <c r="U1173" s="77"/>
      <c r="V1173" s="77"/>
      <c r="W1173" s="77"/>
      <c r="X1173" s="77"/>
      <c r="Y1173" s="77"/>
      <c r="Z1173" s="77"/>
    </row>
    <row r="1174" ht="15.75" customHeight="1">
      <c r="A1174" s="2"/>
      <c r="B1174" s="18"/>
      <c r="C1174" s="18"/>
      <c r="D1174" s="18">
        <f t="shared" si="307"/>
        <v>0</v>
      </c>
      <c r="E1174" s="18">
        <f>B1174*A1170</f>
        <v>0</v>
      </c>
      <c r="F1174" s="18">
        <f t="shared" si="308"/>
        <v>0</v>
      </c>
      <c r="G1174" s="148" t="s">
        <v>527</v>
      </c>
      <c r="H1174" s="18"/>
      <c r="I1174" s="89">
        <f t="shared" si="309"/>
        <v>0</v>
      </c>
      <c r="J1174" s="116"/>
      <c r="K1174" s="3">
        <f t="shared" si="310"/>
        <v>0</v>
      </c>
      <c r="L1174" s="3"/>
      <c r="M1174" s="77"/>
      <c r="N1174" s="77"/>
      <c r="O1174" s="77"/>
      <c r="P1174" s="77"/>
      <c r="Q1174" s="77"/>
      <c r="R1174" s="77"/>
      <c r="S1174" s="77"/>
      <c r="T1174" s="77"/>
      <c r="U1174" s="77"/>
      <c r="V1174" s="77"/>
      <c r="W1174" s="77"/>
      <c r="X1174" s="77"/>
      <c r="Y1174" s="77"/>
      <c r="Z1174" s="77"/>
    </row>
    <row r="1175" ht="15.75" customHeight="1">
      <c r="A1175" s="2"/>
      <c r="B1175" s="18"/>
      <c r="C1175" s="18"/>
      <c r="D1175" s="18">
        <f t="shared" si="307"/>
        <v>0</v>
      </c>
      <c r="E1175" s="18">
        <f>B1175*A1170</f>
        <v>0</v>
      </c>
      <c r="F1175" s="18">
        <f t="shared" si="308"/>
        <v>0</v>
      </c>
      <c r="G1175" s="142"/>
      <c r="H1175" s="18"/>
      <c r="I1175" s="89">
        <f t="shared" si="309"/>
        <v>0</v>
      </c>
      <c r="J1175" s="116"/>
      <c r="K1175" s="3">
        <f t="shared" si="310"/>
        <v>0</v>
      </c>
      <c r="L1175" s="3"/>
      <c r="M1175" s="77"/>
      <c r="N1175" s="77"/>
      <c r="O1175" s="77"/>
      <c r="P1175" s="77"/>
      <c r="Q1175" s="77"/>
      <c r="R1175" s="77"/>
      <c r="S1175" s="77"/>
      <c r="T1175" s="77"/>
      <c r="U1175" s="77"/>
      <c r="V1175" s="77"/>
      <c r="W1175" s="77"/>
      <c r="X1175" s="77"/>
      <c r="Y1175" s="77"/>
      <c r="Z1175" s="77"/>
    </row>
    <row r="1176" ht="15.75" customHeight="1">
      <c r="A1176" s="2"/>
      <c r="B1176" s="18"/>
      <c r="C1176" s="18"/>
      <c r="D1176" s="18">
        <f t="shared" si="307"/>
        <v>0</v>
      </c>
      <c r="E1176" s="18">
        <f>B1176*A1170</f>
        <v>0</v>
      </c>
      <c r="F1176" s="18">
        <f t="shared" si="308"/>
        <v>0</v>
      </c>
      <c r="G1176" s="142"/>
      <c r="H1176" s="18"/>
      <c r="I1176" s="89">
        <f t="shared" si="309"/>
        <v>0</v>
      </c>
      <c r="J1176" s="116"/>
      <c r="K1176" s="3">
        <f t="shared" si="310"/>
        <v>0</v>
      </c>
      <c r="L1176" s="3"/>
      <c r="M1176" s="77"/>
      <c r="N1176" s="77"/>
      <c r="O1176" s="77"/>
      <c r="P1176" s="77"/>
      <c r="Q1176" s="77"/>
      <c r="R1176" s="77"/>
      <c r="S1176" s="77"/>
      <c r="T1176" s="77"/>
      <c r="U1176" s="77"/>
      <c r="V1176" s="77"/>
      <c r="W1176" s="77"/>
      <c r="X1176" s="77"/>
      <c r="Y1176" s="77"/>
      <c r="Z1176" s="77"/>
    </row>
    <row r="1177" ht="15.75" customHeight="1">
      <c r="A1177" s="2"/>
      <c r="B1177" s="18"/>
      <c r="C1177" s="18"/>
      <c r="D1177" s="18">
        <f t="shared" si="307"/>
        <v>0</v>
      </c>
      <c r="E1177" s="18">
        <f>B1177*A1170</f>
        <v>0</v>
      </c>
      <c r="F1177" s="18">
        <f t="shared" si="308"/>
        <v>0</v>
      </c>
      <c r="G1177" s="87"/>
      <c r="H1177" s="18"/>
      <c r="I1177" s="89">
        <f t="shared" si="309"/>
        <v>0</v>
      </c>
      <c r="J1177" s="116"/>
      <c r="K1177" s="3">
        <f t="shared" si="310"/>
        <v>0</v>
      </c>
      <c r="L1177" s="3"/>
      <c r="M1177" s="77"/>
      <c r="N1177" s="77"/>
      <c r="O1177" s="77"/>
      <c r="P1177" s="77"/>
      <c r="Q1177" s="77"/>
      <c r="R1177" s="77"/>
      <c r="S1177" s="77"/>
      <c r="T1177" s="77"/>
      <c r="U1177" s="77"/>
      <c r="V1177" s="77"/>
      <c r="W1177" s="77"/>
      <c r="X1177" s="77"/>
      <c r="Y1177" s="77"/>
      <c r="Z1177" s="77"/>
    </row>
    <row r="1178" ht="15.75" customHeight="1">
      <c r="A1178" s="2"/>
      <c r="B1178" s="18"/>
      <c r="C1178" s="18"/>
      <c r="D1178" s="18">
        <f t="shared" si="307"/>
        <v>0</v>
      </c>
      <c r="E1178" s="18">
        <f>B1178*A1170</f>
        <v>0</v>
      </c>
      <c r="F1178" s="18">
        <f t="shared" si="308"/>
        <v>0</v>
      </c>
      <c r="G1178" s="59"/>
      <c r="H1178" s="18"/>
      <c r="I1178" s="89">
        <f t="shared" si="309"/>
        <v>0</v>
      </c>
      <c r="J1178" s="116"/>
      <c r="K1178" s="3">
        <f t="shared" si="310"/>
        <v>0</v>
      </c>
      <c r="L1178" s="3"/>
      <c r="M1178" s="77"/>
      <c r="N1178" s="77"/>
      <c r="O1178" s="77"/>
      <c r="P1178" s="77"/>
      <c r="Q1178" s="77"/>
      <c r="R1178" s="77"/>
      <c r="S1178" s="77"/>
      <c r="T1178" s="77"/>
      <c r="U1178" s="77"/>
      <c r="V1178" s="77"/>
      <c r="W1178" s="77"/>
      <c r="X1178" s="77"/>
      <c r="Y1178" s="77"/>
      <c r="Z1178" s="77"/>
    </row>
    <row r="1179" ht="15.75" customHeight="1">
      <c r="A1179" s="2"/>
      <c r="B1179" s="89"/>
      <c r="C1179" s="89"/>
      <c r="D1179" s="18">
        <f t="shared" si="307"/>
        <v>0</v>
      </c>
      <c r="E1179" s="18">
        <f>B1179*A1170</f>
        <v>0</v>
      </c>
      <c r="F1179" s="18">
        <f t="shared" si="308"/>
        <v>0</v>
      </c>
      <c r="G1179" s="148" t="s">
        <v>528</v>
      </c>
      <c r="H1179" s="18"/>
      <c r="I1179" s="89">
        <f t="shared" si="309"/>
        <v>0</v>
      </c>
      <c r="J1179" s="116"/>
      <c r="K1179" s="3">
        <f t="shared" si="310"/>
        <v>0</v>
      </c>
      <c r="L1179" s="3"/>
      <c r="M1179" s="77"/>
      <c r="N1179" s="77"/>
      <c r="O1179" s="77"/>
      <c r="P1179" s="77"/>
      <c r="Q1179" s="77"/>
      <c r="R1179" s="77"/>
      <c r="S1179" s="77"/>
      <c r="T1179" s="77"/>
      <c r="U1179" s="77"/>
      <c r="V1179" s="77"/>
      <c r="W1179" s="77"/>
      <c r="X1179" s="77"/>
      <c r="Y1179" s="77"/>
      <c r="Z1179" s="77"/>
    </row>
    <row r="1180" ht="15.75" customHeight="1">
      <c r="A1180" s="2"/>
      <c r="B1180" s="89"/>
      <c r="C1180" s="89"/>
      <c r="D1180" s="18">
        <f t="shared" si="307"/>
        <v>0</v>
      </c>
      <c r="E1180" s="18">
        <f>B1180*A1170</f>
        <v>0</v>
      </c>
      <c r="F1180" s="18">
        <f t="shared" si="308"/>
        <v>0</v>
      </c>
      <c r="G1180" s="142"/>
      <c r="H1180" s="18"/>
      <c r="I1180" s="89">
        <f t="shared" si="309"/>
        <v>0</v>
      </c>
      <c r="J1180" s="116"/>
      <c r="K1180" s="3">
        <f t="shared" si="310"/>
        <v>0</v>
      </c>
      <c r="L1180" s="3"/>
      <c r="M1180" s="77"/>
      <c r="N1180" s="77"/>
      <c r="O1180" s="77"/>
      <c r="P1180" s="77"/>
      <c r="Q1180" s="77"/>
      <c r="R1180" s="77"/>
      <c r="S1180" s="77"/>
      <c r="T1180" s="77"/>
      <c r="U1180" s="77"/>
      <c r="V1180" s="77"/>
      <c r="W1180" s="77"/>
      <c r="X1180" s="77"/>
      <c r="Y1180" s="77"/>
      <c r="Z1180" s="77"/>
    </row>
    <row r="1181" ht="15.75" customHeight="1">
      <c r="A1181" s="1"/>
      <c r="B1181" s="89"/>
      <c r="C1181" s="89"/>
      <c r="D1181" s="18">
        <f t="shared" si="307"/>
        <v>0</v>
      </c>
      <c r="E1181" s="18">
        <f>B1181*A1170</f>
        <v>0</v>
      </c>
      <c r="F1181" s="18">
        <f t="shared" si="308"/>
        <v>0</v>
      </c>
      <c r="G1181" s="142"/>
      <c r="H1181" s="18"/>
      <c r="I1181" s="89">
        <f t="shared" si="309"/>
        <v>0</v>
      </c>
      <c r="J1181" s="116"/>
      <c r="K1181" s="3">
        <f t="shared" si="310"/>
        <v>0</v>
      </c>
      <c r="L1181" s="3"/>
      <c r="M1181" s="77"/>
      <c r="N1181" s="77"/>
      <c r="O1181" s="77"/>
      <c r="P1181" s="77"/>
      <c r="Q1181" s="77"/>
      <c r="R1181" s="77"/>
      <c r="S1181" s="77"/>
      <c r="T1181" s="77"/>
      <c r="U1181" s="77"/>
      <c r="V1181" s="77"/>
      <c r="W1181" s="77"/>
      <c r="X1181" s="77"/>
      <c r="Y1181" s="77"/>
      <c r="Z1181" s="77"/>
    </row>
    <row r="1182" ht="15.75" customHeight="1">
      <c r="A1182" s="1"/>
      <c r="B1182" s="89"/>
      <c r="C1182" s="89"/>
      <c r="D1182" s="18">
        <f t="shared" si="307"/>
        <v>0</v>
      </c>
      <c r="E1182" s="18">
        <f>B1182*A1170</f>
        <v>0</v>
      </c>
      <c r="F1182" s="18">
        <f t="shared" si="308"/>
        <v>0</v>
      </c>
      <c r="G1182" s="142"/>
      <c r="H1182" s="18"/>
      <c r="I1182" s="89">
        <f t="shared" si="309"/>
        <v>0</v>
      </c>
      <c r="J1182" s="116"/>
      <c r="K1182" s="3">
        <f t="shared" si="310"/>
        <v>0</v>
      </c>
      <c r="L1182" s="3"/>
      <c r="M1182" s="77"/>
      <c r="N1182" s="77"/>
      <c r="O1182" s="77"/>
      <c r="P1182" s="77"/>
      <c r="Q1182" s="77"/>
      <c r="R1182" s="77"/>
      <c r="S1182" s="77"/>
      <c r="T1182" s="77"/>
      <c r="U1182" s="77"/>
      <c r="V1182" s="77"/>
      <c r="W1182" s="77"/>
      <c r="X1182" s="77"/>
      <c r="Y1182" s="77"/>
      <c r="Z1182" s="77"/>
    </row>
    <row r="1183" ht="15.75" customHeight="1">
      <c r="A1183" s="31"/>
      <c r="B1183" s="89"/>
      <c r="C1183" s="89"/>
      <c r="D1183" s="95">
        <f t="shared" si="307"/>
        <v>0</v>
      </c>
      <c r="E1183" s="95">
        <f>B1183*A1170</f>
        <v>0</v>
      </c>
      <c r="F1183" s="18">
        <f t="shared" si="308"/>
        <v>0</v>
      </c>
      <c r="G1183" s="87"/>
      <c r="H1183" s="18"/>
      <c r="I1183" s="89">
        <f t="shared" si="309"/>
        <v>0</v>
      </c>
      <c r="J1183" s="118"/>
      <c r="K1183" s="3">
        <f t="shared" si="310"/>
        <v>0</v>
      </c>
      <c r="L1183" s="3"/>
      <c r="M1183" s="77"/>
      <c r="N1183" s="77"/>
      <c r="O1183" s="77"/>
      <c r="P1183" s="77"/>
      <c r="Q1183" s="77"/>
      <c r="R1183" s="77"/>
      <c r="S1183" s="77"/>
      <c r="T1183" s="77"/>
      <c r="U1183" s="77"/>
      <c r="V1183" s="77"/>
      <c r="W1183" s="77"/>
      <c r="X1183" s="77"/>
      <c r="Y1183" s="77"/>
      <c r="Z1183" s="77"/>
    </row>
    <row r="1184" ht="15.75" customHeight="1">
      <c r="A1184" s="31"/>
      <c r="B1184" s="89"/>
      <c r="C1184" s="89"/>
      <c r="D1184" s="18">
        <f t="shared" si="307"/>
        <v>0</v>
      </c>
      <c r="E1184" s="18">
        <f>B1184*A1170</f>
        <v>0</v>
      </c>
      <c r="F1184" s="18">
        <f t="shared" si="308"/>
        <v>0</v>
      </c>
      <c r="G1184" s="143">
        <f>F1186/A1170</f>
        <v>0</v>
      </c>
      <c r="H1184" s="18"/>
      <c r="I1184" s="89">
        <f t="shared" si="309"/>
        <v>0</v>
      </c>
      <c r="J1184" s="3"/>
      <c r="K1184" s="3">
        <f t="shared" si="310"/>
        <v>0</v>
      </c>
      <c r="L1184" s="3"/>
      <c r="M1184" s="77"/>
      <c r="N1184" s="77"/>
      <c r="O1184" s="77"/>
      <c r="P1184" s="77"/>
      <c r="Q1184" s="77"/>
      <c r="R1184" s="77"/>
      <c r="S1184" s="77"/>
      <c r="T1184" s="77"/>
      <c r="U1184" s="77"/>
      <c r="V1184" s="77"/>
      <c r="W1184" s="77"/>
      <c r="X1184" s="77"/>
      <c r="Y1184" s="77"/>
      <c r="Z1184" s="77"/>
    </row>
    <row r="1185" ht="15.75" customHeight="1">
      <c r="A1185" s="31"/>
      <c r="B1185" s="89"/>
      <c r="C1185" s="89"/>
      <c r="D1185" s="18">
        <f t="shared" si="307"/>
        <v>0</v>
      </c>
      <c r="E1185" s="18">
        <f>B1185*A1170</f>
        <v>0</v>
      </c>
      <c r="F1185" s="18">
        <f t="shared" si="308"/>
        <v>0</v>
      </c>
      <c r="G1185" s="142"/>
      <c r="H1185" s="18"/>
      <c r="I1185" s="89">
        <f t="shared" si="309"/>
        <v>0</v>
      </c>
      <c r="J1185" s="3"/>
      <c r="K1185" s="3">
        <f t="shared" si="310"/>
        <v>0</v>
      </c>
      <c r="L1185" s="3"/>
      <c r="M1185" s="77"/>
      <c r="N1185" s="77"/>
      <c r="O1185" s="77"/>
      <c r="P1185" s="77"/>
      <c r="Q1185" s="77"/>
      <c r="R1185" s="77"/>
      <c r="S1185" s="77"/>
      <c r="T1185" s="77"/>
      <c r="U1185" s="77"/>
      <c r="V1185" s="77"/>
      <c r="W1185" s="77"/>
      <c r="X1185" s="77"/>
      <c r="Y1185" s="77"/>
      <c r="Z1185" s="77"/>
    </row>
    <row r="1186" ht="15.75" customHeight="1">
      <c r="A1186" s="4" t="s">
        <v>495</v>
      </c>
      <c r="B1186" s="97">
        <f>SUM(B1172:B1185)</f>
        <v>0</v>
      </c>
      <c r="C1186" s="96"/>
      <c r="D1186" s="97">
        <f t="shared" ref="D1186:F1186" si="311">SUM(D1172:D1185)</f>
        <v>0</v>
      </c>
      <c r="E1186" s="97">
        <f t="shared" si="311"/>
        <v>0</v>
      </c>
      <c r="F1186" s="97">
        <f t="shared" si="311"/>
        <v>0</v>
      </c>
      <c r="G1186" s="87"/>
      <c r="H1186" s="96"/>
      <c r="I1186" s="97">
        <f t="shared" ref="I1186:L1186" si="312">SUM(I1172:I1185)</f>
        <v>0</v>
      </c>
      <c r="J1186" s="98">
        <f t="shared" si="312"/>
        <v>0</v>
      </c>
      <c r="K1186" s="98">
        <f t="shared" si="312"/>
        <v>0</v>
      </c>
      <c r="L1186" s="98">
        <f t="shared" si="312"/>
        <v>0</v>
      </c>
      <c r="M1186" s="77"/>
      <c r="N1186" s="77"/>
      <c r="O1186" s="77"/>
      <c r="P1186" s="77"/>
      <c r="Q1186" s="77"/>
      <c r="R1186" s="77"/>
      <c r="S1186" s="77"/>
      <c r="T1186" s="77"/>
      <c r="U1186" s="77"/>
      <c r="V1186" s="77"/>
      <c r="W1186" s="77"/>
      <c r="X1186" s="77"/>
      <c r="Y1186" s="77"/>
      <c r="Z1186" s="77"/>
    </row>
    <row r="1187" ht="15.75" customHeight="1">
      <c r="A1187" s="8"/>
      <c r="B1187" s="100"/>
      <c r="C1187" s="100"/>
      <c r="D1187" s="100"/>
      <c r="E1187" s="100"/>
      <c r="F1187" s="100"/>
      <c r="G1187" s="100"/>
      <c r="H1187" s="100"/>
      <c r="I1187" s="101" t="s">
        <v>496</v>
      </c>
      <c r="J1187" s="100"/>
      <c r="K1187" s="100"/>
      <c r="L1187" s="101" t="s">
        <v>497</v>
      </c>
      <c r="M1187" s="77"/>
      <c r="N1187" s="77"/>
      <c r="O1187" s="77"/>
      <c r="P1187" s="77"/>
      <c r="Q1187" s="77"/>
      <c r="R1187" s="77"/>
      <c r="S1187" s="77"/>
      <c r="T1187" s="77"/>
      <c r="U1187" s="77"/>
      <c r="V1187" s="77"/>
      <c r="W1187" s="77"/>
      <c r="X1187" s="77"/>
      <c r="Y1187" s="77"/>
      <c r="Z1187" s="77"/>
    </row>
    <row r="1188" ht="15.75" customHeight="1">
      <c r="A1188" s="8"/>
      <c r="B1188" s="100"/>
      <c r="C1188" s="100"/>
      <c r="D1188" s="100"/>
      <c r="E1188" s="100"/>
      <c r="F1188" s="100"/>
      <c r="G1188" s="100"/>
      <c r="H1188" s="100"/>
      <c r="I1188" s="104">
        <f>G1184*A1170</f>
        <v>0</v>
      </c>
      <c r="J1188" s="100"/>
      <c r="K1188" s="100"/>
      <c r="L1188" s="104"/>
      <c r="M1188" s="77"/>
      <c r="N1188" s="77"/>
      <c r="O1188" s="77"/>
      <c r="P1188" s="77"/>
      <c r="Q1188" s="77"/>
      <c r="R1188" s="77"/>
      <c r="S1188" s="77"/>
      <c r="T1188" s="77"/>
      <c r="U1188" s="77"/>
      <c r="V1188" s="77"/>
      <c r="W1188" s="77"/>
      <c r="X1188" s="77"/>
      <c r="Y1188" s="77"/>
      <c r="Z1188" s="77"/>
    </row>
    <row r="1189" ht="15.75" customHeight="1">
      <c r="A1189" s="8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77"/>
      <c r="N1189" s="77"/>
      <c r="O1189" s="77"/>
      <c r="P1189" s="77"/>
      <c r="Q1189" s="77"/>
      <c r="R1189" s="77"/>
      <c r="S1189" s="77"/>
      <c r="T1189" s="77"/>
      <c r="U1189" s="77"/>
      <c r="V1189" s="77"/>
      <c r="W1189" s="77"/>
      <c r="X1189" s="77"/>
      <c r="Y1189" s="77"/>
      <c r="Z1189" s="77"/>
    </row>
    <row r="1190" ht="15.75" customHeight="1">
      <c r="A1190" s="8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77"/>
      <c r="N1190" s="77"/>
      <c r="O1190" s="77"/>
      <c r="P1190" s="77"/>
      <c r="Q1190" s="77"/>
      <c r="R1190" s="77"/>
      <c r="S1190" s="77"/>
      <c r="T1190" s="77"/>
      <c r="U1190" s="77"/>
      <c r="V1190" s="77"/>
      <c r="W1190" s="77"/>
      <c r="X1190" s="77"/>
      <c r="Y1190" s="77"/>
      <c r="Z1190" s="77"/>
    </row>
    <row r="1191" ht="15.75" customHeight="1">
      <c r="A1191" s="66"/>
      <c r="B1191" s="75"/>
      <c r="C1191" s="75"/>
      <c r="D1191" s="75"/>
      <c r="E1191" s="75"/>
      <c r="F1191" s="75"/>
      <c r="G1191" s="75"/>
      <c r="H1191" s="75"/>
      <c r="I1191" s="75"/>
      <c r="J1191" s="75"/>
      <c r="K1191" s="75"/>
      <c r="L1191" s="76"/>
      <c r="M1191" s="77"/>
      <c r="N1191" s="77"/>
      <c r="O1191" s="77"/>
      <c r="P1191" s="77"/>
      <c r="Q1191" s="77"/>
      <c r="R1191" s="77"/>
      <c r="S1191" s="77"/>
      <c r="T1191" s="77"/>
      <c r="U1191" s="77"/>
      <c r="V1191" s="77"/>
      <c r="W1191" s="77"/>
      <c r="X1191" s="77"/>
      <c r="Y1191" s="77"/>
      <c r="Z1191" s="77"/>
    </row>
    <row r="1192" ht="15.75" customHeight="1">
      <c r="A1192" s="78" t="s">
        <v>478</v>
      </c>
      <c r="B1192" s="79" t="s">
        <v>479</v>
      </c>
      <c r="C1192" s="75"/>
      <c r="D1192" s="76"/>
      <c r="E1192" s="80" t="s">
        <v>480</v>
      </c>
      <c r="F1192" s="75"/>
      <c r="G1192" s="76"/>
      <c r="H1192" s="79" t="s">
        <v>481</v>
      </c>
      <c r="I1192" s="75"/>
      <c r="J1192" s="75"/>
      <c r="K1192" s="75"/>
      <c r="L1192" s="76"/>
      <c r="M1192" s="77"/>
      <c r="N1192" s="77"/>
      <c r="O1192" s="77"/>
      <c r="P1192" s="77"/>
      <c r="Q1192" s="77"/>
      <c r="R1192" s="77"/>
      <c r="S1192" s="77"/>
      <c r="T1192" s="77"/>
      <c r="U1192" s="77"/>
      <c r="V1192" s="77"/>
      <c r="W1192" s="77"/>
      <c r="X1192" s="77"/>
      <c r="Y1192" s="77"/>
      <c r="Z1192" s="77"/>
    </row>
    <row r="1193" ht="15.75" customHeight="1">
      <c r="A1193" s="177">
        <v>4.0</v>
      </c>
      <c r="B1193" s="82" t="s">
        <v>482</v>
      </c>
      <c r="C1193" s="82" t="s">
        <v>483</v>
      </c>
      <c r="D1193" s="82" t="s">
        <v>484</v>
      </c>
      <c r="E1193" s="82" t="s">
        <v>485</v>
      </c>
      <c r="F1193" s="82" t="s">
        <v>484</v>
      </c>
      <c r="G1193" s="82" t="s">
        <v>524</v>
      </c>
      <c r="H1193" s="82" t="s">
        <v>486</v>
      </c>
      <c r="I1193" s="82" t="s">
        <v>487</v>
      </c>
      <c r="J1193" s="147" t="s">
        <v>488</v>
      </c>
      <c r="K1193" s="85" t="s">
        <v>489</v>
      </c>
      <c r="L1193" s="85" t="s">
        <v>490</v>
      </c>
      <c r="M1193" s="77"/>
      <c r="N1193" s="77"/>
      <c r="O1193" s="77"/>
      <c r="P1193" s="77"/>
      <c r="Q1193" s="77"/>
      <c r="R1193" s="77"/>
      <c r="S1193" s="77"/>
      <c r="T1193" s="77"/>
      <c r="U1193" s="77"/>
      <c r="V1193" s="77"/>
      <c r="W1193" s="77"/>
      <c r="X1193" s="77"/>
      <c r="Y1193" s="77"/>
      <c r="Z1193" s="77"/>
    </row>
    <row r="1194" ht="15.75" customHeight="1">
      <c r="A1194" s="86" t="s">
        <v>491</v>
      </c>
      <c r="B1194" s="87"/>
      <c r="C1194" s="87"/>
      <c r="D1194" s="87"/>
      <c r="E1194" s="87"/>
      <c r="F1194" s="87"/>
      <c r="G1194" s="87"/>
      <c r="H1194" s="87"/>
      <c r="I1194" s="87"/>
      <c r="J1194" s="115"/>
      <c r="K1194" s="87"/>
      <c r="L1194" s="87"/>
      <c r="M1194" s="77"/>
      <c r="N1194" s="77"/>
      <c r="O1194" s="77"/>
      <c r="P1194" s="77"/>
      <c r="Q1194" s="77"/>
      <c r="R1194" s="77"/>
      <c r="S1194" s="77"/>
      <c r="T1194" s="77"/>
      <c r="U1194" s="77"/>
      <c r="V1194" s="77"/>
      <c r="W1194" s="77"/>
      <c r="X1194" s="77"/>
      <c r="Y1194" s="77"/>
      <c r="Z1194" s="77"/>
    </row>
    <row r="1195" ht="15.75" customHeight="1">
      <c r="A1195" s="2"/>
      <c r="B1195" s="89"/>
      <c r="C1195" s="89"/>
      <c r="D1195" s="18">
        <f t="shared" ref="D1195:D1208" si="313">C1195*B1195</f>
        <v>0</v>
      </c>
      <c r="E1195" s="18">
        <f>B1195*A1193</f>
        <v>0</v>
      </c>
      <c r="F1195" s="18">
        <f t="shared" ref="F1195:F1208" si="314">E1195*C1195</f>
        <v>0</v>
      </c>
      <c r="G1195" s="140">
        <v>0.0</v>
      </c>
      <c r="H1195" s="18"/>
      <c r="I1195" s="89">
        <f t="shared" ref="I1195:I1208" si="315">H1195*E1195</f>
        <v>0</v>
      </c>
      <c r="J1195" s="116"/>
      <c r="K1195" s="3">
        <f t="shared" ref="K1195:K1208" si="316">J1195*I1195</f>
        <v>0</v>
      </c>
      <c r="L1195" s="3"/>
      <c r="M1195" s="77"/>
      <c r="N1195" s="77"/>
      <c r="O1195" s="77"/>
      <c r="P1195" s="77"/>
      <c r="Q1195" s="77"/>
      <c r="R1195" s="77"/>
      <c r="S1195" s="77"/>
      <c r="T1195" s="77"/>
      <c r="U1195" s="77"/>
      <c r="V1195" s="77"/>
      <c r="W1195" s="77"/>
      <c r="X1195" s="77"/>
      <c r="Y1195" s="77"/>
      <c r="Z1195" s="77"/>
    </row>
    <row r="1196" ht="15.75" customHeight="1">
      <c r="A1196" s="2"/>
      <c r="B1196" s="89"/>
      <c r="C1196" s="89"/>
      <c r="D1196" s="18">
        <f t="shared" si="313"/>
        <v>0</v>
      </c>
      <c r="E1196" s="18">
        <f>B1196*A1193</f>
        <v>0</v>
      </c>
      <c r="F1196" s="18">
        <f t="shared" si="314"/>
        <v>0</v>
      </c>
      <c r="G1196" s="87"/>
      <c r="H1196" s="18"/>
      <c r="I1196" s="89">
        <f t="shared" si="315"/>
        <v>0</v>
      </c>
      <c r="J1196" s="116"/>
      <c r="K1196" s="3">
        <f t="shared" si="316"/>
        <v>0</v>
      </c>
      <c r="L1196" s="3"/>
      <c r="M1196" s="77"/>
      <c r="N1196" s="77"/>
      <c r="O1196" s="77"/>
      <c r="P1196" s="77"/>
      <c r="Q1196" s="77"/>
      <c r="R1196" s="77"/>
      <c r="S1196" s="77"/>
      <c r="T1196" s="77"/>
      <c r="U1196" s="77"/>
      <c r="V1196" s="77"/>
      <c r="W1196" s="77"/>
      <c r="X1196" s="77"/>
      <c r="Y1196" s="77"/>
      <c r="Z1196" s="77"/>
    </row>
    <row r="1197" ht="15.75" customHeight="1">
      <c r="A1197" s="2"/>
      <c r="B1197" s="18"/>
      <c r="C1197" s="18"/>
      <c r="D1197" s="18">
        <f t="shared" si="313"/>
        <v>0</v>
      </c>
      <c r="E1197" s="18">
        <f>B1197*A1193</f>
        <v>0</v>
      </c>
      <c r="F1197" s="18">
        <f t="shared" si="314"/>
        <v>0</v>
      </c>
      <c r="G1197" s="148" t="s">
        <v>527</v>
      </c>
      <c r="H1197" s="18"/>
      <c r="I1197" s="89">
        <f t="shared" si="315"/>
        <v>0</v>
      </c>
      <c r="J1197" s="116"/>
      <c r="K1197" s="3">
        <f t="shared" si="316"/>
        <v>0</v>
      </c>
      <c r="L1197" s="3"/>
      <c r="M1197" s="77"/>
      <c r="N1197" s="77"/>
      <c r="O1197" s="77"/>
      <c r="P1197" s="77"/>
      <c r="Q1197" s="77"/>
      <c r="R1197" s="77"/>
      <c r="S1197" s="77"/>
      <c r="T1197" s="77"/>
      <c r="U1197" s="77"/>
      <c r="V1197" s="77"/>
      <c r="W1197" s="77"/>
      <c r="X1197" s="77"/>
      <c r="Y1197" s="77"/>
      <c r="Z1197" s="77"/>
    </row>
    <row r="1198" ht="15.75" customHeight="1">
      <c r="A1198" s="2"/>
      <c r="B1198" s="18"/>
      <c r="C1198" s="18"/>
      <c r="D1198" s="18">
        <f t="shared" si="313"/>
        <v>0</v>
      </c>
      <c r="E1198" s="18">
        <f>B1198*A1193</f>
        <v>0</v>
      </c>
      <c r="F1198" s="18">
        <f t="shared" si="314"/>
        <v>0</v>
      </c>
      <c r="G1198" s="142"/>
      <c r="H1198" s="18"/>
      <c r="I1198" s="89">
        <f t="shared" si="315"/>
        <v>0</v>
      </c>
      <c r="J1198" s="116"/>
      <c r="K1198" s="3">
        <f t="shared" si="316"/>
        <v>0</v>
      </c>
      <c r="L1198" s="3"/>
      <c r="M1198" s="77"/>
      <c r="N1198" s="77"/>
      <c r="O1198" s="77"/>
      <c r="P1198" s="77"/>
      <c r="Q1198" s="77"/>
      <c r="R1198" s="77"/>
      <c r="S1198" s="77"/>
      <c r="T1198" s="77"/>
      <c r="U1198" s="77"/>
      <c r="V1198" s="77"/>
      <c r="W1198" s="77"/>
      <c r="X1198" s="77"/>
      <c r="Y1198" s="77"/>
      <c r="Z1198" s="77"/>
    </row>
    <row r="1199" ht="15.75" customHeight="1">
      <c r="A1199" s="2"/>
      <c r="B1199" s="18"/>
      <c r="C1199" s="18"/>
      <c r="D1199" s="18">
        <f t="shared" si="313"/>
        <v>0</v>
      </c>
      <c r="E1199" s="18">
        <f>B1199*A1193</f>
        <v>0</v>
      </c>
      <c r="F1199" s="18">
        <f t="shared" si="314"/>
        <v>0</v>
      </c>
      <c r="G1199" s="142"/>
      <c r="H1199" s="18"/>
      <c r="I1199" s="89">
        <f t="shared" si="315"/>
        <v>0</v>
      </c>
      <c r="J1199" s="116"/>
      <c r="K1199" s="3">
        <f t="shared" si="316"/>
        <v>0</v>
      </c>
      <c r="L1199" s="3"/>
      <c r="M1199" s="77"/>
      <c r="N1199" s="77"/>
      <c r="O1199" s="77"/>
      <c r="P1199" s="77"/>
      <c r="Q1199" s="77"/>
      <c r="R1199" s="77"/>
      <c r="S1199" s="77"/>
      <c r="T1199" s="77"/>
      <c r="U1199" s="77"/>
      <c r="V1199" s="77"/>
      <c r="W1199" s="77"/>
      <c r="X1199" s="77"/>
      <c r="Y1199" s="77"/>
      <c r="Z1199" s="77"/>
    </row>
    <row r="1200" ht="15.75" customHeight="1">
      <c r="A1200" s="2"/>
      <c r="B1200" s="18"/>
      <c r="C1200" s="18"/>
      <c r="D1200" s="18">
        <f t="shared" si="313"/>
        <v>0</v>
      </c>
      <c r="E1200" s="18">
        <f>B1200*A1193</f>
        <v>0</v>
      </c>
      <c r="F1200" s="18">
        <f t="shared" si="314"/>
        <v>0</v>
      </c>
      <c r="G1200" s="87"/>
      <c r="H1200" s="18"/>
      <c r="I1200" s="89">
        <f t="shared" si="315"/>
        <v>0</v>
      </c>
      <c r="J1200" s="116"/>
      <c r="K1200" s="3">
        <f t="shared" si="316"/>
        <v>0</v>
      </c>
      <c r="L1200" s="3"/>
      <c r="M1200" s="77"/>
      <c r="N1200" s="77"/>
      <c r="O1200" s="77"/>
      <c r="P1200" s="77"/>
      <c r="Q1200" s="77"/>
      <c r="R1200" s="77"/>
      <c r="S1200" s="77"/>
      <c r="T1200" s="77"/>
      <c r="U1200" s="77"/>
      <c r="V1200" s="77"/>
      <c r="W1200" s="77"/>
      <c r="X1200" s="77"/>
      <c r="Y1200" s="77"/>
      <c r="Z1200" s="77"/>
    </row>
    <row r="1201" ht="15.75" customHeight="1">
      <c r="A1201" s="2"/>
      <c r="B1201" s="18"/>
      <c r="C1201" s="18"/>
      <c r="D1201" s="18">
        <f t="shared" si="313"/>
        <v>0</v>
      </c>
      <c r="E1201" s="18">
        <f>B1201*A1193</f>
        <v>0</v>
      </c>
      <c r="F1201" s="18">
        <f t="shared" si="314"/>
        <v>0</v>
      </c>
      <c r="G1201" s="59"/>
      <c r="H1201" s="18"/>
      <c r="I1201" s="89">
        <f t="shared" si="315"/>
        <v>0</v>
      </c>
      <c r="J1201" s="116"/>
      <c r="K1201" s="3">
        <f t="shared" si="316"/>
        <v>0</v>
      </c>
      <c r="L1201" s="3"/>
      <c r="M1201" s="77"/>
      <c r="N1201" s="77"/>
      <c r="O1201" s="77"/>
      <c r="P1201" s="77"/>
      <c r="Q1201" s="77"/>
      <c r="R1201" s="77"/>
      <c r="S1201" s="77"/>
      <c r="T1201" s="77"/>
      <c r="U1201" s="77"/>
      <c r="V1201" s="77"/>
      <c r="W1201" s="77"/>
      <c r="X1201" s="77"/>
      <c r="Y1201" s="77"/>
      <c r="Z1201" s="77"/>
    </row>
    <row r="1202" ht="15.75" customHeight="1">
      <c r="A1202" s="2"/>
      <c r="B1202" s="89"/>
      <c r="C1202" s="89"/>
      <c r="D1202" s="18">
        <f t="shared" si="313"/>
        <v>0</v>
      </c>
      <c r="E1202" s="18">
        <f>B1202*A1193</f>
        <v>0</v>
      </c>
      <c r="F1202" s="18">
        <f t="shared" si="314"/>
        <v>0</v>
      </c>
      <c r="G1202" s="148" t="s">
        <v>528</v>
      </c>
      <c r="H1202" s="18"/>
      <c r="I1202" s="89">
        <f t="shared" si="315"/>
        <v>0</v>
      </c>
      <c r="J1202" s="116"/>
      <c r="K1202" s="3">
        <f t="shared" si="316"/>
        <v>0</v>
      </c>
      <c r="L1202" s="3"/>
      <c r="M1202" s="77"/>
      <c r="N1202" s="77"/>
      <c r="O1202" s="77"/>
      <c r="P1202" s="77"/>
      <c r="Q1202" s="77"/>
      <c r="R1202" s="77"/>
      <c r="S1202" s="77"/>
      <c r="T1202" s="77"/>
      <c r="U1202" s="77"/>
      <c r="V1202" s="77"/>
      <c r="W1202" s="77"/>
      <c r="X1202" s="77"/>
      <c r="Y1202" s="77"/>
      <c r="Z1202" s="77"/>
    </row>
    <row r="1203" ht="15.75" customHeight="1">
      <c r="A1203" s="2"/>
      <c r="B1203" s="89"/>
      <c r="C1203" s="89"/>
      <c r="D1203" s="18">
        <f t="shared" si="313"/>
        <v>0</v>
      </c>
      <c r="E1203" s="18">
        <f>B1203*A1193</f>
        <v>0</v>
      </c>
      <c r="F1203" s="18">
        <f t="shared" si="314"/>
        <v>0</v>
      </c>
      <c r="G1203" s="142"/>
      <c r="H1203" s="18"/>
      <c r="I1203" s="89">
        <f t="shared" si="315"/>
        <v>0</v>
      </c>
      <c r="J1203" s="116"/>
      <c r="K1203" s="3">
        <f t="shared" si="316"/>
        <v>0</v>
      </c>
      <c r="L1203" s="3"/>
      <c r="M1203" s="77"/>
      <c r="N1203" s="77"/>
      <c r="O1203" s="77"/>
      <c r="P1203" s="77"/>
      <c r="Q1203" s="77"/>
      <c r="R1203" s="77"/>
      <c r="S1203" s="77"/>
      <c r="T1203" s="77"/>
      <c r="U1203" s="77"/>
      <c r="V1203" s="77"/>
      <c r="W1203" s="77"/>
      <c r="X1203" s="77"/>
      <c r="Y1203" s="77"/>
      <c r="Z1203" s="77"/>
    </row>
    <row r="1204" ht="15.75" customHeight="1">
      <c r="A1204" s="1"/>
      <c r="B1204" s="89"/>
      <c r="C1204" s="89"/>
      <c r="D1204" s="18">
        <f t="shared" si="313"/>
        <v>0</v>
      </c>
      <c r="E1204" s="18">
        <f>B1204*A1193</f>
        <v>0</v>
      </c>
      <c r="F1204" s="18">
        <f t="shared" si="314"/>
        <v>0</v>
      </c>
      <c r="G1204" s="142"/>
      <c r="H1204" s="18"/>
      <c r="I1204" s="89">
        <f t="shared" si="315"/>
        <v>0</v>
      </c>
      <c r="J1204" s="116"/>
      <c r="K1204" s="3">
        <f t="shared" si="316"/>
        <v>0</v>
      </c>
      <c r="L1204" s="3"/>
      <c r="M1204" s="77"/>
      <c r="N1204" s="77"/>
      <c r="O1204" s="77"/>
      <c r="P1204" s="77"/>
      <c r="Q1204" s="77"/>
      <c r="R1204" s="77"/>
      <c r="S1204" s="77"/>
      <c r="T1204" s="77"/>
      <c r="U1204" s="77"/>
      <c r="V1204" s="77"/>
      <c r="W1204" s="77"/>
      <c r="X1204" s="77"/>
      <c r="Y1204" s="77"/>
      <c r="Z1204" s="77"/>
    </row>
    <row r="1205" ht="15.75" customHeight="1">
      <c r="A1205" s="1"/>
      <c r="B1205" s="89"/>
      <c r="C1205" s="89"/>
      <c r="D1205" s="18">
        <f t="shared" si="313"/>
        <v>0</v>
      </c>
      <c r="E1205" s="18">
        <f>B1205*A1193</f>
        <v>0</v>
      </c>
      <c r="F1205" s="18">
        <f t="shared" si="314"/>
        <v>0</v>
      </c>
      <c r="G1205" s="142"/>
      <c r="H1205" s="18"/>
      <c r="I1205" s="89">
        <f t="shared" si="315"/>
        <v>0</v>
      </c>
      <c r="J1205" s="116"/>
      <c r="K1205" s="3">
        <f t="shared" si="316"/>
        <v>0</v>
      </c>
      <c r="L1205" s="3"/>
      <c r="M1205" s="77"/>
      <c r="N1205" s="77"/>
      <c r="O1205" s="77"/>
      <c r="P1205" s="77"/>
      <c r="Q1205" s="77"/>
      <c r="R1205" s="77"/>
      <c r="S1205" s="77"/>
      <c r="T1205" s="77"/>
      <c r="U1205" s="77"/>
      <c r="V1205" s="77"/>
      <c r="W1205" s="77"/>
      <c r="X1205" s="77"/>
      <c r="Y1205" s="77"/>
      <c r="Z1205" s="77"/>
    </row>
    <row r="1206" ht="15.75" customHeight="1">
      <c r="A1206" s="31"/>
      <c r="B1206" s="89"/>
      <c r="C1206" s="89"/>
      <c r="D1206" s="95">
        <f t="shared" si="313"/>
        <v>0</v>
      </c>
      <c r="E1206" s="95">
        <f>B1206*A1193</f>
        <v>0</v>
      </c>
      <c r="F1206" s="18">
        <f t="shared" si="314"/>
        <v>0</v>
      </c>
      <c r="G1206" s="87"/>
      <c r="H1206" s="18"/>
      <c r="I1206" s="89">
        <f t="shared" si="315"/>
        <v>0</v>
      </c>
      <c r="J1206" s="118"/>
      <c r="K1206" s="3">
        <f t="shared" si="316"/>
        <v>0</v>
      </c>
      <c r="L1206" s="3"/>
      <c r="M1206" s="77"/>
      <c r="N1206" s="77"/>
      <c r="O1206" s="77"/>
      <c r="P1206" s="77"/>
      <c r="Q1206" s="77"/>
      <c r="R1206" s="77"/>
      <c r="S1206" s="77"/>
      <c r="T1206" s="77"/>
      <c r="U1206" s="77"/>
      <c r="V1206" s="77"/>
      <c r="W1206" s="77"/>
      <c r="X1206" s="77"/>
      <c r="Y1206" s="77"/>
      <c r="Z1206" s="77"/>
    </row>
    <row r="1207" ht="15.75" customHeight="1">
      <c r="A1207" s="31"/>
      <c r="B1207" s="89"/>
      <c r="C1207" s="89"/>
      <c r="D1207" s="18">
        <f t="shared" si="313"/>
        <v>0</v>
      </c>
      <c r="E1207" s="18">
        <f>B1207*A1193</f>
        <v>0</v>
      </c>
      <c r="F1207" s="18">
        <f t="shared" si="314"/>
        <v>0</v>
      </c>
      <c r="G1207" s="143">
        <f>F1209/A1193</f>
        <v>0</v>
      </c>
      <c r="H1207" s="18"/>
      <c r="I1207" s="89">
        <f t="shared" si="315"/>
        <v>0</v>
      </c>
      <c r="J1207" s="3"/>
      <c r="K1207" s="3">
        <f t="shared" si="316"/>
        <v>0</v>
      </c>
      <c r="L1207" s="3"/>
      <c r="M1207" s="77"/>
      <c r="N1207" s="77"/>
      <c r="O1207" s="77"/>
      <c r="P1207" s="77"/>
      <c r="Q1207" s="77"/>
      <c r="R1207" s="77"/>
      <c r="S1207" s="77"/>
      <c r="T1207" s="77"/>
      <c r="U1207" s="77"/>
      <c r="V1207" s="77"/>
      <c r="W1207" s="77"/>
      <c r="X1207" s="77"/>
      <c r="Y1207" s="77"/>
      <c r="Z1207" s="77"/>
    </row>
    <row r="1208" ht="15.75" customHeight="1">
      <c r="A1208" s="31"/>
      <c r="B1208" s="89"/>
      <c r="C1208" s="89"/>
      <c r="D1208" s="18">
        <f t="shared" si="313"/>
        <v>0</v>
      </c>
      <c r="E1208" s="18">
        <f>B1208*A1193</f>
        <v>0</v>
      </c>
      <c r="F1208" s="18">
        <f t="shared" si="314"/>
        <v>0</v>
      </c>
      <c r="G1208" s="142"/>
      <c r="H1208" s="18"/>
      <c r="I1208" s="89">
        <f t="shared" si="315"/>
        <v>0</v>
      </c>
      <c r="J1208" s="3"/>
      <c r="K1208" s="3">
        <f t="shared" si="316"/>
        <v>0</v>
      </c>
      <c r="L1208" s="3"/>
      <c r="M1208" s="77"/>
      <c r="N1208" s="77"/>
      <c r="O1208" s="77"/>
      <c r="P1208" s="77"/>
      <c r="Q1208" s="77"/>
      <c r="R1208" s="77"/>
      <c r="S1208" s="77"/>
      <c r="T1208" s="77"/>
      <c r="U1208" s="77"/>
      <c r="V1208" s="77"/>
      <c r="W1208" s="77"/>
      <c r="X1208" s="77"/>
      <c r="Y1208" s="77"/>
      <c r="Z1208" s="77"/>
    </row>
    <row r="1209" ht="15.75" customHeight="1">
      <c r="A1209" s="4" t="s">
        <v>495</v>
      </c>
      <c r="B1209" s="97">
        <f>SUM(B1195:B1208)</f>
        <v>0</v>
      </c>
      <c r="C1209" s="96"/>
      <c r="D1209" s="97">
        <f t="shared" ref="D1209:F1209" si="317">SUM(D1195:D1208)</f>
        <v>0</v>
      </c>
      <c r="E1209" s="97">
        <f t="shared" si="317"/>
        <v>0</v>
      </c>
      <c r="F1209" s="97">
        <f t="shared" si="317"/>
        <v>0</v>
      </c>
      <c r="G1209" s="87"/>
      <c r="H1209" s="96"/>
      <c r="I1209" s="97">
        <f t="shared" ref="I1209:L1209" si="318">SUM(I1195:I1208)</f>
        <v>0</v>
      </c>
      <c r="J1209" s="98">
        <f t="shared" si="318"/>
        <v>0</v>
      </c>
      <c r="K1209" s="98">
        <f t="shared" si="318"/>
        <v>0</v>
      </c>
      <c r="L1209" s="98">
        <f t="shared" si="318"/>
        <v>0</v>
      </c>
      <c r="M1209" s="77"/>
      <c r="N1209" s="77"/>
      <c r="O1209" s="77"/>
      <c r="P1209" s="77"/>
      <c r="Q1209" s="77"/>
      <c r="R1209" s="77"/>
      <c r="S1209" s="77"/>
      <c r="T1209" s="77"/>
      <c r="U1209" s="77"/>
      <c r="V1209" s="77"/>
      <c r="W1209" s="77"/>
      <c r="X1209" s="77"/>
      <c r="Y1209" s="77"/>
      <c r="Z1209" s="77"/>
    </row>
    <row r="1210" ht="15.75" customHeight="1">
      <c r="A1210" s="8"/>
      <c r="B1210" s="100"/>
      <c r="C1210" s="100"/>
      <c r="D1210" s="100"/>
      <c r="E1210" s="100"/>
      <c r="F1210" s="100"/>
      <c r="G1210" s="100"/>
      <c r="H1210" s="100"/>
      <c r="I1210" s="101" t="s">
        <v>496</v>
      </c>
      <c r="J1210" s="100"/>
      <c r="K1210" s="100"/>
      <c r="L1210" s="101" t="s">
        <v>497</v>
      </c>
      <c r="M1210" s="77"/>
      <c r="N1210" s="77"/>
      <c r="O1210" s="77"/>
      <c r="P1210" s="77"/>
      <c r="Q1210" s="77"/>
      <c r="R1210" s="77"/>
      <c r="S1210" s="77"/>
      <c r="T1210" s="77"/>
      <c r="U1210" s="77"/>
      <c r="V1210" s="77"/>
      <c r="W1210" s="77"/>
      <c r="X1210" s="77"/>
      <c r="Y1210" s="77"/>
      <c r="Z1210" s="77"/>
    </row>
    <row r="1211" ht="15.75" customHeight="1">
      <c r="A1211" s="8"/>
      <c r="B1211" s="100"/>
      <c r="C1211" s="100"/>
      <c r="D1211" s="100"/>
      <c r="E1211" s="100"/>
      <c r="F1211" s="100"/>
      <c r="G1211" s="100"/>
      <c r="H1211" s="100"/>
      <c r="I1211" s="104">
        <f>G1207*A1193</f>
        <v>0</v>
      </c>
      <c r="J1211" s="100"/>
      <c r="K1211" s="100"/>
      <c r="L1211" s="104"/>
      <c r="M1211" s="77"/>
      <c r="N1211" s="77"/>
      <c r="O1211" s="77"/>
      <c r="P1211" s="77"/>
      <c r="Q1211" s="77"/>
      <c r="R1211" s="77"/>
      <c r="S1211" s="77"/>
      <c r="T1211" s="77"/>
      <c r="U1211" s="77"/>
      <c r="V1211" s="77"/>
      <c r="W1211" s="77"/>
      <c r="X1211" s="77"/>
      <c r="Y1211" s="77"/>
      <c r="Z1211" s="77"/>
    </row>
    <row r="1212" ht="15.75" customHeight="1">
      <c r="A1212" s="8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77"/>
      <c r="N1212" s="77"/>
      <c r="O1212" s="77"/>
      <c r="P1212" s="77"/>
      <c r="Q1212" s="77"/>
      <c r="R1212" s="77"/>
      <c r="S1212" s="77"/>
      <c r="T1212" s="77"/>
      <c r="U1212" s="77"/>
      <c r="V1212" s="77"/>
      <c r="W1212" s="77"/>
      <c r="X1212" s="77"/>
      <c r="Y1212" s="77"/>
      <c r="Z1212" s="77"/>
    </row>
    <row r="1213" ht="15.75" customHeight="1">
      <c r="A1213" s="8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77"/>
      <c r="N1213" s="77"/>
      <c r="O1213" s="77"/>
      <c r="P1213" s="77"/>
      <c r="Q1213" s="77"/>
      <c r="R1213" s="77"/>
      <c r="S1213" s="77"/>
      <c r="T1213" s="77"/>
      <c r="U1213" s="77"/>
      <c r="V1213" s="77"/>
      <c r="W1213" s="77"/>
      <c r="X1213" s="77"/>
      <c r="Y1213" s="77"/>
      <c r="Z1213" s="77"/>
    </row>
    <row r="1214" ht="15.75" customHeight="1">
      <c r="A1214" s="78" t="s">
        <v>478</v>
      </c>
      <c r="B1214" s="79" t="s">
        <v>479</v>
      </c>
      <c r="C1214" s="75"/>
      <c r="D1214" s="76"/>
      <c r="E1214" s="80" t="s">
        <v>480</v>
      </c>
      <c r="F1214" s="75"/>
      <c r="G1214" s="76"/>
      <c r="H1214" s="79" t="s">
        <v>481</v>
      </c>
      <c r="I1214" s="75"/>
      <c r="J1214" s="75"/>
      <c r="K1214" s="75"/>
      <c r="L1214" s="76"/>
      <c r="M1214" s="77"/>
      <c r="N1214" s="77"/>
      <c r="O1214" s="77"/>
      <c r="P1214" s="77"/>
      <c r="Q1214" s="77"/>
      <c r="R1214" s="77"/>
      <c r="S1214" s="77"/>
      <c r="T1214" s="77"/>
      <c r="U1214" s="77"/>
      <c r="V1214" s="77"/>
      <c r="W1214" s="77"/>
      <c r="X1214" s="77"/>
      <c r="Y1214" s="77"/>
      <c r="Z1214" s="77"/>
    </row>
    <row r="1215" ht="15.75" customHeight="1">
      <c r="A1215" s="177">
        <v>4.0</v>
      </c>
      <c r="B1215" s="82" t="s">
        <v>482</v>
      </c>
      <c r="C1215" s="82" t="s">
        <v>483</v>
      </c>
      <c r="D1215" s="82" t="s">
        <v>484</v>
      </c>
      <c r="E1215" s="82" t="s">
        <v>485</v>
      </c>
      <c r="F1215" s="82" t="s">
        <v>484</v>
      </c>
      <c r="G1215" s="82" t="s">
        <v>524</v>
      </c>
      <c r="H1215" s="82" t="s">
        <v>486</v>
      </c>
      <c r="I1215" s="82" t="s">
        <v>487</v>
      </c>
      <c r="J1215" s="147" t="s">
        <v>488</v>
      </c>
      <c r="K1215" s="85" t="s">
        <v>489</v>
      </c>
      <c r="L1215" s="85" t="s">
        <v>490</v>
      </c>
      <c r="M1215" s="77"/>
      <c r="N1215" s="77"/>
      <c r="O1215" s="77"/>
      <c r="P1215" s="77"/>
      <c r="Q1215" s="77"/>
      <c r="R1215" s="77"/>
      <c r="S1215" s="77"/>
      <c r="T1215" s="77"/>
      <c r="U1215" s="77"/>
      <c r="V1215" s="77"/>
      <c r="W1215" s="77"/>
      <c r="X1215" s="77"/>
      <c r="Y1215" s="77"/>
      <c r="Z1215" s="77"/>
    </row>
    <row r="1216" ht="15.75" customHeight="1">
      <c r="A1216" s="86" t="s">
        <v>491</v>
      </c>
      <c r="B1216" s="87"/>
      <c r="C1216" s="87"/>
      <c r="D1216" s="87"/>
      <c r="E1216" s="87"/>
      <c r="F1216" s="87"/>
      <c r="G1216" s="87"/>
      <c r="H1216" s="87"/>
      <c r="I1216" s="87"/>
      <c r="J1216" s="115"/>
      <c r="K1216" s="87"/>
      <c r="L1216" s="87"/>
      <c r="M1216" s="77"/>
      <c r="N1216" s="77"/>
      <c r="O1216" s="77"/>
      <c r="P1216" s="77"/>
      <c r="Q1216" s="77"/>
      <c r="R1216" s="77"/>
      <c r="S1216" s="77"/>
      <c r="T1216" s="77"/>
      <c r="U1216" s="77"/>
      <c r="V1216" s="77"/>
      <c r="W1216" s="77"/>
      <c r="X1216" s="77"/>
      <c r="Y1216" s="77"/>
      <c r="Z1216" s="77"/>
    </row>
    <row r="1217" ht="15.75" customHeight="1">
      <c r="A1217" s="2"/>
      <c r="B1217" s="89"/>
      <c r="C1217" s="89"/>
      <c r="D1217" s="18">
        <f t="shared" ref="D1217:D1230" si="319">C1217*B1217</f>
        <v>0</v>
      </c>
      <c r="E1217" s="18">
        <f>B1217*A1215</f>
        <v>0</v>
      </c>
      <c r="F1217" s="18">
        <f t="shared" ref="F1217:F1230" si="320">E1217*C1217</f>
        <v>0</v>
      </c>
      <c r="G1217" s="140">
        <v>0.0</v>
      </c>
      <c r="H1217" s="18"/>
      <c r="I1217" s="89">
        <f t="shared" ref="I1217:I1230" si="321">H1217*E1217</f>
        <v>0</v>
      </c>
      <c r="J1217" s="116"/>
      <c r="K1217" s="3">
        <f t="shared" ref="K1217:K1230" si="322">J1217*I1217</f>
        <v>0</v>
      </c>
      <c r="L1217" s="3"/>
      <c r="M1217" s="77"/>
      <c r="N1217" s="77"/>
      <c r="O1217" s="77"/>
      <c r="P1217" s="77"/>
      <c r="Q1217" s="77"/>
      <c r="R1217" s="77"/>
      <c r="S1217" s="77"/>
      <c r="T1217" s="77"/>
      <c r="U1217" s="77"/>
      <c r="V1217" s="77"/>
      <c r="W1217" s="77"/>
      <c r="X1217" s="77"/>
      <c r="Y1217" s="77"/>
      <c r="Z1217" s="77"/>
    </row>
    <row r="1218" ht="15.75" customHeight="1">
      <c r="A1218" s="2"/>
      <c r="B1218" s="89"/>
      <c r="C1218" s="89"/>
      <c r="D1218" s="18">
        <f t="shared" si="319"/>
        <v>0</v>
      </c>
      <c r="E1218" s="18">
        <f>B1218*A1215</f>
        <v>0</v>
      </c>
      <c r="F1218" s="18">
        <f t="shared" si="320"/>
        <v>0</v>
      </c>
      <c r="G1218" s="87"/>
      <c r="H1218" s="18"/>
      <c r="I1218" s="89">
        <f t="shared" si="321"/>
        <v>0</v>
      </c>
      <c r="J1218" s="116"/>
      <c r="K1218" s="3">
        <f t="shared" si="322"/>
        <v>0</v>
      </c>
      <c r="L1218" s="3"/>
      <c r="M1218" s="77"/>
      <c r="N1218" s="77"/>
      <c r="O1218" s="77"/>
      <c r="P1218" s="77"/>
      <c r="Q1218" s="77"/>
      <c r="R1218" s="77"/>
      <c r="S1218" s="77"/>
      <c r="T1218" s="77"/>
      <c r="U1218" s="77"/>
      <c r="V1218" s="77"/>
      <c r="W1218" s="77"/>
      <c r="X1218" s="77"/>
      <c r="Y1218" s="77"/>
      <c r="Z1218" s="77"/>
    </row>
    <row r="1219" ht="15.75" customHeight="1">
      <c r="A1219" s="2"/>
      <c r="B1219" s="18"/>
      <c r="C1219" s="18"/>
      <c r="D1219" s="18">
        <f t="shared" si="319"/>
        <v>0</v>
      </c>
      <c r="E1219" s="18">
        <f>B1219*A1215</f>
        <v>0</v>
      </c>
      <c r="F1219" s="18">
        <f t="shared" si="320"/>
        <v>0</v>
      </c>
      <c r="G1219" s="148" t="s">
        <v>527</v>
      </c>
      <c r="H1219" s="18"/>
      <c r="I1219" s="89">
        <f t="shared" si="321"/>
        <v>0</v>
      </c>
      <c r="J1219" s="116"/>
      <c r="K1219" s="3">
        <f t="shared" si="322"/>
        <v>0</v>
      </c>
      <c r="L1219" s="3"/>
      <c r="M1219" s="77"/>
      <c r="N1219" s="77"/>
      <c r="O1219" s="77"/>
      <c r="P1219" s="77"/>
      <c r="Q1219" s="77"/>
      <c r="R1219" s="77"/>
      <c r="S1219" s="77"/>
      <c r="T1219" s="77"/>
      <c r="U1219" s="77"/>
      <c r="V1219" s="77"/>
      <c r="W1219" s="77"/>
      <c r="X1219" s="77"/>
      <c r="Y1219" s="77"/>
      <c r="Z1219" s="77"/>
    </row>
    <row r="1220" ht="15.75" customHeight="1">
      <c r="A1220" s="2"/>
      <c r="B1220" s="18"/>
      <c r="C1220" s="18"/>
      <c r="D1220" s="18">
        <f t="shared" si="319"/>
        <v>0</v>
      </c>
      <c r="E1220" s="18">
        <f>B1220*A1215</f>
        <v>0</v>
      </c>
      <c r="F1220" s="18">
        <f t="shared" si="320"/>
        <v>0</v>
      </c>
      <c r="G1220" s="142"/>
      <c r="H1220" s="18"/>
      <c r="I1220" s="89">
        <f t="shared" si="321"/>
        <v>0</v>
      </c>
      <c r="J1220" s="116"/>
      <c r="K1220" s="3">
        <f t="shared" si="322"/>
        <v>0</v>
      </c>
      <c r="L1220" s="3"/>
      <c r="M1220" s="77"/>
      <c r="N1220" s="77"/>
      <c r="O1220" s="77"/>
      <c r="P1220" s="77"/>
      <c r="Q1220" s="77"/>
      <c r="R1220" s="77"/>
      <c r="S1220" s="77"/>
      <c r="T1220" s="77"/>
      <c r="U1220" s="77"/>
      <c r="V1220" s="77"/>
      <c r="W1220" s="77"/>
      <c r="X1220" s="77"/>
      <c r="Y1220" s="77"/>
      <c r="Z1220" s="77"/>
    </row>
    <row r="1221" ht="15.75" customHeight="1">
      <c r="A1221" s="2"/>
      <c r="B1221" s="18"/>
      <c r="C1221" s="18"/>
      <c r="D1221" s="18">
        <f t="shared" si="319"/>
        <v>0</v>
      </c>
      <c r="E1221" s="18">
        <f>B1221*A1215</f>
        <v>0</v>
      </c>
      <c r="F1221" s="18">
        <f t="shared" si="320"/>
        <v>0</v>
      </c>
      <c r="G1221" s="142"/>
      <c r="H1221" s="18"/>
      <c r="I1221" s="89">
        <f t="shared" si="321"/>
        <v>0</v>
      </c>
      <c r="J1221" s="116"/>
      <c r="K1221" s="3">
        <f t="shared" si="322"/>
        <v>0</v>
      </c>
      <c r="L1221" s="3"/>
      <c r="M1221" s="77"/>
      <c r="N1221" s="77"/>
      <c r="O1221" s="77"/>
      <c r="P1221" s="77"/>
      <c r="Q1221" s="77"/>
      <c r="R1221" s="77"/>
      <c r="S1221" s="77"/>
      <c r="T1221" s="77"/>
      <c r="U1221" s="77"/>
      <c r="V1221" s="77"/>
      <c r="W1221" s="77"/>
      <c r="X1221" s="77"/>
      <c r="Y1221" s="77"/>
      <c r="Z1221" s="77"/>
    </row>
    <row r="1222" ht="15.75" customHeight="1">
      <c r="A1222" s="2"/>
      <c r="B1222" s="18"/>
      <c r="C1222" s="18"/>
      <c r="D1222" s="18">
        <f t="shared" si="319"/>
        <v>0</v>
      </c>
      <c r="E1222" s="18">
        <f>B1222*A1215</f>
        <v>0</v>
      </c>
      <c r="F1222" s="18">
        <f t="shared" si="320"/>
        <v>0</v>
      </c>
      <c r="G1222" s="87"/>
      <c r="H1222" s="18"/>
      <c r="I1222" s="89">
        <f t="shared" si="321"/>
        <v>0</v>
      </c>
      <c r="J1222" s="116"/>
      <c r="K1222" s="3">
        <f t="shared" si="322"/>
        <v>0</v>
      </c>
      <c r="L1222" s="3"/>
      <c r="M1222" s="77"/>
      <c r="N1222" s="77"/>
      <c r="O1222" s="77"/>
      <c r="P1222" s="77"/>
      <c r="Q1222" s="77"/>
      <c r="R1222" s="77"/>
      <c r="S1222" s="77"/>
      <c r="T1222" s="77"/>
      <c r="U1222" s="77"/>
      <c r="V1222" s="77"/>
      <c r="W1222" s="77"/>
      <c r="X1222" s="77"/>
      <c r="Y1222" s="77"/>
      <c r="Z1222" s="77"/>
    </row>
    <row r="1223" ht="15.75" customHeight="1">
      <c r="A1223" s="2"/>
      <c r="B1223" s="18"/>
      <c r="C1223" s="18"/>
      <c r="D1223" s="18">
        <f t="shared" si="319"/>
        <v>0</v>
      </c>
      <c r="E1223" s="18">
        <f>B1223*A1215</f>
        <v>0</v>
      </c>
      <c r="F1223" s="18">
        <f t="shared" si="320"/>
        <v>0</v>
      </c>
      <c r="G1223" s="59"/>
      <c r="H1223" s="18"/>
      <c r="I1223" s="89">
        <f t="shared" si="321"/>
        <v>0</v>
      </c>
      <c r="J1223" s="116"/>
      <c r="K1223" s="3">
        <f t="shared" si="322"/>
        <v>0</v>
      </c>
      <c r="L1223" s="3"/>
      <c r="M1223" s="77"/>
      <c r="N1223" s="77"/>
      <c r="O1223" s="77"/>
      <c r="P1223" s="77"/>
      <c r="Q1223" s="77"/>
      <c r="R1223" s="77"/>
      <c r="S1223" s="77"/>
      <c r="T1223" s="77"/>
      <c r="U1223" s="77"/>
      <c r="V1223" s="77"/>
      <c r="W1223" s="77"/>
      <c r="X1223" s="77"/>
      <c r="Y1223" s="77"/>
      <c r="Z1223" s="77"/>
    </row>
    <row r="1224" ht="15.75" customHeight="1">
      <c r="A1224" s="2"/>
      <c r="B1224" s="89"/>
      <c r="C1224" s="89"/>
      <c r="D1224" s="18">
        <f t="shared" si="319"/>
        <v>0</v>
      </c>
      <c r="E1224" s="18">
        <f>B1224*A1215</f>
        <v>0</v>
      </c>
      <c r="F1224" s="18">
        <f t="shared" si="320"/>
        <v>0</v>
      </c>
      <c r="G1224" s="148" t="s">
        <v>528</v>
      </c>
      <c r="H1224" s="18"/>
      <c r="I1224" s="89">
        <f t="shared" si="321"/>
        <v>0</v>
      </c>
      <c r="J1224" s="116"/>
      <c r="K1224" s="3">
        <f t="shared" si="322"/>
        <v>0</v>
      </c>
      <c r="L1224" s="3"/>
      <c r="M1224" s="77"/>
      <c r="N1224" s="77"/>
      <c r="O1224" s="77"/>
      <c r="P1224" s="77"/>
      <c r="Q1224" s="77"/>
      <c r="R1224" s="77"/>
      <c r="S1224" s="77"/>
      <c r="T1224" s="77"/>
      <c r="U1224" s="77"/>
      <c r="V1224" s="77"/>
      <c r="W1224" s="77"/>
      <c r="X1224" s="77"/>
      <c r="Y1224" s="77"/>
      <c r="Z1224" s="77"/>
    </row>
    <row r="1225" ht="15.75" customHeight="1">
      <c r="A1225" s="2"/>
      <c r="B1225" s="89"/>
      <c r="C1225" s="89"/>
      <c r="D1225" s="18">
        <f t="shared" si="319"/>
        <v>0</v>
      </c>
      <c r="E1225" s="18">
        <f>B1225*A1215</f>
        <v>0</v>
      </c>
      <c r="F1225" s="18">
        <f t="shared" si="320"/>
        <v>0</v>
      </c>
      <c r="G1225" s="142"/>
      <c r="H1225" s="18"/>
      <c r="I1225" s="89">
        <f t="shared" si="321"/>
        <v>0</v>
      </c>
      <c r="J1225" s="116"/>
      <c r="K1225" s="3">
        <f t="shared" si="322"/>
        <v>0</v>
      </c>
      <c r="L1225" s="3"/>
      <c r="M1225" s="77"/>
      <c r="N1225" s="77"/>
      <c r="O1225" s="77"/>
      <c r="P1225" s="77"/>
      <c r="Q1225" s="77"/>
      <c r="R1225" s="77"/>
      <c r="S1225" s="77"/>
      <c r="T1225" s="77"/>
      <c r="U1225" s="77"/>
      <c r="V1225" s="77"/>
      <c r="W1225" s="77"/>
      <c r="X1225" s="77"/>
      <c r="Y1225" s="77"/>
      <c r="Z1225" s="77"/>
    </row>
    <row r="1226" ht="15.75" customHeight="1">
      <c r="A1226" s="1"/>
      <c r="B1226" s="89"/>
      <c r="C1226" s="89"/>
      <c r="D1226" s="18">
        <f t="shared" si="319"/>
        <v>0</v>
      </c>
      <c r="E1226" s="18">
        <f>B1226*A1215</f>
        <v>0</v>
      </c>
      <c r="F1226" s="18">
        <f t="shared" si="320"/>
        <v>0</v>
      </c>
      <c r="G1226" s="142"/>
      <c r="H1226" s="18"/>
      <c r="I1226" s="89">
        <f t="shared" si="321"/>
        <v>0</v>
      </c>
      <c r="J1226" s="116"/>
      <c r="K1226" s="3">
        <f t="shared" si="322"/>
        <v>0</v>
      </c>
      <c r="L1226" s="3"/>
      <c r="M1226" s="77"/>
      <c r="N1226" s="77"/>
      <c r="O1226" s="77"/>
      <c r="P1226" s="77"/>
      <c r="Q1226" s="77"/>
      <c r="R1226" s="77"/>
      <c r="S1226" s="77"/>
      <c r="T1226" s="77"/>
      <c r="U1226" s="77"/>
      <c r="V1226" s="77"/>
      <c r="W1226" s="77"/>
      <c r="X1226" s="77"/>
      <c r="Y1226" s="77"/>
      <c r="Z1226" s="77"/>
    </row>
    <row r="1227" ht="15.75" customHeight="1">
      <c r="A1227" s="1"/>
      <c r="B1227" s="89"/>
      <c r="C1227" s="89"/>
      <c r="D1227" s="18">
        <f t="shared" si="319"/>
        <v>0</v>
      </c>
      <c r="E1227" s="18">
        <f>B1227*A1215</f>
        <v>0</v>
      </c>
      <c r="F1227" s="18">
        <f t="shared" si="320"/>
        <v>0</v>
      </c>
      <c r="G1227" s="142"/>
      <c r="H1227" s="18"/>
      <c r="I1227" s="89">
        <f t="shared" si="321"/>
        <v>0</v>
      </c>
      <c r="J1227" s="116"/>
      <c r="K1227" s="3">
        <f t="shared" si="322"/>
        <v>0</v>
      </c>
      <c r="L1227" s="3"/>
      <c r="M1227" s="77"/>
      <c r="N1227" s="77"/>
      <c r="O1227" s="77"/>
      <c r="P1227" s="77"/>
      <c r="Q1227" s="77"/>
      <c r="R1227" s="77"/>
      <c r="S1227" s="77"/>
      <c r="T1227" s="77"/>
      <c r="U1227" s="77"/>
      <c r="V1227" s="77"/>
      <c r="W1227" s="77"/>
      <c r="X1227" s="77"/>
      <c r="Y1227" s="77"/>
      <c r="Z1227" s="77"/>
    </row>
    <row r="1228" ht="15.75" customHeight="1">
      <c r="A1228" s="31"/>
      <c r="B1228" s="89"/>
      <c r="C1228" s="89"/>
      <c r="D1228" s="95">
        <f t="shared" si="319"/>
        <v>0</v>
      </c>
      <c r="E1228" s="95">
        <f>B1228*A1215</f>
        <v>0</v>
      </c>
      <c r="F1228" s="18">
        <f t="shared" si="320"/>
        <v>0</v>
      </c>
      <c r="G1228" s="87"/>
      <c r="H1228" s="18"/>
      <c r="I1228" s="89">
        <f t="shared" si="321"/>
        <v>0</v>
      </c>
      <c r="J1228" s="118"/>
      <c r="K1228" s="3">
        <f t="shared" si="322"/>
        <v>0</v>
      </c>
      <c r="L1228" s="3"/>
      <c r="M1228" s="77"/>
      <c r="N1228" s="77"/>
      <c r="O1228" s="77"/>
      <c r="P1228" s="77"/>
      <c r="Q1228" s="77"/>
      <c r="R1228" s="77"/>
      <c r="S1228" s="77"/>
      <c r="T1228" s="77"/>
      <c r="U1228" s="77"/>
      <c r="V1228" s="77"/>
      <c r="W1228" s="77"/>
      <c r="X1228" s="77"/>
      <c r="Y1228" s="77"/>
      <c r="Z1228" s="77"/>
    </row>
    <row r="1229" ht="15.75" customHeight="1">
      <c r="A1229" s="31"/>
      <c r="B1229" s="89"/>
      <c r="C1229" s="89"/>
      <c r="D1229" s="18">
        <f t="shared" si="319"/>
        <v>0</v>
      </c>
      <c r="E1229" s="18">
        <f>B1229*A1215</f>
        <v>0</v>
      </c>
      <c r="F1229" s="18">
        <f t="shared" si="320"/>
        <v>0</v>
      </c>
      <c r="G1229" s="143">
        <f>F1231/A1215</f>
        <v>0</v>
      </c>
      <c r="H1229" s="18"/>
      <c r="I1229" s="89">
        <f t="shared" si="321"/>
        <v>0</v>
      </c>
      <c r="J1229" s="3"/>
      <c r="K1229" s="3">
        <f t="shared" si="322"/>
        <v>0</v>
      </c>
      <c r="L1229" s="3"/>
      <c r="M1229" s="77"/>
      <c r="N1229" s="77"/>
      <c r="O1229" s="77"/>
      <c r="P1229" s="77"/>
      <c r="Q1229" s="77"/>
      <c r="R1229" s="77"/>
      <c r="S1229" s="77"/>
      <c r="T1229" s="77"/>
      <c r="U1229" s="77"/>
      <c r="V1229" s="77"/>
      <c r="W1229" s="77"/>
      <c r="X1229" s="77"/>
      <c r="Y1229" s="77"/>
      <c r="Z1229" s="77"/>
    </row>
    <row r="1230" ht="15.75" customHeight="1">
      <c r="A1230" s="31"/>
      <c r="B1230" s="89"/>
      <c r="C1230" s="89"/>
      <c r="D1230" s="18">
        <f t="shared" si="319"/>
        <v>0</v>
      </c>
      <c r="E1230" s="18">
        <f>B1230*A1215</f>
        <v>0</v>
      </c>
      <c r="F1230" s="18">
        <f t="shared" si="320"/>
        <v>0</v>
      </c>
      <c r="G1230" s="142"/>
      <c r="H1230" s="18"/>
      <c r="I1230" s="89">
        <f t="shared" si="321"/>
        <v>0</v>
      </c>
      <c r="J1230" s="3"/>
      <c r="K1230" s="3">
        <f t="shared" si="322"/>
        <v>0</v>
      </c>
      <c r="L1230" s="3"/>
      <c r="M1230" s="77"/>
      <c r="N1230" s="77"/>
      <c r="O1230" s="77"/>
      <c r="P1230" s="77"/>
      <c r="Q1230" s="77"/>
      <c r="R1230" s="77"/>
      <c r="S1230" s="77"/>
      <c r="T1230" s="77"/>
      <c r="U1230" s="77"/>
      <c r="V1230" s="77"/>
      <c r="W1230" s="77"/>
      <c r="X1230" s="77"/>
      <c r="Y1230" s="77"/>
      <c r="Z1230" s="77"/>
    </row>
    <row r="1231" ht="15.75" customHeight="1">
      <c r="A1231" s="4" t="s">
        <v>495</v>
      </c>
      <c r="B1231" s="97">
        <f>SUM(B1217:B1230)</f>
        <v>0</v>
      </c>
      <c r="C1231" s="96"/>
      <c r="D1231" s="97">
        <f t="shared" ref="D1231:F1231" si="323">SUM(D1217:D1230)</f>
        <v>0</v>
      </c>
      <c r="E1231" s="97">
        <f t="shared" si="323"/>
        <v>0</v>
      </c>
      <c r="F1231" s="97">
        <f t="shared" si="323"/>
        <v>0</v>
      </c>
      <c r="G1231" s="87"/>
      <c r="H1231" s="96"/>
      <c r="I1231" s="97">
        <f t="shared" ref="I1231:L1231" si="324">SUM(I1217:I1230)</f>
        <v>0</v>
      </c>
      <c r="J1231" s="98">
        <f t="shared" si="324"/>
        <v>0</v>
      </c>
      <c r="K1231" s="98">
        <f t="shared" si="324"/>
        <v>0</v>
      </c>
      <c r="L1231" s="98">
        <f t="shared" si="324"/>
        <v>0</v>
      </c>
      <c r="M1231" s="77"/>
      <c r="N1231" s="77"/>
      <c r="O1231" s="77"/>
      <c r="P1231" s="77"/>
      <c r="Q1231" s="77"/>
      <c r="R1231" s="77"/>
      <c r="S1231" s="77"/>
      <c r="T1231" s="77"/>
      <c r="U1231" s="77"/>
      <c r="V1231" s="77"/>
      <c r="W1231" s="77"/>
      <c r="X1231" s="77"/>
      <c r="Y1231" s="77"/>
      <c r="Z1231" s="77"/>
    </row>
    <row r="1232" ht="15.75" customHeight="1">
      <c r="A1232" s="8"/>
      <c r="B1232" s="100"/>
      <c r="C1232" s="100"/>
      <c r="D1232" s="100"/>
      <c r="E1232" s="100"/>
      <c r="F1232" s="100"/>
      <c r="G1232" s="100"/>
      <c r="H1232" s="100"/>
      <c r="I1232" s="101" t="s">
        <v>496</v>
      </c>
      <c r="J1232" s="100"/>
      <c r="K1232" s="100"/>
      <c r="L1232" s="101" t="s">
        <v>497</v>
      </c>
      <c r="M1232" s="77"/>
      <c r="N1232" s="77"/>
      <c r="O1232" s="77"/>
      <c r="P1232" s="77"/>
      <c r="Q1232" s="77"/>
      <c r="R1232" s="77"/>
      <c r="S1232" s="77"/>
      <c r="T1232" s="77"/>
      <c r="U1232" s="77"/>
      <c r="V1232" s="77"/>
      <c r="W1232" s="77"/>
      <c r="X1232" s="77"/>
      <c r="Y1232" s="77"/>
      <c r="Z1232" s="77"/>
    </row>
    <row r="1233" ht="15.75" customHeight="1">
      <c r="A1233" s="8"/>
      <c r="B1233" s="100"/>
      <c r="C1233" s="100"/>
      <c r="D1233" s="100"/>
      <c r="E1233" s="100"/>
      <c r="F1233" s="100"/>
      <c r="G1233" s="100"/>
      <c r="H1233" s="100"/>
      <c r="I1233" s="104">
        <f>G1229*A1215</f>
        <v>0</v>
      </c>
      <c r="J1233" s="100"/>
      <c r="K1233" s="100"/>
      <c r="L1233" s="104"/>
      <c r="M1233" s="77"/>
      <c r="N1233" s="77"/>
      <c r="O1233" s="77"/>
      <c r="P1233" s="77"/>
      <c r="Q1233" s="77"/>
      <c r="R1233" s="77"/>
      <c r="S1233" s="77"/>
      <c r="T1233" s="77"/>
      <c r="U1233" s="77"/>
      <c r="V1233" s="77"/>
      <c r="W1233" s="77"/>
      <c r="X1233" s="77"/>
      <c r="Y1233" s="77"/>
      <c r="Z1233" s="77"/>
    </row>
    <row r="1234" ht="15.75" customHeight="1">
      <c r="A1234" s="8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77"/>
      <c r="N1234" s="77"/>
      <c r="O1234" s="77"/>
      <c r="P1234" s="77"/>
      <c r="Q1234" s="77"/>
      <c r="R1234" s="77"/>
      <c r="S1234" s="77"/>
      <c r="T1234" s="77"/>
      <c r="U1234" s="77"/>
      <c r="V1234" s="77"/>
      <c r="W1234" s="77"/>
      <c r="X1234" s="77"/>
      <c r="Y1234" s="77"/>
      <c r="Z1234" s="77"/>
    </row>
    <row r="1235" ht="15.75" customHeight="1">
      <c r="A1235" s="8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77"/>
      <c r="N1235" s="77"/>
      <c r="O1235" s="77"/>
      <c r="P1235" s="77"/>
      <c r="Q1235" s="77"/>
      <c r="R1235" s="77"/>
      <c r="S1235" s="77"/>
      <c r="T1235" s="77"/>
      <c r="U1235" s="77"/>
      <c r="V1235" s="77"/>
      <c r="W1235" s="77"/>
      <c r="X1235" s="77"/>
      <c r="Y1235" s="77"/>
      <c r="Z1235" s="77"/>
    </row>
    <row r="1236" ht="15.75" customHeight="1">
      <c r="A1236" s="66"/>
      <c r="B1236" s="75"/>
      <c r="C1236" s="75"/>
      <c r="D1236" s="75"/>
      <c r="E1236" s="75"/>
      <c r="F1236" s="75"/>
      <c r="G1236" s="75"/>
      <c r="H1236" s="75"/>
      <c r="I1236" s="75"/>
      <c r="J1236" s="75"/>
      <c r="K1236" s="75"/>
      <c r="L1236" s="76"/>
      <c r="M1236" s="77"/>
      <c r="N1236" s="77"/>
      <c r="O1236" s="77"/>
      <c r="P1236" s="77"/>
      <c r="Q1236" s="77"/>
      <c r="R1236" s="77"/>
      <c r="S1236" s="77"/>
      <c r="T1236" s="77"/>
      <c r="U1236" s="77"/>
      <c r="V1236" s="77"/>
      <c r="W1236" s="77"/>
      <c r="X1236" s="77"/>
      <c r="Y1236" s="77"/>
      <c r="Z1236" s="77"/>
    </row>
    <row r="1237" ht="15.75" customHeight="1">
      <c r="A1237" s="78" t="s">
        <v>478</v>
      </c>
      <c r="B1237" s="79" t="s">
        <v>479</v>
      </c>
      <c r="C1237" s="75"/>
      <c r="D1237" s="76"/>
      <c r="E1237" s="80" t="s">
        <v>480</v>
      </c>
      <c r="F1237" s="75"/>
      <c r="G1237" s="76"/>
      <c r="H1237" s="79" t="s">
        <v>481</v>
      </c>
      <c r="I1237" s="75"/>
      <c r="J1237" s="75"/>
      <c r="K1237" s="75"/>
      <c r="L1237" s="76"/>
      <c r="M1237" s="77"/>
      <c r="N1237" s="77"/>
      <c r="O1237" s="77"/>
      <c r="P1237" s="77"/>
      <c r="Q1237" s="77"/>
      <c r="R1237" s="77"/>
      <c r="S1237" s="77"/>
      <c r="T1237" s="77"/>
      <c r="U1237" s="77"/>
      <c r="V1237" s="77"/>
      <c r="W1237" s="77"/>
      <c r="X1237" s="77"/>
      <c r="Y1237" s="77"/>
      <c r="Z1237" s="77"/>
    </row>
    <row r="1238" ht="15.75" customHeight="1">
      <c r="A1238" s="177">
        <v>4.0</v>
      </c>
      <c r="B1238" s="82" t="s">
        <v>482</v>
      </c>
      <c r="C1238" s="82" t="s">
        <v>483</v>
      </c>
      <c r="D1238" s="82" t="s">
        <v>484</v>
      </c>
      <c r="E1238" s="82" t="s">
        <v>485</v>
      </c>
      <c r="F1238" s="82" t="s">
        <v>484</v>
      </c>
      <c r="G1238" s="82" t="s">
        <v>524</v>
      </c>
      <c r="H1238" s="82" t="s">
        <v>486</v>
      </c>
      <c r="I1238" s="82" t="s">
        <v>487</v>
      </c>
      <c r="J1238" s="147" t="s">
        <v>488</v>
      </c>
      <c r="K1238" s="85" t="s">
        <v>489</v>
      </c>
      <c r="L1238" s="85" t="s">
        <v>490</v>
      </c>
      <c r="M1238" s="77"/>
      <c r="N1238" s="77"/>
      <c r="O1238" s="77"/>
      <c r="P1238" s="77"/>
      <c r="Q1238" s="77"/>
      <c r="R1238" s="77"/>
      <c r="S1238" s="77"/>
      <c r="T1238" s="77"/>
      <c r="U1238" s="77"/>
      <c r="V1238" s="77"/>
      <c r="W1238" s="77"/>
      <c r="X1238" s="77"/>
      <c r="Y1238" s="77"/>
      <c r="Z1238" s="77"/>
    </row>
    <row r="1239" ht="15.75" customHeight="1">
      <c r="A1239" s="86" t="s">
        <v>491</v>
      </c>
      <c r="B1239" s="87"/>
      <c r="C1239" s="87"/>
      <c r="D1239" s="87"/>
      <c r="E1239" s="87"/>
      <c r="F1239" s="87"/>
      <c r="G1239" s="87"/>
      <c r="H1239" s="87"/>
      <c r="I1239" s="87"/>
      <c r="J1239" s="115"/>
      <c r="K1239" s="87"/>
      <c r="L1239" s="87"/>
      <c r="M1239" s="77"/>
      <c r="N1239" s="77"/>
      <c r="O1239" s="77"/>
      <c r="P1239" s="77"/>
      <c r="Q1239" s="77"/>
      <c r="R1239" s="77"/>
      <c r="S1239" s="77"/>
      <c r="T1239" s="77"/>
      <c r="U1239" s="77"/>
      <c r="V1239" s="77"/>
      <c r="W1239" s="77"/>
      <c r="X1239" s="77"/>
      <c r="Y1239" s="77"/>
      <c r="Z1239" s="77"/>
    </row>
    <row r="1240" ht="15.75" customHeight="1">
      <c r="A1240" s="2"/>
      <c r="B1240" s="89"/>
      <c r="C1240" s="89"/>
      <c r="D1240" s="18">
        <f t="shared" ref="D1240:D1253" si="325">C1240*B1240</f>
        <v>0</v>
      </c>
      <c r="E1240" s="18">
        <f>B1240*A1238</f>
        <v>0</v>
      </c>
      <c r="F1240" s="18">
        <f t="shared" ref="F1240:F1253" si="326">E1240*C1240</f>
        <v>0</v>
      </c>
      <c r="G1240" s="140">
        <v>0.0</v>
      </c>
      <c r="H1240" s="18"/>
      <c r="I1240" s="89">
        <f t="shared" ref="I1240:I1253" si="327">H1240*E1240</f>
        <v>0</v>
      </c>
      <c r="J1240" s="116"/>
      <c r="K1240" s="3">
        <f t="shared" ref="K1240:K1253" si="328">J1240*I1240</f>
        <v>0</v>
      </c>
      <c r="L1240" s="3"/>
      <c r="M1240" s="77"/>
      <c r="N1240" s="77"/>
      <c r="O1240" s="77"/>
      <c r="P1240" s="77"/>
      <c r="Q1240" s="77"/>
      <c r="R1240" s="77"/>
      <c r="S1240" s="77"/>
      <c r="T1240" s="77"/>
      <c r="U1240" s="77"/>
      <c r="V1240" s="77"/>
      <c r="W1240" s="77"/>
      <c r="X1240" s="77"/>
      <c r="Y1240" s="77"/>
      <c r="Z1240" s="77"/>
    </row>
    <row r="1241" ht="15.75" customHeight="1">
      <c r="A1241" s="2"/>
      <c r="B1241" s="89"/>
      <c r="C1241" s="89"/>
      <c r="D1241" s="18">
        <f t="shared" si="325"/>
        <v>0</v>
      </c>
      <c r="E1241" s="18">
        <f>B1241*A1238</f>
        <v>0</v>
      </c>
      <c r="F1241" s="18">
        <f t="shared" si="326"/>
        <v>0</v>
      </c>
      <c r="G1241" s="87"/>
      <c r="H1241" s="18"/>
      <c r="I1241" s="89">
        <f t="shared" si="327"/>
        <v>0</v>
      </c>
      <c r="J1241" s="116"/>
      <c r="K1241" s="3">
        <f t="shared" si="328"/>
        <v>0</v>
      </c>
      <c r="L1241" s="3"/>
      <c r="M1241" s="77"/>
      <c r="N1241" s="77"/>
      <c r="O1241" s="77"/>
      <c r="P1241" s="77"/>
      <c r="Q1241" s="77"/>
      <c r="R1241" s="77"/>
      <c r="S1241" s="77"/>
      <c r="T1241" s="77"/>
      <c r="U1241" s="77"/>
      <c r="V1241" s="77"/>
      <c r="W1241" s="77"/>
      <c r="X1241" s="77"/>
      <c r="Y1241" s="77"/>
      <c r="Z1241" s="77"/>
    </row>
    <row r="1242" ht="15.75" customHeight="1">
      <c r="A1242" s="2"/>
      <c r="B1242" s="18"/>
      <c r="C1242" s="18"/>
      <c r="D1242" s="18">
        <f t="shared" si="325"/>
        <v>0</v>
      </c>
      <c r="E1242" s="18">
        <f>B1242*A1238</f>
        <v>0</v>
      </c>
      <c r="F1242" s="18">
        <f t="shared" si="326"/>
        <v>0</v>
      </c>
      <c r="G1242" s="148" t="s">
        <v>527</v>
      </c>
      <c r="H1242" s="18"/>
      <c r="I1242" s="89">
        <f t="shared" si="327"/>
        <v>0</v>
      </c>
      <c r="J1242" s="116"/>
      <c r="K1242" s="3">
        <f t="shared" si="328"/>
        <v>0</v>
      </c>
      <c r="L1242" s="3"/>
      <c r="M1242" s="77"/>
      <c r="N1242" s="77"/>
      <c r="O1242" s="77"/>
      <c r="P1242" s="77"/>
      <c r="Q1242" s="77"/>
      <c r="R1242" s="77"/>
      <c r="S1242" s="77"/>
      <c r="T1242" s="77"/>
      <c r="U1242" s="77"/>
      <c r="V1242" s="77"/>
      <c r="W1242" s="77"/>
      <c r="X1242" s="77"/>
      <c r="Y1242" s="77"/>
      <c r="Z1242" s="77"/>
    </row>
    <row r="1243" ht="15.75" customHeight="1">
      <c r="A1243" s="2"/>
      <c r="B1243" s="18"/>
      <c r="C1243" s="18"/>
      <c r="D1243" s="18">
        <f t="shared" si="325"/>
        <v>0</v>
      </c>
      <c r="E1243" s="18">
        <f>B1243*A1238</f>
        <v>0</v>
      </c>
      <c r="F1243" s="18">
        <f t="shared" si="326"/>
        <v>0</v>
      </c>
      <c r="G1243" s="142"/>
      <c r="H1243" s="18"/>
      <c r="I1243" s="89">
        <f t="shared" si="327"/>
        <v>0</v>
      </c>
      <c r="J1243" s="116"/>
      <c r="K1243" s="3">
        <f t="shared" si="328"/>
        <v>0</v>
      </c>
      <c r="L1243" s="3"/>
      <c r="M1243" s="77"/>
      <c r="N1243" s="77"/>
      <c r="O1243" s="77"/>
      <c r="P1243" s="77"/>
      <c r="Q1243" s="77"/>
      <c r="R1243" s="77"/>
      <c r="S1243" s="77"/>
      <c r="T1243" s="77"/>
      <c r="U1243" s="77"/>
      <c r="V1243" s="77"/>
      <c r="W1243" s="77"/>
      <c r="X1243" s="77"/>
      <c r="Y1243" s="77"/>
      <c r="Z1243" s="77"/>
    </row>
    <row r="1244" ht="15.75" customHeight="1">
      <c r="A1244" s="2"/>
      <c r="B1244" s="18"/>
      <c r="C1244" s="18"/>
      <c r="D1244" s="18">
        <f t="shared" si="325"/>
        <v>0</v>
      </c>
      <c r="E1244" s="18">
        <f>B1244*A1238</f>
        <v>0</v>
      </c>
      <c r="F1244" s="18">
        <f t="shared" si="326"/>
        <v>0</v>
      </c>
      <c r="G1244" s="142"/>
      <c r="H1244" s="18"/>
      <c r="I1244" s="89">
        <f t="shared" si="327"/>
        <v>0</v>
      </c>
      <c r="J1244" s="116"/>
      <c r="K1244" s="3">
        <f t="shared" si="328"/>
        <v>0</v>
      </c>
      <c r="L1244" s="3"/>
      <c r="M1244" s="77"/>
      <c r="N1244" s="77"/>
      <c r="O1244" s="77"/>
      <c r="P1244" s="77"/>
      <c r="Q1244" s="77"/>
      <c r="R1244" s="77"/>
      <c r="S1244" s="77"/>
      <c r="T1244" s="77"/>
      <c r="U1244" s="77"/>
      <c r="V1244" s="77"/>
      <c r="W1244" s="77"/>
      <c r="X1244" s="77"/>
      <c r="Y1244" s="77"/>
      <c r="Z1244" s="77"/>
    </row>
    <row r="1245" ht="15.75" customHeight="1">
      <c r="A1245" s="2"/>
      <c r="B1245" s="18"/>
      <c r="C1245" s="18"/>
      <c r="D1245" s="18">
        <f t="shared" si="325"/>
        <v>0</v>
      </c>
      <c r="E1245" s="18">
        <f>B1245*A1238</f>
        <v>0</v>
      </c>
      <c r="F1245" s="18">
        <f t="shared" si="326"/>
        <v>0</v>
      </c>
      <c r="G1245" s="87"/>
      <c r="H1245" s="18"/>
      <c r="I1245" s="89">
        <f t="shared" si="327"/>
        <v>0</v>
      </c>
      <c r="J1245" s="116"/>
      <c r="K1245" s="3">
        <f t="shared" si="328"/>
        <v>0</v>
      </c>
      <c r="L1245" s="3"/>
      <c r="M1245" s="77"/>
      <c r="N1245" s="77"/>
      <c r="O1245" s="77"/>
      <c r="P1245" s="77"/>
      <c r="Q1245" s="77"/>
      <c r="R1245" s="77"/>
      <c r="S1245" s="77"/>
      <c r="T1245" s="77"/>
      <c r="U1245" s="77"/>
      <c r="V1245" s="77"/>
      <c r="W1245" s="77"/>
      <c r="X1245" s="77"/>
      <c r="Y1245" s="77"/>
      <c r="Z1245" s="77"/>
    </row>
    <row r="1246" ht="15.75" customHeight="1">
      <c r="A1246" s="2"/>
      <c r="B1246" s="18"/>
      <c r="C1246" s="18"/>
      <c r="D1246" s="18">
        <f t="shared" si="325"/>
        <v>0</v>
      </c>
      <c r="E1246" s="18">
        <f>B1246*A1238</f>
        <v>0</v>
      </c>
      <c r="F1246" s="18">
        <f t="shared" si="326"/>
        <v>0</v>
      </c>
      <c r="G1246" s="59"/>
      <c r="H1246" s="18"/>
      <c r="I1246" s="89">
        <f t="shared" si="327"/>
        <v>0</v>
      </c>
      <c r="J1246" s="116"/>
      <c r="K1246" s="3">
        <f t="shared" si="328"/>
        <v>0</v>
      </c>
      <c r="L1246" s="3"/>
      <c r="M1246" s="77"/>
      <c r="N1246" s="77"/>
      <c r="O1246" s="77"/>
      <c r="P1246" s="77"/>
      <c r="Q1246" s="77"/>
      <c r="R1246" s="77"/>
      <c r="S1246" s="77"/>
      <c r="T1246" s="77"/>
      <c r="U1246" s="77"/>
      <c r="V1246" s="77"/>
      <c r="W1246" s="77"/>
      <c r="X1246" s="77"/>
      <c r="Y1246" s="77"/>
      <c r="Z1246" s="77"/>
    </row>
    <row r="1247" ht="15.75" customHeight="1">
      <c r="A1247" s="2"/>
      <c r="B1247" s="89"/>
      <c r="C1247" s="89"/>
      <c r="D1247" s="18">
        <f t="shared" si="325"/>
        <v>0</v>
      </c>
      <c r="E1247" s="18">
        <f>B1247*A1238</f>
        <v>0</v>
      </c>
      <c r="F1247" s="18">
        <f t="shared" si="326"/>
        <v>0</v>
      </c>
      <c r="G1247" s="148" t="s">
        <v>528</v>
      </c>
      <c r="H1247" s="18"/>
      <c r="I1247" s="89">
        <f t="shared" si="327"/>
        <v>0</v>
      </c>
      <c r="J1247" s="116"/>
      <c r="K1247" s="3">
        <f t="shared" si="328"/>
        <v>0</v>
      </c>
      <c r="L1247" s="3"/>
      <c r="M1247" s="77"/>
      <c r="N1247" s="77"/>
      <c r="O1247" s="77"/>
      <c r="P1247" s="77"/>
      <c r="Q1247" s="77"/>
      <c r="R1247" s="77"/>
      <c r="S1247" s="77"/>
      <c r="T1247" s="77"/>
      <c r="U1247" s="77"/>
      <c r="V1247" s="77"/>
      <c r="W1247" s="77"/>
      <c r="X1247" s="77"/>
      <c r="Y1247" s="77"/>
      <c r="Z1247" s="77"/>
    </row>
    <row r="1248" ht="15.75" customHeight="1">
      <c r="A1248" s="2"/>
      <c r="B1248" s="89"/>
      <c r="C1248" s="89"/>
      <c r="D1248" s="18">
        <f t="shared" si="325"/>
        <v>0</v>
      </c>
      <c r="E1248" s="18">
        <f>B1248*A1238</f>
        <v>0</v>
      </c>
      <c r="F1248" s="18">
        <f t="shared" si="326"/>
        <v>0</v>
      </c>
      <c r="G1248" s="142"/>
      <c r="H1248" s="18"/>
      <c r="I1248" s="89">
        <f t="shared" si="327"/>
        <v>0</v>
      </c>
      <c r="J1248" s="116"/>
      <c r="K1248" s="3">
        <f t="shared" si="328"/>
        <v>0</v>
      </c>
      <c r="L1248" s="3"/>
      <c r="M1248" s="77"/>
      <c r="N1248" s="77"/>
      <c r="O1248" s="77"/>
      <c r="P1248" s="77"/>
      <c r="Q1248" s="77"/>
      <c r="R1248" s="77"/>
      <c r="S1248" s="77"/>
      <c r="T1248" s="77"/>
      <c r="U1248" s="77"/>
      <c r="V1248" s="77"/>
      <c r="W1248" s="77"/>
      <c r="X1248" s="77"/>
      <c r="Y1248" s="77"/>
      <c r="Z1248" s="77"/>
    </row>
    <row r="1249" ht="15.75" customHeight="1">
      <c r="A1249" s="1"/>
      <c r="B1249" s="89"/>
      <c r="C1249" s="89"/>
      <c r="D1249" s="18">
        <f t="shared" si="325"/>
        <v>0</v>
      </c>
      <c r="E1249" s="18">
        <f>B1249*A1238</f>
        <v>0</v>
      </c>
      <c r="F1249" s="18">
        <f t="shared" si="326"/>
        <v>0</v>
      </c>
      <c r="G1249" s="142"/>
      <c r="H1249" s="18"/>
      <c r="I1249" s="89">
        <f t="shared" si="327"/>
        <v>0</v>
      </c>
      <c r="J1249" s="116"/>
      <c r="K1249" s="3">
        <f t="shared" si="328"/>
        <v>0</v>
      </c>
      <c r="L1249" s="3"/>
      <c r="M1249" s="77"/>
      <c r="N1249" s="77"/>
      <c r="O1249" s="77"/>
      <c r="P1249" s="77"/>
      <c r="Q1249" s="77"/>
      <c r="R1249" s="77"/>
      <c r="S1249" s="77"/>
      <c r="T1249" s="77"/>
      <c r="U1249" s="77"/>
      <c r="V1249" s="77"/>
      <c r="W1249" s="77"/>
      <c r="X1249" s="77"/>
      <c r="Y1249" s="77"/>
      <c r="Z1249" s="77"/>
    </row>
    <row r="1250" ht="15.75" customHeight="1">
      <c r="A1250" s="1"/>
      <c r="B1250" s="89"/>
      <c r="C1250" s="89"/>
      <c r="D1250" s="18">
        <f t="shared" si="325"/>
        <v>0</v>
      </c>
      <c r="E1250" s="18">
        <f>B1250*A1238</f>
        <v>0</v>
      </c>
      <c r="F1250" s="18">
        <f t="shared" si="326"/>
        <v>0</v>
      </c>
      <c r="G1250" s="142"/>
      <c r="H1250" s="18"/>
      <c r="I1250" s="89">
        <f t="shared" si="327"/>
        <v>0</v>
      </c>
      <c r="J1250" s="116"/>
      <c r="K1250" s="3">
        <f t="shared" si="328"/>
        <v>0</v>
      </c>
      <c r="L1250" s="3"/>
      <c r="M1250" s="77"/>
      <c r="N1250" s="77"/>
      <c r="O1250" s="77"/>
      <c r="P1250" s="77"/>
      <c r="Q1250" s="77"/>
      <c r="R1250" s="77"/>
      <c r="S1250" s="77"/>
      <c r="T1250" s="77"/>
      <c r="U1250" s="77"/>
      <c r="V1250" s="77"/>
      <c r="W1250" s="77"/>
      <c r="X1250" s="77"/>
      <c r="Y1250" s="77"/>
      <c r="Z1250" s="77"/>
    </row>
    <row r="1251" ht="15.75" customHeight="1">
      <c r="A1251" s="31"/>
      <c r="B1251" s="89"/>
      <c r="C1251" s="89"/>
      <c r="D1251" s="95">
        <f t="shared" si="325"/>
        <v>0</v>
      </c>
      <c r="E1251" s="95">
        <f>B1251*A1238</f>
        <v>0</v>
      </c>
      <c r="F1251" s="18">
        <f t="shared" si="326"/>
        <v>0</v>
      </c>
      <c r="G1251" s="87"/>
      <c r="H1251" s="18"/>
      <c r="I1251" s="89">
        <f t="shared" si="327"/>
        <v>0</v>
      </c>
      <c r="J1251" s="118"/>
      <c r="K1251" s="3">
        <f t="shared" si="328"/>
        <v>0</v>
      </c>
      <c r="L1251" s="3"/>
      <c r="M1251" s="77"/>
      <c r="N1251" s="77"/>
      <c r="O1251" s="77"/>
      <c r="P1251" s="77"/>
      <c r="Q1251" s="77"/>
      <c r="R1251" s="77"/>
      <c r="S1251" s="77"/>
      <c r="T1251" s="77"/>
      <c r="U1251" s="77"/>
      <c r="V1251" s="77"/>
      <c r="W1251" s="77"/>
      <c r="X1251" s="77"/>
      <c r="Y1251" s="77"/>
      <c r="Z1251" s="77"/>
    </row>
    <row r="1252" ht="15.75" customHeight="1">
      <c r="A1252" s="31"/>
      <c r="B1252" s="89"/>
      <c r="C1252" s="89"/>
      <c r="D1252" s="18">
        <f t="shared" si="325"/>
        <v>0</v>
      </c>
      <c r="E1252" s="18">
        <f>B1252*A1238</f>
        <v>0</v>
      </c>
      <c r="F1252" s="18">
        <f t="shared" si="326"/>
        <v>0</v>
      </c>
      <c r="G1252" s="143">
        <f>F1254/A1238</f>
        <v>0</v>
      </c>
      <c r="H1252" s="18"/>
      <c r="I1252" s="89">
        <f t="shared" si="327"/>
        <v>0</v>
      </c>
      <c r="J1252" s="3"/>
      <c r="K1252" s="3">
        <f t="shared" si="328"/>
        <v>0</v>
      </c>
      <c r="L1252" s="3"/>
      <c r="M1252" s="77"/>
      <c r="N1252" s="77"/>
      <c r="O1252" s="77"/>
      <c r="P1252" s="77"/>
      <c r="Q1252" s="77"/>
      <c r="R1252" s="77"/>
      <c r="S1252" s="77"/>
      <c r="T1252" s="77"/>
      <c r="U1252" s="77"/>
      <c r="V1252" s="77"/>
      <c r="W1252" s="77"/>
      <c r="X1252" s="77"/>
      <c r="Y1252" s="77"/>
      <c r="Z1252" s="77"/>
    </row>
    <row r="1253" ht="15.75" customHeight="1">
      <c r="A1253" s="31"/>
      <c r="B1253" s="89"/>
      <c r="C1253" s="89"/>
      <c r="D1253" s="18">
        <f t="shared" si="325"/>
        <v>0</v>
      </c>
      <c r="E1253" s="18">
        <f>B1253*A1238</f>
        <v>0</v>
      </c>
      <c r="F1253" s="18">
        <f t="shared" si="326"/>
        <v>0</v>
      </c>
      <c r="G1253" s="142"/>
      <c r="H1253" s="18"/>
      <c r="I1253" s="89">
        <f t="shared" si="327"/>
        <v>0</v>
      </c>
      <c r="J1253" s="3"/>
      <c r="K1253" s="3">
        <f t="shared" si="328"/>
        <v>0</v>
      </c>
      <c r="L1253" s="3"/>
      <c r="M1253" s="77"/>
      <c r="N1253" s="77"/>
      <c r="O1253" s="77"/>
      <c r="P1253" s="77"/>
      <c r="Q1253" s="77"/>
      <c r="R1253" s="77"/>
      <c r="S1253" s="77"/>
      <c r="T1253" s="77"/>
      <c r="U1253" s="77"/>
      <c r="V1253" s="77"/>
      <c r="W1253" s="77"/>
      <c r="X1253" s="77"/>
      <c r="Y1253" s="77"/>
      <c r="Z1253" s="77"/>
    </row>
    <row r="1254" ht="15.75" customHeight="1">
      <c r="A1254" s="4" t="s">
        <v>495</v>
      </c>
      <c r="B1254" s="97">
        <f>SUM(B1240:B1253)</f>
        <v>0</v>
      </c>
      <c r="C1254" s="96"/>
      <c r="D1254" s="97">
        <f t="shared" ref="D1254:F1254" si="329">SUM(D1240:D1253)</f>
        <v>0</v>
      </c>
      <c r="E1254" s="97">
        <f t="shared" si="329"/>
        <v>0</v>
      </c>
      <c r="F1254" s="97">
        <f t="shared" si="329"/>
        <v>0</v>
      </c>
      <c r="G1254" s="87"/>
      <c r="H1254" s="96"/>
      <c r="I1254" s="97">
        <f t="shared" ref="I1254:L1254" si="330">SUM(I1240:I1253)</f>
        <v>0</v>
      </c>
      <c r="J1254" s="98">
        <f t="shared" si="330"/>
        <v>0</v>
      </c>
      <c r="K1254" s="98">
        <f t="shared" si="330"/>
        <v>0</v>
      </c>
      <c r="L1254" s="98">
        <f t="shared" si="330"/>
        <v>0</v>
      </c>
      <c r="M1254" s="77"/>
      <c r="N1254" s="77"/>
      <c r="O1254" s="77"/>
      <c r="P1254" s="77"/>
      <c r="Q1254" s="77"/>
      <c r="R1254" s="77"/>
      <c r="S1254" s="77"/>
      <c r="T1254" s="77"/>
      <c r="U1254" s="77"/>
      <c r="V1254" s="77"/>
      <c r="W1254" s="77"/>
      <c r="X1254" s="77"/>
      <c r="Y1254" s="77"/>
      <c r="Z1254" s="77"/>
    </row>
    <row r="1255" ht="15.75" customHeight="1">
      <c r="A1255" s="8"/>
      <c r="B1255" s="100"/>
      <c r="C1255" s="100"/>
      <c r="D1255" s="100"/>
      <c r="E1255" s="100"/>
      <c r="F1255" s="100"/>
      <c r="G1255" s="100"/>
      <c r="H1255" s="100"/>
      <c r="I1255" s="101" t="s">
        <v>496</v>
      </c>
      <c r="J1255" s="100"/>
      <c r="K1255" s="100"/>
      <c r="L1255" s="101" t="s">
        <v>497</v>
      </c>
      <c r="M1255" s="77"/>
      <c r="N1255" s="77"/>
      <c r="O1255" s="77"/>
      <c r="P1255" s="77"/>
      <c r="Q1255" s="77"/>
      <c r="R1255" s="77"/>
      <c r="S1255" s="77"/>
      <c r="T1255" s="77"/>
      <c r="U1255" s="77"/>
      <c r="V1255" s="77"/>
      <c r="W1255" s="77"/>
      <c r="X1255" s="77"/>
      <c r="Y1255" s="77"/>
      <c r="Z1255" s="77"/>
    </row>
    <row r="1256" ht="15.75" customHeight="1">
      <c r="A1256" s="8"/>
      <c r="B1256" s="100"/>
      <c r="C1256" s="100"/>
      <c r="D1256" s="100"/>
      <c r="E1256" s="100"/>
      <c r="F1256" s="100"/>
      <c r="G1256" s="100"/>
      <c r="H1256" s="100"/>
      <c r="I1256" s="104">
        <f>G1252*A1238</f>
        <v>0</v>
      </c>
      <c r="J1256" s="100"/>
      <c r="K1256" s="100"/>
      <c r="L1256" s="104"/>
      <c r="M1256" s="77"/>
      <c r="N1256" s="77"/>
      <c r="O1256" s="77"/>
      <c r="P1256" s="77"/>
      <c r="Q1256" s="77"/>
      <c r="R1256" s="77"/>
      <c r="S1256" s="77"/>
      <c r="T1256" s="77"/>
      <c r="U1256" s="77"/>
      <c r="V1256" s="77"/>
      <c r="W1256" s="77"/>
      <c r="X1256" s="77"/>
      <c r="Y1256" s="77"/>
      <c r="Z1256" s="77"/>
    </row>
    <row r="1257" ht="15.75" customHeight="1">
      <c r="A1257" s="8"/>
      <c r="B1257" s="100"/>
      <c r="C1257" s="100"/>
      <c r="D1257" s="100"/>
      <c r="E1257" s="100"/>
      <c r="F1257" s="100"/>
      <c r="G1257" s="100"/>
      <c r="H1257" s="100"/>
      <c r="I1257" s="107"/>
      <c r="J1257" s="100"/>
      <c r="K1257" s="100"/>
      <c r="L1257" s="107"/>
      <c r="M1257" s="77"/>
      <c r="N1257" s="77"/>
      <c r="O1257" s="77"/>
      <c r="P1257" s="77"/>
      <c r="Q1257" s="77"/>
      <c r="R1257" s="77"/>
      <c r="S1257" s="77"/>
      <c r="T1257" s="77"/>
      <c r="U1257" s="77"/>
      <c r="V1257" s="77"/>
      <c r="W1257" s="77"/>
      <c r="X1257" s="77"/>
      <c r="Y1257" s="77"/>
      <c r="Z1257" s="77"/>
    </row>
    <row r="1258" ht="15.75" customHeight="1">
      <c r="A1258" s="8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77"/>
      <c r="N1258" s="77"/>
      <c r="O1258" s="77"/>
      <c r="P1258" s="77"/>
      <c r="Q1258" s="77"/>
      <c r="R1258" s="77"/>
      <c r="S1258" s="77"/>
      <c r="T1258" s="77"/>
      <c r="U1258" s="77"/>
      <c r="V1258" s="77"/>
      <c r="W1258" s="77"/>
      <c r="X1258" s="77"/>
      <c r="Y1258" s="77"/>
      <c r="Z1258" s="77"/>
    </row>
    <row r="1259" ht="15.75" customHeight="1">
      <c r="A1259" s="66"/>
      <c r="B1259" s="75"/>
      <c r="C1259" s="75"/>
      <c r="D1259" s="75"/>
      <c r="E1259" s="75"/>
      <c r="F1259" s="75"/>
      <c r="G1259" s="75"/>
      <c r="H1259" s="75"/>
      <c r="I1259" s="75"/>
      <c r="J1259" s="75"/>
      <c r="K1259" s="75"/>
      <c r="L1259" s="76"/>
      <c r="M1259" s="77"/>
      <c r="N1259" s="77"/>
      <c r="O1259" s="77"/>
      <c r="P1259" s="77"/>
      <c r="Q1259" s="77"/>
      <c r="R1259" s="77"/>
      <c r="S1259" s="77"/>
      <c r="T1259" s="77"/>
      <c r="U1259" s="77"/>
      <c r="V1259" s="77"/>
      <c r="W1259" s="77"/>
      <c r="X1259" s="77"/>
      <c r="Y1259" s="77"/>
      <c r="Z1259" s="77"/>
    </row>
    <row r="1260" ht="15.75" customHeight="1">
      <c r="A1260" s="78" t="s">
        <v>478</v>
      </c>
      <c r="B1260" s="79" t="s">
        <v>479</v>
      </c>
      <c r="C1260" s="75"/>
      <c r="D1260" s="76"/>
      <c r="E1260" s="80" t="s">
        <v>480</v>
      </c>
      <c r="F1260" s="75"/>
      <c r="G1260" s="76"/>
      <c r="H1260" s="79" t="s">
        <v>481</v>
      </c>
      <c r="I1260" s="75"/>
      <c r="J1260" s="75"/>
      <c r="K1260" s="75"/>
      <c r="L1260" s="76"/>
      <c r="M1260" s="77"/>
      <c r="N1260" s="77"/>
      <c r="O1260" s="77"/>
      <c r="P1260" s="77"/>
      <c r="Q1260" s="77"/>
      <c r="R1260" s="77"/>
      <c r="S1260" s="77"/>
      <c r="T1260" s="77"/>
      <c r="U1260" s="77"/>
      <c r="V1260" s="77"/>
      <c r="W1260" s="77"/>
      <c r="X1260" s="77"/>
      <c r="Y1260" s="77"/>
      <c r="Z1260" s="77"/>
    </row>
    <row r="1261" ht="15.75" customHeight="1">
      <c r="A1261" s="177">
        <v>4.0</v>
      </c>
      <c r="B1261" s="82" t="s">
        <v>482</v>
      </c>
      <c r="C1261" s="82" t="s">
        <v>483</v>
      </c>
      <c r="D1261" s="82" t="s">
        <v>484</v>
      </c>
      <c r="E1261" s="82" t="s">
        <v>485</v>
      </c>
      <c r="F1261" s="82" t="s">
        <v>484</v>
      </c>
      <c r="G1261" s="82" t="s">
        <v>524</v>
      </c>
      <c r="H1261" s="82" t="s">
        <v>486</v>
      </c>
      <c r="I1261" s="82" t="s">
        <v>487</v>
      </c>
      <c r="J1261" s="147" t="s">
        <v>488</v>
      </c>
      <c r="K1261" s="85" t="s">
        <v>489</v>
      </c>
      <c r="L1261" s="85" t="s">
        <v>490</v>
      </c>
      <c r="M1261" s="77"/>
      <c r="N1261" s="77"/>
      <c r="O1261" s="77"/>
      <c r="P1261" s="77"/>
      <c r="Q1261" s="77"/>
      <c r="R1261" s="77"/>
      <c r="S1261" s="77"/>
      <c r="T1261" s="77"/>
      <c r="U1261" s="77"/>
      <c r="V1261" s="77"/>
      <c r="W1261" s="77"/>
      <c r="X1261" s="77"/>
      <c r="Y1261" s="77"/>
      <c r="Z1261" s="77"/>
    </row>
    <row r="1262" ht="15.75" customHeight="1">
      <c r="A1262" s="86" t="s">
        <v>491</v>
      </c>
      <c r="B1262" s="87"/>
      <c r="C1262" s="87"/>
      <c r="D1262" s="87"/>
      <c r="E1262" s="87"/>
      <c r="F1262" s="87"/>
      <c r="G1262" s="87"/>
      <c r="H1262" s="87"/>
      <c r="I1262" s="87"/>
      <c r="J1262" s="115"/>
      <c r="K1262" s="87"/>
      <c r="L1262" s="87"/>
      <c r="M1262" s="77"/>
      <c r="N1262" s="77"/>
      <c r="O1262" s="77"/>
      <c r="P1262" s="77"/>
      <c r="Q1262" s="77"/>
      <c r="R1262" s="77"/>
      <c r="S1262" s="77"/>
      <c r="T1262" s="77"/>
      <c r="U1262" s="77"/>
      <c r="V1262" s="77"/>
      <c r="W1262" s="77"/>
      <c r="X1262" s="77"/>
      <c r="Y1262" s="77"/>
      <c r="Z1262" s="77"/>
    </row>
    <row r="1263" ht="15.75" customHeight="1">
      <c r="A1263" s="2"/>
      <c r="B1263" s="89"/>
      <c r="C1263" s="89"/>
      <c r="D1263" s="18">
        <f t="shared" ref="D1263:D1276" si="331">C1263*B1263</f>
        <v>0</v>
      </c>
      <c r="E1263" s="18">
        <f>B1263*A1261</f>
        <v>0</v>
      </c>
      <c r="F1263" s="18">
        <f t="shared" ref="F1263:F1276" si="332">E1263*C1263</f>
        <v>0</v>
      </c>
      <c r="G1263" s="140">
        <v>0.0</v>
      </c>
      <c r="H1263" s="18"/>
      <c r="I1263" s="89">
        <f t="shared" ref="I1263:I1276" si="333">H1263*E1263</f>
        <v>0</v>
      </c>
      <c r="J1263" s="116"/>
      <c r="K1263" s="3">
        <f t="shared" ref="K1263:K1276" si="334">J1263*I1263</f>
        <v>0</v>
      </c>
      <c r="L1263" s="3"/>
      <c r="M1263" s="77"/>
      <c r="N1263" s="77"/>
      <c r="O1263" s="77"/>
      <c r="P1263" s="77"/>
      <c r="Q1263" s="77"/>
      <c r="R1263" s="77"/>
      <c r="S1263" s="77"/>
      <c r="T1263" s="77"/>
      <c r="U1263" s="77"/>
      <c r="V1263" s="77"/>
      <c r="W1263" s="77"/>
      <c r="X1263" s="77"/>
      <c r="Y1263" s="77"/>
      <c r="Z1263" s="77"/>
    </row>
    <row r="1264" ht="15.75" customHeight="1">
      <c r="A1264" s="2"/>
      <c r="B1264" s="89"/>
      <c r="C1264" s="89"/>
      <c r="D1264" s="18">
        <f t="shared" si="331"/>
        <v>0</v>
      </c>
      <c r="E1264" s="18">
        <f>B1264*A1261</f>
        <v>0</v>
      </c>
      <c r="F1264" s="18">
        <f t="shared" si="332"/>
        <v>0</v>
      </c>
      <c r="G1264" s="87"/>
      <c r="H1264" s="18"/>
      <c r="I1264" s="89">
        <f t="shared" si="333"/>
        <v>0</v>
      </c>
      <c r="J1264" s="116"/>
      <c r="K1264" s="3">
        <f t="shared" si="334"/>
        <v>0</v>
      </c>
      <c r="L1264" s="3"/>
      <c r="M1264" s="77"/>
      <c r="N1264" s="77"/>
      <c r="O1264" s="77"/>
      <c r="P1264" s="77"/>
      <c r="Q1264" s="77"/>
      <c r="R1264" s="77"/>
      <c r="S1264" s="77"/>
      <c r="T1264" s="77"/>
      <c r="U1264" s="77"/>
      <c r="V1264" s="77"/>
      <c r="W1264" s="77"/>
      <c r="X1264" s="77"/>
      <c r="Y1264" s="77"/>
      <c r="Z1264" s="77"/>
    </row>
    <row r="1265" ht="15.75" customHeight="1">
      <c r="A1265" s="2"/>
      <c r="B1265" s="18"/>
      <c r="C1265" s="18"/>
      <c r="D1265" s="18">
        <f t="shared" si="331"/>
        <v>0</v>
      </c>
      <c r="E1265" s="18">
        <f>B1265*A1261</f>
        <v>0</v>
      </c>
      <c r="F1265" s="18">
        <f t="shared" si="332"/>
        <v>0</v>
      </c>
      <c r="G1265" s="148" t="s">
        <v>527</v>
      </c>
      <c r="H1265" s="18"/>
      <c r="I1265" s="89">
        <f t="shared" si="333"/>
        <v>0</v>
      </c>
      <c r="J1265" s="116"/>
      <c r="K1265" s="3">
        <f t="shared" si="334"/>
        <v>0</v>
      </c>
      <c r="L1265" s="3"/>
      <c r="M1265" s="77"/>
      <c r="N1265" s="77"/>
      <c r="O1265" s="77"/>
      <c r="P1265" s="77"/>
      <c r="Q1265" s="77"/>
      <c r="R1265" s="77"/>
      <c r="S1265" s="77"/>
      <c r="T1265" s="77"/>
      <c r="U1265" s="77"/>
      <c r="V1265" s="77"/>
      <c r="W1265" s="77"/>
      <c r="X1265" s="77"/>
      <c r="Y1265" s="77"/>
      <c r="Z1265" s="77"/>
    </row>
    <row r="1266" ht="15.75" customHeight="1">
      <c r="A1266" s="2"/>
      <c r="B1266" s="18"/>
      <c r="C1266" s="18"/>
      <c r="D1266" s="18">
        <f t="shared" si="331"/>
        <v>0</v>
      </c>
      <c r="E1266" s="18">
        <f>B1266*A1261</f>
        <v>0</v>
      </c>
      <c r="F1266" s="18">
        <f t="shared" si="332"/>
        <v>0</v>
      </c>
      <c r="G1266" s="142"/>
      <c r="H1266" s="18"/>
      <c r="I1266" s="89">
        <f t="shared" si="333"/>
        <v>0</v>
      </c>
      <c r="J1266" s="116"/>
      <c r="K1266" s="3">
        <f t="shared" si="334"/>
        <v>0</v>
      </c>
      <c r="L1266" s="3"/>
      <c r="M1266" s="77"/>
      <c r="N1266" s="77"/>
      <c r="O1266" s="77"/>
      <c r="P1266" s="77"/>
      <c r="Q1266" s="77"/>
      <c r="R1266" s="77"/>
      <c r="S1266" s="77"/>
      <c r="T1266" s="77"/>
      <c r="U1266" s="77"/>
      <c r="V1266" s="77"/>
      <c r="W1266" s="77"/>
      <c r="X1266" s="77"/>
      <c r="Y1266" s="77"/>
      <c r="Z1266" s="77"/>
    </row>
    <row r="1267" ht="15.75" customHeight="1">
      <c r="A1267" s="2"/>
      <c r="B1267" s="18"/>
      <c r="C1267" s="18"/>
      <c r="D1267" s="18">
        <f t="shared" si="331"/>
        <v>0</v>
      </c>
      <c r="E1267" s="18">
        <f>B1267*A1261</f>
        <v>0</v>
      </c>
      <c r="F1267" s="18">
        <f t="shared" si="332"/>
        <v>0</v>
      </c>
      <c r="G1267" s="142"/>
      <c r="H1267" s="18"/>
      <c r="I1267" s="89">
        <f t="shared" si="333"/>
        <v>0</v>
      </c>
      <c r="J1267" s="116"/>
      <c r="K1267" s="3">
        <f t="shared" si="334"/>
        <v>0</v>
      </c>
      <c r="L1267" s="3"/>
      <c r="M1267" s="77"/>
      <c r="N1267" s="77"/>
      <c r="O1267" s="77"/>
      <c r="P1267" s="77"/>
      <c r="Q1267" s="77"/>
      <c r="R1267" s="77"/>
      <c r="S1267" s="77"/>
      <c r="T1267" s="77"/>
      <c r="U1267" s="77"/>
      <c r="V1267" s="77"/>
      <c r="W1267" s="77"/>
      <c r="X1267" s="77"/>
      <c r="Y1267" s="77"/>
      <c r="Z1267" s="77"/>
    </row>
    <row r="1268" ht="15.75" customHeight="1">
      <c r="A1268" s="2"/>
      <c r="B1268" s="18"/>
      <c r="C1268" s="18"/>
      <c r="D1268" s="18">
        <f t="shared" si="331"/>
        <v>0</v>
      </c>
      <c r="E1268" s="18">
        <f>B1268*A1261</f>
        <v>0</v>
      </c>
      <c r="F1268" s="18">
        <f t="shared" si="332"/>
        <v>0</v>
      </c>
      <c r="G1268" s="87"/>
      <c r="H1268" s="18"/>
      <c r="I1268" s="89">
        <f t="shared" si="333"/>
        <v>0</v>
      </c>
      <c r="J1268" s="116"/>
      <c r="K1268" s="3">
        <f t="shared" si="334"/>
        <v>0</v>
      </c>
      <c r="L1268" s="3"/>
      <c r="M1268" s="77"/>
      <c r="N1268" s="77"/>
      <c r="O1268" s="77"/>
      <c r="P1268" s="77"/>
      <c r="Q1268" s="77"/>
      <c r="R1268" s="77"/>
      <c r="S1268" s="77"/>
      <c r="T1268" s="77"/>
      <c r="U1268" s="77"/>
      <c r="V1268" s="77"/>
      <c r="W1268" s="77"/>
      <c r="X1268" s="77"/>
      <c r="Y1268" s="77"/>
      <c r="Z1268" s="77"/>
    </row>
    <row r="1269" ht="15.75" customHeight="1">
      <c r="A1269" s="2"/>
      <c r="B1269" s="18"/>
      <c r="C1269" s="18"/>
      <c r="D1269" s="18">
        <f t="shared" si="331"/>
        <v>0</v>
      </c>
      <c r="E1269" s="18">
        <f>B1269*A1261</f>
        <v>0</v>
      </c>
      <c r="F1269" s="18">
        <f t="shared" si="332"/>
        <v>0</v>
      </c>
      <c r="G1269" s="59"/>
      <c r="H1269" s="18"/>
      <c r="I1269" s="89">
        <f t="shared" si="333"/>
        <v>0</v>
      </c>
      <c r="J1269" s="116"/>
      <c r="K1269" s="3">
        <f t="shared" si="334"/>
        <v>0</v>
      </c>
      <c r="L1269" s="3"/>
      <c r="M1269" s="77"/>
      <c r="N1269" s="77"/>
      <c r="O1269" s="77"/>
      <c r="P1269" s="77"/>
      <c r="Q1269" s="77"/>
      <c r="R1269" s="77"/>
      <c r="S1269" s="77"/>
      <c r="T1269" s="77"/>
      <c r="U1269" s="77"/>
      <c r="V1269" s="77"/>
      <c r="W1269" s="77"/>
      <c r="X1269" s="77"/>
      <c r="Y1269" s="77"/>
      <c r="Z1269" s="77"/>
    </row>
    <row r="1270" ht="15.75" customHeight="1">
      <c r="A1270" s="2"/>
      <c r="B1270" s="89"/>
      <c r="C1270" s="89"/>
      <c r="D1270" s="18">
        <f t="shared" si="331"/>
        <v>0</v>
      </c>
      <c r="E1270" s="18">
        <f>B1270*A1261</f>
        <v>0</v>
      </c>
      <c r="F1270" s="18">
        <f t="shared" si="332"/>
        <v>0</v>
      </c>
      <c r="G1270" s="148" t="s">
        <v>528</v>
      </c>
      <c r="H1270" s="18"/>
      <c r="I1270" s="89">
        <f t="shared" si="333"/>
        <v>0</v>
      </c>
      <c r="J1270" s="116"/>
      <c r="K1270" s="3">
        <f t="shared" si="334"/>
        <v>0</v>
      </c>
      <c r="L1270" s="3"/>
      <c r="M1270" s="77"/>
      <c r="N1270" s="77"/>
      <c r="O1270" s="77"/>
      <c r="P1270" s="77"/>
      <c r="Q1270" s="77"/>
      <c r="R1270" s="77"/>
      <c r="S1270" s="77"/>
      <c r="T1270" s="77"/>
      <c r="U1270" s="77"/>
      <c r="V1270" s="77"/>
      <c r="W1270" s="77"/>
      <c r="X1270" s="77"/>
      <c r="Y1270" s="77"/>
      <c r="Z1270" s="77"/>
    </row>
    <row r="1271" ht="15.75" customHeight="1">
      <c r="A1271" s="2"/>
      <c r="B1271" s="89"/>
      <c r="C1271" s="89"/>
      <c r="D1271" s="18">
        <f t="shared" si="331"/>
        <v>0</v>
      </c>
      <c r="E1271" s="18">
        <f>B1271*A1261</f>
        <v>0</v>
      </c>
      <c r="F1271" s="18">
        <f t="shared" si="332"/>
        <v>0</v>
      </c>
      <c r="G1271" s="142"/>
      <c r="H1271" s="18"/>
      <c r="I1271" s="89">
        <f t="shared" si="333"/>
        <v>0</v>
      </c>
      <c r="J1271" s="116"/>
      <c r="K1271" s="3">
        <f t="shared" si="334"/>
        <v>0</v>
      </c>
      <c r="L1271" s="3"/>
      <c r="M1271" s="77"/>
      <c r="N1271" s="77"/>
      <c r="O1271" s="77"/>
      <c r="P1271" s="77"/>
      <c r="Q1271" s="77"/>
      <c r="R1271" s="77"/>
      <c r="S1271" s="77"/>
      <c r="T1271" s="77"/>
      <c r="U1271" s="77"/>
      <c r="V1271" s="77"/>
      <c r="W1271" s="77"/>
      <c r="X1271" s="77"/>
      <c r="Y1271" s="77"/>
      <c r="Z1271" s="77"/>
    </row>
    <row r="1272" ht="15.75" customHeight="1">
      <c r="A1272" s="1"/>
      <c r="B1272" s="89"/>
      <c r="C1272" s="89"/>
      <c r="D1272" s="18">
        <f t="shared" si="331"/>
        <v>0</v>
      </c>
      <c r="E1272" s="18">
        <f>B1272*A1261</f>
        <v>0</v>
      </c>
      <c r="F1272" s="18">
        <f t="shared" si="332"/>
        <v>0</v>
      </c>
      <c r="G1272" s="142"/>
      <c r="H1272" s="18"/>
      <c r="I1272" s="89">
        <f t="shared" si="333"/>
        <v>0</v>
      </c>
      <c r="J1272" s="116"/>
      <c r="K1272" s="3">
        <f t="shared" si="334"/>
        <v>0</v>
      </c>
      <c r="L1272" s="3"/>
      <c r="M1272" s="77"/>
      <c r="N1272" s="77"/>
      <c r="O1272" s="77"/>
      <c r="P1272" s="77"/>
      <c r="Q1272" s="77"/>
      <c r="R1272" s="77"/>
      <c r="S1272" s="77"/>
      <c r="T1272" s="77"/>
      <c r="U1272" s="77"/>
      <c r="V1272" s="77"/>
      <c r="W1272" s="77"/>
      <c r="X1272" s="77"/>
      <c r="Y1272" s="77"/>
      <c r="Z1272" s="77"/>
    </row>
    <row r="1273" ht="15.75" customHeight="1">
      <c r="A1273" s="1"/>
      <c r="B1273" s="89"/>
      <c r="C1273" s="89"/>
      <c r="D1273" s="18">
        <f t="shared" si="331"/>
        <v>0</v>
      </c>
      <c r="E1273" s="18">
        <f>B1273*A1261</f>
        <v>0</v>
      </c>
      <c r="F1273" s="18">
        <f t="shared" si="332"/>
        <v>0</v>
      </c>
      <c r="G1273" s="142"/>
      <c r="H1273" s="18"/>
      <c r="I1273" s="89">
        <f t="shared" si="333"/>
        <v>0</v>
      </c>
      <c r="J1273" s="116"/>
      <c r="K1273" s="3">
        <f t="shared" si="334"/>
        <v>0</v>
      </c>
      <c r="L1273" s="3"/>
      <c r="M1273" s="77"/>
      <c r="N1273" s="77"/>
      <c r="O1273" s="77"/>
      <c r="P1273" s="77"/>
      <c r="Q1273" s="77"/>
      <c r="R1273" s="77"/>
      <c r="S1273" s="77"/>
      <c r="T1273" s="77"/>
      <c r="U1273" s="77"/>
      <c r="V1273" s="77"/>
      <c r="W1273" s="77"/>
      <c r="X1273" s="77"/>
      <c r="Y1273" s="77"/>
      <c r="Z1273" s="77"/>
    </row>
    <row r="1274" ht="15.75" customHeight="1">
      <c r="A1274" s="31"/>
      <c r="B1274" s="89"/>
      <c r="C1274" s="89"/>
      <c r="D1274" s="95">
        <f t="shared" si="331"/>
        <v>0</v>
      </c>
      <c r="E1274" s="95">
        <f>B1274*A1261</f>
        <v>0</v>
      </c>
      <c r="F1274" s="18">
        <f t="shared" si="332"/>
        <v>0</v>
      </c>
      <c r="G1274" s="87"/>
      <c r="H1274" s="18"/>
      <c r="I1274" s="89">
        <f t="shared" si="333"/>
        <v>0</v>
      </c>
      <c r="J1274" s="118"/>
      <c r="K1274" s="3">
        <f t="shared" si="334"/>
        <v>0</v>
      </c>
      <c r="L1274" s="3"/>
      <c r="M1274" s="77"/>
      <c r="N1274" s="77"/>
      <c r="O1274" s="77"/>
      <c r="P1274" s="77"/>
      <c r="Q1274" s="77"/>
      <c r="R1274" s="77"/>
      <c r="S1274" s="77"/>
      <c r="T1274" s="77"/>
      <c r="U1274" s="77"/>
      <c r="V1274" s="77"/>
      <c r="W1274" s="77"/>
      <c r="X1274" s="77"/>
      <c r="Y1274" s="77"/>
      <c r="Z1274" s="77"/>
    </row>
    <row r="1275" ht="15.75" customHeight="1">
      <c r="A1275" s="31"/>
      <c r="B1275" s="89"/>
      <c r="C1275" s="89"/>
      <c r="D1275" s="18">
        <f t="shared" si="331"/>
        <v>0</v>
      </c>
      <c r="E1275" s="18">
        <f>B1275*A1261</f>
        <v>0</v>
      </c>
      <c r="F1275" s="18">
        <f t="shared" si="332"/>
        <v>0</v>
      </c>
      <c r="G1275" s="143">
        <f>F1277/A1261</f>
        <v>0</v>
      </c>
      <c r="H1275" s="18"/>
      <c r="I1275" s="89">
        <f t="shared" si="333"/>
        <v>0</v>
      </c>
      <c r="J1275" s="3"/>
      <c r="K1275" s="3">
        <f t="shared" si="334"/>
        <v>0</v>
      </c>
      <c r="L1275" s="3"/>
      <c r="M1275" s="77"/>
      <c r="N1275" s="77"/>
      <c r="O1275" s="77"/>
      <c r="P1275" s="77"/>
      <c r="Q1275" s="77"/>
      <c r="R1275" s="77"/>
      <c r="S1275" s="77"/>
      <c r="T1275" s="77"/>
      <c r="U1275" s="77"/>
      <c r="V1275" s="77"/>
      <c r="W1275" s="77"/>
      <c r="X1275" s="77"/>
      <c r="Y1275" s="77"/>
      <c r="Z1275" s="77"/>
    </row>
    <row r="1276" ht="15.75" customHeight="1">
      <c r="A1276" s="31"/>
      <c r="B1276" s="89"/>
      <c r="C1276" s="89"/>
      <c r="D1276" s="18">
        <f t="shared" si="331"/>
        <v>0</v>
      </c>
      <c r="E1276" s="18">
        <f>B1276*A1261</f>
        <v>0</v>
      </c>
      <c r="F1276" s="18">
        <f t="shared" si="332"/>
        <v>0</v>
      </c>
      <c r="G1276" s="142"/>
      <c r="H1276" s="18"/>
      <c r="I1276" s="89">
        <f t="shared" si="333"/>
        <v>0</v>
      </c>
      <c r="J1276" s="3"/>
      <c r="K1276" s="3">
        <f t="shared" si="334"/>
        <v>0</v>
      </c>
      <c r="L1276" s="3"/>
      <c r="M1276" s="77"/>
      <c r="N1276" s="77"/>
      <c r="O1276" s="77"/>
      <c r="P1276" s="77"/>
      <c r="Q1276" s="77"/>
      <c r="R1276" s="77"/>
      <c r="S1276" s="77"/>
      <c r="T1276" s="77"/>
      <c r="U1276" s="77"/>
      <c r="V1276" s="77"/>
      <c r="W1276" s="77"/>
      <c r="X1276" s="77"/>
      <c r="Y1276" s="77"/>
      <c r="Z1276" s="77"/>
    </row>
    <row r="1277" ht="15.75" customHeight="1">
      <c r="A1277" s="4" t="s">
        <v>495</v>
      </c>
      <c r="B1277" s="97">
        <f>SUM(B1263:B1276)</f>
        <v>0</v>
      </c>
      <c r="C1277" s="96"/>
      <c r="D1277" s="97">
        <f t="shared" ref="D1277:F1277" si="335">SUM(D1263:D1276)</f>
        <v>0</v>
      </c>
      <c r="E1277" s="97">
        <f t="shared" si="335"/>
        <v>0</v>
      </c>
      <c r="F1277" s="97">
        <f t="shared" si="335"/>
        <v>0</v>
      </c>
      <c r="G1277" s="87"/>
      <c r="H1277" s="96"/>
      <c r="I1277" s="97">
        <f t="shared" ref="I1277:L1277" si="336">SUM(I1263:I1276)</f>
        <v>0</v>
      </c>
      <c r="J1277" s="98">
        <f t="shared" si="336"/>
        <v>0</v>
      </c>
      <c r="K1277" s="98">
        <f t="shared" si="336"/>
        <v>0</v>
      </c>
      <c r="L1277" s="98">
        <f t="shared" si="336"/>
        <v>0</v>
      </c>
      <c r="M1277" s="77"/>
      <c r="N1277" s="77"/>
      <c r="O1277" s="77"/>
      <c r="P1277" s="77"/>
      <c r="Q1277" s="77"/>
      <c r="R1277" s="77"/>
      <c r="S1277" s="77"/>
      <c r="T1277" s="77"/>
      <c r="U1277" s="77"/>
      <c r="V1277" s="77"/>
      <c r="W1277" s="77"/>
      <c r="X1277" s="77"/>
      <c r="Y1277" s="77"/>
      <c r="Z1277" s="77"/>
    </row>
    <row r="1278" ht="15.75" customHeight="1">
      <c r="A1278" s="8"/>
      <c r="B1278" s="100"/>
      <c r="C1278" s="100"/>
      <c r="D1278" s="100"/>
      <c r="E1278" s="100"/>
      <c r="F1278" s="100"/>
      <c r="G1278" s="100"/>
      <c r="H1278" s="100"/>
      <c r="I1278" s="101" t="s">
        <v>496</v>
      </c>
      <c r="J1278" s="100"/>
      <c r="K1278" s="100"/>
      <c r="L1278" s="101" t="s">
        <v>497</v>
      </c>
      <c r="M1278" s="77"/>
      <c r="N1278" s="77"/>
      <c r="O1278" s="77"/>
      <c r="P1278" s="77"/>
      <c r="Q1278" s="77"/>
      <c r="R1278" s="77"/>
      <c r="S1278" s="77"/>
      <c r="T1278" s="77"/>
      <c r="U1278" s="77"/>
      <c r="V1278" s="77"/>
      <c r="W1278" s="77"/>
      <c r="X1278" s="77"/>
      <c r="Y1278" s="77"/>
      <c r="Z1278" s="77"/>
    </row>
    <row r="1279" ht="15.75" customHeight="1">
      <c r="A1279" s="8"/>
      <c r="B1279" s="100"/>
      <c r="C1279" s="100"/>
      <c r="D1279" s="100"/>
      <c r="E1279" s="100"/>
      <c r="F1279" s="100"/>
      <c r="G1279" s="100"/>
      <c r="H1279" s="100"/>
      <c r="I1279" s="104">
        <f>G1275*A1261</f>
        <v>0</v>
      </c>
      <c r="J1279" s="100"/>
      <c r="K1279" s="100"/>
      <c r="L1279" s="104"/>
      <c r="M1279" s="77"/>
      <c r="N1279" s="77"/>
      <c r="O1279" s="77"/>
      <c r="P1279" s="77"/>
      <c r="Q1279" s="77"/>
      <c r="R1279" s="77"/>
      <c r="S1279" s="77"/>
      <c r="T1279" s="77"/>
      <c r="U1279" s="77"/>
      <c r="V1279" s="77"/>
      <c r="W1279" s="77"/>
      <c r="X1279" s="77"/>
      <c r="Y1279" s="77"/>
      <c r="Z1279" s="77"/>
    </row>
    <row r="1280" ht="15.75" customHeight="1">
      <c r="A1280" s="8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77"/>
      <c r="N1280" s="77"/>
      <c r="O1280" s="77"/>
      <c r="P1280" s="77"/>
      <c r="Q1280" s="77"/>
      <c r="R1280" s="77"/>
      <c r="S1280" s="77"/>
      <c r="T1280" s="77"/>
      <c r="U1280" s="77"/>
      <c r="V1280" s="77"/>
      <c r="W1280" s="77"/>
      <c r="X1280" s="77"/>
      <c r="Y1280" s="77"/>
      <c r="Z1280" s="77"/>
    </row>
    <row r="1281" ht="15.75" customHeight="1">
      <c r="A1281" s="8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77"/>
      <c r="N1281" s="77"/>
      <c r="O1281" s="77"/>
      <c r="P1281" s="77"/>
      <c r="Q1281" s="77"/>
      <c r="R1281" s="77"/>
      <c r="S1281" s="77"/>
      <c r="T1281" s="77"/>
      <c r="U1281" s="77"/>
      <c r="V1281" s="77"/>
      <c r="W1281" s="77"/>
      <c r="X1281" s="77"/>
      <c r="Y1281" s="77"/>
      <c r="Z1281" s="77"/>
    </row>
    <row r="1282" ht="15.75" customHeight="1">
      <c r="A1282" s="66"/>
      <c r="B1282" s="75"/>
      <c r="C1282" s="75"/>
      <c r="D1282" s="75"/>
      <c r="E1282" s="75"/>
      <c r="F1282" s="75"/>
      <c r="G1282" s="75"/>
      <c r="H1282" s="75"/>
      <c r="I1282" s="75"/>
      <c r="J1282" s="75"/>
      <c r="K1282" s="75"/>
      <c r="L1282" s="76"/>
      <c r="M1282" s="77"/>
      <c r="N1282" s="77"/>
      <c r="O1282" s="77"/>
      <c r="P1282" s="77"/>
      <c r="Q1282" s="77"/>
      <c r="R1282" s="77"/>
      <c r="S1282" s="77"/>
      <c r="T1282" s="77"/>
      <c r="U1282" s="77"/>
      <c r="V1282" s="77"/>
      <c r="W1282" s="77"/>
      <c r="X1282" s="77"/>
      <c r="Y1282" s="77"/>
      <c r="Z1282" s="77"/>
    </row>
    <row r="1283" ht="15.75" customHeight="1">
      <c r="A1283" s="78" t="s">
        <v>478</v>
      </c>
      <c r="B1283" s="79" t="s">
        <v>479</v>
      </c>
      <c r="C1283" s="75"/>
      <c r="D1283" s="76"/>
      <c r="E1283" s="80" t="s">
        <v>480</v>
      </c>
      <c r="F1283" s="75"/>
      <c r="G1283" s="76"/>
      <c r="H1283" s="79" t="s">
        <v>481</v>
      </c>
      <c r="I1283" s="75"/>
      <c r="J1283" s="75"/>
      <c r="K1283" s="75"/>
      <c r="L1283" s="76"/>
      <c r="M1283" s="77"/>
      <c r="N1283" s="77"/>
      <c r="O1283" s="77"/>
      <c r="P1283" s="77"/>
      <c r="Q1283" s="77"/>
      <c r="R1283" s="77"/>
      <c r="S1283" s="77"/>
      <c r="T1283" s="77"/>
      <c r="U1283" s="77"/>
      <c r="V1283" s="77"/>
      <c r="W1283" s="77"/>
      <c r="X1283" s="77"/>
      <c r="Y1283" s="77"/>
      <c r="Z1283" s="77"/>
    </row>
    <row r="1284" ht="15.75" customHeight="1">
      <c r="A1284" s="177">
        <v>4.0</v>
      </c>
      <c r="B1284" s="82" t="s">
        <v>482</v>
      </c>
      <c r="C1284" s="82" t="s">
        <v>483</v>
      </c>
      <c r="D1284" s="82" t="s">
        <v>484</v>
      </c>
      <c r="E1284" s="82" t="s">
        <v>485</v>
      </c>
      <c r="F1284" s="82" t="s">
        <v>484</v>
      </c>
      <c r="G1284" s="82" t="s">
        <v>524</v>
      </c>
      <c r="H1284" s="82" t="s">
        <v>486</v>
      </c>
      <c r="I1284" s="82" t="s">
        <v>487</v>
      </c>
      <c r="J1284" s="147" t="s">
        <v>488</v>
      </c>
      <c r="K1284" s="85" t="s">
        <v>489</v>
      </c>
      <c r="L1284" s="85" t="s">
        <v>490</v>
      </c>
      <c r="M1284" s="77"/>
      <c r="N1284" s="77"/>
      <c r="O1284" s="77"/>
      <c r="P1284" s="77"/>
      <c r="Q1284" s="77"/>
      <c r="R1284" s="77"/>
      <c r="S1284" s="77"/>
      <c r="T1284" s="77"/>
      <c r="U1284" s="77"/>
      <c r="V1284" s="77"/>
      <c r="W1284" s="77"/>
      <c r="X1284" s="77"/>
      <c r="Y1284" s="77"/>
      <c r="Z1284" s="77"/>
    </row>
    <row r="1285" ht="15.75" customHeight="1">
      <c r="A1285" s="86" t="s">
        <v>491</v>
      </c>
      <c r="B1285" s="87"/>
      <c r="C1285" s="87"/>
      <c r="D1285" s="87"/>
      <c r="E1285" s="87"/>
      <c r="F1285" s="87"/>
      <c r="G1285" s="87"/>
      <c r="H1285" s="87"/>
      <c r="I1285" s="87"/>
      <c r="J1285" s="115"/>
      <c r="K1285" s="87"/>
      <c r="L1285" s="87"/>
      <c r="M1285" s="77"/>
      <c r="N1285" s="77"/>
      <c r="O1285" s="77"/>
      <c r="P1285" s="77"/>
      <c r="Q1285" s="77"/>
      <c r="R1285" s="77"/>
      <c r="S1285" s="77"/>
      <c r="T1285" s="77"/>
      <c r="U1285" s="77"/>
      <c r="V1285" s="77"/>
      <c r="W1285" s="77"/>
      <c r="X1285" s="77"/>
      <c r="Y1285" s="77"/>
      <c r="Z1285" s="77"/>
    </row>
    <row r="1286" ht="15.75" customHeight="1">
      <c r="A1286" s="2"/>
      <c r="B1286" s="89"/>
      <c r="C1286" s="89"/>
      <c r="D1286" s="18">
        <f t="shared" ref="D1286:D1299" si="337">C1286*B1286</f>
        <v>0</v>
      </c>
      <c r="E1286" s="18">
        <f>B1286*A1284</f>
        <v>0</v>
      </c>
      <c r="F1286" s="18">
        <f t="shared" ref="F1286:F1299" si="338">E1286*C1286</f>
        <v>0</v>
      </c>
      <c r="G1286" s="140">
        <v>0.0</v>
      </c>
      <c r="H1286" s="18"/>
      <c r="I1286" s="89">
        <f t="shared" ref="I1286:I1299" si="339">H1286*E1286</f>
        <v>0</v>
      </c>
      <c r="J1286" s="116"/>
      <c r="K1286" s="3">
        <f t="shared" ref="K1286:K1299" si="340">J1286*I1286</f>
        <v>0</v>
      </c>
      <c r="L1286" s="3"/>
      <c r="M1286" s="77"/>
      <c r="N1286" s="77"/>
      <c r="O1286" s="77"/>
      <c r="P1286" s="77"/>
      <c r="Q1286" s="77"/>
      <c r="R1286" s="77"/>
      <c r="S1286" s="77"/>
      <c r="T1286" s="77"/>
      <c r="U1286" s="77"/>
      <c r="V1286" s="77"/>
      <c r="W1286" s="77"/>
      <c r="X1286" s="77"/>
      <c r="Y1286" s="77"/>
      <c r="Z1286" s="77"/>
    </row>
    <row r="1287" ht="15.75" customHeight="1">
      <c r="A1287" s="2"/>
      <c r="B1287" s="89"/>
      <c r="C1287" s="89"/>
      <c r="D1287" s="18">
        <f t="shared" si="337"/>
        <v>0</v>
      </c>
      <c r="E1287" s="18">
        <f>B1287*A1284</f>
        <v>0</v>
      </c>
      <c r="F1287" s="18">
        <f t="shared" si="338"/>
        <v>0</v>
      </c>
      <c r="G1287" s="87"/>
      <c r="H1287" s="18"/>
      <c r="I1287" s="89">
        <f t="shared" si="339"/>
        <v>0</v>
      </c>
      <c r="J1287" s="116"/>
      <c r="K1287" s="3">
        <f t="shared" si="340"/>
        <v>0</v>
      </c>
      <c r="L1287" s="3"/>
      <c r="M1287" s="77"/>
      <c r="N1287" s="77"/>
      <c r="O1287" s="77"/>
      <c r="P1287" s="77"/>
      <c r="Q1287" s="77"/>
      <c r="R1287" s="77"/>
      <c r="S1287" s="77"/>
      <c r="T1287" s="77"/>
      <c r="U1287" s="77"/>
      <c r="V1287" s="77"/>
      <c r="W1287" s="77"/>
      <c r="X1287" s="77"/>
      <c r="Y1287" s="77"/>
      <c r="Z1287" s="77"/>
    </row>
    <row r="1288" ht="15.75" customHeight="1">
      <c r="A1288" s="2"/>
      <c r="B1288" s="18"/>
      <c r="C1288" s="18"/>
      <c r="D1288" s="18">
        <f t="shared" si="337"/>
        <v>0</v>
      </c>
      <c r="E1288" s="18">
        <f>B1288*A1284</f>
        <v>0</v>
      </c>
      <c r="F1288" s="18">
        <f t="shared" si="338"/>
        <v>0</v>
      </c>
      <c r="G1288" s="148" t="s">
        <v>527</v>
      </c>
      <c r="H1288" s="18"/>
      <c r="I1288" s="89">
        <f t="shared" si="339"/>
        <v>0</v>
      </c>
      <c r="J1288" s="116"/>
      <c r="K1288" s="3">
        <f t="shared" si="340"/>
        <v>0</v>
      </c>
      <c r="L1288" s="3"/>
      <c r="M1288" s="77"/>
      <c r="N1288" s="77"/>
      <c r="O1288" s="77"/>
      <c r="P1288" s="77"/>
      <c r="Q1288" s="77"/>
      <c r="R1288" s="77"/>
      <c r="S1288" s="77"/>
      <c r="T1288" s="77"/>
      <c r="U1288" s="77"/>
      <c r="V1288" s="77"/>
      <c r="W1288" s="77"/>
      <c r="X1288" s="77"/>
      <c r="Y1288" s="77"/>
      <c r="Z1288" s="77"/>
    </row>
    <row r="1289" ht="15.75" customHeight="1">
      <c r="A1289" s="2"/>
      <c r="B1289" s="18"/>
      <c r="C1289" s="18"/>
      <c r="D1289" s="18">
        <f t="shared" si="337"/>
        <v>0</v>
      </c>
      <c r="E1289" s="18">
        <f>B1289*A1284</f>
        <v>0</v>
      </c>
      <c r="F1289" s="18">
        <f t="shared" si="338"/>
        <v>0</v>
      </c>
      <c r="G1289" s="142"/>
      <c r="H1289" s="18"/>
      <c r="I1289" s="89">
        <f t="shared" si="339"/>
        <v>0</v>
      </c>
      <c r="J1289" s="116"/>
      <c r="K1289" s="3">
        <f t="shared" si="340"/>
        <v>0</v>
      </c>
      <c r="L1289" s="3"/>
      <c r="M1289" s="77"/>
      <c r="N1289" s="77"/>
      <c r="O1289" s="77"/>
      <c r="P1289" s="77"/>
      <c r="Q1289" s="77"/>
      <c r="R1289" s="77"/>
      <c r="S1289" s="77"/>
      <c r="T1289" s="77"/>
      <c r="U1289" s="77"/>
      <c r="V1289" s="77"/>
      <c r="W1289" s="77"/>
      <c r="X1289" s="77"/>
      <c r="Y1289" s="77"/>
      <c r="Z1289" s="77"/>
    </row>
    <row r="1290" ht="15.75" customHeight="1">
      <c r="A1290" s="2"/>
      <c r="B1290" s="18"/>
      <c r="C1290" s="18"/>
      <c r="D1290" s="18">
        <f t="shared" si="337"/>
        <v>0</v>
      </c>
      <c r="E1290" s="18">
        <f>B1290*A1284</f>
        <v>0</v>
      </c>
      <c r="F1290" s="18">
        <f t="shared" si="338"/>
        <v>0</v>
      </c>
      <c r="G1290" s="142"/>
      <c r="H1290" s="18"/>
      <c r="I1290" s="89">
        <f t="shared" si="339"/>
        <v>0</v>
      </c>
      <c r="J1290" s="116"/>
      <c r="K1290" s="3">
        <f t="shared" si="340"/>
        <v>0</v>
      </c>
      <c r="L1290" s="3"/>
      <c r="M1290" s="77"/>
      <c r="N1290" s="77"/>
      <c r="O1290" s="77"/>
      <c r="P1290" s="77"/>
      <c r="Q1290" s="77"/>
      <c r="R1290" s="77"/>
      <c r="S1290" s="77"/>
      <c r="T1290" s="77"/>
      <c r="U1290" s="77"/>
      <c r="V1290" s="77"/>
      <c r="W1290" s="77"/>
      <c r="X1290" s="77"/>
      <c r="Y1290" s="77"/>
      <c r="Z1290" s="77"/>
    </row>
    <row r="1291" ht="15.75" customHeight="1">
      <c r="A1291" s="2"/>
      <c r="B1291" s="18"/>
      <c r="C1291" s="18"/>
      <c r="D1291" s="18">
        <f t="shared" si="337"/>
        <v>0</v>
      </c>
      <c r="E1291" s="18">
        <f>B1291*A1284</f>
        <v>0</v>
      </c>
      <c r="F1291" s="18">
        <f t="shared" si="338"/>
        <v>0</v>
      </c>
      <c r="G1291" s="87"/>
      <c r="H1291" s="18"/>
      <c r="I1291" s="89">
        <f t="shared" si="339"/>
        <v>0</v>
      </c>
      <c r="J1291" s="116"/>
      <c r="K1291" s="3">
        <f t="shared" si="340"/>
        <v>0</v>
      </c>
      <c r="L1291" s="3"/>
      <c r="M1291" s="77"/>
      <c r="N1291" s="77"/>
      <c r="O1291" s="77"/>
      <c r="P1291" s="77"/>
      <c r="Q1291" s="77"/>
      <c r="R1291" s="77"/>
      <c r="S1291" s="77"/>
      <c r="T1291" s="77"/>
      <c r="U1291" s="77"/>
      <c r="V1291" s="77"/>
      <c r="W1291" s="77"/>
      <c r="X1291" s="77"/>
      <c r="Y1291" s="77"/>
      <c r="Z1291" s="77"/>
    </row>
    <row r="1292" ht="15.75" customHeight="1">
      <c r="A1292" s="2"/>
      <c r="B1292" s="18"/>
      <c r="C1292" s="18"/>
      <c r="D1292" s="18">
        <f t="shared" si="337"/>
        <v>0</v>
      </c>
      <c r="E1292" s="18">
        <f>B1292*A1284</f>
        <v>0</v>
      </c>
      <c r="F1292" s="18">
        <f t="shared" si="338"/>
        <v>0</v>
      </c>
      <c r="G1292" s="59"/>
      <c r="H1292" s="18"/>
      <c r="I1292" s="89">
        <f t="shared" si="339"/>
        <v>0</v>
      </c>
      <c r="J1292" s="116"/>
      <c r="K1292" s="3">
        <f t="shared" si="340"/>
        <v>0</v>
      </c>
      <c r="L1292" s="3"/>
      <c r="M1292" s="77"/>
      <c r="N1292" s="77"/>
      <c r="O1292" s="77"/>
      <c r="P1292" s="77"/>
      <c r="Q1292" s="77"/>
      <c r="R1292" s="77"/>
      <c r="S1292" s="77"/>
      <c r="T1292" s="77"/>
      <c r="U1292" s="77"/>
      <c r="V1292" s="77"/>
      <c r="W1292" s="77"/>
      <c r="X1292" s="77"/>
      <c r="Y1292" s="77"/>
      <c r="Z1292" s="77"/>
    </row>
    <row r="1293" ht="15.75" customHeight="1">
      <c r="A1293" s="2"/>
      <c r="B1293" s="89"/>
      <c r="C1293" s="89"/>
      <c r="D1293" s="18">
        <f t="shared" si="337"/>
        <v>0</v>
      </c>
      <c r="E1293" s="18">
        <f>B1293*A1284</f>
        <v>0</v>
      </c>
      <c r="F1293" s="18">
        <f t="shared" si="338"/>
        <v>0</v>
      </c>
      <c r="G1293" s="148" t="s">
        <v>528</v>
      </c>
      <c r="H1293" s="18"/>
      <c r="I1293" s="89">
        <f t="shared" si="339"/>
        <v>0</v>
      </c>
      <c r="J1293" s="116"/>
      <c r="K1293" s="3">
        <f t="shared" si="340"/>
        <v>0</v>
      </c>
      <c r="L1293" s="3"/>
      <c r="M1293" s="77"/>
      <c r="N1293" s="77"/>
      <c r="O1293" s="77"/>
      <c r="P1293" s="77"/>
      <c r="Q1293" s="77"/>
      <c r="R1293" s="77"/>
      <c r="S1293" s="77"/>
      <c r="T1293" s="77"/>
      <c r="U1293" s="77"/>
      <c r="V1293" s="77"/>
      <c r="W1293" s="77"/>
      <c r="X1293" s="77"/>
      <c r="Y1293" s="77"/>
      <c r="Z1293" s="77"/>
    </row>
    <row r="1294" ht="15.75" customHeight="1">
      <c r="A1294" s="2"/>
      <c r="B1294" s="89"/>
      <c r="C1294" s="89"/>
      <c r="D1294" s="18">
        <f t="shared" si="337"/>
        <v>0</v>
      </c>
      <c r="E1294" s="18">
        <f>B1294*A1284</f>
        <v>0</v>
      </c>
      <c r="F1294" s="18">
        <f t="shared" si="338"/>
        <v>0</v>
      </c>
      <c r="G1294" s="142"/>
      <c r="H1294" s="18"/>
      <c r="I1294" s="89">
        <f t="shared" si="339"/>
        <v>0</v>
      </c>
      <c r="J1294" s="116"/>
      <c r="K1294" s="3">
        <f t="shared" si="340"/>
        <v>0</v>
      </c>
      <c r="L1294" s="3"/>
      <c r="M1294" s="77"/>
      <c r="N1294" s="77"/>
      <c r="O1294" s="77"/>
      <c r="P1294" s="77"/>
      <c r="Q1294" s="77"/>
      <c r="R1294" s="77"/>
      <c r="S1294" s="77"/>
      <c r="T1294" s="77"/>
      <c r="U1294" s="77"/>
      <c r="V1294" s="77"/>
      <c r="W1294" s="77"/>
      <c r="X1294" s="77"/>
      <c r="Y1294" s="77"/>
      <c r="Z1294" s="77"/>
    </row>
    <row r="1295" ht="15.75" customHeight="1">
      <c r="A1295" s="1"/>
      <c r="B1295" s="89"/>
      <c r="C1295" s="89"/>
      <c r="D1295" s="18">
        <f t="shared" si="337"/>
        <v>0</v>
      </c>
      <c r="E1295" s="18">
        <f>B1295*A1284</f>
        <v>0</v>
      </c>
      <c r="F1295" s="18">
        <f t="shared" si="338"/>
        <v>0</v>
      </c>
      <c r="G1295" s="142"/>
      <c r="H1295" s="18"/>
      <c r="I1295" s="89">
        <f t="shared" si="339"/>
        <v>0</v>
      </c>
      <c r="J1295" s="116"/>
      <c r="K1295" s="3">
        <f t="shared" si="340"/>
        <v>0</v>
      </c>
      <c r="L1295" s="3"/>
      <c r="M1295" s="77"/>
      <c r="N1295" s="77"/>
      <c r="O1295" s="77"/>
      <c r="P1295" s="77"/>
      <c r="Q1295" s="77"/>
      <c r="R1295" s="77"/>
      <c r="S1295" s="77"/>
      <c r="T1295" s="77"/>
      <c r="U1295" s="77"/>
      <c r="V1295" s="77"/>
      <c r="W1295" s="77"/>
      <c r="X1295" s="77"/>
      <c r="Y1295" s="77"/>
      <c r="Z1295" s="77"/>
    </row>
    <row r="1296" ht="15.75" customHeight="1">
      <c r="A1296" s="1"/>
      <c r="B1296" s="89"/>
      <c r="C1296" s="89"/>
      <c r="D1296" s="18">
        <f t="shared" si="337"/>
        <v>0</v>
      </c>
      <c r="E1296" s="18">
        <f>B1296*A1284</f>
        <v>0</v>
      </c>
      <c r="F1296" s="18">
        <f t="shared" si="338"/>
        <v>0</v>
      </c>
      <c r="G1296" s="142"/>
      <c r="H1296" s="18"/>
      <c r="I1296" s="89">
        <f t="shared" si="339"/>
        <v>0</v>
      </c>
      <c r="J1296" s="116"/>
      <c r="K1296" s="3">
        <f t="shared" si="340"/>
        <v>0</v>
      </c>
      <c r="L1296" s="3"/>
      <c r="M1296" s="77"/>
      <c r="N1296" s="77"/>
      <c r="O1296" s="77"/>
      <c r="P1296" s="77"/>
      <c r="Q1296" s="77"/>
      <c r="R1296" s="77"/>
      <c r="S1296" s="77"/>
      <c r="T1296" s="77"/>
      <c r="U1296" s="77"/>
      <c r="V1296" s="77"/>
      <c r="W1296" s="77"/>
      <c r="X1296" s="77"/>
      <c r="Y1296" s="77"/>
      <c r="Z1296" s="77"/>
    </row>
    <row r="1297" ht="15.75" customHeight="1">
      <c r="A1297" s="31"/>
      <c r="B1297" s="89"/>
      <c r="C1297" s="89"/>
      <c r="D1297" s="95">
        <f t="shared" si="337"/>
        <v>0</v>
      </c>
      <c r="E1297" s="95">
        <f>B1297*A1284</f>
        <v>0</v>
      </c>
      <c r="F1297" s="18">
        <f t="shared" si="338"/>
        <v>0</v>
      </c>
      <c r="G1297" s="87"/>
      <c r="H1297" s="18"/>
      <c r="I1297" s="89">
        <f t="shared" si="339"/>
        <v>0</v>
      </c>
      <c r="J1297" s="118"/>
      <c r="K1297" s="3">
        <f t="shared" si="340"/>
        <v>0</v>
      </c>
      <c r="L1297" s="3"/>
      <c r="M1297" s="77"/>
      <c r="N1297" s="77"/>
      <c r="O1297" s="77"/>
      <c r="P1297" s="77"/>
      <c r="Q1297" s="77"/>
      <c r="R1297" s="77"/>
      <c r="S1297" s="77"/>
      <c r="T1297" s="77"/>
      <c r="U1297" s="77"/>
      <c r="V1297" s="77"/>
      <c r="W1297" s="77"/>
      <c r="X1297" s="77"/>
      <c r="Y1297" s="77"/>
      <c r="Z1297" s="77"/>
    </row>
    <row r="1298" ht="15.75" customHeight="1">
      <c r="A1298" s="31"/>
      <c r="B1298" s="89"/>
      <c r="C1298" s="89"/>
      <c r="D1298" s="18">
        <f t="shared" si="337"/>
        <v>0</v>
      </c>
      <c r="E1298" s="18">
        <f>B1298*A1284</f>
        <v>0</v>
      </c>
      <c r="F1298" s="18">
        <f t="shared" si="338"/>
        <v>0</v>
      </c>
      <c r="G1298" s="143">
        <f>F1300/A1284</f>
        <v>0</v>
      </c>
      <c r="H1298" s="18"/>
      <c r="I1298" s="89">
        <f t="shared" si="339"/>
        <v>0</v>
      </c>
      <c r="J1298" s="3"/>
      <c r="K1298" s="3">
        <f t="shared" si="340"/>
        <v>0</v>
      </c>
      <c r="L1298" s="3"/>
      <c r="M1298" s="77"/>
      <c r="N1298" s="77"/>
      <c r="O1298" s="77"/>
      <c r="P1298" s="77"/>
      <c r="Q1298" s="77"/>
      <c r="R1298" s="77"/>
      <c r="S1298" s="77"/>
      <c r="T1298" s="77"/>
      <c r="U1298" s="77"/>
      <c r="V1298" s="77"/>
      <c r="W1298" s="77"/>
      <c r="X1298" s="77"/>
      <c r="Y1298" s="77"/>
      <c r="Z1298" s="77"/>
    </row>
    <row r="1299" ht="15.75" customHeight="1">
      <c r="A1299" s="31"/>
      <c r="B1299" s="89"/>
      <c r="C1299" s="89"/>
      <c r="D1299" s="18">
        <f t="shared" si="337"/>
        <v>0</v>
      </c>
      <c r="E1299" s="18">
        <f>B1299*A1284</f>
        <v>0</v>
      </c>
      <c r="F1299" s="18">
        <f t="shared" si="338"/>
        <v>0</v>
      </c>
      <c r="G1299" s="142"/>
      <c r="H1299" s="18"/>
      <c r="I1299" s="89">
        <f t="shared" si="339"/>
        <v>0</v>
      </c>
      <c r="J1299" s="3"/>
      <c r="K1299" s="3">
        <f t="shared" si="340"/>
        <v>0</v>
      </c>
      <c r="L1299" s="3"/>
      <c r="M1299" s="77"/>
      <c r="N1299" s="77"/>
      <c r="O1299" s="77"/>
      <c r="P1299" s="77"/>
      <c r="Q1299" s="77"/>
      <c r="R1299" s="77"/>
      <c r="S1299" s="77"/>
      <c r="T1299" s="77"/>
      <c r="U1299" s="77"/>
      <c r="V1299" s="77"/>
      <c r="W1299" s="77"/>
      <c r="X1299" s="77"/>
      <c r="Y1299" s="77"/>
      <c r="Z1299" s="77"/>
    </row>
    <row r="1300" ht="15.75" customHeight="1">
      <c r="A1300" s="4" t="s">
        <v>495</v>
      </c>
      <c r="B1300" s="97">
        <f>SUM(B1286:B1299)</f>
        <v>0</v>
      </c>
      <c r="C1300" s="96"/>
      <c r="D1300" s="97">
        <f t="shared" ref="D1300:F1300" si="341">SUM(D1286:D1299)</f>
        <v>0</v>
      </c>
      <c r="E1300" s="97">
        <f t="shared" si="341"/>
        <v>0</v>
      </c>
      <c r="F1300" s="97">
        <f t="shared" si="341"/>
        <v>0</v>
      </c>
      <c r="G1300" s="87"/>
      <c r="H1300" s="96"/>
      <c r="I1300" s="97">
        <f t="shared" ref="I1300:L1300" si="342">SUM(I1286:I1299)</f>
        <v>0</v>
      </c>
      <c r="J1300" s="98">
        <f t="shared" si="342"/>
        <v>0</v>
      </c>
      <c r="K1300" s="98">
        <f t="shared" si="342"/>
        <v>0</v>
      </c>
      <c r="L1300" s="98">
        <f t="shared" si="342"/>
        <v>0</v>
      </c>
      <c r="M1300" s="77"/>
      <c r="N1300" s="77"/>
      <c r="O1300" s="77"/>
      <c r="P1300" s="77"/>
      <c r="Q1300" s="77"/>
      <c r="R1300" s="77"/>
      <c r="S1300" s="77"/>
      <c r="T1300" s="77"/>
      <c r="U1300" s="77"/>
      <c r="V1300" s="77"/>
      <c r="W1300" s="77"/>
      <c r="X1300" s="77"/>
      <c r="Y1300" s="77"/>
      <c r="Z1300" s="77"/>
    </row>
    <row r="1301" ht="15.75" customHeight="1">
      <c r="A1301" s="8"/>
      <c r="B1301" s="100"/>
      <c r="C1301" s="100"/>
      <c r="D1301" s="100"/>
      <c r="E1301" s="100"/>
      <c r="F1301" s="100"/>
      <c r="G1301" s="100"/>
      <c r="H1301" s="100"/>
      <c r="I1301" s="101" t="s">
        <v>496</v>
      </c>
      <c r="J1301" s="100"/>
      <c r="K1301" s="100"/>
      <c r="L1301" s="101" t="s">
        <v>497</v>
      </c>
      <c r="M1301" s="77"/>
      <c r="N1301" s="77"/>
      <c r="O1301" s="77"/>
      <c r="P1301" s="77"/>
      <c r="Q1301" s="77"/>
      <c r="R1301" s="77"/>
      <c r="S1301" s="77"/>
      <c r="T1301" s="77"/>
      <c r="U1301" s="77"/>
      <c r="V1301" s="77"/>
      <c r="W1301" s="77"/>
      <c r="X1301" s="77"/>
      <c r="Y1301" s="77"/>
      <c r="Z1301" s="77"/>
    </row>
    <row r="1302" ht="15.75" customHeight="1">
      <c r="A1302" s="8"/>
      <c r="B1302" s="100"/>
      <c r="C1302" s="100"/>
      <c r="D1302" s="100"/>
      <c r="E1302" s="100"/>
      <c r="F1302" s="100"/>
      <c r="G1302" s="100"/>
      <c r="H1302" s="100"/>
      <c r="I1302" s="104">
        <f>G1298*A1284</f>
        <v>0</v>
      </c>
      <c r="J1302" s="100"/>
      <c r="K1302" s="100"/>
      <c r="L1302" s="104"/>
      <c r="M1302" s="77"/>
      <c r="N1302" s="77"/>
      <c r="O1302" s="77"/>
      <c r="P1302" s="77"/>
      <c r="Q1302" s="77"/>
      <c r="R1302" s="77"/>
      <c r="S1302" s="77"/>
      <c r="T1302" s="77"/>
      <c r="U1302" s="77"/>
      <c r="V1302" s="77"/>
      <c r="W1302" s="77"/>
      <c r="X1302" s="77"/>
      <c r="Y1302" s="77"/>
      <c r="Z1302" s="77"/>
    </row>
    <row r="1303" ht="15.75" customHeight="1">
      <c r="A1303" s="8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77"/>
      <c r="N1303" s="77"/>
      <c r="O1303" s="77"/>
      <c r="P1303" s="77"/>
      <c r="Q1303" s="77"/>
      <c r="R1303" s="77"/>
      <c r="S1303" s="77"/>
      <c r="T1303" s="77"/>
      <c r="U1303" s="77"/>
      <c r="V1303" s="77"/>
      <c r="W1303" s="77"/>
      <c r="X1303" s="77"/>
      <c r="Y1303" s="77"/>
      <c r="Z1303" s="77"/>
    </row>
    <row r="1304" ht="15.75" customHeight="1">
      <c r="A1304" s="8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77"/>
      <c r="N1304" s="77"/>
      <c r="O1304" s="77"/>
      <c r="P1304" s="77"/>
      <c r="Q1304" s="77"/>
      <c r="R1304" s="77"/>
      <c r="S1304" s="77"/>
      <c r="T1304" s="77"/>
      <c r="U1304" s="77"/>
      <c r="V1304" s="77"/>
      <c r="W1304" s="77"/>
      <c r="X1304" s="77"/>
      <c r="Y1304" s="77"/>
      <c r="Z1304" s="77"/>
    </row>
    <row r="1305" ht="15.75" customHeight="1">
      <c r="A1305" s="78" t="s">
        <v>478</v>
      </c>
      <c r="B1305" s="79" t="s">
        <v>479</v>
      </c>
      <c r="C1305" s="75"/>
      <c r="D1305" s="76"/>
      <c r="E1305" s="80" t="s">
        <v>480</v>
      </c>
      <c r="F1305" s="75"/>
      <c r="G1305" s="76"/>
      <c r="H1305" s="79" t="s">
        <v>481</v>
      </c>
      <c r="I1305" s="75"/>
      <c r="J1305" s="75"/>
      <c r="K1305" s="75"/>
      <c r="L1305" s="76"/>
      <c r="M1305" s="77"/>
      <c r="N1305" s="77"/>
      <c r="O1305" s="77"/>
      <c r="P1305" s="77"/>
      <c r="Q1305" s="77"/>
      <c r="R1305" s="77"/>
      <c r="S1305" s="77"/>
      <c r="T1305" s="77"/>
      <c r="U1305" s="77"/>
      <c r="V1305" s="77"/>
      <c r="W1305" s="77"/>
      <c r="X1305" s="77"/>
      <c r="Y1305" s="77"/>
      <c r="Z1305" s="77"/>
    </row>
    <row r="1306" ht="15.75" customHeight="1">
      <c r="A1306" s="177">
        <v>4.0</v>
      </c>
      <c r="B1306" s="82" t="s">
        <v>482</v>
      </c>
      <c r="C1306" s="82" t="s">
        <v>483</v>
      </c>
      <c r="D1306" s="82" t="s">
        <v>484</v>
      </c>
      <c r="E1306" s="82" t="s">
        <v>485</v>
      </c>
      <c r="F1306" s="82" t="s">
        <v>484</v>
      </c>
      <c r="G1306" s="82" t="s">
        <v>524</v>
      </c>
      <c r="H1306" s="82" t="s">
        <v>486</v>
      </c>
      <c r="I1306" s="82" t="s">
        <v>487</v>
      </c>
      <c r="J1306" s="147" t="s">
        <v>488</v>
      </c>
      <c r="K1306" s="85" t="s">
        <v>489</v>
      </c>
      <c r="L1306" s="85" t="s">
        <v>490</v>
      </c>
      <c r="M1306" s="77"/>
      <c r="N1306" s="77"/>
      <c r="O1306" s="77"/>
      <c r="P1306" s="77"/>
      <c r="Q1306" s="77"/>
      <c r="R1306" s="77"/>
      <c r="S1306" s="77"/>
      <c r="T1306" s="77"/>
      <c r="U1306" s="77"/>
      <c r="V1306" s="77"/>
      <c r="W1306" s="77"/>
      <c r="X1306" s="77"/>
      <c r="Y1306" s="77"/>
      <c r="Z1306" s="77"/>
    </row>
    <row r="1307" ht="15.75" customHeight="1">
      <c r="A1307" s="86" t="s">
        <v>491</v>
      </c>
      <c r="B1307" s="87"/>
      <c r="C1307" s="87"/>
      <c r="D1307" s="87"/>
      <c r="E1307" s="87"/>
      <c r="F1307" s="87"/>
      <c r="G1307" s="87"/>
      <c r="H1307" s="87"/>
      <c r="I1307" s="87"/>
      <c r="J1307" s="115"/>
      <c r="K1307" s="87"/>
      <c r="L1307" s="87"/>
      <c r="M1307" s="77"/>
      <c r="N1307" s="77"/>
      <c r="O1307" s="77"/>
      <c r="P1307" s="77"/>
      <c r="Q1307" s="77"/>
      <c r="R1307" s="77"/>
      <c r="S1307" s="77"/>
      <c r="T1307" s="77"/>
      <c r="U1307" s="77"/>
      <c r="V1307" s="77"/>
      <c r="W1307" s="77"/>
      <c r="X1307" s="77"/>
      <c r="Y1307" s="77"/>
      <c r="Z1307" s="77"/>
    </row>
    <row r="1308" ht="15.75" customHeight="1">
      <c r="A1308" s="2"/>
      <c r="B1308" s="89"/>
      <c r="C1308" s="89"/>
      <c r="D1308" s="18">
        <f t="shared" ref="D1308:D1321" si="343">C1308*B1308</f>
        <v>0</v>
      </c>
      <c r="E1308" s="18">
        <f>B1308*A1306</f>
        <v>0</v>
      </c>
      <c r="F1308" s="18">
        <f t="shared" ref="F1308:F1321" si="344">E1308*C1308</f>
        <v>0</v>
      </c>
      <c r="G1308" s="140">
        <v>0.0</v>
      </c>
      <c r="H1308" s="18"/>
      <c r="I1308" s="89">
        <f t="shared" ref="I1308:I1321" si="345">H1308*E1308</f>
        <v>0</v>
      </c>
      <c r="J1308" s="116"/>
      <c r="K1308" s="3">
        <f t="shared" ref="K1308:K1321" si="346">J1308*I1308</f>
        <v>0</v>
      </c>
      <c r="L1308" s="3"/>
      <c r="M1308" s="77"/>
      <c r="N1308" s="77"/>
      <c r="O1308" s="77"/>
      <c r="P1308" s="77"/>
      <c r="Q1308" s="77"/>
      <c r="R1308" s="77"/>
      <c r="S1308" s="77"/>
      <c r="T1308" s="77"/>
      <c r="U1308" s="77"/>
      <c r="V1308" s="77"/>
      <c r="W1308" s="77"/>
      <c r="X1308" s="77"/>
      <c r="Y1308" s="77"/>
      <c r="Z1308" s="77"/>
    </row>
    <row r="1309" ht="15.75" customHeight="1">
      <c r="A1309" s="2"/>
      <c r="B1309" s="89"/>
      <c r="C1309" s="89"/>
      <c r="D1309" s="18">
        <f t="shared" si="343"/>
        <v>0</v>
      </c>
      <c r="E1309" s="18">
        <f>B1309*A1306</f>
        <v>0</v>
      </c>
      <c r="F1309" s="18">
        <f t="shared" si="344"/>
        <v>0</v>
      </c>
      <c r="G1309" s="87"/>
      <c r="H1309" s="18"/>
      <c r="I1309" s="89">
        <f t="shared" si="345"/>
        <v>0</v>
      </c>
      <c r="J1309" s="116"/>
      <c r="K1309" s="3">
        <f t="shared" si="346"/>
        <v>0</v>
      </c>
      <c r="L1309" s="3"/>
      <c r="M1309" s="77"/>
      <c r="N1309" s="77"/>
      <c r="O1309" s="77"/>
      <c r="P1309" s="77"/>
      <c r="Q1309" s="77"/>
      <c r="R1309" s="77"/>
      <c r="S1309" s="77"/>
      <c r="T1309" s="77"/>
      <c r="U1309" s="77"/>
      <c r="V1309" s="77"/>
      <c r="W1309" s="77"/>
      <c r="X1309" s="77"/>
      <c r="Y1309" s="77"/>
      <c r="Z1309" s="77"/>
    </row>
    <row r="1310" ht="15.75" customHeight="1">
      <c r="A1310" s="2"/>
      <c r="B1310" s="18"/>
      <c r="C1310" s="18"/>
      <c r="D1310" s="18">
        <f t="shared" si="343"/>
        <v>0</v>
      </c>
      <c r="E1310" s="18">
        <f>B1310*A1306</f>
        <v>0</v>
      </c>
      <c r="F1310" s="18">
        <f t="shared" si="344"/>
        <v>0</v>
      </c>
      <c r="G1310" s="148" t="s">
        <v>527</v>
      </c>
      <c r="H1310" s="18"/>
      <c r="I1310" s="89">
        <f t="shared" si="345"/>
        <v>0</v>
      </c>
      <c r="J1310" s="116"/>
      <c r="K1310" s="3">
        <f t="shared" si="346"/>
        <v>0</v>
      </c>
      <c r="L1310" s="3"/>
      <c r="M1310" s="77"/>
      <c r="N1310" s="77"/>
      <c r="O1310" s="77"/>
      <c r="P1310" s="77"/>
      <c r="Q1310" s="77"/>
      <c r="R1310" s="77"/>
      <c r="S1310" s="77"/>
      <c r="T1310" s="77"/>
      <c r="U1310" s="77"/>
      <c r="V1310" s="77"/>
      <c r="W1310" s="77"/>
      <c r="X1310" s="77"/>
      <c r="Y1310" s="77"/>
      <c r="Z1310" s="77"/>
    </row>
    <row r="1311" ht="15.75" customHeight="1">
      <c r="A1311" s="2"/>
      <c r="B1311" s="18"/>
      <c r="C1311" s="18"/>
      <c r="D1311" s="18">
        <f t="shared" si="343"/>
        <v>0</v>
      </c>
      <c r="E1311" s="18">
        <f>B1311*A1306</f>
        <v>0</v>
      </c>
      <c r="F1311" s="18">
        <f t="shared" si="344"/>
        <v>0</v>
      </c>
      <c r="G1311" s="142"/>
      <c r="H1311" s="18"/>
      <c r="I1311" s="89">
        <f t="shared" si="345"/>
        <v>0</v>
      </c>
      <c r="J1311" s="116"/>
      <c r="K1311" s="3">
        <f t="shared" si="346"/>
        <v>0</v>
      </c>
      <c r="L1311" s="3"/>
      <c r="M1311" s="77"/>
      <c r="N1311" s="77"/>
      <c r="O1311" s="77"/>
      <c r="P1311" s="77"/>
      <c r="Q1311" s="77"/>
      <c r="R1311" s="77"/>
      <c r="S1311" s="77"/>
      <c r="T1311" s="77"/>
      <c r="U1311" s="77"/>
      <c r="V1311" s="77"/>
      <c r="W1311" s="77"/>
      <c r="X1311" s="77"/>
      <c r="Y1311" s="77"/>
      <c r="Z1311" s="77"/>
    </row>
    <row r="1312" ht="15.75" customHeight="1">
      <c r="A1312" s="2"/>
      <c r="B1312" s="18"/>
      <c r="C1312" s="18"/>
      <c r="D1312" s="18">
        <f t="shared" si="343"/>
        <v>0</v>
      </c>
      <c r="E1312" s="18">
        <f>B1312*A1306</f>
        <v>0</v>
      </c>
      <c r="F1312" s="18">
        <f t="shared" si="344"/>
        <v>0</v>
      </c>
      <c r="G1312" s="142"/>
      <c r="H1312" s="18"/>
      <c r="I1312" s="89">
        <f t="shared" si="345"/>
        <v>0</v>
      </c>
      <c r="J1312" s="116"/>
      <c r="K1312" s="3">
        <f t="shared" si="346"/>
        <v>0</v>
      </c>
      <c r="L1312" s="3"/>
      <c r="M1312" s="77"/>
      <c r="N1312" s="77"/>
      <c r="O1312" s="77"/>
      <c r="P1312" s="77"/>
      <c r="Q1312" s="77"/>
      <c r="R1312" s="77"/>
      <c r="S1312" s="77"/>
      <c r="T1312" s="77"/>
      <c r="U1312" s="77"/>
      <c r="V1312" s="77"/>
      <c r="W1312" s="77"/>
      <c r="X1312" s="77"/>
      <c r="Y1312" s="77"/>
      <c r="Z1312" s="77"/>
    </row>
    <row r="1313" ht="15.75" customHeight="1">
      <c r="A1313" s="2"/>
      <c r="B1313" s="18"/>
      <c r="C1313" s="18"/>
      <c r="D1313" s="18">
        <f t="shared" si="343"/>
        <v>0</v>
      </c>
      <c r="E1313" s="18">
        <f>B1313*A1306</f>
        <v>0</v>
      </c>
      <c r="F1313" s="18">
        <f t="shared" si="344"/>
        <v>0</v>
      </c>
      <c r="G1313" s="87"/>
      <c r="H1313" s="18"/>
      <c r="I1313" s="89">
        <f t="shared" si="345"/>
        <v>0</v>
      </c>
      <c r="J1313" s="116"/>
      <c r="K1313" s="3">
        <f t="shared" si="346"/>
        <v>0</v>
      </c>
      <c r="L1313" s="3"/>
      <c r="M1313" s="77"/>
      <c r="N1313" s="77"/>
      <c r="O1313" s="77"/>
      <c r="P1313" s="77"/>
      <c r="Q1313" s="77"/>
      <c r="R1313" s="77"/>
      <c r="S1313" s="77"/>
      <c r="T1313" s="77"/>
      <c r="U1313" s="77"/>
      <c r="V1313" s="77"/>
      <c r="W1313" s="77"/>
      <c r="X1313" s="77"/>
      <c r="Y1313" s="77"/>
      <c r="Z1313" s="77"/>
    </row>
    <row r="1314" ht="15.75" customHeight="1">
      <c r="A1314" s="2"/>
      <c r="B1314" s="18"/>
      <c r="C1314" s="18"/>
      <c r="D1314" s="18">
        <f t="shared" si="343"/>
        <v>0</v>
      </c>
      <c r="E1314" s="18">
        <f>B1314*A1306</f>
        <v>0</v>
      </c>
      <c r="F1314" s="18">
        <f t="shared" si="344"/>
        <v>0</v>
      </c>
      <c r="G1314" s="59"/>
      <c r="H1314" s="18"/>
      <c r="I1314" s="89">
        <f t="shared" si="345"/>
        <v>0</v>
      </c>
      <c r="J1314" s="116"/>
      <c r="K1314" s="3">
        <f t="shared" si="346"/>
        <v>0</v>
      </c>
      <c r="L1314" s="3"/>
      <c r="M1314" s="77"/>
      <c r="N1314" s="77"/>
      <c r="O1314" s="77"/>
      <c r="P1314" s="77"/>
      <c r="Q1314" s="77"/>
      <c r="R1314" s="77"/>
      <c r="S1314" s="77"/>
      <c r="T1314" s="77"/>
      <c r="U1314" s="77"/>
      <c r="V1314" s="77"/>
      <c r="W1314" s="77"/>
      <c r="X1314" s="77"/>
      <c r="Y1314" s="77"/>
      <c r="Z1314" s="77"/>
    </row>
    <row r="1315" ht="15.75" customHeight="1">
      <c r="A1315" s="2"/>
      <c r="B1315" s="89"/>
      <c r="C1315" s="89"/>
      <c r="D1315" s="18">
        <f t="shared" si="343"/>
        <v>0</v>
      </c>
      <c r="E1315" s="18">
        <f>B1315*A1306</f>
        <v>0</v>
      </c>
      <c r="F1315" s="18">
        <f t="shared" si="344"/>
        <v>0</v>
      </c>
      <c r="G1315" s="148" t="s">
        <v>528</v>
      </c>
      <c r="H1315" s="18"/>
      <c r="I1315" s="89">
        <f t="shared" si="345"/>
        <v>0</v>
      </c>
      <c r="J1315" s="116"/>
      <c r="K1315" s="3">
        <f t="shared" si="346"/>
        <v>0</v>
      </c>
      <c r="L1315" s="3"/>
      <c r="M1315" s="77"/>
      <c r="N1315" s="77"/>
      <c r="O1315" s="77"/>
      <c r="P1315" s="77"/>
      <c r="Q1315" s="77"/>
      <c r="R1315" s="77"/>
      <c r="S1315" s="77"/>
      <c r="T1315" s="77"/>
      <c r="U1315" s="77"/>
      <c r="V1315" s="77"/>
      <c r="W1315" s="77"/>
      <c r="X1315" s="77"/>
      <c r="Y1315" s="77"/>
      <c r="Z1315" s="77"/>
    </row>
    <row r="1316" ht="15.75" customHeight="1">
      <c r="A1316" s="2"/>
      <c r="B1316" s="89"/>
      <c r="C1316" s="89"/>
      <c r="D1316" s="18">
        <f t="shared" si="343"/>
        <v>0</v>
      </c>
      <c r="E1316" s="18">
        <f>B1316*A1306</f>
        <v>0</v>
      </c>
      <c r="F1316" s="18">
        <f t="shared" si="344"/>
        <v>0</v>
      </c>
      <c r="G1316" s="142"/>
      <c r="H1316" s="18"/>
      <c r="I1316" s="89">
        <f t="shared" si="345"/>
        <v>0</v>
      </c>
      <c r="J1316" s="116"/>
      <c r="K1316" s="3">
        <f t="shared" si="346"/>
        <v>0</v>
      </c>
      <c r="L1316" s="3"/>
      <c r="M1316" s="77"/>
      <c r="N1316" s="77"/>
      <c r="O1316" s="77"/>
      <c r="P1316" s="77"/>
      <c r="Q1316" s="77"/>
      <c r="R1316" s="77"/>
      <c r="S1316" s="77"/>
      <c r="T1316" s="77"/>
      <c r="U1316" s="77"/>
      <c r="V1316" s="77"/>
      <c r="W1316" s="77"/>
      <c r="X1316" s="77"/>
      <c r="Y1316" s="77"/>
      <c r="Z1316" s="77"/>
    </row>
    <row r="1317" ht="15.75" customHeight="1">
      <c r="A1317" s="1"/>
      <c r="B1317" s="89"/>
      <c r="C1317" s="89"/>
      <c r="D1317" s="18">
        <f t="shared" si="343"/>
        <v>0</v>
      </c>
      <c r="E1317" s="18">
        <f>B1317*A1306</f>
        <v>0</v>
      </c>
      <c r="F1317" s="18">
        <f t="shared" si="344"/>
        <v>0</v>
      </c>
      <c r="G1317" s="142"/>
      <c r="H1317" s="18"/>
      <c r="I1317" s="89">
        <f t="shared" si="345"/>
        <v>0</v>
      </c>
      <c r="J1317" s="116"/>
      <c r="K1317" s="3">
        <f t="shared" si="346"/>
        <v>0</v>
      </c>
      <c r="L1317" s="3"/>
      <c r="M1317" s="77"/>
      <c r="N1317" s="77"/>
      <c r="O1317" s="77"/>
      <c r="P1317" s="77"/>
      <c r="Q1317" s="77"/>
      <c r="R1317" s="77"/>
      <c r="S1317" s="77"/>
      <c r="T1317" s="77"/>
      <c r="U1317" s="77"/>
      <c r="V1317" s="77"/>
      <c r="W1317" s="77"/>
      <c r="X1317" s="77"/>
      <c r="Y1317" s="77"/>
      <c r="Z1317" s="77"/>
    </row>
    <row r="1318" ht="15.75" customHeight="1">
      <c r="A1318" s="1"/>
      <c r="B1318" s="89"/>
      <c r="C1318" s="89"/>
      <c r="D1318" s="18">
        <f t="shared" si="343"/>
        <v>0</v>
      </c>
      <c r="E1318" s="18">
        <f>B1318*A1306</f>
        <v>0</v>
      </c>
      <c r="F1318" s="18">
        <f t="shared" si="344"/>
        <v>0</v>
      </c>
      <c r="G1318" s="142"/>
      <c r="H1318" s="18"/>
      <c r="I1318" s="89">
        <f t="shared" si="345"/>
        <v>0</v>
      </c>
      <c r="J1318" s="116"/>
      <c r="K1318" s="3">
        <f t="shared" si="346"/>
        <v>0</v>
      </c>
      <c r="L1318" s="3"/>
      <c r="M1318" s="77"/>
      <c r="N1318" s="77"/>
      <c r="O1318" s="77"/>
      <c r="P1318" s="77"/>
      <c r="Q1318" s="77"/>
      <c r="R1318" s="77"/>
      <c r="S1318" s="77"/>
      <c r="T1318" s="77"/>
      <c r="U1318" s="77"/>
      <c r="V1318" s="77"/>
      <c r="W1318" s="77"/>
      <c r="X1318" s="77"/>
      <c r="Y1318" s="77"/>
      <c r="Z1318" s="77"/>
    </row>
    <row r="1319" ht="15.75" customHeight="1">
      <c r="A1319" s="31"/>
      <c r="B1319" s="89"/>
      <c r="C1319" s="89"/>
      <c r="D1319" s="95">
        <f t="shared" si="343"/>
        <v>0</v>
      </c>
      <c r="E1319" s="95">
        <f>B1319*A1306</f>
        <v>0</v>
      </c>
      <c r="F1319" s="18">
        <f t="shared" si="344"/>
        <v>0</v>
      </c>
      <c r="G1319" s="87"/>
      <c r="H1319" s="18"/>
      <c r="I1319" s="89">
        <f t="shared" si="345"/>
        <v>0</v>
      </c>
      <c r="J1319" s="118"/>
      <c r="K1319" s="3">
        <f t="shared" si="346"/>
        <v>0</v>
      </c>
      <c r="L1319" s="3"/>
      <c r="M1319" s="77"/>
      <c r="N1319" s="77"/>
      <c r="O1319" s="77"/>
      <c r="P1319" s="77"/>
      <c r="Q1319" s="77"/>
      <c r="R1319" s="77"/>
      <c r="S1319" s="77"/>
      <c r="T1319" s="77"/>
      <c r="U1319" s="77"/>
      <c r="V1319" s="77"/>
      <c r="W1319" s="77"/>
      <c r="X1319" s="77"/>
      <c r="Y1319" s="77"/>
      <c r="Z1319" s="77"/>
    </row>
    <row r="1320" ht="15.75" customHeight="1">
      <c r="A1320" s="31"/>
      <c r="B1320" s="89"/>
      <c r="C1320" s="89"/>
      <c r="D1320" s="18">
        <f t="shared" si="343"/>
        <v>0</v>
      </c>
      <c r="E1320" s="18">
        <f>B1320*A1306</f>
        <v>0</v>
      </c>
      <c r="F1320" s="18">
        <f t="shared" si="344"/>
        <v>0</v>
      </c>
      <c r="G1320" s="143">
        <f>F1322/A1306</f>
        <v>0</v>
      </c>
      <c r="H1320" s="18"/>
      <c r="I1320" s="89">
        <f t="shared" si="345"/>
        <v>0</v>
      </c>
      <c r="J1320" s="3"/>
      <c r="K1320" s="3">
        <f t="shared" si="346"/>
        <v>0</v>
      </c>
      <c r="L1320" s="3"/>
      <c r="M1320" s="77"/>
      <c r="N1320" s="77"/>
      <c r="O1320" s="77"/>
      <c r="P1320" s="77"/>
      <c r="Q1320" s="77"/>
      <c r="R1320" s="77"/>
      <c r="S1320" s="77"/>
      <c r="T1320" s="77"/>
      <c r="U1320" s="77"/>
      <c r="V1320" s="77"/>
      <c r="W1320" s="77"/>
      <c r="X1320" s="77"/>
      <c r="Y1320" s="77"/>
      <c r="Z1320" s="77"/>
    </row>
    <row r="1321" ht="15.75" customHeight="1">
      <c r="A1321" s="31"/>
      <c r="B1321" s="89"/>
      <c r="C1321" s="89"/>
      <c r="D1321" s="18">
        <f t="shared" si="343"/>
        <v>0</v>
      </c>
      <c r="E1321" s="18">
        <f>B1321*A1306</f>
        <v>0</v>
      </c>
      <c r="F1321" s="18">
        <f t="shared" si="344"/>
        <v>0</v>
      </c>
      <c r="G1321" s="142"/>
      <c r="H1321" s="18"/>
      <c r="I1321" s="89">
        <f t="shared" si="345"/>
        <v>0</v>
      </c>
      <c r="J1321" s="3"/>
      <c r="K1321" s="3">
        <f t="shared" si="346"/>
        <v>0</v>
      </c>
      <c r="L1321" s="3"/>
      <c r="M1321" s="77"/>
      <c r="N1321" s="77"/>
      <c r="O1321" s="77"/>
      <c r="P1321" s="77"/>
      <c r="Q1321" s="77"/>
      <c r="R1321" s="77"/>
      <c r="S1321" s="77"/>
      <c r="T1321" s="77"/>
      <c r="U1321" s="77"/>
      <c r="V1321" s="77"/>
      <c r="W1321" s="77"/>
      <c r="X1321" s="77"/>
      <c r="Y1321" s="77"/>
      <c r="Z1321" s="77"/>
    </row>
    <row r="1322" ht="15.75" customHeight="1">
      <c r="A1322" s="4" t="s">
        <v>495</v>
      </c>
      <c r="B1322" s="97">
        <f>SUM(B1308:B1321)</f>
        <v>0</v>
      </c>
      <c r="C1322" s="96"/>
      <c r="D1322" s="97">
        <f t="shared" ref="D1322:F1322" si="347">SUM(D1308:D1321)</f>
        <v>0</v>
      </c>
      <c r="E1322" s="97">
        <f t="shared" si="347"/>
        <v>0</v>
      </c>
      <c r="F1322" s="97">
        <f t="shared" si="347"/>
        <v>0</v>
      </c>
      <c r="G1322" s="87"/>
      <c r="H1322" s="96"/>
      <c r="I1322" s="97">
        <f t="shared" ref="I1322:L1322" si="348">SUM(I1308:I1321)</f>
        <v>0</v>
      </c>
      <c r="J1322" s="98">
        <f t="shared" si="348"/>
        <v>0</v>
      </c>
      <c r="K1322" s="98">
        <f t="shared" si="348"/>
        <v>0</v>
      </c>
      <c r="L1322" s="98">
        <f t="shared" si="348"/>
        <v>0</v>
      </c>
      <c r="M1322" s="77"/>
      <c r="N1322" s="77"/>
      <c r="O1322" s="77"/>
      <c r="P1322" s="77"/>
      <c r="Q1322" s="77"/>
      <c r="R1322" s="77"/>
      <c r="S1322" s="77"/>
      <c r="T1322" s="77"/>
      <c r="U1322" s="77"/>
      <c r="V1322" s="77"/>
      <c r="W1322" s="77"/>
      <c r="X1322" s="77"/>
      <c r="Y1322" s="77"/>
      <c r="Z1322" s="77"/>
    </row>
    <row r="1323" ht="15.75" customHeight="1">
      <c r="A1323" s="8"/>
      <c r="B1323" s="100"/>
      <c r="C1323" s="100"/>
      <c r="D1323" s="100"/>
      <c r="E1323" s="100"/>
      <c r="F1323" s="100"/>
      <c r="G1323" s="100"/>
      <c r="H1323" s="100"/>
      <c r="I1323" s="101" t="s">
        <v>496</v>
      </c>
      <c r="J1323" s="100"/>
      <c r="K1323" s="100"/>
      <c r="L1323" s="101" t="s">
        <v>497</v>
      </c>
      <c r="M1323" s="77"/>
      <c r="N1323" s="77"/>
      <c r="O1323" s="77"/>
      <c r="P1323" s="77"/>
      <c r="Q1323" s="77"/>
      <c r="R1323" s="77"/>
      <c r="S1323" s="77"/>
      <c r="T1323" s="77"/>
      <c r="U1323" s="77"/>
      <c r="V1323" s="77"/>
      <c r="W1323" s="77"/>
      <c r="X1323" s="77"/>
      <c r="Y1323" s="77"/>
      <c r="Z1323" s="77"/>
    </row>
    <row r="1324" ht="15.75" customHeight="1">
      <c r="A1324" s="8"/>
      <c r="B1324" s="100"/>
      <c r="C1324" s="100"/>
      <c r="D1324" s="100"/>
      <c r="E1324" s="100"/>
      <c r="F1324" s="100"/>
      <c r="G1324" s="100"/>
      <c r="H1324" s="100"/>
      <c r="I1324" s="104">
        <f>G1320*A1306</f>
        <v>0</v>
      </c>
      <c r="J1324" s="100"/>
      <c r="K1324" s="100"/>
      <c r="L1324" s="104"/>
      <c r="M1324" s="77"/>
      <c r="N1324" s="77"/>
      <c r="O1324" s="77"/>
      <c r="P1324" s="77"/>
      <c r="Q1324" s="77"/>
      <c r="R1324" s="77"/>
      <c r="S1324" s="77"/>
      <c r="T1324" s="77"/>
      <c r="U1324" s="77"/>
      <c r="V1324" s="77"/>
      <c r="W1324" s="77"/>
      <c r="X1324" s="77"/>
      <c r="Y1324" s="77"/>
      <c r="Z1324" s="77"/>
    </row>
    <row r="1325" ht="15.75" customHeight="1">
      <c r="A1325" s="8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77"/>
      <c r="N1325" s="77"/>
      <c r="O1325" s="77"/>
      <c r="P1325" s="77"/>
      <c r="Q1325" s="77"/>
      <c r="R1325" s="77"/>
      <c r="S1325" s="77"/>
      <c r="T1325" s="77"/>
      <c r="U1325" s="77"/>
      <c r="V1325" s="77"/>
      <c r="W1325" s="77"/>
      <c r="X1325" s="77"/>
      <c r="Y1325" s="77"/>
      <c r="Z1325" s="77"/>
    </row>
    <row r="1326" ht="15.75" customHeight="1">
      <c r="A1326" s="8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77"/>
      <c r="N1326" s="77"/>
      <c r="O1326" s="77"/>
      <c r="P1326" s="77"/>
      <c r="Q1326" s="77"/>
      <c r="R1326" s="77"/>
      <c r="S1326" s="77"/>
      <c r="T1326" s="77"/>
      <c r="U1326" s="77"/>
      <c r="V1326" s="77"/>
      <c r="W1326" s="77"/>
      <c r="X1326" s="77"/>
      <c r="Y1326" s="77"/>
      <c r="Z1326" s="77"/>
    </row>
    <row r="1327" ht="15.75" customHeight="1">
      <c r="A1327" s="66"/>
      <c r="B1327" s="75"/>
      <c r="C1327" s="75"/>
      <c r="D1327" s="75"/>
      <c r="E1327" s="75"/>
      <c r="F1327" s="75"/>
      <c r="G1327" s="75"/>
      <c r="H1327" s="75"/>
      <c r="I1327" s="75"/>
      <c r="J1327" s="75"/>
      <c r="K1327" s="75"/>
      <c r="L1327" s="76"/>
      <c r="M1327" s="77"/>
      <c r="N1327" s="77"/>
      <c r="O1327" s="77"/>
      <c r="P1327" s="77"/>
      <c r="Q1327" s="77"/>
      <c r="R1327" s="77"/>
      <c r="S1327" s="77"/>
      <c r="T1327" s="77"/>
      <c r="U1327" s="77"/>
      <c r="V1327" s="77"/>
      <c r="W1327" s="77"/>
      <c r="X1327" s="77"/>
      <c r="Y1327" s="77"/>
      <c r="Z1327" s="77"/>
    </row>
    <row r="1328" ht="15.75" customHeight="1">
      <c r="A1328" s="78" t="s">
        <v>478</v>
      </c>
      <c r="B1328" s="79" t="s">
        <v>479</v>
      </c>
      <c r="C1328" s="75"/>
      <c r="D1328" s="76"/>
      <c r="E1328" s="80" t="s">
        <v>480</v>
      </c>
      <c r="F1328" s="75"/>
      <c r="G1328" s="76"/>
      <c r="H1328" s="79" t="s">
        <v>481</v>
      </c>
      <c r="I1328" s="75"/>
      <c r="J1328" s="75"/>
      <c r="K1328" s="75"/>
      <c r="L1328" s="76"/>
      <c r="M1328" s="77"/>
      <c r="N1328" s="77"/>
      <c r="O1328" s="77"/>
      <c r="P1328" s="77"/>
      <c r="Q1328" s="77"/>
      <c r="R1328" s="77"/>
      <c r="S1328" s="77"/>
      <c r="T1328" s="77"/>
      <c r="U1328" s="77"/>
      <c r="V1328" s="77"/>
      <c r="W1328" s="77"/>
      <c r="X1328" s="77"/>
      <c r="Y1328" s="77"/>
      <c r="Z1328" s="77"/>
    </row>
    <row r="1329" ht="15.75" customHeight="1">
      <c r="A1329" s="177">
        <v>4.0</v>
      </c>
      <c r="B1329" s="82" t="s">
        <v>482</v>
      </c>
      <c r="C1329" s="82" t="s">
        <v>483</v>
      </c>
      <c r="D1329" s="82" t="s">
        <v>484</v>
      </c>
      <c r="E1329" s="82" t="s">
        <v>485</v>
      </c>
      <c r="F1329" s="82" t="s">
        <v>484</v>
      </c>
      <c r="G1329" s="82" t="s">
        <v>524</v>
      </c>
      <c r="H1329" s="82" t="s">
        <v>486</v>
      </c>
      <c r="I1329" s="82" t="s">
        <v>487</v>
      </c>
      <c r="J1329" s="147" t="s">
        <v>488</v>
      </c>
      <c r="K1329" s="85" t="s">
        <v>489</v>
      </c>
      <c r="L1329" s="85" t="s">
        <v>490</v>
      </c>
      <c r="M1329" s="77"/>
      <c r="N1329" s="77"/>
      <c r="O1329" s="77"/>
      <c r="P1329" s="77"/>
      <c r="Q1329" s="77"/>
      <c r="R1329" s="77"/>
      <c r="S1329" s="77"/>
      <c r="T1329" s="77"/>
      <c r="U1329" s="77"/>
      <c r="V1329" s="77"/>
      <c r="W1329" s="77"/>
      <c r="X1329" s="77"/>
      <c r="Y1329" s="77"/>
      <c r="Z1329" s="77"/>
    </row>
    <row r="1330" ht="15.75" customHeight="1">
      <c r="A1330" s="86" t="s">
        <v>491</v>
      </c>
      <c r="B1330" s="87"/>
      <c r="C1330" s="87"/>
      <c r="D1330" s="87"/>
      <c r="E1330" s="87"/>
      <c r="F1330" s="87"/>
      <c r="G1330" s="87"/>
      <c r="H1330" s="87"/>
      <c r="I1330" s="87"/>
      <c r="J1330" s="115"/>
      <c r="K1330" s="87"/>
      <c r="L1330" s="87"/>
      <c r="M1330" s="77"/>
      <c r="N1330" s="77"/>
      <c r="O1330" s="77"/>
      <c r="P1330" s="77"/>
      <c r="Q1330" s="77"/>
      <c r="R1330" s="77"/>
      <c r="S1330" s="77"/>
      <c r="T1330" s="77"/>
      <c r="U1330" s="77"/>
      <c r="V1330" s="77"/>
      <c r="W1330" s="77"/>
      <c r="X1330" s="77"/>
      <c r="Y1330" s="77"/>
      <c r="Z1330" s="77"/>
    </row>
    <row r="1331" ht="15.75" customHeight="1">
      <c r="A1331" s="2"/>
      <c r="B1331" s="89"/>
      <c r="C1331" s="89"/>
      <c r="D1331" s="18">
        <f t="shared" ref="D1331:D1344" si="349">C1331*B1331</f>
        <v>0</v>
      </c>
      <c r="E1331" s="18">
        <f>B1331*A1329</f>
        <v>0</v>
      </c>
      <c r="F1331" s="18">
        <f t="shared" ref="F1331:F1344" si="350">E1331*C1331</f>
        <v>0</v>
      </c>
      <c r="G1331" s="140">
        <v>0.0</v>
      </c>
      <c r="H1331" s="18"/>
      <c r="I1331" s="89">
        <f t="shared" ref="I1331:I1344" si="351">H1331*E1331</f>
        <v>0</v>
      </c>
      <c r="J1331" s="116"/>
      <c r="K1331" s="3">
        <f t="shared" ref="K1331:K1344" si="352">J1331*I1331</f>
        <v>0</v>
      </c>
      <c r="L1331" s="3"/>
      <c r="M1331" s="77"/>
      <c r="N1331" s="77"/>
      <c r="O1331" s="77"/>
      <c r="P1331" s="77"/>
      <c r="Q1331" s="77"/>
      <c r="R1331" s="77"/>
      <c r="S1331" s="77"/>
      <c r="T1331" s="77"/>
      <c r="U1331" s="77"/>
      <c r="V1331" s="77"/>
      <c r="W1331" s="77"/>
      <c r="X1331" s="77"/>
      <c r="Y1331" s="77"/>
      <c r="Z1331" s="77"/>
    </row>
    <row r="1332" ht="15.75" customHeight="1">
      <c r="A1332" s="2"/>
      <c r="B1332" s="89"/>
      <c r="C1332" s="89"/>
      <c r="D1332" s="18">
        <f t="shared" si="349"/>
        <v>0</v>
      </c>
      <c r="E1332" s="18">
        <f>B1332*A1329</f>
        <v>0</v>
      </c>
      <c r="F1332" s="18">
        <f t="shared" si="350"/>
        <v>0</v>
      </c>
      <c r="G1332" s="87"/>
      <c r="H1332" s="18"/>
      <c r="I1332" s="89">
        <f t="shared" si="351"/>
        <v>0</v>
      </c>
      <c r="J1332" s="116"/>
      <c r="K1332" s="3">
        <f t="shared" si="352"/>
        <v>0</v>
      </c>
      <c r="L1332" s="3"/>
      <c r="M1332" s="77"/>
      <c r="N1332" s="77"/>
      <c r="O1332" s="77"/>
      <c r="P1332" s="77"/>
      <c r="Q1332" s="77"/>
      <c r="R1332" s="77"/>
      <c r="S1332" s="77"/>
      <c r="T1332" s="77"/>
      <c r="U1332" s="77"/>
      <c r="V1332" s="77"/>
      <c r="W1332" s="77"/>
      <c r="X1332" s="77"/>
      <c r="Y1332" s="77"/>
      <c r="Z1332" s="77"/>
    </row>
    <row r="1333" ht="15.75" customHeight="1">
      <c r="A1333" s="2"/>
      <c r="B1333" s="18"/>
      <c r="C1333" s="18"/>
      <c r="D1333" s="18">
        <f t="shared" si="349"/>
        <v>0</v>
      </c>
      <c r="E1333" s="18">
        <f>B1333*A1329</f>
        <v>0</v>
      </c>
      <c r="F1333" s="18">
        <f t="shared" si="350"/>
        <v>0</v>
      </c>
      <c r="G1333" s="148" t="s">
        <v>527</v>
      </c>
      <c r="H1333" s="18"/>
      <c r="I1333" s="89">
        <f t="shared" si="351"/>
        <v>0</v>
      </c>
      <c r="J1333" s="116"/>
      <c r="K1333" s="3">
        <f t="shared" si="352"/>
        <v>0</v>
      </c>
      <c r="L1333" s="3"/>
      <c r="M1333" s="77"/>
      <c r="N1333" s="77"/>
      <c r="O1333" s="77"/>
      <c r="P1333" s="77"/>
      <c r="Q1333" s="77"/>
      <c r="R1333" s="77"/>
      <c r="S1333" s="77"/>
      <c r="T1333" s="77"/>
      <c r="U1333" s="77"/>
      <c r="V1333" s="77"/>
      <c r="W1333" s="77"/>
      <c r="X1333" s="77"/>
      <c r="Y1333" s="77"/>
      <c r="Z1333" s="77"/>
    </row>
    <row r="1334" ht="15.75" customHeight="1">
      <c r="A1334" s="2"/>
      <c r="B1334" s="18"/>
      <c r="C1334" s="18"/>
      <c r="D1334" s="18">
        <f t="shared" si="349"/>
        <v>0</v>
      </c>
      <c r="E1334" s="18">
        <f>B1334*A1329</f>
        <v>0</v>
      </c>
      <c r="F1334" s="18">
        <f t="shared" si="350"/>
        <v>0</v>
      </c>
      <c r="G1334" s="142"/>
      <c r="H1334" s="18"/>
      <c r="I1334" s="89">
        <f t="shared" si="351"/>
        <v>0</v>
      </c>
      <c r="J1334" s="116"/>
      <c r="K1334" s="3">
        <f t="shared" si="352"/>
        <v>0</v>
      </c>
      <c r="L1334" s="3"/>
      <c r="M1334" s="77"/>
      <c r="N1334" s="77"/>
      <c r="O1334" s="77"/>
      <c r="P1334" s="77"/>
      <c r="Q1334" s="77"/>
      <c r="R1334" s="77"/>
      <c r="S1334" s="77"/>
      <c r="T1334" s="77"/>
      <c r="U1334" s="77"/>
      <c r="V1334" s="77"/>
      <c r="W1334" s="77"/>
      <c r="X1334" s="77"/>
      <c r="Y1334" s="77"/>
      <c r="Z1334" s="77"/>
    </row>
    <row r="1335" ht="15.75" customHeight="1">
      <c r="A1335" s="2"/>
      <c r="B1335" s="18"/>
      <c r="C1335" s="18"/>
      <c r="D1335" s="18">
        <f t="shared" si="349"/>
        <v>0</v>
      </c>
      <c r="E1335" s="18">
        <f>B1335*A1329</f>
        <v>0</v>
      </c>
      <c r="F1335" s="18">
        <f t="shared" si="350"/>
        <v>0</v>
      </c>
      <c r="G1335" s="142"/>
      <c r="H1335" s="18"/>
      <c r="I1335" s="89">
        <f t="shared" si="351"/>
        <v>0</v>
      </c>
      <c r="J1335" s="116"/>
      <c r="K1335" s="3">
        <f t="shared" si="352"/>
        <v>0</v>
      </c>
      <c r="L1335" s="3"/>
      <c r="M1335" s="77"/>
      <c r="N1335" s="77"/>
      <c r="O1335" s="77"/>
      <c r="P1335" s="77"/>
      <c r="Q1335" s="77"/>
      <c r="R1335" s="77"/>
      <c r="S1335" s="77"/>
      <c r="T1335" s="77"/>
      <c r="U1335" s="77"/>
      <c r="V1335" s="77"/>
      <c r="W1335" s="77"/>
      <c r="X1335" s="77"/>
      <c r="Y1335" s="77"/>
      <c r="Z1335" s="77"/>
    </row>
    <row r="1336" ht="15.75" customHeight="1">
      <c r="A1336" s="2"/>
      <c r="B1336" s="18"/>
      <c r="C1336" s="18"/>
      <c r="D1336" s="18">
        <f t="shared" si="349"/>
        <v>0</v>
      </c>
      <c r="E1336" s="18">
        <f>B1336*A1329</f>
        <v>0</v>
      </c>
      <c r="F1336" s="18">
        <f t="shared" si="350"/>
        <v>0</v>
      </c>
      <c r="G1336" s="87"/>
      <c r="H1336" s="18"/>
      <c r="I1336" s="89">
        <f t="shared" si="351"/>
        <v>0</v>
      </c>
      <c r="J1336" s="116"/>
      <c r="K1336" s="3">
        <f t="shared" si="352"/>
        <v>0</v>
      </c>
      <c r="L1336" s="3"/>
      <c r="M1336" s="77"/>
      <c r="N1336" s="77"/>
      <c r="O1336" s="77"/>
      <c r="P1336" s="77"/>
      <c r="Q1336" s="77"/>
      <c r="R1336" s="77"/>
      <c r="S1336" s="77"/>
      <c r="T1336" s="77"/>
      <c r="U1336" s="77"/>
      <c r="V1336" s="77"/>
      <c r="W1336" s="77"/>
      <c r="X1336" s="77"/>
      <c r="Y1336" s="77"/>
      <c r="Z1336" s="77"/>
    </row>
    <row r="1337" ht="15.75" customHeight="1">
      <c r="A1337" s="2"/>
      <c r="B1337" s="18"/>
      <c r="C1337" s="18"/>
      <c r="D1337" s="18">
        <f t="shared" si="349"/>
        <v>0</v>
      </c>
      <c r="E1337" s="18">
        <f>B1337*A1329</f>
        <v>0</v>
      </c>
      <c r="F1337" s="18">
        <f t="shared" si="350"/>
        <v>0</v>
      </c>
      <c r="G1337" s="59"/>
      <c r="H1337" s="18"/>
      <c r="I1337" s="89">
        <f t="shared" si="351"/>
        <v>0</v>
      </c>
      <c r="J1337" s="116"/>
      <c r="K1337" s="3">
        <f t="shared" si="352"/>
        <v>0</v>
      </c>
      <c r="L1337" s="3"/>
      <c r="M1337" s="77"/>
      <c r="N1337" s="77"/>
      <c r="O1337" s="77"/>
      <c r="P1337" s="77"/>
      <c r="Q1337" s="77"/>
      <c r="R1337" s="77"/>
      <c r="S1337" s="77"/>
      <c r="T1337" s="77"/>
      <c r="U1337" s="77"/>
      <c r="V1337" s="77"/>
      <c r="W1337" s="77"/>
      <c r="X1337" s="77"/>
      <c r="Y1337" s="77"/>
      <c r="Z1337" s="77"/>
    </row>
    <row r="1338" ht="15.75" customHeight="1">
      <c r="A1338" s="2"/>
      <c r="B1338" s="89"/>
      <c r="C1338" s="89"/>
      <c r="D1338" s="18">
        <f t="shared" si="349"/>
        <v>0</v>
      </c>
      <c r="E1338" s="18">
        <f>B1338*A1329</f>
        <v>0</v>
      </c>
      <c r="F1338" s="18">
        <f t="shared" si="350"/>
        <v>0</v>
      </c>
      <c r="G1338" s="148" t="s">
        <v>528</v>
      </c>
      <c r="H1338" s="18"/>
      <c r="I1338" s="89">
        <f t="shared" si="351"/>
        <v>0</v>
      </c>
      <c r="J1338" s="116"/>
      <c r="K1338" s="3">
        <f t="shared" si="352"/>
        <v>0</v>
      </c>
      <c r="L1338" s="3"/>
      <c r="M1338" s="77"/>
      <c r="N1338" s="77"/>
      <c r="O1338" s="77"/>
      <c r="P1338" s="77"/>
      <c r="Q1338" s="77"/>
      <c r="R1338" s="77"/>
      <c r="S1338" s="77"/>
      <c r="T1338" s="77"/>
      <c r="U1338" s="77"/>
      <c r="V1338" s="77"/>
      <c r="W1338" s="77"/>
      <c r="X1338" s="77"/>
      <c r="Y1338" s="77"/>
      <c r="Z1338" s="77"/>
    </row>
    <row r="1339" ht="15.75" customHeight="1">
      <c r="A1339" s="2"/>
      <c r="B1339" s="89"/>
      <c r="C1339" s="89"/>
      <c r="D1339" s="18">
        <f t="shared" si="349"/>
        <v>0</v>
      </c>
      <c r="E1339" s="18">
        <f>B1339*A1329</f>
        <v>0</v>
      </c>
      <c r="F1339" s="18">
        <f t="shared" si="350"/>
        <v>0</v>
      </c>
      <c r="G1339" s="142"/>
      <c r="H1339" s="18"/>
      <c r="I1339" s="89">
        <f t="shared" si="351"/>
        <v>0</v>
      </c>
      <c r="J1339" s="116"/>
      <c r="K1339" s="3">
        <f t="shared" si="352"/>
        <v>0</v>
      </c>
      <c r="L1339" s="3"/>
      <c r="M1339" s="77"/>
      <c r="N1339" s="77"/>
      <c r="O1339" s="77"/>
      <c r="P1339" s="77"/>
      <c r="Q1339" s="77"/>
      <c r="R1339" s="77"/>
      <c r="S1339" s="77"/>
      <c r="T1339" s="77"/>
      <c r="U1339" s="77"/>
      <c r="V1339" s="77"/>
      <c r="W1339" s="77"/>
      <c r="X1339" s="77"/>
      <c r="Y1339" s="77"/>
      <c r="Z1339" s="77"/>
    </row>
    <row r="1340" ht="15.75" customHeight="1">
      <c r="A1340" s="1"/>
      <c r="B1340" s="89"/>
      <c r="C1340" s="89"/>
      <c r="D1340" s="18">
        <f t="shared" si="349"/>
        <v>0</v>
      </c>
      <c r="E1340" s="18">
        <f>B1340*A1329</f>
        <v>0</v>
      </c>
      <c r="F1340" s="18">
        <f t="shared" si="350"/>
        <v>0</v>
      </c>
      <c r="G1340" s="142"/>
      <c r="H1340" s="18"/>
      <c r="I1340" s="89">
        <f t="shared" si="351"/>
        <v>0</v>
      </c>
      <c r="J1340" s="116"/>
      <c r="K1340" s="3">
        <f t="shared" si="352"/>
        <v>0</v>
      </c>
      <c r="L1340" s="3"/>
      <c r="M1340" s="77"/>
      <c r="N1340" s="77"/>
      <c r="O1340" s="77"/>
      <c r="P1340" s="77"/>
      <c r="Q1340" s="77"/>
      <c r="R1340" s="77"/>
      <c r="S1340" s="77"/>
      <c r="T1340" s="77"/>
      <c r="U1340" s="77"/>
      <c r="V1340" s="77"/>
      <c r="W1340" s="77"/>
      <c r="X1340" s="77"/>
      <c r="Y1340" s="77"/>
      <c r="Z1340" s="77"/>
    </row>
    <row r="1341" ht="15.75" customHeight="1">
      <c r="A1341" s="1"/>
      <c r="B1341" s="89"/>
      <c r="C1341" s="89"/>
      <c r="D1341" s="18">
        <f t="shared" si="349"/>
        <v>0</v>
      </c>
      <c r="E1341" s="18">
        <f>B1341*A1329</f>
        <v>0</v>
      </c>
      <c r="F1341" s="18">
        <f t="shared" si="350"/>
        <v>0</v>
      </c>
      <c r="G1341" s="142"/>
      <c r="H1341" s="18"/>
      <c r="I1341" s="89">
        <f t="shared" si="351"/>
        <v>0</v>
      </c>
      <c r="J1341" s="116"/>
      <c r="K1341" s="3">
        <f t="shared" si="352"/>
        <v>0</v>
      </c>
      <c r="L1341" s="3"/>
      <c r="M1341" s="77"/>
      <c r="N1341" s="77"/>
      <c r="O1341" s="77"/>
      <c r="P1341" s="77"/>
      <c r="Q1341" s="77"/>
      <c r="R1341" s="77"/>
      <c r="S1341" s="77"/>
      <c r="T1341" s="77"/>
      <c r="U1341" s="77"/>
      <c r="V1341" s="77"/>
      <c r="W1341" s="77"/>
      <c r="X1341" s="77"/>
      <c r="Y1341" s="77"/>
      <c r="Z1341" s="77"/>
    </row>
    <row r="1342" ht="15.75" customHeight="1">
      <c r="A1342" s="31"/>
      <c r="B1342" s="89"/>
      <c r="C1342" s="89"/>
      <c r="D1342" s="95">
        <f t="shared" si="349"/>
        <v>0</v>
      </c>
      <c r="E1342" s="95">
        <f>B1342*A1329</f>
        <v>0</v>
      </c>
      <c r="F1342" s="18">
        <f t="shared" si="350"/>
        <v>0</v>
      </c>
      <c r="G1342" s="87"/>
      <c r="H1342" s="18"/>
      <c r="I1342" s="89">
        <f t="shared" si="351"/>
        <v>0</v>
      </c>
      <c r="J1342" s="118"/>
      <c r="K1342" s="3">
        <f t="shared" si="352"/>
        <v>0</v>
      </c>
      <c r="L1342" s="3"/>
      <c r="M1342" s="77"/>
      <c r="N1342" s="77"/>
      <c r="O1342" s="77"/>
      <c r="P1342" s="77"/>
      <c r="Q1342" s="77"/>
      <c r="R1342" s="77"/>
      <c r="S1342" s="77"/>
      <c r="T1342" s="77"/>
      <c r="U1342" s="77"/>
      <c r="V1342" s="77"/>
      <c r="W1342" s="77"/>
      <c r="X1342" s="77"/>
      <c r="Y1342" s="77"/>
      <c r="Z1342" s="77"/>
    </row>
    <row r="1343" ht="15.75" customHeight="1">
      <c r="A1343" s="31"/>
      <c r="B1343" s="89"/>
      <c r="C1343" s="89"/>
      <c r="D1343" s="18">
        <f t="shared" si="349"/>
        <v>0</v>
      </c>
      <c r="E1343" s="18">
        <f>B1343*A1329</f>
        <v>0</v>
      </c>
      <c r="F1343" s="18">
        <f t="shared" si="350"/>
        <v>0</v>
      </c>
      <c r="G1343" s="143">
        <f>F1345/A1329</f>
        <v>0</v>
      </c>
      <c r="H1343" s="18"/>
      <c r="I1343" s="89">
        <f t="shared" si="351"/>
        <v>0</v>
      </c>
      <c r="J1343" s="3"/>
      <c r="K1343" s="3">
        <f t="shared" si="352"/>
        <v>0</v>
      </c>
      <c r="L1343" s="3"/>
      <c r="M1343" s="77"/>
      <c r="N1343" s="77"/>
      <c r="O1343" s="77"/>
      <c r="P1343" s="77"/>
      <c r="Q1343" s="77"/>
      <c r="R1343" s="77"/>
      <c r="S1343" s="77"/>
      <c r="T1343" s="77"/>
      <c r="U1343" s="77"/>
      <c r="V1343" s="77"/>
      <c r="W1343" s="77"/>
      <c r="X1343" s="77"/>
      <c r="Y1343" s="77"/>
      <c r="Z1343" s="77"/>
    </row>
    <row r="1344" ht="15.75" customHeight="1">
      <c r="A1344" s="31"/>
      <c r="B1344" s="89"/>
      <c r="C1344" s="89"/>
      <c r="D1344" s="18">
        <f t="shared" si="349"/>
        <v>0</v>
      </c>
      <c r="E1344" s="18">
        <f>B1344*A1329</f>
        <v>0</v>
      </c>
      <c r="F1344" s="18">
        <f t="shared" si="350"/>
        <v>0</v>
      </c>
      <c r="G1344" s="142"/>
      <c r="H1344" s="18"/>
      <c r="I1344" s="89">
        <f t="shared" si="351"/>
        <v>0</v>
      </c>
      <c r="J1344" s="3"/>
      <c r="K1344" s="3">
        <f t="shared" si="352"/>
        <v>0</v>
      </c>
      <c r="L1344" s="3"/>
      <c r="M1344" s="77"/>
      <c r="N1344" s="77"/>
      <c r="O1344" s="77"/>
      <c r="P1344" s="77"/>
      <c r="Q1344" s="77"/>
      <c r="R1344" s="77"/>
      <c r="S1344" s="77"/>
      <c r="T1344" s="77"/>
      <c r="U1344" s="77"/>
      <c r="V1344" s="77"/>
      <c r="W1344" s="77"/>
      <c r="X1344" s="77"/>
      <c r="Y1344" s="77"/>
      <c r="Z1344" s="77"/>
    </row>
    <row r="1345" ht="15.75" customHeight="1">
      <c r="A1345" s="4" t="s">
        <v>495</v>
      </c>
      <c r="B1345" s="97">
        <f>SUM(B1331:B1344)</f>
        <v>0</v>
      </c>
      <c r="C1345" s="96"/>
      <c r="D1345" s="97">
        <f t="shared" ref="D1345:F1345" si="353">SUM(D1331:D1344)</f>
        <v>0</v>
      </c>
      <c r="E1345" s="97">
        <f t="shared" si="353"/>
        <v>0</v>
      </c>
      <c r="F1345" s="97">
        <f t="shared" si="353"/>
        <v>0</v>
      </c>
      <c r="G1345" s="87"/>
      <c r="H1345" s="96"/>
      <c r="I1345" s="97">
        <f t="shared" ref="I1345:L1345" si="354">SUM(I1331:I1344)</f>
        <v>0</v>
      </c>
      <c r="J1345" s="98">
        <f t="shared" si="354"/>
        <v>0</v>
      </c>
      <c r="K1345" s="98">
        <f t="shared" si="354"/>
        <v>0</v>
      </c>
      <c r="L1345" s="98">
        <f t="shared" si="354"/>
        <v>0</v>
      </c>
      <c r="M1345" s="77"/>
      <c r="N1345" s="77"/>
      <c r="O1345" s="77"/>
      <c r="P1345" s="77"/>
      <c r="Q1345" s="77"/>
      <c r="R1345" s="77"/>
      <c r="S1345" s="77"/>
      <c r="T1345" s="77"/>
      <c r="U1345" s="77"/>
      <c r="V1345" s="77"/>
      <c r="W1345" s="77"/>
      <c r="X1345" s="77"/>
      <c r="Y1345" s="77"/>
      <c r="Z1345" s="77"/>
    </row>
    <row r="1346" ht="15.75" customHeight="1">
      <c r="A1346" s="8"/>
      <c r="B1346" s="100"/>
      <c r="C1346" s="100"/>
      <c r="D1346" s="100"/>
      <c r="E1346" s="100"/>
      <c r="F1346" s="100"/>
      <c r="G1346" s="100"/>
      <c r="H1346" s="100"/>
      <c r="I1346" s="101" t="s">
        <v>496</v>
      </c>
      <c r="J1346" s="100"/>
      <c r="K1346" s="100"/>
      <c r="L1346" s="101" t="s">
        <v>497</v>
      </c>
      <c r="M1346" s="77"/>
      <c r="N1346" s="77"/>
      <c r="O1346" s="77"/>
      <c r="P1346" s="77"/>
      <c r="Q1346" s="77"/>
      <c r="R1346" s="77"/>
      <c r="S1346" s="77"/>
      <c r="T1346" s="77"/>
      <c r="U1346" s="77"/>
      <c r="V1346" s="77"/>
      <c r="W1346" s="77"/>
      <c r="X1346" s="77"/>
      <c r="Y1346" s="77"/>
      <c r="Z1346" s="77"/>
    </row>
    <row r="1347" ht="15.75" customHeight="1">
      <c r="A1347" s="8"/>
      <c r="B1347" s="100"/>
      <c r="C1347" s="100"/>
      <c r="D1347" s="100"/>
      <c r="E1347" s="100"/>
      <c r="F1347" s="100"/>
      <c r="G1347" s="100"/>
      <c r="H1347" s="100"/>
      <c r="I1347" s="104">
        <f>G1343*A1329</f>
        <v>0</v>
      </c>
      <c r="J1347" s="100"/>
      <c r="K1347" s="100"/>
      <c r="L1347" s="104"/>
      <c r="M1347" s="77"/>
      <c r="N1347" s="77"/>
      <c r="O1347" s="77"/>
      <c r="P1347" s="77"/>
      <c r="Q1347" s="77"/>
      <c r="R1347" s="77"/>
      <c r="S1347" s="77"/>
      <c r="T1347" s="77"/>
      <c r="U1347" s="77"/>
      <c r="V1347" s="77"/>
      <c r="W1347" s="77"/>
      <c r="X1347" s="77"/>
      <c r="Y1347" s="77"/>
      <c r="Z1347" s="77"/>
    </row>
    <row r="1348" ht="15.75" customHeight="1">
      <c r="A1348" s="8"/>
      <c r="B1348" s="100"/>
      <c r="C1348" s="100"/>
      <c r="D1348" s="100"/>
      <c r="E1348" s="100"/>
      <c r="F1348" s="100"/>
      <c r="G1348" s="100"/>
      <c r="H1348" s="100"/>
      <c r="I1348" s="107"/>
      <c r="J1348" s="100"/>
      <c r="K1348" s="100"/>
      <c r="L1348" s="107"/>
      <c r="M1348" s="77"/>
      <c r="N1348" s="77"/>
      <c r="O1348" s="77"/>
      <c r="P1348" s="77"/>
      <c r="Q1348" s="77"/>
      <c r="R1348" s="77"/>
      <c r="S1348" s="77"/>
      <c r="T1348" s="77"/>
      <c r="U1348" s="77"/>
      <c r="V1348" s="77"/>
      <c r="W1348" s="77"/>
      <c r="X1348" s="77"/>
      <c r="Y1348" s="77"/>
      <c r="Z1348" s="77"/>
    </row>
    <row r="1349" ht="15.75" customHeight="1">
      <c r="A1349" s="8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77"/>
      <c r="N1349" s="77"/>
      <c r="O1349" s="77"/>
      <c r="P1349" s="77"/>
      <c r="Q1349" s="77"/>
      <c r="R1349" s="77"/>
      <c r="S1349" s="77"/>
      <c r="T1349" s="77"/>
      <c r="U1349" s="77"/>
      <c r="V1349" s="77"/>
      <c r="W1349" s="77"/>
      <c r="X1349" s="77"/>
      <c r="Y1349" s="77"/>
      <c r="Z1349" s="77"/>
    </row>
    <row r="1350" ht="15.75" customHeight="1">
      <c r="A1350" s="66"/>
      <c r="B1350" s="75"/>
      <c r="C1350" s="75"/>
      <c r="D1350" s="75"/>
      <c r="E1350" s="75"/>
      <c r="F1350" s="75"/>
      <c r="G1350" s="75"/>
      <c r="H1350" s="75"/>
      <c r="I1350" s="75"/>
      <c r="J1350" s="75"/>
      <c r="K1350" s="75"/>
      <c r="L1350" s="76"/>
      <c r="M1350" s="77"/>
      <c r="N1350" s="77"/>
      <c r="O1350" s="77"/>
      <c r="P1350" s="77"/>
      <c r="Q1350" s="77"/>
      <c r="R1350" s="77"/>
      <c r="S1350" s="77"/>
      <c r="T1350" s="77"/>
      <c r="U1350" s="77"/>
      <c r="V1350" s="77"/>
      <c r="W1350" s="77"/>
      <c r="X1350" s="77"/>
      <c r="Y1350" s="77"/>
      <c r="Z1350" s="77"/>
    </row>
    <row r="1351" ht="15.75" customHeight="1">
      <c r="A1351" s="78" t="s">
        <v>478</v>
      </c>
      <c r="B1351" s="79" t="s">
        <v>479</v>
      </c>
      <c r="C1351" s="75"/>
      <c r="D1351" s="76"/>
      <c r="E1351" s="80" t="s">
        <v>480</v>
      </c>
      <c r="F1351" s="75"/>
      <c r="G1351" s="76"/>
      <c r="H1351" s="79" t="s">
        <v>481</v>
      </c>
      <c r="I1351" s="75"/>
      <c r="J1351" s="75"/>
      <c r="K1351" s="75"/>
      <c r="L1351" s="76"/>
      <c r="M1351" s="77"/>
      <c r="N1351" s="77"/>
      <c r="O1351" s="77"/>
      <c r="P1351" s="77"/>
      <c r="Q1351" s="77"/>
      <c r="R1351" s="77"/>
      <c r="S1351" s="77"/>
      <c r="T1351" s="77"/>
      <c r="U1351" s="77"/>
      <c r="V1351" s="77"/>
      <c r="W1351" s="77"/>
      <c r="X1351" s="77"/>
      <c r="Y1351" s="77"/>
      <c r="Z1351" s="77"/>
    </row>
    <row r="1352" ht="15.75" customHeight="1">
      <c r="A1352" s="177">
        <v>4.0</v>
      </c>
      <c r="B1352" s="82" t="s">
        <v>482</v>
      </c>
      <c r="C1352" s="82" t="s">
        <v>483</v>
      </c>
      <c r="D1352" s="82" t="s">
        <v>484</v>
      </c>
      <c r="E1352" s="82" t="s">
        <v>485</v>
      </c>
      <c r="F1352" s="82" t="s">
        <v>484</v>
      </c>
      <c r="G1352" s="82" t="s">
        <v>524</v>
      </c>
      <c r="H1352" s="82" t="s">
        <v>486</v>
      </c>
      <c r="I1352" s="82" t="s">
        <v>487</v>
      </c>
      <c r="J1352" s="147" t="s">
        <v>488</v>
      </c>
      <c r="K1352" s="85" t="s">
        <v>489</v>
      </c>
      <c r="L1352" s="85" t="s">
        <v>490</v>
      </c>
      <c r="M1352" s="77"/>
      <c r="N1352" s="77"/>
      <c r="O1352" s="77"/>
      <c r="P1352" s="77"/>
      <c r="Q1352" s="77"/>
      <c r="R1352" s="77"/>
      <c r="S1352" s="77"/>
      <c r="T1352" s="77"/>
      <c r="U1352" s="77"/>
      <c r="V1352" s="77"/>
      <c r="W1352" s="77"/>
      <c r="X1352" s="77"/>
      <c r="Y1352" s="77"/>
      <c r="Z1352" s="77"/>
    </row>
    <row r="1353" ht="15.75" customHeight="1">
      <c r="A1353" s="86" t="s">
        <v>491</v>
      </c>
      <c r="B1353" s="87"/>
      <c r="C1353" s="87"/>
      <c r="D1353" s="87"/>
      <c r="E1353" s="87"/>
      <c r="F1353" s="87"/>
      <c r="G1353" s="87"/>
      <c r="H1353" s="87"/>
      <c r="I1353" s="87"/>
      <c r="J1353" s="115"/>
      <c r="K1353" s="87"/>
      <c r="L1353" s="87"/>
      <c r="M1353" s="77"/>
      <c r="N1353" s="77"/>
      <c r="O1353" s="77"/>
      <c r="P1353" s="77"/>
      <c r="Q1353" s="77"/>
      <c r="R1353" s="77"/>
      <c r="S1353" s="77"/>
      <c r="T1353" s="77"/>
      <c r="U1353" s="77"/>
      <c r="V1353" s="77"/>
      <c r="W1353" s="77"/>
      <c r="X1353" s="77"/>
      <c r="Y1353" s="77"/>
      <c r="Z1353" s="77"/>
    </row>
    <row r="1354" ht="15.75" customHeight="1">
      <c r="A1354" s="2"/>
      <c r="B1354" s="89"/>
      <c r="C1354" s="89"/>
      <c r="D1354" s="18">
        <f t="shared" ref="D1354:D1367" si="355">C1354*B1354</f>
        <v>0</v>
      </c>
      <c r="E1354" s="18">
        <f>B1354*A1352</f>
        <v>0</v>
      </c>
      <c r="F1354" s="18">
        <f t="shared" ref="F1354:F1367" si="356">E1354*C1354</f>
        <v>0</v>
      </c>
      <c r="G1354" s="140">
        <v>0.0</v>
      </c>
      <c r="H1354" s="18"/>
      <c r="I1354" s="89">
        <f t="shared" ref="I1354:I1367" si="357">H1354*E1354</f>
        <v>0</v>
      </c>
      <c r="J1354" s="116"/>
      <c r="K1354" s="3">
        <f t="shared" ref="K1354:K1367" si="358">J1354*I1354</f>
        <v>0</v>
      </c>
      <c r="L1354" s="3"/>
      <c r="M1354" s="77"/>
      <c r="N1354" s="77"/>
      <c r="O1354" s="77"/>
      <c r="P1354" s="77"/>
      <c r="Q1354" s="77"/>
      <c r="R1354" s="77"/>
      <c r="S1354" s="77"/>
      <c r="T1354" s="77"/>
      <c r="U1354" s="77"/>
      <c r="V1354" s="77"/>
      <c r="W1354" s="77"/>
      <c r="X1354" s="77"/>
      <c r="Y1354" s="77"/>
      <c r="Z1354" s="77"/>
    </row>
    <row r="1355" ht="15.75" customHeight="1">
      <c r="A1355" s="2"/>
      <c r="B1355" s="89"/>
      <c r="C1355" s="89"/>
      <c r="D1355" s="18">
        <f t="shared" si="355"/>
        <v>0</v>
      </c>
      <c r="E1355" s="18">
        <f>B1355*A1352</f>
        <v>0</v>
      </c>
      <c r="F1355" s="18">
        <f t="shared" si="356"/>
        <v>0</v>
      </c>
      <c r="G1355" s="87"/>
      <c r="H1355" s="18"/>
      <c r="I1355" s="89">
        <f t="shared" si="357"/>
        <v>0</v>
      </c>
      <c r="J1355" s="116"/>
      <c r="K1355" s="3">
        <f t="shared" si="358"/>
        <v>0</v>
      </c>
      <c r="L1355" s="3"/>
      <c r="M1355" s="77"/>
      <c r="N1355" s="77"/>
      <c r="O1355" s="77"/>
      <c r="P1355" s="77"/>
      <c r="Q1355" s="77"/>
      <c r="R1355" s="77"/>
      <c r="S1355" s="77"/>
      <c r="T1355" s="77"/>
      <c r="U1355" s="77"/>
      <c r="V1355" s="77"/>
      <c r="W1355" s="77"/>
      <c r="X1355" s="77"/>
      <c r="Y1355" s="77"/>
      <c r="Z1355" s="77"/>
    </row>
    <row r="1356" ht="15.75" customHeight="1">
      <c r="A1356" s="2"/>
      <c r="B1356" s="18"/>
      <c r="C1356" s="18"/>
      <c r="D1356" s="18">
        <f t="shared" si="355"/>
        <v>0</v>
      </c>
      <c r="E1356" s="18">
        <f>B1356*A1352</f>
        <v>0</v>
      </c>
      <c r="F1356" s="18">
        <f t="shared" si="356"/>
        <v>0</v>
      </c>
      <c r="G1356" s="148" t="s">
        <v>527</v>
      </c>
      <c r="H1356" s="18"/>
      <c r="I1356" s="89">
        <f t="shared" si="357"/>
        <v>0</v>
      </c>
      <c r="J1356" s="116"/>
      <c r="K1356" s="3">
        <f t="shared" si="358"/>
        <v>0</v>
      </c>
      <c r="L1356" s="3"/>
      <c r="M1356" s="77"/>
      <c r="N1356" s="77"/>
      <c r="O1356" s="77"/>
      <c r="P1356" s="77"/>
      <c r="Q1356" s="77"/>
      <c r="R1356" s="77"/>
      <c r="S1356" s="77"/>
      <c r="T1356" s="77"/>
      <c r="U1356" s="77"/>
      <c r="V1356" s="77"/>
      <c r="W1356" s="77"/>
      <c r="X1356" s="77"/>
      <c r="Y1356" s="77"/>
      <c r="Z1356" s="77"/>
    </row>
    <row r="1357" ht="15.75" customHeight="1">
      <c r="A1357" s="2"/>
      <c r="B1357" s="18"/>
      <c r="C1357" s="18"/>
      <c r="D1357" s="18">
        <f t="shared" si="355"/>
        <v>0</v>
      </c>
      <c r="E1357" s="18">
        <f>B1357*A1352</f>
        <v>0</v>
      </c>
      <c r="F1357" s="18">
        <f t="shared" si="356"/>
        <v>0</v>
      </c>
      <c r="G1357" s="142"/>
      <c r="H1357" s="18"/>
      <c r="I1357" s="89">
        <f t="shared" si="357"/>
        <v>0</v>
      </c>
      <c r="J1357" s="116"/>
      <c r="K1357" s="3">
        <f t="shared" si="358"/>
        <v>0</v>
      </c>
      <c r="L1357" s="3"/>
      <c r="M1357" s="77"/>
      <c r="N1357" s="77"/>
      <c r="O1357" s="77"/>
      <c r="P1357" s="77"/>
      <c r="Q1357" s="77"/>
      <c r="R1357" s="77"/>
      <c r="S1357" s="77"/>
      <c r="T1357" s="77"/>
      <c r="U1357" s="77"/>
      <c r="V1357" s="77"/>
      <c r="W1357" s="77"/>
      <c r="X1357" s="77"/>
      <c r="Y1357" s="77"/>
      <c r="Z1357" s="77"/>
    </row>
    <row r="1358" ht="15.75" customHeight="1">
      <c r="A1358" s="2"/>
      <c r="B1358" s="18"/>
      <c r="C1358" s="18"/>
      <c r="D1358" s="18">
        <f t="shared" si="355"/>
        <v>0</v>
      </c>
      <c r="E1358" s="18">
        <f>B1358*A1352</f>
        <v>0</v>
      </c>
      <c r="F1358" s="18">
        <f t="shared" si="356"/>
        <v>0</v>
      </c>
      <c r="G1358" s="142"/>
      <c r="H1358" s="18"/>
      <c r="I1358" s="89">
        <f t="shared" si="357"/>
        <v>0</v>
      </c>
      <c r="J1358" s="116"/>
      <c r="K1358" s="3">
        <f t="shared" si="358"/>
        <v>0</v>
      </c>
      <c r="L1358" s="3"/>
      <c r="M1358" s="77"/>
      <c r="N1358" s="77"/>
      <c r="O1358" s="77"/>
      <c r="P1358" s="77"/>
      <c r="Q1358" s="77"/>
      <c r="R1358" s="77"/>
      <c r="S1358" s="77"/>
      <c r="T1358" s="77"/>
      <c r="U1358" s="77"/>
      <c r="V1358" s="77"/>
      <c r="W1358" s="77"/>
      <c r="X1358" s="77"/>
      <c r="Y1358" s="77"/>
      <c r="Z1358" s="77"/>
    </row>
    <row r="1359" ht="15.75" customHeight="1">
      <c r="A1359" s="2"/>
      <c r="B1359" s="18"/>
      <c r="C1359" s="18"/>
      <c r="D1359" s="18">
        <f t="shared" si="355"/>
        <v>0</v>
      </c>
      <c r="E1359" s="18">
        <f>B1359*A1352</f>
        <v>0</v>
      </c>
      <c r="F1359" s="18">
        <f t="shared" si="356"/>
        <v>0</v>
      </c>
      <c r="G1359" s="87"/>
      <c r="H1359" s="18"/>
      <c r="I1359" s="89">
        <f t="shared" si="357"/>
        <v>0</v>
      </c>
      <c r="J1359" s="116"/>
      <c r="K1359" s="3">
        <f t="shared" si="358"/>
        <v>0</v>
      </c>
      <c r="L1359" s="3"/>
      <c r="M1359" s="77"/>
      <c r="N1359" s="77"/>
      <c r="O1359" s="77"/>
      <c r="P1359" s="77"/>
      <c r="Q1359" s="77"/>
      <c r="R1359" s="77"/>
      <c r="S1359" s="77"/>
      <c r="T1359" s="77"/>
      <c r="U1359" s="77"/>
      <c r="V1359" s="77"/>
      <c r="W1359" s="77"/>
      <c r="X1359" s="77"/>
      <c r="Y1359" s="77"/>
      <c r="Z1359" s="77"/>
    </row>
    <row r="1360" ht="15.75" customHeight="1">
      <c r="A1360" s="2"/>
      <c r="B1360" s="18"/>
      <c r="C1360" s="18"/>
      <c r="D1360" s="18">
        <f t="shared" si="355"/>
        <v>0</v>
      </c>
      <c r="E1360" s="18">
        <f>B1360*A1352</f>
        <v>0</v>
      </c>
      <c r="F1360" s="18">
        <f t="shared" si="356"/>
        <v>0</v>
      </c>
      <c r="G1360" s="59"/>
      <c r="H1360" s="18"/>
      <c r="I1360" s="89">
        <f t="shared" si="357"/>
        <v>0</v>
      </c>
      <c r="J1360" s="116"/>
      <c r="K1360" s="3">
        <f t="shared" si="358"/>
        <v>0</v>
      </c>
      <c r="L1360" s="3"/>
      <c r="M1360" s="77"/>
      <c r="N1360" s="77"/>
      <c r="O1360" s="77"/>
      <c r="P1360" s="77"/>
      <c r="Q1360" s="77"/>
      <c r="R1360" s="77"/>
      <c r="S1360" s="77"/>
      <c r="T1360" s="77"/>
      <c r="U1360" s="77"/>
      <c r="V1360" s="77"/>
      <c r="W1360" s="77"/>
      <c r="X1360" s="77"/>
      <c r="Y1360" s="77"/>
      <c r="Z1360" s="77"/>
    </row>
    <row r="1361" ht="15.75" customHeight="1">
      <c r="A1361" s="2"/>
      <c r="B1361" s="89"/>
      <c r="C1361" s="89"/>
      <c r="D1361" s="18">
        <f t="shared" si="355"/>
        <v>0</v>
      </c>
      <c r="E1361" s="18">
        <f>B1361*A1352</f>
        <v>0</v>
      </c>
      <c r="F1361" s="18">
        <f t="shared" si="356"/>
        <v>0</v>
      </c>
      <c r="G1361" s="148" t="s">
        <v>528</v>
      </c>
      <c r="H1361" s="18"/>
      <c r="I1361" s="89">
        <f t="shared" si="357"/>
        <v>0</v>
      </c>
      <c r="J1361" s="116"/>
      <c r="K1361" s="3">
        <f t="shared" si="358"/>
        <v>0</v>
      </c>
      <c r="L1361" s="3"/>
      <c r="M1361" s="77"/>
      <c r="N1361" s="77"/>
      <c r="O1361" s="77"/>
      <c r="P1361" s="77"/>
      <c r="Q1361" s="77"/>
      <c r="R1361" s="77"/>
      <c r="S1361" s="77"/>
      <c r="T1361" s="77"/>
      <c r="U1361" s="77"/>
      <c r="V1361" s="77"/>
      <c r="W1361" s="77"/>
      <c r="X1361" s="77"/>
      <c r="Y1361" s="77"/>
      <c r="Z1361" s="77"/>
    </row>
    <row r="1362" ht="15.75" customHeight="1">
      <c r="A1362" s="2"/>
      <c r="B1362" s="89"/>
      <c r="C1362" s="89"/>
      <c r="D1362" s="18">
        <f t="shared" si="355"/>
        <v>0</v>
      </c>
      <c r="E1362" s="18">
        <f>B1362*A1352</f>
        <v>0</v>
      </c>
      <c r="F1362" s="18">
        <f t="shared" si="356"/>
        <v>0</v>
      </c>
      <c r="G1362" s="142"/>
      <c r="H1362" s="18"/>
      <c r="I1362" s="89">
        <f t="shared" si="357"/>
        <v>0</v>
      </c>
      <c r="J1362" s="116"/>
      <c r="K1362" s="3">
        <f t="shared" si="358"/>
        <v>0</v>
      </c>
      <c r="L1362" s="3"/>
      <c r="M1362" s="77"/>
      <c r="N1362" s="77"/>
      <c r="O1362" s="77"/>
      <c r="P1362" s="77"/>
      <c r="Q1362" s="77"/>
      <c r="R1362" s="77"/>
      <c r="S1362" s="77"/>
      <c r="T1362" s="77"/>
      <c r="U1362" s="77"/>
      <c r="V1362" s="77"/>
      <c r="W1362" s="77"/>
      <c r="X1362" s="77"/>
      <c r="Y1362" s="77"/>
      <c r="Z1362" s="77"/>
    </row>
    <row r="1363" ht="15.75" customHeight="1">
      <c r="A1363" s="1"/>
      <c r="B1363" s="89"/>
      <c r="C1363" s="89"/>
      <c r="D1363" s="18">
        <f t="shared" si="355"/>
        <v>0</v>
      </c>
      <c r="E1363" s="18">
        <f>B1363*A1352</f>
        <v>0</v>
      </c>
      <c r="F1363" s="18">
        <f t="shared" si="356"/>
        <v>0</v>
      </c>
      <c r="G1363" s="142"/>
      <c r="H1363" s="18"/>
      <c r="I1363" s="89">
        <f t="shared" si="357"/>
        <v>0</v>
      </c>
      <c r="J1363" s="116"/>
      <c r="K1363" s="3">
        <f t="shared" si="358"/>
        <v>0</v>
      </c>
      <c r="L1363" s="3"/>
      <c r="M1363" s="77"/>
      <c r="N1363" s="77"/>
      <c r="O1363" s="77"/>
      <c r="P1363" s="77"/>
      <c r="Q1363" s="77"/>
      <c r="R1363" s="77"/>
      <c r="S1363" s="77"/>
      <c r="T1363" s="77"/>
      <c r="U1363" s="77"/>
      <c r="V1363" s="77"/>
      <c r="W1363" s="77"/>
      <c r="X1363" s="77"/>
      <c r="Y1363" s="77"/>
      <c r="Z1363" s="77"/>
    </row>
    <row r="1364" ht="15.75" customHeight="1">
      <c r="A1364" s="1"/>
      <c r="B1364" s="89"/>
      <c r="C1364" s="89"/>
      <c r="D1364" s="18">
        <f t="shared" si="355"/>
        <v>0</v>
      </c>
      <c r="E1364" s="18">
        <f>B1364*A1352</f>
        <v>0</v>
      </c>
      <c r="F1364" s="18">
        <f t="shared" si="356"/>
        <v>0</v>
      </c>
      <c r="G1364" s="142"/>
      <c r="H1364" s="18"/>
      <c r="I1364" s="89">
        <f t="shared" si="357"/>
        <v>0</v>
      </c>
      <c r="J1364" s="116"/>
      <c r="K1364" s="3">
        <f t="shared" si="358"/>
        <v>0</v>
      </c>
      <c r="L1364" s="3"/>
      <c r="M1364" s="77"/>
      <c r="N1364" s="77"/>
      <c r="O1364" s="77"/>
      <c r="P1364" s="77"/>
      <c r="Q1364" s="77"/>
      <c r="R1364" s="77"/>
      <c r="S1364" s="77"/>
      <c r="T1364" s="77"/>
      <c r="U1364" s="77"/>
      <c r="V1364" s="77"/>
      <c r="W1364" s="77"/>
      <c r="X1364" s="77"/>
      <c r="Y1364" s="77"/>
      <c r="Z1364" s="77"/>
    </row>
    <row r="1365" ht="15.75" customHeight="1">
      <c r="A1365" s="31"/>
      <c r="B1365" s="89"/>
      <c r="C1365" s="89"/>
      <c r="D1365" s="95">
        <f t="shared" si="355"/>
        <v>0</v>
      </c>
      <c r="E1365" s="95">
        <f>B1365*A1352</f>
        <v>0</v>
      </c>
      <c r="F1365" s="18">
        <f t="shared" si="356"/>
        <v>0</v>
      </c>
      <c r="G1365" s="87"/>
      <c r="H1365" s="18"/>
      <c r="I1365" s="89">
        <f t="shared" si="357"/>
        <v>0</v>
      </c>
      <c r="J1365" s="118"/>
      <c r="K1365" s="3">
        <f t="shared" si="358"/>
        <v>0</v>
      </c>
      <c r="L1365" s="3"/>
      <c r="M1365" s="77"/>
      <c r="N1365" s="77"/>
      <c r="O1365" s="77"/>
      <c r="P1365" s="77"/>
      <c r="Q1365" s="77"/>
      <c r="R1365" s="77"/>
      <c r="S1365" s="77"/>
      <c r="T1365" s="77"/>
      <c r="U1365" s="77"/>
      <c r="V1365" s="77"/>
      <c r="W1365" s="77"/>
      <c r="X1365" s="77"/>
      <c r="Y1365" s="77"/>
      <c r="Z1365" s="77"/>
    </row>
    <row r="1366" ht="15.75" customHeight="1">
      <c r="A1366" s="31"/>
      <c r="B1366" s="89"/>
      <c r="C1366" s="89"/>
      <c r="D1366" s="18">
        <f t="shared" si="355"/>
        <v>0</v>
      </c>
      <c r="E1366" s="18">
        <f>B1366*A1352</f>
        <v>0</v>
      </c>
      <c r="F1366" s="18">
        <f t="shared" si="356"/>
        <v>0</v>
      </c>
      <c r="G1366" s="143">
        <f>F1368/A1352</f>
        <v>0</v>
      </c>
      <c r="H1366" s="18"/>
      <c r="I1366" s="89">
        <f t="shared" si="357"/>
        <v>0</v>
      </c>
      <c r="J1366" s="3"/>
      <c r="K1366" s="3">
        <f t="shared" si="358"/>
        <v>0</v>
      </c>
      <c r="L1366" s="3"/>
      <c r="M1366" s="77"/>
      <c r="N1366" s="77"/>
      <c r="O1366" s="77"/>
      <c r="P1366" s="77"/>
      <c r="Q1366" s="77"/>
      <c r="R1366" s="77"/>
      <c r="S1366" s="77"/>
      <c r="T1366" s="77"/>
      <c r="U1366" s="77"/>
      <c r="V1366" s="77"/>
      <c r="W1366" s="77"/>
      <c r="X1366" s="77"/>
      <c r="Y1366" s="77"/>
      <c r="Z1366" s="77"/>
    </row>
    <row r="1367" ht="15.75" customHeight="1">
      <c r="A1367" s="31"/>
      <c r="B1367" s="89"/>
      <c r="C1367" s="89"/>
      <c r="D1367" s="18">
        <f t="shared" si="355"/>
        <v>0</v>
      </c>
      <c r="E1367" s="18">
        <f>B1367*A1352</f>
        <v>0</v>
      </c>
      <c r="F1367" s="18">
        <f t="shared" si="356"/>
        <v>0</v>
      </c>
      <c r="G1367" s="142"/>
      <c r="H1367" s="18"/>
      <c r="I1367" s="89">
        <f t="shared" si="357"/>
        <v>0</v>
      </c>
      <c r="J1367" s="3"/>
      <c r="K1367" s="3">
        <f t="shared" si="358"/>
        <v>0</v>
      </c>
      <c r="L1367" s="3"/>
      <c r="M1367" s="77"/>
      <c r="N1367" s="77"/>
      <c r="O1367" s="77"/>
      <c r="P1367" s="77"/>
      <c r="Q1367" s="77"/>
      <c r="R1367" s="77"/>
      <c r="S1367" s="77"/>
      <c r="T1367" s="77"/>
      <c r="U1367" s="77"/>
      <c r="V1367" s="77"/>
      <c r="W1367" s="77"/>
      <c r="X1367" s="77"/>
      <c r="Y1367" s="77"/>
      <c r="Z1367" s="77"/>
    </row>
    <row r="1368" ht="15.75" customHeight="1">
      <c r="A1368" s="4" t="s">
        <v>495</v>
      </c>
      <c r="B1368" s="97">
        <f>SUM(B1354:B1367)</f>
        <v>0</v>
      </c>
      <c r="C1368" s="96"/>
      <c r="D1368" s="97">
        <f t="shared" ref="D1368:F1368" si="359">SUM(D1354:D1367)</f>
        <v>0</v>
      </c>
      <c r="E1368" s="97">
        <f t="shared" si="359"/>
        <v>0</v>
      </c>
      <c r="F1368" s="97">
        <f t="shared" si="359"/>
        <v>0</v>
      </c>
      <c r="G1368" s="87"/>
      <c r="H1368" s="96"/>
      <c r="I1368" s="97">
        <f t="shared" ref="I1368:L1368" si="360">SUM(I1354:I1367)</f>
        <v>0</v>
      </c>
      <c r="J1368" s="98">
        <f t="shared" si="360"/>
        <v>0</v>
      </c>
      <c r="K1368" s="98">
        <f t="shared" si="360"/>
        <v>0</v>
      </c>
      <c r="L1368" s="98">
        <f t="shared" si="360"/>
        <v>0</v>
      </c>
      <c r="M1368" s="77"/>
      <c r="N1368" s="77"/>
      <c r="O1368" s="77"/>
      <c r="P1368" s="77"/>
      <c r="Q1368" s="77"/>
      <c r="R1368" s="77"/>
      <c r="S1368" s="77"/>
      <c r="T1368" s="77"/>
      <c r="U1368" s="77"/>
      <c r="V1368" s="77"/>
      <c r="W1368" s="77"/>
      <c r="X1368" s="77"/>
      <c r="Y1368" s="77"/>
      <c r="Z1368" s="77"/>
    </row>
    <row r="1369" ht="15.75" customHeight="1">
      <c r="A1369" s="8"/>
      <c r="B1369" s="100"/>
      <c r="C1369" s="100"/>
      <c r="D1369" s="100"/>
      <c r="E1369" s="100"/>
      <c r="F1369" s="100"/>
      <c r="G1369" s="100"/>
      <c r="H1369" s="100"/>
      <c r="I1369" s="101" t="s">
        <v>496</v>
      </c>
      <c r="J1369" s="100"/>
      <c r="K1369" s="100"/>
      <c r="L1369" s="101" t="s">
        <v>497</v>
      </c>
      <c r="M1369" s="77"/>
      <c r="N1369" s="77"/>
      <c r="O1369" s="77"/>
      <c r="P1369" s="77"/>
      <c r="Q1369" s="77"/>
      <c r="R1369" s="77"/>
      <c r="S1369" s="77"/>
      <c r="T1369" s="77"/>
      <c r="U1369" s="77"/>
      <c r="V1369" s="77"/>
      <c r="W1369" s="77"/>
      <c r="X1369" s="77"/>
      <c r="Y1369" s="77"/>
      <c r="Z1369" s="77"/>
    </row>
    <row r="1370" ht="15.75" customHeight="1">
      <c r="A1370" s="8"/>
      <c r="B1370" s="100"/>
      <c r="C1370" s="100"/>
      <c r="D1370" s="100"/>
      <c r="E1370" s="100"/>
      <c r="F1370" s="100"/>
      <c r="G1370" s="100"/>
      <c r="H1370" s="100"/>
      <c r="I1370" s="104">
        <f>G1366*A1352</f>
        <v>0</v>
      </c>
      <c r="J1370" s="100"/>
      <c r="K1370" s="100"/>
      <c r="L1370" s="104"/>
      <c r="M1370" s="77"/>
      <c r="N1370" s="77"/>
      <c r="O1370" s="77"/>
      <c r="P1370" s="77"/>
      <c r="Q1370" s="77"/>
      <c r="R1370" s="77"/>
      <c r="S1370" s="77"/>
      <c r="T1370" s="77"/>
      <c r="U1370" s="77"/>
      <c r="V1370" s="77"/>
      <c r="W1370" s="77"/>
      <c r="X1370" s="77"/>
      <c r="Y1370" s="77"/>
      <c r="Z1370" s="77"/>
    </row>
    <row r="1371" ht="15.75" customHeight="1">
      <c r="A1371" s="8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77"/>
      <c r="N1371" s="77"/>
      <c r="O1371" s="77"/>
      <c r="P1371" s="77"/>
      <c r="Q1371" s="77"/>
      <c r="R1371" s="77"/>
      <c r="S1371" s="77"/>
      <c r="T1371" s="77"/>
      <c r="U1371" s="77"/>
      <c r="V1371" s="77"/>
      <c r="W1371" s="77"/>
      <c r="X1371" s="77"/>
      <c r="Y1371" s="77"/>
      <c r="Z1371" s="77"/>
    </row>
    <row r="1372" ht="15.75" customHeight="1">
      <c r="A1372" s="8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77"/>
      <c r="N1372" s="77"/>
      <c r="O1372" s="77"/>
      <c r="P1372" s="77"/>
      <c r="Q1372" s="77"/>
      <c r="R1372" s="77"/>
      <c r="S1372" s="77"/>
      <c r="T1372" s="77"/>
      <c r="U1372" s="77"/>
      <c r="V1372" s="77"/>
      <c r="W1372" s="77"/>
      <c r="X1372" s="77"/>
      <c r="Y1372" s="77"/>
      <c r="Z1372" s="77"/>
    </row>
    <row r="1373" ht="15.75" customHeight="1">
      <c r="A1373" s="66"/>
      <c r="B1373" s="75"/>
      <c r="C1373" s="75"/>
      <c r="D1373" s="75"/>
      <c r="E1373" s="75"/>
      <c r="F1373" s="75"/>
      <c r="G1373" s="75"/>
      <c r="H1373" s="75"/>
      <c r="I1373" s="75"/>
      <c r="J1373" s="75"/>
      <c r="K1373" s="75"/>
      <c r="L1373" s="76"/>
      <c r="M1373" s="77"/>
      <c r="N1373" s="77"/>
      <c r="O1373" s="77"/>
      <c r="P1373" s="77"/>
      <c r="Q1373" s="77"/>
      <c r="R1373" s="77"/>
      <c r="S1373" s="77"/>
      <c r="T1373" s="77"/>
      <c r="U1373" s="77"/>
      <c r="V1373" s="77"/>
      <c r="W1373" s="77"/>
      <c r="X1373" s="77"/>
      <c r="Y1373" s="77"/>
      <c r="Z1373" s="77"/>
    </row>
    <row r="1374" ht="15.75" customHeight="1">
      <c r="A1374" s="78" t="s">
        <v>478</v>
      </c>
      <c r="B1374" s="79" t="s">
        <v>479</v>
      </c>
      <c r="C1374" s="75"/>
      <c r="D1374" s="76"/>
      <c r="E1374" s="80" t="s">
        <v>480</v>
      </c>
      <c r="F1374" s="75"/>
      <c r="G1374" s="76"/>
      <c r="H1374" s="79" t="s">
        <v>481</v>
      </c>
      <c r="I1374" s="75"/>
      <c r="J1374" s="75"/>
      <c r="K1374" s="75"/>
      <c r="L1374" s="76"/>
      <c r="M1374" s="77"/>
      <c r="N1374" s="77"/>
      <c r="O1374" s="77"/>
      <c r="P1374" s="77"/>
      <c r="Q1374" s="77"/>
      <c r="R1374" s="77"/>
      <c r="S1374" s="77"/>
      <c r="T1374" s="77"/>
      <c r="U1374" s="77"/>
      <c r="V1374" s="77"/>
      <c r="W1374" s="77"/>
      <c r="X1374" s="77"/>
      <c r="Y1374" s="77"/>
      <c r="Z1374" s="77"/>
    </row>
    <row r="1375" ht="15.75" customHeight="1">
      <c r="A1375" s="177">
        <v>4.0</v>
      </c>
      <c r="B1375" s="82" t="s">
        <v>482</v>
      </c>
      <c r="C1375" s="82" t="s">
        <v>483</v>
      </c>
      <c r="D1375" s="82" t="s">
        <v>484</v>
      </c>
      <c r="E1375" s="82" t="s">
        <v>485</v>
      </c>
      <c r="F1375" s="82" t="s">
        <v>484</v>
      </c>
      <c r="G1375" s="82" t="s">
        <v>524</v>
      </c>
      <c r="H1375" s="82" t="s">
        <v>486</v>
      </c>
      <c r="I1375" s="82" t="s">
        <v>487</v>
      </c>
      <c r="J1375" s="147" t="s">
        <v>488</v>
      </c>
      <c r="K1375" s="85" t="s">
        <v>489</v>
      </c>
      <c r="L1375" s="85" t="s">
        <v>490</v>
      </c>
      <c r="M1375" s="77"/>
      <c r="N1375" s="77"/>
      <c r="O1375" s="77"/>
      <c r="P1375" s="77"/>
      <c r="Q1375" s="77"/>
      <c r="R1375" s="77"/>
      <c r="S1375" s="77"/>
      <c r="T1375" s="77"/>
      <c r="U1375" s="77"/>
      <c r="V1375" s="77"/>
      <c r="W1375" s="77"/>
      <c r="X1375" s="77"/>
      <c r="Y1375" s="77"/>
      <c r="Z1375" s="77"/>
    </row>
    <row r="1376" ht="15.75" customHeight="1">
      <c r="A1376" s="86" t="s">
        <v>491</v>
      </c>
      <c r="B1376" s="87"/>
      <c r="C1376" s="87"/>
      <c r="D1376" s="87"/>
      <c r="E1376" s="87"/>
      <c r="F1376" s="87"/>
      <c r="G1376" s="87"/>
      <c r="H1376" s="87"/>
      <c r="I1376" s="87"/>
      <c r="J1376" s="115"/>
      <c r="K1376" s="87"/>
      <c r="L1376" s="87"/>
      <c r="M1376" s="77"/>
      <c r="N1376" s="77"/>
      <c r="O1376" s="77"/>
      <c r="P1376" s="77"/>
      <c r="Q1376" s="77"/>
      <c r="R1376" s="77"/>
      <c r="S1376" s="77"/>
      <c r="T1376" s="77"/>
      <c r="U1376" s="77"/>
      <c r="V1376" s="77"/>
      <c r="W1376" s="77"/>
      <c r="X1376" s="77"/>
      <c r="Y1376" s="77"/>
      <c r="Z1376" s="77"/>
    </row>
    <row r="1377" ht="15.75" customHeight="1">
      <c r="A1377" s="2"/>
      <c r="B1377" s="89"/>
      <c r="C1377" s="89"/>
      <c r="D1377" s="18">
        <f t="shared" ref="D1377:D1390" si="361">C1377*B1377</f>
        <v>0</v>
      </c>
      <c r="E1377" s="18">
        <f>B1377*A1375</f>
        <v>0</v>
      </c>
      <c r="F1377" s="18">
        <f t="shared" ref="F1377:F1390" si="362">E1377*C1377</f>
        <v>0</v>
      </c>
      <c r="G1377" s="140">
        <v>0.0</v>
      </c>
      <c r="H1377" s="18"/>
      <c r="I1377" s="89">
        <f t="shared" ref="I1377:I1390" si="363">H1377*E1377</f>
        <v>0</v>
      </c>
      <c r="J1377" s="116"/>
      <c r="K1377" s="3">
        <f t="shared" ref="K1377:K1390" si="364">J1377*I1377</f>
        <v>0</v>
      </c>
      <c r="L1377" s="3"/>
      <c r="M1377" s="77"/>
      <c r="N1377" s="77"/>
      <c r="O1377" s="77"/>
      <c r="P1377" s="77"/>
      <c r="Q1377" s="77"/>
      <c r="R1377" s="77"/>
      <c r="S1377" s="77"/>
      <c r="T1377" s="77"/>
      <c r="U1377" s="77"/>
      <c r="V1377" s="77"/>
      <c r="W1377" s="77"/>
      <c r="X1377" s="77"/>
      <c r="Y1377" s="77"/>
      <c r="Z1377" s="77"/>
    </row>
    <row r="1378" ht="15.75" customHeight="1">
      <c r="A1378" s="2"/>
      <c r="B1378" s="89"/>
      <c r="C1378" s="89"/>
      <c r="D1378" s="18">
        <f t="shared" si="361"/>
        <v>0</v>
      </c>
      <c r="E1378" s="18">
        <f>B1378*A1375</f>
        <v>0</v>
      </c>
      <c r="F1378" s="18">
        <f t="shared" si="362"/>
        <v>0</v>
      </c>
      <c r="G1378" s="87"/>
      <c r="H1378" s="18"/>
      <c r="I1378" s="89">
        <f t="shared" si="363"/>
        <v>0</v>
      </c>
      <c r="J1378" s="116"/>
      <c r="K1378" s="3">
        <f t="shared" si="364"/>
        <v>0</v>
      </c>
      <c r="L1378" s="3"/>
      <c r="M1378" s="77"/>
      <c r="N1378" s="77"/>
      <c r="O1378" s="77"/>
      <c r="P1378" s="77"/>
      <c r="Q1378" s="77"/>
      <c r="R1378" s="77"/>
      <c r="S1378" s="77"/>
      <c r="T1378" s="77"/>
      <c r="U1378" s="77"/>
      <c r="V1378" s="77"/>
      <c r="W1378" s="77"/>
      <c r="X1378" s="77"/>
      <c r="Y1378" s="77"/>
      <c r="Z1378" s="77"/>
    </row>
    <row r="1379" ht="15.75" customHeight="1">
      <c r="A1379" s="2"/>
      <c r="B1379" s="18"/>
      <c r="C1379" s="18"/>
      <c r="D1379" s="18">
        <f t="shared" si="361"/>
        <v>0</v>
      </c>
      <c r="E1379" s="18">
        <f>B1379*A1375</f>
        <v>0</v>
      </c>
      <c r="F1379" s="18">
        <f t="shared" si="362"/>
        <v>0</v>
      </c>
      <c r="G1379" s="148" t="s">
        <v>527</v>
      </c>
      <c r="H1379" s="18"/>
      <c r="I1379" s="89">
        <f t="shared" si="363"/>
        <v>0</v>
      </c>
      <c r="J1379" s="116"/>
      <c r="K1379" s="3">
        <f t="shared" si="364"/>
        <v>0</v>
      </c>
      <c r="L1379" s="3"/>
      <c r="M1379" s="77"/>
      <c r="N1379" s="77"/>
      <c r="O1379" s="77"/>
      <c r="P1379" s="77"/>
      <c r="Q1379" s="77"/>
      <c r="R1379" s="77"/>
      <c r="S1379" s="77"/>
      <c r="T1379" s="77"/>
      <c r="U1379" s="77"/>
      <c r="V1379" s="77"/>
      <c r="W1379" s="77"/>
      <c r="X1379" s="77"/>
      <c r="Y1379" s="77"/>
      <c r="Z1379" s="77"/>
    </row>
    <row r="1380" ht="15.75" customHeight="1">
      <c r="A1380" s="2"/>
      <c r="B1380" s="18"/>
      <c r="C1380" s="18"/>
      <c r="D1380" s="18">
        <f t="shared" si="361"/>
        <v>0</v>
      </c>
      <c r="E1380" s="18">
        <f>B1380*A1375</f>
        <v>0</v>
      </c>
      <c r="F1380" s="18">
        <f t="shared" si="362"/>
        <v>0</v>
      </c>
      <c r="G1380" s="142"/>
      <c r="H1380" s="18"/>
      <c r="I1380" s="89">
        <f t="shared" si="363"/>
        <v>0</v>
      </c>
      <c r="J1380" s="116"/>
      <c r="K1380" s="3">
        <f t="shared" si="364"/>
        <v>0</v>
      </c>
      <c r="L1380" s="3"/>
      <c r="M1380" s="77"/>
      <c r="N1380" s="77"/>
      <c r="O1380" s="77"/>
      <c r="P1380" s="77"/>
      <c r="Q1380" s="77"/>
      <c r="R1380" s="77"/>
      <c r="S1380" s="77"/>
      <c r="T1380" s="77"/>
      <c r="U1380" s="77"/>
      <c r="V1380" s="77"/>
      <c r="W1380" s="77"/>
      <c r="X1380" s="77"/>
      <c r="Y1380" s="77"/>
      <c r="Z1380" s="77"/>
    </row>
    <row r="1381" ht="15.75" customHeight="1">
      <c r="A1381" s="2"/>
      <c r="B1381" s="18"/>
      <c r="C1381" s="18"/>
      <c r="D1381" s="18">
        <f t="shared" si="361"/>
        <v>0</v>
      </c>
      <c r="E1381" s="18">
        <f>B1381*A1375</f>
        <v>0</v>
      </c>
      <c r="F1381" s="18">
        <f t="shared" si="362"/>
        <v>0</v>
      </c>
      <c r="G1381" s="142"/>
      <c r="H1381" s="18"/>
      <c r="I1381" s="89">
        <f t="shared" si="363"/>
        <v>0</v>
      </c>
      <c r="J1381" s="116"/>
      <c r="K1381" s="3">
        <f t="shared" si="364"/>
        <v>0</v>
      </c>
      <c r="L1381" s="3"/>
      <c r="M1381" s="77"/>
      <c r="N1381" s="77"/>
      <c r="O1381" s="77"/>
      <c r="P1381" s="77"/>
      <c r="Q1381" s="77"/>
      <c r="R1381" s="77"/>
      <c r="S1381" s="77"/>
      <c r="T1381" s="77"/>
      <c r="U1381" s="77"/>
      <c r="V1381" s="77"/>
      <c r="W1381" s="77"/>
      <c r="X1381" s="77"/>
      <c r="Y1381" s="77"/>
      <c r="Z1381" s="77"/>
    </row>
    <row r="1382" ht="15.75" customHeight="1">
      <c r="A1382" s="2"/>
      <c r="B1382" s="18"/>
      <c r="C1382" s="18"/>
      <c r="D1382" s="18">
        <f t="shared" si="361"/>
        <v>0</v>
      </c>
      <c r="E1382" s="18">
        <f>B1382*A1375</f>
        <v>0</v>
      </c>
      <c r="F1382" s="18">
        <f t="shared" si="362"/>
        <v>0</v>
      </c>
      <c r="G1382" s="87"/>
      <c r="H1382" s="18"/>
      <c r="I1382" s="89">
        <f t="shared" si="363"/>
        <v>0</v>
      </c>
      <c r="J1382" s="116"/>
      <c r="K1382" s="3">
        <f t="shared" si="364"/>
        <v>0</v>
      </c>
      <c r="L1382" s="3"/>
      <c r="M1382" s="77"/>
      <c r="N1382" s="77"/>
      <c r="O1382" s="77"/>
      <c r="P1382" s="77"/>
      <c r="Q1382" s="77"/>
      <c r="R1382" s="77"/>
      <c r="S1382" s="77"/>
      <c r="T1382" s="77"/>
      <c r="U1382" s="77"/>
      <c r="V1382" s="77"/>
      <c r="W1382" s="77"/>
      <c r="X1382" s="77"/>
      <c r="Y1382" s="77"/>
      <c r="Z1382" s="77"/>
    </row>
    <row r="1383" ht="15.75" customHeight="1">
      <c r="A1383" s="2"/>
      <c r="B1383" s="18"/>
      <c r="C1383" s="18"/>
      <c r="D1383" s="18">
        <f t="shared" si="361"/>
        <v>0</v>
      </c>
      <c r="E1383" s="18">
        <f>B1383*A1375</f>
        <v>0</v>
      </c>
      <c r="F1383" s="18">
        <f t="shared" si="362"/>
        <v>0</v>
      </c>
      <c r="G1383" s="59"/>
      <c r="H1383" s="18"/>
      <c r="I1383" s="89">
        <f t="shared" si="363"/>
        <v>0</v>
      </c>
      <c r="J1383" s="116"/>
      <c r="K1383" s="3">
        <f t="shared" si="364"/>
        <v>0</v>
      </c>
      <c r="L1383" s="3"/>
      <c r="M1383" s="77"/>
      <c r="N1383" s="77"/>
      <c r="O1383" s="77"/>
      <c r="P1383" s="77"/>
      <c r="Q1383" s="77"/>
      <c r="R1383" s="77"/>
      <c r="S1383" s="77"/>
      <c r="T1383" s="77"/>
      <c r="U1383" s="77"/>
      <c r="V1383" s="77"/>
      <c r="W1383" s="77"/>
      <c r="X1383" s="77"/>
      <c r="Y1383" s="77"/>
      <c r="Z1383" s="77"/>
    </row>
    <row r="1384" ht="15.75" customHeight="1">
      <c r="A1384" s="2"/>
      <c r="B1384" s="89"/>
      <c r="C1384" s="89"/>
      <c r="D1384" s="18">
        <f t="shared" si="361"/>
        <v>0</v>
      </c>
      <c r="E1384" s="18">
        <f>B1384*A1375</f>
        <v>0</v>
      </c>
      <c r="F1384" s="18">
        <f t="shared" si="362"/>
        <v>0</v>
      </c>
      <c r="G1384" s="148" t="s">
        <v>528</v>
      </c>
      <c r="H1384" s="18"/>
      <c r="I1384" s="89">
        <f t="shared" si="363"/>
        <v>0</v>
      </c>
      <c r="J1384" s="116"/>
      <c r="K1384" s="3">
        <f t="shared" si="364"/>
        <v>0</v>
      </c>
      <c r="L1384" s="3"/>
      <c r="M1384" s="77"/>
      <c r="N1384" s="77"/>
      <c r="O1384" s="77"/>
      <c r="P1384" s="77"/>
      <c r="Q1384" s="77"/>
      <c r="R1384" s="77"/>
      <c r="S1384" s="77"/>
      <c r="T1384" s="77"/>
      <c r="U1384" s="77"/>
      <c r="V1384" s="77"/>
      <c r="W1384" s="77"/>
      <c r="X1384" s="77"/>
      <c r="Y1384" s="77"/>
      <c r="Z1384" s="77"/>
    </row>
    <row r="1385" ht="15.75" customHeight="1">
      <c r="A1385" s="2"/>
      <c r="B1385" s="89"/>
      <c r="C1385" s="89"/>
      <c r="D1385" s="18">
        <f t="shared" si="361"/>
        <v>0</v>
      </c>
      <c r="E1385" s="18">
        <f>B1385*A1375</f>
        <v>0</v>
      </c>
      <c r="F1385" s="18">
        <f t="shared" si="362"/>
        <v>0</v>
      </c>
      <c r="G1385" s="142"/>
      <c r="H1385" s="18"/>
      <c r="I1385" s="89">
        <f t="shared" si="363"/>
        <v>0</v>
      </c>
      <c r="J1385" s="116"/>
      <c r="K1385" s="3">
        <f t="shared" si="364"/>
        <v>0</v>
      </c>
      <c r="L1385" s="3"/>
      <c r="M1385" s="77"/>
      <c r="N1385" s="77"/>
      <c r="O1385" s="77"/>
      <c r="P1385" s="77"/>
      <c r="Q1385" s="77"/>
      <c r="R1385" s="77"/>
      <c r="S1385" s="77"/>
      <c r="T1385" s="77"/>
      <c r="U1385" s="77"/>
      <c r="V1385" s="77"/>
      <c r="W1385" s="77"/>
      <c r="X1385" s="77"/>
      <c r="Y1385" s="77"/>
      <c r="Z1385" s="77"/>
    </row>
    <row r="1386" ht="15.75" customHeight="1">
      <c r="A1386" s="1"/>
      <c r="B1386" s="89"/>
      <c r="C1386" s="89"/>
      <c r="D1386" s="18">
        <f t="shared" si="361"/>
        <v>0</v>
      </c>
      <c r="E1386" s="18">
        <f>B1386*A1375</f>
        <v>0</v>
      </c>
      <c r="F1386" s="18">
        <f t="shared" si="362"/>
        <v>0</v>
      </c>
      <c r="G1386" s="142"/>
      <c r="H1386" s="18"/>
      <c r="I1386" s="89">
        <f t="shared" si="363"/>
        <v>0</v>
      </c>
      <c r="J1386" s="116"/>
      <c r="K1386" s="3">
        <f t="shared" si="364"/>
        <v>0</v>
      </c>
      <c r="L1386" s="3"/>
      <c r="M1386" s="77"/>
      <c r="N1386" s="77"/>
      <c r="O1386" s="77"/>
      <c r="P1386" s="77"/>
      <c r="Q1386" s="77"/>
      <c r="R1386" s="77"/>
      <c r="S1386" s="77"/>
      <c r="T1386" s="77"/>
      <c r="U1386" s="77"/>
      <c r="V1386" s="77"/>
      <c r="W1386" s="77"/>
      <c r="X1386" s="77"/>
      <c r="Y1386" s="77"/>
      <c r="Z1386" s="77"/>
    </row>
    <row r="1387" ht="15.75" customHeight="1">
      <c r="A1387" s="1"/>
      <c r="B1387" s="89"/>
      <c r="C1387" s="89"/>
      <c r="D1387" s="18">
        <f t="shared" si="361"/>
        <v>0</v>
      </c>
      <c r="E1387" s="18">
        <f>B1387*A1375</f>
        <v>0</v>
      </c>
      <c r="F1387" s="18">
        <f t="shared" si="362"/>
        <v>0</v>
      </c>
      <c r="G1387" s="142"/>
      <c r="H1387" s="18"/>
      <c r="I1387" s="89">
        <f t="shared" si="363"/>
        <v>0</v>
      </c>
      <c r="J1387" s="116"/>
      <c r="K1387" s="3">
        <f t="shared" si="364"/>
        <v>0</v>
      </c>
      <c r="L1387" s="3"/>
      <c r="M1387" s="77"/>
      <c r="N1387" s="77"/>
      <c r="O1387" s="77"/>
      <c r="P1387" s="77"/>
      <c r="Q1387" s="77"/>
      <c r="R1387" s="77"/>
      <c r="S1387" s="77"/>
      <c r="T1387" s="77"/>
      <c r="U1387" s="77"/>
      <c r="V1387" s="77"/>
      <c r="W1387" s="77"/>
      <c r="X1387" s="77"/>
      <c r="Y1387" s="77"/>
      <c r="Z1387" s="77"/>
    </row>
    <row r="1388" ht="15.75" customHeight="1">
      <c r="A1388" s="31"/>
      <c r="B1388" s="89"/>
      <c r="C1388" s="89"/>
      <c r="D1388" s="95">
        <f t="shared" si="361"/>
        <v>0</v>
      </c>
      <c r="E1388" s="95">
        <f>B1388*A1375</f>
        <v>0</v>
      </c>
      <c r="F1388" s="18">
        <f t="shared" si="362"/>
        <v>0</v>
      </c>
      <c r="G1388" s="87"/>
      <c r="H1388" s="18"/>
      <c r="I1388" s="89">
        <f t="shared" si="363"/>
        <v>0</v>
      </c>
      <c r="J1388" s="118"/>
      <c r="K1388" s="3">
        <f t="shared" si="364"/>
        <v>0</v>
      </c>
      <c r="L1388" s="3"/>
      <c r="M1388" s="77"/>
      <c r="N1388" s="77"/>
      <c r="O1388" s="77"/>
      <c r="P1388" s="77"/>
      <c r="Q1388" s="77"/>
      <c r="R1388" s="77"/>
      <c r="S1388" s="77"/>
      <c r="T1388" s="77"/>
      <c r="U1388" s="77"/>
      <c r="V1388" s="77"/>
      <c r="W1388" s="77"/>
      <c r="X1388" s="77"/>
      <c r="Y1388" s="77"/>
      <c r="Z1388" s="77"/>
    </row>
    <row r="1389" ht="15.75" customHeight="1">
      <c r="A1389" s="31"/>
      <c r="B1389" s="89"/>
      <c r="C1389" s="89"/>
      <c r="D1389" s="18">
        <f t="shared" si="361"/>
        <v>0</v>
      </c>
      <c r="E1389" s="18">
        <f>B1389*A1375</f>
        <v>0</v>
      </c>
      <c r="F1389" s="18">
        <f t="shared" si="362"/>
        <v>0</v>
      </c>
      <c r="G1389" s="143">
        <f>F1391/A1375</f>
        <v>0</v>
      </c>
      <c r="H1389" s="18"/>
      <c r="I1389" s="89">
        <f t="shared" si="363"/>
        <v>0</v>
      </c>
      <c r="J1389" s="3"/>
      <c r="K1389" s="3">
        <f t="shared" si="364"/>
        <v>0</v>
      </c>
      <c r="L1389" s="3"/>
      <c r="M1389" s="77"/>
      <c r="N1389" s="77"/>
      <c r="O1389" s="77"/>
      <c r="P1389" s="77"/>
      <c r="Q1389" s="77"/>
      <c r="R1389" s="77"/>
      <c r="S1389" s="77"/>
      <c r="T1389" s="77"/>
      <c r="U1389" s="77"/>
      <c r="V1389" s="77"/>
      <c r="W1389" s="77"/>
      <c r="X1389" s="77"/>
      <c r="Y1389" s="77"/>
      <c r="Z1389" s="77"/>
    </row>
    <row r="1390" ht="15.75" customHeight="1">
      <c r="A1390" s="31"/>
      <c r="B1390" s="89"/>
      <c r="C1390" s="89"/>
      <c r="D1390" s="18">
        <f t="shared" si="361"/>
        <v>0</v>
      </c>
      <c r="E1390" s="18">
        <f>B1390*A1375</f>
        <v>0</v>
      </c>
      <c r="F1390" s="18">
        <f t="shared" si="362"/>
        <v>0</v>
      </c>
      <c r="G1390" s="142"/>
      <c r="H1390" s="18"/>
      <c r="I1390" s="89">
        <f t="shared" si="363"/>
        <v>0</v>
      </c>
      <c r="J1390" s="3"/>
      <c r="K1390" s="3">
        <f t="shared" si="364"/>
        <v>0</v>
      </c>
      <c r="L1390" s="3"/>
      <c r="M1390" s="77"/>
      <c r="N1390" s="77"/>
      <c r="O1390" s="77"/>
      <c r="P1390" s="77"/>
      <c r="Q1390" s="77"/>
      <c r="R1390" s="77"/>
      <c r="S1390" s="77"/>
      <c r="T1390" s="77"/>
      <c r="U1390" s="77"/>
      <c r="V1390" s="77"/>
      <c r="W1390" s="77"/>
      <c r="X1390" s="77"/>
      <c r="Y1390" s="77"/>
      <c r="Z1390" s="77"/>
    </row>
    <row r="1391" ht="15.75" customHeight="1">
      <c r="A1391" s="4" t="s">
        <v>495</v>
      </c>
      <c r="B1391" s="97">
        <f>SUM(B1377:B1390)</f>
        <v>0</v>
      </c>
      <c r="C1391" s="96"/>
      <c r="D1391" s="97">
        <f t="shared" ref="D1391:F1391" si="365">SUM(D1377:D1390)</f>
        <v>0</v>
      </c>
      <c r="E1391" s="97">
        <f t="shared" si="365"/>
        <v>0</v>
      </c>
      <c r="F1391" s="97">
        <f t="shared" si="365"/>
        <v>0</v>
      </c>
      <c r="G1391" s="87"/>
      <c r="H1391" s="96"/>
      <c r="I1391" s="97">
        <f t="shared" ref="I1391:L1391" si="366">SUM(I1377:I1390)</f>
        <v>0</v>
      </c>
      <c r="J1391" s="98">
        <f t="shared" si="366"/>
        <v>0</v>
      </c>
      <c r="K1391" s="98">
        <f t="shared" si="366"/>
        <v>0</v>
      </c>
      <c r="L1391" s="98">
        <f t="shared" si="366"/>
        <v>0</v>
      </c>
      <c r="M1391" s="77"/>
      <c r="N1391" s="77"/>
      <c r="O1391" s="77"/>
      <c r="P1391" s="77"/>
      <c r="Q1391" s="77"/>
      <c r="R1391" s="77"/>
      <c r="S1391" s="77"/>
      <c r="T1391" s="77"/>
      <c r="U1391" s="77"/>
      <c r="V1391" s="77"/>
      <c r="W1391" s="77"/>
      <c r="X1391" s="77"/>
      <c r="Y1391" s="77"/>
      <c r="Z1391" s="77"/>
    </row>
    <row r="1392" ht="15.75" customHeight="1">
      <c r="A1392" s="8"/>
      <c r="B1392" s="100"/>
      <c r="C1392" s="100"/>
      <c r="D1392" s="100"/>
      <c r="E1392" s="100"/>
      <c r="F1392" s="100"/>
      <c r="G1392" s="100"/>
      <c r="H1392" s="100"/>
      <c r="I1392" s="101" t="s">
        <v>496</v>
      </c>
      <c r="J1392" s="100"/>
      <c r="K1392" s="100"/>
      <c r="L1392" s="101" t="s">
        <v>497</v>
      </c>
      <c r="M1392" s="77"/>
      <c r="N1392" s="77"/>
      <c r="O1392" s="77"/>
      <c r="P1392" s="77"/>
      <c r="Q1392" s="77"/>
      <c r="R1392" s="77"/>
      <c r="S1392" s="77"/>
      <c r="T1392" s="77"/>
      <c r="U1392" s="77"/>
      <c r="V1392" s="77"/>
      <c r="W1392" s="77"/>
      <c r="X1392" s="77"/>
      <c r="Y1392" s="77"/>
      <c r="Z1392" s="77"/>
    </row>
    <row r="1393" ht="15.75" customHeight="1">
      <c r="A1393" s="8"/>
      <c r="B1393" s="100"/>
      <c r="C1393" s="100"/>
      <c r="D1393" s="100"/>
      <c r="E1393" s="100"/>
      <c r="F1393" s="100"/>
      <c r="G1393" s="100"/>
      <c r="H1393" s="100"/>
      <c r="I1393" s="104">
        <f>G1389*A1375</f>
        <v>0</v>
      </c>
      <c r="J1393" s="100"/>
      <c r="K1393" s="100"/>
      <c r="L1393" s="104"/>
      <c r="M1393" s="77"/>
      <c r="N1393" s="77"/>
      <c r="O1393" s="77"/>
      <c r="P1393" s="77"/>
      <c r="Q1393" s="77"/>
      <c r="R1393" s="77"/>
      <c r="S1393" s="77"/>
      <c r="T1393" s="77"/>
      <c r="U1393" s="77"/>
      <c r="V1393" s="77"/>
      <c r="W1393" s="77"/>
      <c r="X1393" s="77"/>
      <c r="Y1393" s="77"/>
      <c r="Z1393" s="77"/>
    </row>
    <row r="1394" ht="15.75" customHeight="1">
      <c r="A1394" s="8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77"/>
      <c r="N1394" s="77"/>
      <c r="O1394" s="77"/>
      <c r="P1394" s="77"/>
      <c r="Q1394" s="77"/>
      <c r="R1394" s="77"/>
      <c r="S1394" s="77"/>
      <c r="T1394" s="77"/>
      <c r="U1394" s="77"/>
      <c r="V1394" s="77"/>
      <c r="W1394" s="77"/>
      <c r="X1394" s="77"/>
      <c r="Y1394" s="77"/>
      <c r="Z1394" s="77"/>
    </row>
    <row r="1395" ht="15.75" customHeight="1">
      <c r="A1395" s="8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77"/>
      <c r="N1395" s="77"/>
      <c r="O1395" s="77"/>
      <c r="P1395" s="77"/>
      <c r="Q1395" s="77"/>
      <c r="R1395" s="77"/>
      <c r="S1395" s="77"/>
      <c r="T1395" s="77"/>
      <c r="U1395" s="77"/>
      <c r="V1395" s="77"/>
      <c r="W1395" s="77"/>
      <c r="X1395" s="77"/>
      <c r="Y1395" s="77"/>
      <c r="Z1395" s="77"/>
    </row>
    <row r="1396" ht="15.75" customHeight="1">
      <c r="A1396" s="78" t="s">
        <v>478</v>
      </c>
      <c r="B1396" s="79" t="s">
        <v>479</v>
      </c>
      <c r="C1396" s="75"/>
      <c r="D1396" s="76"/>
      <c r="E1396" s="80" t="s">
        <v>480</v>
      </c>
      <c r="F1396" s="75"/>
      <c r="G1396" s="76"/>
      <c r="H1396" s="79" t="s">
        <v>481</v>
      </c>
      <c r="I1396" s="75"/>
      <c r="J1396" s="75"/>
      <c r="K1396" s="75"/>
      <c r="L1396" s="76"/>
      <c r="M1396" s="77"/>
      <c r="N1396" s="77"/>
      <c r="O1396" s="77"/>
      <c r="P1396" s="77"/>
      <c r="Q1396" s="77"/>
      <c r="R1396" s="77"/>
      <c r="S1396" s="77"/>
      <c r="T1396" s="77"/>
      <c r="U1396" s="77"/>
      <c r="V1396" s="77"/>
      <c r="W1396" s="77"/>
      <c r="X1396" s="77"/>
      <c r="Y1396" s="77"/>
      <c r="Z1396" s="77"/>
    </row>
    <row r="1397" ht="15.75" customHeight="1">
      <c r="A1397" s="177">
        <v>4.0</v>
      </c>
      <c r="B1397" s="82" t="s">
        <v>482</v>
      </c>
      <c r="C1397" s="82" t="s">
        <v>483</v>
      </c>
      <c r="D1397" s="82" t="s">
        <v>484</v>
      </c>
      <c r="E1397" s="82" t="s">
        <v>485</v>
      </c>
      <c r="F1397" s="82" t="s">
        <v>484</v>
      </c>
      <c r="G1397" s="82" t="s">
        <v>524</v>
      </c>
      <c r="H1397" s="82" t="s">
        <v>486</v>
      </c>
      <c r="I1397" s="82" t="s">
        <v>487</v>
      </c>
      <c r="J1397" s="147" t="s">
        <v>488</v>
      </c>
      <c r="K1397" s="85" t="s">
        <v>489</v>
      </c>
      <c r="L1397" s="85" t="s">
        <v>490</v>
      </c>
      <c r="M1397" s="77"/>
      <c r="N1397" s="77"/>
      <c r="O1397" s="77"/>
      <c r="P1397" s="77"/>
      <c r="Q1397" s="77"/>
      <c r="R1397" s="77"/>
      <c r="S1397" s="77"/>
      <c r="T1397" s="77"/>
      <c r="U1397" s="77"/>
      <c r="V1397" s="77"/>
      <c r="W1397" s="77"/>
      <c r="X1397" s="77"/>
      <c r="Y1397" s="77"/>
      <c r="Z1397" s="77"/>
    </row>
    <row r="1398" ht="15.75" customHeight="1">
      <c r="A1398" s="86" t="s">
        <v>491</v>
      </c>
      <c r="B1398" s="87"/>
      <c r="C1398" s="87"/>
      <c r="D1398" s="87"/>
      <c r="E1398" s="87"/>
      <c r="F1398" s="87"/>
      <c r="G1398" s="87"/>
      <c r="H1398" s="87"/>
      <c r="I1398" s="87"/>
      <c r="J1398" s="115"/>
      <c r="K1398" s="87"/>
      <c r="L1398" s="87"/>
      <c r="M1398" s="77"/>
      <c r="N1398" s="77"/>
      <c r="O1398" s="77"/>
      <c r="P1398" s="77"/>
      <c r="Q1398" s="77"/>
      <c r="R1398" s="77"/>
      <c r="S1398" s="77"/>
      <c r="T1398" s="77"/>
      <c r="U1398" s="77"/>
      <c r="V1398" s="77"/>
      <c r="W1398" s="77"/>
      <c r="X1398" s="77"/>
      <c r="Y1398" s="77"/>
      <c r="Z1398" s="77"/>
    </row>
    <row r="1399" ht="15.75" customHeight="1">
      <c r="A1399" s="2"/>
      <c r="B1399" s="89"/>
      <c r="C1399" s="89"/>
      <c r="D1399" s="18">
        <f t="shared" ref="D1399:D1412" si="367">C1399*B1399</f>
        <v>0</v>
      </c>
      <c r="E1399" s="18">
        <f>B1399*A1397</f>
        <v>0</v>
      </c>
      <c r="F1399" s="18">
        <f t="shared" ref="F1399:F1412" si="368">E1399*C1399</f>
        <v>0</v>
      </c>
      <c r="G1399" s="140">
        <v>0.0</v>
      </c>
      <c r="H1399" s="18"/>
      <c r="I1399" s="89">
        <f t="shared" ref="I1399:I1412" si="369">H1399*E1399</f>
        <v>0</v>
      </c>
      <c r="J1399" s="116"/>
      <c r="K1399" s="3">
        <f t="shared" ref="K1399:K1412" si="370">J1399*I1399</f>
        <v>0</v>
      </c>
      <c r="L1399" s="3"/>
      <c r="M1399" s="77"/>
      <c r="N1399" s="77"/>
      <c r="O1399" s="77"/>
      <c r="P1399" s="77"/>
      <c r="Q1399" s="77"/>
      <c r="R1399" s="77"/>
      <c r="S1399" s="77"/>
      <c r="T1399" s="77"/>
      <c r="U1399" s="77"/>
      <c r="V1399" s="77"/>
      <c r="W1399" s="77"/>
      <c r="X1399" s="77"/>
      <c r="Y1399" s="77"/>
      <c r="Z1399" s="77"/>
    </row>
    <row r="1400" ht="15.75" customHeight="1">
      <c r="A1400" s="2"/>
      <c r="B1400" s="89"/>
      <c r="C1400" s="89"/>
      <c r="D1400" s="18">
        <f t="shared" si="367"/>
        <v>0</v>
      </c>
      <c r="E1400" s="18">
        <f>B1400*A1397</f>
        <v>0</v>
      </c>
      <c r="F1400" s="18">
        <f t="shared" si="368"/>
        <v>0</v>
      </c>
      <c r="G1400" s="87"/>
      <c r="H1400" s="18"/>
      <c r="I1400" s="89">
        <f t="shared" si="369"/>
        <v>0</v>
      </c>
      <c r="J1400" s="116"/>
      <c r="K1400" s="3">
        <f t="shared" si="370"/>
        <v>0</v>
      </c>
      <c r="L1400" s="3"/>
      <c r="M1400" s="77"/>
      <c r="N1400" s="77"/>
      <c r="O1400" s="77"/>
      <c r="P1400" s="77"/>
      <c r="Q1400" s="77"/>
      <c r="R1400" s="77"/>
      <c r="S1400" s="77"/>
      <c r="T1400" s="77"/>
      <c r="U1400" s="77"/>
      <c r="V1400" s="77"/>
      <c r="W1400" s="77"/>
      <c r="X1400" s="77"/>
      <c r="Y1400" s="77"/>
      <c r="Z1400" s="77"/>
    </row>
    <row r="1401" ht="15.75" customHeight="1">
      <c r="A1401" s="2"/>
      <c r="B1401" s="18"/>
      <c r="C1401" s="18"/>
      <c r="D1401" s="18">
        <f t="shared" si="367"/>
        <v>0</v>
      </c>
      <c r="E1401" s="18">
        <f>B1401*A1397</f>
        <v>0</v>
      </c>
      <c r="F1401" s="18">
        <f t="shared" si="368"/>
        <v>0</v>
      </c>
      <c r="G1401" s="148" t="s">
        <v>527</v>
      </c>
      <c r="H1401" s="18"/>
      <c r="I1401" s="89">
        <f t="shared" si="369"/>
        <v>0</v>
      </c>
      <c r="J1401" s="116"/>
      <c r="K1401" s="3">
        <f t="shared" si="370"/>
        <v>0</v>
      </c>
      <c r="L1401" s="3"/>
      <c r="M1401" s="77"/>
      <c r="N1401" s="77"/>
      <c r="O1401" s="77"/>
      <c r="P1401" s="77"/>
      <c r="Q1401" s="77"/>
      <c r="R1401" s="77"/>
      <c r="S1401" s="77"/>
      <c r="T1401" s="77"/>
      <c r="U1401" s="77"/>
      <c r="V1401" s="77"/>
      <c r="W1401" s="77"/>
      <c r="X1401" s="77"/>
      <c r="Y1401" s="77"/>
      <c r="Z1401" s="77"/>
    </row>
    <row r="1402" ht="15.75" customHeight="1">
      <c r="A1402" s="2"/>
      <c r="B1402" s="18"/>
      <c r="C1402" s="18"/>
      <c r="D1402" s="18">
        <f t="shared" si="367"/>
        <v>0</v>
      </c>
      <c r="E1402" s="18">
        <f>B1402*A1397</f>
        <v>0</v>
      </c>
      <c r="F1402" s="18">
        <f t="shared" si="368"/>
        <v>0</v>
      </c>
      <c r="G1402" s="142"/>
      <c r="H1402" s="18"/>
      <c r="I1402" s="89">
        <f t="shared" si="369"/>
        <v>0</v>
      </c>
      <c r="J1402" s="116"/>
      <c r="K1402" s="3">
        <f t="shared" si="370"/>
        <v>0</v>
      </c>
      <c r="L1402" s="3"/>
      <c r="M1402" s="77"/>
      <c r="N1402" s="77"/>
      <c r="O1402" s="77"/>
      <c r="P1402" s="77"/>
      <c r="Q1402" s="77"/>
      <c r="R1402" s="77"/>
      <c r="S1402" s="77"/>
      <c r="T1402" s="77"/>
      <c r="U1402" s="77"/>
      <c r="V1402" s="77"/>
      <c r="W1402" s="77"/>
      <c r="X1402" s="77"/>
      <c r="Y1402" s="77"/>
      <c r="Z1402" s="77"/>
    </row>
    <row r="1403" ht="15.75" customHeight="1">
      <c r="A1403" s="2"/>
      <c r="B1403" s="18"/>
      <c r="C1403" s="18"/>
      <c r="D1403" s="18">
        <f t="shared" si="367"/>
        <v>0</v>
      </c>
      <c r="E1403" s="18">
        <f>B1403*A1397</f>
        <v>0</v>
      </c>
      <c r="F1403" s="18">
        <f t="shared" si="368"/>
        <v>0</v>
      </c>
      <c r="G1403" s="142"/>
      <c r="H1403" s="18"/>
      <c r="I1403" s="89">
        <f t="shared" si="369"/>
        <v>0</v>
      </c>
      <c r="J1403" s="116"/>
      <c r="K1403" s="3">
        <f t="shared" si="370"/>
        <v>0</v>
      </c>
      <c r="L1403" s="3"/>
      <c r="M1403" s="77"/>
      <c r="N1403" s="77"/>
      <c r="O1403" s="77"/>
      <c r="P1403" s="77"/>
      <c r="Q1403" s="77"/>
      <c r="R1403" s="77"/>
      <c r="S1403" s="77"/>
      <c r="T1403" s="77"/>
      <c r="U1403" s="77"/>
      <c r="V1403" s="77"/>
      <c r="W1403" s="77"/>
      <c r="X1403" s="77"/>
      <c r="Y1403" s="77"/>
      <c r="Z1403" s="77"/>
    </row>
    <row r="1404" ht="15.75" customHeight="1">
      <c r="A1404" s="2"/>
      <c r="B1404" s="18"/>
      <c r="C1404" s="18"/>
      <c r="D1404" s="18">
        <f t="shared" si="367"/>
        <v>0</v>
      </c>
      <c r="E1404" s="18">
        <f>B1404*A1397</f>
        <v>0</v>
      </c>
      <c r="F1404" s="18">
        <f t="shared" si="368"/>
        <v>0</v>
      </c>
      <c r="G1404" s="87"/>
      <c r="H1404" s="18"/>
      <c r="I1404" s="89">
        <f t="shared" si="369"/>
        <v>0</v>
      </c>
      <c r="J1404" s="116"/>
      <c r="K1404" s="3">
        <f t="shared" si="370"/>
        <v>0</v>
      </c>
      <c r="L1404" s="3"/>
      <c r="M1404" s="77"/>
      <c r="N1404" s="77"/>
      <c r="O1404" s="77"/>
      <c r="P1404" s="77"/>
      <c r="Q1404" s="77"/>
      <c r="R1404" s="77"/>
      <c r="S1404" s="77"/>
      <c r="T1404" s="77"/>
      <c r="U1404" s="77"/>
      <c r="V1404" s="77"/>
      <c r="W1404" s="77"/>
      <c r="X1404" s="77"/>
      <c r="Y1404" s="77"/>
      <c r="Z1404" s="77"/>
    </row>
    <row r="1405" ht="15.75" customHeight="1">
      <c r="A1405" s="2"/>
      <c r="B1405" s="18"/>
      <c r="C1405" s="18"/>
      <c r="D1405" s="18">
        <f t="shared" si="367"/>
        <v>0</v>
      </c>
      <c r="E1405" s="18">
        <f>B1405*A1397</f>
        <v>0</v>
      </c>
      <c r="F1405" s="18">
        <f t="shared" si="368"/>
        <v>0</v>
      </c>
      <c r="G1405" s="59"/>
      <c r="H1405" s="18"/>
      <c r="I1405" s="89">
        <f t="shared" si="369"/>
        <v>0</v>
      </c>
      <c r="J1405" s="116"/>
      <c r="K1405" s="3">
        <f t="shared" si="370"/>
        <v>0</v>
      </c>
      <c r="L1405" s="3"/>
      <c r="M1405" s="77"/>
      <c r="N1405" s="77"/>
      <c r="O1405" s="77"/>
      <c r="P1405" s="77"/>
      <c r="Q1405" s="77"/>
      <c r="R1405" s="77"/>
      <c r="S1405" s="77"/>
      <c r="T1405" s="77"/>
      <c r="U1405" s="77"/>
      <c r="V1405" s="77"/>
      <c r="W1405" s="77"/>
      <c r="X1405" s="77"/>
      <c r="Y1405" s="77"/>
      <c r="Z1405" s="77"/>
    </row>
    <row r="1406" ht="15.75" customHeight="1">
      <c r="A1406" s="2"/>
      <c r="B1406" s="89"/>
      <c r="C1406" s="89"/>
      <c r="D1406" s="18">
        <f t="shared" si="367"/>
        <v>0</v>
      </c>
      <c r="E1406" s="18">
        <f>B1406*A1397</f>
        <v>0</v>
      </c>
      <c r="F1406" s="18">
        <f t="shared" si="368"/>
        <v>0</v>
      </c>
      <c r="G1406" s="148" t="s">
        <v>528</v>
      </c>
      <c r="H1406" s="18"/>
      <c r="I1406" s="89">
        <f t="shared" si="369"/>
        <v>0</v>
      </c>
      <c r="J1406" s="116"/>
      <c r="K1406" s="3">
        <f t="shared" si="370"/>
        <v>0</v>
      </c>
      <c r="L1406" s="3"/>
      <c r="M1406" s="77"/>
      <c r="N1406" s="77"/>
      <c r="O1406" s="77"/>
      <c r="P1406" s="77"/>
      <c r="Q1406" s="77"/>
      <c r="R1406" s="77"/>
      <c r="S1406" s="77"/>
      <c r="T1406" s="77"/>
      <c r="U1406" s="77"/>
      <c r="V1406" s="77"/>
      <c r="W1406" s="77"/>
      <c r="X1406" s="77"/>
      <c r="Y1406" s="77"/>
      <c r="Z1406" s="77"/>
    </row>
    <row r="1407" ht="15.75" customHeight="1">
      <c r="A1407" s="2"/>
      <c r="B1407" s="89"/>
      <c r="C1407" s="89"/>
      <c r="D1407" s="18">
        <f t="shared" si="367"/>
        <v>0</v>
      </c>
      <c r="E1407" s="18">
        <f>B1407*A1397</f>
        <v>0</v>
      </c>
      <c r="F1407" s="18">
        <f t="shared" si="368"/>
        <v>0</v>
      </c>
      <c r="G1407" s="142"/>
      <c r="H1407" s="18"/>
      <c r="I1407" s="89">
        <f t="shared" si="369"/>
        <v>0</v>
      </c>
      <c r="J1407" s="116"/>
      <c r="K1407" s="3">
        <f t="shared" si="370"/>
        <v>0</v>
      </c>
      <c r="L1407" s="3"/>
      <c r="M1407" s="77"/>
      <c r="N1407" s="77"/>
      <c r="O1407" s="77"/>
      <c r="P1407" s="77"/>
      <c r="Q1407" s="77"/>
      <c r="R1407" s="77"/>
      <c r="S1407" s="77"/>
      <c r="T1407" s="77"/>
      <c r="U1407" s="77"/>
      <c r="V1407" s="77"/>
      <c r="W1407" s="77"/>
      <c r="X1407" s="77"/>
      <c r="Y1407" s="77"/>
      <c r="Z1407" s="77"/>
    </row>
    <row r="1408" ht="15.75" customHeight="1">
      <c r="A1408" s="1"/>
      <c r="B1408" s="89"/>
      <c r="C1408" s="89"/>
      <c r="D1408" s="18">
        <f t="shared" si="367"/>
        <v>0</v>
      </c>
      <c r="E1408" s="18">
        <f>B1408*A1397</f>
        <v>0</v>
      </c>
      <c r="F1408" s="18">
        <f t="shared" si="368"/>
        <v>0</v>
      </c>
      <c r="G1408" s="142"/>
      <c r="H1408" s="18"/>
      <c r="I1408" s="89">
        <f t="shared" si="369"/>
        <v>0</v>
      </c>
      <c r="J1408" s="116"/>
      <c r="K1408" s="3">
        <f t="shared" si="370"/>
        <v>0</v>
      </c>
      <c r="L1408" s="3"/>
      <c r="M1408" s="77"/>
      <c r="N1408" s="77"/>
      <c r="O1408" s="77"/>
      <c r="P1408" s="77"/>
      <c r="Q1408" s="77"/>
      <c r="R1408" s="77"/>
      <c r="S1408" s="77"/>
      <c r="T1408" s="77"/>
      <c r="U1408" s="77"/>
      <c r="V1408" s="77"/>
      <c r="W1408" s="77"/>
      <c r="X1408" s="77"/>
      <c r="Y1408" s="77"/>
      <c r="Z1408" s="77"/>
    </row>
    <row r="1409" ht="15.75" customHeight="1">
      <c r="A1409" s="1"/>
      <c r="B1409" s="89"/>
      <c r="C1409" s="89"/>
      <c r="D1409" s="18">
        <f t="shared" si="367"/>
        <v>0</v>
      </c>
      <c r="E1409" s="18">
        <f>B1409*A1397</f>
        <v>0</v>
      </c>
      <c r="F1409" s="18">
        <f t="shared" si="368"/>
        <v>0</v>
      </c>
      <c r="G1409" s="142"/>
      <c r="H1409" s="18"/>
      <c r="I1409" s="89">
        <f t="shared" si="369"/>
        <v>0</v>
      </c>
      <c r="J1409" s="116"/>
      <c r="K1409" s="3">
        <f t="shared" si="370"/>
        <v>0</v>
      </c>
      <c r="L1409" s="3"/>
      <c r="M1409" s="77"/>
      <c r="N1409" s="77"/>
      <c r="O1409" s="77"/>
      <c r="P1409" s="77"/>
      <c r="Q1409" s="77"/>
      <c r="R1409" s="77"/>
      <c r="S1409" s="77"/>
      <c r="T1409" s="77"/>
      <c r="U1409" s="77"/>
      <c r="V1409" s="77"/>
      <c r="W1409" s="77"/>
      <c r="X1409" s="77"/>
      <c r="Y1409" s="77"/>
      <c r="Z1409" s="77"/>
    </row>
    <row r="1410" ht="15.75" customHeight="1">
      <c r="A1410" s="31"/>
      <c r="B1410" s="89"/>
      <c r="C1410" s="89"/>
      <c r="D1410" s="95">
        <f t="shared" si="367"/>
        <v>0</v>
      </c>
      <c r="E1410" s="95">
        <f>B1410*A1397</f>
        <v>0</v>
      </c>
      <c r="F1410" s="18">
        <f t="shared" si="368"/>
        <v>0</v>
      </c>
      <c r="G1410" s="87"/>
      <c r="H1410" s="18"/>
      <c r="I1410" s="89">
        <f t="shared" si="369"/>
        <v>0</v>
      </c>
      <c r="J1410" s="118"/>
      <c r="K1410" s="3">
        <f t="shared" si="370"/>
        <v>0</v>
      </c>
      <c r="L1410" s="3"/>
      <c r="M1410" s="77"/>
      <c r="N1410" s="77"/>
      <c r="O1410" s="77"/>
      <c r="P1410" s="77"/>
      <c r="Q1410" s="77"/>
      <c r="R1410" s="77"/>
      <c r="S1410" s="77"/>
      <c r="T1410" s="77"/>
      <c r="U1410" s="77"/>
      <c r="V1410" s="77"/>
      <c r="W1410" s="77"/>
      <c r="X1410" s="77"/>
      <c r="Y1410" s="77"/>
      <c r="Z1410" s="77"/>
    </row>
    <row r="1411" ht="15.75" customHeight="1">
      <c r="A1411" s="31"/>
      <c r="B1411" s="89"/>
      <c r="C1411" s="89"/>
      <c r="D1411" s="18">
        <f t="shared" si="367"/>
        <v>0</v>
      </c>
      <c r="E1411" s="18">
        <f>B1411*A1397</f>
        <v>0</v>
      </c>
      <c r="F1411" s="18">
        <f t="shared" si="368"/>
        <v>0</v>
      </c>
      <c r="G1411" s="143">
        <f>F1413/A1397</f>
        <v>0</v>
      </c>
      <c r="H1411" s="18"/>
      <c r="I1411" s="89">
        <f t="shared" si="369"/>
        <v>0</v>
      </c>
      <c r="J1411" s="3"/>
      <c r="K1411" s="3">
        <f t="shared" si="370"/>
        <v>0</v>
      </c>
      <c r="L1411" s="3"/>
      <c r="M1411" s="77"/>
      <c r="N1411" s="77"/>
      <c r="O1411" s="77"/>
      <c r="P1411" s="77"/>
      <c r="Q1411" s="77"/>
      <c r="R1411" s="77"/>
      <c r="S1411" s="77"/>
      <c r="T1411" s="77"/>
      <c r="U1411" s="77"/>
      <c r="V1411" s="77"/>
      <c r="W1411" s="77"/>
      <c r="X1411" s="77"/>
      <c r="Y1411" s="77"/>
      <c r="Z1411" s="77"/>
    </row>
    <row r="1412" ht="15.75" customHeight="1">
      <c r="A1412" s="31"/>
      <c r="B1412" s="89"/>
      <c r="C1412" s="89"/>
      <c r="D1412" s="18">
        <f t="shared" si="367"/>
        <v>0</v>
      </c>
      <c r="E1412" s="18">
        <f>B1412*A1397</f>
        <v>0</v>
      </c>
      <c r="F1412" s="18">
        <f t="shared" si="368"/>
        <v>0</v>
      </c>
      <c r="G1412" s="142"/>
      <c r="H1412" s="18"/>
      <c r="I1412" s="89">
        <f t="shared" si="369"/>
        <v>0</v>
      </c>
      <c r="J1412" s="3"/>
      <c r="K1412" s="3">
        <f t="shared" si="370"/>
        <v>0</v>
      </c>
      <c r="L1412" s="3"/>
      <c r="M1412" s="77"/>
      <c r="N1412" s="77"/>
      <c r="O1412" s="77"/>
      <c r="P1412" s="77"/>
      <c r="Q1412" s="77"/>
      <c r="R1412" s="77"/>
      <c r="S1412" s="77"/>
      <c r="T1412" s="77"/>
      <c r="U1412" s="77"/>
      <c r="V1412" s="77"/>
      <c r="W1412" s="77"/>
      <c r="X1412" s="77"/>
      <c r="Y1412" s="77"/>
      <c r="Z1412" s="77"/>
    </row>
    <row r="1413" ht="15.75" customHeight="1">
      <c r="A1413" s="4" t="s">
        <v>495</v>
      </c>
      <c r="B1413" s="97">
        <f>SUM(B1399:B1412)</f>
        <v>0</v>
      </c>
      <c r="C1413" s="96"/>
      <c r="D1413" s="97">
        <f t="shared" ref="D1413:F1413" si="371">SUM(D1399:D1412)</f>
        <v>0</v>
      </c>
      <c r="E1413" s="97">
        <f t="shared" si="371"/>
        <v>0</v>
      </c>
      <c r="F1413" s="97">
        <f t="shared" si="371"/>
        <v>0</v>
      </c>
      <c r="G1413" s="87"/>
      <c r="H1413" s="96"/>
      <c r="I1413" s="97">
        <f t="shared" ref="I1413:L1413" si="372">SUM(I1399:I1412)</f>
        <v>0</v>
      </c>
      <c r="J1413" s="98">
        <f t="shared" si="372"/>
        <v>0</v>
      </c>
      <c r="K1413" s="98">
        <f t="shared" si="372"/>
        <v>0</v>
      </c>
      <c r="L1413" s="98">
        <f t="shared" si="372"/>
        <v>0</v>
      </c>
      <c r="M1413" s="77"/>
      <c r="N1413" s="77"/>
      <c r="O1413" s="77"/>
      <c r="P1413" s="77"/>
      <c r="Q1413" s="77"/>
      <c r="R1413" s="77"/>
      <c r="S1413" s="77"/>
      <c r="T1413" s="77"/>
      <c r="U1413" s="77"/>
      <c r="V1413" s="77"/>
      <c r="W1413" s="77"/>
      <c r="X1413" s="77"/>
      <c r="Y1413" s="77"/>
      <c r="Z1413" s="77"/>
    </row>
    <row r="1414" ht="15.75" customHeight="1">
      <c r="A1414" s="8"/>
      <c r="B1414" s="100"/>
      <c r="C1414" s="100"/>
      <c r="D1414" s="100"/>
      <c r="E1414" s="100"/>
      <c r="F1414" s="100"/>
      <c r="G1414" s="100"/>
      <c r="H1414" s="100"/>
      <c r="I1414" s="101" t="s">
        <v>496</v>
      </c>
      <c r="J1414" s="100"/>
      <c r="K1414" s="100"/>
      <c r="L1414" s="101" t="s">
        <v>497</v>
      </c>
      <c r="M1414" s="77"/>
      <c r="N1414" s="77"/>
      <c r="O1414" s="77"/>
      <c r="P1414" s="77"/>
      <c r="Q1414" s="77"/>
      <c r="R1414" s="77"/>
      <c r="S1414" s="77"/>
      <c r="T1414" s="77"/>
      <c r="U1414" s="77"/>
      <c r="V1414" s="77"/>
      <c r="W1414" s="77"/>
      <c r="X1414" s="77"/>
      <c r="Y1414" s="77"/>
      <c r="Z1414" s="77"/>
    </row>
    <row r="1415" ht="15.75" customHeight="1">
      <c r="A1415" s="8"/>
      <c r="B1415" s="100"/>
      <c r="C1415" s="100"/>
      <c r="D1415" s="100"/>
      <c r="E1415" s="100"/>
      <c r="F1415" s="100"/>
      <c r="G1415" s="100"/>
      <c r="H1415" s="100"/>
      <c r="I1415" s="104">
        <f>G1411*A1397</f>
        <v>0</v>
      </c>
      <c r="J1415" s="100"/>
      <c r="K1415" s="100"/>
      <c r="L1415" s="104"/>
      <c r="M1415" s="77"/>
      <c r="N1415" s="77"/>
      <c r="O1415" s="77"/>
      <c r="P1415" s="77"/>
      <c r="Q1415" s="77"/>
      <c r="R1415" s="77"/>
      <c r="S1415" s="77"/>
      <c r="T1415" s="77"/>
      <c r="U1415" s="77"/>
      <c r="V1415" s="77"/>
      <c r="W1415" s="77"/>
      <c r="X1415" s="77"/>
      <c r="Y1415" s="77"/>
      <c r="Z1415" s="77"/>
    </row>
    <row r="1416" ht="15.75" customHeight="1">
      <c r="A1416" s="8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77"/>
      <c r="N1416" s="77"/>
      <c r="O1416" s="77"/>
      <c r="P1416" s="77"/>
      <c r="Q1416" s="77"/>
      <c r="R1416" s="77"/>
      <c r="S1416" s="77"/>
      <c r="T1416" s="77"/>
      <c r="U1416" s="77"/>
      <c r="V1416" s="77"/>
      <c r="W1416" s="77"/>
      <c r="X1416" s="77"/>
      <c r="Y1416" s="77"/>
      <c r="Z1416" s="77"/>
    </row>
    <row r="1417" ht="15.75" customHeight="1">
      <c r="A1417" s="8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77"/>
      <c r="N1417" s="77"/>
      <c r="O1417" s="77"/>
      <c r="P1417" s="77"/>
      <c r="Q1417" s="77"/>
      <c r="R1417" s="77"/>
      <c r="S1417" s="77"/>
      <c r="T1417" s="77"/>
      <c r="U1417" s="77"/>
      <c r="V1417" s="77"/>
      <c r="W1417" s="77"/>
      <c r="X1417" s="77"/>
      <c r="Y1417" s="77"/>
      <c r="Z1417" s="77"/>
    </row>
    <row r="1418" ht="15.75" customHeight="1">
      <c r="A1418" s="66"/>
      <c r="B1418" s="75"/>
      <c r="C1418" s="75"/>
      <c r="D1418" s="75"/>
      <c r="E1418" s="75"/>
      <c r="F1418" s="75"/>
      <c r="G1418" s="75"/>
      <c r="H1418" s="75"/>
      <c r="I1418" s="75"/>
      <c r="J1418" s="75"/>
      <c r="K1418" s="75"/>
      <c r="L1418" s="76"/>
      <c r="M1418" s="77"/>
      <c r="N1418" s="77"/>
      <c r="O1418" s="77"/>
      <c r="P1418" s="77"/>
      <c r="Q1418" s="77"/>
      <c r="R1418" s="77"/>
      <c r="S1418" s="77"/>
      <c r="T1418" s="77"/>
      <c r="U1418" s="77"/>
      <c r="V1418" s="77"/>
      <c r="W1418" s="77"/>
      <c r="X1418" s="77"/>
      <c r="Y1418" s="77"/>
      <c r="Z1418" s="77"/>
    </row>
    <row r="1419" ht="15.75" customHeight="1">
      <c r="A1419" s="78" t="s">
        <v>478</v>
      </c>
      <c r="B1419" s="79" t="s">
        <v>479</v>
      </c>
      <c r="C1419" s="75"/>
      <c r="D1419" s="76"/>
      <c r="E1419" s="80" t="s">
        <v>480</v>
      </c>
      <c r="F1419" s="75"/>
      <c r="G1419" s="76"/>
      <c r="H1419" s="79" t="s">
        <v>481</v>
      </c>
      <c r="I1419" s="75"/>
      <c r="J1419" s="75"/>
      <c r="K1419" s="75"/>
      <c r="L1419" s="76"/>
      <c r="M1419" s="77"/>
      <c r="N1419" s="77"/>
      <c r="O1419" s="77"/>
      <c r="P1419" s="77"/>
      <c r="Q1419" s="77"/>
      <c r="R1419" s="77"/>
      <c r="S1419" s="77"/>
      <c r="T1419" s="77"/>
      <c r="U1419" s="77"/>
      <c r="V1419" s="77"/>
      <c r="W1419" s="77"/>
      <c r="X1419" s="77"/>
      <c r="Y1419" s="77"/>
      <c r="Z1419" s="77"/>
    </row>
    <row r="1420" ht="15.75" customHeight="1">
      <c r="A1420" s="177">
        <v>4.0</v>
      </c>
      <c r="B1420" s="82" t="s">
        <v>482</v>
      </c>
      <c r="C1420" s="82" t="s">
        <v>483</v>
      </c>
      <c r="D1420" s="82" t="s">
        <v>484</v>
      </c>
      <c r="E1420" s="82" t="s">
        <v>485</v>
      </c>
      <c r="F1420" s="82" t="s">
        <v>484</v>
      </c>
      <c r="G1420" s="82" t="s">
        <v>524</v>
      </c>
      <c r="H1420" s="82" t="s">
        <v>486</v>
      </c>
      <c r="I1420" s="82" t="s">
        <v>487</v>
      </c>
      <c r="J1420" s="147" t="s">
        <v>488</v>
      </c>
      <c r="K1420" s="85" t="s">
        <v>489</v>
      </c>
      <c r="L1420" s="85" t="s">
        <v>490</v>
      </c>
      <c r="M1420" s="77"/>
      <c r="N1420" s="77"/>
      <c r="O1420" s="77"/>
      <c r="P1420" s="77"/>
      <c r="Q1420" s="77"/>
      <c r="R1420" s="77"/>
      <c r="S1420" s="77"/>
      <c r="T1420" s="77"/>
      <c r="U1420" s="77"/>
      <c r="V1420" s="77"/>
      <c r="W1420" s="77"/>
      <c r="X1420" s="77"/>
      <c r="Y1420" s="77"/>
      <c r="Z1420" s="77"/>
    </row>
    <row r="1421" ht="15.75" customHeight="1">
      <c r="A1421" s="86" t="s">
        <v>491</v>
      </c>
      <c r="B1421" s="87"/>
      <c r="C1421" s="87"/>
      <c r="D1421" s="87"/>
      <c r="E1421" s="87"/>
      <c r="F1421" s="87"/>
      <c r="G1421" s="87"/>
      <c r="H1421" s="87"/>
      <c r="I1421" s="87"/>
      <c r="J1421" s="115"/>
      <c r="K1421" s="87"/>
      <c r="L1421" s="87"/>
      <c r="M1421" s="77"/>
      <c r="N1421" s="77"/>
      <c r="O1421" s="77"/>
      <c r="P1421" s="77"/>
      <c r="Q1421" s="77"/>
      <c r="R1421" s="77"/>
      <c r="S1421" s="77"/>
      <c r="T1421" s="77"/>
      <c r="U1421" s="77"/>
      <c r="V1421" s="77"/>
      <c r="W1421" s="77"/>
      <c r="X1421" s="77"/>
      <c r="Y1421" s="77"/>
      <c r="Z1421" s="77"/>
    </row>
    <row r="1422" ht="15.75" customHeight="1">
      <c r="A1422" s="2"/>
      <c r="B1422" s="89"/>
      <c r="C1422" s="89"/>
      <c r="D1422" s="18">
        <f t="shared" ref="D1422:D1435" si="373">C1422*B1422</f>
        <v>0</v>
      </c>
      <c r="E1422" s="18">
        <f>B1422*A1420</f>
        <v>0</v>
      </c>
      <c r="F1422" s="18">
        <f t="shared" ref="F1422:F1435" si="374">E1422*C1422</f>
        <v>0</v>
      </c>
      <c r="G1422" s="140">
        <v>0.0</v>
      </c>
      <c r="H1422" s="18"/>
      <c r="I1422" s="89">
        <f t="shared" ref="I1422:I1435" si="375">H1422*E1422</f>
        <v>0</v>
      </c>
      <c r="J1422" s="116"/>
      <c r="K1422" s="3">
        <f t="shared" ref="K1422:K1435" si="376">J1422*I1422</f>
        <v>0</v>
      </c>
      <c r="L1422" s="3"/>
      <c r="M1422" s="77"/>
      <c r="N1422" s="77"/>
      <c r="O1422" s="77"/>
      <c r="P1422" s="77"/>
      <c r="Q1422" s="77"/>
      <c r="R1422" s="77"/>
      <c r="S1422" s="77"/>
      <c r="T1422" s="77"/>
      <c r="U1422" s="77"/>
      <c r="V1422" s="77"/>
      <c r="W1422" s="77"/>
      <c r="X1422" s="77"/>
      <c r="Y1422" s="77"/>
      <c r="Z1422" s="77"/>
    </row>
    <row r="1423" ht="15.75" customHeight="1">
      <c r="A1423" s="2"/>
      <c r="B1423" s="89"/>
      <c r="C1423" s="89"/>
      <c r="D1423" s="18">
        <f t="shared" si="373"/>
        <v>0</v>
      </c>
      <c r="E1423" s="18">
        <f>B1423*A1420</f>
        <v>0</v>
      </c>
      <c r="F1423" s="18">
        <f t="shared" si="374"/>
        <v>0</v>
      </c>
      <c r="G1423" s="87"/>
      <c r="H1423" s="18"/>
      <c r="I1423" s="89">
        <f t="shared" si="375"/>
        <v>0</v>
      </c>
      <c r="J1423" s="116"/>
      <c r="K1423" s="3">
        <f t="shared" si="376"/>
        <v>0</v>
      </c>
      <c r="L1423" s="3"/>
      <c r="M1423" s="77"/>
      <c r="N1423" s="77"/>
      <c r="O1423" s="77"/>
      <c r="P1423" s="77"/>
      <c r="Q1423" s="77"/>
      <c r="R1423" s="77"/>
      <c r="S1423" s="77"/>
      <c r="T1423" s="77"/>
      <c r="U1423" s="77"/>
      <c r="V1423" s="77"/>
      <c r="W1423" s="77"/>
      <c r="X1423" s="77"/>
      <c r="Y1423" s="77"/>
      <c r="Z1423" s="77"/>
    </row>
    <row r="1424" ht="15.75" customHeight="1">
      <c r="A1424" s="2"/>
      <c r="B1424" s="18"/>
      <c r="C1424" s="18"/>
      <c r="D1424" s="18">
        <f t="shared" si="373"/>
        <v>0</v>
      </c>
      <c r="E1424" s="18">
        <f>B1424*A1420</f>
        <v>0</v>
      </c>
      <c r="F1424" s="18">
        <f t="shared" si="374"/>
        <v>0</v>
      </c>
      <c r="G1424" s="148" t="s">
        <v>527</v>
      </c>
      <c r="H1424" s="18"/>
      <c r="I1424" s="89">
        <f t="shared" si="375"/>
        <v>0</v>
      </c>
      <c r="J1424" s="116"/>
      <c r="K1424" s="3">
        <f t="shared" si="376"/>
        <v>0</v>
      </c>
      <c r="L1424" s="3"/>
      <c r="M1424" s="77"/>
      <c r="N1424" s="77"/>
      <c r="O1424" s="77"/>
      <c r="P1424" s="77"/>
      <c r="Q1424" s="77"/>
      <c r="R1424" s="77"/>
      <c r="S1424" s="77"/>
      <c r="T1424" s="77"/>
      <c r="U1424" s="77"/>
      <c r="V1424" s="77"/>
      <c r="W1424" s="77"/>
      <c r="X1424" s="77"/>
      <c r="Y1424" s="77"/>
      <c r="Z1424" s="77"/>
    </row>
    <row r="1425" ht="15.75" customHeight="1">
      <c r="A1425" s="2"/>
      <c r="B1425" s="18"/>
      <c r="C1425" s="18"/>
      <c r="D1425" s="18">
        <f t="shared" si="373"/>
        <v>0</v>
      </c>
      <c r="E1425" s="18">
        <f>B1425*A1420</f>
        <v>0</v>
      </c>
      <c r="F1425" s="18">
        <f t="shared" si="374"/>
        <v>0</v>
      </c>
      <c r="G1425" s="142"/>
      <c r="H1425" s="18"/>
      <c r="I1425" s="89">
        <f t="shared" si="375"/>
        <v>0</v>
      </c>
      <c r="J1425" s="116"/>
      <c r="K1425" s="3">
        <f t="shared" si="376"/>
        <v>0</v>
      </c>
      <c r="L1425" s="3"/>
      <c r="M1425" s="77"/>
      <c r="N1425" s="77"/>
      <c r="O1425" s="77"/>
      <c r="P1425" s="77"/>
      <c r="Q1425" s="77"/>
      <c r="R1425" s="77"/>
      <c r="S1425" s="77"/>
      <c r="T1425" s="77"/>
      <c r="U1425" s="77"/>
      <c r="V1425" s="77"/>
      <c r="W1425" s="77"/>
      <c r="X1425" s="77"/>
      <c r="Y1425" s="77"/>
      <c r="Z1425" s="77"/>
    </row>
    <row r="1426" ht="15.75" customHeight="1">
      <c r="A1426" s="2"/>
      <c r="B1426" s="18"/>
      <c r="C1426" s="18"/>
      <c r="D1426" s="18">
        <f t="shared" si="373"/>
        <v>0</v>
      </c>
      <c r="E1426" s="18">
        <f>B1426*A1420</f>
        <v>0</v>
      </c>
      <c r="F1426" s="18">
        <f t="shared" si="374"/>
        <v>0</v>
      </c>
      <c r="G1426" s="142"/>
      <c r="H1426" s="18"/>
      <c r="I1426" s="89">
        <f t="shared" si="375"/>
        <v>0</v>
      </c>
      <c r="J1426" s="116"/>
      <c r="K1426" s="3">
        <f t="shared" si="376"/>
        <v>0</v>
      </c>
      <c r="L1426" s="3"/>
      <c r="M1426" s="77"/>
      <c r="N1426" s="77"/>
      <c r="O1426" s="77"/>
      <c r="P1426" s="77"/>
      <c r="Q1426" s="77"/>
      <c r="R1426" s="77"/>
      <c r="S1426" s="77"/>
      <c r="T1426" s="77"/>
      <c r="U1426" s="77"/>
      <c r="V1426" s="77"/>
      <c r="W1426" s="77"/>
      <c r="X1426" s="77"/>
      <c r="Y1426" s="77"/>
      <c r="Z1426" s="77"/>
    </row>
    <row r="1427" ht="15.75" customHeight="1">
      <c r="A1427" s="2"/>
      <c r="B1427" s="18"/>
      <c r="C1427" s="18"/>
      <c r="D1427" s="18">
        <f t="shared" si="373"/>
        <v>0</v>
      </c>
      <c r="E1427" s="18">
        <f>B1427*A1420</f>
        <v>0</v>
      </c>
      <c r="F1427" s="18">
        <f t="shared" si="374"/>
        <v>0</v>
      </c>
      <c r="G1427" s="87"/>
      <c r="H1427" s="18"/>
      <c r="I1427" s="89">
        <f t="shared" si="375"/>
        <v>0</v>
      </c>
      <c r="J1427" s="116"/>
      <c r="K1427" s="3">
        <f t="shared" si="376"/>
        <v>0</v>
      </c>
      <c r="L1427" s="3"/>
      <c r="M1427" s="77"/>
      <c r="N1427" s="77"/>
      <c r="O1427" s="77"/>
      <c r="P1427" s="77"/>
      <c r="Q1427" s="77"/>
      <c r="R1427" s="77"/>
      <c r="S1427" s="77"/>
      <c r="T1427" s="77"/>
      <c r="U1427" s="77"/>
      <c r="V1427" s="77"/>
      <c r="W1427" s="77"/>
      <c r="X1427" s="77"/>
      <c r="Y1427" s="77"/>
      <c r="Z1427" s="77"/>
    </row>
    <row r="1428" ht="15.75" customHeight="1">
      <c r="A1428" s="2"/>
      <c r="B1428" s="18"/>
      <c r="C1428" s="18"/>
      <c r="D1428" s="18">
        <f t="shared" si="373"/>
        <v>0</v>
      </c>
      <c r="E1428" s="18">
        <f>B1428*A1420</f>
        <v>0</v>
      </c>
      <c r="F1428" s="18">
        <f t="shared" si="374"/>
        <v>0</v>
      </c>
      <c r="G1428" s="59"/>
      <c r="H1428" s="18"/>
      <c r="I1428" s="89">
        <f t="shared" si="375"/>
        <v>0</v>
      </c>
      <c r="J1428" s="116"/>
      <c r="K1428" s="3">
        <f t="shared" si="376"/>
        <v>0</v>
      </c>
      <c r="L1428" s="3"/>
      <c r="M1428" s="77"/>
      <c r="N1428" s="77"/>
      <c r="O1428" s="77"/>
      <c r="P1428" s="77"/>
      <c r="Q1428" s="77"/>
      <c r="R1428" s="77"/>
      <c r="S1428" s="77"/>
      <c r="T1428" s="77"/>
      <c r="U1428" s="77"/>
      <c r="V1428" s="77"/>
      <c r="W1428" s="77"/>
      <c r="X1428" s="77"/>
      <c r="Y1428" s="77"/>
      <c r="Z1428" s="77"/>
    </row>
    <row r="1429" ht="15.75" customHeight="1">
      <c r="A1429" s="2"/>
      <c r="B1429" s="89"/>
      <c r="C1429" s="89"/>
      <c r="D1429" s="18">
        <f t="shared" si="373"/>
        <v>0</v>
      </c>
      <c r="E1429" s="18">
        <f>B1429*A1420</f>
        <v>0</v>
      </c>
      <c r="F1429" s="18">
        <f t="shared" si="374"/>
        <v>0</v>
      </c>
      <c r="G1429" s="148" t="s">
        <v>528</v>
      </c>
      <c r="H1429" s="18"/>
      <c r="I1429" s="89">
        <f t="shared" si="375"/>
        <v>0</v>
      </c>
      <c r="J1429" s="116"/>
      <c r="K1429" s="3">
        <f t="shared" si="376"/>
        <v>0</v>
      </c>
      <c r="L1429" s="3"/>
      <c r="M1429" s="77"/>
      <c r="N1429" s="77"/>
      <c r="O1429" s="77"/>
      <c r="P1429" s="77"/>
      <c r="Q1429" s="77"/>
      <c r="R1429" s="77"/>
      <c r="S1429" s="77"/>
      <c r="T1429" s="77"/>
      <c r="U1429" s="77"/>
      <c r="V1429" s="77"/>
      <c r="W1429" s="77"/>
      <c r="X1429" s="77"/>
      <c r="Y1429" s="77"/>
      <c r="Z1429" s="77"/>
    </row>
    <row r="1430" ht="15.75" customHeight="1">
      <c r="A1430" s="2"/>
      <c r="B1430" s="89"/>
      <c r="C1430" s="89"/>
      <c r="D1430" s="18">
        <f t="shared" si="373"/>
        <v>0</v>
      </c>
      <c r="E1430" s="18">
        <f>B1430*A1420</f>
        <v>0</v>
      </c>
      <c r="F1430" s="18">
        <f t="shared" si="374"/>
        <v>0</v>
      </c>
      <c r="G1430" s="142"/>
      <c r="H1430" s="18"/>
      <c r="I1430" s="89">
        <f t="shared" si="375"/>
        <v>0</v>
      </c>
      <c r="J1430" s="116"/>
      <c r="K1430" s="3">
        <f t="shared" si="376"/>
        <v>0</v>
      </c>
      <c r="L1430" s="3"/>
      <c r="M1430" s="77"/>
      <c r="N1430" s="77"/>
      <c r="O1430" s="77"/>
      <c r="P1430" s="77"/>
      <c r="Q1430" s="77"/>
      <c r="R1430" s="77"/>
      <c r="S1430" s="77"/>
      <c r="T1430" s="77"/>
      <c r="U1430" s="77"/>
      <c r="V1430" s="77"/>
      <c r="W1430" s="77"/>
      <c r="X1430" s="77"/>
      <c r="Y1430" s="77"/>
      <c r="Z1430" s="77"/>
    </row>
    <row r="1431" ht="15.75" customHeight="1">
      <c r="A1431" s="1"/>
      <c r="B1431" s="89"/>
      <c r="C1431" s="89"/>
      <c r="D1431" s="18">
        <f t="shared" si="373"/>
        <v>0</v>
      </c>
      <c r="E1431" s="18">
        <f>B1431*A1420</f>
        <v>0</v>
      </c>
      <c r="F1431" s="18">
        <f t="shared" si="374"/>
        <v>0</v>
      </c>
      <c r="G1431" s="142"/>
      <c r="H1431" s="18"/>
      <c r="I1431" s="89">
        <f t="shared" si="375"/>
        <v>0</v>
      </c>
      <c r="J1431" s="116"/>
      <c r="K1431" s="3">
        <f t="shared" si="376"/>
        <v>0</v>
      </c>
      <c r="L1431" s="3"/>
      <c r="M1431" s="77"/>
      <c r="N1431" s="77"/>
      <c r="O1431" s="77"/>
      <c r="P1431" s="77"/>
      <c r="Q1431" s="77"/>
      <c r="R1431" s="77"/>
      <c r="S1431" s="77"/>
      <c r="T1431" s="77"/>
      <c r="U1431" s="77"/>
      <c r="V1431" s="77"/>
      <c r="W1431" s="77"/>
      <c r="X1431" s="77"/>
      <c r="Y1431" s="77"/>
      <c r="Z1431" s="77"/>
    </row>
    <row r="1432" ht="15.75" customHeight="1">
      <c r="A1432" s="1"/>
      <c r="B1432" s="89"/>
      <c r="C1432" s="89"/>
      <c r="D1432" s="18">
        <f t="shared" si="373"/>
        <v>0</v>
      </c>
      <c r="E1432" s="18">
        <f>B1432*A1420</f>
        <v>0</v>
      </c>
      <c r="F1432" s="18">
        <f t="shared" si="374"/>
        <v>0</v>
      </c>
      <c r="G1432" s="142"/>
      <c r="H1432" s="18"/>
      <c r="I1432" s="89">
        <f t="shared" si="375"/>
        <v>0</v>
      </c>
      <c r="J1432" s="116"/>
      <c r="K1432" s="3">
        <f t="shared" si="376"/>
        <v>0</v>
      </c>
      <c r="L1432" s="3"/>
      <c r="M1432" s="77"/>
      <c r="N1432" s="77"/>
      <c r="O1432" s="77"/>
      <c r="P1432" s="77"/>
      <c r="Q1432" s="77"/>
      <c r="R1432" s="77"/>
      <c r="S1432" s="77"/>
      <c r="T1432" s="77"/>
      <c r="U1432" s="77"/>
      <c r="V1432" s="77"/>
      <c r="W1432" s="77"/>
      <c r="X1432" s="77"/>
      <c r="Y1432" s="77"/>
      <c r="Z1432" s="77"/>
    </row>
    <row r="1433" ht="15.75" customHeight="1">
      <c r="A1433" s="31"/>
      <c r="B1433" s="89"/>
      <c r="C1433" s="89"/>
      <c r="D1433" s="95">
        <f t="shared" si="373"/>
        <v>0</v>
      </c>
      <c r="E1433" s="95">
        <f>B1433*A1420</f>
        <v>0</v>
      </c>
      <c r="F1433" s="18">
        <f t="shared" si="374"/>
        <v>0</v>
      </c>
      <c r="G1433" s="87"/>
      <c r="H1433" s="18"/>
      <c r="I1433" s="89">
        <f t="shared" si="375"/>
        <v>0</v>
      </c>
      <c r="J1433" s="118"/>
      <c r="K1433" s="3">
        <f t="shared" si="376"/>
        <v>0</v>
      </c>
      <c r="L1433" s="3"/>
      <c r="M1433" s="77"/>
      <c r="N1433" s="77"/>
      <c r="O1433" s="77"/>
      <c r="P1433" s="77"/>
      <c r="Q1433" s="77"/>
      <c r="R1433" s="77"/>
      <c r="S1433" s="77"/>
      <c r="T1433" s="77"/>
      <c r="U1433" s="77"/>
      <c r="V1433" s="77"/>
      <c r="W1433" s="77"/>
      <c r="X1433" s="77"/>
      <c r="Y1433" s="77"/>
      <c r="Z1433" s="77"/>
    </row>
    <row r="1434" ht="15.75" customHeight="1">
      <c r="A1434" s="31"/>
      <c r="B1434" s="89"/>
      <c r="C1434" s="89"/>
      <c r="D1434" s="18">
        <f t="shared" si="373"/>
        <v>0</v>
      </c>
      <c r="E1434" s="18">
        <f>B1434*A1420</f>
        <v>0</v>
      </c>
      <c r="F1434" s="18">
        <f t="shared" si="374"/>
        <v>0</v>
      </c>
      <c r="G1434" s="143">
        <f>F1436/A1420</f>
        <v>0</v>
      </c>
      <c r="H1434" s="18"/>
      <c r="I1434" s="89">
        <f t="shared" si="375"/>
        <v>0</v>
      </c>
      <c r="J1434" s="3"/>
      <c r="K1434" s="3">
        <f t="shared" si="376"/>
        <v>0</v>
      </c>
      <c r="L1434" s="3"/>
      <c r="M1434" s="77"/>
      <c r="N1434" s="77"/>
      <c r="O1434" s="77"/>
      <c r="P1434" s="77"/>
      <c r="Q1434" s="77"/>
      <c r="R1434" s="77"/>
      <c r="S1434" s="77"/>
      <c r="T1434" s="77"/>
      <c r="U1434" s="77"/>
      <c r="V1434" s="77"/>
      <c r="W1434" s="77"/>
      <c r="X1434" s="77"/>
      <c r="Y1434" s="77"/>
      <c r="Z1434" s="77"/>
    </row>
    <row r="1435" ht="15.75" customHeight="1">
      <c r="A1435" s="31"/>
      <c r="B1435" s="89"/>
      <c r="C1435" s="89"/>
      <c r="D1435" s="18">
        <f t="shared" si="373"/>
        <v>0</v>
      </c>
      <c r="E1435" s="18">
        <f>B1435*A1420</f>
        <v>0</v>
      </c>
      <c r="F1435" s="18">
        <f t="shared" si="374"/>
        <v>0</v>
      </c>
      <c r="G1435" s="142"/>
      <c r="H1435" s="18"/>
      <c r="I1435" s="89">
        <f t="shared" si="375"/>
        <v>0</v>
      </c>
      <c r="J1435" s="3"/>
      <c r="K1435" s="3">
        <f t="shared" si="376"/>
        <v>0</v>
      </c>
      <c r="L1435" s="3"/>
      <c r="M1435" s="77"/>
      <c r="N1435" s="77"/>
      <c r="O1435" s="77"/>
      <c r="P1435" s="77"/>
      <c r="Q1435" s="77"/>
      <c r="R1435" s="77"/>
      <c r="S1435" s="77"/>
      <c r="T1435" s="77"/>
      <c r="U1435" s="77"/>
      <c r="V1435" s="77"/>
      <c r="W1435" s="77"/>
      <c r="X1435" s="77"/>
      <c r="Y1435" s="77"/>
      <c r="Z1435" s="77"/>
    </row>
    <row r="1436" ht="15.75" customHeight="1">
      <c r="A1436" s="4" t="s">
        <v>495</v>
      </c>
      <c r="B1436" s="97">
        <f>SUM(B1422:B1435)</f>
        <v>0</v>
      </c>
      <c r="C1436" s="96"/>
      <c r="D1436" s="97">
        <f t="shared" ref="D1436:F1436" si="377">SUM(D1422:D1435)</f>
        <v>0</v>
      </c>
      <c r="E1436" s="97">
        <f t="shared" si="377"/>
        <v>0</v>
      </c>
      <c r="F1436" s="97">
        <f t="shared" si="377"/>
        <v>0</v>
      </c>
      <c r="G1436" s="87"/>
      <c r="H1436" s="96"/>
      <c r="I1436" s="97">
        <f t="shared" ref="I1436:L1436" si="378">SUM(I1422:I1435)</f>
        <v>0</v>
      </c>
      <c r="J1436" s="98">
        <f t="shared" si="378"/>
        <v>0</v>
      </c>
      <c r="K1436" s="98">
        <f t="shared" si="378"/>
        <v>0</v>
      </c>
      <c r="L1436" s="98">
        <f t="shared" si="378"/>
        <v>0</v>
      </c>
      <c r="M1436" s="77"/>
      <c r="N1436" s="77"/>
      <c r="O1436" s="77"/>
      <c r="P1436" s="77"/>
      <c r="Q1436" s="77"/>
      <c r="R1436" s="77"/>
      <c r="S1436" s="77"/>
      <c r="T1436" s="77"/>
      <c r="U1436" s="77"/>
      <c r="V1436" s="77"/>
      <c r="W1436" s="77"/>
      <c r="X1436" s="77"/>
      <c r="Y1436" s="77"/>
      <c r="Z1436" s="77"/>
    </row>
    <row r="1437" ht="15.75" customHeight="1">
      <c r="A1437" s="8"/>
      <c r="B1437" s="100"/>
      <c r="C1437" s="100"/>
      <c r="D1437" s="100"/>
      <c r="E1437" s="100"/>
      <c r="F1437" s="100"/>
      <c r="G1437" s="100"/>
      <c r="H1437" s="100"/>
      <c r="I1437" s="101" t="s">
        <v>496</v>
      </c>
      <c r="J1437" s="100"/>
      <c r="K1437" s="100"/>
      <c r="L1437" s="101" t="s">
        <v>497</v>
      </c>
      <c r="M1437" s="77"/>
      <c r="N1437" s="77"/>
      <c r="O1437" s="77"/>
      <c r="P1437" s="77"/>
      <c r="Q1437" s="77"/>
      <c r="R1437" s="77"/>
      <c r="S1437" s="77"/>
      <c r="T1437" s="77"/>
      <c r="U1437" s="77"/>
      <c r="V1437" s="77"/>
      <c r="W1437" s="77"/>
      <c r="X1437" s="77"/>
      <c r="Y1437" s="77"/>
      <c r="Z1437" s="77"/>
    </row>
    <row r="1438" ht="15.75" customHeight="1">
      <c r="A1438" s="8"/>
      <c r="B1438" s="100"/>
      <c r="C1438" s="100"/>
      <c r="D1438" s="100"/>
      <c r="E1438" s="100"/>
      <c r="F1438" s="100"/>
      <c r="G1438" s="100"/>
      <c r="H1438" s="100"/>
      <c r="I1438" s="104">
        <f>G1434*A1420</f>
        <v>0</v>
      </c>
      <c r="J1438" s="100"/>
      <c r="K1438" s="100"/>
      <c r="L1438" s="104"/>
      <c r="M1438" s="77"/>
      <c r="N1438" s="77"/>
      <c r="O1438" s="77"/>
      <c r="P1438" s="77"/>
      <c r="Q1438" s="77"/>
      <c r="R1438" s="77"/>
      <c r="S1438" s="77"/>
      <c r="T1438" s="77"/>
      <c r="U1438" s="77"/>
      <c r="V1438" s="77"/>
      <c r="W1438" s="77"/>
      <c r="X1438" s="77"/>
      <c r="Y1438" s="77"/>
      <c r="Z1438" s="77"/>
    </row>
    <row r="1439" ht="15.75" customHeight="1">
      <c r="A1439" s="8"/>
      <c r="B1439" s="100"/>
      <c r="C1439" s="100"/>
      <c r="D1439" s="100"/>
      <c r="E1439" s="100"/>
      <c r="F1439" s="100"/>
      <c r="G1439" s="100"/>
      <c r="H1439" s="100"/>
      <c r="I1439" s="107"/>
      <c r="J1439" s="100"/>
      <c r="K1439" s="100"/>
      <c r="L1439" s="107"/>
      <c r="M1439" s="77"/>
      <c r="N1439" s="77"/>
      <c r="O1439" s="77"/>
      <c r="P1439" s="77"/>
      <c r="Q1439" s="77"/>
      <c r="R1439" s="77"/>
      <c r="S1439" s="77"/>
      <c r="T1439" s="77"/>
      <c r="U1439" s="77"/>
      <c r="V1439" s="77"/>
      <c r="W1439" s="77"/>
      <c r="X1439" s="77"/>
      <c r="Y1439" s="77"/>
      <c r="Z1439" s="77"/>
    </row>
    <row r="1440" ht="15.75" customHeight="1">
      <c r="A1440" s="8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77"/>
      <c r="N1440" s="77"/>
      <c r="O1440" s="77"/>
      <c r="P1440" s="77"/>
      <c r="Q1440" s="77"/>
      <c r="R1440" s="77"/>
      <c r="S1440" s="77"/>
      <c r="T1440" s="77"/>
      <c r="U1440" s="77"/>
      <c r="V1440" s="77"/>
      <c r="W1440" s="77"/>
      <c r="X1440" s="77"/>
      <c r="Y1440" s="77"/>
      <c r="Z1440" s="77"/>
    </row>
    <row r="1441" ht="15.75" customHeight="1">
      <c r="A1441" s="66"/>
      <c r="B1441" s="75"/>
      <c r="C1441" s="75"/>
      <c r="D1441" s="75"/>
      <c r="E1441" s="75"/>
      <c r="F1441" s="75"/>
      <c r="G1441" s="75"/>
      <c r="H1441" s="75"/>
      <c r="I1441" s="75"/>
      <c r="J1441" s="75"/>
      <c r="K1441" s="75"/>
      <c r="L1441" s="76"/>
      <c r="M1441" s="77"/>
      <c r="N1441" s="77"/>
      <c r="O1441" s="77"/>
      <c r="P1441" s="77"/>
      <c r="Q1441" s="77"/>
      <c r="R1441" s="77"/>
      <c r="S1441" s="77"/>
      <c r="T1441" s="77"/>
      <c r="U1441" s="77"/>
      <c r="V1441" s="77"/>
      <c r="W1441" s="77"/>
      <c r="X1441" s="77"/>
      <c r="Y1441" s="77"/>
      <c r="Z1441" s="77"/>
    </row>
    <row r="1442" ht="15.75" customHeight="1">
      <c r="A1442" s="78" t="s">
        <v>478</v>
      </c>
      <c r="B1442" s="79" t="s">
        <v>479</v>
      </c>
      <c r="C1442" s="75"/>
      <c r="D1442" s="76"/>
      <c r="E1442" s="80" t="s">
        <v>480</v>
      </c>
      <c r="F1442" s="75"/>
      <c r="G1442" s="76"/>
      <c r="H1442" s="79" t="s">
        <v>481</v>
      </c>
      <c r="I1442" s="75"/>
      <c r="J1442" s="75"/>
      <c r="K1442" s="75"/>
      <c r="L1442" s="76"/>
      <c r="M1442" s="77"/>
      <c r="N1442" s="77"/>
      <c r="O1442" s="77"/>
      <c r="P1442" s="77"/>
      <c r="Q1442" s="77"/>
      <c r="R1442" s="77"/>
      <c r="S1442" s="77"/>
      <c r="T1442" s="77"/>
      <c r="U1442" s="77"/>
      <c r="V1442" s="77"/>
      <c r="W1442" s="77"/>
      <c r="X1442" s="77"/>
      <c r="Y1442" s="77"/>
      <c r="Z1442" s="77"/>
    </row>
    <row r="1443" ht="15.75" customHeight="1">
      <c r="A1443" s="177">
        <v>4.0</v>
      </c>
      <c r="B1443" s="82" t="s">
        <v>482</v>
      </c>
      <c r="C1443" s="82" t="s">
        <v>483</v>
      </c>
      <c r="D1443" s="82" t="s">
        <v>484</v>
      </c>
      <c r="E1443" s="82" t="s">
        <v>485</v>
      </c>
      <c r="F1443" s="82" t="s">
        <v>484</v>
      </c>
      <c r="G1443" s="82" t="s">
        <v>524</v>
      </c>
      <c r="H1443" s="82" t="s">
        <v>486</v>
      </c>
      <c r="I1443" s="82" t="s">
        <v>487</v>
      </c>
      <c r="J1443" s="147" t="s">
        <v>488</v>
      </c>
      <c r="K1443" s="85" t="s">
        <v>489</v>
      </c>
      <c r="L1443" s="85" t="s">
        <v>490</v>
      </c>
      <c r="M1443" s="77"/>
      <c r="N1443" s="77"/>
      <c r="O1443" s="77"/>
      <c r="P1443" s="77"/>
      <c r="Q1443" s="77"/>
      <c r="R1443" s="77"/>
      <c r="S1443" s="77"/>
      <c r="T1443" s="77"/>
      <c r="U1443" s="77"/>
      <c r="V1443" s="77"/>
      <c r="W1443" s="77"/>
      <c r="X1443" s="77"/>
      <c r="Y1443" s="77"/>
      <c r="Z1443" s="77"/>
    </row>
    <row r="1444" ht="15.75" customHeight="1">
      <c r="A1444" s="86" t="s">
        <v>491</v>
      </c>
      <c r="B1444" s="87"/>
      <c r="C1444" s="87"/>
      <c r="D1444" s="87"/>
      <c r="E1444" s="87"/>
      <c r="F1444" s="87"/>
      <c r="G1444" s="87"/>
      <c r="H1444" s="87"/>
      <c r="I1444" s="87"/>
      <c r="J1444" s="115"/>
      <c r="K1444" s="87"/>
      <c r="L1444" s="87"/>
      <c r="M1444" s="77"/>
      <c r="N1444" s="77"/>
      <c r="O1444" s="77"/>
      <c r="P1444" s="77"/>
      <c r="Q1444" s="77"/>
      <c r="R1444" s="77"/>
      <c r="S1444" s="77"/>
      <c r="T1444" s="77"/>
      <c r="U1444" s="77"/>
      <c r="V1444" s="77"/>
      <c r="W1444" s="77"/>
      <c r="X1444" s="77"/>
      <c r="Y1444" s="77"/>
      <c r="Z1444" s="77"/>
    </row>
    <row r="1445" ht="15.75" customHeight="1">
      <c r="A1445" s="2"/>
      <c r="B1445" s="89"/>
      <c r="C1445" s="89"/>
      <c r="D1445" s="18">
        <f t="shared" ref="D1445:D1458" si="379">C1445*B1445</f>
        <v>0</v>
      </c>
      <c r="E1445" s="18">
        <f>B1445*A1443</f>
        <v>0</v>
      </c>
      <c r="F1445" s="18">
        <f t="shared" ref="F1445:F1458" si="380">E1445*C1445</f>
        <v>0</v>
      </c>
      <c r="G1445" s="140">
        <v>0.0</v>
      </c>
      <c r="H1445" s="18"/>
      <c r="I1445" s="89">
        <f t="shared" ref="I1445:I1458" si="381">H1445*E1445</f>
        <v>0</v>
      </c>
      <c r="J1445" s="116"/>
      <c r="K1445" s="3">
        <f t="shared" ref="K1445:K1458" si="382">J1445*I1445</f>
        <v>0</v>
      </c>
      <c r="L1445" s="3"/>
      <c r="M1445" s="77"/>
      <c r="N1445" s="77"/>
      <c r="O1445" s="77"/>
      <c r="P1445" s="77"/>
      <c r="Q1445" s="77"/>
      <c r="R1445" s="77"/>
      <c r="S1445" s="77"/>
      <c r="T1445" s="77"/>
      <c r="U1445" s="77"/>
      <c r="V1445" s="77"/>
      <c r="W1445" s="77"/>
      <c r="X1445" s="77"/>
      <c r="Y1445" s="77"/>
      <c r="Z1445" s="77"/>
    </row>
    <row r="1446" ht="15.75" customHeight="1">
      <c r="A1446" s="2"/>
      <c r="B1446" s="89"/>
      <c r="C1446" s="89"/>
      <c r="D1446" s="18">
        <f t="shared" si="379"/>
        <v>0</v>
      </c>
      <c r="E1446" s="18">
        <f>B1446*A1443</f>
        <v>0</v>
      </c>
      <c r="F1446" s="18">
        <f t="shared" si="380"/>
        <v>0</v>
      </c>
      <c r="G1446" s="87"/>
      <c r="H1446" s="18"/>
      <c r="I1446" s="89">
        <f t="shared" si="381"/>
        <v>0</v>
      </c>
      <c r="J1446" s="116"/>
      <c r="K1446" s="3">
        <f t="shared" si="382"/>
        <v>0</v>
      </c>
      <c r="L1446" s="3"/>
      <c r="M1446" s="77"/>
      <c r="N1446" s="77"/>
      <c r="O1446" s="77"/>
      <c r="P1446" s="77"/>
      <c r="Q1446" s="77"/>
      <c r="R1446" s="77"/>
      <c r="S1446" s="77"/>
      <c r="T1446" s="77"/>
      <c r="U1446" s="77"/>
      <c r="V1446" s="77"/>
      <c r="W1446" s="77"/>
      <c r="X1446" s="77"/>
      <c r="Y1446" s="77"/>
      <c r="Z1446" s="77"/>
    </row>
    <row r="1447" ht="15.75" customHeight="1">
      <c r="A1447" s="2"/>
      <c r="B1447" s="18"/>
      <c r="C1447" s="18"/>
      <c r="D1447" s="18">
        <f t="shared" si="379"/>
        <v>0</v>
      </c>
      <c r="E1447" s="18">
        <f>B1447*A1443</f>
        <v>0</v>
      </c>
      <c r="F1447" s="18">
        <f t="shared" si="380"/>
        <v>0</v>
      </c>
      <c r="G1447" s="148" t="s">
        <v>527</v>
      </c>
      <c r="H1447" s="18"/>
      <c r="I1447" s="89">
        <f t="shared" si="381"/>
        <v>0</v>
      </c>
      <c r="J1447" s="116"/>
      <c r="K1447" s="3">
        <f t="shared" si="382"/>
        <v>0</v>
      </c>
      <c r="L1447" s="3"/>
      <c r="M1447" s="77"/>
      <c r="N1447" s="77"/>
      <c r="O1447" s="77"/>
      <c r="P1447" s="77"/>
      <c r="Q1447" s="77"/>
      <c r="R1447" s="77"/>
      <c r="S1447" s="77"/>
      <c r="T1447" s="77"/>
      <c r="U1447" s="77"/>
      <c r="V1447" s="77"/>
      <c r="W1447" s="77"/>
      <c r="X1447" s="77"/>
      <c r="Y1447" s="77"/>
      <c r="Z1447" s="77"/>
    </row>
    <row r="1448" ht="15.75" customHeight="1">
      <c r="A1448" s="2"/>
      <c r="B1448" s="18"/>
      <c r="C1448" s="18"/>
      <c r="D1448" s="18">
        <f t="shared" si="379"/>
        <v>0</v>
      </c>
      <c r="E1448" s="18">
        <f>B1448*A1443</f>
        <v>0</v>
      </c>
      <c r="F1448" s="18">
        <f t="shared" si="380"/>
        <v>0</v>
      </c>
      <c r="G1448" s="142"/>
      <c r="H1448" s="18"/>
      <c r="I1448" s="89">
        <f t="shared" si="381"/>
        <v>0</v>
      </c>
      <c r="J1448" s="116"/>
      <c r="K1448" s="3">
        <f t="shared" si="382"/>
        <v>0</v>
      </c>
      <c r="L1448" s="3"/>
      <c r="M1448" s="77"/>
      <c r="N1448" s="77"/>
      <c r="O1448" s="77"/>
      <c r="P1448" s="77"/>
      <c r="Q1448" s="77"/>
      <c r="R1448" s="77"/>
      <c r="S1448" s="77"/>
      <c r="T1448" s="77"/>
      <c r="U1448" s="77"/>
      <c r="V1448" s="77"/>
      <c r="W1448" s="77"/>
      <c r="X1448" s="77"/>
      <c r="Y1448" s="77"/>
      <c r="Z1448" s="77"/>
    </row>
    <row r="1449" ht="15.75" customHeight="1">
      <c r="A1449" s="2"/>
      <c r="B1449" s="18"/>
      <c r="C1449" s="18"/>
      <c r="D1449" s="18">
        <f t="shared" si="379"/>
        <v>0</v>
      </c>
      <c r="E1449" s="18">
        <f>B1449*A1443</f>
        <v>0</v>
      </c>
      <c r="F1449" s="18">
        <f t="shared" si="380"/>
        <v>0</v>
      </c>
      <c r="G1449" s="142"/>
      <c r="H1449" s="18"/>
      <c r="I1449" s="89">
        <f t="shared" si="381"/>
        <v>0</v>
      </c>
      <c r="J1449" s="116"/>
      <c r="K1449" s="3">
        <f t="shared" si="382"/>
        <v>0</v>
      </c>
      <c r="L1449" s="3"/>
      <c r="M1449" s="77"/>
      <c r="N1449" s="77"/>
      <c r="O1449" s="77"/>
      <c r="P1449" s="77"/>
      <c r="Q1449" s="77"/>
      <c r="R1449" s="77"/>
      <c r="S1449" s="77"/>
      <c r="T1449" s="77"/>
      <c r="U1449" s="77"/>
      <c r="V1449" s="77"/>
      <c r="W1449" s="77"/>
      <c r="X1449" s="77"/>
      <c r="Y1449" s="77"/>
      <c r="Z1449" s="77"/>
    </row>
    <row r="1450" ht="15.75" customHeight="1">
      <c r="A1450" s="2"/>
      <c r="B1450" s="18"/>
      <c r="C1450" s="18"/>
      <c r="D1450" s="18">
        <f t="shared" si="379"/>
        <v>0</v>
      </c>
      <c r="E1450" s="18">
        <f>B1450*A1443</f>
        <v>0</v>
      </c>
      <c r="F1450" s="18">
        <f t="shared" si="380"/>
        <v>0</v>
      </c>
      <c r="G1450" s="87"/>
      <c r="H1450" s="18"/>
      <c r="I1450" s="89">
        <f t="shared" si="381"/>
        <v>0</v>
      </c>
      <c r="J1450" s="116"/>
      <c r="K1450" s="3">
        <f t="shared" si="382"/>
        <v>0</v>
      </c>
      <c r="L1450" s="3"/>
      <c r="M1450" s="77"/>
      <c r="N1450" s="77"/>
      <c r="O1450" s="77"/>
      <c r="P1450" s="77"/>
      <c r="Q1450" s="77"/>
      <c r="R1450" s="77"/>
      <c r="S1450" s="77"/>
      <c r="T1450" s="77"/>
      <c r="U1450" s="77"/>
      <c r="V1450" s="77"/>
      <c r="W1450" s="77"/>
      <c r="X1450" s="77"/>
      <c r="Y1450" s="77"/>
      <c r="Z1450" s="77"/>
    </row>
    <row r="1451" ht="15.75" customHeight="1">
      <c r="A1451" s="2"/>
      <c r="B1451" s="18"/>
      <c r="C1451" s="18"/>
      <c r="D1451" s="18">
        <f t="shared" si="379"/>
        <v>0</v>
      </c>
      <c r="E1451" s="18">
        <f>B1451*A1443</f>
        <v>0</v>
      </c>
      <c r="F1451" s="18">
        <f t="shared" si="380"/>
        <v>0</v>
      </c>
      <c r="G1451" s="59"/>
      <c r="H1451" s="18"/>
      <c r="I1451" s="89">
        <f t="shared" si="381"/>
        <v>0</v>
      </c>
      <c r="J1451" s="116"/>
      <c r="K1451" s="3">
        <f t="shared" si="382"/>
        <v>0</v>
      </c>
      <c r="L1451" s="3"/>
      <c r="M1451" s="77"/>
      <c r="N1451" s="77"/>
      <c r="O1451" s="77"/>
      <c r="P1451" s="77"/>
      <c r="Q1451" s="77"/>
      <c r="R1451" s="77"/>
      <c r="S1451" s="77"/>
      <c r="T1451" s="77"/>
      <c r="U1451" s="77"/>
      <c r="V1451" s="77"/>
      <c r="W1451" s="77"/>
      <c r="X1451" s="77"/>
      <c r="Y1451" s="77"/>
      <c r="Z1451" s="77"/>
    </row>
    <row r="1452" ht="15.75" customHeight="1">
      <c r="A1452" s="2"/>
      <c r="B1452" s="89"/>
      <c r="C1452" s="89"/>
      <c r="D1452" s="18">
        <f t="shared" si="379"/>
        <v>0</v>
      </c>
      <c r="E1452" s="18">
        <f>B1452*A1443</f>
        <v>0</v>
      </c>
      <c r="F1452" s="18">
        <f t="shared" si="380"/>
        <v>0</v>
      </c>
      <c r="G1452" s="148" t="s">
        <v>528</v>
      </c>
      <c r="H1452" s="18"/>
      <c r="I1452" s="89">
        <f t="shared" si="381"/>
        <v>0</v>
      </c>
      <c r="J1452" s="116"/>
      <c r="K1452" s="3">
        <f t="shared" si="382"/>
        <v>0</v>
      </c>
      <c r="L1452" s="3"/>
      <c r="M1452" s="77"/>
      <c r="N1452" s="77"/>
      <c r="O1452" s="77"/>
      <c r="P1452" s="77"/>
      <c r="Q1452" s="77"/>
      <c r="R1452" s="77"/>
      <c r="S1452" s="77"/>
      <c r="T1452" s="77"/>
      <c r="U1452" s="77"/>
      <c r="V1452" s="77"/>
      <c r="W1452" s="77"/>
      <c r="X1452" s="77"/>
      <c r="Y1452" s="77"/>
      <c r="Z1452" s="77"/>
    </row>
    <row r="1453" ht="15.75" customHeight="1">
      <c r="A1453" s="2"/>
      <c r="B1453" s="89"/>
      <c r="C1453" s="89"/>
      <c r="D1453" s="18">
        <f t="shared" si="379"/>
        <v>0</v>
      </c>
      <c r="E1453" s="18">
        <f>B1453*A1443</f>
        <v>0</v>
      </c>
      <c r="F1453" s="18">
        <f t="shared" si="380"/>
        <v>0</v>
      </c>
      <c r="G1453" s="142"/>
      <c r="H1453" s="18"/>
      <c r="I1453" s="89">
        <f t="shared" si="381"/>
        <v>0</v>
      </c>
      <c r="J1453" s="116"/>
      <c r="K1453" s="3">
        <f t="shared" si="382"/>
        <v>0</v>
      </c>
      <c r="L1453" s="3"/>
      <c r="M1453" s="77"/>
      <c r="N1453" s="77"/>
      <c r="O1453" s="77"/>
      <c r="P1453" s="77"/>
      <c r="Q1453" s="77"/>
      <c r="R1453" s="77"/>
      <c r="S1453" s="77"/>
      <c r="T1453" s="77"/>
      <c r="U1453" s="77"/>
      <c r="V1453" s="77"/>
      <c r="W1453" s="77"/>
      <c r="X1453" s="77"/>
      <c r="Y1453" s="77"/>
      <c r="Z1453" s="77"/>
    </row>
    <row r="1454" ht="15.75" customHeight="1">
      <c r="A1454" s="1"/>
      <c r="B1454" s="89"/>
      <c r="C1454" s="89"/>
      <c r="D1454" s="18">
        <f t="shared" si="379"/>
        <v>0</v>
      </c>
      <c r="E1454" s="18">
        <f>B1454*A1443</f>
        <v>0</v>
      </c>
      <c r="F1454" s="18">
        <f t="shared" si="380"/>
        <v>0</v>
      </c>
      <c r="G1454" s="142"/>
      <c r="H1454" s="18"/>
      <c r="I1454" s="89">
        <f t="shared" si="381"/>
        <v>0</v>
      </c>
      <c r="J1454" s="116"/>
      <c r="K1454" s="3">
        <f t="shared" si="382"/>
        <v>0</v>
      </c>
      <c r="L1454" s="3"/>
      <c r="M1454" s="77"/>
      <c r="N1454" s="77"/>
      <c r="O1454" s="77"/>
      <c r="P1454" s="77"/>
      <c r="Q1454" s="77"/>
      <c r="R1454" s="77"/>
      <c r="S1454" s="77"/>
      <c r="T1454" s="77"/>
      <c r="U1454" s="77"/>
      <c r="V1454" s="77"/>
      <c r="W1454" s="77"/>
      <c r="X1454" s="77"/>
      <c r="Y1454" s="77"/>
      <c r="Z1454" s="77"/>
    </row>
    <row r="1455" ht="15.75" customHeight="1">
      <c r="A1455" s="1"/>
      <c r="B1455" s="89"/>
      <c r="C1455" s="89"/>
      <c r="D1455" s="18">
        <f t="shared" si="379"/>
        <v>0</v>
      </c>
      <c r="E1455" s="18">
        <f>B1455*A1443</f>
        <v>0</v>
      </c>
      <c r="F1455" s="18">
        <f t="shared" si="380"/>
        <v>0</v>
      </c>
      <c r="G1455" s="142"/>
      <c r="H1455" s="18"/>
      <c r="I1455" s="89">
        <f t="shared" si="381"/>
        <v>0</v>
      </c>
      <c r="J1455" s="116"/>
      <c r="K1455" s="3">
        <f t="shared" si="382"/>
        <v>0</v>
      </c>
      <c r="L1455" s="3"/>
      <c r="M1455" s="77"/>
      <c r="N1455" s="77"/>
      <c r="O1455" s="77"/>
      <c r="P1455" s="77"/>
      <c r="Q1455" s="77"/>
      <c r="R1455" s="77"/>
      <c r="S1455" s="77"/>
      <c r="T1455" s="77"/>
      <c r="U1455" s="77"/>
      <c r="V1455" s="77"/>
      <c r="W1455" s="77"/>
      <c r="X1455" s="77"/>
      <c r="Y1455" s="77"/>
      <c r="Z1455" s="77"/>
    </row>
    <row r="1456" ht="15.75" customHeight="1">
      <c r="A1456" s="31"/>
      <c r="B1456" s="89"/>
      <c r="C1456" s="89"/>
      <c r="D1456" s="95">
        <f t="shared" si="379"/>
        <v>0</v>
      </c>
      <c r="E1456" s="95">
        <f>B1456*A1443</f>
        <v>0</v>
      </c>
      <c r="F1456" s="18">
        <f t="shared" si="380"/>
        <v>0</v>
      </c>
      <c r="G1456" s="87"/>
      <c r="H1456" s="18"/>
      <c r="I1456" s="89">
        <f t="shared" si="381"/>
        <v>0</v>
      </c>
      <c r="J1456" s="118"/>
      <c r="K1456" s="3">
        <f t="shared" si="382"/>
        <v>0</v>
      </c>
      <c r="L1456" s="3"/>
      <c r="M1456" s="77"/>
      <c r="N1456" s="77"/>
      <c r="O1456" s="77"/>
      <c r="P1456" s="77"/>
      <c r="Q1456" s="77"/>
      <c r="R1456" s="77"/>
      <c r="S1456" s="77"/>
      <c r="T1456" s="77"/>
      <c r="U1456" s="77"/>
      <c r="V1456" s="77"/>
      <c r="W1456" s="77"/>
      <c r="X1456" s="77"/>
      <c r="Y1456" s="77"/>
      <c r="Z1456" s="77"/>
    </row>
    <row r="1457" ht="15.75" customHeight="1">
      <c r="A1457" s="31"/>
      <c r="B1457" s="89"/>
      <c r="C1457" s="89"/>
      <c r="D1457" s="18">
        <f t="shared" si="379"/>
        <v>0</v>
      </c>
      <c r="E1457" s="18">
        <f>B1457*A1443</f>
        <v>0</v>
      </c>
      <c r="F1457" s="18">
        <f t="shared" si="380"/>
        <v>0</v>
      </c>
      <c r="G1457" s="143">
        <f>F1459/A1443</f>
        <v>0</v>
      </c>
      <c r="H1457" s="18"/>
      <c r="I1457" s="89">
        <f t="shared" si="381"/>
        <v>0</v>
      </c>
      <c r="J1457" s="3"/>
      <c r="K1457" s="3">
        <f t="shared" si="382"/>
        <v>0</v>
      </c>
      <c r="L1457" s="3"/>
      <c r="M1457" s="77"/>
      <c r="N1457" s="77"/>
      <c r="O1457" s="77"/>
      <c r="P1457" s="77"/>
      <c r="Q1457" s="77"/>
      <c r="R1457" s="77"/>
      <c r="S1457" s="77"/>
      <c r="T1457" s="77"/>
      <c r="U1457" s="77"/>
      <c r="V1457" s="77"/>
      <c r="W1457" s="77"/>
      <c r="X1457" s="77"/>
      <c r="Y1457" s="77"/>
      <c r="Z1457" s="77"/>
    </row>
    <row r="1458" ht="15.75" customHeight="1">
      <c r="A1458" s="31"/>
      <c r="B1458" s="89"/>
      <c r="C1458" s="89"/>
      <c r="D1458" s="18">
        <f t="shared" si="379"/>
        <v>0</v>
      </c>
      <c r="E1458" s="18">
        <f>B1458*A1443</f>
        <v>0</v>
      </c>
      <c r="F1458" s="18">
        <f t="shared" si="380"/>
        <v>0</v>
      </c>
      <c r="G1458" s="142"/>
      <c r="H1458" s="18"/>
      <c r="I1458" s="89">
        <f t="shared" si="381"/>
        <v>0</v>
      </c>
      <c r="J1458" s="3"/>
      <c r="K1458" s="3">
        <f t="shared" si="382"/>
        <v>0</v>
      </c>
      <c r="L1458" s="3"/>
      <c r="M1458" s="77"/>
      <c r="N1458" s="77"/>
      <c r="O1458" s="77"/>
      <c r="P1458" s="77"/>
      <c r="Q1458" s="77"/>
      <c r="R1458" s="77"/>
      <c r="S1458" s="77"/>
      <c r="T1458" s="77"/>
      <c r="U1458" s="77"/>
      <c r="V1458" s="77"/>
      <c r="W1458" s="77"/>
      <c r="X1458" s="77"/>
      <c r="Y1458" s="77"/>
      <c r="Z1458" s="77"/>
    </row>
    <row r="1459" ht="15.75" customHeight="1">
      <c r="A1459" s="4" t="s">
        <v>495</v>
      </c>
      <c r="B1459" s="97">
        <f>SUM(B1445:B1458)</f>
        <v>0</v>
      </c>
      <c r="C1459" s="96"/>
      <c r="D1459" s="97">
        <f t="shared" ref="D1459:F1459" si="383">SUM(D1445:D1458)</f>
        <v>0</v>
      </c>
      <c r="E1459" s="97">
        <f t="shared" si="383"/>
        <v>0</v>
      </c>
      <c r="F1459" s="97">
        <f t="shared" si="383"/>
        <v>0</v>
      </c>
      <c r="G1459" s="87"/>
      <c r="H1459" s="96"/>
      <c r="I1459" s="97">
        <f t="shared" ref="I1459:L1459" si="384">SUM(I1445:I1458)</f>
        <v>0</v>
      </c>
      <c r="J1459" s="98">
        <f t="shared" si="384"/>
        <v>0</v>
      </c>
      <c r="K1459" s="98">
        <f t="shared" si="384"/>
        <v>0</v>
      </c>
      <c r="L1459" s="98">
        <f t="shared" si="384"/>
        <v>0</v>
      </c>
      <c r="M1459" s="77"/>
      <c r="N1459" s="77"/>
      <c r="O1459" s="77"/>
      <c r="P1459" s="77"/>
      <c r="Q1459" s="77"/>
      <c r="R1459" s="77"/>
      <c r="S1459" s="77"/>
      <c r="T1459" s="77"/>
      <c r="U1459" s="77"/>
      <c r="V1459" s="77"/>
      <c r="W1459" s="77"/>
      <c r="X1459" s="77"/>
      <c r="Y1459" s="77"/>
      <c r="Z1459" s="77"/>
    </row>
    <row r="1460" ht="15.75" customHeight="1">
      <c r="A1460" s="8"/>
      <c r="B1460" s="100"/>
      <c r="C1460" s="100"/>
      <c r="D1460" s="100"/>
      <c r="E1460" s="100"/>
      <c r="F1460" s="100"/>
      <c r="G1460" s="100"/>
      <c r="H1460" s="100"/>
      <c r="I1460" s="101" t="s">
        <v>496</v>
      </c>
      <c r="J1460" s="100"/>
      <c r="K1460" s="100"/>
      <c r="L1460" s="101" t="s">
        <v>497</v>
      </c>
      <c r="M1460" s="77"/>
      <c r="N1460" s="77"/>
      <c r="O1460" s="77"/>
      <c r="P1460" s="77"/>
      <c r="Q1460" s="77"/>
      <c r="R1460" s="77"/>
      <c r="S1460" s="77"/>
      <c r="T1460" s="77"/>
      <c r="U1460" s="77"/>
      <c r="V1460" s="77"/>
      <c r="W1460" s="77"/>
      <c r="X1460" s="77"/>
      <c r="Y1460" s="77"/>
      <c r="Z1460" s="77"/>
    </row>
    <row r="1461" ht="15.75" customHeight="1">
      <c r="A1461" s="8"/>
      <c r="B1461" s="100"/>
      <c r="C1461" s="100"/>
      <c r="D1461" s="100"/>
      <c r="E1461" s="100"/>
      <c r="F1461" s="100"/>
      <c r="G1461" s="100"/>
      <c r="H1461" s="100"/>
      <c r="I1461" s="104">
        <f>G1457*A1443</f>
        <v>0</v>
      </c>
      <c r="J1461" s="100"/>
      <c r="K1461" s="100"/>
      <c r="L1461" s="104"/>
      <c r="M1461" s="77"/>
      <c r="N1461" s="77"/>
      <c r="O1461" s="77"/>
      <c r="P1461" s="77"/>
      <c r="Q1461" s="77"/>
      <c r="R1461" s="77"/>
      <c r="S1461" s="77"/>
      <c r="T1461" s="77"/>
      <c r="U1461" s="77"/>
      <c r="V1461" s="77"/>
      <c r="W1461" s="77"/>
      <c r="X1461" s="77"/>
      <c r="Y1461" s="77"/>
      <c r="Z1461" s="77"/>
    </row>
    <row r="1462" ht="15.75" customHeight="1">
      <c r="A1462" s="8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77"/>
      <c r="N1462" s="77"/>
      <c r="O1462" s="77"/>
      <c r="P1462" s="77"/>
      <c r="Q1462" s="77"/>
      <c r="R1462" s="77"/>
      <c r="S1462" s="77"/>
      <c r="T1462" s="77"/>
      <c r="U1462" s="77"/>
      <c r="V1462" s="77"/>
      <c r="W1462" s="77"/>
      <c r="X1462" s="77"/>
      <c r="Y1462" s="77"/>
      <c r="Z1462" s="77"/>
    </row>
    <row r="1463" ht="15.75" customHeight="1">
      <c r="A1463" s="8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77"/>
      <c r="N1463" s="77"/>
      <c r="O1463" s="77"/>
      <c r="P1463" s="77"/>
      <c r="Q1463" s="77"/>
      <c r="R1463" s="77"/>
      <c r="S1463" s="77"/>
      <c r="T1463" s="77"/>
      <c r="U1463" s="77"/>
      <c r="V1463" s="77"/>
      <c r="W1463" s="77"/>
      <c r="X1463" s="77"/>
      <c r="Y1463" s="77"/>
      <c r="Z1463" s="77"/>
    </row>
    <row r="1464" ht="15.75" customHeight="1">
      <c r="A1464" s="66"/>
      <c r="B1464" s="75"/>
      <c r="C1464" s="75"/>
      <c r="D1464" s="75"/>
      <c r="E1464" s="75"/>
      <c r="F1464" s="75"/>
      <c r="G1464" s="75"/>
      <c r="H1464" s="75"/>
      <c r="I1464" s="75"/>
      <c r="J1464" s="75"/>
      <c r="K1464" s="75"/>
      <c r="L1464" s="76"/>
      <c r="M1464" s="77"/>
      <c r="N1464" s="77"/>
      <c r="O1464" s="77"/>
      <c r="P1464" s="77"/>
      <c r="Q1464" s="77"/>
      <c r="R1464" s="77"/>
      <c r="S1464" s="77"/>
      <c r="T1464" s="77"/>
      <c r="U1464" s="77"/>
      <c r="V1464" s="77"/>
      <c r="W1464" s="77"/>
      <c r="X1464" s="77"/>
      <c r="Y1464" s="77"/>
      <c r="Z1464" s="77"/>
    </row>
    <row r="1465" ht="15.75" customHeight="1">
      <c r="A1465" s="78" t="s">
        <v>478</v>
      </c>
      <c r="B1465" s="79" t="s">
        <v>479</v>
      </c>
      <c r="C1465" s="75"/>
      <c r="D1465" s="76"/>
      <c r="E1465" s="80" t="s">
        <v>480</v>
      </c>
      <c r="F1465" s="75"/>
      <c r="G1465" s="76"/>
      <c r="H1465" s="79" t="s">
        <v>481</v>
      </c>
      <c r="I1465" s="75"/>
      <c r="J1465" s="75"/>
      <c r="K1465" s="75"/>
      <c r="L1465" s="76"/>
      <c r="M1465" s="77"/>
      <c r="N1465" s="77"/>
      <c r="O1465" s="77"/>
      <c r="P1465" s="77"/>
      <c r="Q1465" s="77"/>
      <c r="R1465" s="77"/>
      <c r="S1465" s="77"/>
      <c r="T1465" s="77"/>
      <c r="U1465" s="77"/>
      <c r="V1465" s="77"/>
      <c r="W1465" s="77"/>
      <c r="X1465" s="77"/>
      <c r="Y1465" s="77"/>
      <c r="Z1465" s="77"/>
    </row>
    <row r="1466" ht="15.75" customHeight="1">
      <c r="A1466" s="177">
        <v>4.0</v>
      </c>
      <c r="B1466" s="82" t="s">
        <v>482</v>
      </c>
      <c r="C1466" s="82" t="s">
        <v>483</v>
      </c>
      <c r="D1466" s="82" t="s">
        <v>484</v>
      </c>
      <c r="E1466" s="82" t="s">
        <v>485</v>
      </c>
      <c r="F1466" s="82" t="s">
        <v>484</v>
      </c>
      <c r="G1466" s="82" t="s">
        <v>524</v>
      </c>
      <c r="H1466" s="82" t="s">
        <v>486</v>
      </c>
      <c r="I1466" s="82" t="s">
        <v>487</v>
      </c>
      <c r="J1466" s="147" t="s">
        <v>488</v>
      </c>
      <c r="K1466" s="85" t="s">
        <v>489</v>
      </c>
      <c r="L1466" s="85" t="s">
        <v>490</v>
      </c>
      <c r="M1466" s="77"/>
      <c r="N1466" s="77"/>
      <c r="O1466" s="77"/>
      <c r="P1466" s="77"/>
      <c r="Q1466" s="77"/>
      <c r="R1466" s="77"/>
      <c r="S1466" s="77"/>
      <c r="T1466" s="77"/>
      <c r="U1466" s="77"/>
      <c r="V1466" s="77"/>
      <c r="W1466" s="77"/>
      <c r="X1466" s="77"/>
      <c r="Y1466" s="77"/>
      <c r="Z1466" s="77"/>
    </row>
    <row r="1467" ht="15.75" customHeight="1">
      <c r="A1467" s="86" t="s">
        <v>491</v>
      </c>
      <c r="B1467" s="87"/>
      <c r="C1467" s="87"/>
      <c r="D1467" s="87"/>
      <c r="E1467" s="87"/>
      <c r="F1467" s="87"/>
      <c r="G1467" s="87"/>
      <c r="H1467" s="87"/>
      <c r="I1467" s="87"/>
      <c r="J1467" s="115"/>
      <c r="K1467" s="87"/>
      <c r="L1467" s="87"/>
      <c r="M1467" s="77"/>
      <c r="N1467" s="77"/>
      <c r="O1467" s="77"/>
      <c r="P1467" s="77"/>
      <c r="Q1467" s="77"/>
      <c r="R1467" s="77"/>
      <c r="S1467" s="77"/>
      <c r="T1467" s="77"/>
      <c r="U1467" s="77"/>
      <c r="V1467" s="77"/>
      <c r="W1467" s="77"/>
      <c r="X1467" s="77"/>
      <c r="Y1467" s="77"/>
      <c r="Z1467" s="77"/>
    </row>
    <row r="1468" ht="15.75" customHeight="1">
      <c r="A1468" s="2"/>
      <c r="B1468" s="89"/>
      <c r="C1468" s="89"/>
      <c r="D1468" s="18">
        <f t="shared" ref="D1468:D1481" si="385">C1468*B1468</f>
        <v>0</v>
      </c>
      <c r="E1468" s="18">
        <f>B1468*A1466</f>
        <v>0</v>
      </c>
      <c r="F1468" s="18">
        <f t="shared" ref="F1468:F1481" si="386">E1468*C1468</f>
        <v>0</v>
      </c>
      <c r="G1468" s="140">
        <v>0.0</v>
      </c>
      <c r="H1468" s="18"/>
      <c r="I1468" s="89">
        <f t="shared" ref="I1468:I1481" si="387">H1468*E1468</f>
        <v>0</v>
      </c>
      <c r="J1468" s="116"/>
      <c r="K1468" s="3">
        <f t="shared" ref="K1468:K1481" si="388">J1468*I1468</f>
        <v>0</v>
      </c>
      <c r="L1468" s="3"/>
      <c r="M1468" s="77"/>
      <c r="N1468" s="77"/>
      <c r="O1468" s="77"/>
      <c r="P1468" s="77"/>
      <c r="Q1468" s="77"/>
      <c r="R1468" s="77"/>
      <c r="S1468" s="77"/>
      <c r="T1468" s="77"/>
      <c r="U1468" s="77"/>
      <c r="V1468" s="77"/>
      <c r="W1468" s="77"/>
      <c r="X1468" s="77"/>
      <c r="Y1468" s="77"/>
      <c r="Z1468" s="77"/>
    </row>
    <row r="1469" ht="15.75" customHeight="1">
      <c r="A1469" s="2"/>
      <c r="B1469" s="89"/>
      <c r="C1469" s="89"/>
      <c r="D1469" s="18">
        <f t="shared" si="385"/>
        <v>0</v>
      </c>
      <c r="E1469" s="18">
        <f>B1469*A1466</f>
        <v>0</v>
      </c>
      <c r="F1469" s="18">
        <f t="shared" si="386"/>
        <v>0</v>
      </c>
      <c r="G1469" s="87"/>
      <c r="H1469" s="18"/>
      <c r="I1469" s="89">
        <f t="shared" si="387"/>
        <v>0</v>
      </c>
      <c r="J1469" s="116"/>
      <c r="K1469" s="3">
        <f t="shared" si="388"/>
        <v>0</v>
      </c>
      <c r="L1469" s="3"/>
      <c r="M1469" s="77"/>
      <c r="N1469" s="77"/>
      <c r="O1469" s="77"/>
      <c r="P1469" s="77"/>
      <c r="Q1469" s="77"/>
      <c r="R1469" s="77"/>
      <c r="S1469" s="77"/>
      <c r="T1469" s="77"/>
      <c r="U1469" s="77"/>
      <c r="V1469" s="77"/>
      <c r="W1469" s="77"/>
      <c r="X1469" s="77"/>
      <c r="Y1469" s="77"/>
      <c r="Z1469" s="77"/>
    </row>
    <row r="1470" ht="15.75" customHeight="1">
      <c r="A1470" s="2"/>
      <c r="B1470" s="18"/>
      <c r="C1470" s="18"/>
      <c r="D1470" s="18">
        <f t="shared" si="385"/>
        <v>0</v>
      </c>
      <c r="E1470" s="18">
        <f>B1470*A1466</f>
        <v>0</v>
      </c>
      <c r="F1470" s="18">
        <f t="shared" si="386"/>
        <v>0</v>
      </c>
      <c r="G1470" s="148" t="s">
        <v>527</v>
      </c>
      <c r="H1470" s="18"/>
      <c r="I1470" s="89">
        <f t="shared" si="387"/>
        <v>0</v>
      </c>
      <c r="J1470" s="116"/>
      <c r="K1470" s="3">
        <f t="shared" si="388"/>
        <v>0</v>
      </c>
      <c r="L1470" s="3"/>
      <c r="M1470" s="77"/>
      <c r="N1470" s="77"/>
      <c r="O1470" s="77"/>
      <c r="P1470" s="77"/>
      <c r="Q1470" s="77"/>
      <c r="R1470" s="77"/>
      <c r="S1470" s="77"/>
      <c r="T1470" s="77"/>
      <c r="U1470" s="77"/>
      <c r="V1470" s="77"/>
      <c r="W1470" s="77"/>
      <c r="X1470" s="77"/>
      <c r="Y1470" s="77"/>
      <c r="Z1470" s="77"/>
    </row>
    <row r="1471" ht="15.75" customHeight="1">
      <c r="A1471" s="2"/>
      <c r="B1471" s="18"/>
      <c r="C1471" s="18"/>
      <c r="D1471" s="18">
        <f t="shared" si="385"/>
        <v>0</v>
      </c>
      <c r="E1471" s="18">
        <f>B1471*A1466</f>
        <v>0</v>
      </c>
      <c r="F1471" s="18">
        <f t="shared" si="386"/>
        <v>0</v>
      </c>
      <c r="G1471" s="142"/>
      <c r="H1471" s="18"/>
      <c r="I1471" s="89">
        <f t="shared" si="387"/>
        <v>0</v>
      </c>
      <c r="J1471" s="116"/>
      <c r="K1471" s="3">
        <f t="shared" si="388"/>
        <v>0</v>
      </c>
      <c r="L1471" s="3"/>
      <c r="M1471" s="77"/>
      <c r="N1471" s="77"/>
      <c r="O1471" s="77"/>
      <c r="P1471" s="77"/>
      <c r="Q1471" s="77"/>
      <c r="R1471" s="77"/>
      <c r="S1471" s="77"/>
      <c r="T1471" s="77"/>
      <c r="U1471" s="77"/>
      <c r="V1471" s="77"/>
      <c r="W1471" s="77"/>
      <c r="X1471" s="77"/>
      <c r="Y1471" s="77"/>
      <c r="Z1471" s="77"/>
    </row>
    <row r="1472" ht="15.75" customHeight="1">
      <c r="A1472" s="2"/>
      <c r="B1472" s="18"/>
      <c r="C1472" s="18"/>
      <c r="D1472" s="18">
        <f t="shared" si="385"/>
        <v>0</v>
      </c>
      <c r="E1472" s="18">
        <f>B1472*A1466</f>
        <v>0</v>
      </c>
      <c r="F1472" s="18">
        <f t="shared" si="386"/>
        <v>0</v>
      </c>
      <c r="G1472" s="142"/>
      <c r="H1472" s="18"/>
      <c r="I1472" s="89">
        <f t="shared" si="387"/>
        <v>0</v>
      </c>
      <c r="J1472" s="116"/>
      <c r="K1472" s="3">
        <f t="shared" si="388"/>
        <v>0</v>
      </c>
      <c r="L1472" s="3"/>
      <c r="M1472" s="77"/>
      <c r="N1472" s="77"/>
      <c r="O1472" s="77"/>
      <c r="P1472" s="77"/>
      <c r="Q1472" s="77"/>
      <c r="R1472" s="77"/>
      <c r="S1472" s="77"/>
      <c r="T1472" s="77"/>
      <c r="U1472" s="77"/>
      <c r="V1472" s="77"/>
      <c r="W1472" s="77"/>
      <c r="X1472" s="77"/>
      <c r="Y1472" s="77"/>
      <c r="Z1472" s="77"/>
    </row>
    <row r="1473" ht="15.75" customHeight="1">
      <c r="A1473" s="2"/>
      <c r="B1473" s="18"/>
      <c r="C1473" s="18"/>
      <c r="D1473" s="18">
        <f t="shared" si="385"/>
        <v>0</v>
      </c>
      <c r="E1473" s="18">
        <f>B1473*A1466</f>
        <v>0</v>
      </c>
      <c r="F1473" s="18">
        <f t="shared" si="386"/>
        <v>0</v>
      </c>
      <c r="G1473" s="87"/>
      <c r="H1473" s="18"/>
      <c r="I1473" s="89">
        <f t="shared" si="387"/>
        <v>0</v>
      </c>
      <c r="J1473" s="116"/>
      <c r="K1473" s="3">
        <f t="shared" si="388"/>
        <v>0</v>
      </c>
      <c r="L1473" s="3"/>
      <c r="M1473" s="77"/>
      <c r="N1473" s="77"/>
      <c r="O1473" s="77"/>
      <c r="P1473" s="77"/>
      <c r="Q1473" s="77"/>
      <c r="R1473" s="77"/>
      <c r="S1473" s="77"/>
      <c r="T1473" s="77"/>
      <c r="U1473" s="77"/>
      <c r="V1473" s="77"/>
      <c r="W1473" s="77"/>
      <c r="X1473" s="77"/>
      <c r="Y1473" s="77"/>
      <c r="Z1473" s="77"/>
    </row>
    <row r="1474" ht="15.75" customHeight="1">
      <c r="A1474" s="2"/>
      <c r="B1474" s="18"/>
      <c r="C1474" s="18"/>
      <c r="D1474" s="18">
        <f t="shared" si="385"/>
        <v>0</v>
      </c>
      <c r="E1474" s="18">
        <f>B1474*A1466</f>
        <v>0</v>
      </c>
      <c r="F1474" s="18">
        <f t="shared" si="386"/>
        <v>0</v>
      </c>
      <c r="G1474" s="59"/>
      <c r="H1474" s="18"/>
      <c r="I1474" s="89">
        <f t="shared" si="387"/>
        <v>0</v>
      </c>
      <c r="J1474" s="116"/>
      <c r="K1474" s="3">
        <f t="shared" si="388"/>
        <v>0</v>
      </c>
      <c r="L1474" s="3"/>
      <c r="M1474" s="77"/>
      <c r="N1474" s="77"/>
      <c r="O1474" s="77"/>
      <c r="P1474" s="77"/>
      <c r="Q1474" s="77"/>
      <c r="R1474" s="77"/>
      <c r="S1474" s="77"/>
      <c r="T1474" s="77"/>
      <c r="U1474" s="77"/>
      <c r="V1474" s="77"/>
      <c r="W1474" s="77"/>
      <c r="X1474" s="77"/>
      <c r="Y1474" s="77"/>
      <c r="Z1474" s="77"/>
    </row>
    <row r="1475" ht="15.75" customHeight="1">
      <c r="A1475" s="2"/>
      <c r="B1475" s="89"/>
      <c r="C1475" s="89"/>
      <c r="D1475" s="18">
        <f t="shared" si="385"/>
        <v>0</v>
      </c>
      <c r="E1475" s="18">
        <f>B1475*A1466</f>
        <v>0</v>
      </c>
      <c r="F1475" s="18">
        <f t="shared" si="386"/>
        <v>0</v>
      </c>
      <c r="G1475" s="148" t="s">
        <v>528</v>
      </c>
      <c r="H1475" s="18"/>
      <c r="I1475" s="89">
        <f t="shared" si="387"/>
        <v>0</v>
      </c>
      <c r="J1475" s="116"/>
      <c r="K1475" s="3">
        <f t="shared" si="388"/>
        <v>0</v>
      </c>
      <c r="L1475" s="3"/>
      <c r="M1475" s="77"/>
      <c r="N1475" s="77"/>
      <c r="O1475" s="77"/>
      <c r="P1475" s="77"/>
      <c r="Q1475" s="77"/>
      <c r="R1475" s="77"/>
      <c r="S1475" s="77"/>
      <c r="T1475" s="77"/>
      <c r="U1475" s="77"/>
      <c r="V1475" s="77"/>
      <c r="W1475" s="77"/>
      <c r="X1475" s="77"/>
      <c r="Y1475" s="77"/>
      <c r="Z1475" s="77"/>
    </row>
    <row r="1476" ht="15.75" customHeight="1">
      <c r="A1476" s="2"/>
      <c r="B1476" s="89"/>
      <c r="C1476" s="89"/>
      <c r="D1476" s="18">
        <f t="shared" si="385"/>
        <v>0</v>
      </c>
      <c r="E1476" s="18">
        <f>B1476*A1466</f>
        <v>0</v>
      </c>
      <c r="F1476" s="18">
        <f t="shared" si="386"/>
        <v>0</v>
      </c>
      <c r="G1476" s="142"/>
      <c r="H1476" s="18"/>
      <c r="I1476" s="89">
        <f t="shared" si="387"/>
        <v>0</v>
      </c>
      <c r="J1476" s="116"/>
      <c r="K1476" s="3">
        <f t="shared" si="388"/>
        <v>0</v>
      </c>
      <c r="L1476" s="3"/>
      <c r="M1476" s="77"/>
      <c r="N1476" s="77"/>
      <c r="O1476" s="77"/>
      <c r="P1476" s="77"/>
      <c r="Q1476" s="77"/>
      <c r="R1476" s="77"/>
      <c r="S1476" s="77"/>
      <c r="T1476" s="77"/>
      <c r="U1476" s="77"/>
      <c r="V1476" s="77"/>
      <c r="W1476" s="77"/>
      <c r="X1476" s="77"/>
      <c r="Y1476" s="77"/>
      <c r="Z1476" s="77"/>
    </row>
    <row r="1477" ht="15.75" customHeight="1">
      <c r="A1477" s="1"/>
      <c r="B1477" s="89"/>
      <c r="C1477" s="89"/>
      <c r="D1477" s="18">
        <f t="shared" si="385"/>
        <v>0</v>
      </c>
      <c r="E1477" s="18">
        <f>B1477*A1466</f>
        <v>0</v>
      </c>
      <c r="F1477" s="18">
        <f t="shared" si="386"/>
        <v>0</v>
      </c>
      <c r="G1477" s="142"/>
      <c r="H1477" s="18"/>
      <c r="I1477" s="89">
        <f t="shared" si="387"/>
        <v>0</v>
      </c>
      <c r="J1477" s="116"/>
      <c r="K1477" s="3">
        <f t="shared" si="388"/>
        <v>0</v>
      </c>
      <c r="L1477" s="3"/>
      <c r="M1477" s="77"/>
      <c r="N1477" s="77"/>
      <c r="O1477" s="77"/>
      <c r="P1477" s="77"/>
      <c r="Q1477" s="77"/>
      <c r="R1477" s="77"/>
      <c r="S1477" s="77"/>
      <c r="T1477" s="77"/>
      <c r="U1477" s="77"/>
      <c r="V1477" s="77"/>
      <c r="W1477" s="77"/>
      <c r="X1477" s="77"/>
      <c r="Y1477" s="77"/>
      <c r="Z1477" s="77"/>
    </row>
    <row r="1478" ht="15.75" customHeight="1">
      <c r="A1478" s="1"/>
      <c r="B1478" s="89"/>
      <c r="C1478" s="89"/>
      <c r="D1478" s="18">
        <f t="shared" si="385"/>
        <v>0</v>
      </c>
      <c r="E1478" s="18">
        <f>B1478*A1466</f>
        <v>0</v>
      </c>
      <c r="F1478" s="18">
        <f t="shared" si="386"/>
        <v>0</v>
      </c>
      <c r="G1478" s="142"/>
      <c r="H1478" s="18"/>
      <c r="I1478" s="89">
        <f t="shared" si="387"/>
        <v>0</v>
      </c>
      <c r="J1478" s="116"/>
      <c r="K1478" s="3">
        <f t="shared" si="388"/>
        <v>0</v>
      </c>
      <c r="L1478" s="3"/>
      <c r="M1478" s="77"/>
      <c r="N1478" s="77"/>
      <c r="O1478" s="77"/>
      <c r="P1478" s="77"/>
      <c r="Q1478" s="77"/>
      <c r="R1478" s="77"/>
      <c r="S1478" s="77"/>
      <c r="T1478" s="77"/>
      <c r="U1478" s="77"/>
      <c r="V1478" s="77"/>
      <c r="W1478" s="77"/>
      <c r="X1478" s="77"/>
      <c r="Y1478" s="77"/>
      <c r="Z1478" s="77"/>
    </row>
    <row r="1479" ht="15.75" customHeight="1">
      <c r="A1479" s="31"/>
      <c r="B1479" s="89"/>
      <c r="C1479" s="89"/>
      <c r="D1479" s="95">
        <f t="shared" si="385"/>
        <v>0</v>
      </c>
      <c r="E1479" s="95">
        <f>B1479*A1466</f>
        <v>0</v>
      </c>
      <c r="F1479" s="18">
        <f t="shared" si="386"/>
        <v>0</v>
      </c>
      <c r="G1479" s="87"/>
      <c r="H1479" s="18"/>
      <c r="I1479" s="89">
        <f t="shared" si="387"/>
        <v>0</v>
      </c>
      <c r="J1479" s="118"/>
      <c r="K1479" s="3">
        <f t="shared" si="388"/>
        <v>0</v>
      </c>
      <c r="L1479" s="3"/>
      <c r="M1479" s="77"/>
      <c r="N1479" s="77"/>
      <c r="O1479" s="77"/>
      <c r="P1479" s="77"/>
      <c r="Q1479" s="77"/>
      <c r="R1479" s="77"/>
      <c r="S1479" s="77"/>
      <c r="T1479" s="77"/>
      <c r="U1479" s="77"/>
      <c r="V1479" s="77"/>
      <c r="W1479" s="77"/>
      <c r="X1479" s="77"/>
      <c r="Y1479" s="77"/>
      <c r="Z1479" s="77"/>
    </row>
    <row r="1480" ht="15.75" customHeight="1">
      <c r="A1480" s="31"/>
      <c r="B1480" s="89"/>
      <c r="C1480" s="89"/>
      <c r="D1480" s="18">
        <f t="shared" si="385"/>
        <v>0</v>
      </c>
      <c r="E1480" s="18">
        <f>B1480*A1466</f>
        <v>0</v>
      </c>
      <c r="F1480" s="18">
        <f t="shared" si="386"/>
        <v>0</v>
      </c>
      <c r="G1480" s="143">
        <f>F1482/A1466</f>
        <v>0</v>
      </c>
      <c r="H1480" s="18"/>
      <c r="I1480" s="89">
        <f t="shared" si="387"/>
        <v>0</v>
      </c>
      <c r="J1480" s="3"/>
      <c r="K1480" s="3">
        <f t="shared" si="388"/>
        <v>0</v>
      </c>
      <c r="L1480" s="3"/>
      <c r="M1480" s="77"/>
      <c r="N1480" s="77"/>
      <c r="O1480" s="77"/>
      <c r="P1480" s="77"/>
      <c r="Q1480" s="77"/>
      <c r="R1480" s="77"/>
      <c r="S1480" s="77"/>
      <c r="T1480" s="77"/>
      <c r="U1480" s="77"/>
      <c r="V1480" s="77"/>
      <c r="W1480" s="77"/>
      <c r="X1480" s="77"/>
      <c r="Y1480" s="77"/>
      <c r="Z1480" s="77"/>
    </row>
    <row r="1481" ht="15.75" customHeight="1">
      <c r="A1481" s="31"/>
      <c r="B1481" s="89"/>
      <c r="C1481" s="89"/>
      <c r="D1481" s="18">
        <f t="shared" si="385"/>
        <v>0</v>
      </c>
      <c r="E1481" s="18">
        <f>B1481*A1466</f>
        <v>0</v>
      </c>
      <c r="F1481" s="18">
        <f t="shared" si="386"/>
        <v>0</v>
      </c>
      <c r="G1481" s="142"/>
      <c r="H1481" s="18"/>
      <c r="I1481" s="89">
        <f t="shared" si="387"/>
        <v>0</v>
      </c>
      <c r="J1481" s="3"/>
      <c r="K1481" s="3">
        <f t="shared" si="388"/>
        <v>0</v>
      </c>
      <c r="L1481" s="3"/>
      <c r="M1481" s="77"/>
      <c r="N1481" s="77"/>
      <c r="O1481" s="77"/>
      <c r="P1481" s="77"/>
      <c r="Q1481" s="77"/>
      <c r="R1481" s="77"/>
      <c r="S1481" s="77"/>
      <c r="T1481" s="77"/>
      <c r="U1481" s="77"/>
      <c r="V1481" s="77"/>
      <c r="W1481" s="77"/>
      <c r="X1481" s="77"/>
      <c r="Y1481" s="77"/>
      <c r="Z1481" s="77"/>
    </row>
    <row r="1482" ht="15.75" customHeight="1">
      <c r="A1482" s="4" t="s">
        <v>495</v>
      </c>
      <c r="B1482" s="97">
        <f>SUM(B1468:B1481)</f>
        <v>0</v>
      </c>
      <c r="C1482" s="96"/>
      <c r="D1482" s="97">
        <f t="shared" ref="D1482:F1482" si="389">SUM(D1468:D1481)</f>
        <v>0</v>
      </c>
      <c r="E1482" s="97">
        <f t="shared" si="389"/>
        <v>0</v>
      </c>
      <c r="F1482" s="97">
        <f t="shared" si="389"/>
        <v>0</v>
      </c>
      <c r="G1482" s="87"/>
      <c r="H1482" s="96"/>
      <c r="I1482" s="97">
        <f t="shared" ref="I1482:L1482" si="390">SUM(I1468:I1481)</f>
        <v>0</v>
      </c>
      <c r="J1482" s="98">
        <f t="shared" si="390"/>
        <v>0</v>
      </c>
      <c r="K1482" s="98">
        <f t="shared" si="390"/>
        <v>0</v>
      </c>
      <c r="L1482" s="98">
        <f t="shared" si="390"/>
        <v>0</v>
      </c>
      <c r="M1482" s="77"/>
      <c r="N1482" s="77"/>
      <c r="O1482" s="77"/>
      <c r="P1482" s="77"/>
      <c r="Q1482" s="77"/>
      <c r="R1482" s="77"/>
      <c r="S1482" s="77"/>
      <c r="T1482" s="77"/>
      <c r="U1482" s="77"/>
      <c r="V1482" s="77"/>
      <c r="W1482" s="77"/>
      <c r="X1482" s="77"/>
      <c r="Y1482" s="77"/>
      <c r="Z1482" s="77"/>
    </row>
    <row r="1483" ht="15.75" customHeight="1">
      <c r="A1483" s="8"/>
      <c r="B1483" s="100"/>
      <c r="C1483" s="100"/>
      <c r="D1483" s="100"/>
      <c r="E1483" s="100"/>
      <c r="F1483" s="100"/>
      <c r="G1483" s="100"/>
      <c r="H1483" s="100"/>
      <c r="I1483" s="101" t="s">
        <v>496</v>
      </c>
      <c r="J1483" s="100"/>
      <c r="K1483" s="100"/>
      <c r="L1483" s="101" t="s">
        <v>497</v>
      </c>
      <c r="M1483" s="77"/>
      <c r="N1483" s="77"/>
      <c r="O1483" s="77"/>
      <c r="P1483" s="77"/>
      <c r="Q1483" s="77"/>
      <c r="R1483" s="77"/>
      <c r="S1483" s="77"/>
      <c r="T1483" s="77"/>
      <c r="U1483" s="77"/>
      <c r="V1483" s="77"/>
      <c r="W1483" s="77"/>
      <c r="X1483" s="77"/>
      <c r="Y1483" s="77"/>
      <c r="Z1483" s="77"/>
    </row>
    <row r="1484" ht="15.75" customHeight="1">
      <c r="A1484" s="8"/>
      <c r="B1484" s="100"/>
      <c r="C1484" s="100"/>
      <c r="D1484" s="100"/>
      <c r="E1484" s="100"/>
      <c r="F1484" s="100"/>
      <c r="G1484" s="100"/>
      <c r="H1484" s="100"/>
      <c r="I1484" s="104">
        <f>G1480*A1466</f>
        <v>0</v>
      </c>
      <c r="J1484" s="100"/>
      <c r="K1484" s="100"/>
      <c r="L1484" s="104"/>
      <c r="M1484" s="77"/>
      <c r="N1484" s="77"/>
      <c r="O1484" s="77"/>
      <c r="P1484" s="77"/>
      <c r="Q1484" s="77"/>
      <c r="R1484" s="77"/>
      <c r="S1484" s="77"/>
      <c r="T1484" s="77"/>
      <c r="U1484" s="77"/>
      <c r="V1484" s="77"/>
      <c r="W1484" s="77"/>
      <c r="X1484" s="77"/>
      <c r="Y1484" s="77"/>
      <c r="Z1484" s="77"/>
    </row>
  </sheetData>
  <mergeCells count="1224">
    <mergeCell ref="G878:G881"/>
    <mergeCell ref="G888:G890"/>
    <mergeCell ref="G883:G887"/>
    <mergeCell ref="G899:G900"/>
    <mergeCell ref="G897:G898"/>
    <mergeCell ref="G820:G822"/>
    <mergeCell ref="G829:G830"/>
    <mergeCell ref="G570:G572"/>
    <mergeCell ref="G565:G569"/>
    <mergeCell ref="G651:G654"/>
    <mergeCell ref="G951:G955"/>
    <mergeCell ref="G876:G877"/>
    <mergeCell ref="G988:G989"/>
    <mergeCell ref="G901:G904"/>
    <mergeCell ref="G874:G875"/>
    <mergeCell ref="H601:H602"/>
    <mergeCell ref="G601:G602"/>
    <mergeCell ref="G524:G526"/>
    <mergeCell ref="G514:G517"/>
    <mergeCell ref="G558:G559"/>
    <mergeCell ref="G547:G549"/>
    <mergeCell ref="G519:G523"/>
    <mergeCell ref="H578:H579"/>
    <mergeCell ref="G582:G585"/>
    <mergeCell ref="G580:G581"/>
    <mergeCell ref="G592:G594"/>
    <mergeCell ref="G587:G591"/>
    <mergeCell ref="G533:G534"/>
    <mergeCell ref="G542:G546"/>
    <mergeCell ref="G537:G540"/>
    <mergeCell ref="H1102:H1103"/>
    <mergeCell ref="J1102:J1103"/>
    <mergeCell ref="J988:J989"/>
    <mergeCell ref="G1102:G1103"/>
    <mergeCell ref="G1083:G1086"/>
    <mergeCell ref="J783:J784"/>
    <mergeCell ref="I806:I807"/>
    <mergeCell ref="G934:G936"/>
    <mergeCell ref="G929:G933"/>
    <mergeCell ref="J897:J898"/>
    <mergeCell ref="J760:J761"/>
    <mergeCell ref="J738:J739"/>
    <mergeCell ref="J874:J875"/>
    <mergeCell ref="J851:J852"/>
    <mergeCell ref="H760:H761"/>
    <mergeCell ref="I829:I830"/>
    <mergeCell ref="H556:H557"/>
    <mergeCell ref="H533:H534"/>
    <mergeCell ref="H647:H648"/>
    <mergeCell ref="H669:H670"/>
    <mergeCell ref="I1056:I1057"/>
    <mergeCell ref="I988:I989"/>
    <mergeCell ref="H942:H943"/>
    <mergeCell ref="I1033:I1034"/>
    <mergeCell ref="H1033:H1034"/>
    <mergeCell ref="I1011:I1012"/>
    <mergeCell ref="H1011:H1012"/>
    <mergeCell ref="H965:H966"/>
    <mergeCell ref="H988:H989"/>
    <mergeCell ref="H783:H784"/>
    <mergeCell ref="H897:H898"/>
    <mergeCell ref="H874:H875"/>
    <mergeCell ref="H829:H830"/>
    <mergeCell ref="H851:H852"/>
    <mergeCell ref="I897:I898"/>
    <mergeCell ref="H920:H921"/>
    <mergeCell ref="I920:I921"/>
    <mergeCell ref="I965:I966"/>
    <mergeCell ref="I942:I943"/>
    <mergeCell ref="I874:I875"/>
    <mergeCell ref="I851:I852"/>
    <mergeCell ref="E303:G303"/>
    <mergeCell ref="E304:E305"/>
    <mergeCell ref="D281:D282"/>
    <mergeCell ref="G145:G148"/>
    <mergeCell ref="G155:G157"/>
    <mergeCell ref="G150:G154"/>
    <mergeCell ref="D164:D165"/>
    <mergeCell ref="G173:G177"/>
    <mergeCell ref="G178:G180"/>
    <mergeCell ref="E164:E165"/>
    <mergeCell ref="G58:G62"/>
    <mergeCell ref="G53:G56"/>
    <mergeCell ref="E2:G2"/>
    <mergeCell ref="H3:H4"/>
    <mergeCell ref="E3:E4"/>
    <mergeCell ref="F3:F4"/>
    <mergeCell ref="D3:D4"/>
    <mergeCell ref="E140:G140"/>
    <mergeCell ref="F141:F142"/>
    <mergeCell ref="G141:G142"/>
    <mergeCell ref="E141:E142"/>
    <mergeCell ref="D118:D119"/>
    <mergeCell ref="D141:D142"/>
    <mergeCell ref="G122:G125"/>
    <mergeCell ref="G196:G202"/>
    <mergeCell ref="G214:G215"/>
    <mergeCell ref="G216:G219"/>
    <mergeCell ref="G74:G75"/>
    <mergeCell ref="G40:G42"/>
    <mergeCell ref="G35:G39"/>
    <mergeCell ref="G30:G33"/>
    <mergeCell ref="G3:G4"/>
    <mergeCell ref="G28:G29"/>
    <mergeCell ref="G118:G119"/>
    <mergeCell ref="G86:G88"/>
    <mergeCell ref="F235:F236"/>
    <mergeCell ref="E235:E236"/>
    <mergeCell ref="G249:G251"/>
    <mergeCell ref="D235:D236"/>
    <mergeCell ref="E234:G234"/>
    <mergeCell ref="E257:G257"/>
    <mergeCell ref="D258:D259"/>
    <mergeCell ref="G235:G236"/>
    <mergeCell ref="G237:G238"/>
    <mergeCell ref="G673:G676"/>
    <mergeCell ref="G683:G685"/>
    <mergeCell ref="G678:G682"/>
    <mergeCell ref="H692:H693"/>
    <mergeCell ref="E692:E693"/>
    <mergeCell ref="G671:G672"/>
    <mergeCell ref="E669:E670"/>
    <mergeCell ref="E691:G691"/>
    <mergeCell ref="E668:G668"/>
    <mergeCell ref="F669:F670"/>
    <mergeCell ref="G661:G663"/>
    <mergeCell ref="D624:D625"/>
    <mergeCell ref="D465:D466"/>
    <mergeCell ref="D601:D602"/>
    <mergeCell ref="D556:D557"/>
    <mergeCell ref="D533:D534"/>
    <mergeCell ref="D578:D579"/>
    <mergeCell ref="G624:G625"/>
    <mergeCell ref="E601:E602"/>
    <mergeCell ref="F601:F602"/>
    <mergeCell ref="G603:G604"/>
    <mergeCell ref="G605:G608"/>
    <mergeCell ref="G610:G614"/>
    <mergeCell ref="G615:G617"/>
    <mergeCell ref="F647:F648"/>
    <mergeCell ref="E646:G646"/>
    <mergeCell ref="G647:G648"/>
    <mergeCell ref="F578:F579"/>
    <mergeCell ref="E600:G600"/>
    <mergeCell ref="E578:E579"/>
    <mergeCell ref="E556:E557"/>
    <mergeCell ref="E533:E534"/>
    <mergeCell ref="D647:D648"/>
    <mergeCell ref="G638:G640"/>
    <mergeCell ref="G633:G637"/>
    <mergeCell ref="D419:D420"/>
    <mergeCell ref="D442:D443"/>
    <mergeCell ref="G419:G420"/>
    <mergeCell ref="F419:F420"/>
    <mergeCell ref="F442:F443"/>
    <mergeCell ref="E418:G418"/>
    <mergeCell ref="E419:E420"/>
    <mergeCell ref="G428:G432"/>
    <mergeCell ref="G433:G435"/>
    <mergeCell ref="G421:G422"/>
    <mergeCell ref="E441:G441"/>
    <mergeCell ref="F624:F625"/>
    <mergeCell ref="G626:G627"/>
    <mergeCell ref="G649:G650"/>
    <mergeCell ref="E647:E648"/>
    <mergeCell ref="E624:E625"/>
    <mergeCell ref="E760:E761"/>
    <mergeCell ref="F760:F761"/>
    <mergeCell ref="E782:G782"/>
    <mergeCell ref="E759:G759"/>
    <mergeCell ref="E850:G850"/>
    <mergeCell ref="E806:E807"/>
    <mergeCell ref="F783:F784"/>
    <mergeCell ref="F829:F830"/>
    <mergeCell ref="F874:F875"/>
    <mergeCell ref="F851:F852"/>
    <mergeCell ref="D806:D807"/>
    <mergeCell ref="E829:E830"/>
    <mergeCell ref="D897:D898"/>
    <mergeCell ref="D1079:D1080"/>
    <mergeCell ref="E1079:E1080"/>
    <mergeCell ref="D920:D921"/>
    <mergeCell ref="D942:D943"/>
    <mergeCell ref="D988:D989"/>
    <mergeCell ref="D965:D966"/>
    <mergeCell ref="D1011:D1012"/>
    <mergeCell ref="D1056:D1057"/>
    <mergeCell ref="D1033:D1034"/>
    <mergeCell ref="G769:G773"/>
    <mergeCell ref="G792:G796"/>
    <mergeCell ref="G764:G767"/>
    <mergeCell ref="G762:G763"/>
    <mergeCell ref="G760:G761"/>
    <mergeCell ref="G752:G754"/>
    <mergeCell ref="G747:G751"/>
    <mergeCell ref="G797:G799"/>
    <mergeCell ref="G815:G819"/>
    <mergeCell ref="G810:G813"/>
    <mergeCell ref="G808:G809"/>
    <mergeCell ref="G1079:G1080"/>
    <mergeCell ref="G1070:G1072"/>
    <mergeCell ref="G1081:G1082"/>
    <mergeCell ref="J1011:J1012"/>
    <mergeCell ref="J1033:J1034"/>
    <mergeCell ref="F1011:F1012"/>
    <mergeCell ref="E1010:G1010"/>
    <mergeCell ref="E1032:G1032"/>
    <mergeCell ref="F1056:F1057"/>
    <mergeCell ref="F1033:F1034"/>
    <mergeCell ref="E920:E921"/>
    <mergeCell ref="F920:F921"/>
    <mergeCell ref="E941:G941"/>
    <mergeCell ref="F942:F943"/>
    <mergeCell ref="E897:E898"/>
    <mergeCell ref="E919:G919"/>
    <mergeCell ref="E896:G896"/>
    <mergeCell ref="I1079:I1080"/>
    <mergeCell ref="H1079:H1080"/>
    <mergeCell ref="J1079:J1080"/>
    <mergeCell ref="J1056:J1057"/>
    <mergeCell ref="J942:J943"/>
    <mergeCell ref="J920:J921"/>
    <mergeCell ref="J965:J966"/>
    <mergeCell ref="G396:G397"/>
    <mergeCell ref="G387:G389"/>
    <mergeCell ref="I373:I374"/>
    <mergeCell ref="I327:I328"/>
    <mergeCell ref="I350:I351"/>
    <mergeCell ref="G313:G317"/>
    <mergeCell ref="H327:H328"/>
    <mergeCell ref="G327:G328"/>
    <mergeCell ref="G306:G307"/>
    <mergeCell ref="G377:G380"/>
    <mergeCell ref="H442:H443"/>
    <mergeCell ref="G442:G443"/>
    <mergeCell ref="I396:I397"/>
    <mergeCell ref="I419:I420"/>
    <mergeCell ref="I442:I443"/>
    <mergeCell ref="C141:C142"/>
    <mergeCell ref="B140:D140"/>
    <mergeCell ref="F164:F165"/>
    <mergeCell ref="G164:G165"/>
    <mergeCell ref="B118:B119"/>
    <mergeCell ref="C164:C165"/>
    <mergeCell ref="B141:B142"/>
    <mergeCell ref="E117:G117"/>
    <mergeCell ref="B117:D117"/>
    <mergeCell ref="I141:I142"/>
    <mergeCell ref="H141:H142"/>
    <mergeCell ref="J118:J119"/>
    <mergeCell ref="H118:H119"/>
    <mergeCell ref="L141:L142"/>
    <mergeCell ref="K141:K142"/>
    <mergeCell ref="H164:H165"/>
    <mergeCell ref="G168:G171"/>
    <mergeCell ref="H140:L140"/>
    <mergeCell ref="L118:L119"/>
    <mergeCell ref="J141:J142"/>
    <mergeCell ref="H117:L117"/>
    <mergeCell ref="G120:G121"/>
    <mergeCell ref="H163:L163"/>
    <mergeCell ref="E163:G163"/>
    <mergeCell ref="G166:G167"/>
    <mergeCell ref="G212:G213"/>
    <mergeCell ref="F212:F213"/>
    <mergeCell ref="G143:G144"/>
    <mergeCell ref="G132:G134"/>
    <mergeCell ref="G127:G131"/>
    <mergeCell ref="E94:G94"/>
    <mergeCell ref="F118:F119"/>
    <mergeCell ref="G239:G242"/>
    <mergeCell ref="C235:C236"/>
    <mergeCell ref="B235:B236"/>
    <mergeCell ref="B234:D234"/>
    <mergeCell ref="J258:J259"/>
    <mergeCell ref="I258:I259"/>
    <mergeCell ref="G226:G228"/>
    <mergeCell ref="H235:H236"/>
    <mergeCell ref="I235:I236"/>
    <mergeCell ref="J235:J236"/>
    <mergeCell ref="D212:D213"/>
    <mergeCell ref="G244:G248"/>
    <mergeCell ref="G221:G225"/>
    <mergeCell ref="I212:I213"/>
    <mergeCell ref="J212:J213"/>
    <mergeCell ref="B258:B259"/>
    <mergeCell ref="H258:H259"/>
    <mergeCell ref="L235:L236"/>
    <mergeCell ref="K235:K236"/>
    <mergeCell ref="K920:K921"/>
    <mergeCell ref="K965:K966"/>
    <mergeCell ref="L942:L943"/>
    <mergeCell ref="K783:K784"/>
    <mergeCell ref="L829:L830"/>
    <mergeCell ref="K874:K875"/>
    <mergeCell ref="L874:L875"/>
    <mergeCell ref="K258:K259"/>
    <mergeCell ref="L164:L165"/>
    <mergeCell ref="K164:K165"/>
    <mergeCell ref="K187:K188"/>
    <mergeCell ref="L187:L188"/>
    <mergeCell ref="K212:K213"/>
    <mergeCell ref="L258:L259"/>
    <mergeCell ref="H212:H213"/>
    <mergeCell ref="L212:L213"/>
    <mergeCell ref="G203:G205"/>
    <mergeCell ref="G191:G194"/>
    <mergeCell ref="G189:G190"/>
    <mergeCell ref="H186:L186"/>
    <mergeCell ref="E186:G186"/>
    <mergeCell ref="F187:F188"/>
    <mergeCell ref="E187:E188"/>
    <mergeCell ref="J187:J188"/>
    <mergeCell ref="I164:I165"/>
    <mergeCell ref="J164:J165"/>
    <mergeCell ref="C258:C259"/>
    <mergeCell ref="B257:D257"/>
    <mergeCell ref="A256:L256"/>
    <mergeCell ref="H257:L257"/>
    <mergeCell ref="A233:L233"/>
    <mergeCell ref="H234:L234"/>
    <mergeCell ref="E212:E213"/>
    <mergeCell ref="A210:L210"/>
    <mergeCell ref="B212:B213"/>
    <mergeCell ref="H211:L211"/>
    <mergeCell ref="C212:C213"/>
    <mergeCell ref="B211:D211"/>
    <mergeCell ref="E211:G211"/>
    <mergeCell ref="K760:K761"/>
    <mergeCell ref="L760:L761"/>
    <mergeCell ref="H715:H716"/>
    <mergeCell ref="L715:L716"/>
    <mergeCell ref="K715:K716"/>
    <mergeCell ref="I715:I716"/>
    <mergeCell ref="J715:J716"/>
    <mergeCell ref="K851:K852"/>
    <mergeCell ref="H782:L782"/>
    <mergeCell ref="F715:F716"/>
    <mergeCell ref="E715:E716"/>
    <mergeCell ref="B806:B807"/>
    <mergeCell ref="C806:C807"/>
    <mergeCell ref="H714:L714"/>
    <mergeCell ref="E714:G714"/>
    <mergeCell ref="G715:G716"/>
    <mergeCell ref="G706:G708"/>
    <mergeCell ref="G696:G699"/>
    <mergeCell ref="G694:G695"/>
    <mergeCell ref="I692:I693"/>
    <mergeCell ref="J692:J693"/>
    <mergeCell ref="H691:L691"/>
    <mergeCell ref="L692:L693"/>
    <mergeCell ref="A986:L986"/>
    <mergeCell ref="A1009:L1009"/>
    <mergeCell ref="H873:L873"/>
    <mergeCell ref="A872:L872"/>
    <mergeCell ref="A895:L895"/>
    <mergeCell ref="B874:B875"/>
    <mergeCell ref="A827:L827"/>
    <mergeCell ref="A918:L918"/>
    <mergeCell ref="A963:L963"/>
    <mergeCell ref="C1056:C1057"/>
    <mergeCell ref="A1100:L1100"/>
    <mergeCell ref="A1077:L1077"/>
    <mergeCell ref="B1033:B1034"/>
    <mergeCell ref="B1010:D1010"/>
    <mergeCell ref="B1011:B1012"/>
    <mergeCell ref="C1011:C1012"/>
    <mergeCell ref="B1056:B1057"/>
    <mergeCell ref="A1054:L1054"/>
    <mergeCell ref="B1055:D1055"/>
    <mergeCell ref="I1215:I1216"/>
    <mergeCell ref="J1215:J1216"/>
    <mergeCell ref="L1215:L1216"/>
    <mergeCell ref="H1193:H1194"/>
    <mergeCell ref="H1170:H1171"/>
    <mergeCell ref="K1170:K1171"/>
    <mergeCell ref="L1170:L1171"/>
    <mergeCell ref="H1169:L1169"/>
    <mergeCell ref="G1215:G1216"/>
    <mergeCell ref="F1215:F1216"/>
    <mergeCell ref="H896:L896"/>
    <mergeCell ref="L897:L898"/>
    <mergeCell ref="H919:L919"/>
    <mergeCell ref="K897:K898"/>
    <mergeCell ref="L920:L921"/>
    <mergeCell ref="H941:L941"/>
    <mergeCell ref="K942:K943"/>
    <mergeCell ref="G1202:G1206"/>
    <mergeCell ref="A1191:L1191"/>
    <mergeCell ref="B1214:D1214"/>
    <mergeCell ref="E1214:G1214"/>
    <mergeCell ref="E1215:E1216"/>
    <mergeCell ref="K1215:K1216"/>
    <mergeCell ref="H1215:H1216"/>
    <mergeCell ref="G1207:G1209"/>
    <mergeCell ref="D1215:D1216"/>
    <mergeCell ref="B1101:D1101"/>
    <mergeCell ref="B1102:B1103"/>
    <mergeCell ref="C1033:C1034"/>
    <mergeCell ref="B1032:D1032"/>
    <mergeCell ref="B1123:D1123"/>
    <mergeCell ref="B1124:B1125"/>
    <mergeCell ref="B1078:D1078"/>
    <mergeCell ref="B1079:B1080"/>
    <mergeCell ref="C1079:C1080"/>
    <mergeCell ref="L1079:L1080"/>
    <mergeCell ref="K1079:K1080"/>
    <mergeCell ref="H987:L987"/>
    <mergeCell ref="L988:L989"/>
    <mergeCell ref="K988:K989"/>
    <mergeCell ref="K1011:K1012"/>
    <mergeCell ref="L1011:L1012"/>
    <mergeCell ref="L1033:L1034"/>
    <mergeCell ref="H1032:L1032"/>
    <mergeCell ref="K1033:K1034"/>
    <mergeCell ref="L1056:L1057"/>
    <mergeCell ref="K1056:K1057"/>
    <mergeCell ref="H964:L964"/>
    <mergeCell ref="H1055:L1055"/>
    <mergeCell ref="L965:L966"/>
    <mergeCell ref="H1010:L1010"/>
    <mergeCell ref="H1078:L1078"/>
    <mergeCell ref="B1192:D1192"/>
    <mergeCell ref="E1192:G1192"/>
    <mergeCell ref="E1193:E1194"/>
    <mergeCell ref="F1193:F1194"/>
    <mergeCell ref="J1193:J1194"/>
    <mergeCell ref="H1192:L1192"/>
    <mergeCell ref="I1193:I1194"/>
    <mergeCell ref="L1193:L1194"/>
    <mergeCell ref="K1193:K1194"/>
    <mergeCell ref="C988:C989"/>
    <mergeCell ref="B987:D987"/>
    <mergeCell ref="B988:B989"/>
    <mergeCell ref="B965:B966"/>
    <mergeCell ref="C965:C966"/>
    <mergeCell ref="B964:D964"/>
    <mergeCell ref="B942:B943"/>
    <mergeCell ref="B941:D941"/>
    <mergeCell ref="B896:D896"/>
    <mergeCell ref="B897:B898"/>
    <mergeCell ref="B920:B921"/>
    <mergeCell ref="B919:D919"/>
    <mergeCell ref="C897:C898"/>
    <mergeCell ref="C920:C921"/>
    <mergeCell ref="C942:C943"/>
    <mergeCell ref="G1116:G1118"/>
    <mergeCell ref="G1111:G1115"/>
    <mergeCell ref="G1128:G1131"/>
    <mergeCell ref="G1106:G1109"/>
    <mergeCell ref="G1124:G1125"/>
    <mergeCell ref="G1126:G1127"/>
    <mergeCell ref="G1104:G1105"/>
    <mergeCell ref="G1133:G1137"/>
    <mergeCell ref="G1170:G1171"/>
    <mergeCell ref="G1161:G1163"/>
    <mergeCell ref="G1156:G1160"/>
    <mergeCell ref="G1138:G1140"/>
    <mergeCell ref="G1151:G1154"/>
    <mergeCell ref="I1170:I1171"/>
    <mergeCell ref="J1170:J1171"/>
    <mergeCell ref="G1193:G1194"/>
    <mergeCell ref="G1174:G1177"/>
    <mergeCell ref="G1179:G1183"/>
    <mergeCell ref="G1184:G1186"/>
    <mergeCell ref="G1195:G1196"/>
    <mergeCell ref="G1197:G1200"/>
    <mergeCell ref="I1102:I1103"/>
    <mergeCell ref="J1124:J1125"/>
    <mergeCell ref="I1124:I1125"/>
    <mergeCell ref="H1056:H1057"/>
    <mergeCell ref="J1147:J1148"/>
    <mergeCell ref="G1172:G1173"/>
    <mergeCell ref="H1124:H1125"/>
    <mergeCell ref="L1124:L1125"/>
    <mergeCell ref="K1124:K1125"/>
    <mergeCell ref="L1147:L1148"/>
    <mergeCell ref="K1147:K1148"/>
    <mergeCell ref="H1147:H1148"/>
    <mergeCell ref="H1101:L1101"/>
    <mergeCell ref="H1146:L1146"/>
    <mergeCell ref="I1147:I1148"/>
    <mergeCell ref="H1123:L1123"/>
    <mergeCell ref="L1102:L1103"/>
    <mergeCell ref="K1102:K1103"/>
    <mergeCell ref="G1147:G1148"/>
    <mergeCell ref="G1149:G1150"/>
    <mergeCell ref="E1146:G1146"/>
    <mergeCell ref="F1147:F1148"/>
    <mergeCell ref="E1147:E1148"/>
    <mergeCell ref="C1147:C1148"/>
    <mergeCell ref="D1147:D1148"/>
    <mergeCell ref="E1123:G1123"/>
    <mergeCell ref="E1124:E1125"/>
    <mergeCell ref="F1124:F1125"/>
    <mergeCell ref="C1102:C1103"/>
    <mergeCell ref="D1102:D1103"/>
    <mergeCell ref="C1124:C1125"/>
    <mergeCell ref="D1124:D1125"/>
    <mergeCell ref="D1170:D1171"/>
    <mergeCell ref="E1170:E1171"/>
    <mergeCell ref="C1170:C1171"/>
    <mergeCell ref="B1170:B1171"/>
    <mergeCell ref="E1169:G1169"/>
    <mergeCell ref="A1145:L1145"/>
    <mergeCell ref="B1147:B1148"/>
    <mergeCell ref="B1146:D1146"/>
    <mergeCell ref="B1169:D1169"/>
    <mergeCell ref="A1168:L1168"/>
    <mergeCell ref="F1170:F1171"/>
    <mergeCell ref="I72:I73"/>
    <mergeCell ref="L72:L73"/>
    <mergeCell ref="K72:K73"/>
    <mergeCell ref="D49:D50"/>
    <mergeCell ref="F49:F50"/>
    <mergeCell ref="E49:E50"/>
    <mergeCell ref="G51:G52"/>
    <mergeCell ref="G49:G50"/>
    <mergeCell ref="H49:H50"/>
    <mergeCell ref="J49:J50"/>
    <mergeCell ref="I49:I50"/>
    <mergeCell ref="G5:G6"/>
    <mergeCell ref="G17:G19"/>
    <mergeCell ref="G7:G10"/>
    <mergeCell ref="G12:G16"/>
    <mergeCell ref="B94:D94"/>
    <mergeCell ref="B71:D71"/>
    <mergeCell ref="D72:D73"/>
    <mergeCell ref="E71:G71"/>
    <mergeCell ref="F72:F73"/>
    <mergeCell ref="I26:I27"/>
    <mergeCell ref="J26:J27"/>
    <mergeCell ref="K26:K27"/>
    <mergeCell ref="B26:B27"/>
    <mergeCell ref="D26:D27"/>
    <mergeCell ref="C26:C27"/>
    <mergeCell ref="G26:G27"/>
    <mergeCell ref="E26:E27"/>
    <mergeCell ref="F26:F27"/>
    <mergeCell ref="D187:D188"/>
    <mergeCell ref="G187:G188"/>
    <mergeCell ref="I187:I188"/>
    <mergeCell ref="H187:H188"/>
    <mergeCell ref="B186:D186"/>
    <mergeCell ref="A162:L162"/>
    <mergeCell ref="B163:D163"/>
    <mergeCell ref="B164:B165"/>
    <mergeCell ref="A185:L185"/>
    <mergeCell ref="B187:B188"/>
    <mergeCell ref="C187:C188"/>
    <mergeCell ref="C118:C119"/>
    <mergeCell ref="E118:E119"/>
    <mergeCell ref="A116:L116"/>
    <mergeCell ref="A139:L139"/>
    <mergeCell ref="K118:K119"/>
    <mergeCell ref="I118:I119"/>
    <mergeCell ref="E95:E96"/>
    <mergeCell ref="D95:D96"/>
    <mergeCell ref="F95:F96"/>
    <mergeCell ref="G95:G96"/>
    <mergeCell ref="I95:I96"/>
    <mergeCell ref="H95:H96"/>
    <mergeCell ref="A93:L93"/>
    <mergeCell ref="H94:L94"/>
    <mergeCell ref="G76:G79"/>
    <mergeCell ref="G81:G85"/>
    <mergeCell ref="G109:G111"/>
    <mergeCell ref="G104:G108"/>
    <mergeCell ref="G97:G98"/>
    <mergeCell ref="G99:G102"/>
    <mergeCell ref="G72:G73"/>
    <mergeCell ref="E72:E73"/>
    <mergeCell ref="J72:J73"/>
    <mergeCell ref="C95:C96"/>
    <mergeCell ref="B95:B96"/>
    <mergeCell ref="C3:C4"/>
    <mergeCell ref="C49:C50"/>
    <mergeCell ref="B72:B73"/>
    <mergeCell ref="C72:C73"/>
    <mergeCell ref="B3:B4"/>
    <mergeCell ref="B49:B50"/>
    <mergeCell ref="L95:L96"/>
    <mergeCell ref="K95:K96"/>
    <mergeCell ref="H2:L2"/>
    <mergeCell ref="I3:I4"/>
    <mergeCell ref="A1:L1"/>
    <mergeCell ref="L3:L4"/>
    <mergeCell ref="L26:L27"/>
    <mergeCell ref="J3:J4"/>
    <mergeCell ref="K3:K4"/>
    <mergeCell ref="B2:D2"/>
    <mergeCell ref="B25:D25"/>
    <mergeCell ref="E25:G25"/>
    <mergeCell ref="H26:H27"/>
    <mergeCell ref="A47:L47"/>
    <mergeCell ref="K49:K50"/>
    <mergeCell ref="L49:L50"/>
    <mergeCell ref="H48:L48"/>
    <mergeCell ref="E48:G48"/>
    <mergeCell ref="B48:D48"/>
    <mergeCell ref="A70:L70"/>
    <mergeCell ref="H72:H73"/>
    <mergeCell ref="H71:L71"/>
    <mergeCell ref="A24:L24"/>
    <mergeCell ref="H25:L25"/>
    <mergeCell ref="J95:J96"/>
    <mergeCell ref="G63:G65"/>
    <mergeCell ref="J669:J670"/>
    <mergeCell ref="G656:G660"/>
    <mergeCell ref="I669:I670"/>
    <mergeCell ref="K669:K670"/>
    <mergeCell ref="L669:L670"/>
    <mergeCell ref="B668:D668"/>
    <mergeCell ref="B646:D646"/>
    <mergeCell ref="L647:L648"/>
    <mergeCell ref="H646:L646"/>
    <mergeCell ref="J647:J648"/>
    <mergeCell ref="K647:K648"/>
    <mergeCell ref="J624:J625"/>
    <mergeCell ref="K624:K625"/>
    <mergeCell ref="H624:H625"/>
    <mergeCell ref="I624:I625"/>
    <mergeCell ref="L624:L625"/>
    <mergeCell ref="B623:D623"/>
    <mergeCell ref="B624:B625"/>
    <mergeCell ref="C624:C625"/>
    <mergeCell ref="H668:L668"/>
    <mergeCell ref="H623:L623"/>
    <mergeCell ref="K533:K534"/>
    <mergeCell ref="I533:I534"/>
    <mergeCell ref="J533:J534"/>
    <mergeCell ref="L533:L534"/>
    <mergeCell ref="K556:K557"/>
    <mergeCell ref="L556:L557"/>
    <mergeCell ref="K601:K602"/>
    <mergeCell ref="K578:K579"/>
    <mergeCell ref="L578:L579"/>
    <mergeCell ref="I578:I579"/>
    <mergeCell ref="J578:J579"/>
    <mergeCell ref="I556:I557"/>
    <mergeCell ref="J556:J557"/>
    <mergeCell ref="B578:B579"/>
    <mergeCell ref="B577:D577"/>
    <mergeCell ref="C578:C579"/>
    <mergeCell ref="B669:B670"/>
    <mergeCell ref="C669:C670"/>
    <mergeCell ref="C601:C602"/>
    <mergeCell ref="B647:B648"/>
    <mergeCell ref="B601:B602"/>
    <mergeCell ref="C556:C557"/>
    <mergeCell ref="B556:B557"/>
    <mergeCell ref="H418:L418"/>
    <mergeCell ref="B418:D418"/>
    <mergeCell ref="G400:G403"/>
    <mergeCell ref="G423:G426"/>
    <mergeCell ref="G398:G399"/>
    <mergeCell ref="K419:K420"/>
    <mergeCell ref="J419:J420"/>
    <mergeCell ref="A417:L417"/>
    <mergeCell ref="A440:L440"/>
    <mergeCell ref="B419:B420"/>
    <mergeCell ref="C419:C420"/>
    <mergeCell ref="K396:K397"/>
    <mergeCell ref="L396:L397"/>
    <mergeCell ref="B395:D395"/>
    <mergeCell ref="E395:G395"/>
    <mergeCell ref="H395:L395"/>
    <mergeCell ref="J396:J397"/>
    <mergeCell ref="D396:D397"/>
    <mergeCell ref="B396:B397"/>
    <mergeCell ref="C396:C397"/>
    <mergeCell ref="H396:H397"/>
    <mergeCell ref="F396:F397"/>
    <mergeCell ref="I647:I648"/>
    <mergeCell ref="C647:C648"/>
    <mergeCell ref="A645:L645"/>
    <mergeCell ref="J373:J374"/>
    <mergeCell ref="H372:L372"/>
    <mergeCell ref="A394:L394"/>
    <mergeCell ref="A554:L554"/>
    <mergeCell ref="B555:D555"/>
    <mergeCell ref="H555:L555"/>
    <mergeCell ref="F556:F557"/>
    <mergeCell ref="E555:G555"/>
    <mergeCell ref="A622:L622"/>
    <mergeCell ref="A599:L599"/>
    <mergeCell ref="I601:I602"/>
    <mergeCell ref="H600:L600"/>
    <mergeCell ref="L601:L602"/>
    <mergeCell ref="J601:J602"/>
    <mergeCell ref="B600:D600"/>
    <mergeCell ref="H577:L577"/>
    <mergeCell ref="B532:D532"/>
    <mergeCell ref="A531:L531"/>
    <mergeCell ref="H532:L532"/>
    <mergeCell ref="B533:B534"/>
    <mergeCell ref="C533:C534"/>
    <mergeCell ref="G512:G513"/>
    <mergeCell ref="G535:G536"/>
    <mergeCell ref="L419:L420"/>
    <mergeCell ref="H464:L464"/>
    <mergeCell ref="L442:L443"/>
    <mergeCell ref="J442:J443"/>
    <mergeCell ref="K442:K443"/>
    <mergeCell ref="H441:L441"/>
    <mergeCell ref="A463:L463"/>
    <mergeCell ref="B464:D464"/>
    <mergeCell ref="B442:B443"/>
    <mergeCell ref="B441:D441"/>
    <mergeCell ref="C442:C443"/>
    <mergeCell ref="C487:C488"/>
    <mergeCell ref="B487:B488"/>
    <mergeCell ref="B486:D486"/>
    <mergeCell ref="I487:I488"/>
    <mergeCell ref="D487:D488"/>
    <mergeCell ref="F487:F488"/>
    <mergeCell ref="G487:G488"/>
    <mergeCell ref="J510:J511"/>
    <mergeCell ref="B509:D509"/>
    <mergeCell ref="A508:L508"/>
    <mergeCell ref="I510:I511"/>
    <mergeCell ref="H486:L486"/>
    <mergeCell ref="H509:L509"/>
    <mergeCell ref="D510:D511"/>
    <mergeCell ref="I465:I466"/>
    <mergeCell ref="B465:B466"/>
    <mergeCell ref="C465:C466"/>
    <mergeCell ref="K487:K488"/>
    <mergeCell ref="L487:L488"/>
    <mergeCell ref="J465:J466"/>
    <mergeCell ref="L465:L466"/>
    <mergeCell ref="K465:K466"/>
    <mergeCell ref="L510:L511"/>
    <mergeCell ref="K510:K511"/>
    <mergeCell ref="B510:B511"/>
    <mergeCell ref="C510:C511"/>
    <mergeCell ref="J487:J488"/>
    <mergeCell ref="G489:G490"/>
    <mergeCell ref="F510:F511"/>
    <mergeCell ref="G510:G511"/>
    <mergeCell ref="E509:G509"/>
    <mergeCell ref="E532:G532"/>
    <mergeCell ref="G308:G311"/>
    <mergeCell ref="G318:G320"/>
    <mergeCell ref="F350:F351"/>
    <mergeCell ref="G350:G351"/>
    <mergeCell ref="G331:G334"/>
    <mergeCell ref="G329:G330"/>
    <mergeCell ref="G336:G340"/>
    <mergeCell ref="G341:G343"/>
    <mergeCell ref="G290:G294"/>
    <mergeCell ref="G382:G386"/>
    <mergeCell ref="D304:D305"/>
    <mergeCell ref="D327:D328"/>
    <mergeCell ref="E577:G577"/>
    <mergeCell ref="F533:F534"/>
    <mergeCell ref="E350:E351"/>
    <mergeCell ref="G295:G297"/>
    <mergeCell ref="G354:G357"/>
    <mergeCell ref="G352:G353"/>
    <mergeCell ref="G285:G288"/>
    <mergeCell ref="G364:G366"/>
    <mergeCell ref="G359:G363"/>
    <mergeCell ref="H350:H351"/>
    <mergeCell ref="H373:H374"/>
    <mergeCell ref="G260:G261"/>
    <mergeCell ref="G258:G259"/>
    <mergeCell ref="F258:F259"/>
    <mergeCell ref="E258:E259"/>
    <mergeCell ref="G479:G481"/>
    <mergeCell ref="G474:G478"/>
    <mergeCell ref="E465:E466"/>
    <mergeCell ref="F465:F466"/>
    <mergeCell ref="E510:E511"/>
    <mergeCell ref="E486:G486"/>
    <mergeCell ref="E464:G464"/>
    <mergeCell ref="E487:E488"/>
    <mergeCell ref="G410:G412"/>
    <mergeCell ref="H419:H420"/>
    <mergeCell ref="G405:G409"/>
    <mergeCell ref="H465:H466"/>
    <mergeCell ref="G465:G466"/>
    <mergeCell ref="H510:H511"/>
    <mergeCell ref="G501:G503"/>
    <mergeCell ref="G469:G472"/>
    <mergeCell ref="H487:H488"/>
    <mergeCell ref="G281:G282"/>
    <mergeCell ref="H281:H282"/>
    <mergeCell ref="G283:G284"/>
    <mergeCell ref="G262:G265"/>
    <mergeCell ref="G267:G271"/>
    <mergeCell ref="G272:G274"/>
    <mergeCell ref="E281:E282"/>
    <mergeCell ref="F281:F282"/>
    <mergeCell ref="E280:G280"/>
    <mergeCell ref="J304:J305"/>
    <mergeCell ref="A325:L325"/>
    <mergeCell ref="H304:H305"/>
    <mergeCell ref="B304:B305"/>
    <mergeCell ref="C304:C305"/>
    <mergeCell ref="L304:L305"/>
    <mergeCell ref="I304:I305"/>
    <mergeCell ref="F304:F305"/>
    <mergeCell ref="G304:G305"/>
    <mergeCell ref="K304:K305"/>
    <mergeCell ref="A302:L302"/>
    <mergeCell ref="B326:D326"/>
    <mergeCell ref="H326:L326"/>
    <mergeCell ref="H349:L349"/>
    <mergeCell ref="A348:L348"/>
    <mergeCell ref="B373:B374"/>
    <mergeCell ref="B327:B328"/>
    <mergeCell ref="B372:D372"/>
    <mergeCell ref="C350:C351"/>
    <mergeCell ref="B349:D349"/>
    <mergeCell ref="B350:B351"/>
    <mergeCell ref="C373:C374"/>
    <mergeCell ref="C327:C328"/>
    <mergeCell ref="K373:K374"/>
    <mergeCell ref="L373:L374"/>
    <mergeCell ref="A371:L371"/>
    <mergeCell ref="B303:D303"/>
    <mergeCell ref="H303:L303"/>
    <mergeCell ref="E326:G326"/>
    <mergeCell ref="E327:E328"/>
    <mergeCell ref="F327:F328"/>
    <mergeCell ref="J327:J328"/>
    <mergeCell ref="L327:L328"/>
    <mergeCell ref="K327:K328"/>
    <mergeCell ref="L350:L351"/>
    <mergeCell ref="K350:K351"/>
    <mergeCell ref="J350:J351"/>
    <mergeCell ref="K281:K282"/>
    <mergeCell ref="J281:J282"/>
    <mergeCell ref="A279:L279"/>
    <mergeCell ref="C281:C282"/>
    <mergeCell ref="B281:B282"/>
    <mergeCell ref="B280:D280"/>
    <mergeCell ref="H280:L280"/>
    <mergeCell ref="L281:L282"/>
    <mergeCell ref="I281:I282"/>
    <mergeCell ref="K692:K693"/>
    <mergeCell ref="A713:L713"/>
    <mergeCell ref="E737:G737"/>
    <mergeCell ref="B737:D737"/>
    <mergeCell ref="G669:G670"/>
    <mergeCell ref="D669:D670"/>
    <mergeCell ref="A690:L690"/>
    <mergeCell ref="B691:D691"/>
    <mergeCell ref="H737:L737"/>
    <mergeCell ref="A736:L736"/>
    <mergeCell ref="B715:B716"/>
    <mergeCell ref="L738:L739"/>
    <mergeCell ref="K738:K739"/>
    <mergeCell ref="H738:H739"/>
    <mergeCell ref="G738:G739"/>
    <mergeCell ref="E738:E739"/>
    <mergeCell ref="F738:F739"/>
    <mergeCell ref="I738:I739"/>
    <mergeCell ref="I760:I761"/>
    <mergeCell ref="H759:L759"/>
    <mergeCell ref="E828:G828"/>
    <mergeCell ref="B828:D828"/>
    <mergeCell ref="H828:L828"/>
    <mergeCell ref="J829:J830"/>
    <mergeCell ref="C829:C830"/>
    <mergeCell ref="D829:D830"/>
    <mergeCell ref="C851:C852"/>
    <mergeCell ref="E851:E852"/>
    <mergeCell ref="G855:G858"/>
    <mergeCell ref="G851:G852"/>
    <mergeCell ref="G860:G864"/>
    <mergeCell ref="G838:G842"/>
    <mergeCell ref="G843:G845"/>
    <mergeCell ref="E873:G873"/>
    <mergeCell ref="G865:G867"/>
    <mergeCell ref="B851:B852"/>
    <mergeCell ref="L851:L852"/>
    <mergeCell ref="H850:L850"/>
    <mergeCell ref="K829:K830"/>
    <mergeCell ref="G831:G832"/>
    <mergeCell ref="B829:B830"/>
    <mergeCell ref="G833:G836"/>
    <mergeCell ref="G724:G728"/>
    <mergeCell ref="G701:G705"/>
    <mergeCell ref="G853:G854"/>
    <mergeCell ref="C692:C693"/>
    <mergeCell ref="B692:B693"/>
    <mergeCell ref="B760:B761"/>
    <mergeCell ref="B782:D782"/>
    <mergeCell ref="C783:C784"/>
    <mergeCell ref="B783:B784"/>
    <mergeCell ref="I783:I784"/>
    <mergeCell ref="A781:L781"/>
    <mergeCell ref="L783:L784"/>
    <mergeCell ref="C715:C716"/>
    <mergeCell ref="B714:D714"/>
    <mergeCell ref="D738:D739"/>
    <mergeCell ref="B738:B739"/>
    <mergeCell ref="K806:K807"/>
    <mergeCell ref="J806:J807"/>
    <mergeCell ref="A804:L804"/>
    <mergeCell ref="H806:H807"/>
    <mergeCell ref="F806:F807"/>
    <mergeCell ref="E805:G805"/>
    <mergeCell ref="B805:D805"/>
    <mergeCell ref="G806:G807"/>
    <mergeCell ref="H805:L805"/>
    <mergeCell ref="L806:L807"/>
    <mergeCell ref="D373:D374"/>
    <mergeCell ref="E442:E443"/>
    <mergeCell ref="E396:E397"/>
    <mergeCell ref="E373:E374"/>
    <mergeCell ref="G375:G376"/>
    <mergeCell ref="E372:G372"/>
    <mergeCell ref="G373:G374"/>
    <mergeCell ref="F373:F374"/>
    <mergeCell ref="D350:D351"/>
    <mergeCell ref="E349:G349"/>
    <mergeCell ref="G628:G631"/>
    <mergeCell ref="E623:G623"/>
    <mergeCell ref="F692:F693"/>
    <mergeCell ref="G692:G693"/>
    <mergeCell ref="D692:D693"/>
    <mergeCell ref="D783:D784"/>
    <mergeCell ref="E783:E784"/>
    <mergeCell ref="D760:D761"/>
    <mergeCell ref="D715:D716"/>
    <mergeCell ref="G1033:G1034"/>
    <mergeCell ref="E1033:E1034"/>
    <mergeCell ref="G1058:G1059"/>
    <mergeCell ref="G1060:G1063"/>
    <mergeCell ref="G1056:G1057"/>
    <mergeCell ref="E1055:G1055"/>
    <mergeCell ref="G1035:G1036"/>
    <mergeCell ref="G1037:G1040"/>
    <mergeCell ref="F1079:F1080"/>
    <mergeCell ref="E1056:E1057"/>
    <mergeCell ref="E1078:G1078"/>
    <mergeCell ref="G1025:G1027"/>
    <mergeCell ref="G1047:G1049"/>
    <mergeCell ref="G1042:G1046"/>
    <mergeCell ref="G1065:G1069"/>
    <mergeCell ref="G467:G468"/>
    <mergeCell ref="G496:G500"/>
    <mergeCell ref="G491:G494"/>
    <mergeCell ref="G444:G445"/>
    <mergeCell ref="G578:G579"/>
    <mergeCell ref="G560:G563"/>
    <mergeCell ref="G456:G458"/>
    <mergeCell ref="G446:G449"/>
    <mergeCell ref="G451:G455"/>
    <mergeCell ref="G556:G557"/>
    <mergeCell ref="G740:G741"/>
    <mergeCell ref="G742:G745"/>
    <mergeCell ref="G717:G718"/>
    <mergeCell ref="G719:G722"/>
    <mergeCell ref="G729:G731"/>
    <mergeCell ref="G785:G786"/>
    <mergeCell ref="G787:G790"/>
    <mergeCell ref="G774:G776"/>
    <mergeCell ref="G783:G784"/>
    <mergeCell ref="G1088:G1092"/>
    <mergeCell ref="G1093:G1095"/>
    <mergeCell ref="E1101:G1101"/>
    <mergeCell ref="E1102:E1103"/>
    <mergeCell ref="F1102:F1103"/>
    <mergeCell ref="E965:E966"/>
    <mergeCell ref="F965:F966"/>
    <mergeCell ref="F897:F898"/>
    <mergeCell ref="G924:G927"/>
    <mergeCell ref="G920:G921"/>
    <mergeCell ref="G922:G923"/>
    <mergeCell ref="G911:G913"/>
    <mergeCell ref="G906:G910"/>
    <mergeCell ref="E964:G964"/>
    <mergeCell ref="G956:G958"/>
    <mergeCell ref="G1015:G1018"/>
    <mergeCell ref="G1013:G1014"/>
    <mergeCell ref="E1011:E1012"/>
    <mergeCell ref="G1020:G1024"/>
    <mergeCell ref="E942:E943"/>
    <mergeCell ref="G942:G943"/>
    <mergeCell ref="G969:G972"/>
    <mergeCell ref="G944:G945"/>
    <mergeCell ref="G946:G949"/>
    <mergeCell ref="G990:G991"/>
    <mergeCell ref="F988:F989"/>
    <mergeCell ref="E988:E989"/>
    <mergeCell ref="E987:G987"/>
    <mergeCell ref="G965:G966"/>
    <mergeCell ref="G967:G968"/>
    <mergeCell ref="G1011:G1012"/>
    <mergeCell ref="G1002:G1004"/>
    <mergeCell ref="G997:G1001"/>
    <mergeCell ref="G992:G995"/>
    <mergeCell ref="G974:G978"/>
    <mergeCell ref="G979:G981"/>
    <mergeCell ref="G1457:G1459"/>
    <mergeCell ref="G1452:G1456"/>
    <mergeCell ref="G1434:G1436"/>
    <mergeCell ref="E1443:E1444"/>
    <mergeCell ref="G1447:G1450"/>
    <mergeCell ref="G1445:G1446"/>
    <mergeCell ref="E1442:G1442"/>
    <mergeCell ref="B1442:D1442"/>
    <mergeCell ref="B1443:B1444"/>
    <mergeCell ref="D1443:D1444"/>
    <mergeCell ref="C1443:C1444"/>
    <mergeCell ref="G1352:G1353"/>
    <mergeCell ref="G1356:G1359"/>
    <mergeCell ref="G1354:G1355"/>
    <mergeCell ref="G1377:G1378"/>
    <mergeCell ref="G1379:G1382"/>
    <mergeCell ref="G1384:G1388"/>
    <mergeCell ref="G1389:G1391"/>
    <mergeCell ref="G1406:G1410"/>
    <mergeCell ref="G1411:G1413"/>
    <mergeCell ref="I1397:I1398"/>
    <mergeCell ref="J1397:J1398"/>
    <mergeCell ref="H1352:H1353"/>
    <mergeCell ref="I1352:I1353"/>
    <mergeCell ref="C1352:C1353"/>
    <mergeCell ref="B1374:D1374"/>
    <mergeCell ref="D1375:D1376"/>
    <mergeCell ref="B1375:B1376"/>
    <mergeCell ref="C1375:C1376"/>
    <mergeCell ref="G1420:G1421"/>
    <mergeCell ref="B1420:B1421"/>
    <mergeCell ref="C1420:C1421"/>
    <mergeCell ref="A1418:L1418"/>
    <mergeCell ref="K1420:K1421"/>
    <mergeCell ref="H1419:L1419"/>
    <mergeCell ref="H1420:H1421"/>
    <mergeCell ref="I1420:I1421"/>
    <mergeCell ref="L1420:L1421"/>
    <mergeCell ref="J1420:J1421"/>
    <mergeCell ref="G1424:G1427"/>
    <mergeCell ref="G1429:G1433"/>
    <mergeCell ref="K1443:K1444"/>
    <mergeCell ref="H1443:H1444"/>
    <mergeCell ref="G1443:G1444"/>
    <mergeCell ref="G1422:G1423"/>
    <mergeCell ref="J1443:J1444"/>
    <mergeCell ref="I1443:I1444"/>
    <mergeCell ref="E1419:G1419"/>
    <mergeCell ref="A1373:L1373"/>
    <mergeCell ref="H1374:L1374"/>
    <mergeCell ref="G1375:G1376"/>
    <mergeCell ref="E1374:G1374"/>
    <mergeCell ref="F1375:F1376"/>
    <mergeCell ref="E1375:E1376"/>
    <mergeCell ref="H1397:H1398"/>
    <mergeCell ref="K1397:K1398"/>
    <mergeCell ref="E1397:E1398"/>
    <mergeCell ref="E1396:G1396"/>
    <mergeCell ref="F1397:F1398"/>
    <mergeCell ref="L1397:L1398"/>
    <mergeCell ref="H1396:L1396"/>
    <mergeCell ref="J1352:J1353"/>
    <mergeCell ref="K1352:K1353"/>
    <mergeCell ref="G1366:G1368"/>
    <mergeCell ref="E1352:E1353"/>
    <mergeCell ref="F1352:F1353"/>
    <mergeCell ref="H1442:L1442"/>
    <mergeCell ref="L1443:L1444"/>
    <mergeCell ref="F1443:F1444"/>
    <mergeCell ref="F1420:F1421"/>
    <mergeCell ref="E1420:E1421"/>
    <mergeCell ref="E1465:G1465"/>
    <mergeCell ref="B1465:D1465"/>
    <mergeCell ref="G1475:G1479"/>
    <mergeCell ref="G1480:G1482"/>
    <mergeCell ref="E1466:E1467"/>
    <mergeCell ref="F1466:F1467"/>
    <mergeCell ref="B1466:B1467"/>
    <mergeCell ref="C1466:C1467"/>
    <mergeCell ref="D1466:D1467"/>
    <mergeCell ref="J1284:J1285"/>
    <mergeCell ref="L1306:L1307"/>
    <mergeCell ref="K1306:K1307"/>
    <mergeCell ref="J1306:J1307"/>
    <mergeCell ref="K1284:K1285"/>
    <mergeCell ref="L1284:L1285"/>
    <mergeCell ref="H1283:L1283"/>
    <mergeCell ref="E1260:G1260"/>
    <mergeCell ref="H1260:L1260"/>
    <mergeCell ref="K1261:K1262"/>
    <mergeCell ref="J1261:J1262"/>
    <mergeCell ref="I1261:I1262"/>
    <mergeCell ref="H1261:H1262"/>
    <mergeCell ref="L1261:L1262"/>
    <mergeCell ref="K1329:K1330"/>
    <mergeCell ref="J1329:J1330"/>
    <mergeCell ref="H1306:H1307"/>
    <mergeCell ref="I1306:I1307"/>
    <mergeCell ref="H1328:L1328"/>
    <mergeCell ref="I1329:I1330"/>
    <mergeCell ref="L1329:L1330"/>
    <mergeCell ref="E1328:G1328"/>
    <mergeCell ref="G1310:G1313"/>
    <mergeCell ref="G1308:G1309"/>
    <mergeCell ref="G1298:G1300"/>
    <mergeCell ref="G1293:G1297"/>
    <mergeCell ref="G1270:G1274"/>
    <mergeCell ref="G1265:G1268"/>
    <mergeCell ref="G1288:G1291"/>
    <mergeCell ref="G1286:G1287"/>
    <mergeCell ref="F1284:F1285"/>
    <mergeCell ref="G1284:G1285"/>
    <mergeCell ref="G1468:G1469"/>
    <mergeCell ref="G1466:G1467"/>
    <mergeCell ref="L1466:L1467"/>
    <mergeCell ref="H1466:H1467"/>
    <mergeCell ref="K1466:K1467"/>
    <mergeCell ref="I1466:I1467"/>
    <mergeCell ref="J1466:J1467"/>
    <mergeCell ref="H1465:L1465"/>
    <mergeCell ref="G1470:G1473"/>
    <mergeCell ref="D1238:D1239"/>
    <mergeCell ref="E1238:E1239"/>
    <mergeCell ref="G1224:G1228"/>
    <mergeCell ref="G1217:G1218"/>
    <mergeCell ref="G1219:G1222"/>
    <mergeCell ref="E1237:G1237"/>
    <mergeCell ref="H1237:L1237"/>
    <mergeCell ref="I1238:I1239"/>
    <mergeCell ref="J1238:J1239"/>
    <mergeCell ref="B1237:D1237"/>
    <mergeCell ref="B1238:B1239"/>
    <mergeCell ref="K1238:K1239"/>
    <mergeCell ref="H1238:H1239"/>
    <mergeCell ref="H1214:L1214"/>
    <mergeCell ref="A1236:L1236"/>
    <mergeCell ref="L1238:L1239"/>
    <mergeCell ref="H1284:H1285"/>
    <mergeCell ref="H1305:L1305"/>
    <mergeCell ref="E1305:G1305"/>
    <mergeCell ref="B1305:D1305"/>
    <mergeCell ref="C1329:C1330"/>
    <mergeCell ref="B1328:D1328"/>
    <mergeCell ref="B1329:B1330"/>
    <mergeCell ref="D1329:D1330"/>
    <mergeCell ref="D1284:D1285"/>
    <mergeCell ref="B1284:B1285"/>
    <mergeCell ref="C1284:C1285"/>
    <mergeCell ref="A1350:L1350"/>
    <mergeCell ref="A1259:L1259"/>
    <mergeCell ref="A1282:L1282"/>
    <mergeCell ref="B1260:D1260"/>
    <mergeCell ref="I1284:I1285"/>
    <mergeCell ref="D1261:D1262"/>
    <mergeCell ref="B1306:B1307"/>
    <mergeCell ref="B1283:D1283"/>
    <mergeCell ref="E1284:E1285"/>
    <mergeCell ref="E1283:G1283"/>
    <mergeCell ref="G1329:G1330"/>
    <mergeCell ref="G1320:G1322"/>
    <mergeCell ref="G1333:G1336"/>
    <mergeCell ref="G1343:G1345"/>
    <mergeCell ref="G1338:G1342"/>
    <mergeCell ref="F1261:F1262"/>
    <mergeCell ref="E1261:E1262"/>
    <mergeCell ref="E1329:E1330"/>
    <mergeCell ref="F1329:F1330"/>
    <mergeCell ref="E1306:E1307"/>
    <mergeCell ref="F1306:F1307"/>
    <mergeCell ref="G1261:G1262"/>
    <mergeCell ref="G1331:G1332"/>
    <mergeCell ref="I1375:I1376"/>
    <mergeCell ref="G1361:G1365"/>
    <mergeCell ref="D1397:D1398"/>
    <mergeCell ref="D1352:D1353"/>
    <mergeCell ref="A1441:L1441"/>
    <mergeCell ref="A1464:L1464"/>
    <mergeCell ref="L1375:L1376"/>
    <mergeCell ref="L1352:L1353"/>
    <mergeCell ref="J1375:J1376"/>
    <mergeCell ref="C1261:C1262"/>
    <mergeCell ref="C1193:C1194"/>
    <mergeCell ref="C1238:C1239"/>
    <mergeCell ref="C1215:C1216"/>
    <mergeCell ref="B1193:B1194"/>
    <mergeCell ref="D1193:D1194"/>
    <mergeCell ref="B1215:B1216"/>
    <mergeCell ref="B1261:B1262"/>
    <mergeCell ref="D1420:D1421"/>
    <mergeCell ref="B1419:D1419"/>
    <mergeCell ref="C1397:C1398"/>
    <mergeCell ref="B1396:D1396"/>
    <mergeCell ref="B1397:B1398"/>
    <mergeCell ref="B1352:B1353"/>
    <mergeCell ref="B1351:D1351"/>
    <mergeCell ref="C760:C761"/>
    <mergeCell ref="B759:D759"/>
    <mergeCell ref="C738:C739"/>
    <mergeCell ref="C874:C875"/>
    <mergeCell ref="D874:D875"/>
    <mergeCell ref="B873:D873"/>
    <mergeCell ref="D851:D852"/>
    <mergeCell ref="E874:E875"/>
    <mergeCell ref="B850:D850"/>
    <mergeCell ref="A1327:L1327"/>
    <mergeCell ref="H1329:H1330"/>
    <mergeCell ref="G1315:G1319"/>
    <mergeCell ref="G1306:G1307"/>
    <mergeCell ref="K1375:K1376"/>
    <mergeCell ref="H1375:H1376"/>
    <mergeCell ref="H1351:L1351"/>
    <mergeCell ref="G1397:G1398"/>
    <mergeCell ref="G1401:G1404"/>
    <mergeCell ref="G1399:G1400"/>
    <mergeCell ref="E1351:G1351"/>
    <mergeCell ref="G1240:G1241"/>
    <mergeCell ref="G1242:G1245"/>
    <mergeCell ref="F1238:F1239"/>
    <mergeCell ref="G1229:G1231"/>
    <mergeCell ref="G1238:G1239"/>
    <mergeCell ref="G1252:G1254"/>
    <mergeCell ref="G1263:G1264"/>
    <mergeCell ref="G1275:G1277"/>
    <mergeCell ref="G1247:G1251"/>
    <mergeCell ref="C1306:C1307"/>
    <mergeCell ref="D1306:D1307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4.71"/>
    <col customWidth="1" min="2" max="2" width="7.43"/>
    <col customWidth="1" min="3" max="3" width="14.0"/>
    <col customWidth="1" min="4" max="4" width="7.43"/>
    <col customWidth="1" min="5" max="5" width="7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8.29"/>
    <col customWidth="1" min="11" max="11" width="7.86"/>
    <col customWidth="1" min="12" max="12" width="19.43"/>
    <col customWidth="1" min="13" max="26" width="10.71"/>
  </cols>
  <sheetData>
    <row r="1">
      <c r="A1" s="66" t="s">
        <v>60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</row>
    <row r="2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</row>
    <row r="3">
      <c r="A3" s="81">
        <f>'Menu Cíclico'!BD33</f>
        <v>4</v>
      </c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524</v>
      </c>
      <c r="H3" s="82" t="s">
        <v>486</v>
      </c>
      <c r="I3" s="82" t="s">
        <v>487</v>
      </c>
      <c r="J3" s="147" t="s">
        <v>488</v>
      </c>
      <c r="K3" s="85" t="s">
        <v>489</v>
      </c>
      <c r="L3" s="85" t="s">
        <v>490</v>
      </c>
    </row>
    <row r="4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</row>
    <row r="5">
      <c r="A5" s="37" t="s">
        <v>652</v>
      </c>
      <c r="B5" s="89">
        <v>0.15</v>
      </c>
      <c r="C5" s="89">
        <v>1.0</v>
      </c>
      <c r="D5" s="18">
        <f t="shared" ref="D5:D18" si="1">C5*B5</f>
        <v>0.15</v>
      </c>
      <c r="E5" s="18">
        <f>B5*A3</f>
        <v>0.6</v>
      </c>
      <c r="F5" s="18">
        <f t="shared" ref="F5:F18" si="2">E5*C5</f>
        <v>0.6</v>
      </c>
      <c r="G5" s="140">
        <v>0.0</v>
      </c>
      <c r="H5" s="18">
        <v>1.0</v>
      </c>
      <c r="I5" s="89">
        <f t="shared" ref="I5:I18" si="3">H5*E5</f>
        <v>0.6</v>
      </c>
      <c r="J5" s="116">
        <f>'Insumos Buffet'!D10</f>
        <v>9535</v>
      </c>
      <c r="K5" s="3">
        <f t="shared" ref="K5:K18" si="4">J5*I5</f>
        <v>5721</v>
      </c>
      <c r="L5" s="3"/>
    </row>
    <row r="6">
      <c r="A6" s="31" t="s">
        <v>387</v>
      </c>
      <c r="B6" s="89">
        <v>0.05</v>
      </c>
      <c r="C6" s="89">
        <v>1.0</v>
      </c>
      <c r="D6" s="18">
        <f t="shared" si="1"/>
        <v>0.05</v>
      </c>
      <c r="E6" s="18">
        <f>B6*A3</f>
        <v>0.2</v>
      </c>
      <c r="F6" s="18">
        <f t="shared" si="2"/>
        <v>0.2</v>
      </c>
      <c r="G6" s="87"/>
      <c r="H6" s="18">
        <v>1.0</v>
      </c>
      <c r="I6" s="89">
        <f t="shared" si="3"/>
        <v>0.2</v>
      </c>
      <c r="J6" s="116">
        <f>'Insumos Buffet'!D29</f>
        <v>7700</v>
      </c>
      <c r="K6" s="3">
        <f t="shared" si="4"/>
        <v>1540</v>
      </c>
      <c r="L6" s="3"/>
    </row>
    <row r="7">
      <c r="A7" s="31" t="s">
        <v>345</v>
      </c>
      <c r="B7" s="18">
        <v>0.01</v>
      </c>
      <c r="C7" s="18">
        <v>1.0</v>
      </c>
      <c r="D7" s="18">
        <f t="shared" si="1"/>
        <v>0.01</v>
      </c>
      <c r="E7" s="18">
        <f>B7*A3</f>
        <v>0.04</v>
      </c>
      <c r="F7" s="18">
        <f t="shared" si="2"/>
        <v>0.04</v>
      </c>
      <c r="G7" s="148" t="s">
        <v>527</v>
      </c>
      <c r="H7" s="18">
        <v>1.175</v>
      </c>
      <c r="I7" s="89">
        <f t="shared" si="3"/>
        <v>0.047</v>
      </c>
      <c r="J7" s="116">
        <f>'Insumos Buffet'!D21</f>
        <v>2990</v>
      </c>
      <c r="K7" s="3">
        <f t="shared" si="4"/>
        <v>140.53</v>
      </c>
      <c r="L7" s="3"/>
    </row>
    <row r="8">
      <c r="A8" s="31" t="s">
        <v>425</v>
      </c>
      <c r="B8" s="18">
        <v>0.02</v>
      </c>
      <c r="C8" s="18">
        <v>1.0</v>
      </c>
      <c r="D8" s="18">
        <f t="shared" si="1"/>
        <v>0.02</v>
      </c>
      <c r="E8" s="18">
        <f>B8*A3</f>
        <v>0.08</v>
      </c>
      <c r="F8" s="18">
        <f t="shared" si="2"/>
        <v>0.08</v>
      </c>
      <c r="G8" s="142"/>
      <c r="H8" s="18">
        <v>1.0</v>
      </c>
      <c r="I8" s="89">
        <f t="shared" si="3"/>
        <v>0.08</v>
      </c>
      <c r="J8" s="116">
        <f>'Insumos Buffet'!D42</f>
        <v>23900</v>
      </c>
      <c r="K8" s="3">
        <f t="shared" si="4"/>
        <v>1912</v>
      </c>
      <c r="L8" s="3"/>
    </row>
    <row r="9">
      <c r="A9" s="31" t="s">
        <v>47</v>
      </c>
      <c r="B9" s="18">
        <v>0.01</v>
      </c>
      <c r="C9" s="18">
        <v>1.0</v>
      </c>
      <c r="D9" s="18">
        <f t="shared" si="1"/>
        <v>0.01</v>
      </c>
      <c r="E9" s="18">
        <f>B9*A3</f>
        <v>0.04</v>
      </c>
      <c r="F9" s="18">
        <f t="shared" si="2"/>
        <v>0.04</v>
      </c>
      <c r="G9" s="142"/>
      <c r="H9" s="18">
        <v>1.0</v>
      </c>
      <c r="I9" s="89">
        <f t="shared" si="3"/>
        <v>0.04</v>
      </c>
      <c r="J9" s="116">
        <f>'Insumos Buffet'!D2</f>
        <v>6820</v>
      </c>
      <c r="K9" s="3">
        <f t="shared" si="4"/>
        <v>272.8</v>
      </c>
      <c r="L9" s="3"/>
    </row>
    <row r="10">
      <c r="A10" s="31" t="s">
        <v>525</v>
      </c>
      <c r="B10" s="18">
        <v>0.01</v>
      </c>
      <c r="C10" s="18">
        <v>1.0</v>
      </c>
      <c r="D10" s="18">
        <f t="shared" si="1"/>
        <v>0.01</v>
      </c>
      <c r="E10" s="18">
        <f>B10*A3</f>
        <v>0.04</v>
      </c>
      <c r="F10" s="18">
        <f t="shared" si="2"/>
        <v>0.04</v>
      </c>
      <c r="G10" s="87"/>
      <c r="H10" s="18">
        <v>1.0</v>
      </c>
      <c r="I10" s="89">
        <f t="shared" si="3"/>
        <v>0.04</v>
      </c>
      <c r="J10" s="116">
        <f>'Insumos Buffet'!D94</f>
        <v>8175</v>
      </c>
      <c r="K10" s="3">
        <f t="shared" si="4"/>
        <v>327</v>
      </c>
      <c r="L10" s="3"/>
    </row>
    <row r="11">
      <c r="A11" s="31" t="s">
        <v>453</v>
      </c>
      <c r="B11" s="18">
        <v>0.005</v>
      </c>
      <c r="C11" s="18">
        <v>1.0</v>
      </c>
      <c r="D11" s="18">
        <f t="shared" si="1"/>
        <v>0.005</v>
      </c>
      <c r="E11" s="18">
        <f>B11*A3</f>
        <v>0.02</v>
      </c>
      <c r="F11" s="18">
        <f t="shared" si="2"/>
        <v>0.02</v>
      </c>
      <c r="G11" s="59"/>
      <c r="H11" s="18">
        <v>1.0</v>
      </c>
      <c r="I11" s="89">
        <f t="shared" si="3"/>
        <v>0.02</v>
      </c>
      <c r="J11" s="116">
        <f>'Insumos Buffet'!D75</f>
        <v>76300</v>
      </c>
      <c r="K11" s="3">
        <f t="shared" si="4"/>
        <v>1526</v>
      </c>
      <c r="L11" s="3"/>
    </row>
    <row r="12">
      <c r="A12" s="31" t="s">
        <v>505</v>
      </c>
      <c r="B12" s="89">
        <v>0.002</v>
      </c>
      <c r="C12" s="89">
        <v>1.0</v>
      </c>
      <c r="D12" s="18">
        <f t="shared" si="1"/>
        <v>0.002</v>
      </c>
      <c r="E12" s="18">
        <f>B12*A3</f>
        <v>0.008</v>
      </c>
      <c r="F12" s="18">
        <f t="shared" si="2"/>
        <v>0.008</v>
      </c>
      <c r="G12" s="148" t="s">
        <v>528</v>
      </c>
      <c r="H12" s="18">
        <v>1.0</v>
      </c>
      <c r="I12" s="89">
        <f t="shared" si="3"/>
        <v>0.008</v>
      </c>
      <c r="J12" s="116">
        <f>'Insumos Buffet'!D82</f>
        <v>3200</v>
      </c>
      <c r="K12" s="3">
        <f t="shared" si="4"/>
        <v>25.6</v>
      </c>
      <c r="L12" s="3"/>
    </row>
    <row r="13">
      <c r="A13" s="169" t="s">
        <v>494</v>
      </c>
      <c r="B13" s="89">
        <v>1.0E-4</v>
      </c>
      <c r="C13" s="89">
        <v>1.0</v>
      </c>
      <c r="D13" s="18">
        <f t="shared" si="1"/>
        <v>0.0001</v>
      </c>
      <c r="E13" s="18">
        <f>B13*A3</f>
        <v>0.0004</v>
      </c>
      <c r="F13" s="18">
        <f t="shared" si="2"/>
        <v>0.0004</v>
      </c>
      <c r="G13" s="142"/>
      <c r="H13" s="18">
        <v>1.0</v>
      </c>
      <c r="I13" s="89">
        <f t="shared" si="3"/>
        <v>0.0004</v>
      </c>
      <c r="J13" s="116">
        <f>'Insumos Buffet'!D70</f>
        <v>145000</v>
      </c>
      <c r="K13" s="3">
        <f t="shared" si="4"/>
        <v>58</v>
      </c>
      <c r="L13" s="3"/>
    </row>
    <row r="14">
      <c r="A14" s="1"/>
      <c r="B14" s="89"/>
      <c r="C14" s="89"/>
      <c r="D14" s="18">
        <f t="shared" si="1"/>
        <v>0</v>
      </c>
      <c r="E14" s="18">
        <f>B14*A3</f>
        <v>0</v>
      </c>
      <c r="F14" s="18">
        <f t="shared" si="2"/>
        <v>0</v>
      </c>
      <c r="G14" s="142"/>
      <c r="H14" s="18"/>
      <c r="I14" s="89">
        <f t="shared" si="3"/>
        <v>0</v>
      </c>
      <c r="J14" s="116"/>
      <c r="K14" s="3">
        <f t="shared" si="4"/>
        <v>0</v>
      </c>
      <c r="L14" s="3"/>
    </row>
    <row r="15">
      <c r="A15" s="1"/>
      <c r="B15" s="89"/>
      <c r="C15" s="89"/>
      <c r="D15" s="18">
        <f t="shared" si="1"/>
        <v>0</v>
      </c>
      <c r="E15" s="18">
        <f>B15*A3</f>
        <v>0</v>
      </c>
      <c r="F15" s="18">
        <f t="shared" si="2"/>
        <v>0</v>
      </c>
      <c r="G15" s="142"/>
      <c r="H15" s="18"/>
      <c r="I15" s="89">
        <f t="shared" si="3"/>
        <v>0</v>
      </c>
      <c r="J15" s="116"/>
      <c r="K15" s="3">
        <f t="shared" si="4"/>
        <v>0</v>
      </c>
      <c r="L15" s="3"/>
    </row>
    <row r="16">
      <c r="A16" s="31"/>
      <c r="B16" s="89"/>
      <c r="C16" s="89"/>
      <c r="D16" s="95">
        <f t="shared" si="1"/>
        <v>0</v>
      </c>
      <c r="E16" s="95">
        <f>B16*A3</f>
        <v>0</v>
      </c>
      <c r="F16" s="18">
        <f t="shared" si="2"/>
        <v>0</v>
      </c>
      <c r="G16" s="87"/>
      <c r="H16" s="18"/>
      <c r="I16" s="89">
        <f t="shared" si="3"/>
        <v>0</v>
      </c>
      <c r="J16" s="118"/>
      <c r="K16" s="3">
        <f t="shared" si="4"/>
        <v>0</v>
      </c>
      <c r="L16" s="3"/>
    </row>
    <row r="17">
      <c r="A17" s="31"/>
      <c r="B17" s="89"/>
      <c r="C17" s="89"/>
      <c r="D17" s="18">
        <f t="shared" si="1"/>
        <v>0</v>
      </c>
      <c r="E17" s="18">
        <f>B17*A3</f>
        <v>0</v>
      </c>
      <c r="F17" s="18">
        <f t="shared" si="2"/>
        <v>0</v>
      </c>
      <c r="G17" s="143">
        <f>F19/A3</f>
        <v>0.2571</v>
      </c>
      <c r="H17" s="18"/>
      <c r="I17" s="89">
        <f t="shared" si="3"/>
        <v>0</v>
      </c>
      <c r="J17" s="3"/>
      <c r="K17" s="3">
        <f t="shared" si="4"/>
        <v>0</v>
      </c>
      <c r="L17" s="3"/>
    </row>
    <row r="18">
      <c r="A18" s="31"/>
      <c r="B18" s="89"/>
      <c r="C18" s="89"/>
      <c r="D18" s="18">
        <f t="shared" si="1"/>
        <v>0</v>
      </c>
      <c r="E18" s="18">
        <f>B18*A3</f>
        <v>0</v>
      </c>
      <c r="F18" s="18">
        <f t="shared" si="2"/>
        <v>0</v>
      </c>
      <c r="G18" s="142"/>
      <c r="H18" s="18"/>
      <c r="I18" s="89">
        <f t="shared" si="3"/>
        <v>0</v>
      </c>
      <c r="J18" s="3"/>
      <c r="K18" s="3">
        <f t="shared" si="4"/>
        <v>0</v>
      </c>
      <c r="L18" s="3"/>
    </row>
    <row r="19">
      <c r="A19" s="4" t="s">
        <v>495</v>
      </c>
      <c r="B19" s="97">
        <f>SUM(B5:B18)</f>
        <v>0.2571</v>
      </c>
      <c r="C19" s="96"/>
      <c r="D19" s="97">
        <f t="shared" ref="D19:F19" si="5">SUM(D5:D18)</f>
        <v>0.2571</v>
      </c>
      <c r="E19" s="97">
        <f t="shared" si="5"/>
        <v>1.0284</v>
      </c>
      <c r="F19" s="97">
        <f t="shared" si="5"/>
        <v>1.0284</v>
      </c>
      <c r="G19" s="87"/>
      <c r="H19" s="96"/>
      <c r="I19" s="97">
        <f t="shared" ref="I19:L19" si="6">SUM(I5:I18)</f>
        <v>1.0354</v>
      </c>
      <c r="J19" s="98">
        <f t="shared" si="6"/>
        <v>283620</v>
      </c>
      <c r="K19" s="98">
        <f t="shared" si="6"/>
        <v>11522.93</v>
      </c>
      <c r="L19" s="98">
        <f t="shared" si="6"/>
        <v>0</v>
      </c>
    </row>
    <row r="20">
      <c r="A20" s="8"/>
      <c r="B20" s="100"/>
      <c r="C20" s="100"/>
      <c r="D20" s="100"/>
      <c r="E20" s="100"/>
      <c r="F20" s="100"/>
      <c r="G20" s="100"/>
      <c r="H20" s="100"/>
      <c r="I20" s="101" t="s">
        <v>496</v>
      </c>
      <c r="J20" s="100"/>
      <c r="K20" s="100"/>
      <c r="L20" s="101" t="s">
        <v>497</v>
      </c>
    </row>
    <row r="21" ht="15.75" customHeight="1">
      <c r="A21" s="8"/>
      <c r="B21" s="100"/>
      <c r="C21" s="100"/>
      <c r="D21" s="100"/>
      <c r="E21" s="100"/>
      <c r="F21" s="100"/>
      <c r="G21" s="100"/>
      <c r="H21" s="100"/>
      <c r="I21" s="104">
        <f>G17*A3</f>
        <v>1.0284</v>
      </c>
      <c r="J21" s="100"/>
      <c r="K21" s="100"/>
      <c r="L21" s="104"/>
    </row>
    <row r="22" ht="15.75" customHeight="1">
      <c r="A22" s="8"/>
      <c r="B22" s="100"/>
      <c r="C22" s="100"/>
      <c r="D22" s="100"/>
      <c r="E22" s="100"/>
      <c r="F22" s="100"/>
      <c r="G22" s="100"/>
      <c r="H22" s="100"/>
      <c r="I22" s="107"/>
      <c r="J22" s="100"/>
      <c r="K22" s="100"/>
      <c r="L22" s="10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 ht="15.75" customHeight="1"/>
    <row r="24" ht="15.75" customHeight="1">
      <c r="A24" s="66" t="s">
        <v>110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</row>
    <row r="25" ht="15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</row>
    <row r="26" ht="15.75" customHeight="1">
      <c r="A26" s="81">
        <f>'Menu Cíclico'!AF33</f>
        <v>4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47" t="s">
        <v>488</v>
      </c>
      <c r="K26" s="85" t="s">
        <v>489</v>
      </c>
      <c r="L26" s="85" t="s">
        <v>490</v>
      </c>
    </row>
    <row r="27" ht="15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</row>
    <row r="28" ht="15.75" customHeight="1">
      <c r="A28" s="222" t="s">
        <v>260</v>
      </c>
      <c r="B28" s="89">
        <v>0.15</v>
      </c>
      <c r="C28" s="89">
        <v>1.0</v>
      </c>
      <c r="D28" s="18">
        <f t="shared" ref="D28:D41" si="7">C28*B28</f>
        <v>0.15</v>
      </c>
      <c r="E28" s="18">
        <f>B28*A26</f>
        <v>0.6</v>
      </c>
      <c r="F28" s="18">
        <f t="shared" ref="F28:F41" si="8">E28*C28</f>
        <v>0.6</v>
      </c>
      <c r="G28" s="140">
        <v>0.0</v>
      </c>
      <c r="H28" s="18">
        <v>1.0</v>
      </c>
      <c r="I28" s="89">
        <f t="shared" ref="I28:I41" si="9">H28*E28</f>
        <v>0.6</v>
      </c>
      <c r="J28" s="116">
        <f>'Insumos Buffet'!D10</f>
        <v>9535</v>
      </c>
      <c r="K28" s="3">
        <f t="shared" ref="K28:K41" si="10">J28*I28</f>
        <v>5721</v>
      </c>
      <c r="L28" s="3"/>
    </row>
    <row r="29" ht="15.75" customHeight="1">
      <c r="A29" s="222" t="s">
        <v>345</v>
      </c>
      <c r="B29" s="89">
        <v>0.03</v>
      </c>
      <c r="C29" s="89">
        <v>1.0</v>
      </c>
      <c r="D29" s="18">
        <f t="shared" si="7"/>
        <v>0.03</v>
      </c>
      <c r="E29" s="18">
        <f>B29*A26</f>
        <v>0.12</v>
      </c>
      <c r="F29" s="18">
        <f t="shared" si="8"/>
        <v>0.12</v>
      </c>
      <c r="G29" s="87"/>
      <c r="H29" s="18">
        <v>1.175</v>
      </c>
      <c r="I29" s="89">
        <f t="shared" si="9"/>
        <v>0.141</v>
      </c>
      <c r="J29" s="116">
        <f>'Insumos Buffet'!D21</f>
        <v>2990</v>
      </c>
      <c r="K29" s="3">
        <f t="shared" si="10"/>
        <v>421.59</v>
      </c>
      <c r="L29" s="3"/>
    </row>
    <row r="30" ht="15.75" customHeight="1">
      <c r="A30" s="222" t="s">
        <v>582</v>
      </c>
      <c r="B30" s="18">
        <v>0.02</v>
      </c>
      <c r="C30" s="18">
        <v>1.0</v>
      </c>
      <c r="D30" s="18">
        <f t="shared" si="7"/>
        <v>0.02</v>
      </c>
      <c r="E30" s="18">
        <f>B30*A26</f>
        <v>0.08</v>
      </c>
      <c r="F30" s="18">
        <f t="shared" si="8"/>
        <v>0.08</v>
      </c>
      <c r="G30" s="148" t="s">
        <v>527</v>
      </c>
      <c r="H30" s="18">
        <v>1.0</v>
      </c>
      <c r="I30" s="89">
        <f t="shared" si="9"/>
        <v>0.08</v>
      </c>
      <c r="J30" s="116">
        <f>'Insumos Buffet'!D155</f>
        <v>18990</v>
      </c>
      <c r="K30" s="3">
        <f t="shared" si="10"/>
        <v>1519.2</v>
      </c>
      <c r="L30" s="3"/>
    </row>
    <row r="31" ht="15.75" customHeight="1">
      <c r="A31" s="187" t="s">
        <v>505</v>
      </c>
      <c r="B31" s="18">
        <v>0.002</v>
      </c>
      <c r="C31" s="18">
        <v>1.0</v>
      </c>
      <c r="D31" s="18">
        <f t="shared" si="7"/>
        <v>0.002</v>
      </c>
      <c r="E31" s="18">
        <f>B31*A26</f>
        <v>0.008</v>
      </c>
      <c r="F31" s="18">
        <f t="shared" si="8"/>
        <v>0.008</v>
      </c>
      <c r="G31" s="142"/>
      <c r="H31" s="18">
        <v>1.0</v>
      </c>
      <c r="I31" s="89">
        <f t="shared" si="9"/>
        <v>0.008</v>
      </c>
      <c r="J31" s="116">
        <f>'Insumos Buffet'!D82</f>
        <v>3200</v>
      </c>
      <c r="K31" s="3">
        <f t="shared" si="10"/>
        <v>25.6</v>
      </c>
      <c r="L31" s="3"/>
    </row>
    <row r="32" ht="15.75" customHeight="1">
      <c r="A32" s="2" t="s">
        <v>387</v>
      </c>
      <c r="B32" s="18">
        <v>0.04</v>
      </c>
      <c r="C32" s="18">
        <v>1.0</v>
      </c>
      <c r="D32" s="18">
        <f t="shared" si="7"/>
        <v>0.04</v>
      </c>
      <c r="E32" s="18">
        <f>B32*A26</f>
        <v>0.16</v>
      </c>
      <c r="F32" s="18">
        <f t="shared" si="8"/>
        <v>0.16</v>
      </c>
      <c r="G32" s="142"/>
      <c r="H32" s="18">
        <v>1.0</v>
      </c>
      <c r="I32" s="89">
        <f t="shared" si="9"/>
        <v>0.16</v>
      </c>
      <c r="J32" s="116">
        <f>'Insumos Buffet'!D29</f>
        <v>7700</v>
      </c>
      <c r="K32" s="3">
        <f t="shared" si="10"/>
        <v>1232</v>
      </c>
      <c r="L32" s="3"/>
    </row>
    <row r="33" ht="15.75" customHeight="1">
      <c r="A33" s="169" t="s">
        <v>494</v>
      </c>
      <c r="B33" s="18">
        <v>1.0E-4</v>
      </c>
      <c r="C33" s="18">
        <v>1.0</v>
      </c>
      <c r="D33" s="18">
        <f t="shared" si="7"/>
        <v>0.0001</v>
      </c>
      <c r="E33" s="18">
        <f>B33*A26</f>
        <v>0.0004</v>
      </c>
      <c r="F33" s="18">
        <f t="shared" si="8"/>
        <v>0.0004</v>
      </c>
      <c r="G33" s="87"/>
      <c r="H33" s="18">
        <v>1.0</v>
      </c>
      <c r="I33" s="89">
        <f t="shared" si="9"/>
        <v>0.0004</v>
      </c>
      <c r="J33" s="116">
        <f>'Insumos Buffet'!D70</f>
        <v>145000</v>
      </c>
      <c r="K33" s="3">
        <f t="shared" si="10"/>
        <v>58</v>
      </c>
      <c r="L33" s="3"/>
    </row>
    <row r="34" ht="15.75" customHeight="1">
      <c r="A34" s="2"/>
      <c r="B34" s="18"/>
      <c r="C34" s="18"/>
      <c r="D34" s="18">
        <f t="shared" si="7"/>
        <v>0</v>
      </c>
      <c r="E34" s="18">
        <f>B34*A26</f>
        <v>0</v>
      </c>
      <c r="F34" s="18">
        <f t="shared" si="8"/>
        <v>0</v>
      </c>
      <c r="G34" s="59"/>
      <c r="H34" s="18"/>
      <c r="I34" s="89">
        <f t="shared" si="9"/>
        <v>0</v>
      </c>
      <c r="J34" s="116"/>
      <c r="K34" s="3">
        <f t="shared" si="10"/>
        <v>0</v>
      </c>
      <c r="L34" s="3"/>
    </row>
    <row r="35" ht="15.75" customHeight="1">
      <c r="A35" s="2"/>
      <c r="B35" s="89"/>
      <c r="C35" s="89"/>
      <c r="D35" s="18">
        <f t="shared" si="7"/>
        <v>0</v>
      </c>
      <c r="E35" s="18">
        <f>B35*A26</f>
        <v>0</v>
      </c>
      <c r="F35" s="18">
        <f t="shared" si="8"/>
        <v>0</v>
      </c>
      <c r="G35" s="148" t="s">
        <v>528</v>
      </c>
      <c r="H35" s="18"/>
      <c r="I35" s="89">
        <f t="shared" si="9"/>
        <v>0</v>
      </c>
      <c r="J35" s="116"/>
      <c r="K35" s="3">
        <f t="shared" si="10"/>
        <v>0</v>
      </c>
      <c r="L35" s="3"/>
    </row>
    <row r="36" ht="15.75" customHeight="1">
      <c r="A36" s="2"/>
      <c r="B36" s="89"/>
      <c r="C36" s="89"/>
      <c r="D36" s="18">
        <f t="shared" si="7"/>
        <v>0</v>
      </c>
      <c r="E36" s="18">
        <f>B36*A26</f>
        <v>0</v>
      </c>
      <c r="F36" s="18">
        <f t="shared" si="8"/>
        <v>0</v>
      </c>
      <c r="G36" s="142"/>
      <c r="H36" s="18"/>
      <c r="I36" s="89">
        <f t="shared" si="9"/>
        <v>0</v>
      </c>
      <c r="J36" s="116"/>
      <c r="K36" s="3">
        <f t="shared" si="10"/>
        <v>0</v>
      </c>
      <c r="L36" s="3"/>
    </row>
    <row r="37" ht="15.75" customHeight="1">
      <c r="A37" s="1"/>
      <c r="B37" s="89"/>
      <c r="C37" s="89"/>
      <c r="D37" s="18">
        <f t="shared" si="7"/>
        <v>0</v>
      </c>
      <c r="E37" s="18">
        <f>B37*A26</f>
        <v>0</v>
      </c>
      <c r="F37" s="18">
        <f t="shared" si="8"/>
        <v>0</v>
      </c>
      <c r="G37" s="142"/>
      <c r="H37" s="18"/>
      <c r="I37" s="89">
        <f t="shared" si="9"/>
        <v>0</v>
      </c>
      <c r="J37" s="116"/>
      <c r="K37" s="3">
        <f t="shared" si="10"/>
        <v>0</v>
      </c>
      <c r="L37" s="3"/>
    </row>
    <row r="38" ht="15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/>
      <c r="I38" s="89">
        <f t="shared" si="9"/>
        <v>0</v>
      </c>
      <c r="J38" s="116"/>
      <c r="K38" s="3">
        <f t="shared" si="10"/>
        <v>0</v>
      </c>
      <c r="L38" s="3"/>
    </row>
    <row r="39" ht="15.75" customHeight="1">
      <c r="A39" s="31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/>
      <c r="I39" s="89">
        <f t="shared" si="9"/>
        <v>0</v>
      </c>
      <c r="J39" s="118"/>
      <c r="K39" s="3">
        <f t="shared" si="10"/>
        <v>0</v>
      </c>
      <c r="L39" s="3"/>
    </row>
    <row r="40" ht="15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43">
        <f>F42/A26</f>
        <v>0.2421</v>
      </c>
      <c r="H40" s="18"/>
      <c r="I40" s="89">
        <f t="shared" si="9"/>
        <v>0</v>
      </c>
      <c r="J40" s="3"/>
      <c r="K40" s="3">
        <f t="shared" si="10"/>
        <v>0</v>
      </c>
      <c r="L40" s="3"/>
    </row>
    <row r="41" ht="15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3">
        <f t="shared" si="10"/>
        <v>0</v>
      </c>
      <c r="L41" s="3"/>
    </row>
    <row r="42" ht="15.75" customHeight="1">
      <c r="A42" s="4" t="s">
        <v>495</v>
      </c>
      <c r="B42" s="97">
        <f>SUM(B28:B41)</f>
        <v>0.2421</v>
      </c>
      <c r="C42" s="96"/>
      <c r="D42" s="97">
        <f t="shared" ref="D42:F42" si="11">SUM(D28:D41)</f>
        <v>0.2421</v>
      </c>
      <c r="E42" s="97">
        <f t="shared" si="11"/>
        <v>0.9684</v>
      </c>
      <c r="F42" s="97">
        <f t="shared" si="11"/>
        <v>0.9684</v>
      </c>
      <c r="G42" s="87"/>
      <c r="H42" s="96"/>
      <c r="I42" s="97">
        <f t="shared" ref="I42:L42" si="12">SUM(I28:I41)</f>
        <v>0.9894</v>
      </c>
      <c r="J42" s="98">
        <f t="shared" si="12"/>
        <v>187415</v>
      </c>
      <c r="K42" s="98">
        <f t="shared" si="12"/>
        <v>8977.39</v>
      </c>
      <c r="L42" s="98">
        <f t="shared" si="12"/>
        <v>0</v>
      </c>
    </row>
    <row r="43" ht="15.75" customHeight="1">
      <c r="A43" s="8"/>
      <c r="B43" s="100"/>
      <c r="C43" s="100"/>
      <c r="D43" s="100"/>
      <c r="E43" s="100"/>
      <c r="F43" s="100"/>
      <c r="G43" s="100"/>
      <c r="H43" s="100"/>
      <c r="I43" s="101" t="s">
        <v>496</v>
      </c>
      <c r="J43" s="100"/>
      <c r="K43" s="100"/>
      <c r="L43" s="101" t="s">
        <v>497</v>
      </c>
    </row>
    <row r="44" ht="15.75" customHeight="1">
      <c r="A44" s="8"/>
      <c r="B44" s="100"/>
      <c r="C44" s="100"/>
      <c r="D44" s="100"/>
      <c r="E44" s="100"/>
      <c r="F44" s="100"/>
      <c r="G44" s="100"/>
      <c r="H44" s="100"/>
      <c r="I44" s="104">
        <f>G40*A26</f>
        <v>0.9684</v>
      </c>
      <c r="J44" s="100"/>
      <c r="K44" s="100"/>
      <c r="L44" s="104"/>
    </row>
    <row r="45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</row>
    <row r="46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ht="15.75" customHeight="1">
      <c r="A47" s="66" t="s">
        <v>689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</row>
    <row r="48" ht="15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</row>
    <row r="49" ht="15.75" customHeight="1">
      <c r="A49" s="177"/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</row>
    <row r="50" ht="15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</row>
    <row r="51" ht="15.75" customHeight="1">
      <c r="A51" s="223" t="s">
        <v>530</v>
      </c>
      <c r="B51" s="89">
        <v>0.01</v>
      </c>
      <c r="C51" s="89">
        <v>1.0</v>
      </c>
      <c r="D51" s="18">
        <f t="shared" ref="D51:D64" si="13">C51*B51</f>
        <v>0.01</v>
      </c>
      <c r="E51" s="18">
        <f>B51*A49</f>
        <v>0</v>
      </c>
      <c r="F51" s="18">
        <f t="shared" ref="F51:F64" si="14">E51*C51</f>
        <v>0</v>
      </c>
      <c r="G51" s="140">
        <v>0.0</v>
      </c>
      <c r="H51" s="18">
        <v>1.2</v>
      </c>
      <c r="I51" s="89">
        <f t="shared" ref="I51:I64" si="15">H51*E51</f>
        <v>0</v>
      </c>
      <c r="J51" s="116"/>
      <c r="K51" s="3">
        <f t="shared" ref="K51:K64" si="16">J51*I51</f>
        <v>0</v>
      </c>
      <c r="L51" s="3"/>
    </row>
    <row r="52" ht="15.75" customHeight="1">
      <c r="A52" s="187" t="s">
        <v>345</v>
      </c>
      <c r="B52" s="89">
        <v>0.01</v>
      </c>
      <c r="C52" s="89">
        <v>1.0</v>
      </c>
      <c r="D52" s="18">
        <f t="shared" si="13"/>
        <v>0.01</v>
      </c>
      <c r="E52" s="18">
        <f>B52*A49</f>
        <v>0</v>
      </c>
      <c r="F52" s="18">
        <f t="shared" si="14"/>
        <v>0</v>
      </c>
      <c r="G52" s="87"/>
      <c r="H52" s="18">
        <v>1.175</v>
      </c>
      <c r="I52" s="89">
        <f t="shared" si="15"/>
        <v>0</v>
      </c>
      <c r="J52" s="116"/>
      <c r="K52" s="3">
        <f t="shared" si="16"/>
        <v>0</v>
      </c>
      <c r="L52" s="3"/>
    </row>
    <row r="53" ht="15.75" customHeight="1">
      <c r="A53" s="223" t="s">
        <v>459</v>
      </c>
      <c r="B53" s="18">
        <v>0.01</v>
      </c>
      <c r="C53" s="18">
        <v>1.0</v>
      </c>
      <c r="D53" s="18">
        <f t="shared" si="13"/>
        <v>0.01</v>
      </c>
      <c r="E53" s="18">
        <f>B53*A49</f>
        <v>0</v>
      </c>
      <c r="F53" s="18">
        <f t="shared" si="14"/>
        <v>0</v>
      </c>
      <c r="G53" s="148" t="s">
        <v>527</v>
      </c>
      <c r="H53" s="18">
        <v>1.175</v>
      </c>
      <c r="I53" s="89">
        <f t="shared" si="15"/>
        <v>0</v>
      </c>
      <c r="J53" s="116"/>
      <c r="K53" s="3">
        <f t="shared" si="16"/>
        <v>0</v>
      </c>
      <c r="L53" s="3"/>
    </row>
    <row r="54" ht="15.75" customHeight="1">
      <c r="A54" s="187" t="s">
        <v>458</v>
      </c>
      <c r="B54" s="18">
        <v>0.01</v>
      </c>
      <c r="C54" s="18">
        <v>1.0</v>
      </c>
      <c r="D54" s="18">
        <f t="shared" si="13"/>
        <v>0.01</v>
      </c>
      <c r="E54" s="18">
        <f>B54*A49</f>
        <v>0</v>
      </c>
      <c r="F54" s="18">
        <f t="shared" si="14"/>
        <v>0</v>
      </c>
      <c r="G54" s="142"/>
      <c r="H54" s="18">
        <v>1.175</v>
      </c>
      <c r="I54" s="89">
        <f t="shared" si="15"/>
        <v>0</v>
      </c>
      <c r="J54" s="116"/>
      <c r="K54" s="3">
        <f t="shared" si="16"/>
        <v>0</v>
      </c>
      <c r="L54" s="3"/>
    </row>
    <row r="55" ht="15.75" customHeight="1">
      <c r="A55" s="187" t="s">
        <v>434</v>
      </c>
      <c r="B55" s="18">
        <v>0.008</v>
      </c>
      <c r="C55" s="18">
        <v>1.0</v>
      </c>
      <c r="D55" s="18">
        <f t="shared" si="13"/>
        <v>0.008</v>
      </c>
      <c r="E55" s="18">
        <f>B55*A49</f>
        <v>0</v>
      </c>
      <c r="F55" s="18">
        <f t="shared" si="14"/>
        <v>0</v>
      </c>
      <c r="G55" s="142"/>
      <c r="H55" s="18">
        <v>1.125</v>
      </c>
      <c r="I55" s="89">
        <f t="shared" si="15"/>
        <v>0</v>
      </c>
      <c r="J55" s="116"/>
      <c r="K55" s="3">
        <f t="shared" si="16"/>
        <v>0</v>
      </c>
      <c r="L55" s="3"/>
    </row>
    <row r="56" ht="15.75" customHeight="1">
      <c r="A56" s="187" t="s">
        <v>585</v>
      </c>
      <c r="B56" s="18">
        <v>0.05</v>
      </c>
      <c r="C56" s="18">
        <v>2.0</v>
      </c>
      <c r="D56" s="18">
        <f t="shared" si="13"/>
        <v>0.1</v>
      </c>
      <c r="E56" s="18">
        <f>B56*A49</f>
        <v>0</v>
      </c>
      <c r="F56" s="18">
        <f t="shared" si="14"/>
        <v>0</v>
      </c>
      <c r="G56" s="87"/>
      <c r="H56" s="18">
        <v>1.0</v>
      </c>
      <c r="I56" s="89">
        <f t="shared" si="15"/>
        <v>0</v>
      </c>
      <c r="J56" s="116"/>
      <c r="K56" s="3">
        <f t="shared" si="16"/>
        <v>0</v>
      </c>
      <c r="L56" s="3"/>
    </row>
    <row r="57" ht="15.75" customHeight="1">
      <c r="A57" s="187" t="s">
        <v>504</v>
      </c>
      <c r="B57" s="18">
        <v>0.01</v>
      </c>
      <c r="C57" s="18">
        <v>1.0</v>
      </c>
      <c r="D57" s="18">
        <f t="shared" si="13"/>
        <v>0.01</v>
      </c>
      <c r="E57" s="18">
        <f>B57*A49</f>
        <v>0</v>
      </c>
      <c r="F57" s="18">
        <f t="shared" si="14"/>
        <v>0</v>
      </c>
      <c r="G57" s="59"/>
      <c r="H57" s="18">
        <v>1.0</v>
      </c>
      <c r="I57" s="89">
        <f t="shared" si="15"/>
        <v>0</v>
      </c>
      <c r="J57" s="116"/>
      <c r="K57" s="3">
        <f t="shared" si="16"/>
        <v>0</v>
      </c>
      <c r="L57" s="3"/>
    </row>
    <row r="58" ht="15.75" customHeight="1">
      <c r="A58" s="187" t="s">
        <v>505</v>
      </c>
      <c r="B58" s="89">
        <v>0.002</v>
      </c>
      <c r="C58" s="89">
        <v>1.0</v>
      </c>
      <c r="D58" s="18">
        <f t="shared" si="13"/>
        <v>0.002</v>
      </c>
      <c r="E58" s="18">
        <f>B58*A49</f>
        <v>0</v>
      </c>
      <c r="F58" s="18">
        <f t="shared" si="14"/>
        <v>0</v>
      </c>
      <c r="G58" s="148" t="s">
        <v>528</v>
      </c>
      <c r="H58" s="18">
        <v>1.0</v>
      </c>
      <c r="I58" s="89">
        <f t="shared" si="15"/>
        <v>0</v>
      </c>
      <c r="J58" s="116"/>
      <c r="K58" s="3">
        <f t="shared" si="16"/>
        <v>0</v>
      </c>
      <c r="L58" s="3"/>
    </row>
    <row r="59" ht="15.75" customHeight="1">
      <c r="A59" s="183" t="s">
        <v>542</v>
      </c>
      <c r="B59" s="89">
        <v>1.0E-4</v>
      </c>
      <c r="C59" s="89">
        <v>1.0</v>
      </c>
      <c r="D59" s="18">
        <f t="shared" si="13"/>
        <v>0.0001</v>
      </c>
      <c r="E59" s="18">
        <f>B59*A49</f>
        <v>0</v>
      </c>
      <c r="F59" s="18">
        <f t="shared" si="14"/>
        <v>0</v>
      </c>
      <c r="G59" s="142"/>
      <c r="H59" s="18">
        <v>1.0</v>
      </c>
      <c r="I59" s="89">
        <f t="shared" si="15"/>
        <v>0</v>
      </c>
      <c r="J59" s="116"/>
      <c r="K59" s="3">
        <f t="shared" si="16"/>
        <v>0</v>
      </c>
      <c r="L59" s="3"/>
    </row>
    <row r="60" ht="15.75" customHeight="1">
      <c r="A60" s="41" t="s">
        <v>557</v>
      </c>
      <c r="B60" s="89">
        <v>0.13</v>
      </c>
      <c r="C60" s="89">
        <v>1.0</v>
      </c>
      <c r="D60" s="18">
        <f t="shared" si="13"/>
        <v>0.13</v>
      </c>
      <c r="E60" s="18">
        <f>B60*A49</f>
        <v>0</v>
      </c>
      <c r="F60" s="18">
        <f t="shared" si="14"/>
        <v>0</v>
      </c>
      <c r="G60" s="142"/>
      <c r="H60" s="18">
        <v>1.0</v>
      </c>
      <c r="I60" s="89">
        <f t="shared" si="15"/>
        <v>0</v>
      </c>
      <c r="J60" s="116"/>
      <c r="K60" s="3">
        <f t="shared" si="16"/>
        <v>0</v>
      </c>
      <c r="L60" s="3"/>
    </row>
    <row r="61" ht="15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</row>
    <row r="62" ht="15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</row>
    <row r="63" ht="15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 t="str">
        <f>F65/A49</f>
        <v>#DIV/0!</v>
      </c>
      <c r="H63" s="18"/>
      <c r="I63" s="89">
        <f t="shared" si="15"/>
        <v>0</v>
      </c>
      <c r="J63" s="3"/>
      <c r="K63" s="3">
        <f t="shared" si="16"/>
        <v>0</v>
      </c>
      <c r="L63" s="3"/>
    </row>
    <row r="64" ht="15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</row>
    <row r="65" ht="15.75" customHeight="1">
      <c r="A65" s="4" t="s">
        <v>495</v>
      </c>
      <c r="B65" s="97">
        <f>SUM(B51:B64)</f>
        <v>0.2401</v>
      </c>
      <c r="C65" s="96"/>
      <c r="D65" s="97">
        <f t="shared" ref="D65:F65" si="17">SUM(D51:D64)</f>
        <v>0.2901</v>
      </c>
      <c r="E65" s="97">
        <f t="shared" si="17"/>
        <v>0</v>
      </c>
      <c r="F65" s="97">
        <f t="shared" si="17"/>
        <v>0</v>
      </c>
      <c r="G65" s="87"/>
      <c r="H65" s="96"/>
      <c r="I65" s="97">
        <f t="shared" ref="I65:L65" si="18">SUM(I51:I64)</f>
        <v>0</v>
      </c>
      <c r="J65" s="98">
        <f t="shared" si="18"/>
        <v>0</v>
      </c>
      <c r="K65" s="98">
        <f t="shared" si="18"/>
        <v>0</v>
      </c>
      <c r="L65" s="98">
        <f t="shared" si="18"/>
        <v>0</v>
      </c>
    </row>
    <row r="66" ht="15.75" customHeight="1">
      <c r="A66" s="8"/>
      <c r="B66" s="100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</row>
    <row r="67" ht="15.75" customHeight="1">
      <c r="A67" s="8"/>
      <c r="B67" s="100"/>
      <c r="C67" s="100"/>
      <c r="D67" s="100"/>
      <c r="E67" s="100"/>
      <c r="F67" s="100"/>
      <c r="G67" s="100"/>
      <c r="H67" s="100"/>
      <c r="I67" s="104" t="str">
        <f>G63*A49</f>
        <v>#DIV/0!</v>
      </c>
      <c r="J67" s="100"/>
      <c r="K67" s="100"/>
      <c r="L67" s="104"/>
    </row>
    <row r="68" ht="15.75" customHeight="1">
      <c r="A68" s="8"/>
      <c r="B68" s="100"/>
      <c r="C68" s="100"/>
      <c r="D68" s="100"/>
      <c r="E68" s="100"/>
      <c r="F68" s="100"/>
      <c r="G68" s="100"/>
      <c r="H68" s="100"/>
      <c r="I68" s="107"/>
      <c r="J68" s="100"/>
      <c r="K68" s="100"/>
      <c r="L68" s="107"/>
    </row>
    <row r="69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ht="15.75" customHeight="1">
      <c r="A70" s="66" t="s">
        <v>124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</row>
    <row r="71" ht="15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</row>
    <row r="72" ht="15.75" customHeight="1">
      <c r="A72" s="81">
        <f>'Menu Cíclico'!BH33</f>
        <v>4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</row>
    <row r="73" ht="15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</row>
    <row r="74" ht="15.75" customHeight="1">
      <c r="A74" s="187" t="s">
        <v>345</v>
      </c>
      <c r="B74" s="89">
        <v>0.01</v>
      </c>
      <c r="C74" s="89">
        <v>1.0</v>
      </c>
      <c r="D74" s="18">
        <f t="shared" ref="D74:D87" si="19">C74*B74</f>
        <v>0.01</v>
      </c>
      <c r="E74" s="18">
        <f>B74*A72</f>
        <v>0.04</v>
      </c>
      <c r="F74" s="18">
        <f t="shared" ref="F74:F87" si="20">E74*C74</f>
        <v>0.04</v>
      </c>
      <c r="G74" s="140">
        <v>0.0</v>
      </c>
      <c r="H74" s="18">
        <v>1.175</v>
      </c>
      <c r="I74" s="89">
        <f t="shared" ref="I74:I87" si="21">H74*E74</f>
        <v>0.047</v>
      </c>
      <c r="J74" s="116">
        <f>'Insumos Buffet'!D21</f>
        <v>2990</v>
      </c>
      <c r="K74" s="3">
        <f t="shared" ref="K74:K87" si="22">J74*I74</f>
        <v>140.53</v>
      </c>
      <c r="L74" s="3"/>
    </row>
    <row r="75" ht="15.75" customHeight="1">
      <c r="A75" s="187" t="s">
        <v>459</v>
      </c>
      <c r="B75" s="89">
        <v>0.01</v>
      </c>
      <c r="C75" s="89">
        <v>1.0</v>
      </c>
      <c r="D75" s="18">
        <f t="shared" si="19"/>
        <v>0.01</v>
      </c>
      <c r="E75" s="18">
        <f>B75*A72</f>
        <v>0.04</v>
      </c>
      <c r="F75" s="18">
        <f t="shared" si="20"/>
        <v>0.04</v>
      </c>
      <c r="G75" s="87"/>
      <c r="H75" s="18">
        <v>1.175</v>
      </c>
      <c r="I75" s="89">
        <f t="shared" si="21"/>
        <v>0.047</v>
      </c>
      <c r="J75" s="116">
        <f>'Insumos Buffet'!D96</f>
        <v>2328</v>
      </c>
      <c r="K75" s="3">
        <f t="shared" si="22"/>
        <v>109.416</v>
      </c>
      <c r="L75" s="3"/>
    </row>
    <row r="76" ht="15.75" customHeight="1">
      <c r="A76" s="187" t="s">
        <v>530</v>
      </c>
      <c r="B76" s="18">
        <v>0.01</v>
      </c>
      <c r="C76" s="18">
        <v>0.9</v>
      </c>
      <c r="D76" s="18">
        <f t="shared" si="19"/>
        <v>0.009</v>
      </c>
      <c r="E76" s="18">
        <f>B76*A72</f>
        <v>0.04</v>
      </c>
      <c r="F76" s="18">
        <f t="shared" si="20"/>
        <v>0.036</v>
      </c>
      <c r="G76" s="148" t="s">
        <v>527</v>
      </c>
      <c r="H76" s="18">
        <v>1.0</v>
      </c>
      <c r="I76" s="89">
        <f t="shared" si="21"/>
        <v>0.04</v>
      </c>
      <c r="J76" s="116">
        <f>'Insumos Buffet'!D98</f>
        <v>1351</v>
      </c>
      <c r="K76" s="3">
        <f t="shared" si="22"/>
        <v>54.04</v>
      </c>
      <c r="L76" s="3"/>
    </row>
    <row r="77" ht="15.75" customHeight="1">
      <c r="A77" s="187" t="s">
        <v>458</v>
      </c>
      <c r="B77" s="18">
        <v>0.01</v>
      </c>
      <c r="C77" s="18">
        <v>1.0</v>
      </c>
      <c r="D77" s="18">
        <f t="shared" si="19"/>
        <v>0.01</v>
      </c>
      <c r="E77" s="18">
        <f>B77*A72</f>
        <v>0.04</v>
      </c>
      <c r="F77" s="18">
        <f t="shared" si="20"/>
        <v>0.04</v>
      </c>
      <c r="G77" s="142"/>
      <c r="H77" s="18">
        <v>1.175</v>
      </c>
      <c r="I77" s="89">
        <f t="shared" si="21"/>
        <v>0.047</v>
      </c>
      <c r="J77" s="116">
        <f>'Insumos Buffet'!D90</f>
        <v>4190</v>
      </c>
      <c r="K77" s="3">
        <f t="shared" si="22"/>
        <v>196.93</v>
      </c>
      <c r="L77" s="3"/>
    </row>
    <row r="78" ht="15.75" customHeight="1">
      <c r="A78" s="187" t="s">
        <v>461</v>
      </c>
      <c r="B78" s="18">
        <v>0.08</v>
      </c>
      <c r="C78" s="18">
        <v>0.8</v>
      </c>
      <c r="D78" s="18">
        <f t="shared" si="19"/>
        <v>0.064</v>
      </c>
      <c r="E78" s="18">
        <f>B78*A72</f>
        <v>0.32</v>
      </c>
      <c r="F78" s="18">
        <f t="shared" si="20"/>
        <v>0.256</v>
      </c>
      <c r="G78" s="142"/>
      <c r="H78" s="18">
        <v>1.1</v>
      </c>
      <c r="I78" s="89">
        <f t="shared" si="21"/>
        <v>0.352</v>
      </c>
      <c r="J78" s="116">
        <f>'Insumos Buffet'!D132</f>
        <v>16000</v>
      </c>
      <c r="K78" s="3">
        <f t="shared" si="22"/>
        <v>5632</v>
      </c>
      <c r="L78" s="3"/>
    </row>
    <row r="79" ht="15.75" customHeight="1">
      <c r="A79" s="187" t="s">
        <v>504</v>
      </c>
      <c r="B79" s="18">
        <v>0.01</v>
      </c>
      <c r="C79" s="18">
        <v>1.0</v>
      </c>
      <c r="D79" s="18">
        <f t="shared" si="19"/>
        <v>0.01</v>
      </c>
      <c r="E79" s="18">
        <f>B79*A72</f>
        <v>0.04</v>
      </c>
      <c r="F79" s="18">
        <f t="shared" si="20"/>
        <v>0.04</v>
      </c>
      <c r="G79" s="87"/>
      <c r="H79" s="18">
        <v>1.0</v>
      </c>
      <c r="I79" s="89">
        <f t="shared" si="21"/>
        <v>0.04</v>
      </c>
      <c r="J79" s="116">
        <f>'Insumos Buffet'!D74</f>
        <v>28900</v>
      </c>
      <c r="K79" s="3">
        <f t="shared" si="22"/>
        <v>1156</v>
      </c>
      <c r="L79" s="3"/>
    </row>
    <row r="80" ht="15.75" customHeight="1">
      <c r="A80" s="183" t="s">
        <v>542</v>
      </c>
      <c r="B80" s="18">
        <v>1.0E-4</v>
      </c>
      <c r="C80" s="18">
        <v>1.0</v>
      </c>
      <c r="D80" s="18">
        <f t="shared" si="19"/>
        <v>0.0001</v>
      </c>
      <c r="E80" s="18">
        <f>B80*A72</f>
        <v>0.0004</v>
      </c>
      <c r="F80" s="18">
        <f t="shared" si="20"/>
        <v>0.0004</v>
      </c>
      <c r="G80" s="59"/>
      <c r="H80" s="18">
        <v>1.0</v>
      </c>
      <c r="I80" s="89">
        <f t="shared" si="21"/>
        <v>0.0004</v>
      </c>
      <c r="J80" s="116">
        <f>'Insumos Buffet'!D108</f>
        <v>40000</v>
      </c>
      <c r="K80" s="3">
        <f t="shared" si="22"/>
        <v>16</v>
      </c>
      <c r="L80" s="3"/>
    </row>
    <row r="81" ht="15.75" customHeight="1">
      <c r="A81" s="187" t="s">
        <v>505</v>
      </c>
      <c r="B81" s="89">
        <v>0.002</v>
      </c>
      <c r="C81" s="89">
        <v>1.0</v>
      </c>
      <c r="D81" s="18">
        <f t="shared" si="19"/>
        <v>0.002</v>
      </c>
      <c r="E81" s="18">
        <f>B81*A72</f>
        <v>0.008</v>
      </c>
      <c r="F81" s="18">
        <f t="shared" si="20"/>
        <v>0.008</v>
      </c>
      <c r="G81" s="148" t="s">
        <v>528</v>
      </c>
      <c r="H81" s="18">
        <v>1.0</v>
      </c>
      <c r="I81" s="89">
        <f t="shared" si="21"/>
        <v>0.008</v>
      </c>
      <c r="J81" s="116">
        <f>'Insumos Buffet'!D82</f>
        <v>3200</v>
      </c>
      <c r="K81" s="3">
        <f t="shared" si="22"/>
        <v>25.6</v>
      </c>
      <c r="L81" s="3"/>
    </row>
    <row r="82" ht="15.75" customHeight="1">
      <c r="A82" s="41" t="s">
        <v>557</v>
      </c>
      <c r="B82" s="89">
        <v>0.13</v>
      </c>
      <c r="C82" s="89">
        <v>1.0</v>
      </c>
      <c r="D82" s="18">
        <f t="shared" si="19"/>
        <v>0.13</v>
      </c>
      <c r="E82" s="18">
        <f>B82*A72</f>
        <v>0.52</v>
      </c>
      <c r="F82" s="18">
        <f t="shared" si="20"/>
        <v>0.52</v>
      </c>
      <c r="G82" s="142"/>
      <c r="H82" s="18">
        <v>1.0</v>
      </c>
      <c r="I82" s="89">
        <f t="shared" si="21"/>
        <v>0.52</v>
      </c>
      <c r="J82" s="116"/>
      <c r="K82" s="3">
        <f t="shared" si="22"/>
        <v>0</v>
      </c>
      <c r="L82" s="3"/>
    </row>
    <row r="83" ht="15.75" customHeight="1">
      <c r="A83" s="1"/>
      <c r="B83" s="89"/>
      <c r="C83" s="89"/>
      <c r="D83" s="18">
        <f t="shared" si="19"/>
        <v>0</v>
      </c>
      <c r="E83" s="18">
        <f>B83*A72</f>
        <v>0</v>
      </c>
      <c r="F83" s="18">
        <f t="shared" si="20"/>
        <v>0</v>
      </c>
      <c r="G83" s="142"/>
      <c r="H83" s="18"/>
      <c r="I83" s="89">
        <f t="shared" si="21"/>
        <v>0</v>
      </c>
      <c r="J83" s="116"/>
      <c r="K83" s="3">
        <f t="shared" si="22"/>
        <v>0</v>
      </c>
      <c r="L83" s="3"/>
    </row>
    <row r="84" ht="15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</row>
    <row r="85" ht="15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</row>
    <row r="86" ht="15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0.2451</v>
      </c>
      <c r="H86" s="18"/>
      <c r="I86" s="89">
        <f t="shared" si="21"/>
        <v>0</v>
      </c>
      <c r="J86" s="3"/>
      <c r="K86" s="3">
        <f t="shared" si="22"/>
        <v>0</v>
      </c>
      <c r="L86" s="3"/>
    </row>
    <row r="87" ht="15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</row>
    <row r="88" ht="15.75" customHeight="1">
      <c r="A88" s="4" t="s">
        <v>495</v>
      </c>
      <c r="B88" s="97">
        <f>SUM(B74:B87)</f>
        <v>0.2621</v>
      </c>
      <c r="C88" s="96"/>
      <c r="D88" s="97">
        <f t="shared" ref="D88:F88" si="23">SUM(D74:D87)</f>
        <v>0.2451</v>
      </c>
      <c r="E88" s="97">
        <f t="shared" si="23"/>
        <v>1.0484</v>
      </c>
      <c r="F88" s="97">
        <f t="shared" si="23"/>
        <v>0.9804</v>
      </c>
      <c r="G88" s="87"/>
      <c r="H88" s="96"/>
      <c r="I88" s="97">
        <f t="shared" ref="I88:L88" si="24">SUM(I74:I87)</f>
        <v>1.1014</v>
      </c>
      <c r="J88" s="98">
        <f t="shared" si="24"/>
        <v>98959</v>
      </c>
      <c r="K88" s="98">
        <f t="shared" si="24"/>
        <v>7330.516</v>
      </c>
      <c r="L88" s="98">
        <f t="shared" si="24"/>
        <v>0</v>
      </c>
    </row>
    <row r="89" ht="15.75" customHeight="1">
      <c r="A89" s="8"/>
      <c r="B89" s="100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</row>
    <row r="90" ht="15.75" customHeight="1">
      <c r="A90" s="8"/>
      <c r="B90" s="100"/>
      <c r="C90" s="100"/>
      <c r="D90" s="100"/>
      <c r="E90" s="100"/>
      <c r="F90" s="100"/>
      <c r="G90" s="100"/>
      <c r="H90" s="100"/>
      <c r="I90" s="104">
        <f>G86*A72</f>
        <v>0.9804</v>
      </c>
      <c r="J90" s="100"/>
      <c r="K90" s="100"/>
      <c r="L90" s="104"/>
    </row>
    <row r="91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</row>
    <row r="92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</row>
    <row r="93" ht="15.75" customHeight="1">
      <c r="A93" s="66" t="s">
        <v>94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</row>
    <row r="94" ht="15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</row>
    <row r="95" ht="15.75" customHeight="1">
      <c r="A95" s="81">
        <f>'Menu Cíclico'!X33</f>
        <v>4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</row>
    <row r="96" ht="15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</row>
    <row r="97" ht="15.75" customHeight="1">
      <c r="A97" s="187" t="s">
        <v>545</v>
      </c>
      <c r="B97" s="89">
        <v>0.15</v>
      </c>
      <c r="C97" s="89">
        <v>1.0</v>
      </c>
      <c r="D97" s="18">
        <f t="shared" ref="D97:D110" si="25">C97*B97</f>
        <v>0.15</v>
      </c>
      <c r="E97" s="18">
        <f>B97*A95</f>
        <v>0.6</v>
      </c>
      <c r="F97" s="18">
        <f t="shared" ref="F97:F110" si="26">E97*C97</f>
        <v>0.6</v>
      </c>
      <c r="G97" s="140">
        <v>0.0</v>
      </c>
      <c r="H97" s="18">
        <v>1.2</v>
      </c>
      <c r="I97" s="89">
        <f t="shared" ref="I97:I110" si="27">H97*E97</f>
        <v>0.72</v>
      </c>
      <c r="J97" s="116">
        <f>'Insumos Buffet'!D111</f>
        <v>8390</v>
      </c>
      <c r="K97" s="3">
        <f t="shared" ref="K97:K110" si="28">J97*I97</f>
        <v>6040.8</v>
      </c>
      <c r="L97" s="3"/>
    </row>
    <row r="98" ht="15.75" customHeight="1">
      <c r="A98" s="187" t="s">
        <v>345</v>
      </c>
      <c r="B98" s="89">
        <v>0.05</v>
      </c>
      <c r="C98" s="89">
        <v>1.0</v>
      </c>
      <c r="D98" s="18">
        <f t="shared" si="25"/>
        <v>0.05</v>
      </c>
      <c r="E98" s="18">
        <f>B98*A95</f>
        <v>0.2</v>
      </c>
      <c r="F98" s="18">
        <f t="shared" si="26"/>
        <v>0.2</v>
      </c>
      <c r="G98" s="87"/>
      <c r="H98" s="18">
        <v>1.175</v>
      </c>
      <c r="I98" s="89">
        <f t="shared" si="27"/>
        <v>0.235</v>
      </c>
      <c r="J98" s="116">
        <f>'Insumos Buffet'!D21</f>
        <v>2990</v>
      </c>
      <c r="K98" s="3">
        <f t="shared" si="28"/>
        <v>702.65</v>
      </c>
      <c r="L98" s="3"/>
    </row>
    <row r="99" ht="15.75" customHeight="1">
      <c r="A99" s="187" t="s">
        <v>387</v>
      </c>
      <c r="B99" s="18">
        <v>0.05</v>
      </c>
      <c r="C99" s="18">
        <v>1.0</v>
      </c>
      <c r="D99" s="18">
        <f t="shared" si="25"/>
        <v>0.05</v>
      </c>
      <c r="E99" s="18">
        <f>B99*A95</f>
        <v>0.2</v>
      </c>
      <c r="F99" s="18">
        <f t="shared" si="26"/>
        <v>0.2</v>
      </c>
      <c r="G99" s="148" t="s">
        <v>527</v>
      </c>
      <c r="H99" s="18">
        <v>1.0</v>
      </c>
      <c r="I99" s="89">
        <f t="shared" si="27"/>
        <v>0.2</v>
      </c>
      <c r="J99" s="116">
        <f>'Insumos Buffet'!D29</f>
        <v>7700</v>
      </c>
      <c r="K99" s="3">
        <f t="shared" si="28"/>
        <v>1540</v>
      </c>
      <c r="L99" s="3"/>
    </row>
    <row r="100" ht="15.75" customHeight="1">
      <c r="A100" s="2" t="s">
        <v>505</v>
      </c>
      <c r="B100" s="18">
        <v>0.002</v>
      </c>
      <c r="C100" s="18">
        <v>0.002</v>
      </c>
      <c r="D100" s="18">
        <f t="shared" si="25"/>
        <v>0.000004</v>
      </c>
      <c r="E100" s="18">
        <f>B100*A95</f>
        <v>0.008</v>
      </c>
      <c r="F100" s="18">
        <f t="shared" si="26"/>
        <v>0.000016</v>
      </c>
      <c r="G100" s="142"/>
      <c r="H100" s="18">
        <v>1.0</v>
      </c>
      <c r="I100" s="89">
        <f t="shared" si="27"/>
        <v>0.008</v>
      </c>
      <c r="J100" s="116">
        <f>'Insumos Buffet'!D82</f>
        <v>3200</v>
      </c>
      <c r="K100" s="3">
        <f t="shared" si="28"/>
        <v>25.6</v>
      </c>
      <c r="L100" s="3"/>
    </row>
    <row r="101" ht="15.75" customHeight="1">
      <c r="A101" s="169" t="s">
        <v>494</v>
      </c>
      <c r="B101" s="18">
        <v>1.0E-4</v>
      </c>
      <c r="C101" s="18">
        <v>1.0E-4</v>
      </c>
      <c r="D101" s="18">
        <f t="shared" si="25"/>
        <v>0.00000001</v>
      </c>
      <c r="E101" s="18">
        <f>B101*A95</f>
        <v>0.0004</v>
      </c>
      <c r="F101" s="18">
        <f t="shared" si="26"/>
        <v>0.00000004</v>
      </c>
      <c r="G101" s="142"/>
      <c r="H101" s="18">
        <v>1.0</v>
      </c>
      <c r="I101" s="89">
        <f t="shared" si="27"/>
        <v>0.0004</v>
      </c>
      <c r="J101" s="116">
        <f>'Insumos Buffet'!D70</f>
        <v>145000</v>
      </c>
      <c r="K101" s="3">
        <f t="shared" si="28"/>
        <v>58</v>
      </c>
      <c r="L101" s="3"/>
    </row>
    <row r="102" ht="15.75" customHeight="1">
      <c r="A102" s="2"/>
      <c r="B102" s="18"/>
      <c r="C102" s="18"/>
      <c r="D102" s="18">
        <f t="shared" si="25"/>
        <v>0</v>
      </c>
      <c r="E102" s="18">
        <f>B102*A95</f>
        <v>0</v>
      </c>
      <c r="F102" s="18">
        <f t="shared" si="26"/>
        <v>0</v>
      </c>
      <c r="G102" s="87"/>
      <c r="H102" s="18"/>
      <c r="I102" s="89">
        <f t="shared" si="27"/>
        <v>0</v>
      </c>
      <c r="J102" s="116"/>
      <c r="K102" s="3">
        <f t="shared" si="28"/>
        <v>0</v>
      </c>
      <c r="L102" s="3"/>
    </row>
    <row r="103" ht="15.75" customHeight="1">
      <c r="A103" s="2"/>
      <c r="B103" s="18"/>
      <c r="C103" s="18"/>
      <c r="D103" s="18">
        <f t="shared" si="25"/>
        <v>0</v>
      </c>
      <c r="E103" s="18">
        <f>B103*A95</f>
        <v>0</v>
      </c>
      <c r="F103" s="18">
        <f t="shared" si="26"/>
        <v>0</v>
      </c>
      <c r="G103" s="59"/>
      <c r="H103" s="18"/>
      <c r="I103" s="89">
        <f t="shared" si="27"/>
        <v>0</v>
      </c>
      <c r="J103" s="116"/>
      <c r="K103" s="3">
        <f t="shared" si="28"/>
        <v>0</v>
      </c>
      <c r="L103" s="3"/>
    </row>
    <row r="104" ht="15.75" customHeight="1">
      <c r="A104" s="2"/>
      <c r="B104" s="89"/>
      <c r="C104" s="89"/>
      <c r="D104" s="18">
        <f t="shared" si="25"/>
        <v>0</v>
      </c>
      <c r="E104" s="18">
        <f>B104*A95</f>
        <v>0</v>
      </c>
      <c r="F104" s="18">
        <f t="shared" si="26"/>
        <v>0</v>
      </c>
      <c r="G104" s="148" t="s">
        <v>528</v>
      </c>
      <c r="H104" s="18"/>
      <c r="I104" s="89">
        <f t="shared" si="27"/>
        <v>0</v>
      </c>
      <c r="J104" s="116"/>
      <c r="K104" s="3">
        <f t="shared" si="28"/>
        <v>0</v>
      </c>
      <c r="L104" s="3"/>
    </row>
    <row r="105" ht="15.75" customHeight="1">
      <c r="A105" s="2"/>
      <c r="B105" s="89"/>
      <c r="C105" s="89"/>
      <c r="D105" s="18">
        <f t="shared" si="25"/>
        <v>0</v>
      </c>
      <c r="E105" s="18">
        <f>B105*A95</f>
        <v>0</v>
      </c>
      <c r="F105" s="18">
        <f t="shared" si="26"/>
        <v>0</v>
      </c>
      <c r="G105" s="142"/>
      <c r="H105" s="18"/>
      <c r="I105" s="89">
        <f t="shared" si="27"/>
        <v>0</v>
      </c>
      <c r="J105" s="116"/>
      <c r="K105" s="3">
        <f t="shared" si="28"/>
        <v>0</v>
      </c>
      <c r="L105" s="3"/>
    </row>
    <row r="106" ht="15.75" customHeight="1">
      <c r="A106" s="1"/>
      <c r="B106" s="89"/>
      <c r="C106" s="89"/>
      <c r="D106" s="18">
        <f t="shared" si="25"/>
        <v>0</v>
      </c>
      <c r="E106" s="18">
        <f>B106*A95</f>
        <v>0</v>
      </c>
      <c r="F106" s="18">
        <f t="shared" si="26"/>
        <v>0</v>
      </c>
      <c r="G106" s="142"/>
      <c r="H106" s="18"/>
      <c r="I106" s="89">
        <f t="shared" si="27"/>
        <v>0</v>
      </c>
      <c r="J106" s="116"/>
      <c r="K106" s="3">
        <f t="shared" si="28"/>
        <v>0</v>
      </c>
      <c r="L106" s="3"/>
    </row>
    <row r="107" ht="15.75" customHeight="1">
      <c r="A107" s="1"/>
      <c r="B107" s="89"/>
      <c r="C107" s="89"/>
      <c r="D107" s="18">
        <f t="shared" si="25"/>
        <v>0</v>
      </c>
      <c r="E107" s="18">
        <f>B107*A95</f>
        <v>0</v>
      </c>
      <c r="F107" s="18">
        <f t="shared" si="26"/>
        <v>0</v>
      </c>
      <c r="G107" s="142"/>
      <c r="H107" s="18"/>
      <c r="I107" s="89">
        <f t="shared" si="27"/>
        <v>0</v>
      </c>
      <c r="J107" s="116"/>
      <c r="K107" s="3">
        <f t="shared" si="28"/>
        <v>0</v>
      </c>
      <c r="L107" s="3"/>
    </row>
    <row r="108" ht="15.75" customHeight="1">
      <c r="A108" s="31"/>
      <c r="B108" s="89"/>
      <c r="C108" s="89"/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/>
      <c r="I108" s="89">
        <f t="shared" si="27"/>
        <v>0</v>
      </c>
      <c r="J108" s="118"/>
      <c r="K108" s="3">
        <f t="shared" si="28"/>
        <v>0</v>
      </c>
      <c r="L108" s="3"/>
    </row>
    <row r="109" ht="15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0.25000401</v>
      </c>
      <c r="H109" s="18"/>
      <c r="I109" s="89">
        <f t="shared" si="27"/>
        <v>0</v>
      </c>
      <c r="J109" s="3"/>
      <c r="K109" s="3">
        <f t="shared" si="28"/>
        <v>0</v>
      </c>
      <c r="L109" s="3"/>
    </row>
    <row r="110" ht="15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</row>
    <row r="111" ht="15.75" customHeight="1">
      <c r="A111" s="4" t="s">
        <v>495</v>
      </c>
      <c r="B111" s="97">
        <f>SUM(B97:B110)</f>
        <v>0.2521</v>
      </c>
      <c r="C111" s="96"/>
      <c r="D111" s="97">
        <f t="shared" ref="D111:F111" si="29">SUM(D97:D110)</f>
        <v>0.25000401</v>
      </c>
      <c r="E111" s="97">
        <f t="shared" si="29"/>
        <v>1.0084</v>
      </c>
      <c r="F111" s="97">
        <f t="shared" si="29"/>
        <v>1.00001604</v>
      </c>
      <c r="G111" s="87"/>
      <c r="H111" s="96"/>
      <c r="I111" s="97">
        <f t="shared" ref="I111:L111" si="30">SUM(I97:I110)</f>
        <v>1.1634</v>
      </c>
      <c r="J111" s="98">
        <f t="shared" si="30"/>
        <v>167280</v>
      </c>
      <c r="K111" s="98">
        <f t="shared" si="30"/>
        <v>8367.05</v>
      </c>
      <c r="L111" s="98">
        <f t="shared" si="30"/>
        <v>0</v>
      </c>
    </row>
    <row r="112" ht="15.75" customHeight="1">
      <c r="A112" s="8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</row>
    <row r="113" ht="15.75" customHeight="1">
      <c r="A113" s="8"/>
      <c r="B113" s="100"/>
      <c r="C113" s="100"/>
      <c r="D113" s="100"/>
      <c r="E113" s="100"/>
      <c r="F113" s="100"/>
      <c r="G113" s="100"/>
      <c r="H113" s="100"/>
      <c r="I113" s="104">
        <f>G109*A95</f>
        <v>1.00001604</v>
      </c>
      <c r="J113" s="100"/>
      <c r="K113" s="100"/>
      <c r="L113" s="104"/>
    </row>
    <row r="114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</row>
    <row r="115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 ht="15.75" customHeight="1">
      <c r="A116" s="66" t="s">
        <v>154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</row>
    <row r="117" ht="15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</row>
    <row r="118" ht="15.75" customHeight="1">
      <c r="A118" s="81">
        <f>'Menu Cíclico'!L33</f>
        <v>4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</row>
    <row r="119" ht="15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</row>
    <row r="120" ht="15.75" customHeight="1">
      <c r="A120" s="187" t="s">
        <v>461</v>
      </c>
      <c r="B120" s="89">
        <v>0.07</v>
      </c>
      <c r="C120" s="89">
        <v>0.8</v>
      </c>
      <c r="D120" s="18">
        <f t="shared" ref="D120:D133" si="31">C120*B120</f>
        <v>0.056</v>
      </c>
      <c r="E120" s="18">
        <f>B120*A118</f>
        <v>0.28</v>
      </c>
      <c r="F120" s="18">
        <f t="shared" ref="F120:F133" si="32">E120*C120</f>
        <v>0.224</v>
      </c>
      <c r="G120" s="140">
        <v>0.0</v>
      </c>
      <c r="H120" s="18">
        <v>1.1</v>
      </c>
      <c r="I120" s="89">
        <f t="shared" ref="I120:I133" si="33">H120*E120</f>
        <v>0.308</v>
      </c>
      <c r="J120" s="116">
        <f>'Insumos Buffet'!D132</f>
        <v>16000</v>
      </c>
      <c r="K120" s="3">
        <f t="shared" ref="K120:K133" si="34">J120*I120</f>
        <v>4928</v>
      </c>
      <c r="L120" s="3"/>
    </row>
    <row r="121" ht="15.75" customHeight="1">
      <c r="A121" s="187" t="s">
        <v>345</v>
      </c>
      <c r="B121" s="89">
        <v>0.02</v>
      </c>
      <c r="C121" s="89">
        <v>1.0</v>
      </c>
      <c r="D121" s="18">
        <f t="shared" si="31"/>
        <v>0.02</v>
      </c>
      <c r="E121" s="18">
        <f>B121*A118</f>
        <v>0.08</v>
      </c>
      <c r="F121" s="18">
        <f t="shared" si="32"/>
        <v>0.08</v>
      </c>
      <c r="G121" s="87"/>
      <c r="H121" s="18">
        <v>1.175</v>
      </c>
      <c r="I121" s="89">
        <f t="shared" si="33"/>
        <v>0.094</v>
      </c>
      <c r="J121" s="116">
        <f>'Insumos Buffet'!D21</f>
        <v>2990</v>
      </c>
      <c r="K121" s="3">
        <f t="shared" si="34"/>
        <v>281.06</v>
      </c>
      <c r="L121" s="3"/>
    </row>
    <row r="122" ht="15.75" customHeight="1">
      <c r="A122" s="187" t="s">
        <v>690</v>
      </c>
      <c r="B122" s="18">
        <v>0.02</v>
      </c>
      <c r="C122" s="18">
        <v>1.0</v>
      </c>
      <c r="D122" s="18">
        <f t="shared" si="31"/>
        <v>0.02</v>
      </c>
      <c r="E122" s="18">
        <f>B122*A118</f>
        <v>0.08</v>
      </c>
      <c r="F122" s="18">
        <f t="shared" si="32"/>
        <v>0.08</v>
      </c>
      <c r="G122" s="148" t="s">
        <v>527</v>
      </c>
      <c r="H122" s="18">
        <v>1.0</v>
      </c>
      <c r="I122" s="89">
        <f t="shared" si="33"/>
        <v>0.08</v>
      </c>
      <c r="J122" s="116">
        <f>'Insumos Buffet'!D117</f>
        <v>4555</v>
      </c>
      <c r="K122" s="3">
        <f t="shared" si="34"/>
        <v>364.4</v>
      </c>
      <c r="L122" s="3"/>
    </row>
    <row r="123" ht="15.75" customHeight="1">
      <c r="A123" s="187" t="s">
        <v>505</v>
      </c>
      <c r="B123" s="18">
        <v>0.002</v>
      </c>
      <c r="C123" s="18">
        <v>1.0</v>
      </c>
      <c r="D123" s="18">
        <f t="shared" si="31"/>
        <v>0.002</v>
      </c>
      <c r="E123" s="18">
        <f>B123*A118</f>
        <v>0.008</v>
      </c>
      <c r="F123" s="18">
        <f t="shared" si="32"/>
        <v>0.008</v>
      </c>
      <c r="G123" s="142"/>
      <c r="H123" s="18">
        <v>1.0</v>
      </c>
      <c r="I123" s="89">
        <f t="shared" si="33"/>
        <v>0.008</v>
      </c>
      <c r="J123" s="116">
        <f>'Insumos Buffet'!D82</f>
        <v>3200</v>
      </c>
      <c r="K123" s="3">
        <f t="shared" si="34"/>
        <v>25.6</v>
      </c>
      <c r="L123" s="3"/>
    </row>
    <row r="124" ht="15.75" customHeight="1">
      <c r="A124" s="169" t="s">
        <v>494</v>
      </c>
      <c r="B124" s="18">
        <v>1.0E-4</v>
      </c>
      <c r="C124" s="18">
        <v>1.0</v>
      </c>
      <c r="D124" s="18">
        <f t="shared" si="31"/>
        <v>0.0001</v>
      </c>
      <c r="E124" s="18">
        <f>B124*A118</f>
        <v>0.0004</v>
      </c>
      <c r="F124" s="18">
        <f t="shared" si="32"/>
        <v>0.0004</v>
      </c>
      <c r="G124" s="142"/>
      <c r="H124" s="18">
        <v>1.0</v>
      </c>
      <c r="I124" s="89">
        <f t="shared" si="33"/>
        <v>0.0004</v>
      </c>
      <c r="J124" s="116">
        <f>'Insumos Buffet'!D70</f>
        <v>145000</v>
      </c>
      <c r="K124" s="3">
        <f t="shared" si="34"/>
        <v>58</v>
      </c>
      <c r="L124" s="3"/>
    </row>
    <row r="125" ht="15.75" customHeight="1">
      <c r="A125" s="187" t="s">
        <v>542</v>
      </c>
      <c r="B125" s="18">
        <v>1.0E-4</v>
      </c>
      <c r="C125" s="18">
        <v>1.0</v>
      </c>
      <c r="D125" s="18">
        <f t="shared" si="31"/>
        <v>0.0001</v>
      </c>
      <c r="E125" s="18">
        <f>B125*A118</f>
        <v>0.0004</v>
      </c>
      <c r="F125" s="18">
        <f t="shared" si="32"/>
        <v>0.0004</v>
      </c>
      <c r="G125" s="87"/>
      <c r="H125" s="18">
        <v>1.0</v>
      </c>
      <c r="I125" s="89">
        <f t="shared" si="33"/>
        <v>0.0004</v>
      </c>
      <c r="J125" s="116">
        <f>'Insumos Buffet'!D108</f>
        <v>40000</v>
      </c>
      <c r="K125" s="3">
        <f t="shared" si="34"/>
        <v>16</v>
      </c>
      <c r="L125" s="3"/>
    </row>
    <row r="126" ht="15.75" customHeight="1">
      <c r="A126" s="187" t="s">
        <v>423</v>
      </c>
      <c r="B126" s="18">
        <v>0.04</v>
      </c>
      <c r="C126" s="18">
        <v>1.0</v>
      </c>
      <c r="D126" s="18">
        <f t="shared" si="31"/>
        <v>0.04</v>
      </c>
      <c r="E126" s="18">
        <f>B126*A118</f>
        <v>0.16</v>
      </c>
      <c r="F126" s="18">
        <f t="shared" si="32"/>
        <v>0.16</v>
      </c>
      <c r="G126" s="59"/>
      <c r="H126" s="18">
        <v>1.0</v>
      </c>
      <c r="I126" s="89">
        <f t="shared" si="33"/>
        <v>0.16</v>
      </c>
      <c r="J126" s="116">
        <f>'Insumos Buffet'!D41</f>
        <v>432</v>
      </c>
      <c r="K126" s="3">
        <f t="shared" si="34"/>
        <v>69.12</v>
      </c>
      <c r="L126" s="3"/>
    </row>
    <row r="127" ht="15.75" customHeight="1">
      <c r="A127" s="187" t="s">
        <v>557</v>
      </c>
      <c r="B127" s="89">
        <v>0.12</v>
      </c>
      <c r="C127" s="89">
        <v>1.0</v>
      </c>
      <c r="D127" s="18">
        <f t="shared" si="31"/>
        <v>0.12</v>
      </c>
      <c r="E127" s="18">
        <f>B127*A118</f>
        <v>0.48</v>
      </c>
      <c r="F127" s="18">
        <f t="shared" si="32"/>
        <v>0.48</v>
      </c>
      <c r="G127" s="148" t="s">
        <v>528</v>
      </c>
      <c r="H127" s="18">
        <v>1.0</v>
      </c>
      <c r="I127" s="89">
        <f t="shared" si="33"/>
        <v>0.48</v>
      </c>
      <c r="J127" s="116"/>
      <c r="K127" s="3">
        <f t="shared" si="34"/>
        <v>0</v>
      </c>
      <c r="L127" s="3"/>
    </row>
    <row r="128" ht="15.75" customHeight="1">
      <c r="A128" s="224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</row>
    <row r="129" ht="15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</row>
    <row r="130" ht="15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</row>
    <row r="131" ht="15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</row>
    <row r="132" ht="15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0.2582</v>
      </c>
      <c r="H132" s="18"/>
      <c r="I132" s="89">
        <f t="shared" si="33"/>
        <v>0</v>
      </c>
      <c r="J132" s="3"/>
      <c r="K132" s="3">
        <f t="shared" si="34"/>
        <v>0</v>
      </c>
      <c r="L132" s="3"/>
    </row>
    <row r="133" ht="15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</row>
    <row r="134" ht="15.75" customHeight="1">
      <c r="A134" s="4" t="s">
        <v>495</v>
      </c>
      <c r="B134" s="97">
        <f>SUM(B120:B133)</f>
        <v>0.2722</v>
      </c>
      <c r="C134" s="96"/>
      <c r="D134" s="97">
        <f t="shared" ref="D134:F134" si="35">SUM(D120:D133)</f>
        <v>0.2582</v>
      </c>
      <c r="E134" s="97">
        <f t="shared" si="35"/>
        <v>1.0888</v>
      </c>
      <c r="F134" s="97">
        <f t="shared" si="35"/>
        <v>1.0328</v>
      </c>
      <c r="G134" s="87"/>
      <c r="H134" s="96"/>
      <c r="I134" s="97">
        <f t="shared" ref="I134:L134" si="36">SUM(I120:I133)</f>
        <v>1.1308</v>
      </c>
      <c r="J134" s="98">
        <f t="shared" si="36"/>
        <v>212177</v>
      </c>
      <c r="K134" s="98">
        <f t="shared" si="36"/>
        <v>5742.18</v>
      </c>
      <c r="L134" s="98">
        <f t="shared" si="36"/>
        <v>0</v>
      </c>
    </row>
    <row r="135" ht="15.75" customHeight="1">
      <c r="A135" s="8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</row>
    <row r="136" ht="15.75" customHeight="1">
      <c r="A136" s="8"/>
      <c r="B136" s="100"/>
      <c r="C136" s="100"/>
      <c r="D136" s="100"/>
      <c r="E136" s="100"/>
      <c r="F136" s="100"/>
      <c r="G136" s="100"/>
      <c r="H136" s="100"/>
      <c r="I136" s="104">
        <f>G132*A118</f>
        <v>1.0328</v>
      </c>
      <c r="J136" s="100"/>
      <c r="K136" s="100"/>
      <c r="L136" s="104"/>
    </row>
    <row r="137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</row>
    <row r="138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</row>
    <row r="139" ht="15.75" customHeight="1">
      <c r="A139" s="66" t="s">
        <v>211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</row>
    <row r="140" ht="15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</row>
    <row r="141" ht="15.75" customHeight="1">
      <c r="A141" s="81">
        <f>'Menu Cíclico'!AJ33</f>
        <v>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</row>
    <row r="142" ht="15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</row>
    <row r="143" ht="15.75" customHeight="1">
      <c r="A143" s="37" t="s">
        <v>568</v>
      </c>
      <c r="B143" s="89">
        <v>0.12</v>
      </c>
      <c r="C143" s="89">
        <v>0.8</v>
      </c>
      <c r="D143" s="18">
        <f t="shared" ref="D143:D156" si="37">C143*B143</f>
        <v>0.096</v>
      </c>
      <c r="E143" s="18">
        <f>B143*A141</f>
        <v>0.48</v>
      </c>
      <c r="F143" s="18">
        <f t="shared" ref="F143:F156" si="38">E143*C143</f>
        <v>0.384</v>
      </c>
      <c r="G143" s="140">
        <v>0.0</v>
      </c>
      <c r="H143" s="18">
        <v>1.1</v>
      </c>
      <c r="I143" s="89">
        <f t="shared" ref="I143:I156" si="39">H143*E143</f>
        <v>0.528</v>
      </c>
      <c r="J143" s="116">
        <f>'Insumos Buffet'!D141</f>
        <v>12990</v>
      </c>
      <c r="K143" s="3">
        <f t="shared" ref="K143:K156" si="40">J143*I143</f>
        <v>6858.72</v>
      </c>
      <c r="L143" s="3"/>
    </row>
    <row r="144" ht="15.75" customHeight="1">
      <c r="A144" s="31" t="s">
        <v>530</v>
      </c>
      <c r="B144" s="89">
        <v>0.02</v>
      </c>
      <c r="C144" s="89">
        <v>1.0</v>
      </c>
      <c r="D144" s="18">
        <f t="shared" si="37"/>
        <v>0.02</v>
      </c>
      <c r="E144" s="18">
        <f>B144*A141</f>
        <v>0.08</v>
      </c>
      <c r="F144" s="18">
        <f t="shared" si="38"/>
        <v>0.08</v>
      </c>
      <c r="G144" s="87"/>
      <c r="H144" s="18">
        <v>1.2</v>
      </c>
      <c r="I144" s="89">
        <f t="shared" si="39"/>
        <v>0.096</v>
      </c>
      <c r="J144" s="116">
        <f>'Insumos Buffet'!D98</f>
        <v>1351</v>
      </c>
      <c r="K144" s="3">
        <f t="shared" si="40"/>
        <v>129.696</v>
      </c>
      <c r="L144" s="3"/>
    </row>
    <row r="145" ht="15.75" customHeight="1">
      <c r="A145" s="31" t="s">
        <v>459</v>
      </c>
      <c r="B145" s="18">
        <v>0.02</v>
      </c>
      <c r="C145" s="18">
        <v>1.0</v>
      </c>
      <c r="D145" s="18">
        <f t="shared" si="37"/>
        <v>0.02</v>
      </c>
      <c r="E145" s="18">
        <f>B145*A141</f>
        <v>0.08</v>
      </c>
      <c r="F145" s="18">
        <f t="shared" si="38"/>
        <v>0.08</v>
      </c>
      <c r="G145" s="148" t="s">
        <v>527</v>
      </c>
      <c r="H145" s="18">
        <v>1.175</v>
      </c>
      <c r="I145" s="89">
        <f t="shared" si="39"/>
        <v>0.094</v>
      </c>
      <c r="J145" s="116">
        <f>'Insumos Buffet'!D96</f>
        <v>2328</v>
      </c>
      <c r="K145" s="3">
        <f t="shared" si="40"/>
        <v>218.832</v>
      </c>
      <c r="L145" s="3"/>
    </row>
    <row r="146" ht="15.75" customHeight="1">
      <c r="A146" s="31" t="s">
        <v>345</v>
      </c>
      <c r="B146" s="18">
        <v>0.01</v>
      </c>
      <c r="C146" s="18">
        <v>1.0</v>
      </c>
      <c r="D146" s="18">
        <f t="shared" si="37"/>
        <v>0.01</v>
      </c>
      <c r="E146" s="18">
        <f>B146*A141</f>
        <v>0.04</v>
      </c>
      <c r="F146" s="18">
        <f t="shared" si="38"/>
        <v>0.04</v>
      </c>
      <c r="G146" s="142"/>
      <c r="H146" s="18">
        <v>1.175</v>
      </c>
      <c r="I146" s="89">
        <f t="shared" si="39"/>
        <v>0.047</v>
      </c>
      <c r="J146" s="116">
        <f>'Insumos Buffet'!D21</f>
        <v>2990</v>
      </c>
      <c r="K146" s="3">
        <f t="shared" si="40"/>
        <v>140.53</v>
      </c>
      <c r="L146" s="3"/>
    </row>
    <row r="147" ht="15.75" customHeight="1">
      <c r="A147" s="31" t="s">
        <v>147</v>
      </c>
      <c r="B147" s="18">
        <v>0.001</v>
      </c>
      <c r="C147" s="18">
        <v>1.0</v>
      </c>
      <c r="D147" s="18">
        <f t="shared" si="37"/>
        <v>0.001</v>
      </c>
      <c r="E147" s="18">
        <f>B147*A141</f>
        <v>0.004</v>
      </c>
      <c r="F147" s="18">
        <f t="shared" si="38"/>
        <v>0.004</v>
      </c>
      <c r="G147" s="142"/>
      <c r="H147" s="18">
        <v>1.2</v>
      </c>
      <c r="I147" s="89">
        <f t="shared" si="39"/>
        <v>0.0048</v>
      </c>
      <c r="J147" s="116">
        <f>'Insumos Buffet'!D6</f>
        <v>16490</v>
      </c>
      <c r="K147" s="3">
        <f t="shared" si="40"/>
        <v>79.152</v>
      </c>
      <c r="L147" s="3"/>
    </row>
    <row r="148" ht="15.75" customHeight="1">
      <c r="A148" s="31" t="s">
        <v>368</v>
      </c>
      <c r="B148" s="18">
        <v>0.001</v>
      </c>
      <c r="C148" s="18">
        <v>1.0</v>
      </c>
      <c r="D148" s="18">
        <f t="shared" si="37"/>
        <v>0.001</v>
      </c>
      <c r="E148" s="18">
        <f>B148*A141</f>
        <v>0.004</v>
      </c>
      <c r="F148" s="18">
        <f t="shared" si="38"/>
        <v>0.004</v>
      </c>
      <c r="G148" s="87"/>
      <c r="H148" s="18">
        <v>1.25</v>
      </c>
      <c r="I148" s="89">
        <f t="shared" si="39"/>
        <v>0.005</v>
      </c>
      <c r="J148" s="116">
        <f>'Insumos Buffet'!D22</f>
        <v>9024</v>
      </c>
      <c r="K148" s="3">
        <f t="shared" si="40"/>
        <v>45.12</v>
      </c>
      <c r="L148" s="3"/>
    </row>
    <row r="149" ht="15.75" customHeight="1">
      <c r="A149" s="31" t="s">
        <v>570</v>
      </c>
      <c r="B149" s="18">
        <v>0.001</v>
      </c>
      <c r="C149" s="18">
        <v>1.0</v>
      </c>
      <c r="D149" s="18">
        <f t="shared" si="37"/>
        <v>0.001</v>
      </c>
      <c r="E149" s="18">
        <f>B149*A141</f>
        <v>0.004</v>
      </c>
      <c r="F149" s="18">
        <f t="shared" si="38"/>
        <v>0.004</v>
      </c>
      <c r="G149" s="59"/>
      <c r="H149" s="18">
        <v>1.25</v>
      </c>
      <c r="I149" s="89">
        <f t="shared" si="39"/>
        <v>0.005</v>
      </c>
      <c r="J149" s="116">
        <f>'Insumos Buffet'!D142</f>
        <v>20000</v>
      </c>
      <c r="K149" s="3">
        <f t="shared" si="40"/>
        <v>100</v>
      </c>
      <c r="L149" s="3"/>
    </row>
    <row r="150" ht="15.75" customHeight="1">
      <c r="A150" s="31" t="s">
        <v>335</v>
      </c>
      <c r="B150" s="89">
        <v>0.01</v>
      </c>
      <c r="C150" s="89">
        <v>1.0</v>
      </c>
      <c r="D150" s="18">
        <f t="shared" si="37"/>
        <v>0.01</v>
      </c>
      <c r="E150" s="18">
        <f>B150*A141</f>
        <v>0.04</v>
      </c>
      <c r="F150" s="18">
        <f t="shared" si="38"/>
        <v>0.04</v>
      </c>
      <c r="G150" s="148" t="s">
        <v>528</v>
      </c>
      <c r="H150" s="18">
        <v>1.0</v>
      </c>
      <c r="I150" s="89">
        <f t="shared" si="39"/>
        <v>0.04</v>
      </c>
      <c r="J150" s="116">
        <f>'Insumos Buffet'!D19</f>
        <v>43850</v>
      </c>
      <c r="K150" s="3">
        <f t="shared" si="40"/>
        <v>1754</v>
      </c>
      <c r="L150" s="3"/>
    </row>
    <row r="151" ht="15.75" customHeight="1">
      <c r="A151" s="31" t="s">
        <v>505</v>
      </c>
      <c r="B151" s="89">
        <v>0.002</v>
      </c>
      <c r="C151" s="89">
        <v>1.0</v>
      </c>
      <c r="D151" s="18">
        <f t="shared" si="37"/>
        <v>0.002</v>
      </c>
      <c r="E151" s="18">
        <f>B151*A141</f>
        <v>0.008</v>
      </c>
      <c r="F151" s="18">
        <f t="shared" si="38"/>
        <v>0.008</v>
      </c>
      <c r="G151" s="142"/>
      <c r="H151" s="18">
        <v>1.0</v>
      </c>
      <c r="I151" s="89">
        <f t="shared" si="39"/>
        <v>0.008</v>
      </c>
      <c r="J151" s="116">
        <f>'Insumos Buffet'!D82</f>
        <v>3200</v>
      </c>
      <c r="K151" s="3">
        <f t="shared" si="40"/>
        <v>25.6</v>
      </c>
      <c r="L151" s="3"/>
    </row>
    <row r="152" ht="15.75" customHeight="1">
      <c r="A152" s="169" t="s">
        <v>494</v>
      </c>
      <c r="B152" s="89">
        <v>5.0E-4</v>
      </c>
      <c r="C152" s="89">
        <v>1.0</v>
      </c>
      <c r="D152" s="18">
        <f t="shared" si="37"/>
        <v>0.0005</v>
      </c>
      <c r="E152" s="18">
        <f>B152*A141</f>
        <v>0.002</v>
      </c>
      <c r="F152" s="18">
        <f t="shared" si="38"/>
        <v>0.002</v>
      </c>
      <c r="G152" s="142"/>
      <c r="H152" s="18">
        <v>1.0</v>
      </c>
      <c r="I152" s="89">
        <f t="shared" si="39"/>
        <v>0.002</v>
      </c>
      <c r="J152" s="116">
        <f>'Insumos Buffet'!D70</f>
        <v>145000</v>
      </c>
      <c r="K152" s="3">
        <f t="shared" si="40"/>
        <v>290</v>
      </c>
      <c r="L152" s="3"/>
    </row>
    <row r="153" ht="15.75" customHeight="1">
      <c r="A153" s="31" t="s">
        <v>517</v>
      </c>
      <c r="B153" s="89">
        <v>0.1</v>
      </c>
      <c r="C153" s="89">
        <v>1.0</v>
      </c>
      <c r="D153" s="18">
        <f t="shared" si="37"/>
        <v>0.1</v>
      </c>
      <c r="E153" s="18">
        <f>B153*A141</f>
        <v>0.4</v>
      </c>
      <c r="F153" s="18">
        <f t="shared" si="38"/>
        <v>0.4</v>
      </c>
      <c r="G153" s="142"/>
      <c r="H153" s="18">
        <v>1.0</v>
      </c>
      <c r="I153" s="89">
        <f t="shared" si="39"/>
        <v>0.4</v>
      </c>
      <c r="J153" s="116"/>
      <c r="K153" s="3">
        <f t="shared" si="40"/>
        <v>0</v>
      </c>
      <c r="L153" s="3"/>
    </row>
    <row r="154" ht="15.75" customHeight="1">
      <c r="A154" s="31"/>
      <c r="B154" s="89"/>
      <c r="C154" s="89"/>
      <c r="D154" s="95">
        <f t="shared" si="37"/>
        <v>0</v>
      </c>
      <c r="E154" s="95">
        <f>B154*A141</f>
        <v>0</v>
      </c>
      <c r="F154" s="18">
        <f t="shared" si="38"/>
        <v>0</v>
      </c>
      <c r="G154" s="87"/>
      <c r="H154" s="18"/>
      <c r="I154" s="89">
        <f t="shared" si="39"/>
        <v>0</v>
      </c>
      <c r="J154" s="118"/>
      <c r="K154" s="3">
        <f t="shared" si="40"/>
        <v>0</v>
      </c>
      <c r="L154" s="3"/>
    </row>
    <row r="155" ht="15.75" customHeight="1">
      <c r="A155" s="31"/>
      <c r="B155" s="89"/>
      <c r="C155" s="89"/>
      <c r="D155" s="18">
        <f t="shared" si="37"/>
        <v>0</v>
      </c>
      <c r="E155" s="18">
        <f>B155*A141</f>
        <v>0</v>
      </c>
      <c r="F155" s="18">
        <f t="shared" si="38"/>
        <v>0</v>
      </c>
      <c r="G155" s="143">
        <f>F157/A141</f>
        <v>0.2615</v>
      </c>
      <c r="H155" s="18"/>
      <c r="I155" s="89">
        <f t="shared" si="39"/>
        <v>0</v>
      </c>
      <c r="J155" s="3"/>
      <c r="K155" s="3">
        <f t="shared" si="40"/>
        <v>0</v>
      </c>
      <c r="L155" s="3"/>
    </row>
    <row r="156" ht="15.75" customHeight="1">
      <c r="A156" s="31"/>
      <c r="B156" s="89"/>
      <c r="C156" s="89"/>
      <c r="D156" s="18">
        <f t="shared" si="37"/>
        <v>0</v>
      </c>
      <c r="E156" s="18">
        <f>B156*A141</f>
        <v>0</v>
      </c>
      <c r="F156" s="18">
        <f t="shared" si="38"/>
        <v>0</v>
      </c>
      <c r="G156" s="142"/>
      <c r="H156" s="18"/>
      <c r="I156" s="89">
        <f t="shared" si="39"/>
        <v>0</v>
      </c>
      <c r="J156" s="3"/>
      <c r="K156" s="3">
        <f t="shared" si="40"/>
        <v>0</v>
      </c>
      <c r="L156" s="3"/>
    </row>
    <row r="157" ht="15.75" customHeight="1">
      <c r="A157" s="4" t="s">
        <v>495</v>
      </c>
      <c r="B157" s="97">
        <f>SUM(B143:B156)</f>
        <v>0.2855</v>
      </c>
      <c r="C157" s="96"/>
      <c r="D157" s="97">
        <f t="shared" ref="D157:F157" si="41">SUM(D143:D156)</f>
        <v>0.2615</v>
      </c>
      <c r="E157" s="97">
        <f t="shared" si="41"/>
        <v>1.142</v>
      </c>
      <c r="F157" s="97">
        <f t="shared" si="41"/>
        <v>1.046</v>
      </c>
      <c r="G157" s="87"/>
      <c r="H157" s="96"/>
      <c r="I157" s="97">
        <f t="shared" ref="I157:L157" si="42">SUM(I143:I156)</f>
        <v>1.2298</v>
      </c>
      <c r="J157" s="98">
        <f t="shared" si="42"/>
        <v>257223</v>
      </c>
      <c r="K157" s="98">
        <f t="shared" si="42"/>
        <v>9641.65</v>
      </c>
      <c r="L157" s="98">
        <f t="shared" si="42"/>
        <v>0</v>
      </c>
    </row>
    <row r="158" ht="15.75" customHeight="1">
      <c r="A158" s="8"/>
      <c r="B158" s="100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</row>
    <row r="159" ht="15.75" customHeight="1">
      <c r="A159" s="8"/>
      <c r="B159" s="100"/>
      <c r="C159" s="100"/>
      <c r="D159" s="100"/>
      <c r="E159" s="100"/>
      <c r="F159" s="100"/>
      <c r="G159" s="100"/>
      <c r="H159" s="100"/>
      <c r="I159" s="104">
        <f>G155*A141</f>
        <v>1.046</v>
      </c>
      <c r="J159" s="100"/>
      <c r="K159" s="100"/>
      <c r="L159" s="104"/>
    </row>
    <row r="160" ht="15.75" customHeight="1">
      <c r="A160" s="8"/>
      <c r="B160" s="100"/>
      <c r="C160" s="100"/>
      <c r="D160" s="100"/>
      <c r="E160" s="100"/>
      <c r="F160" s="100"/>
      <c r="G160" s="100"/>
      <c r="H160" s="100"/>
      <c r="I160" s="107"/>
      <c r="J160" s="100"/>
      <c r="K160" s="100"/>
      <c r="L160" s="107"/>
    </row>
    <row r="161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</row>
    <row r="162" ht="15.75" customHeight="1">
      <c r="A162" s="66" t="s">
        <v>227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</row>
    <row r="163" ht="15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</row>
    <row r="164" ht="15.75" customHeight="1">
      <c r="A164" s="81">
        <f>'Menu Cíclico'!D33</f>
        <v>4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</row>
    <row r="165" ht="15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</row>
    <row r="166" ht="15.75" customHeight="1">
      <c r="A166" s="37" t="s">
        <v>578</v>
      </c>
      <c r="B166" s="89">
        <v>0.03</v>
      </c>
      <c r="C166" s="89">
        <v>2.0</v>
      </c>
      <c r="D166" s="18">
        <f t="shared" ref="D166:D179" si="43">C166*B166</f>
        <v>0.06</v>
      </c>
      <c r="E166" s="18">
        <f>B166*A164</f>
        <v>0.12</v>
      </c>
      <c r="F166" s="18">
        <f t="shared" ref="F166:F179" si="44">E166*C166</f>
        <v>0.24</v>
      </c>
      <c r="G166" s="140">
        <v>0.0</v>
      </c>
      <c r="H166" s="18">
        <v>1.0</v>
      </c>
      <c r="I166" s="89">
        <f t="shared" ref="I166:I179" si="45">H166*E166</f>
        <v>0.12</v>
      </c>
      <c r="J166" s="116">
        <f>'Insumos Buffet'!D151</f>
        <v>4034</v>
      </c>
      <c r="K166" s="3">
        <f t="shared" ref="K166:K179" si="46">J166*I166</f>
        <v>484.08</v>
      </c>
      <c r="L166" s="3"/>
    </row>
    <row r="167" ht="15.75" customHeight="1">
      <c r="A167" s="31" t="s">
        <v>557</v>
      </c>
      <c r="B167" s="89">
        <v>0.12</v>
      </c>
      <c r="C167" s="89">
        <v>1.0</v>
      </c>
      <c r="D167" s="18">
        <f t="shared" si="43"/>
        <v>0.12</v>
      </c>
      <c r="E167" s="18">
        <f>B167*A164</f>
        <v>0.48</v>
      </c>
      <c r="F167" s="18">
        <f t="shared" si="44"/>
        <v>0.48</v>
      </c>
      <c r="G167" s="87"/>
      <c r="H167" s="18">
        <v>1.0</v>
      </c>
      <c r="I167" s="89">
        <f t="shared" si="45"/>
        <v>0.48</v>
      </c>
      <c r="J167" s="116"/>
      <c r="K167" s="3">
        <f t="shared" si="46"/>
        <v>0</v>
      </c>
      <c r="L167" s="3"/>
    </row>
    <row r="168" ht="15.75" customHeight="1">
      <c r="A168" s="31" t="s">
        <v>530</v>
      </c>
      <c r="B168" s="18">
        <v>0.01</v>
      </c>
      <c r="C168" s="18">
        <v>1.0</v>
      </c>
      <c r="D168" s="18">
        <f t="shared" si="43"/>
        <v>0.01</v>
      </c>
      <c r="E168" s="18">
        <f>B168*A164</f>
        <v>0.04</v>
      </c>
      <c r="F168" s="18">
        <f t="shared" si="44"/>
        <v>0.04</v>
      </c>
      <c r="G168" s="148" t="s">
        <v>527</v>
      </c>
      <c r="H168" s="18">
        <v>1.2</v>
      </c>
      <c r="I168" s="89">
        <f t="shared" si="45"/>
        <v>0.048</v>
      </c>
      <c r="J168" s="116">
        <f>'Insumos Buffet'!D98</f>
        <v>1351</v>
      </c>
      <c r="K168" s="3">
        <f t="shared" si="46"/>
        <v>64.848</v>
      </c>
      <c r="L168" s="3"/>
    </row>
    <row r="169" ht="15.75" customHeight="1">
      <c r="A169" s="31" t="s">
        <v>459</v>
      </c>
      <c r="B169" s="18">
        <v>0.01</v>
      </c>
      <c r="C169" s="18">
        <v>1.0</v>
      </c>
      <c r="D169" s="18">
        <f t="shared" si="43"/>
        <v>0.01</v>
      </c>
      <c r="E169" s="18">
        <f>B169*A164</f>
        <v>0.04</v>
      </c>
      <c r="F169" s="18">
        <f t="shared" si="44"/>
        <v>0.04</v>
      </c>
      <c r="G169" s="142"/>
      <c r="H169" s="18">
        <v>1.2</v>
      </c>
      <c r="I169" s="89">
        <f t="shared" si="45"/>
        <v>0.048</v>
      </c>
      <c r="J169" s="116">
        <f>'Insumos Buffet'!D96</f>
        <v>2328</v>
      </c>
      <c r="K169" s="3">
        <f t="shared" si="46"/>
        <v>111.744</v>
      </c>
      <c r="L169" s="3"/>
    </row>
    <row r="170" ht="15.75" customHeight="1">
      <c r="A170" s="31" t="s">
        <v>260</v>
      </c>
      <c r="B170" s="18">
        <v>0.005</v>
      </c>
      <c r="C170" s="18">
        <v>1.0</v>
      </c>
      <c r="D170" s="18">
        <f t="shared" si="43"/>
        <v>0.005</v>
      </c>
      <c r="E170" s="18">
        <f>B170*A164</f>
        <v>0.02</v>
      </c>
      <c r="F170" s="18">
        <f t="shared" si="44"/>
        <v>0.02</v>
      </c>
      <c r="G170" s="142"/>
      <c r="H170" s="18">
        <v>1.0</v>
      </c>
      <c r="I170" s="89">
        <f t="shared" si="45"/>
        <v>0.02</v>
      </c>
      <c r="J170" s="116">
        <f>'Insumos Buffet'!D10</f>
        <v>9535</v>
      </c>
      <c r="K170" s="3">
        <f t="shared" si="46"/>
        <v>190.7</v>
      </c>
      <c r="L170" s="3"/>
    </row>
    <row r="171" ht="15.75" customHeight="1">
      <c r="A171" s="31" t="s">
        <v>345</v>
      </c>
      <c r="B171" s="18">
        <v>0.01</v>
      </c>
      <c r="C171" s="18">
        <v>1.0</v>
      </c>
      <c r="D171" s="18">
        <f t="shared" si="43"/>
        <v>0.01</v>
      </c>
      <c r="E171" s="18">
        <f>B171*A164</f>
        <v>0.04</v>
      </c>
      <c r="F171" s="18">
        <f t="shared" si="44"/>
        <v>0.04</v>
      </c>
      <c r="G171" s="87"/>
      <c r="H171" s="18">
        <v>1.175</v>
      </c>
      <c r="I171" s="89">
        <f t="shared" si="45"/>
        <v>0.047</v>
      </c>
      <c r="J171" s="116">
        <f>'Insumos Buffet'!D21</f>
        <v>2990</v>
      </c>
      <c r="K171" s="3">
        <f t="shared" si="46"/>
        <v>140.53</v>
      </c>
      <c r="L171" s="3"/>
    </row>
    <row r="172" ht="15.75" customHeight="1">
      <c r="A172" s="61" t="s">
        <v>378</v>
      </c>
      <c r="B172" s="18">
        <v>0.01</v>
      </c>
      <c r="C172" s="18">
        <v>1.0</v>
      </c>
      <c r="D172" s="18">
        <f t="shared" si="43"/>
        <v>0.01</v>
      </c>
      <c r="E172" s="18">
        <f>B172*A164</f>
        <v>0.04</v>
      </c>
      <c r="F172" s="18">
        <f t="shared" si="44"/>
        <v>0.04</v>
      </c>
      <c r="G172" s="59"/>
      <c r="H172" s="18">
        <v>1.0</v>
      </c>
      <c r="I172" s="89">
        <f t="shared" si="45"/>
        <v>0.04</v>
      </c>
      <c r="J172" s="116">
        <f>'Insumos Buffet'!D25</f>
        <v>12732</v>
      </c>
      <c r="K172" s="3">
        <f t="shared" si="46"/>
        <v>509.28</v>
      </c>
      <c r="L172" s="3"/>
    </row>
    <row r="173" ht="15.75" customHeight="1">
      <c r="A173" s="31" t="s">
        <v>504</v>
      </c>
      <c r="B173" s="89">
        <v>0.005</v>
      </c>
      <c r="C173" s="89">
        <v>1.0</v>
      </c>
      <c r="D173" s="18">
        <f t="shared" si="43"/>
        <v>0.005</v>
      </c>
      <c r="E173" s="18">
        <f>B173*A164</f>
        <v>0.02</v>
      </c>
      <c r="F173" s="18">
        <f t="shared" si="44"/>
        <v>0.02</v>
      </c>
      <c r="G173" s="148" t="s">
        <v>528</v>
      </c>
      <c r="H173" s="18">
        <v>1.0</v>
      </c>
      <c r="I173" s="89">
        <f t="shared" si="45"/>
        <v>0.02</v>
      </c>
      <c r="J173" s="116">
        <f>'Insumos Buffet'!D74</f>
        <v>28900</v>
      </c>
      <c r="K173" s="3">
        <f t="shared" si="46"/>
        <v>578</v>
      </c>
      <c r="L173" s="3"/>
    </row>
    <row r="174" ht="15.75" customHeight="1">
      <c r="A174" s="31" t="s">
        <v>450</v>
      </c>
      <c r="B174" s="89">
        <v>0.02</v>
      </c>
      <c r="C174" s="89">
        <v>1.0</v>
      </c>
      <c r="D174" s="18">
        <f t="shared" si="43"/>
        <v>0.02</v>
      </c>
      <c r="E174" s="18">
        <f>B174*A164</f>
        <v>0.08</v>
      </c>
      <c r="F174" s="18">
        <f t="shared" si="44"/>
        <v>0.08</v>
      </c>
      <c r="G174" s="142"/>
      <c r="H174" s="18">
        <v>1.175</v>
      </c>
      <c r="I174" s="89">
        <f t="shared" si="45"/>
        <v>0.094</v>
      </c>
      <c r="J174" s="116">
        <f>'Insumos Buffet'!D62</f>
        <v>3756</v>
      </c>
      <c r="K174" s="3">
        <f t="shared" si="46"/>
        <v>353.064</v>
      </c>
      <c r="L174" s="3"/>
    </row>
    <row r="175" ht="15.75" customHeight="1">
      <c r="A175" s="31" t="s">
        <v>505</v>
      </c>
      <c r="B175" s="89">
        <v>0.002</v>
      </c>
      <c r="C175" s="89">
        <v>1.0</v>
      </c>
      <c r="D175" s="18">
        <f t="shared" si="43"/>
        <v>0.002</v>
      </c>
      <c r="E175" s="18">
        <f>B175*A164</f>
        <v>0.008</v>
      </c>
      <c r="F175" s="18">
        <f t="shared" si="44"/>
        <v>0.008</v>
      </c>
      <c r="G175" s="142"/>
      <c r="H175" s="18">
        <v>1.0</v>
      </c>
      <c r="I175" s="89">
        <f t="shared" si="45"/>
        <v>0.008</v>
      </c>
      <c r="J175" s="116">
        <f>'Insumos Buffet'!D82</f>
        <v>3200</v>
      </c>
      <c r="K175" s="3">
        <f t="shared" si="46"/>
        <v>25.6</v>
      </c>
      <c r="L175" s="3"/>
    </row>
    <row r="176" ht="15.75" customHeight="1">
      <c r="A176" s="169" t="s">
        <v>494</v>
      </c>
      <c r="B176" s="89">
        <v>1.0E-4</v>
      </c>
      <c r="C176" s="89">
        <v>1.0</v>
      </c>
      <c r="D176" s="18">
        <f t="shared" si="43"/>
        <v>0.0001</v>
      </c>
      <c r="E176" s="18">
        <f>B176*A164</f>
        <v>0.0004</v>
      </c>
      <c r="F176" s="18">
        <f t="shared" si="44"/>
        <v>0.0004</v>
      </c>
      <c r="G176" s="142"/>
      <c r="H176" s="18">
        <v>1.0</v>
      </c>
      <c r="I176" s="89">
        <f t="shared" si="45"/>
        <v>0.0004</v>
      </c>
      <c r="J176" s="116">
        <f>'Insumos Buffet'!D70</f>
        <v>145000</v>
      </c>
      <c r="K176" s="3">
        <f t="shared" si="46"/>
        <v>58</v>
      </c>
      <c r="L176" s="3"/>
    </row>
    <row r="177" ht="15.75" customHeight="1">
      <c r="A177" s="31"/>
      <c r="B177" s="89"/>
      <c r="C177" s="89"/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/>
      <c r="I177" s="89">
        <f t="shared" si="45"/>
        <v>0</v>
      </c>
      <c r="J177" s="118"/>
      <c r="K177" s="3">
        <f t="shared" si="46"/>
        <v>0</v>
      </c>
      <c r="L177" s="3"/>
    </row>
    <row r="178" ht="15.75" customHeight="1">
      <c r="A178" s="31"/>
      <c r="B178" s="89"/>
      <c r="C178" s="89"/>
      <c r="D178" s="18">
        <f t="shared" si="43"/>
        <v>0</v>
      </c>
      <c r="E178" s="18">
        <f>B178*A164</f>
        <v>0</v>
      </c>
      <c r="F178" s="18">
        <f t="shared" si="44"/>
        <v>0</v>
      </c>
      <c r="G178" s="143">
        <f>F180/A164</f>
        <v>0.2521</v>
      </c>
      <c r="H178" s="18"/>
      <c r="I178" s="89">
        <f t="shared" si="45"/>
        <v>0</v>
      </c>
      <c r="J178" s="3"/>
      <c r="K178" s="3">
        <f t="shared" si="46"/>
        <v>0</v>
      </c>
      <c r="L178" s="3"/>
    </row>
    <row r="179" ht="15.75" customHeight="1">
      <c r="A179" s="31"/>
      <c r="B179" s="89"/>
      <c r="C179" s="89"/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/>
      <c r="I179" s="89">
        <f t="shared" si="45"/>
        <v>0</v>
      </c>
      <c r="J179" s="3"/>
      <c r="K179" s="3">
        <f t="shared" si="46"/>
        <v>0</v>
      </c>
      <c r="L179" s="3"/>
    </row>
    <row r="180" ht="15.75" customHeight="1">
      <c r="A180" s="4" t="s">
        <v>495</v>
      </c>
      <c r="B180" s="97">
        <f>SUM(B166:B179)</f>
        <v>0.2221</v>
      </c>
      <c r="C180" s="96"/>
      <c r="D180" s="97">
        <f t="shared" ref="D180:F180" si="47">SUM(D166:D179)</f>
        <v>0.2521</v>
      </c>
      <c r="E180" s="97">
        <f t="shared" si="47"/>
        <v>0.8884</v>
      </c>
      <c r="F180" s="97">
        <f t="shared" si="47"/>
        <v>1.0084</v>
      </c>
      <c r="G180" s="87"/>
      <c r="H180" s="96"/>
      <c r="I180" s="97">
        <f t="shared" ref="I180:L180" si="48">SUM(I166:I179)</f>
        <v>0.9254</v>
      </c>
      <c r="J180" s="98">
        <f t="shared" si="48"/>
        <v>213826</v>
      </c>
      <c r="K180" s="98">
        <f t="shared" si="48"/>
        <v>2515.846</v>
      </c>
      <c r="L180" s="98">
        <f t="shared" si="48"/>
        <v>0</v>
      </c>
    </row>
    <row r="181" ht="15.75" customHeight="1">
      <c r="A181" s="8"/>
      <c r="B181" s="100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</row>
    <row r="182" ht="15.75" customHeight="1">
      <c r="A182" s="8"/>
      <c r="B182" s="100"/>
      <c r="C182" s="100"/>
      <c r="D182" s="100"/>
      <c r="E182" s="100"/>
      <c r="F182" s="100"/>
      <c r="G182" s="100"/>
      <c r="H182" s="100"/>
      <c r="I182" s="104">
        <f>G178*A164</f>
        <v>1.0084</v>
      </c>
      <c r="J182" s="100"/>
      <c r="K182" s="100"/>
      <c r="L182" s="104"/>
    </row>
    <row r="183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</row>
    <row r="184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</row>
    <row r="185" ht="15.75" customHeight="1">
      <c r="A185" s="66" t="s">
        <v>691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</row>
    <row r="186" ht="15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</row>
    <row r="187" ht="15.75" customHeight="1">
      <c r="A187" s="177"/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</row>
    <row r="188" ht="15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</row>
    <row r="189" ht="15.75" customHeight="1">
      <c r="A189" s="37" t="s">
        <v>692</v>
      </c>
      <c r="B189" s="89">
        <v>0.03</v>
      </c>
      <c r="C189" s="89">
        <v>1.2</v>
      </c>
      <c r="D189" s="18">
        <f t="shared" ref="D189:D202" si="49">C189*B189</f>
        <v>0.036</v>
      </c>
      <c r="E189" s="18">
        <f>B189*A187</f>
        <v>0</v>
      </c>
      <c r="F189" s="18">
        <f t="shared" ref="F189:F202" si="50">E189*C189</f>
        <v>0</v>
      </c>
      <c r="G189" s="140">
        <v>0.0</v>
      </c>
      <c r="H189" s="18">
        <v>1.0</v>
      </c>
      <c r="I189" s="89">
        <f t="shared" ref="I189:I202" si="51">H189*E189</f>
        <v>0</v>
      </c>
      <c r="J189" s="116"/>
      <c r="K189" s="3">
        <f t="shared" ref="K189:K202" si="52">J189*I189</f>
        <v>0</v>
      </c>
      <c r="L189" s="3"/>
    </row>
    <row r="190" ht="15.75" customHeight="1">
      <c r="A190" s="31" t="s">
        <v>459</v>
      </c>
      <c r="B190" s="89">
        <v>0.03</v>
      </c>
      <c r="C190" s="89">
        <v>1.0</v>
      </c>
      <c r="D190" s="18">
        <f t="shared" si="49"/>
        <v>0.03</v>
      </c>
      <c r="E190" s="18">
        <f>B190*A187</f>
        <v>0</v>
      </c>
      <c r="F190" s="18">
        <f t="shared" si="50"/>
        <v>0</v>
      </c>
      <c r="G190" s="87"/>
      <c r="H190" s="18">
        <v>1.125</v>
      </c>
      <c r="I190" s="89">
        <f t="shared" si="51"/>
        <v>0</v>
      </c>
      <c r="J190" s="116"/>
      <c r="K190" s="3">
        <f t="shared" si="52"/>
        <v>0</v>
      </c>
      <c r="L190" s="3"/>
    </row>
    <row r="191" ht="15.75" customHeight="1">
      <c r="A191" s="61" t="s">
        <v>378</v>
      </c>
      <c r="B191" s="18">
        <v>0.01</v>
      </c>
      <c r="C191" s="18">
        <v>1.0</v>
      </c>
      <c r="D191" s="18">
        <f t="shared" si="49"/>
        <v>0.01</v>
      </c>
      <c r="E191" s="18">
        <f>B191*A187</f>
        <v>0</v>
      </c>
      <c r="F191" s="18">
        <f t="shared" si="50"/>
        <v>0</v>
      </c>
      <c r="G191" s="148" t="s">
        <v>527</v>
      </c>
      <c r="H191" s="18">
        <v>1.0</v>
      </c>
      <c r="I191" s="89">
        <f t="shared" si="51"/>
        <v>0</v>
      </c>
      <c r="J191" s="116"/>
      <c r="K191" s="3">
        <f t="shared" si="52"/>
        <v>0</v>
      </c>
      <c r="L191" s="3"/>
    </row>
    <row r="192" ht="15.75" customHeight="1">
      <c r="A192" s="31" t="s">
        <v>260</v>
      </c>
      <c r="B192" s="18">
        <v>0.01</v>
      </c>
      <c r="C192" s="18">
        <v>1.0</v>
      </c>
      <c r="D192" s="18">
        <f t="shared" si="49"/>
        <v>0.01</v>
      </c>
      <c r="E192" s="18">
        <f>B192*A187</f>
        <v>0</v>
      </c>
      <c r="F192" s="18">
        <f t="shared" si="50"/>
        <v>0</v>
      </c>
      <c r="G192" s="142"/>
      <c r="H192" s="18">
        <v>1.0</v>
      </c>
      <c r="I192" s="89">
        <f t="shared" si="51"/>
        <v>0</v>
      </c>
      <c r="J192" s="116"/>
      <c r="K192" s="3">
        <f t="shared" si="52"/>
        <v>0</v>
      </c>
      <c r="L192" s="3"/>
    </row>
    <row r="193" ht="15.75" customHeight="1">
      <c r="A193" s="31" t="s">
        <v>345</v>
      </c>
      <c r="B193" s="18">
        <v>0.02</v>
      </c>
      <c r="C193" s="18">
        <v>1.0</v>
      </c>
      <c r="D193" s="18">
        <f t="shared" si="49"/>
        <v>0.02</v>
      </c>
      <c r="E193" s="18">
        <f>B193*A187</f>
        <v>0</v>
      </c>
      <c r="F193" s="18">
        <f t="shared" si="50"/>
        <v>0</v>
      </c>
      <c r="G193" s="142"/>
      <c r="H193" s="18">
        <v>1.0</v>
      </c>
      <c r="I193" s="89">
        <f t="shared" si="51"/>
        <v>0</v>
      </c>
      <c r="J193" s="116"/>
      <c r="K193" s="3">
        <f t="shared" si="52"/>
        <v>0</v>
      </c>
      <c r="L193" s="3"/>
    </row>
    <row r="194" ht="15.75" customHeight="1">
      <c r="A194" s="31" t="s">
        <v>147</v>
      </c>
      <c r="B194" s="18">
        <v>5.0E-4</v>
      </c>
      <c r="C194" s="18">
        <v>1.0</v>
      </c>
      <c r="D194" s="18">
        <f t="shared" si="49"/>
        <v>0.0005</v>
      </c>
      <c r="E194" s="18">
        <f>B194*A187</f>
        <v>0</v>
      </c>
      <c r="F194" s="18">
        <f t="shared" si="50"/>
        <v>0</v>
      </c>
      <c r="G194" s="87"/>
      <c r="H194" s="18">
        <v>1.175</v>
      </c>
      <c r="I194" s="89">
        <f t="shared" si="51"/>
        <v>0</v>
      </c>
      <c r="J194" s="116"/>
      <c r="K194" s="3">
        <f t="shared" si="52"/>
        <v>0</v>
      </c>
      <c r="L194" s="3"/>
    </row>
    <row r="195" ht="15.75" customHeight="1">
      <c r="A195" s="31" t="s">
        <v>505</v>
      </c>
      <c r="B195" s="18">
        <v>0.002</v>
      </c>
      <c r="C195" s="18">
        <v>1.0</v>
      </c>
      <c r="D195" s="18">
        <f t="shared" si="49"/>
        <v>0.002</v>
      </c>
      <c r="E195" s="18">
        <f>B195*A187</f>
        <v>0</v>
      </c>
      <c r="F195" s="18">
        <f t="shared" si="50"/>
        <v>0</v>
      </c>
      <c r="G195" s="59"/>
      <c r="H195" s="18">
        <v>1.0</v>
      </c>
      <c r="I195" s="89">
        <f t="shared" si="51"/>
        <v>0</v>
      </c>
      <c r="J195" s="116"/>
      <c r="K195" s="3">
        <f t="shared" si="52"/>
        <v>0</v>
      </c>
      <c r="L195" s="3"/>
    </row>
    <row r="196" ht="15.75" customHeight="1">
      <c r="A196" s="169" t="s">
        <v>494</v>
      </c>
      <c r="B196" s="89">
        <v>5.0E-4</v>
      </c>
      <c r="C196" s="89">
        <v>1.0</v>
      </c>
      <c r="D196" s="18">
        <f t="shared" si="49"/>
        <v>0.0005</v>
      </c>
      <c r="E196" s="18">
        <f>B196*A187</f>
        <v>0</v>
      </c>
      <c r="F196" s="18">
        <f t="shared" si="50"/>
        <v>0</v>
      </c>
      <c r="G196" s="148" t="s">
        <v>528</v>
      </c>
      <c r="H196" s="18">
        <v>1.0</v>
      </c>
      <c r="I196" s="89">
        <f t="shared" si="51"/>
        <v>0</v>
      </c>
      <c r="J196" s="116"/>
      <c r="K196" s="3">
        <f t="shared" si="52"/>
        <v>0</v>
      </c>
      <c r="L196" s="3"/>
    </row>
    <row r="197" ht="15.75" customHeight="1">
      <c r="A197" s="31" t="s">
        <v>693</v>
      </c>
      <c r="B197" s="89">
        <v>0.12</v>
      </c>
      <c r="C197" s="89">
        <v>1.0</v>
      </c>
      <c r="D197" s="18">
        <f t="shared" si="49"/>
        <v>0.12</v>
      </c>
      <c r="E197" s="18">
        <f>B197*A187</f>
        <v>0</v>
      </c>
      <c r="F197" s="18">
        <f t="shared" si="50"/>
        <v>0</v>
      </c>
      <c r="G197" s="142"/>
      <c r="H197" s="18">
        <v>1.0</v>
      </c>
      <c r="I197" s="89">
        <f t="shared" si="51"/>
        <v>0</v>
      </c>
      <c r="J197" s="116"/>
      <c r="K197" s="3">
        <f t="shared" si="52"/>
        <v>0</v>
      </c>
      <c r="L197" s="3"/>
    </row>
    <row r="198" ht="15.75" customHeight="1">
      <c r="A198" s="31" t="s">
        <v>694</v>
      </c>
      <c r="B198" s="89">
        <v>0.01</v>
      </c>
      <c r="C198" s="89">
        <v>1.0</v>
      </c>
      <c r="D198" s="18">
        <f t="shared" si="49"/>
        <v>0.01</v>
      </c>
      <c r="E198" s="18">
        <f>B198*A187</f>
        <v>0</v>
      </c>
      <c r="F198" s="18">
        <f t="shared" si="50"/>
        <v>0</v>
      </c>
      <c r="G198" s="142"/>
      <c r="H198" s="18">
        <v>1.0</v>
      </c>
      <c r="I198" s="89">
        <f t="shared" si="51"/>
        <v>0</v>
      </c>
      <c r="J198" s="116"/>
      <c r="K198" s="3">
        <f t="shared" si="52"/>
        <v>0</v>
      </c>
      <c r="L198" s="3"/>
    </row>
    <row r="199" ht="15.75" customHeight="1">
      <c r="A199" s="1"/>
      <c r="B199" s="89"/>
      <c r="C199" s="89"/>
      <c r="D199" s="18">
        <f t="shared" si="49"/>
        <v>0</v>
      </c>
      <c r="E199" s="18">
        <f>B199*A187</f>
        <v>0</v>
      </c>
      <c r="F199" s="18">
        <f t="shared" si="50"/>
        <v>0</v>
      </c>
      <c r="G199" s="142"/>
      <c r="H199" s="18"/>
      <c r="I199" s="89">
        <f t="shared" si="51"/>
        <v>0</v>
      </c>
      <c r="J199" s="116"/>
      <c r="K199" s="3">
        <f t="shared" si="52"/>
        <v>0</v>
      </c>
      <c r="L199" s="3"/>
    </row>
    <row r="200" ht="15.75" customHeight="1">
      <c r="A200" s="31"/>
      <c r="B200" s="89"/>
      <c r="C200" s="89"/>
      <c r="D200" s="95">
        <f t="shared" si="49"/>
        <v>0</v>
      </c>
      <c r="E200" s="95">
        <f>B200*A187</f>
        <v>0</v>
      </c>
      <c r="F200" s="18">
        <f t="shared" si="50"/>
        <v>0</v>
      </c>
      <c r="G200" s="87"/>
      <c r="H200" s="18"/>
      <c r="I200" s="89">
        <f t="shared" si="51"/>
        <v>0</v>
      </c>
      <c r="J200" s="118"/>
      <c r="K200" s="3">
        <f t="shared" si="52"/>
        <v>0</v>
      </c>
      <c r="L200" s="3"/>
    </row>
    <row r="201" ht="15.75" customHeight="1">
      <c r="A201" s="31"/>
      <c r="B201" s="89"/>
      <c r="C201" s="89"/>
      <c r="D201" s="18">
        <f t="shared" si="49"/>
        <v>0</v>
      </c>
      <c r="E201" s="18">
        <f>B201*A187</f>
        <v>0</v>
      </c>
      <c r="F201" s="18">
        <f t="shared" si="50"/>
        <v>0</v>
      </c>
      <c r="G201" s="143" t="str">
        <f>F203/A187</f>
        <v>#DIV/0!</v>
      </c>
      <c r="H201" s="18"/>
      <c r="I201" s="89">
        <f t="shared" si="51"/>
        <v>0</v>
      </c>
      <c r="J201" s="3"/>
      <c r="K201" s="3">
        <f t="shared" si="52"/>
        <v>0</v>
      </c>
      <c r="L201" s="3"/>
    </row>
    <row r="202" ht="15.75" customHeight="1">
      <c r="A202" s="31"/>
      <c r="B202" s="89"/>
      <c r="C202" s="89"/>
      <c r="D202" s="18">
        <f t="shared" si="49"/>
        <v>0</v>
      </c>
      <c r="E202" s="18">
        <f>B202*A187</f>
        <v>0</v>
      </c>
      <c r="F202" s="18">
        <f t="shared" si="50"/>
        <v>0</v>
      </c>
      <c r="G202" s="142"/>
      <c r="H202" s="18"/>
      <c r="I202" s="89">
        <f t="shared" si="51"/>
        <v>0</v>
      </c>
      <c r="J202" s="3"/>
      <c r="K202" s="3">
        <f t="shared" si="52"/>
        <v>0</v>
      </c>
      <c r="L202" s="3"/>
    </row>
    <row r="203" ht="15.75" customHeight="1">
      <c r="A203" s="4" t="s">
        <v>495</v>
      </c>
      <c r="B203" s="97">
        <f>SUM(B189:B202)</f>
        <v>0.233</v>
      </c>
      <c r="C203" s="96"/>
      <c r="D203" s="97">
        <f t="shared" ref="D203:F203" si="53">SUM(D189:D202)</f>
        <v>0.239</v>
      </c>
      <c r="E203" s="97">
        <f t="shared" si="53"/>
        <v>0</v>
      </c>
      <c r="F203" s="97">
        <f t="shared" si="53"/>
        <v>0</v>
      </c>
      <c r="G203" s="87"/>
      <c r="H203" s="96"/>
      <c r="I203" s="97">
        <f t="shared" ref="I203:L203" si="54">SUM(I189:I202)</f>
        <v>0</v>
      </c>
      <c r="J203" s="98">
        <f t="shared" si="54"/>
        <v>0</v>
      </c>
      <c r="K203" s="98">
        <f t="shared" si="54"/>
        <v>0</v>
      </c>
      <c r="L203" s="98">
        <f t="shared" si="54"/>
        <v>0</v>
      </c>
    </row>
    <row r="204" ht="15.75" customHeight="1">
      <c r="A204" s="8"/>
      <c r="B204" s="100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100"/>
      <c r="L204" s="101" t="s">
        <v>497</v>
      </c>
    </row>
    <row r="205" ht="15.75" customHeight="1">
      <c r="A205" s="8"/>
      <c r="B205" s="100"/>
      <c r="C205" s="100"/>
      <c r="D205" s="100"/>
      <c r="E205" s="100"/>
      <c r="F205" s="100"/>
      <c r="G205" s="100"/>
      <c r="H205" s="100"/>
      <c r="I205" s="104" t="str">
        <f>G201*A187</f>
        <v>#DIV/0!</v>
      </c>
      <c r="J205" s="100"/>
      <c r="K205" s="100"/>
      <c r="L205" s="104"/>
    </row>
    <row r="20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</row>
    <row r="207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 ht="15.75" customHeight="1">
      <c r="A208" s="66" t="s">
        <v>695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</row>
    <row r="209" ht="15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</row>
    <row r="210" ht="15.75" customHeight="1">
      <c r="A210" s="177"/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</row>
    <row r="211" ht="15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</row>
    <row r="212" ht="15.75" customHeight="1">
      <c r="A212" s="37" t="s">
        <v>295</v>
      </c>
      <c r="B212" s="89">
        <v>0.15</v>
      </c>
      <c r="C212" s="89">
        <v>1.0</v>
      </c>
      <c r="D212" s="18">
        <f t="shared" ref="D212:D225" si="55">C212*B212</f>
        <v>0.15</v>
      </c>
      <c r="E212" s="18">
        <f>B212*A210</f>
        <v>0</v>
      </c>
      <c r="F212" s="18">
        <f t="shared" ref="F212:F225" si="56">E212*C212</f>
        <v>0</v>
      </c>
      <c r="G212" s="140">
        <v>0.0</v>
      </c>
      <c r="H212" s="18">
        <v>1.175</v>
      </c>
      <c r="I212" s="89">
        <f t="shared" ref="I212:I225" si="57">H212*E212</f>
        <v>0</v>
      </c>
      <c r="J212" s="116"/>
      <c r="K212" s="3">
        <f t="shared" ref="K212:K225" si="58">J212*I212</f>
        <v>0</v>
      </c>
      <c r="L212" s="3"/>
    </row>
    <row r="213" ht="15.75" customHeight="1">
      <c r="A213" s="31" t="s">
        <v>345</v>
      </c>
      <c r="B213" s="89">
        <v>0.04</v>
      </c>
      <c r="C213" s="89">
        <v>1.0</v>
      </c>
      <c r="D213" s="18">
        <f t="shared" si="55"/>
        <v>0.04</v>
      </c>
      <c r="E213" s="18">
        <f>B213*A210</f>
        <v>0</v>
      </c>
      <c r="F213" s="18">
        <f t="shared" si="56"/>
        <v>0</v>
      </c>
      <c r="G213" s="87"/>
      <c r="H213" s="18">
        <v>1.175</v>
      </c>
      <c r="I213" s="89">
        <f t="shared" si="57"/>
        <v>0</v>
      </c>
      <c r="J213" s="116"/>
      <c r="K213" s="3">
        <f t="shared" si="58"/>
        <v>0</v>
      </c>
      <c r="L213" s="3"/>
    </row>
    <row r="214" ht="15.75" customHeight="1">
      <c r="A214" s="183" t="s">
        <v>542</v>
      </c>
      <c r="B214" s="18">
        <v>5.0E-4</v>
      </c>
      <c r="C214" s="18">
        <v>1.0</v>
      </c>
      <c r="D214" s="18">
        <f t="shared" si="55"/>
        <v>0.0005</v>
      </c>
      <c r="E214" s="18">
        <f>B214*A210</f>
        <v>0</v>
      </c>
      <c r="F214" s="18">
        <f t="shared" si="56"/>
        <v>0</v>
      </c>
      <c r="G214" s="148" t="s">
        <v>527</v>
      </c>
      <c r="H214" s="18">
        <v>1.0</v>
      </c>
      <c r="I214" s="89">
        <f t="shared" si="57"/>
        <v>0</v>
      </c>
      <c r="J214" s="116"/>
      <c r="K214" s="3">
        <f t="shared" si="58"/>
        <v>0</v>
      </c>
      <c r="L214" s="3"/>
    </row>
    <row r="215" ht="15.75" customHeight="1">
      <c r="A215" s="31" t="s">
        <v>505</v>
      </c>
      <c r="B215" s="18">
        <v>0.002</v>
      </c>
      <c r="C215" s="18">
        <v>1.0</v>
      </c>
      <c r="D215" s="18">
        <f t="shared" si="55"/>
        <v>0.002</v>
      </c>
      <c r="E215" s="18">
        <f>B215*A210</f>
        <v>0</v>
      </c>
      <c r="F215" s="18">
        <f t="shared" si="56"/>
        <v>0</v>
      </c>
      <c r="G215" s="142"/>
      <c r="H215" s="18">
        <v>1.0</v>
      </c>
      <c r="I215" s="89">
        <f t="shared" si="57"/>
        <v>0</v>
      </c>
      <c r="J215" s="116"/>
      <c r="K215" s="3">
        <f t="shared" si="58"/>
        <v>0</v>
      </c>
      <c r="L215" s="3"/>
    </row>
    <row r="216" ht="15.75" customHeight="1">
      <c r="A216" s="31" t="s">
        <v>147</v>
      </c>
      <c r="B216" s="18">
        <v>0.001</v>
      </c>
      <c r="C216" s="18">
        <v>1.0</v>
      </c>
      <c r="D216" s="18">
        <f t="shared" si="55"/>
        <v>0.001</v>
      </c>
      <c r="E216" s="18">
        <f>B216*A210</f>
        <v>0</v>
      </c>
      <c r="F216" s="18">
        <f t="shared" si="56"/>
        <v>0</v>
      </c>
      <c r="G216" s="142"/>
      <c r="H216" s="18">
        <v>1.2</v>
      </c>
      <c r="I216" s="89">
        <f t="shared" si="57"/>
        <v>0</v>
      </c>
      <c r="J216" s="116"/>
      <c r="K216" s="3">
        <f t="shared" si="58"/>
        <v>0</v>
      </c>
      <c r="L216" s="3"/>
    </row>
    <row r="217" ht="15.75" customHeight="1">
      <c r="A217" s="31" t="s">
        <v>476</v>
      </c>
      <c r="B217" s="18">
        <v>5.0E-4</v>
      </c>
      <c r="C217" s="18">
        <v>1.0</v>
      </c>
      <c r="D217" s="18">
        <f t="shared" si="55"/>
        <v>0.0005</v>
      </c>
      <c r="E217" s="18">
        <f>B217*A210</f>
        <v>0</v>
      </c>
      <c r="F217" s="18">
        <f t="shared" si="56"/>
        <v>0</v>
      </c>
      <c r="G217" s="87"/>
      <c r="H217" s="18">
        <v>1.25</v>
      </c>
      <c r="I217" s="89">
        <f t="shared" si="57"/>
        <v>0</v>
      </c>
      <c r="J217" s="116"/>
      <c r="K217" s="3">
        <f t="shared" si="58"/>
        <v>0</v>
      </c>
      <c r="L217" s="3"/>
    </row>
    <row r="218" ht="15.75" customHeight="1">
      <c r="A218" s="31" t="s">
        <v>458</v>
      </c>
      <c r="B218" s="18">
        <v>0.03</v>
      </c>
      <c r="C218" s="18">
        <v>1.0</v>
      </c>
      <c r="D218" s="18">
        <f t="shared" si="55"/>
        <v>0.03</v>
      </c>
      <c r="E218" s="18">
        <f>B218*A210</f>
        <v>0</v>
      </c>
      <c r="F218" s="18">
        <f t="shared" si="56"/>
        <v>0</v>
      </c>
      <c r="G218" s="59"/>
      <c r="H218" s="18">
        <v>1.175</v>
      </c>
      <c r="I218" s="89">
        <f t="shared" si="57"/>
        <v>0</v>
      </c>
      <c r="J218" s="116"/>
      <c r="K218" s="3">
        <f t="shared" si="58"/>
        <v>0</v>
      </c>
      <c r="L218" s="3"/>
    </row>
    <row r="219" ht="15.75" customHeight="1">
      <c r="A219" s="31" t="s">
        <v>588</v>
      </c>
      <c r="B219" s="89">
        <v>0.005</v>
      </c>
      <c r="C219" s="89">
        <v>1.0</v>
      </c>
      <c r="D219" s="18">
        <f t="shared" si="55"/>
        <v>0.005</v>
      </c>
      <c r="E219" s="18">
        <f>B219*A210</f>
        <v>0</v>
      </c>
      <c r="F219" s="18">
        <f t="shared" si="56"/>
        <v>0</v>
      </c>
      <c r="G219" s="148" t="s">
        <v>528</v>
      </c>
      <c r="H219" s="18">
        <v>1.0</v>
      </c>
      <c r="I219" s="89">
        <f t="shared" si="57"/>
        <v>0</v>
      </c>
      <c r="J219" s="116"/>
      <c r="K219" s="3">
        <f t="shared" si="58"/>
        <v>0</v>
      </c>
      <c r="L219" s="3"/>
    </row>
    <row r="220" ht="15.75" customHeight="1">
      <c r="A220" s="31" t="s">
        <v>696</v>
      </c>
      <c r="B220" s="89">
        <v>0.005</v>
      </c>
      <c r="C220" s="89">
        <v>1.0</v>
      </c>
      <c r="D220" s="18">
        <f t="shared" si="55"/>
        <v>0.005</v>
      </c>
      <c r="E220" s="18">
        <f>B220*A210</f>
        <v>0</v>
      </c>
      <c r="F220" s="18">
        <f t="shared" si="56"/>
        <v>0</v>
      </c>
      <c r="G220" s="142"/>
      <c r="H220" s="18">
        <v>1.0</v>
      </c>
      <c r="I220" s="89">
        <f t="shared" si="57"/>
        <v>0</v>
      </c>
      <c r="J220" s="116"/>
      <c r="K220" s="3">
        <f t="shared" si="58"/>
        <v>0</v>
      </c>
      <c r="L220" s="3"/>
    </row>
    <row r="221" ht="15.75" customHeight="1">
      <c r="A221" s="1"/>
      <c r="B221" s="89"/>
      <c r="C221" s="89"/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</row>
    <row r="222" ht="15.75" customHeight="1">
      <c r="A222" s="1"/>
      <c r="B222" s="89"/>
      <c r="C222" s="89"/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</row>
    <row r="223" ht="15.75" customHeight="1">
      <c r="A223" s="31"/>
      <c r="B223" s="89"/>
      <c r="C223" s="89"/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/>
      <c r="I223" s="89">
        <f t="shared" si="57"/>
        <v>0</v>
      </c>
      <c r="J223" s="118"/>
      <c r="K223" s="3">
        <f t="shared" si="58"/>
        <v>0</v>
      </c>
      <c r="L223" s="3"/>
    </row>
    <row r="224" ht="15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43" t="str">
        <f>F226/A210</f>
        <v>#DIV/0!</v>
      </c>
      <c r="H224" s="18"/>
      <c r="I224" s="89">
        <f t="shared" si="57"/>
        <v>0</v>
      </c>
      <c r="J224" s="3"/>
      <c r="K224" s="3">
        <f t="shared" si="58"/>
        <v>0</v>
      </c>
      <c r="L224" s="3"/>
    </row>
    <row r="225" ht="15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/>
      <c r="I225" s="89">
        <f t="shared" si="57"/>
        <v>0</v>
      </c>
      <c r="J225" s="3"/>
      <c r="K225" s="3">
        <f t="shared" si="58"/>
        <v>0</v>
      </c>
      <c r="L225" s="3"/>
    </row>
    <row r="226" ht="15.75" customHeight="1">
      <c r="A226" s="4" t="s">
        <v>495</v>
      </c>
      <c r="B226" s="97">
        <f>SUM(B212:B225)</f>
        <v>0.234</v>
      </c>
      <c r="C226" s="96"/>
      <c r="D226" s="97">
        <f t="shared" ref="D226:F226" si="59">SUM(D212:D225)</f>
        <v>0.234</v>
      </c>
      <c r="E226" s="97">
        <f t="shared" si="59"/>
        <v>0</v>
      </c>
      <c r="F226" s="97">
        <f t="shared" si="59"/>
        <v>0</v>
      </c>
      <c r="G226" s="87"/>
      <c r="H226" s="96"/>
      <c r="I226" s="97">
        <f t="shared" ref="I226:L226" si="60">SUM(I212:I225)</f>
        <v>0</v>
      </c>
      <c r="J226" s="98">
        <f t="shared" si="60"/>
        <v>0</v>
      </c>
      <c r="K226" s="98">
        <f t="shared" si="60"/>
        <v>0</v>
      </c>
      <c r="L226" s="98">
        <f t="shared" si="60"/>
        <v>0</v>
      </c>
    </row>
    <row r="227" ht="15.75" customHeight="1">
      <c r="A227" s="8"/>
      <c r="B227" s="100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</row>
    <row r="228" ht="15.75" customHeight="1">
      <c r="A228" s="8"/>
      <c r="B228" s="100"/>
      <c r="C228" s="100"/>
      <c r="D228" s="100"/>
      <c r="E228" s="100"/>
      <c r="F228" s="100"/>
      <c r="G228" s="100"/>
      <c r="H228" s="100"/>
      <c r="I228" s="104" t="str">
        <f>G224*A210</f>
        <v>#DIV/0!</v>
      </c>
      <c r="J228" s="100"/>
      <c r="K228" s="100"/>
      <c r="L228" s="104"/>
    </row>
    <row r="229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</row>
    <row r="230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</row>
    <row r="231" ht="15.75" customHeight="1">
      <c r="A231" s="66" t="s">
        <v>697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</row>
    <row r="232" ht="15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</row>
    <row r="233" ht="15.75" customHeight="1">
      <c r="A233" s="177"/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</row>
    <row r="234" ht="15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</row>
    <row r="235" ht="15.75" customHeight="1">
      <c r="A235" s="37" t="s">
        <v>583</v>
      </c>
      <c r="B235" s="89">
        <v>0.05</v>
      </c>
      <c r="C235" s="89">
        <v>1.5</v>
      </c>
      <c r="D235" s="18">
        <f t="shared" ref="D235:D248" si="61">C235*B235</f>
        <v>0.075</v>
      </c>
      <c r="E235" s="18">
        <f>B235*A233</f>
        <v>0</v>
      </c>
      <c r="F235" s="18">
        <f t="shared" ref="F235:F248" si="62">E235*C235</f>
        <v>0</v>
      </c>
      <c r="G235" s="140">
        <v>0.0</v>
      </c>
      <c r="H235" s="18">
        <v>1.0</v>
      </c>
      <c r="I235" s="89">
        <f t="shared" ref="I235:I248" si="63">H235*E235</f>
        <v>0</v>
      </c>
      <c r="J235" s="116"/>
      <c r="K235" s="3">
        <f t="shared" ref="K235:K248" si="64">J235*I235</f>
        <v>0</v>
      </c>
      <c r="L235" s="3"/>
    </row>
    <row r="236" ht="15.75" customHeight="1">
      <c r="A236" s="31" t="s">
        <v>530</v>
      </c>
      <c r="B236" s="89">
        <v>0.05</v>
      </c>
      <c r="C236" s="89">
        <v>1.0</v>
      </c>
      <c r="D236" s="18">
        <f t="shared" si="61"/>
        <v>0.05</v>
      </c>
      <c r="E236" s="18">
        <f>B236*A233</f>
        <v>0</v>
      </c>
      <c r="F236" s="18">
        <f t="shared" si="62"/>
        <v>0</v>
      </c>
      <c r="G236" s="87"/>
      <c r="H236" s="18">
        <v>1.2</v>
      </c>
      <c r="I236" s="89">
        <f t="shared" si="63"/>
        <v>0</v>
      </c>
      <c r="J236" s="116"/>
      <c r="K236" s="3">
        <f t="shared" si="64"/>
        <v>0</v>
      </c>
      <c r="L236" s="3"/>
    </row>
    <row r="237" ht="15.75" customHeight="1">
      <c r="A237" s="31" t="s">
        <v>557</v>
      </c>
      <c r="B237" s="18">
        <v>0.1</v>
      </c>
      <c r="C237" s="18">
        <v>1.0</v>
      </c>
      <c r="D237" s="18">
        <f t="shared" si="61"/>
        <v>0.1</v>
      </c>
      <c r="E237" s="18">
        <f>B237*A233</f>
        <v>0</v>
      </c>
      <c r="F237" s="18">
        <f t="shared" si="62"/>
        <v>0</v>
      </c>
      <c r="G237" s="148" t="s">
        <v>527</v>
      </c>
      <c r="H237" s="18">
        <v>1.0</v>
      </c>
      <c r="I237" s="89">
        <f t="shared" si="63"/>
        <v>0</v>
      </c>
      <c r="J237" s="116"/>
      <c r="K237" s="3">
        <f t="shared" si="64"/>
        <v>0</v>
      </c>
      <c r="L237" s="3"/>
    </row>
    <row r="238" ht="15.75" customHeight="1">
      <c r="A238" s="31" t="s">
        <v>629</v>
      </c>
      <c r="B238" s="18">
        <v>0.01</v>
      </c>
      <c r="C238" s="18">
        <v>1.0</v>
      </c>
      <c r="D238" s="18">
        <f t="shared" si="61"/>
        <v>0.01</v>
      </c>
      <c r="E238" s="18">
        <f>B238*A233</f>
        <v>0</v>
      </c>
      <c r="F238" s="18">
        <f t="shared" si="62"/>
        <v>0</v>
      </c>
      <c r="G238" s="142"/>
      <c r="H238" s="18">
        <v>1.0</v>
      </c>
      <c r="I238" s="89">
        <f t="shared" si="63"/>
        <v>0</v>
      </c>
      <c r="J238" s="116"/>
      <c r="K238" s="3">
        <f t="shared" si="64"/>
        <v>0</v>
      </c>
      <c r="L238" s="3"/>
    </row>
    <row r="239" ht="15.75" customHeight="1">
      <c r="A239" s="31" t="s">
        <v>428</v>
      </c>
      <c r="B239" s="18">
        <v>0.02</v>
      </c>
      <c r="C239" s="18">
        <v>1.0</v>
      </c>
      <c r="D239" s="18">
        <f t="shared" si="61"/>
        <v>0.02</v>
      </c>
      <c r="E239" s="18">
        <f>B239*A233</f>
        <v>0</v>
      </c>
      <c r="F239" s="18">
        <f t="shared" si="62"/>
        <v>0</v>
      </c>
      <c r="G239" s="142"/>
      <c r="H239" s="18">
        <v>1.0</v>
      </c>
      <c r="I239" s="89">
        <f t="shared" si="63"/>
        <v>0</v>
      </c>
      <c r="J239" s="116"/>
      <c r="K239" s="3">
        <f t="shared" si="64"/>
        <v>0</v>
      </c>
      <c r="L239" s="3"/>
    </row>
    <row r="240" ht="15.75" customHeight="1">
      <c r="A240" s="31" t="s">
        <v>694</v>
      </c>
      <c r="B240" s="18">
        <v>0.005</v>
      </c>
      <c r="C240" s="18">
        <v>1.0</v>
      </c>
      <c r="D240" s="18">
        <f t="shared" si="61"/>
        <v>0.005</v>
      </c>
      <c r="E240" s="18">
        <f>B240*A233</f>
        <v>0</v>
      </c>
      <c r="F240" s="18">
        <f t="shared" si="62"/>
        <v>0</v>
      </c>
      <c r="G240" s="87"/>
      <c r="H240" s="18">
        <v>1.0</v>
      </c>
      <c r="I240" s="89">
        <f t="shared" si="63"/>
        <v>0</v>
      </c>
      <c r="J240" s="116"/>
      <c r="K240" s="3">
        <f t="shared" si="64"/>
        <v>0</v>
      </c>
      <c r="L240" s="3"/>
    </row>
    <row r="241" ht="15.75" customHeight="1">
      <c r="A241" s="31" t="s">
        <v>368</v>
      </c>
      <c r="B241" s="18">
        <v>1.0E-4</v>
      </c>
      <c r="C241" s="18">
        <v>1.0</v>
      </c>
      <c r="D241" s="18">
        <f t="shared" si="61"/>
        <v>0.0001</v>
      </c>
      <c r="E241" s="18">
        <f>B241*A233</f>
        <v>0</v>
      </c>
      <c r="F241" s="18">
        <f t="shared" si="62"/>
        <v>0</v>
      </c>
      <c r="G241" s="59"/>
      <c r="H241" s="18">
        <v>1.0</v>
      </c>
      <c r="I241" s="89">
        <f t="shared" si="63"/>
        <v>0</v>
      </c>
      <c r="J241" s="116"/>
      <c r="K241" s="3">
        <f t="shared" si="64"/>
        <v>0</v>
      </c>
      <c r="L241" s="3"/>
    </row>
    <row r="242" ht="15.75" customHeight="1">
      <c r="A242" s="31" t="s">
        <v>345</v>
      </c>
      <c r="B242" s="89">
        <v>0.001</v>
      </c>
      <c r="C242" s="89">
        <v>1.0</v>
      </c>
      <c r="D242" s="18">
        <f t="shared" si="61"/>
        <v>0.001</v>
      </c>
      <c r="E242" s="18">
        <f>B242*A233</f>
        <v>0</v>
      </c>
      <c r="F242" s="18">
        <f t="shared" si="62"/>
        <v>0</v>
      </c>
      <c r="G242" s="148" t="s">
        <v>528</v>
      </c>
      <c r="H242" s="18">
        <v>1.0</v>
      </c>
      <c r="I242" s="89">
        <f t="shared" si="63"/>
        <v>0</v>
      </c>
      <c r="J242" s="116"/>
      <c r="K242" s="3">
        <f t="shared" si="64"/>
        <v>0</v>
      </c>
      <c r="L242" s="3"/>
    </row>
    <row r="243" ht="15.75" customHeight="1">
      <c r="A243" s="31" t="s">
        <v>47</v>
      </c>
      <c r="B243" s="89">
        <v>0.005</v>
      </c>
      <c r="C243" s="89">
        <v>1.0</v>
      </c>
      <c r="D243" s="18">
        <f t="shared" si="61"/>
        <v>0.005</v>
      </c>
      <c r="E243" s="18">
        <f>B243*A233</f>
        <v>0</v>
      </c>
      <c r="F243" s="18">
        <f t="shared" si="62"/>
        <v>0</v>
      </c>
      <c r="G243" s="142"/>
      <c r="H243" s="18">
        <v>1.0</v>
      </c>
      <c r="I243" s="89">
        <f t="shared" si="63"/>
        <v>0</v>
      </c>
      <c r="J243" s="116"/>
      <c r="K243" s="3">
        <f t="shared" si="64"/>
        <v>0</v>
      </c>
      <c r="L243" s="3"/>
    </row>
    <row r="244" ht="15.75" customHeight="1">
      <c r="A244" s="1"/>
      <c r="B244" s="89"/>
      <c r="C244" s="89"/>
      <c r="D244" s="18">
        <f t="shared" si="61"/>
        <v>0</v>
      </c>
      <c r="E244" s="18">
        <f>B244*A233</f>
        <v>0</v>
      </c>
      <c r="F244" s="18">
        <f t="shared" si="62"/>
        <v>0</v>
      </c>
      <c r="G244" s="142"/>
      <c r="H244" s="18"/>
      <c r="I244" s="89">
        <f t="shared" si="63"/>
        <v>0</v>
      </c>
      <c r="J244" s="116"/>
      <c r="K244" s="3">
        <f t="shared" si="64"/>
        <v>0</v>
      </c>
      <c r="L244" s="3"/>
    </row>
    <row r="245" ht="15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/>
      <c r="I245" s="89">
        <f t="shared" si="63"/>
        <v>0</v>
      </c>
      <c r="J245" s="116"/>
      <c r="K245" s="3">
        <f t="shared" si="64"/>
        <v>0</v>
      </c>
      <c r="L245" s="3"/>
    </row>
    <row r="246" ht="15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/>
      <c r="I246" s="89">
        <f t="shared" si="63"/>
        <v>0</v>
      </c>
      <c r="J246" s="118"/>
      <c r="K246" s="3">
        <f t="shared" si="64"/>
        <v>0</v>
      </c>
      <c r="L246" s="3"/>
    </row>
    <row r="247" ht="15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43" t="str">
        <f>F249/A233</f>
        <v>#DIV/0!</v>
      </c>
      <c r="H247" s="18"/>
      <c r="I247" s="89">
        <f t="shared" si="63"/>
        <v>0</v>
      </c>
      <c r="J247" s="3"/>
      <c r="K247" s="3">
        <f t="shared" si="64"/>
        <v>0</v>
      </c>
      <c r="L247" s="3"/>
    </row>
    <row r="248" ht="15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/>
      <c r="I248" s="89">
        <f t="shared" si="63"/>
        <v>0</v>
      </c>
      <c r="J248" s="3"/>
      <c r="K248" s="3">
        <f t="shared" si="64"/>
        <v>0</v>
      </c>
      <c r="L248" s="3"/>
    </row>
    <row r="249" ht="15.75" customHeight="1">
      <c r="A249" s="4" t="s">
        <v>495</v>
      </c>
      <c r="B249" s="97">
        <f>SUM(B235:B248)</f>
        <v>0.2411</v>
      </c>
      <c r="C249" s="96"/>
      <c r="D249" s="97">
        <f t="shared" ref="D249:F249" si="65">SUM(D235:D248)</f>
        <v>0.2661</v>
      </c>
      <c r="E249" s="97">
        <f t="shared" si="65"/>
        <v>0</v>
      </c>
      <c r="F249" s="97">
        <f t="shared" si="65"/>
        <v>0</v>
      </c>
      <c r="G249" s="87"/>
      <c r="H249" s="96"/>
      <c r="I249" s="97">
        <f t="shared" ref="I249:L249" si="66">SUM(I235:I248)</f>
        <v>0</v>
      </c>
      <c r="J249" s="98">
        <f t="shared" si="66"/>
        <v>0</v>
      </c>
      <c r="K249" s="98">
        <f t="shared" si="66"/>
        <v>0</v>
      </c>
      <c r="L249" s="98">
        <f t="shared" si="66"/>
        <v>0</v>
      </c>
    </row>
    <row r="250" ht="15.75" customHeight="1">
      <c r="A250" s="8"/>
      <c r="B250" s="100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</row>
    <row r="251" ht="15.75" customHeight="1">
      <c r="A251" s="8"/>
      <c r="B251" s="100"/>
      <c r="C251" s="100"/>
      <c r="D251" s="100"/>
      <c r="E251" s="100"/>
      <c r="F251" s="100"/>
      <c r="G251" s="100"/>
      <c r="H251" s="100"/>
      <c r="I251" s="104" t="str">
        <f>G247*A233</f>
        <v>#DIV/0!</v>
      </c>
      <c r="J251" s="100"/>
      <c r="K251" s="100"/>
      <c r="L251" s="104"/>
    </row>
    <row r="252" ht="15.75" customHeight="1">
      <c r="A252" s="8"/>
      <c r="B252" s="100"/>
      <c r="C252" s="100"/>
      <c r="D252" s="100"/>
      <c r="E252" s="100"/>
      <c r="F252" s="100"/>
      <c r="G252" s="100"/>
      <c r="H252" s="100"/>
      <c r="I252" s="107"/>
      <c r="J252" s="100"/>
      <c r="K252" s="100"/>
      <c r="L252" s="107"/>
    </row>
    <row r="253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</row>
    <row r="254" ht="15.75" customHeight="1">
      <c r="A254" s="66" t="s">
        <v>139</v>
      </c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</row>
    <row r="255" ht="15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</row>
    <row r="256" ht="15.75" customHeight="1">
      <c r="A256" s="81">
        <f>'Menu Cíclico'!H33</f>
        <v>4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</row>
    <row r="257" ht="15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</row>
    <row r="258" ht="15.75" customHeight="1">
      <c r="A258" s="37" t="s">
        <v>699</v>
      </c>
      <c r="B258" s="89">
        <v>0.17</v>
      </c>
      <c r="C258" s="89">
        <v>1.0</v>
      </c>
      <c r="D258" s="18">
        <f t="shared" ref="D258:D271" si="67">C258*B258</f>
        <v>0.17</v>
      </c>
      <c r="E258" s="18">
        <f>B258*A256</f>
        <v>0.68</v>
      </c>
      <c r="F258" s="18">
        <f t="shared" ref="F258:F271" si="68">E258*C258</f>
        <v>0.68</v>
      </c>
      <c r="G258" s="140">
        <v>0.0</v>
      </c>
      <c r="H258" s="18">
        <v>1.175</v>
      </c>
      <c r="I258" s="89">
        <f t="shared" ref="I258:I271" si="69">H258*E258</f>
        <v>0.799</v>
      </c>
      <c r="J258" s="116">
        <f>'Insumos Buffet'!D90</f>
        <v>4190</v>
      </c>
      <c r="K258" s="3">
        <f t="shared" ref="K258:K271" si="70">J258*I258</f>
        <v>3347.81</v>
      </c>
      <c r="L258" s="3"/>
    </row>
    <row r="259" ht="15.75" customHeight="1">
      <c r="A259" s="31" t="s">
        <v>387</v>
      </c>
      <c r="B259" s="89">
        <v>0.025</v>
      </c>
      <c r="C259" s="89">
        <v>1.0</v>
      </c>
      <c r="D259" s="18">
        <f t="shared" si="67"/>
        <v>0.025</v>
      </c>
      <c r="E259" s="18">
        <f>B259*A256</f>
        <v>0.1</v>
      </c>
      <c r="F259" s="18">
        <f t="shared" si="68"/>
        <v>0.1</v>
      </c>
      <c r="G259" s="87"/>
      <c r="H259" s="18">
        <v>1.0</v>
      </c>
      <c r="I259" s="89">
        <f t="shared" si="69"/>
        <v>0.1</v>
      </c>
      <c r="J259" s="116">
        <f>'Insumos Buffet'!D29</f>
        <v>7700</v>
      </c>
      <c r="K259" s="3">
        <f t="shared" si="70"/>
        <v>770</v>
      </c>
      <c r="L259" s="3"/>
    </row>
    <row r="260" ht="15.75" customHeight="1">
      <c r="A260" s="31" t="s">
        <v>428</v>
      </c>
      <c r="B260" s="18">
        <v>0.05</v>
      </c>
      <c r="C260" s="18">
        <v>1.0</v>
      </c>
      <c r="D260" s="18">
        <f t="shared" si="67"/>
        <v>0.05</v>
      </c>
      <c r="E260" s="18">
        <f>B260*A256</f>
        <v>0.2</v>
      </c>
      <c r="F260" s="18">
        <f t="shared" si="68"/>
        <v>0.2</v>
      </c>
      <c r="G260" s="148" t="s">
        <v>527</v>
      </c>
      <c r="H260" s="18">
        <v>1.0</v>
      </c>
      <c r="I260" s="89">
        <f t="shared" si="69"/>
        <v>0.2</v>
      </c>
      <c r="J260" s="116">
        <f>'Insumos Buffet'!D45</f>
        <v>2600</v>
      </c>
      <c r="K260" s="3">
        <f t="shared" si="70"/>
        <v>520</v>
      </c>
      <c r="L260" s="3"/>
    </row>
    <row r="261" ht="15.75" customHeight="1">
      <c r="A261" s="31" t="s">
        <v>453</v>
      </c>
      <c r="B261" s="18">
        <v>0.005</v>
      </c>
      <c r="C261" s="18">
        <v>1.0</v>
      </c>
      <c r="D261" s="18">
        <f t="shared" si="67"/>
        <v>0.005</v>
      </c>
      <c r="E261" s="18">
        <f>B261*A256</f>
        <v>0.02</v>
      </c>
      <c r="F261" s="18">
        <f t="shared" si="68"/>
        <v>0.02</v>
      </c>
      <c r="G261" s="142"/>
      <c r="H261" s="18">
        <v>1.0</v>
      </c>
      <c r="I261" s="89">
        <f t="shared" si="69"/>
        <v>0.02</v>
      </c>
      <c r="J261" s="116">
        <f>'Insumos Buffet'!D75</f>
        <v>76300</v>
      </c>
      <c r="K261" s="3">
        <f t="shared" si="70"/>
        <v>1526</v>
      </c>
      <c r="L261" s="3"/>
    </row>
    <row r="262" ht="15.75" customHeight="1">
      <c r="A262" s="31" t="s">
        <v>505</v>
      </c>
      <c r="B262" s="18">
        <v>0.002</v>
      </c>
      <c r="C262" s="18">
        <v>1.0</v>
      </c>
      <c r="D262" s="18">
        <f t="shared" si="67"/>
        <v>0.002</v>
      </c>
      <c r="E262" s="18">
        <f>B262*A256</f>
        <v>0.008</v>
      </c>
      <c r="F262" s="18">
        <f t="shared" si="68"/>
        <v>0.008</v>
      </c>
      <c r="G262" s="142"/>
      <c r="H262" s="18">
        <v>1.0</v>
      </c>
      <c r="I262" s="89">
        <f t="shared" si="69"/>
        <v>0.008</v>
      </c>
      <c r="J262" s="116">
        <f>'Insumos Buffet'!D82</f>
        <v>3200</v>
      </c>
      <c r="K262" s="3">
        <f t="shared" si="70"/>
        <v>25.6</v>
      </c>
      <c r="L262" s="3"/>
    </row>
    <row r="263" ht="15.75" customHeight="1">
      <c r="A263" s="169" t="s">
        <v>494</v>
      </c>
      <c r="B263" s="18">
        <v>1.0E-4</v>
      </c>
      <c r="C263" s="18">
        <v>1.0</v>
      </c>
      <c r="D263" s="18">
        <f t="shared" si="67"/>
        <v>0.0001</v>
      </c>
      <c r="E263" s="18">
        <f>B263*A256</f>
        <v>0.0004</v>
      </c>
      <c r="F263" s="18">
        <f t="shared" si="68"/>
        <v>0.0004</v>
      </c>
      <c r="G263" s="87"/>
      <c r="H263" s="18">
        <v>1.0</v>
      </c>
      <c r="I263" s="89">
        <f t="shared" si="69"/>
        <v>0.0004</v>
      </c>
      <c r="J263" s="116">
        <f>'Insumos Buffet'!D70</f>
        <v>145000</v>
      </c>
      <c r="K263" s="3">
        <f t="shared" si="70"/>
        <v>58</v>
      </c>
      <c r="L263" s="3"/>
    </row>
    <row r="264" ht="15.75" customHeight="1">
      <c r="A264" s="2"/>
      <c r="B264" s="18"/>
      <c r="C264" s="18"/>
      <c r="D264" s="18">
        <f t="shared" si="67"/>
        <v>0</v>
      </c>
      <c r="E264" s="18">
        <f>B264*A256</f>
        <v>0</v>
      </c>
      <c r="F264" s="18">
        <f t="shared" si="68"/>
        <v>0</v>
      </c>
      <c r="G264" s="59"/>
      <c r="H264" s="18"/>
      <c r="I264" s="89">
        <f t="shared" si="69"/>
        <v>0</v>
      </c>
      <c r="J264" s="116"/>
      <c r="K264" s="3">
        <f t="shared" si="70"/>
        <v>0</v>
      </c>
      <c r="L264" s="3"/>
    </row>
    <row r="265" ht="15.75" customHeight="1">
      <c r="A265" s="2"/>
      <c r="B265" s="89"/>
      <c r="C265" s="89"/>
      <c r="D265" s="18">
        <f t="shared" si="67"/>
        <v>0</v>
      </c>
      <c r="E265" s="18">
        <f>B265*A256</f>
        <v>0</v>
      </c>
      <c r="F265" s="18">
        <f t="shared" si="68"/>
        <v>0</v>
      </c>
      <c r="G265" s="148" t="s">
        <v>528</v>
      </c>
      <c r="H265" s="18"/>
      <c r="I265" s="89">
        <f t="shared" si="69"/>
        <v>0</v>
      </c>
      <c r="J265" s="116"/>
      <c r="K265" s="3">
        <f t="shared" si="70"/>
        <v>0</v>
      </c>
      <c r="L265" s="3"/>
    </row>
    <row r="266" ht="15.75" customHeight="1">
      <c r="A266" s="2"/>
      <c r="B266" s="89"/>
      <c r="C266" s="89"/>
      <c r="D266" s="18">
        <f t="shared" si="67"/>
        <v>0</v>
      </c>
      <c r="E266" s="18">
        <f>B266*A256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</row>
    <row r="267" ht="15.75" customHeight="1">
      <c r="A267" s="1"/>
      <c r="B267" s="89"/>
      <c r="C267" s="89"/>
      <c r="D267" s="18">
        <f t="shared" si="67"/>
        <v>0</v>
      </c>
      <c r="E267" s="18">
        <f>B267*A256</f>
        <v>0</v>
      </c>
      <c r="F267" s="18">
        <f t="shared" si="68"/>
        <v>0</v>
      </c>
      <c r="G267" s="142"/>
      <c r="H267" s="18"/>
      <c r="I267" s="89">
        <f t="shared" si="69"/>
        <v>0</v>
      </c>
      <c r="J267" s="116"/>
      <c r="K267" s="3">
        <f t="shared" si="70"/>
        <v>0</v>
      </c>
      <c r="L267" s="3"/>
    </row>
    <row r="268" ht="15.75" customHeight="1">
      <c r="A268" s="1"/>
      <c r="B268" s="89"/>
      <c r="C268" s="89"/>
      <c r="D268" s="18">
        <f t="shared" si="67"/>
        <v>0</v>
      </c>
      <c r="E268" s="18">
        <f>B268*A256</f>
        <v>0</v>
      </c>
      <c r="F268" s="18">
        <f t="shared" si="68"/>
        <v>0</v>
      </c>
      <c r="G268" s="142"/>
      <c r="H268" s="18"/>
      <c r="I268" s="89">
        <f t="shared" si="69"/>
        <v>0</v>
      </c>
      <c r="J268" s="116"/>
      <c r="K268" s="3">
        <f t="shared" si="70"/>
        <v>0</v>
      </c>
      <c r="L268" s="3"/>
    </row>
    <row r="269" ht="15.75" customHeight="1">
      <c r="A269" s="31"/>
      <c r="B269" s="89"/>
      <c r="C269" s="89"/>
      <c r="D269" s="95">
        <f t="shared" si="67"/>
        <v>0</v>
      </c>
      <c r="E269" s="95">
        <f>B269*A256</f>
        <v>0</v>
      </c>
      <c r="F269" s="18">
        <f t="shared" si="68"/>
        <v>0</v>
      </c>
      <c r="G269" s="87"/>
      <c r="H269" s="18"/>
      <c r="I269" s="89">
        <f t="shared" si="69"/>
        <v>0</v>
      </c>
      <c r="J269" s="118"/>
      <c r="K269" s="3">
        <f t="shared" si="70"/>
        <v>0</v>
      </c>
      <c r="L269" s="3"/>
    </row>
    <row r="270" ht="15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43">
        <f>F272/A256</f>
        <v>0.2521</v>
      </c>
      <c r="H270" s="18"/>
      <c r="I270" s="89">
        <f t="shared" si="69"/>
        <v>0</v>
      </c>
      <c r="J270" s="3"/>
      <c r="K270" s="3">
        <f t="shared" si="70"/>
        <v>0</v>
      </c>
      <c r="L270" s="3"/>
    </row>
    <row r="271" ht="15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/>
      <c r="I271" s="89">
        <f t="shared" si="69"/>
        <v>0</v>
      </c>
      <c r="J271" s="3"/>
      <c r="K271" s="3">
        <f t="shared" si="70"/>
        <v>0</v>
      </c>
      <c r="L271" s="3"/>
    </row>
    <row r="272" ht="15.75" customHeight="1">
      <c r="A272" s="4" t="s">
        <v>495</v>
      </c>
      <c r="B272" s="97">
        <f>SUM(B258:B271)</f>
        <v>0.2521</v>
      </c>
      <c r="C272" s="96"/>
      <c r="D272" s="97">
        <f t="shared" ref="D272:F272" si="71">SUM(D258:D271)</f>
        <v>0.2521</v>
      </c>
      <c r="E272" s="97">
        <f t="shared" si="71"/>
        <v>1.0084</v>
      </c>
      <c r="F272" s="97">
        <f t="shared" si="71"/>
        <v>1.0084</v>
      </c>
      <c r="G272" s="87"/>
      <c r="H272" s="96"/>
      <c r="I272" s="97">
        <f t="shared" ref="I272:L272" si="72">SUM(I258:I271)</f>
        <v>1.1274</v>
      </c>
      <c r="J272" s="98">
        <f t="shared" si="72"/>
        <v>238990</v>
      </c>
      <c r="K272" s="98">
        <f t="shared" si="72"/>
        <v>6247.41</v>
      </c>
      <c r="L272" s="98">
        <f t="shared" si="72"/>
        <v>0</v>
      </c>
    </row>
    <row r="273" ht="15.75" customHeight="1">
      <c r="A273" s="8"/>
      <c r="B273" s="100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</row>
    <row r="274" ht="15.75" customHeight="1">
      <c r="A274" s="8"/>
      <c r="B274" s="100"/>
      <c r="C274" s="100"/>
      <c r="D274" s="100"/>
      <c r="E274" s="100"/>
      <c r="F274" s="100"/>
      <c r="G274" s="100"/>
      <c r="H274" s="100"/>
      <c r="I274" s="104">
        <f>G270*A256</f>
        <v>1.0084</v>
      </c>
      <c r="J274" s="100"/>
      <c r="K274" s="100"/>
      <c r="L274" s="104"/>
    </row>
    <row r="275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</row>
    <row r="27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</row>
    <row r="277" ht="15.75" customHeight="1">
      <c r="A277" s="66" t="s">
        <v>186</v>
      </c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</row>
    <row r="278" ht="15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</row>
    <row r="279" ht="15.75" customHeight="1">
      <c r="A279" s="81">
        <f>'Menu Cíclico'!P33</f>
        <v>4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</row>
    <row r="280" ht="15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</row>
    <row r="281" ht="15.75" customHeight="1">
      <c r="A281" s="37" t="s">
        <v>700</v>
      </c>
      <c r="B281" s="89">
        <v>0.02</v>
      </c>
      <c r="C281" s="89">
        <v>2.0</v>
      </c>
      <c r="D281" s="18">
        <f t="shared" ref="D281:D294" si="73">C281*B281</f>
        <v>0.04</v>
      </c>
      <c r="E281" s="18">
        <f>B281*A279</f>
        <v>0.08</v>
      </c>
      <c r="F281" s="18">
        <f t="shared" ref="F281:F294" si="74">E281*C281</f>
        <v>0.16</v>
      </c>
      <c r="G281" s="140">
        <v>0.0</v>
      </c>
      <c r="H281" s="18">
        <v>1.0</v>
      </c>
      <c r="I281" s="89">
        <f t="shared" ref="I281:I294" si="75">H281*E281</f>
        <v>0.08</v>
      </c>
      <c r="J281" s="116">
        <f>'Insumos Buffet'!D101</f>
        <v>6739</v>
      </c>
      <c r="K281" s="3">
        <f t="shared" ref="K281:K294" si="76">J281*I281</f>
        <v>539.12</v>
      </c>
      <c r="L281" s="3"/>
    </row>
    <row r="282" ht="15.75" customHeight="1">
      <c r="A282" s="31" t="s">
        <v>530</v>
      </c>
      <c r="B282" s="89">
        <v>0.02</v>
      </c>
      <c r="C282" s="89">
        <v>1.0</v>
      </c>
      <c r="D282" s="18">
        <f t="shared" si="73"/>
        <v>0.02</v>
      </c>
      <c r="E282" s="18">
        <f>B282*A279</f>
        <v>0.08</v>
      </c>
      <c r="F282" s="18">
        <f t="shared" si="74"/>
        <v>0.08</v>
      </c>
      <c r="G282" s="87"/>
      <c r="H282" s="18">
        <v>1.2</v>
      </c>
      <c r="I282" s="89">
        <f t="shared" si="75"/>
        <v>0.096</v>
      </c>
      <c r="J282" s="116">
        <f>'Insumos Buffet'!D98</f>
        <v>1351</v>
      </c>
      <c r="K282" s="3">
        <f t="shared" si="76"/>
        <v>129.696</v>
      </c>
      <c r="L282" s="3"/>
    </row>
    <row r="283" ht="15.75" customHeight="1">
      <c r="A283" s="31" t="s">
        <v>459</v>
      </c>
      <c r="B283" s="18">
        <v>0.02</v>
      </c>
      <c r="C283" s="18">
        <v>1.0</v>
      </c>
      <c r="D283" s="18">
        <f t="shared" si="73"/>
        <v>0.02</v>
      </c>
      <c r="E283" s="18">
        <f>B283*A279</f>
        <v>0.08</v>
      </c>
      <c r="F283" s="18">
        <f t="shared" si="74"/>
        <v>0.08</v>
      </c>
      <c r="G283" s="148" t="s">
        <v>527</v>
      </c>
      <c r="H283" s="18">
        <v>1.175</v>
      </c>
      <c r="I283" s="89">
        <f t="shared" si="75"/>
        <v>0.094</v>
      </c>
      <c r="J283" s="116">
        <f>'Insumos Buffet'!D96</f>
        <v>2328</v>
      </c>
      <c r="K283" s="3">
        <f t="shared" si="76"/>
        <v>218.832</v>
      </c>
      <c r="L283" s="3"/>
    </row>
    <row r="284" ht="15.75" customHeight="1">
      <c r="A284" s="2" t="s">
        <v>345</v>
      </c>
      <c r="B284" s="18">
        <v>0.02</v>
      </c>
      <c r="C284" s="18">
        <v>1.0</v>
      </c>
      <c r="D284" s="18">
        <f t="shared" si="73"/>
        <v>0.02</v>
      </c>
      <c r="E284" s="18">
        <f>B284*A279</f>
        <v>0.08</v>
      </c>
      <c r="F284" s="18">
        <f t="shared" si="74"/>
        <v>0.08</v>
      </c>
      <c r="G284" s="142"/>
      <c r="H284" s="18">
        <v>1.0</v>
      </c>
      <c r="I284" s="89">
        <f t="shared" si="75"/>
        <v>0.08</v>
      </c>
      <c r="J284" s="116">
        <f>'Insumos Buffet'!D21</f>
        <v>2990</v>
      </c>
      <c r="K284" s="3">
        <f t="shared" si="76"/>
        <v>239.2</v>
      </c>
      <c r="L284" s="3"/>
    </row>
    <row r="285" ht="15.75" customHeight="1">
      <c r="A285" s="2" t="s">
        <v>450</v>
      </c>
      <c r="B285" s="18">
        <v>0.04</v>
      </c>
      <c r="C285" s="18">
        <v>1.0</v>
      </c>
      <c r="D285" s="18">
        <f t="shared" si="73"/>
        <v>0.04</v>
      </c>
      <c r="E285" s="18">
        <f>B285*A279</f>
        <v>0.16</v>
      </c>
      <c r="F285" s="18">
        <f t="shared" si="74"/>
        <v>0.16</v>
      </c>
      <c r="G285" s="142"/>
      <c r="H285" s="18">
        <v>1.0</v>
      </c>
      <c r="I285" s="89">
        <f t="shared" si="75"/>
        <v>0.16</v>
      </c>
      <c r="J285" s="116">
        <f>'Insumos Buffet'!D62</f>
        <v>3756</v>
      </c>
      <c r="K285" s="3">
        <f t="shared" si="76"/>
        <v>600.96</v>
      </c>
      <c r="L285" s="3"/>
    </row>
    <row r="286" ht="15.75" customHeight="1">
      <c r="A286" s="2" t="s">
        <v>504</v>
      </c>
      <c r="B286" s="18">
        <v>0.01</v>
      </c>
      <c r="C286" s="18">
        <v>1.0</v>
      </c>
      <c r="D286" s="18">
        <f t="shared" si="73"/>
        <v>0.01</v>
      </c>
      <c r="E286" s="18">
        <f>B286*A279</f>
        <v>0.04</v>
      </c>
      <c r="F286" s="18">
        <f t="shared" si="74"/>
        <v>0.04</v>
      </c>
      <c r="G286" s="87"/>
      <c r="H286" s="18">
        <v>1.0</v>
      </c>
      <c r="I286" s="89">
        <f t="shared" si="75"/>
        <v>0.04</v>
      </c>
      <c r="J286" s="116">
        <f>'Insumos Buffet'!D74</f>
        <v>28900</v>
      </c>
      <c r="K286" s="3">
        <f t="shared" si="76"/>
        <v>1156</v>
      </c>
      <c r="L286" s="3"/>
    </row>
    <row r="287" ht="15.75" customHeight="1">
      <c r="A287" s="2" t="s">
        <v>428</v>
      </c>
      <c r="B287" s="18">
        <v>0.01</v>
      </c>
      <c r="C287" s="18">
        <v>1.0</v>
      </c>
      <c r="D287" s="18">
        <f t="shared" si="73"/>
        <v>0.01</v>
      </c>
      <c r="E287" s="18">
        <f>B287*A279</f>
        <v>0.04</v>
      </c>
      <c r="F287" s="18">
        <f t="shared" si="74"/>
        <v>0.04</v>
      </c>
      <c r="G287" s="59"/>
      <c r="H287" s="18">
        <v>1.0</v>
      </c>
      <c r="I287" s="89">
        <f t="shared" si="75"/>
        <v>0.04</v>
      </c>
      <c r="J287" s="116">
        <f>'Insumos Buffet'!D45</f>
        <v>2600</v>
      </c>
      <c r="K287" s="3">
        <f t="shared" si="76"/>
        <v>104</v>
      </c>
      <c r="L287" s="3"/>
    </row>
    <row r="288" ht="15.75" customHeight="1">
      <c r="A288" s="2" t="s">
        <v>557</v>
      </c>
      <c r="B288" s="89">
        <v>0.11</v>
      </c>
      <c r="C288" s="89">
        <v>1.0</v>
      </c>
      <c r="D288" s="18">
        <f t="shared" si="73"/>
        <v>0.11</v>
      </c>
      <c r="E288" s="18">
        <f>B288*A279</f>
        <v>0.44</v>
      </c>
      <c r="F288" s="18">
        <f t="shared" si="74"/>
        <v>0.44</v>
      </c>
      <c r="G288" s="148" t="s">
        <v>528</v>
      </c>
      <c r="H288" s="18">
        <v>1.0</v>
      </c>
      <c r="I288" s="89">
        <f t="shared" si="75"/>
        <v>0.44</v>
      </c>
      <c r="J288" s="116"/>
      <c r="K288" s="3">
        <f t="shared" si="76"/>
        <v>0</v>
      </c>
      <c r="L288" s="3"/>
    </row>
    <row r="289" ht="15.75" customHeight="1">
      <c r="A289" s="2" t="s">
        <v>505</v>
      </c>
      <c r="B289" s="89">
        <v>0.002</v>
      </c>
      <c r="C289" s="89">
        <v>1.0</v>
      </c>
      <c r="D289" s="18">
        <f t="shared" si="73"/>
        <v>0.002</v>
      </c>
      <c r="E289" s="18">
        <f>B289*A279</f>
        <v>0.008</v>
      </c>
      <c r="F289" s="18">
        <f t="shared" si="74"/>
        <v>0.008</v>
      </c>
      <c r="G289" s="142"/>
      <c r="H289" s="18">
        <v>1.0</v>
      </c>
      <c r="I289" s="89">
        <f t="shared" si="75"/>
        <v>0.008</v>
      </c>
      <c r="J289" s="116">
        <f>'Insumos Buffet'!D82</f>
        <v>3200</v>
      </c>
      <c r="K289" s="3">
        <f t="shared" si="76"/>
        <v>25.6</v>
      </c>
      <c r="L289" s="3"/>
    </row>
    <row r="290" ht="15.75" customHeight="1">
      <c r="A290" s="2" t="s">
        <v>494</v>
      </c>
      <c r="B290" s="89">
        <v>1.0E-4</v>
      </c>
      <c r="C290" s="89">
        <v>1.0</v>
      </c>
      <c r="D290" s="18">
        <f t="shared" si="73"/>
        <v>0.0001</v>
      </c>
      <c r="E290" s="18">
        <f>B290*A279</f>
        <v>0.0004</v>
      </c>
      <c r="F290" s="18">
        <f t="shared" si="74"/>
        <v>0.0004</v>
      </c>
      <c r="G290" s="142"/>
      <c r="H290" s="18">
        <v>1.0</v>
      </c>
      <c r="I290" s="89">
        <f t="shared" si="75"/>
        <v>0.0004</v>
      </c>
      <c r="J290" s="116">
        <f>'Insumos Buffet'!D70</f>
        <v>145000</v>
      </c>
      <c r="K290" s="3">
        <f t="shared" si="76"/>
        <v>58</v>
      </c>
      <c r="L290" s="3"/>
    </row>
    <row r="291" ht="15.75" customHeight="1">
      <c r="A291" s="31" t="s">
        <v>580</v>
      </c>
      <c r="B291" s="89">
        <v>0.005</v>
      </c>
      <c r="C291" s="89">
        <v>2.0</v>
      </c>
      <c r="D291" s="18">
        <f t="shared" si="73"/>
        <v>0.01</v>
      </c>
      <c r="E291" s="18">
        <f>B291*A279</f>
        <v>0.02</v>
      </c>
      <c r="F291" s="18">
        <f t="shared" si="74"/>
        <v>0.04</v>
      </c>
      <c r="G291" s="142"/>
      <c r="H291" s="18">
        <v>1.0</v>
      </c>
      <c r="I291" s="89">
        <f t="shared" si="75"/>
        <v>0.02</v>
      </c>
      <c r="J291" s="116">
        <f>'Insumos Buffet'!D153</f>
        <v>7000</v>
      </c>
      <c r="K291" s="3">
        <f t="shared" si="76"/>
        <v>140</v>
      </c>
      <c r="L291" s="3"/>
    </row>
    <row r="292" ht="15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/>
      <c r="I292" s="89">
        <f t="shared" si="75"/>
        <v>0</v>
      </c>
      <c r="J292" s="118"/>
      <c r="K292" s="3">
        <f t="shared" si="76"/>
        <v>0</v>
      </c>
      <c r="L292" s="3"/>
    </row>
    <row r="293" ht="15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43">
        <f>F295/A279</f>
        <v>0.2821</v>
      </c>
      <c r="H293" s="18"/>
      <c r="I293" s="89">
        <f t="shared" si="75"/>
        <v>0</v>
      </c>
      <c r="J293" s="3"/>
      <c r="K293" s="3">
        <f t="shared" si="76"/>
        <v>0</v>
      </c>
      <c r="L293" s="3"/>
    </row>
    <row r="294" ht="15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/>
      <c r="I294" s="89">
        <f t="shared" si="75"/>
        <v>0</v>
      </c>
      <c r="J294" s="3"/>
      <c r="K294" s="3">
        <f t="shared" si="76"/>
        <v>0</v>
      </c>
      <c r="L294" s="3"/>
    </row>
    <row r="295" ht="15.75" customHeight="1">
      <c r="A295" s="4" t="s">
        <v>495</v>
      </c>
      <c r="B295" s="97">
        <f>SUM(B281:B294)</f>
        <v>0.2571</v>
      </c>
      <c r="C295" s="96"/>
      <c r="D295" s="97">
        <f t="shared" ref="D295:F295" si="77">SUM(D281:D294)</f>
        <v>0.2821</v>
      </c>
      <c r="E295" s="97">
        <f t="shared" si="77"/>
        <v>1.0284</v>
      </c>
      <c r="F295" s="97">
        <f t="shared" si="77"/>
        <v>1.1284</v>
      </c>
      <c r="G295" s="87"/>
      <c r="H295" s="96"/>
      <c r="I295" s="97">
        <f t="shared" ref="I295:L295" si="78">SUM(I281:I294)</f>
        <v>1.0584</v>
      </c>
      <c r="J295" s="98">
        <f t="shared" si="78"/>
        <v>203864</v>
      </c>
      <c r="K295" s="98">
        <f t="shared" si="78"/>
        <v>3211.408</v>
      </c>
      <c r="L295" s="98">
        <f t="shared" si="78"/>
        <v>0</v>
      </c>
    </row>
    <row r="296" ht="15.75" customHeight="1">
      <c r="A296" s="8"/>
      <c r="B296" s="100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</row>
    <row r="297" ht="15.75" customHeight="1">
      <c r="A297" s="8"/>
      <c r="B297" s="100"/>
      <c r="C297" s="100"/>
      <c r="D297" s="100"/>
      <c r="E297" s="100"/>
      <c r="F297" s="100"/>
      <c r="G297" s="100"/>
      <c r="H297" s="100"/>
      <c r="I297" s="104">
        <f>G293*A279</f>
        <v>1.1284</v>
      </c>
      <c r="J297" s="100"/>
      <c r="K297" s="100"/>
      <c r="L297" s="104"/>
    </row>
    <row r="298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</row>
    <row r="299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 ht="15.75" customHeight="1">
      <c r="A300" s="66" t="s">
        <v>201</v>
      </c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</row>
    <row r="301" ht="15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</row>
    <row r="302" ht="15.75" customHeight="1">
      <c r="A302" s="81">
        <f>'Menu Cíclico'!AZ33</f>
        <v>4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</row>
    <row r="303" ht="15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</row>
    <row r="304" ht="15.75" customHeight="1">
      <c r="A304" s="37" t="s">
        <v>530</v>
      </c>
      <c r="B304" s="89">
        <v>0.12</v>
      </c>
      <c r="C304" s="89">
        <v>1.0</v>
      </c>
      <c r="D304" s="18">
        <f t="shared" ref="D304:D317" si="79">C304*B304</f>
        <v>0.12</v>
      </c>
      <c r="E304" s="18">
        <f>B304*A302</f>
        <v>0.48</v>
      </c>
      <c r="F304" s="18">
        <f t="shared" ref="F304:F317" si="80">E304*C304</f>
        <v>0.48</v>
      </c>
      <c r="G304" s="140">
        <v>0.0</v>
      </c>
      <c r="H304" s="18">
        <v>1.2</v>
      </c>
      <c r="I304" s="89">
        <f t="shared" ref="I304:I317" si="81">H304*E304</f>
        <v>0.576</v>
      </c>
      <c r="J304" s="116">
        <f>'Insumos Buffet'!D98</f>
        <v>1351</v>
      </c>
      <c r="K304" s="3">
        <f t="shared" ref="K304:K317" si="82">J304*I304</f>
        <v>778.176</v>
      </c>
      <c r="L304" s="3"/>
    </row>
    <row r="305" ht="15.75" customHeight="1">
      <c r="A305" s="31" t="s">
        <v>557</v>
      </c>
      <c r="B305" s="89">
        <v>0.09</v>
      </c>
      <c r="C305" s="89">
        <v>1.0</v>
      </c>
      <c r="D305" s="18">
        <f t="shared" si="79"/>
        <v>0.09</v>
      </c>
      <c r="E305" s="18">
        <f>B305*A302</f>
        <v>0.36</v>
      </c>
      <c r="F305" s="18">
        <f t="shared" si="80"/>
        <v>0.36</v>
      </c>
      <c r="G305" s="87"/>
      <c r="H305" s="18">
        <v>1.0</v>
      </c>
      <c r="I305" s="89">
        <f t="shared" si="81"/>
        <v>0.36</v>
      </c>
      <c r="J305" s="116"/>
      <c r="K305" s="3">
        <f t="shared" si="82"/>
        <v>0</v>
      </c>
      <c r="L305" s="3"/>
    </row>
    <row r="306" ht="15.75" customHeight="1">
      <c r="A306" s="31" t="s">
        <v>504</v>
      </c>
      <c r="B306" s="18">
        <v>0.01</v>
      </c>
      <c r="C306" s="18">
        <v>1.0</v>
      </c>
      <c r="D306" s="18">
        <f t="shared" si="79"/>
        <v>0.01</v>
      </c>
      <c r="E306" s="18">
        <f>B306*A302</f>
        <v>0.04</v>
      </c>
      <c r="F306" s="18">
        <f t="shared" si="80"/>
        <v>0.04</v>
      </c>
      <c r="G306" s="148" t="s">
        <v>527</v>
      </c>
      <c r="H306" s="18">
        <v>1.0</v>
      </c>
      <c r="I306" s="89">
        <f t="shared" si="81"/>
        <v>0.04</v>
      </c>
      <c r="J306" s="116">
        <f>'Insumos Buffet'!D74</f>
        <v>28900</v>
      </c>
      <c r="K306" s="3">
        <f t="shared" si="82"/>
        <v>1156</v>
      </c>
      <c r="L306" s="3"/>
    </row>
    <row r="307" ht="15.75" customHeight="1">
      <c r="A307" s="31" t="s">
        <v>387</v>
      </c>
      <c r="B307" s="18">
        <v>0.01</v>
      </c>
      <c r="C307" s="18">
        <v>1.0</v>
      </c>
      <c r="D307" s="18">
        <f t="shared" si="79"/>
        <v>0.01</v>
      </c>
      <c r="E307" s="18">
        <f>B307*A302</f>
        <v>0.04</v>
      </c>
      <c r="F307" s="18">
        <f t="shared" si="80"/>
        <v>0.04</v>
      </c>
      <c r="G307" s="142"/>
      <c r="H307" s="18">
        <v>1.0</v>
      </c>
      <c r="I307" s="89">
        <f t="shared" si="81"/>
        <v>0.04</v>
      </c>
      <c r="J307" s="116">
        <f>'Insumos Buffet'!D29</f>
        <v>7700</v>
      </c>
      <c r="K307" s="3">
        <f t="shared" si="82"/>
        <v>308</v>
      </c>
      <c r="L307" s="3"/>
    </row>
    <row r="308" ht="15.75" customHeight="1">
      <c r="A308" s="31" t="s">
        <v>428</v>
      </c>
      <c r="B308" s="18">
        <v>0.01</v>
      </c>
      <c r="C308" s="18">
        <v>1.0</v>
      </c>
      <c r="D308" s="18">
        <f t="shared" si="79"/>
        <v>0.01</v>
      </c>
      <c r="E308" s="18">
        <f>B308*A302</f>
        <v>0.04</v>
      </c>
      <c r="F308" s="18">
        <f t="shared" si="80"/>
        <v>0.04</v>
      </c>
      <c r="G308" s="142"/>
      <c r="H308" s="18">
        <v>1.0</v>
      </c>
      <c r="I308" s="89">
        <f t="shared" si="81"/>
        <v>0.04</v>
      </c>
      <c r="J308" s="116">
        <f>'Insumos Buffet'!D45</f>
        <v>2600</v>
      </c>
      <c r="K308" s="3">
        <f t="shared" si="82"/>
        <v>104</v>
      </c>
      <c r="L308" s="3"/>
    </row>
    <row r="309" ht="15.75" customHeight="1">
      <c r="A309" s="31" t="s">
        <v>345</v>
      </c>
      <c r="B309" s="18">
        <v>0.01</v>
      </c>
      <c r="C309" s="18">
        <v>1.0</v>
      </c>
      <c r="D309" s="18">
        <f t="shared" si="79"/>
        <v>0.01</v>
      </c>
      <c r="E309" s="18">
        <f>B309*A302</f>
        <v>0.04</v>
      </c>
      <c r="F309" s="18">
        <f t="shared" si="80"/>
        <v>0.04</v>
      </c>
      <c r="G309" s="87"/>
      <c r="H309" s="18">
        <v>1.175</v>
      </c>
      <c r="I309" s="89">
        <f t="shared" si="81"/>
        <v>0.047</v>
      </c>
      <c r="J309" s="116">
        <f>'Insumos Buffet'!D21</f>
        <v>2990</v>
      </c>
      <c r="K309" s="3">
        <f t="shared" si="82"/>
        <v>140.53</v>
      </c>
      <c r="L309" s="3"/>
    </row>
    <row r="310" ht="15.75" customHeight="1">
      <c r="A310" s="31" t="s">
        <v>505</v>
      </c>
      <c r="B310" s="18">
        <v>0.002</v>
      </c>
      <c r="C310" s="18">
        <v>1.0</v>
      </c>
      <c r="D310" s="18">
        <f t="shared" si="79"/>
        <v>0.002</v>
      </c>
      <c r="E310" s="18">
        <f>B310*A302</f>
        <v>0.008</v>
      </c>
      <c r="F310" s="18">
        <f t="shared" si="80"/>
        <v>0.008</v>
      </c>
      <c r="G310" s="59"/>
      <c r="H310" s="18">
        <v>1.0</v>
      </c>
      <c r="I310" s="89">
        <f t="shared" si="81"/>
        <v>0.008</v>
      </c>
      <c r="J310" s="116">
        <f>'Insumos Buffet'!D82</f>
        <v>3200</v>
      </c>
      <c r="K310" s="3">
        <f t="shared" si="82"/>
        <v>25.6</v>
      </c>
      <c r="L310" s="3"/>
    </row>
    <row r="311" ht="15.75" customHeight="1">
      <c r="A311" s="169" t="s">
        <v>494</v>
      </c>
      <c r="B311" s="89">
        <v>1.0E-4</v>
      </c>
      <c r="C311" s="89">
        <v>1.0</v>
      </c>
      <c r="D311" s="18">
        <f t="shared" si="79"/>
        <v>0.0001</v>
      </c>
      <c r="E311" s="18">
        <f>B311*A302</f>
        <v>0.0004</v>
      </c>
      <c r="F311" s="18">
        <f t="shared" si="80"/>
        <v>0.0004</v>
      </c>
      <c r="G311" s="148" t="s">
        <v>528</v>
      </c>
      <c r="H311" s="18">
        <v>1.0</v>
      </c>
      <c r="I311" s="89">
        <f t="shared" si="81"/>
        <v>0.0004</v>
      </c>
      <c r="J311" s="116">
        <f>'Insumos Buffet'!D70</f>
        <v>145000</v>
      </c>
      <c r="K311" s="3">
        <f t="shared" si="82"/>
        <v>58</v>
      </c>
      <c r="L311" s="3"/>
    </row>
    <row r="312" ht="15.75" customHeight="1">
      <c r="A312" s="31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</row>
    <row r="313" ht="15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</row>
    <row r="314" ht="15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/>
      <c r="I314" s="89">
        <f t="shared" si="81"/>
        <v>0</v>
      </c>
      <c r="J314" s="116"/>
      <c r="K314" s="3">
        <f t="shared" si="82"/>
        <v>0</v>
      </c>
      <c r="L314" s="3"/>
    </row>
    <row r="315" ht="15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/>
      <c r="I315" s="89">
        <f t="shared" si="81"/>
        <v>0</v>
      </c>
      <c r="J315" s="118"/>
      <c r="K315" s="3">
        <f t="shared" si="82"/>
        <v>0</v>
      </c>
      <c r="L315" s="3"/>
    </row>
    <row r="316" ht="15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43">
        <f>F318/A302</f>
        <v>0.2521</v>
      </c>
      <c r="H316" s="18"/>
      <c r="I316" s="89">
        <f t="shared" si="81"/>
        <v>0</v>
      </c>
      <c r="J316" s="3"/>
      <c r="K316" s="3">
        <f t="shared" si="82"/>
        <v>0</v>
      </c>
      <c r="L316" s="3"/>
    </row>
    <row r="317" ht="15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/>
      <c r="I317" s="89">
        <f t="shared" si="81"/>
        <v>0</v>
      </c>
      <c r="J317" s="3"/>
      <c r="K317" s="3">
        <f t="shared" si="82"/>
        <v>0</v>
      </c>
      <c r="L317" s="3"/>
    </row>
    <row r="318" ht="15.75" customHeight="1">
      <c r="A318" s="4" t="s">
        <v>495</v>
      </c>
      <c r="B318" s="97">
        <f>SUM(B304:B317)</f>
        <v>0.2521</v>
      </c>
      <c r="C318" s="96"/>
      <c r="D318" s="97">
        <f t="shared" ref="D318:F318" si="83">SUM(D304:D317)</f>
        <v>0.2521</v>
      </c>
      <c r="E318" s="97">
        <f t="shared" si="83"/>
        <v>1.0084</v>
      </c>
      <c r="F318" s="97">
        <f t="shared" si="83"/>
        <v>1.0084</v>
      </c>
      <c r="G318" s="87"/>
      <c r="H318" s="96"/>
      <c r="I318" s="97">
        <f t="shared" ref="I318:L318" si="84">SUM(I304:I317)</f>
        <v>1.1114</v>
      </c>
      <c r="J318" s="98">
        <f t="shared" si="84"/>
        <v>191741</v>
      </c>
      <c r="K318" s="98">
        <f t="shared" si="84"/>
        <v>2570.306</v>
      </c>
      <c r="L318" s="98">
        <f t="shared" si="84"/>
        <v>0</v>
      </c>
    </row>
    <row r="319" ht="15.75" customHeight="1">
      <c r="A319" s="8"/>
      <c r="B319" s="100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</row>
    <row r="320" ht="15.75" customHeight="1">
      <c r="A320" s="8"/>
      <c r="B320" s="100"/>
      <c r="C320" s="100"/>
      <c r="D320" s="100"/>
      <c r="E320" s="100"/>
      <c r="F320" s="100"/>
      <c r="G320" s="100"/>
      <c r="H320" s="100"/>
      <c r="I320" s="104">
        <f>G316*A302</f>
        <v>1.0084</v>
      </c>
      <c r="J320" s="100"/>
      <c r="K320" s="100"/>
      <c r="L320" s="104"/>
    </row>
    <row r="321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</row>
    <row r="322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</row>
    <row r="323" ht="15.75" customHeight="1">
      <c r="A323" s="66" t="s">
        <v>249</v>
      </c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</row>
    <row r="324" ht="15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</row>
    <row r="325" ht="15.75" customHeight="1">
      <c r="A325" s="81">
        <f>'Menu Cíclico'!AR33</f>
        <v>4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</row>
    <row r="326" ht="15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</row>
    <row r="327" ht="15.75" customHeight="1">
      <c r="A327" s="37" t="s">
        <v>583</v>
      </c>
      <c r="B327" s="89">
        <v>0.05</v>
      </c>
      <c r="C327" s="89">
        <v>1.5</v>
      </c>
      <c r="D327" s="18">
        <f t="shared" ref="D327:D340" si="85">C327*B327</f>
        <v>0.075</v>
      </c>
      <c r="E327" s="18">
        <f>B327*A325</f>
        <v>0.2</v>
      </c>
      <c r="F327" s="18">
        <f t="shared" ref="F327:F340" si="86">E327*C327</f>
        <v>0.3</v>
      </c>
      <c r="G327" s="140">
        <v>0.0</v>
      </c>
      <c r="H327" s="18">
        <v>1.0</v>
      </c>
      <c r="I327" s="89">
        <f t="shared" ref="I327:I335" si="87">H327*E327</f>
        <v>0.2</v>
      </c>
      <c r="J327" s="116">
        <f>'Insumos Buffet'!D156</f>
        <v>14400</v>
      </c>
      <c r="K327" s="3">
        <f t="shared" ref="K327:K340" si="88">J327*I327</f>
        <v>2880</v>
      </c>
      <c r="L327" s="3"/>
    </row>
    <row r="328" ht="15.75" customHeight="1">
      <c r="A328" s="31" t="s">
        <v>530</v>
      </c>
      <c r="B328" s="89">
        <v>0.03</v>
      </c>
      <c r="C328" s="89">
        <v>1.0</v>
      </c>
      <c r="D328" s="18">
        <f t="shared" si="85"/>
        <v>0.03</v>
      </c>
      <c r="E328" s="18">
        <f>B328*A325</f>
        <v>0.12</v>
      </c>
      <c r="F328" s="18">
        <f t="shared" si="86"/>
        <v>0.12</v>
      </c>
      <c r="G328" s="87"/>
      <c r="H328" s="18">
        <v>1.2</v>
      </c>
      <c r="I328" s="89">
        <f t="shared" si="87"/>
        <v>0.144</v>
      </c>
      <c r="J328" s="116">
        <f>'Insumos Buffet'!D98</f>
        <v>1351</v>
      </c>
      <c r="K328" s="3">
        <f t="shared" si="88"/>
        <v>194.544</v>
      </c>
      <c r="L328" s="3"/>
    </row>
    <row r="329" ht="15.75" customHeight="1">
      <c r="A329" s="31" t="s">
        <v>557</v>
      </c>
      <c r="B329" s="18">
        <v>0.15</v>
      </c>
      <c r="C329" s="18">
        <v>1.0</v>
      </c>
      <c r="D329" s="18">
        <f t="shared" si="85"/>
        <v>0.15</v>
      </c>
      <c r="E329" s="18">
        <f>B329*A325</f>
        <v>0.6</v>
      </c>
      <c r="F329" s="18">
        <f t="shared" si="86"/>
        <v>0.6</v>
      </c>
      <c r="G329" s="148" t="s">
        <v>527</v>
      </c>
      <c r="H329" s="18">
        <v>1.0</v>
      </c>
      <c r="I329" s="89">
        <f t="shared" si="87"/>
        <v>0.6</v>
      </c>
      <c r="J329" s="116"/>
      <c r="K329" s="3">
        <f t="shared" si="88"/>
        <v>0</v>
      </c>
      <c r="L329" s="3"/>
    </row>
    <row r="330" ht="15.75" customHeight="1">
      <c r="A330" s="31" t="s">
        <v>387</v>
      </c>
      <c r="B330" s="18">
        <v>0.01</v>
      </c>
      <c r="C330" s="18">
        <v>1.0</v>
      </c>
      <c r="D330" s="18">
        <f t="shared" si="85"/>
        <v>0.01</v>
      </c>
      <c r="E330" s="18">
        <f>B330*A325</f>
        <v>0.04</v>
      </c>
      <c r="F330" s="18">
        <f t="shared" si="86"/>
        <v>0.04</v>
      </c>
      <c r="G330" s="142"/>
      <c r="H330" s="18">
        <v>1.0</v>
      </c>
      <c r="I330" s="89">
        <f t="shared" si="87"/>
        <v>0.04</v>
      </c>
      <c r="J330" s="116">
        <f>'Insumos Buffet'!D29</f>
        <v>7700</v>
      </c>
      <c r="K330" s="3">
        <f t="shared" si="88"/>
        <v>308</v>
      </c>
      <c r="L330" s="3"/>
    </row>
    <row r="331" ht="15.75" customHeight="1">
      <c r="A331" s="31" t="s">
        <v>428</v>
      </c>
      <c r="B331" s="18">
        <v>0.02</v>
      </c>
      <c r="C331" s="18">
        <v>1.0</v>
      </c>
      <c r="D331" s="18">
        <f t="shared" si="85"/>
        <v>0.02</v>
      </c>
      <c r="E331" s="18">
        <f>B331*A325</f>
        <v>0.08</v>
      </c>
      <c r="F331" s="18">
        <f t="shared" si="86"/>
        <v>0.08</v>
      </c>
      <c r="G331" s="142"/>
      <c r="H331" s="18">
        <v>1.0</v>
      </c>
      <c r="I331" s="89">
        <f t="shared" si="87"/>
        <v>0.08</v>
      </c>
      <c r="J331" s="116">
        <f>'Insumos Buffet'!D45</f>
        <v>2600</v>
      </c>
      <c r="K331" s="3">
        <f t="shared" si="88"/>
        <v>208</v>
      </c>
      <c r="L331" s="3"/>
    </row>
    <row r="332" ht="15.75" customHeight="1">
      <c r="A332" s="31" t="s">
        <v>504</v>
      </c>
      <c r="B332" s="18">
        <v>0.005</v>
      </c>
      <c r="C332" s="18">
        <v>1.0</v>
      </c>
      <c r="D332" s="18">
        <f t="shared" si="85"/>
        <v>0.005</v>
      </c>
      <c r="E332" s="18">
        <f>B332*A325</f>
        <v>0.02</v>
      </c>
      <c r="F332" s="18">
        <f t="shared" si="86"/>
        <v>0.02</v>
      </c>
      <c r="G332" s="87"/>
      <c r="H332" s="18">
        <v>1.0</v>
      </c>
      <c r="I332" s="89">
        <f t="shared" si="87"/>
        <v>0.02</v>
      </c>
      <c r="J332" s="116">
        <f>'Insumos Buffet'!D74</f>
        <v>28900</v>
      </c>
      <c r="K332" s="3">
        <f t="shared" si="88"/>
        <v>578</v>
      </c>
      <c r="L332" s="3"/>
    </row>
    <row r="333" ht="15.75" customHeight="1">
      <c r="A333" s="31" t="s">
        <v>368</v>
      </c>
      <c r="B333" s="18">
        <v>1.0E-4</v>
      </c>
      <c r="C333" s="18">
        <v>1.0</v>
      </c>
      <c r="D333" s="18">
        <f t="shared" si="85"/>
        <v>0.0001</v>
      </c>
      <c r="E333" s="18">
        <f>B333*A325</f>
        <v>0.0004</v>
      </c>
      <c r="F333" s="18">
        <f t="shared" si="86"/>
        <v>0.0004</v>
      </c>
      <c r="G333" s="59"/>
      <c r="H333" s="18">
        <v>1.0</v>
      </c>
      <c r="I333" s="89">
        <f t="shared" si="87"/>
        <v>0.0004</v>
      </c>
      <c r="J333" s="116">
        <f>'Insumos Buffet'!D22</f>
        <v>9024</v>
      </c>
      <c r="K333" s="3">
        <f t="shared" si="88"/>
        <v>3.6096</v>
      </c>
      <c r="L333" s="3"/>
    </row>
    <row r="334" ht="15.75" customHeight="1">
      <c r="A334" s="31" t="s">
        <v>345</v>
      </c>
      <c r="B334" s="89">
        <v>0.001</v>
      </c>
      <c r="C334" s="89">
        <v>1.0</v>
      </c>
      <c r="D334" s="18">
        <f t="shared" si="85"/>
        <v>0.001</v>
      </c>
      <c r="E334" s="18">
        <f>B334*A325</f>
        <v>0.004</v>
      </c>
      <c r="F334" s="18">
        <f t="shared" si="86"/>
        <v>0.004</v>
      </c>
      <c r="G334" s="148" t="s">
        <v>528</v>
      </c>
      <c r="H334" s="18">
        <v>1.0</v>
      </c>
      <c r="I334" s="89">
        <f t="shared" si="87"/>
        <v>0.004</v>
      </c>
      <c r="J334" s="116">
        <f>'Insumos Buffet'!D21</f>
        <v>2990</v>
      </c>
      <c r="K334" s="3">
        <f t="shared" si="88"/>
        <v>11.96</v>
      </c>
      <c r="L334" s="3"/>
    </row>
    <row r="335" ht="15.75" customHeight="1">
      <c r="A335" s="31" t="s">
        <v>47</v>
      </c>
      <c r="B335" s="89">
        <v>0.005</v>
      </c>
      <c r="C335" s="89">
        <v>1.0</v>
      </c>
      <c r="D335" s="18">
        <f t="shared" si="85"/>
        <v>0.005</v>
      </c>
      <c r="E335" s="18">
        <f>B335*A325</f>
        <v>0.02</v>
      </c>
      <c r="F335" s="18">
        <f t="shared" si="86"/>
        <v>0.02</v>
      </c>
      <c r="G335" s="142"/>
      <c r="H335" s="18">
        <v>1.0</v>
      </c>
      <c r="I335" s="89">
        <f t="shared" si="87"/>
        <v>0.02</v>
      </c>
      <c r="J335" s="116">
        <f>'Insumos Buffet'!D2</f>
        <v>6820</v>
      </c>
      <c r="K335" s="3">
        <f t="shared" si="88"/>
        <v>136.4</v>
      </c>
      <c r="L335" s="3"/>
    </row>
    <row r="336" ht="15.75" customHeight="1">
      <c r="A336" s="3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/>
      <c r="I336" s="89"/>
      <c r="J336" s="116"/>
      <c r="K336" s="3">
        <f t="shared" si="88"/>
        <v>0</v>
      </c>
      <c r="L336" s="3"/>
    </row>
    <row r="337" ht="15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/>
      <c r="I337" s="89">
        <f t="shared" ref="I337:I340" si="89">H337*E337</f>
        <v>0</v>
      </c>
      <c r="J337" s="116"/>
      <c r="K337" s="3">
        <f t="shared" si="88"/>
        <v>0</v>
      </c>
      <c r="L337" s="3"/>
    </row>
    <row r="338" ht="15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/>
      <c r="I338" s="89">
        <f t="shared" si="89"/>
        <v>0</v>
      </c>
      <c r="J338" s="118"/>
      <c r="K338" s="3">
        <f t="shared" si="88"/>
        <v>0</v>
      </c>
      <c r="L338" s="3"/>
    </row>
    <row r="339" ht="15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43">
        <f>F341/A325</f>
        <v>0.2961</v>
      </c>
      <c r="H339" s="18"/>
      <c r="I339" s="89">
        <f t="shared" si="89"/>
        <v>0</v>
      </c>
      <c r="J339" s="3"/>
      <c r="K339" s="3">
        <f t="shared" si="88"/>
        <v>0</v>
      </c>
      <c r="L339" s="3"/>
    </row>
    <row r="340" ht="15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/>
      <c r="I340" s="89">
        <f t="shared" si="89"/>
        <v>0</v>
      </c>
      <c r="J340" s="3"/>
      <c r="K340" s="3">
        <f t="shared" si="88"/>
        <v>0</v>
      </c>
      <c r="L340" s="3"/>
    </row>
    <row r="341" ht="15.75" customHeight="1">
      <c r="A341" s="4" t="s">
        <v>495</v>
      </c>
      <c r="B341" s="97">
        <f>SUM(B327:B340)</f>
        <v>0.2711</v>
      </c>
      <c r="C341" s="96"/>
      <c r="D341" s="97">
        <f t="shared" ref="D341:F341" si="90">SUM(D327:D340)</f>
        <v>0.2961</v>
      </c>
      <c r="E341" s="97">
        <f t="shared" si="90"/>
        <v>1.0844</v>
      </c>
      <c r="F341" s="97">
        <f t="shared" si="90"/>
        <v>1.1844</v>
      </c>
      <c r="G341" s="87"/>
      <c r="H341" s="96"/>
      <c r="I341" s="97">
        <f t="shared" ref="I341:L341" si="91">SUM(I327:I340)</f>
        <v>1.1084</v>
      </c>
      <c r="J341" s="98">
        <f t="shared" si="91"/>
        <v>73785</v>
      </c>
      <c r="K341" s="98">
        <f t="shared" si="91"/>
        <v>4320.5136</v>
      </c>
      <c r="L341" s="98">
        <f t="shared" si="91"/>
        <v>0</v>
      </c>
    </row>
    <row r="342" ht="15.75" customHeight="1">
      <c r="A342" s="8"/>
      <c r="B342" s="100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</row>
    <row r="343" ht="15.75" customHeight="1">
      <c r="A343" s="8"/>
      <c r="B343" s="100"/>
      <c r="C343" s="100"/>
      <c r="D343" s="100"/>
      <c r="E343" s="100"/>
      <c r="F343" s="100"/>
      <c r="G343" s="100"/>
      <c r="H343" s="100"/>
      <c r="I343" s="104">
        <f>G339*A325</f>
        <v>1.1844</v>
      </c>
      <c r="J343" s="100"/>
      <c r="K343" s="100"/>
      <c r="L343" s="104"/>
    </row>
    <row r="344" ht="15.75" customHeight="1">
      <c r="A344" s="8"/>
      <c r="B344" s="100"/>
      <c r="C344" s="100"/>
      <c r="D344" s="100"/>
      <c r="E344" s="100"/>
      <c r="F344" s="100"/>
      <c r="G344" s="100"/>
      <c r="H344" s="100"/>
      <c r="I344" s="107"/>
      <c r="J344" s="100"/>
      <c r="K344" s="100"/>
      <c r="L344" s="107"/>
    </row>
    <row r="345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</row>
    <row r="346" ht="15.75" customHeight="1">
      <c r="A346" s="66" t="s">
        <v>239</v>
      </c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</row>
    <row r="347" ht="15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</row>
    <row r="348" ht="15.75" customHeight="1">
      <c r="A348" s="81">
        <f>'Menu Cíclico'!AB33</f>
        <v>4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47" t="s">
        <v>488</v>
      </c>
      <c r="K348" s="85" t="s">
        <v>489</v>
      </c>
      <c r="L348" s="85" t="s">
        <v>490</v>
      </c>
    </row>
    <row r="349" ht="15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</row>
    <row r="350" ht="15.75" customHeight="1">
      <c r="A350" s="61" t="s">
        <v>47</v>
      </c>
      <c r="B350" s="89">
        <v>0.005</v>
      </c>
      <c r="C350" s="89">
        <v>1.0</v>
      </c>
      <c r="D350" s="18">
        <f t="shared" ref="D350:D368" si="92">C350*B350</f>
        <v>0.005</v>
      </c>
      <c r="E350" s="18">
        <f>B350*A348</f>
        <v>0.02</v>
      </c>
      <c r="F350" s="18">
        <f t="shared" ref="F350:F368" si="93">E350*C350</f>
        <v>0.02</v>
      </c>
      <c r="G350" s="140">
        <v>0.0</v>
      </c>
      <c r="H350" s="159">
        <v>1.0</v>
      </c>
      <c r="I350" s="89">
        <f t="shared" ref="I350:I368" si="94">H350*E350</f>
        <v>0.02</v>
      </c>
      <c r="J350" s="116">
        <f>'Insumos Buffet'!D2</f>
        <v>6820</v>
      </c>
      <c r="K350" s="3">
        <f t="shared" ref="K350:K368" si="95">J350*I350</f>
        <v>136.4</v>
      </c>
      <c r="L350" s="3"/>
    </row>
    <row r="351" ht="15.75" customHeight="1">
      <c r="A351" s="61" t="s">
        <v>345</v>
      </c>
      <c r="B351" s="89">
        <v>0.01</v>
      </c>
      <c r="C351" s="89">
        <v>1.0</v>
      </c>
      <c r="D351" s="18">
        <f t="shared" si="92"/>
        <v>0.01</v>
      </c>
      <c r="E351" s="18">
        <f>B351*A348</f>
        <v>0.04</v>
      </c>
      <c r="F351" s="18">
        <f t="shared" si="93"/>
        <v>0.04</v>
      </c>
      <c r="G351" s="87"/>
      <c r="H351" s="159">
        <v>1.275</v>
      </c>
      <c r="I351" s="89">
        <f t="shared" si="94"/>
        <v>0.051</v>
      </c>
      <c r="J351" s="116">
        <f>'Insumos Buffet'!D21</f>
        <v>2990</v>
      </c>
      <c r="K351" s="3">
        <f t="shared" si="95"/>
        <v>152.49</v>
      </c>
      <c r="L351" s="3"/>
    </row>
    <row r="352" ht="15.75" customHeight="1">
      <c r="A352" s="61" t="s">
        <v>147</v>
      </c>
      <c r="B352" s="18">
        <v>1.0E-4</v>
      </c>
      <c r="C352" s="18">
        <v>1.0</v>
      </c>
      <c r="D352" s="18">
        <f t="shared" si="92"/>
        <v>0.0001</v>
      </c>
      <c r="E352" s="18">
        <f>B352*A348</f>
        <v>0.0004</v>
      </c>
      <c r="F352" s="18">
        <f t="shared" si="93"/>
        <v>0.0004</v>
      </c>
      <c r="G352" s="148" t="s">
        <v>527</v>
      </c>
      <c r="H352" s="159">
        <v>1.275</v>
      </c>
      <c r="I352" s="89">
        <f t="shared" si="94"/>
        <v>0.00051</v>
      </c>
      <c r="J352" s="116">
        <f>'Insumos Buffet'!D6</f>
        <v>16490</v>
      </c>
      <c r="K352" s="3">
        <f t="shared" si="95"/>
        <v>8.4099</v>
      </c>
      <c r="L352" s="3"/>
    </row>
    <row r="353" ht="15.75" customHeight="1">
      <c r="A353" s="61" t="s">
        <v>581</v>
      </c>
      <c r="B353" s="18">
        <v>0.07</v>
      </c>
      <c r="C353" s="18">
        <v>0.8</v>
      </c>
      <c r="D353" s="18">
        <f t="shared" si="92"/>
        <v>0.056</v>
      </c>
      <c r="E353" s="18">
        <f>B353*A348</f>
        <v>0.28</v>
      </c>
      <c r="F353" s="18">
        <f t="shared" si="93"/>
        <v>0.224</v>
      </c>
      <c r="G353" s="142"/>
      <c r="H353" s="159">
        <v>1.1</v>
      </c>
      <c r="I353" s="89">
        <f t="shared" si="94"/>
        <v>0.308</v>
      </c>
      <c r="J353" s="116">
        <f>'Insumos Buffet'!D154</f>
        <v>21990</v>
      </c>
      <c r="K353" s="3">
        <f t="shared" si="95"/>
        <v>6772.92</v>
      </c>
      <c r="L353" s="3"/>
    </row>
    <row r="354" ht="15.75" customHeight="1">
      <c r="A354" s="183" t="s">
        <v>542</v>
      </c>
      <c r="B354" s="18">
        <v>1.0E-4</v>
      </c>
      <c r="C354" s="18">
        <v>1.0</v>
      </c>
      <c r="D354" s="18">
        <f t="shared" si="92"/>
        <v>0.0001</v>
      </c>
      <c r="E354" s="18">
        <f>B354*A348</f>
        <v>0.0004</v>
      </c>
      <c r="F354" s="18">
        <f t="shared" si="93"/>
        <v>0.0004</v>
      </c>
      <c r="G354" s="142"/>
      <c r="H354" s="159">
        <v>1.0</v>
      </c>
      <c r="I354" s="89">
        <f t="shared" si="94"/>
        <v>0.0004</v>
      </c>
      <c r="J354" s="116">
        <f>'Insumos Buffet'!D108</f>
        <v>40000</v>
      </c>
      <c r="K354" s="3">
        <f t="shared" si="95"/>
        <v>16</v>
      </c>
      <c r="L354" s="3"/>
    </row>
    <row r="355" ht="15.75" customHeight="1">
      <c r="A355" s="61" t="s">
        <v>476</v>
      </c>
      <c r="B355" s="18">
        <v>1.0E-4</v>
      </c>
      <c r="C355" s="18">
        <v>1.0</v>
      </c>
      <c r="D355" s="18">
        <f t="shared" si="92"/>
        <v>0.0001</v>
      </c>
      <c r="E355" s="18">
        <f>B355*A348</f>
        <v>0.0004</v>
      </c>
      <c r="F355" s="18">
        <f t="shared" si="93"/>
        <v>0.0004</v>
      </c>
      <c r="G355" s="87"/>
      <c r="H355" s="159">
        <v>1.0</v>
      </c>
      <c r="I355" s="89">
        <f t="shared" si="94"/>
        <v>0.0004</v>
      </c>
      <c r="J355" s="116">
        <f>'Insumos Buffet'!D68</f>
        <v>48684</v>
      </c>
      <c r="K355" s="3">
        <f t="shared" si="95"/>
        <v>19.4736</v>
      </c>
      <c r="L355" s="3"/>
    </row>
    <row r="356" ht="15.75" customHeight="1">
      <c r="A356" s="61" t="s">
        <v>427</v>
      </c>
      <c r="B356" s="89">
        <v>1.0E-4</v>
      </c>
      <c r="C356" s="18">
        <v>1.0</v>
      </c>
      <c r="D356" s="18">
        <f t="shared" si="92"/>
        <v>0.0001</v>
      </c>
      <c r="E356" s="18">
        <f>B356*A348</f>
        <v>0.0004</v>
      </c>
      <c r="F356" s="18">
        <f t="shared" si="93"/>
        <v>0.0004</v>
      </c>
      <c r="G356" s="59"/>
      <c r="H356" s="159">
        <v>1.0</v>
      </c>
      <c r="I356" s="89">
        <f t="shared" si="94"/>
        <v>0.0004</v>
      </c>
      <c r="J356" s="116">
        <f>'Insumos Buffet'!D44</f>
        <v>50000</v>
      </c>
      <c r="K356" s="3">
        <f t="shared" si="95"/>
        <v>20</v>
      </c>
      <c r="L356" s="3"/>
    </row>
    <row r="357" ht="15.75" customHeight="1">
      <c r="A357" s="61" t="s">
        <v>459</v>
      </c>
      <c r="B357" s="89">
        <v>0.01</v>
      </c>
      <c r="C357" s="89">
        <v>1.0</v>
      </c>
      <c r="D357" s="18">
        <f t="shared" si="92"/>
        <v>0.01</v>
      </c>
      <c r="E357" s="18">
        <f>B357*A348</f>
        <v>0.04</v>
      </c>
      <c r="F357" s="18">
        <f t="shared" si="93"/>
        <v>0.04</v>
      </c>
      <c r="G357" s="148" t="s">
        <v>528</v>
      </c>
      <c r="H357" s="159">
        <v>1.275</v>
      </c>
      <c r="I357" s="89">
        <f t="shared" si="94"/>
        <v>0.051</v>
      </c>
      <c r="J357" s="116">
        <f>'Insumos Buffet'!D96</f>
        <v>2328</v>
      </c>
      <c r="K357" s="3">
        <f t="shared" si="95"/>
        <v>118.728</v>
      </c>
      <c r="L357" s="3"/>
    </row>
    <row r="358" ht="15.75" customHeight="1">
      <c r="A358" s="61" t="s">
        <v>702</v>
      </c>
      <c r="B358" s="89">
        <v>0.01</v>
      </c>
      <c r="C358" s="89">
        <v>1.0</v>
      </c>
      <c r="D358" s="18">
        <f t="shared" si="92"/>
        <v>0.01</v>
      </c>
      <c r="E358" s="18">
        <f>B358*A348</f>
        <v>0.04</v>
      </c>
      <c r="F358" s="18">
        <f t="shared" si="93"/>
        <v>0.04</v>
      </c>
      <c r="G358" s="142"/>
      <c r="H358" s="159">
        <v>1.225</v>
      </c>
      <c r="I358" s="89">
        <f t="shared" si="94"/>
        <v>0.049</v>
      </c>
      <c r="J358" s="116">
        <f>'Insumos Buffet'!D90</f>
        <v>4190</v>
      </c>
      <c r="K358" s="3">
        <f t="shared" si="95"/>
        <v>205.31</v>
      </c>
      <c r="L358" s="3"/>
    </row>
    <row r="359" ht="15.75" customHeight="1">
      <c r="A359" s="61" t="s">
        <v>450</v>
      </c>
      <c r="B359" s="89">
        <v>0.02</v>
      </c>
      <c r="C359" s="127">
        <v>1.0</v>
      </c>
      <c r="D359" s="18">
        <f t="shared" si="92"/>
        <v>0.02</v>
      </c>
      <c r="E359" s="18">
        <f>B359*A348</f>
        <v>0.08</v>
      </c>
      <c r="F359" s="18">
        <f t="shared" si="93"/>
        <v>0.08</v>
      </c>
      <c r="G359" s="142"/>
      <c r="H359" s="159">
        <v>1.225</v>
      </c>
      <c r="I359" s="89">
        <f t="shared" si="94"/>
        <v>0.098</v>
      </c>
      <c r="J359" s="116">
        <f>'Insumos Buffet'!D62</f>
        <v>3756</v>
      </c>
      <c r="K359" s="3">
        <f t="shared" si="95"/>
        <v>368.088</v>
      </c>
      <c r="L359" s="3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 ht="15.75" customHeight="1">
      <c r="A360" s="61" t="s">
        <v>288</v>
      </c>
      <c r="B360" s="89">
        <v>0.02</v>
      </c>
      <c r="C360" s="89">
        <v>1.0</v>
      </c>
      <c r="D360" s="18">
        <f t="shared" si="92"/>
        <v>0.02</v>
      </c>
      <c r="E360" s="18">
        <f>B360*A348</f>
        <v>0.08</v>
      </c>
      <c r="F360" s="18">
        <f t="shared" si="93"/>
        <v>0.08</v>
      </c>
      <c r="G360" s="142"/>
      <c r="H360" s="227">
        <v>1.225</v>
      </c>
      <c r="I360" s="89">
        <f t="shared" si="94"/>
        <v>0.098</v>
      </c>
      <c r="J360" s="116">
        <f>'Insumos Buffet'!D13</f>
        <v>2790</v>
      </c>
      <c r="K360" s="3">
        <f t="shared" si="95"/>
        <v>273.42</v>
      </c>
      <c r="L360" s="3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 ht="15.75" customHeight="1">
      <c r="A361" s="61" t="s">
        <v>530</v>
      </c>
      <c r="B361" s="89">
        <v>0.02</v>
      </c>
      <c r="C361" s="89">
        <v>1.0</v>
      </c>
      <c r="D361" s="18">
        <f t="shared" si="92"/>
        <v>0.02</v>
      </c>
      <c r="E361" s="18">
        <f>B361*A348</f>
        <v>0.08</v>
      </c>
      <c r="F361" s="18">
        <f t="shared" si="93"/>
        <v>0.08</v>
      </c>
      <c r="G361" s="142"/>
      <c r="H361" s="159">
        <v>1.225</v>
      </c>
      <c r="I361" s="89">
        <f t="shared" si="94"/>
        <v>0.098</v>
      </c>
      <c r="J361" s="116">
        <f>'Insumos Buffet'!D98</f>
        <v>1351</v>
      </c>
      <c r="K361" s="3">
        <f t="shared" si="95"/>
        <v>132.398</v>
      </c>
      <c r="L361" s="3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 ht="15.75" customHeight="1">
      <c r="A362" s="61" t="s">
        <v>229</v>
      </c>
      <c r="B362" s="89">
        <v>0.005</v>
      </c>
      <c r="C362" s="89">
        <v>2.0</v>
      </c>
      <c r="D362" s="18">
        <f t="shared" si="92"/>
        <v>0.01</v>
      </c>
      <c r="E362" s="18">
        <f>B362*A348</f>
        <v>0.02</v>
      </c>
      <c r="F362" s="18">
        <f t="shared" si="93"/>
        <v>0.04</v>
      </c>
      <c r="G362" s="142"/>
      <c r="H362" s="159">
        <v>0.5</v>
      </c>
      <c r="I362" s="89">
        <f t="shared" si="94"/>
        <v>0.01</v>
      </c>
      <c r="J362" s="116">
        <f>'Insumos Buffet'!D9</f>
        <v>4311</v>
      </c>
      <c r="K362" s="3">
        <f t="shared" si="95"/>
        <v>43.11</v>
      </c>
      <c r="L362" s="3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 ht="15.75" customHeight="1">
      <c r="A363" s="61" t="s">
        <v>378</v>
      </c>
      <c r="B363" s="89">
        <v>0.005</v>
      </c>
      <c r="C363" s="89">
        <v>1.0</v>
      </c>
      <c r="D363" s="18">
        <f t="shared" si="92"/>
        <v>0.005</v>
      </c>
      <c r="E363" s="18">
        <f>B363*A348</f>
        <v>0.02</v>
      </c>
      <c r="F363" s="18">
        <f t="shared" si="93"/>
        <v>0.02</v>
      </c>
      <c r="G363" s="142"/>
      <c r="H363" s="159">
        <v>1.0</v>
      </c>
      <c r="I363" s="89">
        <f t="shared" si="94"/>
        <v>0.02</v>
      </c>
      <c r="J363" s="116">
        <f>'Insumos Buffet'!D25</f>
        <v>12732</v>
      </c>
      <c r="K363" s="3">
        <f t="shared" si="95"/>
        <v>254.64</v>
      </c>
      <c r="L363" s="3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 ht="15.75" customHeight="1">
      <c r="A364" s="61" t="s">
        <v>517</v>
      </c>
      <c r="B364" s="89">
        <v>0.07</v>
      </c>
      <c r="C364" s="89">
        <v>1.0</v>
      </c>
      <c r="D364" s="18">
        <f t="shared" si="92"/>
        <v>0.07</v>
      </c>
      <c r="E364" s="18">
        <f>B364*A348</f>
        <v>0.28</v>
      </c>
      <c r="F364" s="18">
        <f t="shared" si="93"/>
        <v>0.28</v>
      </c>
      <c r="G364" s="142"/>
      <c r="H364" s="159">
        <v>1.0</v>
      </c>
      <c r="I364" s="89">
        <f t="shared" si="94"/>
        <v>0.28</v>
      </c>
      <c r="J364" s="116"/>
      <c r="K364" s="3">
        <f t="shared" si="95"/>
        <v>0</v>
      </c>
      <c r="L364" s="3"/>
    </row>
    <row r="365" ht="15.75" customHeight="1">
      <c r="A365" s="61" t="s">
        <v>260</v>
      </c>
      <c r="B365" s="127">
        <v>0.005</v>
      </c>
      <c r="C365" s="127">
        <v>1.0</v>
      </c>
      <c r="D365" s="18">
        <f t="shared" si="92"/>
        <v>0.005</v>
      </c>
      <c r="E365" s="18">
        <f>B365*A348</f>
        <v>0.02</v>
      </c>
      <c r="F365" s="18">
        <f t="shared" si="93"/>
        <v>0.02</v>
      </c>
      <c r="G365" s="142"/>
      <c r="H365" s="159">
        <v>1.0</v>
      </c>
      <c r="I365" s="89">
        <f t="shared" si="94"/>
        <v>0.02</v>
      </c>
      <c r="J365" s="116">
        <f>'Insumos Buffet'!D10</f>
        <v>9535</v>
      </c>
      <c r="K365" s="3">
        <f t="shared" si="95"/>
        <v>190.7</v>
      </c>
      <c r="L365" s="3"/>
    </row>
    <row r="366" ht="15.75" customHeight="1">
      <c r="A366" s="61" t="s">
        <v>505</v>
      </c>
      <c r="B366" s="127">
        <v>0.002</v>
      </c>
      <c r="C366" s="127">
        <v>1.0</v>
      </c>
      <c r="D366" s="95">
        <f t="shared" si="92"/>
        <v>0.002</v>
      </c>
      <c r="E366" s="95">
        <f>B366*A348</f>
        <v>0.008</v>
      </c>
      <c r="F366" s="18">
        <f t="shared" si="93"/>
        <v>0.008</v>
      </c>
      <c r="G366" s="87"/>
      <c r="H366" s="159">
        <v>1.0</v>
      </c>
      <c r="I366" s="89">
        <f t="shared" si="94"/>
        <v>0.008</v>
      </c>
      <c r="J366" s="118">
        <f>'Insumos Buffet'!D82</f>
        <v>3200</v>
      </c>
      <c r="K366" s="3">
        <f t="shared" si="95"/>
        <v>25.6</v>
      </c>
      <c r="L366" s="3"/>
    </row>
    <row r="367" ht="15.75" customHeight="1">
      <c r="A367" s="31"/>
      <c r="B367" s="89"/>
      <c r="C367" s="89"/>
      <c r="D367" s="18">
        <f t="shared" si="92"/>
        <v>0</v>
      </c>
      <c r="E367" s="18">
        <f>B367*A348</f>
        <v>0</v>
      </c>
      <c r="F367" s="18">
        <f t="shared" si="93"/>
        <v>0</v>
      </c>
      <c r="G367" s="143">
        <f>F369/A348</f>
        <v>0.2434</v>
      </c>
      <c r="H367" s="159">
        <v>1.0</v>
      </c>
      <c r="I367" s="89">
        <f t="shared" si="94"/>
        <v>0</v>
      </c>
      <c r="J367" s="3"/>
      <c r="K367" s="3">
        <f t="shared" si="95"/>
        <v>0</v>
      </c>
      <c r="L367" s="3"/>
    </row>
    <row r="368" ht="15.75" customHeight="1">
      <c r="A368" s="31"/>
      <c r="B368" s="89"/>
      <c r="C368" s="89"/>
      <c r="D368" s="18">
        <f t="shared" si="92"/>
        <v>0</v>
      </c>
      <c r="E368" s="18">
        <f>B368*A348</f>
        <v>0</v>
      </c>
      <c r="F368" s="18">
        <f t="shared" si="93"/>
        <v>0</v>
      </c>
      <c r="G368" s="142"/>
      <c r="H368" s="18"/>
      <c r="I368" s="89">
        <f t="shared" si="94"/>
        <v>0</v>
      </c>
      <c r="J368" s="3"/>
      <c r="K368" s="3">
        <f t="shared" si="95"/>
        <v>0</v>
      </c>
      <c r="L368" s="3"/>
    </row>
    <row r="369" ht="15.75" customHeight="1">
      <c r="A369" s="4" t="s">
        <v>495</v>
      </c>
      <c r="B369" s="97">
        <f>SUM(B350:B368)</f>
        <v>0.2524</v>
      </c>
      <c r="C369" s="96"/>
      <c r="D369" s="97">
        <f t="shared" ref="D369:F369" si="96">SUM(D350:D368)</f>
        <v>0.2434</v>
      </c>
      <c r="E369" s="97">
        <f t="shared" si="96"/>
        <v>1.0096</v>
      </c>
      <c r="F369" s="97">
        <f t="shared" si="96"/>
        <v>0.9736</v>
      </c>
      <c r="G369" s="87"/>
      <c r="H369" s="96"/>
      <c r="I369" s="97">
        <f t="shared" ref="I369:L369" si="97">SUM(I350:I368)</f>
        <v>1.11271</v>
      </c>
      <c r="J369" s="98">
        <f t="shared" si="97"/>
        <v>231167</v>
      </c>
      <c r="K369" s="98">
        <f t="shared" si="97"/>
        <v>8737.6875</v>
      </c>
      <c r="L369" s="98">
        <f t="shared" si="97"/>
        <v>0</v>
      </c>
    </row>
    <row r="370" ht="15.75" customHeight="1">
      <c r="A370" s="8"/>
      <c r="B370" s="100"/>
      <c r="C370" s="100"/>
      <c r="D370" s="100"/>
      <c r="E370" s="100"/>
      <c r="F370" s="100"/>
      <c r="G370" s="100"/>
      <c r="H370" s="100"/>
      <c r="I370" s="101" t="s">
        <v>496</v>
      </c>
      <c r="J370" s="100"/>
      <c r="K370" s="100"/>
      <c r="L370" s="101" t="s">
        <v>497</v>
      </c>
    </row>
    <row r="371" ht="15.75" customHeight="1">
      <c r="A371" s="8"/>
      <c r="B371" s="100"/>
      <c r="C371" s="100"/>
      <c r="D371" s="100"/>
      <c r="E371" s="100"/>
      <c r="F371" s="100"/>
      <c r="G371" s="100"/>
      <c r="H371" s="100"/>
      <c r="I371" s="104">
        <f>G367*A348</f>
        <v>0.9736</v>
      </c>
      <c r="J371" s="100"/>
      <c r="K371" s="100"/>
      <c r="L371" s="104"/>
    </row>
    <row r="372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</row>
    <row r="373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</row>
    <row r="374" ht="15.75" customHeight="1">
      <c r="A374" s="66" t="s">
        <v>261</v>
      </c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6"/>
    </row>
    <row r="375" ht="15.75" customHeight="1">
      <c r="A375" s="78" t="s">
        <v>478</v>
      </c>
      <c r="B375" s="79" t="s">
        <v>479</v>
      </c>
      <c r="C375" s="75"/>
      <c r="D375" s="76"/>
      <c r="E375" s="80" t="s">
        <v>480</v>
      </c>
      <c r="F375" s="75"/>
      <c r="G375" s="76"/>
      <c r="H375" s="79" t="s">
        <v>481</v>
      </c>
      <c r="I375" s="75"/>
      <c r="J375" s="75"/>
      <c r="K375" s="75"/>
      <c r="L375" s="76"/>
    </row>
    <row r="376" ht="15.75" customHeight="1">
      <c r="A376" s="81">
        <f>'Menu Cíclico'!AN33</f>
        <v>4</v>
      </c>
      <c r="B376" s="82" t="s">
        <v>482</v>
      </c>
      <c r="C376" s="82" t="s">
        <v>483</v>
      </c>
      <c r="D376" s="82" t="s">
        <v>484</v>
      </c>
      <c r="E376" s="82" t="s">
        <v>485</v>
      </c>
      <c r="F376" s="82" t="s">
        <v>484</v>
      </c>
      <c r="G376" s="82" t="s">
        <v>524</v>
      </c>
      <c r="H376" s="82" t="s">
        <v>486</v>
      </c>
      <c r="I376" s="82" t="s">
        <v>487</v>
      </c>
      <c r="J376" s="147" t="s">
        <v>488</v>
      </c>
      <c r="K376" s="85" t="s">
        <v>489</v>
      </c>
      <c r="L376" s="85" t="s">
        <v>490</v>
      </c>
    </row>
    <row r="377" ht="15.75" customHeight="1">
      <c r="A377" s="86" t="s">
        <v>491</v>
      </c>
      <c r="B377" s="87"/>
      <c r="C377" s="87"/>
      <c r="D377" s="87"/>
      <c r="E377" s="87"/>
      <c r="F377" s="87"/>
      <c r="G377" s="87"/>
      <c r="H377" s="87"/>
      <c r="I377" s="87"/>
      <c r="J377" s="115"/>
      <c r="K377" s="87"/>
      <c r="L377" s="87"/>
    </row>
    <row r="378" ht="15.75" customHeight="1">
      <c r="A378" s="37" t="s">
        <v>229</v>
      </c>
      <c r="B378" s="89">
        <v>0.01</v>
      </c>
      <c r="C378" s="89">
        <v>2.0</v>
      </c>
      <c r="D378" s="18">
        <f t="shared" ref="D378:D391" si="98">C378*B378</f>
        <v>0.02</v>
      </c>
      <c r="E378" s="18">
        <f>B378*A376</f>
        <v>0.04</v>
      </c>
      <c r="F378" s="18">
        <f t="shared" ref="F378:F391" si="99">E378*C378</f>
        <v>0.08</v>
      </c>
      <c r="G378" s="140">
        <v>0.0</v>
      </c>
      <c r="H378" s="18">
        <v>1.0</v>
      </c>
      <c r="I378" s="89">
        <f t="shared" ref="I378:I391" si="100">H378*E378</f>
        <v>0.04</v>
      </c>
      <c r="J378" s="116">
        <f>'Insumos Buffet'!D9</f>
        <v>4311</v>
      </c>
      <c r="K378" s="3">
        <f t="shared" ref="K378:K391" si="101">J378*I378</f>
        <v>172.44</v>
      </c>
      <c r="L378" s="3"/>
    </row>
    <row r="379" ht="15.75" customHeight="1">
      <c r="A379" s="31" t="s">
        <v>459</v>
      </c>
      <c r="B379" s="89">
        <v>0.01</v>
      </c>
      <c r="C379" s="89">
        <v>1.0</v>
      </c>
      <c r="D379" s="18">
        <f t="shared" si="98"/>
        <v>0.01</v>
      </c>
      <c r="E379" s="18">
        <f>B379*A376</f>
        <v>0.04</v>
      </c>
      <c r="F379" s="18">
        <f t="shared" si="99"/>
        <v>0.04</v>
      </c>
      <c r="G379" s="87"/>
      <c r="H379" s="18">
        <v>1.125</v>
      </c>
      <c r="I379" s="89">
        <f t="shared" si="100"/>
        <v>0.045</v>
      </c>
      <c r="J379" s="116">
        <f>'Insumos Buffet'!D96</f>
        <v>2328</v>
      </c>
      <c r="K379" s="3">
        <f t="shared" si="101"/>
        <v>104.76</v>
      </c>
      <c r="L379" s="3"/>
    </row>
    <row r="380" ht="15.75" customHeight="1">
      <c r="A380" s="31" t="s">
        <v>530</v>
      </c>
      <c r="B380" s="18">
        <v>0.01</v>
      </c>
      <c r="C380" s="18">
        <v>1.0</v>
      </c>
      <c r="D380" s="18">
        <f t="shared" si="98"/>
        <v>0.01</v>
      </c>
      <c r="E380" s="18">
        <f>B380*A376</f>
        <v>0.04</v>
      </c>
      <c r="F380" s="18">
        <f t="shared" si="99"/>
        <v>0.04</v>
      </c>
      <c r="G380" s="148" t="s">
        <v>527</v>
      </c>
      <c r="H380" s="18">
        <v>1.125</v>
      </c>
      <c r="I380" s="89">
        <f t="shared" si="100"/>
        <v>0.045</v>
      </c>
      <c r="J380" s="116">
        <f>'Insumos Buffet'!D98</f>
        <v>1351</v>
      </c>
      <c r="K380" s="3">
        <f t="shared" si="101"/>
        <v>60.795</v>
      </c>
      <c r="L380" s="3"/>
    </row>
    <row r="381" ht="15.75" customHeight="1">
      <c r="A381" s="31" t="s">
        <v>705</v>
      </c>
      <c r="B381" s="18">
        <v>0.001</v>
      </c>
      <c r="C381" s="18">
        <v>1.0</v>
      </c>
      <c r="D381" s="18">
        <f t="shared" si="98"/>
        <v>0.001</v>
      </c>
      <c r="E381" s="18">
        <f>B381*A376</f>
        <v>0.004</v>
      </c>
      <c r="F381" s="18">
        <f t="shared" si="99"/>
        <v>0.004</v>
      </c>
      <c r="G381" s="142"/>
      <c r="H381" s="18">
        <v>1.125</v>
      </c>
      <c r="I381" s="89">
        <f t="shared" si="100"/>
        <v>0.0045</v>
      </c>
      <c r="J381" s="116">
        <f>'Insumos Buffet'!D22</f>
        <v>9024</v>
      </c>
      <c r="K381" s="3">
        <f t="shared" si="101"/>
        <v>40.608</v>
      </c>
      <c r="L381" s="3"/>
    </row>
    <row r="382" ht="15.75" customHeight="1">
      <c r="A382" s="31" t="s">
        <v>345</v>
      </c>
      <c r="B382" s="18">
        <v>0.01</v>
      </c>
      <c r="C382" s="18">
        <v>1.0</v>
      </c>
      <c r="D382" s="18">
        <f t="shared" si="98"/>
        <v>0.01</v>
      </c>
      <c r="E382" s="18">
        <f>B382*A376</f>
        <v>0.04</v>
      </c>
      <c r="F382" s="18">
        <f t="shared" si="99"/>
        <v>0.04</v>
      </c>
      <c r="G382" s="142"/>
      <c r="H382" s="18">
        <v>1.175</v>
      </c>
      <c r="I382" s="89">
        <f t="shared" si="100"/>
        <v>0.047</v>
      </c>
      <c r="J382" s="116">
        <f>'Insumos Buffet'!D21</f>
        <v>2990</v>
      </c>
      <c r="K382" s="3">
        <f t="shared" si="101"/>
        <v>140.53</v>
      </c>
      <c r="L382" s="3"/>
    </row>
    <row r="383" ht="15.75" customHeight="1">
      <c r="A383" s="31" t="s">
        <v>450</v>
      </c>
      <c r="B383" s="18">
        <v>0.01</v>
      </c>
      <c r="C383" s="18">
        <v>1.0</v>
      </c>
      <c r="D383" s="18">
        <f t="shared" si="98"/>
        <v>0.01</v>
      </c>
      <c r="E383" s="18">
        <f>B383*A376</f>
        <v>0.04</v>
      </c>
      <c r="F383" s="18">
        <f t="shared" si="99"/>
        <v>0.04</v>
      </c>
      <c r="G383" s="87"/>
      <c r="H383" s="18">
        <v>1.175</v>
      </c>
      <c r="I383" s="89">
        <f t="shared" si="100"/>
        <v>0.047</v>
      </c>
      <c r="J383" s="116">
        <f>'Insumos Buffet'!D62</f>
        <v>3756</v>
      </c>
      <c r="K383" s="3">
        <f t="shared" si="101"/>
        <v>176.532</v>
      </c>
      <c r="L383" s="3"/>
    </row>
    <row r="384" ht="15.75" customHeight="1">
      <c r="A384" s="31" t="s">
        <v>260</v>
      </c>
      <c r="B384" s="18">
        <v>0.01</v>
      </c>
      <c r="C384" s="18">
        <v>1.0</v>
      </c>
      <c r="D384" s="18">
        <f t="shared" si="98"/>
        <v>0.01</v>
      </c>
      <c r="E384" s="18">
        <f>B384*A376</f>
        <v>0.04</v>
      </c>
      <c r="F384" s="18">
        <f t="shared" si="99"/>
        <v>0.04</v>
      </c>
      <c r="G384" s="59"/>
      <c r="H384" s="18">
        <v>1.0</v>
      </c>
      <c r="I384" s="89">
        <f t="shared" si="100"/>
        <v>0.04</v>
      </c>
      <c r="J384" s="116">
        <f>'Insumos Buffet'!D10</f>
        <v>9535</v>
      </c>
      <c r="K384" s="3">
        <f t="shared" si="101"/>
        <v>381.4</v>
      </c>
      <c r="L384" s="3"/>
    </row>
    <row r="385" ht="15.75" customHeight="1">
      <c r="A385" s="31" t="s">
        <v>505</v>
      </c>
      <c r="B385" s="89">
        <v>0.002</v>
      </c>
      <c r="C385" s="89">
        <v>1.0</v>
      </c>
      <c r="D385" s="18">
        <f t="shared" si="98"/>
        <v>0.002</v>
      </c>
      <c r="E385" s="18">
        <f>B385*A376</f>
        <v>0.008</v>
      </c>
      <c r="F385" s="18">
        <f t="shared" si="99"/>
        <v>0.008</v>
      </c>
      <c r="G385" s="148" t="s">
        <v>528</v>
      </c>
      <c r="H385" s="18">
        <v>1.0</v>
      </c>
      <c r="I385" s="89">
        <f t="shared" si="100"/>
        <v>0.008</v>
      </c>
      <c r="J385" s="116">
        <f>'Insumos Buffet'!D82</f>
        <v>3200</v>
      </c>
      <c r="K385" s="3">
        <f t="shared" si="101"/>
        <v>25.6</v>
      </c>
      <c r="L385" s="3"/>
    </row>
    <row r="386" ht="15.75" customHeight="1">
      <c r="A386" s="169" t="s">
        <v>494</v>
      </c>
      <c r="B386" s="89">
        <v>1.0E-4</v>
      </c>
      <c r="C386" s="89">
        <v>1.0</v>
      </c>
      <c r="D386" s="18">
        <f t="shared" si="98"/>
        <v>0.0001</v>
      </c>
      <c r="E386" s="18">
        <f>B386*A376</f>
        <v>0.0004</v>
      </c>
      <c r="F386" s="18">
        <f t="shared" si="99"/>
        <v>0.0004</v>
      </c>
      <c r="G386" s="142"/>
      <c r="H386" s="18">
        <v>1.0</v>
      </c>
      <c r="I386" s="89">
        <f t="shared" si="100"/>
        <v>0.0004</v>
      </c>
      <c r="J386" s="116">
        <f>'Insumos Buffet'!D70</f>
        <v>145000</v>
      </c>
      <c r="K386" s="3">
        <f t="shared" si="101"/>
        <v>58</v>
      </c>
      <c r="L386" s="3"/>
    </row>
    <row r="387" ht="15.75" customHeight="1">
      <c r="A387" s="31" t="s">
        <v>517</v>
      </c>
      <c r="B387" s="89">
        <v>0.18</v>
      </c>
      <c r="C387" s="89">
        <v>1.0</v>
      </c>
      <c r="D387" s="18">
        <f t="shared" si="98"/>
        <v>0.18</v>
      </c>
      <c r="E387" s="18">
        <f>B387*A376</f>
        <v>0.72</v>
      </c>
      <c r="F387" s="18">
        <f t="shared" si="99"/>
        <v>0.72</v>
      </c>
      <c r="G387" s="142"/>
      <c r="H387" s="18">
        <v>1.0</v>
      </c>
      <c r="I387" s="89">
        <f t="shared" si="100"/>
        <v>0.72</v>
      </c>
      <c r="J387" s="116"/>
      <c r="K387" s="3">
        <f t="shared" si="101"/>
        <v>0</v>
      </c>
      <c r="L387" s="3"/>
    </row>
    <row r="388" ht="15.75" customHeight="1">
      <c r="A388" s="1"/>
      <c r="B388" s="89"/>
      <c r="C388" s="89"/>
      <c r="D388" s="18">
        <f t="shared" si="98"/>
        <v>0</v>
      </c>
      <c r="E388" s="18">
        <f>B388*A376</f>
        <v>0</v>
      </c>
      <c r="F388" s="18">
        <f t="shared" si="99"/>
        <v>0</v>
      </c>
      <c r="G388" s="142"/>
      <c r="H388" s="18"/>
      <c r="I388" s="89">
        <f t="shared" si="100"/>
        <v>0</v>
      </c>
      <c r="J388" s="116"/>
      <c r="K388" s="3">
        <f t="shared" si="101"/>
        <v>0</v>
      </c>
      <c r="L388" s="3"/>
    </row>
    <row r="389" ht="15.75" customHeight="1">
      <c r="A389" s="31"/>
      <c r="B389" s="89"/>
      <c r="C389" s="89"/>
      <c r="D389" s="95">
        <f t="shared" si="98"/>
        <v>0</v>
      </c>
      <c r="E389" s="95">
        <f>B389*A376</f>
        <v>0</v>
      </c>
      <c r="F389" s="18">
        <f t="shared" si="99"/>
        <v>0</v>
      </c>
      <c r="G389" s="87"/>
      <c r="H389" s="18"/>
      <c r="I389" s="89">
        <f t="shared" si="100"/>
        <v>0</v>
      </c>
      <c r="J389" s="118"/>
      <c r="K389" s="3">
        <f t="shared" si="101"/>
        <v>0</v>
      </c>
      <c r="L389" s="3"/>
    </row>
    <row r="390" ht="15.75" customHeight="1">
      <c r="A390" s="31"/>
      <c r="B390" s="89"/>
      <c r="C390" s="89"/>
      <c r="D390" s="18">
        <f t="shared" si="98"/>
        <v>0</v>
      </c>
      <c r="E390" s="18">
        <f>B390*A376</f>
        <v>0</v>
      </c>
      <c r="F390" s="18">
        <f t="shared" si="99"/>
        <v>0</v>
      </c>
      <c r="G390" s="143">
        <f>F392/A376</f>
        <v>0.2531</v>
      </c>
      <c r="H390" s="18"/>
      <c r="I390" s="89">
        <f t="shared" si="100"/>
        <v>0</v>
      </c>
      <c r="J390" s="3"/>
      <c r="K390" s="3">
        <f t="shared" si="101"/>
        <v>0</v>
      </c>
      <c r="L390" s="3"/>
    </row>
    <row r="391" ht="15.75" customHeight="1">
      <c r="A391" s="31"/>
      <c r="B391" s="89"/>
      <c r="C391" s="89"/>
      <c r="D391" s="18">
        <f t="shared" si="98"/>
        <v>0</v>
      </c>
      <c r="E391" s="18">
        <f>B391*A376</f>
        <v>0</v>
      </c>
      <c r="F391" s="18">
        <f t="shared" si="99"/>
        <v>0</v>
      </c>
      <c r="G391" s="142"/>
      <c r="H391" s="18"/>
      <c r="I391" s="89">
        <f t="shared" si="100"/>
        <v>0</v>
      </c>
      <c r="J391" s="3"/>
      <c r="K391" s="3">
        <f t="shared" si="101"/>
        <v>0</v>
      </c>
      <c r="L391" s="3"/>
    </row>
    <row r="392" ht="15.75" customHeight="1">
      <c r="A392" s="4" t="s">
        <v>495</v>
      </c>
      <c r="B392" s="97">
        <f>SUM(B378:B391)</f>
        <v>0.2431</v>
      </c>
      <c r="C392" s="96"/>
      <c r="D392" s="97">
        <f t="shared" ref="D392:F392" si="102">SUM(D378:D391)</f>
        <v>0.2531</v>
      </c>
      <c r="E392" s="97">
        <f t="shared" si="102"/>
        <v>0.9724</v>
      </c>
      <c r="F392" s="97">
        <f t="shared" si="102"/>
        <v>1.0124</v>
      </c>
      <c r="G392" s="87"/>
      <c r="H392" s="96"/>
      <c r="I392" s="97">
        <f t="shared" ref="I392:L392" si="103">SUM(I378:I391)</f>
        <v>0.9969</v>
      </c>
      <c r="J392" s="98">
        <f t="shared" si="103"/>
        <v>181495</v>
      </c>
      <c r="K392" s="98">
        <f t="shared" si="103"/>
        <v>1160.665</v>
      </c>
      <c r="L392" s="98">
        <f t="shared" si="103"/>
        <v>0</v>
      </c>
    </row>
    <row r="393" ht="15.75" customHeight="1">
      <c r="A393" s="8"/>
      <c r="B393" s="100"/>
      <c r="C393" s="100"/>
      <c r="D393" s="100"/>
      <c r="E393" s="100"/>
      <c r="F393" s="100"/>
      <c r="G393" s="100"/>
      <c r="H393" s="100"/>
      <c r="I393" s="101" t="s">
        <v>496</v>
      </c>
      <c r="J393" s="100"/>
      <c r="K393" s="100"/>
      <c r="L393" s="101" t="s">
        <v>497</v>
      </c>
    </row>
    <row r="394" ht="15.75" customHeight="1">
      <c r="A394" s="8"/>
      <c r="B394" s="100"/>
      <c r="C394" s="100"/>
      <c r="D394" s="100"/>
      <c r="E394" s="100"/>
      <c r="F394" s="100"/>
      <c r="G394" s="100"/>
      <c r="H394" s="100"/>
      <c r="I394" s="104">
        <f>G390*A376</f>
        <v>1.0124</v>
      </c>
      <c r="J394" s="100"/>
      <c r="K394" s="100"/>
      <c r="L394" s="104"/>
    </row>
    <row r="395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</row>
    <row r="396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 ht="15.75" customHeight="1">
      <c r="A397" s="66" t="s">
        <v>79</v>
      </c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6"/>
    </row>
    <row r="398" ht="15.75" customHeight="1">
      <c r="A398" s="78" t="s">
        <v>478</v>
      </c>
      <c r="B398" s="79" t="s">
        <v>479</v>
      </c>
      <c r="C398" s="75"/>
      <c r="D398" s="76"/>
      <c r="E398" s="80" t="s">
        <v>480</v>
      </c>
      <c r="F398" s="75"/>
      <c r="G398" s="76"/>
      <c r="H398" s="79" t="s">
        <v>481</v>
      </c>
      <c r="I398" s="75"/>
      <c r="J398" s="75"/>
      <c r="K398" s="75"/>
      <c r="L398" s="76"/>
    </row>
    <row r="399" ht="15.75" customHeight="1">
      <c r="A399" s="81">
        <f>'Menu Cíclico'!T33</f>
        <v>4</v>
      </c>
      <c r="B399" s="82" t="s">
        <v>482</v>
      </c>
      <c r="C399" s="82" t="s">
        <v>483</v>
      </c>
      <c r="D399" s="82" t="s">
        <v>484</v>
      </c>
      <c r="E399" s="82" t="s">
        <v>485</v>
      </c>
      <c r="F399" s="82" t="s">
        <v>484</v>
      </c>
      <c r="G399" s="82" t="s">
        <v>524</v>
      </c>
      <c r="H399" s="82" t="s">
        <v>486</v>
      </c>
      <c r="I399" s="82" t="s">
        <v>487</v>
      </c>
      <c r="J399" s="147" t="s">
        <v>488</v>
      </c>
      <c r="K399" s="85" t="s">
        <v>489</v>
      </c>
      <c r="L399" s="85" t="s">
        <v>490</v>
      </c>
    </row>
    <row r="400" ht="15.75" customHeight="1">
      <c r="A400" s="86" t="s">
        <v>491</v>
      </c>
      <c r="B400" s="87"/>
      <c r="C400" s="87"/>
      <c r="D400" s="87"/>
      <c r="E400" s="87"/>
      <c r="F400" s="87"/>
      <c r="G400" s="87"/>
      <c r="H400" s="87"/>
      <c r="I400" s="87"/>
      <c r="J400" s="115"/>
      <c r="K400" s="87"/>
      <c r="L400" s="87"/>
    </row>
    <row r="401" ht="15.75" customHeight="1">
      <c r="A401" s="37" t="s">
        <v>474</v>
      </c>
      <c r="B401" s="89">
        <v>0.08</v>
      </c>
      <c r="C401" s="89">
        <v>0.8</v>
      </c>
      <c r="D401" s="18">
        <f t="shared" ref="D401:D414" si="104">C401*B401</f>
        <v>0.064</v>
      </c>
      <c r="E401" s="18">
        <f>B401*A399</f>
        <v>0.32</v>
      </c>
      <c r="F401" s="18">
        <f t="shared" ref="F401:F414" si="105">E401*C401</f>
        <v>0.256</v>
      </c>
      <c r="G401" s="140">
        <v>0.0</v>
      </c>
      <c r="H401" s="18">
        <v>1.1</v>
      </c>
      <c r="I401" s="89">
        <f t="shared" ref="I401:I414" si="106">H401*E401</f>
        <v>0.352</v>
      </c>
      <c r="J401" s="116">
        <f>'Insumos Buffet'!D66</f>
        <v>23210</v>
      </c>
      <c r="K401" s="3">
        <f t="shared" ref="K401:K414" si="107">J401*I401</f>
        <v>8169.92</v>
      </c>
      <c r="L401" s="3"/>
    </row>
    <row r="402" ht="15.75" customHeight="1">
      <c r="A402" s="31" t="s">
        <v>530</v>
      </c>
      <c r="B402" s="89">
        <v>0.02</v>
      </c>
      <c r="C402" s="89">
        <v>1.0</v>
      </c>
      <c r="D402" s="18">
        <f t="shared" si="104"/>
        <v>0.02</v>
      </c>
      <c r="E402" s="18">
        <f>B402*A399</f>
        <v>0.08</v>
      </c>
      <c r="F402" s="18">
        <f t="shared" si="105"/>
        <v>0.08</v>
      </c>
      <c r="G402" s="87"/>
      <c r="H402" s="18">
        <v>1.2</v>
      </c>
      <c r="I402" s="89">
        <f t="shared" si="106"/>
        <v>0.096</v>
      </c>
      <c r="J402" s="116">
        <f>'Insumos Buffet'!D98</f>
        <v>1351</v>
      </c>
      <c r="K402" s="3">
        <f t="shared" si="107"/>
        <v>129.696</v>
      </c>
      <c r="L402" s="3"/>
    </row>
    <row r="403" ht="15.75" customHeight="1">
      <c r="A403" s="31" t="s">
        <v>434</v>
      </c>
      <c r="B403" s="89">
        <v>0.01</v>
      </c>
      <c r="C403" s="18">
        <v>1.0</v>
      </c>
      <c r="D403" s="18">
        <f t="shared" si="104"/>
        <v>0.01</v>
      </c>
      <c r="E403" s="18">
        <f>B403*A399</f>
        <v>0.04</v>
      </c>
      <c r="F403" s="18">
        <f t="shared" si="105"/>
        <v>0.04</v>
      </c>
      <c r="G403" s="148" t="s">
        <v>527</v>
      </c>
      <c r="H403" s="18">
        <v>1.125</v>
      </c>
      <c r="I403" s="89">
        <f t="shared" si="106"/>
        <v>0.045</v>
      </c>
      <c r="J403" s="116">
        <f>'Insumos Buffet'!D50</f>
        <v>5280</v>
      </c>
      <c r="K403" s="3">
        <f t="shared" si="107"/>
        <v>237.6</v>
      </c>
      <c r="L403" s="3"/>
    </row>
    <row r="404" ht="15.75" customHeight="1">
      <c r="A404" s="31" t="s">
        <v>450</v>
      </c>
      <c r="B404" s="18">
        <v>0.02</v>
      </c>
      <c r="C404" s="18">
        <v>1.1</v>
      </c>
      <c r="D404" s="18">
        <f t="shared" si="104"/>
        <v>0.022</v>
      </c>
      <c r="E404" s="18">
        <f>B404*A399</f>
        <v>0.08</v>
      </c>
      <c r="F404" s="18">
        <f t="shared" si="105"/>
        <v>0.088</v>
      </c>
      <c r="G404" s="142"/>
      <c r="H404" s="18">
        <v>1.175</v>
      </c>
      <c r="I404" s="89">
        <f t="shared" si="106"/>
        <v>0.094</v>
      </c>
      <c r="J404" s="116">
        <f>'Insumos Buffet'!D62</f>
        <v>3756</v>
      </c>
      <c r="K404" s="3">
        <f t="shared" si="107"/>
        <v>353.064</v>
      </c>
      <c r="L404" s="3"/>
    </row>
    <row r="405" ht="15.75" customHeight="1">
      <c r="A405" s="31" t="s">
        <v>459</v>
      </c>
      <c r="B405" s="18">
        <v>0.02</v>
      </c>
      <c r="C405" s="18">
        <v>1.0</v>
      </c>
      <c r="D405" s="18">
        <f t="shared" si="104"/>
        <v>0.02</v>
      </c>
      <c r="E405" s="18">
        <f>B405*A399</f>
        <v>0.08</v>
      </c>
      <c r="F405" s="18">
        <f t="shared" si="105"/>
        <v>0.08</v>
      </c>
      <c r="G405" s="142"/>
      <c r="H405" s="18">
        <v>1.175</v>
      </c>
      <c r="I405" s="89">
        <f t="shared" si="106"/>
        <v>0.094</v>
      </c>
      <c r="J405" s="116">
        <f>'Insumos Buffet'!D96</f>
        <v>2328</v>
      </c>
      <c r="K405" s="3">
        <f t="shared" si="107"/>
        <v>218.832</v>
      </c>
      <c r="L405" s="3"/>
    </row>
    <row r="406" ht="15.75" customHeight="1">
      <c r="A406" s="31" t="s">
        <v>345</v>
      </c>
      <c r="B406" s="18">
        <v>0.01</v>
      </c>
      <c r="C406" s="18">
        <v>1.0</v>
      </c>
      <c r="D406" s="18">
        <f t="shared" si="104"/>
        <v>0.01</v>
      </c>
      <c r="E406" s="18">
        <f>B406*A399</f>
        <v>0.04</v>
      </c>
      <c r="F406" s="18">
        <f t="shared" si="105"/>
        <v>0.04</v>
      </c>
      <c r="G406" s="87"/>
      <c r="H406" s="18">
        <v>1.175</v>
      </c>
      <c r="I406" s="89">
        <f t="shared" si="106"/>
        <v>0.047</v>
      </c>
      <c r="J406" s="116">
        <f>'Insumos Buffet'!D21</f>
        <v>2990</v>
      </c>
      <c r="K406" s="3">
        <f t="shared" si="107"/>
        <v>140.53</v>
      </c>
      <c r="L406" s="3"/>
    </row>
    <row r="407" ht="15.75" customHeight="1">
      <c r="A407" s="31" t="s">
        <v>517</v>
      </c>
      <c r="B407" s="18">
        <v>0.1</v>
      </c>
      <c r="C407" s="18">
        <v>1.0</v>
      </c>
      <c r="D407" s="18">
        <f t="shared" si="104"/>
        <v>0.1</v>
      </c>
      <c r="E407" s="18">
        <f>B407*A399</f>
        <v>0.4</v>
      </c>
      <c r="F407" s="18">
        <f t="shared" si="105"/>
        <v>0.4</v>
      </c>
      <c r="G407" s="59"/>
      <c r="H407" s="18">
        <v>1.0</v>
      </c>
      <c r="I407" s="89">
        <f t="shared" si="106"/>
        <v>0.4</v>
      </c>
      <c r="J407" s="116"/>
      <c r="K407" s="3">
        <f t="shared" si="107"/>
        <v>0</v>
      </c>
      <c r="L407" s="3"/>
    </row>
    <row r="408" ht="15.75" customHeight="1">
      <c r="A408" s="31" t="s">
        <v>505</v>
      </c>
      <c r="B408" s="89">
        <v>0.005</v>
      </c>
      <c r="C408" s="89">
        <v>1.0</v>
      </c>
      <c r="D408" s="18">
        <f t="shared" si="104"/>
        <v>0.005</v>
      </c>
      <c r="E408" s="18">
        <f>B408*A399</f>
        <v>0.02</v>
      </c>
      <c r="F408" s="18">
        <f t="shared" si="105"/>
        <v>0.02</v>
      </c>
      <c r="G408" s="148" t="s">
        <v>528</v>
      </c>
      <c r="H408" s="18">
        <v>1.0</v>
      </c>
      <c r="I408" s="89">
        <f t="shared" si="106"/>
        <v>0.02</v>
      </c>
      <c r="J408" s="116">
        <f>'Insumos Buffet'!D82</f>
        <v>3200</v>
      </c>
      <c r="K408" s="3">
        <f t="shared" si="107"/>
        <v>64</v>
      </c>
      <c r="L408" s="3"/>
    </row>
    <row r="409" ht="15.75" customHeight="1">
      <c r="A409" s="183" t="s">
        <v>542</v>
      </c>
      <c r="B409" s="89">
        <v>5.0E-4</v>
      </c>
      <c r="C409" s="89">
        <v>1.0</v>
      </c>
      <c r="D409" s="18">
        <f t="shared" si="104"/>
        <v>0.0005</v>
      </c>
      <c r="E409" s="18">
        <f>B409*A399</f>
        <v>0.002</v>
      </c>
      <c r="F409" s="18">
        <f t="shared" si="105"/>
        <v>0.002</v>
      </c>
      <c r="G409" s="142"/>
      <c r="H409" s="18">
        <v>1.0</v>
      </c>
      <c r="I409" s="89">
        <f t="shared" si="106"/>
        <v>0.002</v>
      </c>
      <c r="J409" s="116">
        <f>'Insumos Buffet'!D108</f>
        <v>40000</v>
      </c>
      <c r="K409" s="3">
        <f t="shared" si="107"/>
        <v>80</v>
      </c>
      <c r="L409" s="3"/>
    </row>
    <row r="410" ht="15.75" customHeight="1">
      <c r="A410" s="1"/>
      <c r="B410" s="89"/>
      <c r="C410" s="89"/>
      <c r="D410" s="18">
        <f t="shared" si="104"/>
        <v>0</v>
      </c>
      <c r="E410" s="18">
        <f>B410*A399</f>
        <v>0</v>
      </c>
      <c r="F410" s="18">
        <f t="shared" si="105"/>
        <v>0</v>
      </c>
      <c r="G410" s="142"/>
      <c r="H410" s="18"/>
      <c r="I410" s="89">
        <f t="shared" si="106"/>
        <v>0</v>
      </c>
      <c r="J410" s="116"/>
      <c r="K410" s="3">
        <f t="shared" si="107"/>
        <v>0</v>
      </c>
      <c r="L410" s="3"/>
    </row>
    <row r="411" ht="15.75" customHeight="1">
      <c r="A411" s="1"/>
      <c r="B411" s="89"/>
      <c r="C411" s="89"/>
      <c r="D411" s="18">
        <f t="shared" si="104"/>
        <v>0</v>
      </c>
      <c r="E411" s="18">
        <f>B411*A399</f>
        <v>0</v>
      </c>
      <c r="F411" s="18">
        <f t="shared" si="105"/>
        <v>0</v>
      </c>
      <c r="G411" s="142"/>
      <c r="H411" s="18"/>
      <c r="I411" s="89">
        <f t="shared" si="106"/>
        <v>0</v>
      </c>
      <c r="J411" s="116"/>
      <c r="K411" s="3">
        <f t="shared" si="107"/>
        <v>0</v>
      </c>
      <c r="L411" s="3"/>
    </row>
    <row r="412" ht="15.75" customHeight="1">
      <c r="A412" s="31"/>
      <c r="B412" s="89"/>
      <c r="C412" s="89"/>
      <c r="D412" s="95">
        <f t="shared" si="104"/>
        <v>0</v>
      </c>
      <c r="E412" s="95">
        <f>B412*A399</f>
        <v>0</v>
      </c>
      <c r="F412" s="18">
        <f t="shared" si="105"/>
        <v>0</v>
      </c>
      <c r="G412" s="87"/>
      <c r="H412" s="18"/>
      <c r="I412" s="89">
        <f t="shared" si="106"/>
        <v>0</v>
      </c>
      <c r="J412" s="118"/>
      <c r="K412" s="3">
        <f t="shared" si="107"/>
        <v>0</v>
      </c>
      <c r="L412" s="3"/>
    </row>
    <row r="413" ht="15.75" customHeight="1">
      <c r="A413" s="31"/>
      <c r="B413" s="89"/>
      <c r="C413" s="89"/>
      <c r="D413" s="18">
        <f t="shared" si="104"/>
        <v>0</v>
      </c>
      <c r="E413" s="18">
        <f>B413*A399</f>
        <v>0</v>
      </c>
      <c r="F413" s="18">
        <f t="shared" si="105"/>
        <v>0</v>
      </c>
      <c r="G413" s="143">
        <f>F415/A399</f>
        <v>0.2515</v>
      </c>
      <c r="H413" s="18"/>
      <c r="I413" s="89">
        <f t="shared" si="106"/>
        <v>0</v>
      </c>
      <c r="J413" s="3"/>
      <c r="K413" s="3">
        <f t="shared" si="107"/>
        <v>0</v>
      </c>
      <c r="L413" s="3"/>
    </row>
    <row r="414" ht="15.75" customHeight="1">
      <c r="A414" s="31"/>
      <c r="B414" s="89"/>
      <c r="C414" s="89"/>
      <c r="D414" s="18">
        <f t="shared" si="104"/>
        <v>0</v>
      </c>
      <c r="E414" s="18">
        <f>B414*A399</f>
        <v>0</v>
      </c>
      <c r="F414" s="18">
        <f t="shared" si="105"/>
        <v>0</v>
      </c>
      <c r="G414" s="142"/>
      <c r="H414" s="18"/>
      <c r="I414" s="89">
        <f t="shared" si="106"/>
        <v>0</v>
      </c>
      <c r="J414" s="3"/>
      <c r="K414" s="3">
        <f t="shared" si="107"/>
        <v>0</v>
      </c>
      <c r="L414" s="3"/>
    </row>
    <row r="415" ht="15.75" customHeight="1">
      <c r="A415" s="4" t="s">
        <v>495</v>
      </c>
      <c r="B415" s="97">
        <f>SUM(B401:B414)</f>
        <v>0.2655</v>
      </c>
      <c r="C415" s="96"/>
      <c r="D415" s="97">
        <f t="shared" ref="D415:F415" si="108">SUM(D401:D414)</f>
        <v>0.2515</v>
      </c>
      <c r="E415" s="97">
        <f t="shared" si="108"/>
        <v>1.062</v>
      </c>
      <c r="F415" s="97">
        <f t="shared" si="108"/>
        <v>1.006</v>
      </c>
      <c r="G415" s="87"/>
      <c r="H415" s="96"/>
      <c r="I415" s="97">
        <f t="shared" ref="I415:L415" si="109">SUM(I401:I414)</f>
        <v>1.15</v>
      </c>
      <c r="J415" s="98">
        <f t="shared" si="109"/>
        <v>82115</v>
      </c>
      <c r="K415" s="98">
        <f t="shared" si="109"/>
        <v>9393.642</v>
      </c>
      <c r="L415" s="98">
        <f t="shared" si="109"/>
        <v>0</v>
      </c>
    </row>
    <row r="416" ht="15.75" customHeight="1">
      <c r="A416" s="8"/>
      <c r="B416" s="100"/>
      <c r="C416" s="100"/>
      <c r="D416" s="100"/>
      <c r="E416" s="100"/>
      <c r="F416" s="100"/>
      <c r="G416" s="100"/>
      <c r="H416" s="100"/>
      <c r="I416" s="101" t="s">
        <v>496</v>
      </c>
      <c r="J416" s="100"/>
      <c r="K416" s="100"/>
      <c r="L416" s="101" t="s">
        <v>497</v>
      </c>
    </row>
    <row r="417" ht="15.75" customHeight="1">
      <c r="A417" s="8"/>
      <c r="B417" s="100"/>
      <c r="C417" s="100"/>
      <c r="D417" s="100"/>
      <c r="E417" s="100"/>
      <c r="F417" s="100"/>
      <c r="G417" s="100"/>
      <c r="H417" s="100"/>
      <c r="I417" s="104">
        <f>G413*A399</f>
        <v>1.006</v>
      </c>
      <c r="J417" s="100"/>
      <c r="K417" s="100"/>
      <c r="L417" s="104"/>
    </row>
    <row r="418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</row>
    <row r="419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</row>
    <row r="420" ht="15.75" customHeight="1">
      <c r="A420" s="66" t="s">
        <v>169</v>
      </c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6"/>
    </row>
    <row r="421" ht="15.75" customHeight="1">
      <c r="A421" s="78" t="s">
        <v>478</v>
      </c>
      <c r="B421" s="79" t="s">
        <v>479</v>
      </c>
      <c r="C421" s="75"/>
      <c r="D421" s="76"/>
      <c r="E421" s="80" t="s">
        <v>480</v>
      </c>
      <c r="F421" s="75"/>
      <c r="G421" s="76"/>
      <c r="H421" s="79" t="s">
        <v>481</v>
      </c>
      <c r="I421" s="75"/>
      <c r="J421" s="75"/>
      <c r="K421" s="75"/>
      <c r="L421" s="76"/>
    </row>
    <row r="422" ht="15.75" customHeight="1">
      <c r="A422" s="81">
        <f>'Menu Cíclico'!AV33</f>
        <v>4</v>
      </c>
      <c r="B422" s="82" t="s">
        <v>482</v>
      </c>
      <c r="C422" s="82" t="s">
        <v>483</v>
      </c>
      <c r="D422" s="82" t="s">
        <v>484</v>
      </c>
      <c r="E422" s="82" t="s">
        <v>485</v>
      </c>
      <c r="F422" s="82" t="s">
        <v>484</v>
      </c>
      <c r="G422" s="82" t="s">
        <v>524</v>
      </c>
      <c r="H422" s="82" t="s">
        <v>486</v>
      </c>
      <c r="I422" s="82" t="s">
        <v>487</v>
      </c>
      <c r="J422" s="147" t="s">
        <v>488</v>
      </c>
      <c r="K422" s="85" t="s">
        <v>489</v>
      </c>
      <c r="L422" s="85" t="s">
        <v>490</v>
      </c>
    </row>
    <row r="423" ht="15.75" customHeight="1">
      <c r="A423" s="86" t="s">
        <v>491</v>
      </c>
      <c r="B423" s="87"/>
      <c r="C423" s="87"/>
      <c r="D423" s="87"/>
      <c r="E423" s="87"/>
      <c r="F423" s="87"/>
      <c r="G423" s="87"/>
      <c r="H423" s="87"/>
      <c r="I423" s="87"/>
      <c r="J423" s="115"/>
      <c r="K423" s="87"/>
      <c r="L423" s="87"/>
    </row>
    <row r="424" ht="15.75" customHeight="1">
      <c r="A424" s="223" t="s">
        <v>530</v>
      </c>
      <c r="B424" s="89">
        <v>0.01</v>
      </c>
      <c r="C424" s="89">
        <v>1.0</v>
      </c>
      <c r="D424" s="18">
        <f t="shared" ref="D424:D437" si="110">C424*B424</f>
        <v>0.01</v>
      </c>
      <c r="E424" s="18">
        <f>B424*A422</f>
        <v>0.04</v>
      </c>
      <c r="F424" s="18">
        <f t="shared" ref="F424:F437" si="111">E424*C424</f>
        <v>0.04</v>
      </c>
      <c r="G424" s="140">
        <v>0.0</v>
      </c>
      <c r="H424" s="18">
        <v>1.2</v>
      </c>
      <c r="I424" s="89">
        <f t="shared" ref="I424:I437" si="112">H424*E424</f>
        <v>0.048</v>
      </c>
      <c r="J424" s="116">
        <f>'Insumos Buffet'!D98</f>
        <v>1351</v>
      </c>
      <c r="K424" s="3">
        <f t="shared" ref="K424:K437" si="113">J424*I424</f>
        <v>64.848</v>
      </c>
      <c r="L424" s="3"/>
    </row>
    <row r="425" ht="15.75" customHeight="1">
      <c r="A425" s="187" t="s">
        <v>345</v>
      </c>
      <c r="B425" s="89">
        <v>0.01</v>
      </c>
      <c r="C425" s="89">
        <v>1.0</v>
      </c>
      <c r="D425" s="18">
        <f t="shared" si="110"/>
        <v>0.01</v>
      </c>
      <c r="E425" s="18">
        <f>B425*A422</f>
        <v>0.04</v>
      </c>
      <c r="F425" s="18">
        <f t="shared" si="111"/>
        <v>0.04</v>
      </c>
      <c r="G425" s="87"/>
      <c r="H425" s="18">
        <v>1.175</v>
      </c>
      <c r="I425" s="89">
        <f t="shared" si="112"/>
        <v>0.047</v>
      </c>
      <c r="J425" s="116">
        <f>'Insumos Buffet'!D21</f>
        <v>2990</v>
      </c>
      <c r="K425" s="3">
        <f t="shared" si="113"/>
        <v>140.53</v>
      </c>
      <c r="L425" s="3"/>
    </row>
    <row r="426" ht="15.75" customHeight="1">
      <c r="A426" s="223" t="s">
        <v>459</v>
      </c>
      <c r="B426" s="18">
        <v>0.01</v>
      </c>
      <c r="C426" s="18">
        <v>1.0</v>
      </c>
      <c r="D426" s="18">
        <f t="shared" si="110"/>
        <v>0.01</v>
      </c>
      <c r="E426" s="18">
        <f>B426*A422</f>
        <v>0.04</v>
      </c>
      <c r="F426" s="18">
        <f t="shared" si="111"/>
        <v>0.04</v>
      </c>
      <c r="G426" s="148" t="s">
        <v>527</v>
      </c>
      <c r="H426" s="18">
        <v>1.175</v>
      </c>
      <c r="I426" s="89">
        <f t="shared" si="112"/>
        <v>0.047</v>
      </c>
      <c r="J426" s="116">
        <f>'Insumos Buffet'!D96</f>
        <v>2328</v>
      </c>
      <c r="K426" s="3">
        <f t="shared" si="113"/>
        <v>109.416</v>
      </c>
      <c r="L426" s="3"/>
    </row>
    <row r="427" ht="15.75" customHeight="1">
      <c r="A427" s="187" t="s">
        <v>458</v>
      </c>
      <c r="B427" s="18">
        <v>0.01</v>
      </c>
      <c r="C427" s="18">
        <v>1.0</v>
      </c>
      <c r="D427" s="18">
        <f t="shared" si="110"/>
        <v>0.01</v>
      </c>
      <c r="E427" s="18">
        <f>B427*A422</f>
        <v>0.04</v>
      </c>
      <c r="F427" s="18">
        <f t="shared" si="111"/>
        <v>0.04</v>
      </c>
      <c r="G427" s="142"/>
      <c r="H427" s="18">
        <v>1.175</v>
      </c>
      <c r="I427" s="89">
        <f t="shared" si="112"/>
        <v>0.047</v>
      </c>
      <c r="J427" s="116">
        <f>'Insumos Buffet'!D90</f>
        <v>4190</v>
      </c>
      <c r="K427" s="3">
        <f t="shared" si="113"/>
        <v>196.93</v>
      </c>
      <c r="L427" s="3"/>
    </row>
    <row r="428" ht="15.75" customHeight="1">
      <c r="A428" s="187" t="s">
        <v>434</v>
      </c>
      <c r="B428" s="18">
        <v>0.008</v>
      </c>
      <c r="C428" s="18">
        <v>1.0</v>
      </c>
      <c r="D428" s="18">
        <f t="shared" si="110"/>
        <v>0.008</v>
      </c>
      <c r="E428" s="18">
        <f>B428*A422</f>
        <v>0.032</v>
      </c>
      <c r="F428" s="18">
        <f t="shared" si="111"/>
        <v>0.032</v>
      </c>
      <c r="G428" s="142"/>
      <c r="H428" s="18">
        <v>1.125</v>
      </c>
      <c r="I428" s="89">
        <f t="shared" si="112"/>
        <v>0.036</v>
      </c>
      <c r="J428" s="116">
        <f>'Insumos Buffet'!D50</f>
        <v>5280</v>
      </c>
      <c r="K428" s="3">
        <f t="shared" si="113"/>
        <v>190.08</v>
      </c>
      <c r="L428" s="3"/>
    </row>
    <row r="429" ht="15.75" customHeight="1">
      <c r="A429" s="187" t="s">
        <v>585</v>
      </c>
      <c r="B429" s="18">
        <v>0.03</v>
      </c>
      <c r="C429" s="18">
        <v>2.0</v>
      </c>
      <c r="D429" s="18">
        <f t="shared" si="110"/>
        <v>0.06</v>
      </c>
      <c r="E429" s="18">
        <f>B429*A422</f>
        <v>0.12</v>
      </c>
      <c r="F429" s="18">
        <f t="shared" si="111"/>
        <v>0.24</v>
      </c>
      <c r="G429" s="87"/>
      <c r="H429" s="18">
        <v>1.0</v>
      </c>
      <c r="I429" s="89">
        <f t="shared" si="112"/>
        <v>0.12</v>
      </c>
      <c r="J429" s="116">
        <f>'Insumos Buffet'!D157</f>
        <v>5370</v>
      </c>
      <c r="K429" s="3">
        <f t="shared" si="113"/>
        <v>644.4</v>
      </c>
      <c r="L429" s="3"/>
    </row>
    <row r="430" ht="15.75" customHeight="1">
      <c r="A430" s="187" t="s">
        <v>504</v>
      </c>
      <c r="B430" s="18">
        <v>0.01</v>
      </c>
      <c r="C430" s="18">
        <v>1.0</v>
      </c>
      <c r="D430" s="18">
        <f t="shared" si="110"/>
        <v>0.01</v>
      </c>
      <c r="E430" s="18">
        <f>B430*A422</f>
        <v>0.04</v>
      </c>
      <c r="F430" s="18">
        <f t="shared" si="111"/>
        <v>0.04</v>
      </c>
      <c r="G430" s="59"/>
      <c r="H430" s="18">
        <v>1.0</v>
      </c>
      <c r="I430" s="89">
        <f t="shared" si="112"/>
        <v>0.04</v>
      </c>
      <c r="J430" s="116">
        <f>'Insumos Buffet'!D74</f>
        <v>28900</v>
      </c>
      <c r="K430" s="3">
        <f t="shared" si="113"/>
        <v>1156</v>
      </c>
      <c r="L430" s="3"/>
    </row>
    <row r="431" ht="15.75" customHeight="1">
      <c r="A431" s="187" t="s">
        <v>505</v>
      </c>
      <c r="B431" s="89">
        <v>0.002</v>
      </c>
      <c r="C431" s="89">
        <v>1.0</v>
      </c>
      <c r="D431" s="18">
        <f t="shared" si="110"/>
        <v>0.002</v>
      </c>
      <c r="E431" s="18">
        <f>B431*A422</f>
        <v>0.008</v>
      </c>
      <c r="F431" s="18">
        <f t="shared" si="111"/>
        <v>0.008</v>
      </c>
      <c r="G431" s="148" t="s">
        <v>528</v>
      </c>
      <c r="H431" s="18">
        <v>1.0</v>
      </c>
      <c r="I431" s="89">
        <f t="shared" si="112"/>
        <v>0.008</v>
      </c>
      <c r="J431" s="116">
        <f>'Insumos Buffet'!D82</f>
        <v>3200</v>
      </c>
      <c r="K431" s="3">
        <f t="shared" si="113"/>
        <v>25.6</v>
      </c>
      <c r="L431" s="3"/>
    </row>
    <row r="432" ht="15.75" customHeight="1">
      <c r="A432" s="183" t="s">
        <v>542</v>
      </c>
      <c r="B432" s="89">
        <v>1.0E-4</v>
      </c>
      <c r="C432" s="89">
        <v>1.0</v>
      </c>
      <c r="D432" s="18">
        <f t="shared" si="110"/>
        <v>0.0001</v>
      </c>
      <c r="E432" s="18">
        <f>B432*A422</f>
        <v>0.0004</v>
      </c>
      <c r="F432" s="18">
        <f t="shared" si="111"/>
        <v>0.0004</v>
      </c>
      <c r="G432" s="142"/>
      <c r="H432" s="18">
        <v>1.0</v>
      </c>
      <c r="I432" s="89">
        <f t="shared" si="112"/>
        <v>0.0004</v>
      </c>
      <c r="J432" s="116">
        <f>'Insumos Buffet'!D108</f>
        <v>40000</v>
      </c>
      <c r="K432" s="3">
        <f t="shared" si="113"/>
        <v>16</v>
      </c>
      <c r="L432" s="3"/>
    </row>
    <row r="433" ht="15.75" customHeight="1">
      <c r="A433" s="41" t="s">
        <v>557</v>
      </c>
      <c r="B433" s="89">
        <v>0.13</v>
      </c>
      <c r="C433" s="89">
        <v>1.0</v>
      </c>
      <c r="D433" s="18">
        <f t="shared" si="110"/>
        <v>0.13</v>
      </c>
      <c r="E433" s="18">
        <f>B433*A422</f>
        <v>0.52</v>
      </c>
      <c r="F433" s="18">
        <f t="shared" si="111"/>
        <v>0.52</v>
      </c>
      <c r="G433" s="142"/>
      <c r="H433" s="18">
        <v>1.0</v>
      </c>
      <c r="I433" s="89">
        <f t="shared" si="112"/>
        <v>0.52</v>
      </c>
      <c r="J433" s="116"/>
      <c r="K433" s="3">
        <f t="shared" si="113"/>
        <v>0</v>
      </c>
      <c r="L433" s="3"/>
    </row>
    <row r="434" ht="15.75" customHeight="1">
      <c r="A434" s="31" t="s">
        <v>473</v>
      </c>
      <c r="B434" s="89">
        <v>0.05</v>
      </c>
      <c r="C434" s="89">
        <v>0.8</v>
      </c>
      <c r="D434" s="18">
        <f t="shared" si="110"/>
        <v>0.04</v>
      </c>
      <c r="E434" s="18">
        <f>B434*A422</f>
        <v>0.2</v>
      </c>
      <c r="F434" s="18">
        <f t="shared" si="111"/>
        <v>0.16</v>
      </c>
      <c r="G434" s="142"/>
      <c r="H434" s="18">
        <v>1.1</v>
      </c>
      <c r="I434" s="89">
        <f t="shared" si="112"/>
        <v>0.22</v>
      </c>
      <c r="J434" s="116">
        <f>'Insumos Buffet'!D65</f>
        <v>10940</v>
      </c>
      <c r="K434" s="3">
        <f t="shared" si="113"/>
        <v>2406.8</v>
      </c>
      <c r="L434" s="3"/>
    </row>
    <row r="435" ht="15.75" customHeight="1">
      <c r="A435" s="31"/>
      <c r="B435" s="89"/>
      <c r="C435" s="89"/>
      <c r="D435" s="95">
        <f t="shared" si="110"/>
        <v>0</v>
      </c>
      <c r="E435" s="95">
        <f>B435*A422</f>
        <v>0</v>
      </c>
      <c r="F435" s="18">
        <f t="shared" si="111"/>
        <v>0</v>
      </c>
      <c r="G435" s="87"/>
      <c r="H435" s="18"/>
      <c r="I435" s="89">
        <f t="shared" si="112"/>
        <v>0</v>
      </c>
      <c r="J435" s="118"/>
      <c r="K435" s="3">
        <f t="shared" si="113"/>
        <v>0</v>
      </c>
      <c r="L435" s="3"/>
    </row>
    <row r="436" ht="15.75" customHeight="1">
      <c r="A436" s="31"/>
      <c r="B436" s="89"/>
      <c r="C436" s="89"/>
      <c r="D436" s="18">
        <f t="shared" si="110"/>
        <v>0</v>
      </c>
      <c r="E436" s="18">
        <f>B436*A422</f>
        <v>0</v>
      </c>
      <c r="F436" s="18">
        <f t="shared" si="111"/>
        <v>0</v>
      </c>
      <c r="G436" s="143">
        <f>F438/A422</f>
        <v>0.2901</v>
      </c>
      <c r="H436" s="18"/>
      <c r="I436" s="89">
        <f t="shared" si="112"/>
        <v>0</v>
      </c>
      <c r="J436" s="3"/>
      <c r="K436" s="3">
        <f t="shared" si="113"/>
        <v>0</v>
      </c>
      <c r="L436" s="3"/>
    </row>
    <row r="437" ht="15.75" customHeight="1">
      <c r="A437" s="31"/>
      <c r="B437" s="89"/>
      <c r="C437" s="89"/>
      <c r="D437" s="18">
        <f t="shared" si="110"/>
        <v>0</v>
      </c>
      <c r="E437" s="18">
        <f>B437*A422</f>
        <v>0</v>
      </c>
      <c r="F437" s="18">
        <f t="shared" si="111"/>
        <v>0</v>
      </c>
      <c r="G437" s="142"/>
      <c r="H437" s="18"/>
      <c r="I437" s="89">
        <f t="shared" si="112"/>
        <v>0</v>
      </c>
      <c r="J437" s="3"/>
      <c r="K437" s="3">
        <f t="shared" si="113"/>
        <v>0</v>
      </c>
      <c r="L437" s="3"/>
    </row>
    <row r="438" ht="15.75" customHeight="1">
      <c r="A438" s="4" t="s">
        <v>495</v>
      </c>
      <c r="B438" s="97">
        <f>SUM(B424:B437)</f>
        <v>0.2701</v>
      </c>
      <c r="C438" s="96"/>
      <c r="D438" s="97">
        <f t="shared" ref="D438:F438" si="114">SUM(D424:D437)</f>
        <v>0.2901</v>
      </c>
      <c r="E438" s="97">
        <f t="shared" si="114"/>
        <v>1.0804</v>
      </c>
      <c r="F438" s="97">
        <f t="shared" si="114"/>
        <v>1.1604</v>
      </c>
      <c r="G438" s="87"/>
      <c r="H438" s="96"/>
      <c r="I438" s="97">
        <f t="shared" ref="I438:L438" si="115">SUM(I424:I437)</f>
        <v>1.1334</v>
      </c>
      <c r="J438" s="98">
        <f t="shared" si="115"/>
        <v>104549</v>
      </c>
      <c r="K438" s="98">
        <f t="shared" si="115"/>
        <v>4950.604</v>
      </c>
      <c r="L438" s="98">
        <f t="shared" si="115"/>
        <v>0</v>
      </c>
    </row>
    <row r="439" ht="15.75" customHeight="1">
      <c r="A439" s="8"/>
      <c r="B439" s="100"/>
      <c r="C439" s="100"/>
      <c r="D439" s="100"/>
      <c r="E439" s="100"/>
      <c r="F439" s="100"/>
      <c r="G439" s="100"/>
      <c r="H439" s="100"/>
      <c r="I439" s="101" t="s">
        <v>496</v>
      </c>
      <c r="J439" s="100"/>
      <c r="K439" s="100"/>
      <c r="L439" s="101" t="s">
        <v>497</v>
      </c>
    </row>
    <row r="440" ht="15.75" customHeight="1">
      <c r="A440" s="8"/>
      <c r="B440" s="100"/>
      <c r="C440" s="100"/>
      <c r="D440" s="100"/>
      <c r="E440" s="100"/>
      <c r="F440" s="100"/>
      <c r="G440" s="100"/>
      <c r="H440" s="100"/>
      <c r="I440" s="104">
        <f>G436*A422</f>
        <v>1.1604</v>
      </c>
      <c r="J440" s="100"/>
      <c r="K440" s="100"/>
      <c r="L440" s="104"/>
    </row>
    <row r="441" ht="15.75" customHeight="1">
      <c r="A441" s="8"/>
      <c r="B441" s="100"/>
      <c r="C441" s="100"/>
      <c r="D441" s="100"/>
      <c r="E441" s="100"/>
      <c r="F441" s="100"/>
      <c r="G441" s="100"/>
      <c r="H441" s="100"/>
      <c r="I441" s="107"/>
      <c r="J441" s="100"/>
      <c r="K441" s="100"/>
      <c r="L441" s="107"/>
    </row>
    <row r="442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</row>
    <row r="443" ht="15.75" customHeight="1">
      <c r="A443" s="66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6"/>
    </row>
    <row r="444" ht="15.75" customHeight="1">
      <c r="A444" s="78" t="s">
        <v>478</v>
      </c>
      <c r="B444" s="79" t="s">
        <v>479</v>
      </c>
      <c r="C444" s="75"/>
      <c r="D444" s="76"/>
      <c r="E444" s="80" t="s">
        <v>480</v>
      </c>
      <c r="F444" s="75"/>
      <c r="G444" s="76"/>
      <c r="H444" s="79" t="s">
        <v>481</v>
      </c>
      <c r="I444" s="75"/>
      <c r="J444" s="75"/>
      <c r="K444" s="75"/>
      <c r="L444" s="76"/>
    </row>
    <row r="445" ht="15.75" customHeight="1">
      <c r="A445" s="177">
        <v>4.0</v>
      </c>
      <c r="B445" s="82" t="s">
        <v>482</v>
      </c>
      <c r="C445" s="82" t="s">
        <v>483</v>
      </c>
      <c r="D445" s="82" t="s">
        <v>484</v>
      </c>
      <c r="E445" s="82" t="s">
        <v>485</v>
      </c>
      <c r="F445" s="82" t="s">
        <v>484</v>
      </c>
      <c r="G445" s="82" t="s">
        <v>524</v>
      </c>
      <c r="H445" s="82" t="s">
        <v>486</v>
      </c>
      <c r="I445" s="82" t="s">
        <v>487</v>
      </c>
      <c r="J445" s="147" t="s">
        <v>488</v>
      </c>
      <c r="K445" s="85" t="s">
        <v>489</v>
      </c>
      <c r="L445" s="85" t="s">
        <v>490</v>
      </c>
    </row>
    <row r="446" ht="15.75" customHeight="1">
      <c r="A446" s="86" t="s">
        <v>491</v>
      </c>
      <c r="B446" s="87"/>
      <c r="C446" s="87"/>
      <c r="D446" s="87"/>
      <c r="E446" s="87"/>
      <c r="F446" s="87"/>
      <c r="G446" s="87"/>
      <c r="H446" s="87"/>
      <c r="I446" s="87"/>
      <c r="J446" s="115"/>
      <c r="K446" s="87"/>
      <c r="L446" s="87"/>
    </row>
    <row r="447" ht="15.75" customHeight="1">
      <c r="A447" s="2"/>
      <c r="B447" s="89"/>
      <c r="C447" s="89"/>
      <c r="D447" s="18">
        <f t="shared" ref="D447:D460" si="116">C447*B447</f>
        <v>0</v>
      </c>
      <c r="E447" s="18">
        <f>B447*A445</f>
        <v>0</v>
      </c>
      <c r="F447" s="18">
        <f t="shared" ref="F447:F460" si="117">E447*C447</f>
        <v>0</v>
      </c>
      <c r="G447" s="140">
        <v>0.0</v>
      </c>
      <c r="H447" s="18"/>
      <c r="I447" s="89">
        <f t="shared" ref="I447:I460" si="118">H447*E447</f>
        <v>0</v>
      </c>
      <c r="J447" s="116"/>
      <c r="K447" s="3">
        <f t="shared" ref="K447:K460" si="119">J447*I447</f>
        <v>0</v>
      </c>
      <c r="L447" s="3"/>
    </row>
    <row r="448" ht="15.75" customHeight="1">
      <c r="A448" s="2"/>
      <c r="B448" s="89"/>
      <c r="C448" s="89"/>
      <c r="D448" s="18">
        <f t="shared" si="116"/>
        <v>0</v>
      </c>
      <c r="E448" s="18">
        <f>B448*A445</f>
        <v>0</v>
      </c>
      <c r="F448" s="18">
        <f t="shared" si="117"/>
        <v>0</v>
      </c>
      <c r="G448" s="87"/>
      <c r="H448" s="18"/>
      <c r="I448" s="89">
        <f t="shared" si="118"/>
        <v>0</v>
      </c>
      <c r="J448" s="116"/>
      <c r="K448" s="3">
        <f t="shared" si="119"/>
        <v>0</v>
      </c>
      <c r="L448" s="3"/>
    </row>
    <row r="449" ht="15.75" customHeight="1">
      <c r="A449" s="2"/>
      <c r="B449" s="18"/>
      <c r="C449" s="18"/>
      <c r="D449" s="18">
        <f t="shared" si="116"/>
        <v>0</v>
      </c>
      <c r="E449" s="18">
        <f>B449*A445</f>
        <v>0</v>
      </c>
      <c r="F449" s="18">
        <f t="shared" si="117"/>
        <v>0</v>
      </c>
      <c r="G449" s="148" t="s">
        <v>527</v>
      </c>
      <c r="H449" s="18"/>
      <c r="I449" s="89">
        <f t="shared" si="118"/>
        <v>0</v>
      </c>
      <c r="J449" s="116"/>
      <c r="K449" s="3">
        <f t="shared" si="119"/>
        <v>0</v>
      </c>
      <c r="L449" s="3"/>
    </row>
    <row r="450" ht="15.75" customHeight="1">
      <c r="A450" s="2"/>
      <c r="B450" s="18"/>
      <c r="C450" s="18"/>
      <c r="D450" s="18">
        <f t="shared" si="116"/>
        <v>0</v>
      </c>
      <c r="E450" s="18">
        <f>B450*A445</f>
        <v>0</v>
      </c>
      <c r="F450" s="18">
        <f t="shared" si="117"/>
        <v>0</v>
      </c>
      <c r="G450" s="142"/>
      <c r="H450" s="18"/>
      <c r="I450" s="89">
        <f t="shared" si="118"/>
        <v>0</v>
      </c>
      <c r="J450" s="116"/>
      <c r="K450" s="3">
        <f t="shared" si="119"/>
        <v>0</v>
      </c>
      <c r="L450" s="3"/>
    </row>
    <row r="451" ht="15.75" customHeight="1">
      <c r="A451" s="2"/>
      <c r="B451" s="18"/>
      <c r="C451" s="18"/>
      <c r="D451" s="18">
        <f t="shared" si="116"/>
        <v>0</v>
      </c>
      <c r="E451" s="18">
        <f>B451*A445</f>
        <v>0</v>
      </c>
      <c r="F451" s="18">
        <f t="shared" si="117"/>
        <v>0</v>
      </c>
      <c r="G451" s="142"/>
      <c r="H451" s="18"/>
      <c r="I451" s="89">
        <f t="shared" si="118"/>
        <v>0</v>
      </c>
      <c r="J451" s="116"/>
      <c r="K451" s="3">
        <f t="shared" si="119"/>
        <v>0</v>
      </c>
      <c r="L451" s="3"/>
    </row>
    <row r="452" ht="15.75" customHeight="1">
      <c r="A452" s="2"/>
      <c r="B452" s="18"/>
      <c r="C452" s="18"/>
      <c r="D452" s="18">
        <f t="shared" si="116"/>
        <v>0</v>
      </c>
      <c r="E452" s="18">
        <f>B452*A445</f>
        <v>0</v>
      </c>
      <c r="F452" s="18">
        <f t="shared" si="117"/>
        <v>0</v>
      </c>
      <c r="G452" s="87"/>
      <c r="H452" s="18"/>
      <c r="I452" s="89">
        <f t="shared" si="118"/>
        <v>0</v>
      </c>
      <c r="J452" s="116"/>
      <c r="K452" s="3">
        <f t="shared" si="119"/>
        <v>0</v>
      </c>
      <c r="L452" s="3"/>
    </row>
    <row r="453" ht="15.75" customHeight="1">
      <c r="A453" s="2"/>
      <c r="B453" s="18"/>
      <c r="C453" s="18"/>
      <c r="D453" s="18">
        <f t="shared" si="116"/>
        <v>0</v>
      </c>
      <c r="E453" s="18">
        <f>B453*A445</f>
        <v>0</v>
      </c>
      <c r="F453" s="18">
        <f t="shared" si="117"/>
        <v>0</v>
      </c>
      <c r="G453" s="59"/>
      <c r="H453" s="18"/>
      <c r="I453" s="89">
        <f t="shared" si="118"/>
        <v>0</v>
      </c>
      <c r="J453" s="116"/>
      <c r="K453" s="3">
        <f t="shared" si="119"/>
        <v>0</v>
      </c>
      <c r="L453" s="3"/>
    </row>
    <row r="454" ht="15.75" customHeight="1">
      <c r="A454" s="2"/>
      <c r="B454" s="89"/>
      <c r="C454" s="89"/>
      <c r="D454" s="18">
        <f t="shared" si="116"/>
        <v>0</v>
      </c>
      <c r="E454" s="18">
        <f>B454*A445</f>
        <v>0</v>
      </c>
      <c r="F454" s="18">
        <f t="shared" si="117"/>
        <v>0</v>
      </c>
      <c r="G454" s="148" t="s">
        <v>528</v>
      </c>
      <c r="H454" s="18"/>
      <c r="I454" s="89">
        <f t="shared" si="118"/>
        <v>0</v>
      </c>
      <c r="J454" s="116"/>
      <c r="K454" s="3">
        <f t="shared" si="119"/>
        <v>0</v>
      </c>
      <c r="L454" s="3"/>
    </row>
    <row r="455" ht="15.75" customHeight="1">
      <c r="A455" s="2"/>
      <c r="B455" s="89"/>
      <c r="C455" s="89"/>
      <c r="D455" s="18">
        <f t="shared" si="116"/>
        <v>0</v>
      </c>
      <c r="E455" s="18">
        <f>B455*A445</f>
        <v>0</v>
      </c>
      <c r="F455" s="18">
        <f t="shared" si="117"/>
        <v>0</v>
      </c>
      <c r="G455" s="142"/>
      <c r="H455" s="18"/>
      <c r="I455" s="89">
        <f t="shared" si="118"/>
        <v>0</v>
      </c>
      <c r="J455" s="116"/>
      <c r="K455" s="3">
        <f t="shared" si="119"/>
        <v>0</v>
      </c>
      <c r="L455" s="3"/>
    </row>
    <row r="456" ht="15.75" customHeight="1">
      <c r="A456" s="1"/>
      <c r="B456" s="89"/>
      <c r="C456" s="89"/>
      <c r="D456" s="18">
        <f t="shared" si="116"/>
        <v>0</v>
      </c>
      <c r="E456" s="18">
        <f>B456*A445</f>
        <v>0</v>
      </c>
      <c r="F456" s="18">
        <f t="shared" si="117"/>
        <v>0</v>
      </c>
      <c r="G456" s="142"/>
      <c r="H456" s="18"/>
      <c r="I456" s="89">
        <f t="shared" si="118"/>
        <v>0</v>
      </c>
      <c r="J456" s="116"/>
      <c r="K456" s="3">
        <f t="shared" si="119"/>
        <v>0</v>
      </c>
      <c r="L456" s="3"/>
    </row>
    <row r="457" ht="15.75" customHeight="1">
      <c r="A457" s="1"/>
      <c r="B457" s="89"/>
      <c r="C457" s="89"/>
      <c r="D457" s="18">
        <f t="shared" si="116"/>
        <v>0</v>
      </c>
      <c r="E457" s="18">
        <f>B457*A445</f>
        <v>0</v>
      </c>
      <c r="F457" s="18">
        <f t="shared" si="117"/>
        <v>0</v>
      </c>
      <c r="G457" s="142"/>
      <c r="H457" s="18"/>
      <c r="I457" s="89">
        <f t="shared" si="118"/>
        <v>0</v>
      </c>
      <c r="J457" s="116"/>
      <c r="K457" s="3">
        <f t="shared" si="119"/>
        <v>0</v>
      </c>
      <c r="L457" s="3"/>
    </row>
    <row r="458" ht="15.75" customHeight="1">
      <c r="A458" s="31"/>
      <c r="B458" s="89"/>
      <c r="C458" s="89"/>
      <c r="D458" s="95">
        <f t="shared" si="116"/>
        <v>0</v>
      </c>
      <c r="E458" s="95">
        <f>B458*A445</f>
        <v>0</v>
      </c>
      <c r="F458" s="18">
        <f t="shared" si="117"/>
        <v>0</v>
      </c>
      <c r="G458" s="87"/>
      <c r="H458" s="18"/>
      <c r="I458" s="89">
        <f t="shared" si="118"/>
        <v>0</v>
      </c>
      <c r="J458" s="118"/>
      <c r="K458" s="3">
        <f t="shared" si="119"/>
        <v>0</v>
      </c>
      <c r="L458" s="3"/>
    </row>
    <row r="459" ht="15.75" customHeight="1">
      <c r="A459" s="31"/>
      <c r="B459" s="89"/>
      <c r="C459" s="89"/>
      <c r="D459" s="18">
        <f t="shared" si="116"/>
        <v>0</v>
      </c>
      <c r="E459" s="18">
        <f>B459*A445</f>
        <v>0</v>
      </c>
      <c r="F459" s="18">
        <f t="shared" si="117"/>
        <v>0</v>
      </c>
      <c r="G459" s="143">
        <f>F461/A445</f>
        <v>0</v>
      </c>
      <c r="H459" s="18"/>
      <c r="I459" s="89">
        <f t="shared" si="118"/>
        <v>0</v>
      </c>
      <c r="J459" s="3"/>
      <c r="K459" s="3">
        <f t="shared" si="119"/>
        <v>0</v>
      </c>
      <c r="L459" s="3"/>
    </row>
    <row r="460" ht="15.75" customHeight="1">
      <c r="A460" s="31"/>
      <c r="B460" s="89"/>
      <c r="C460" s="89"/>
      <c r="D460" s="18">
        <f t="shared" si="116"/>
        <v>0</v>
      </c>
      <c r="E460" s="18">
        <f>B460*A445</f>
        <v>0</v>
      </c>
      <c r="F460" s="18">
        <f t="shared" si="117"/>
        <v>0</v>
      </c>
      <c r="G460" s="142"/>
      <c r="H460" s="18"/>
      <c r="I460" s="89">
        <f t="shared" si="118"/>
        <v>0</v>
      </c>
      <c r="J460" s="3"/>
      <c r="K460" s="3">
        <f t="shared" si="119"/>
        <v>0</v>
      </c>
      <c r="L460" s="3"/>
    </row>
    <row r="461" ht="15.75" customHeight="1">
      <c r="A461" s="4" t="s">
        <v>495</v>
      </c>
      <c r="B461" s="97">
        <f>SUM(B447:B460)</f>
        <v>0</v>
      </c>
      <c r="C461" s="96"/>
      <c r="D461" s="97">
        <f t="shared" ref="D461:F461" si="120">SUM(D447:D460)</f>
        <v>0</v>
      </c>
      <c r="E461" s="97">
        <f t="shared" si="120"/>
        <v>0</v>
      </c>
      <c r="F461" s="97">
        <f t="shared" si="120"/>
        <v>0</v>
      </c>
      <c r="G461" s="87"/>
      <c r="H461" s="96"/>
      <c r="I461" s="97">
        <f t="shared" ref="I461:L461" si="121">SUM(I447:I460)</f>
        <v>0</v>
      </c>
      <c r="J461" s="98">
        <f t="shared" si="121"/>
        <v>0</v>
      </c>
      <c r="K461" s="98">
        <f t="shared" si="121"/>
        <v>0</v>
      </c>
      <c r="L461" s="98">
        <f t="shared" si="121"/>
        <v>0</v>
      </c>
    </row>
    <row r="462" ht="15.75" customHeight="1">
      <c r="A462" s="8"/>
      <c r="B462" s="100"/>
      <c r="C462" s="100"/>
      <c r="D462" s="100"/>
      <c r="E462" s="100"/>
      <c r="F462" s="100"/>
      <c r="G462" s="100"/>
      <c r="H462" s="100"/>
      <c r="I462" s="101" t="s">
        <v>496</v>
      </c>
      <c r="J462" s="100"/>
      <c r="K462" s="100"/>
      <c r="L462" s="101" t="s">
        <v>497</v>
      </c>
    </row>
    <row r="463" ht="15.75" customHeight="1">
      <c r="A463" s="8"/>
      <c r="B463" s="100"/>
      <c r="C463" s="100"/>
      <c r="D463" s="100"/>
      <c r="E463" s="100"/>
      <c r="F463" s="100"/>
      <c r="G463" s="100"/>
      <c r="H463" s="100"/>
      <c r="I463" s="104">
        <f>G459*A445</f>
        <v>0</v>
      </c>
      <c r="J463" s="100"/>
      <c r="K463" s="100"/>
      <c r="L463" s="104"/>
    </row>
    <row r="464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</row>
    <row r="465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</row>
    <row r="466" ht="15.75" customHeight="1">
      <c r="A466" s="66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6"/>
    </row>
    <row r="467" ht="15.75" customHeight="1">
      <c r="A467" s="78" t="s">
        <v>478</v>
      </c>
      <c r="B467" s="79" t="s">
        <v>479</v>
      </c>
      <c r="C467" s="75"/>
      <c r="D467" s="76"/>
      <c r="E467" s="80" t="s">
        <v>480</v>
      </c>
      <c r="F467" s="75"/>
      <c r="G467" s="76"/>
      <c r="H467" s="79" t="s">
        <v>481</v>
      </c>
      <c r="I467" s="75"/>
      <c r="J467" s="75"/>
      <c r="K467" s="75"/>
      <c r="L467" s="76"/>
    </row>
    <row r="468" ht="15.75" customHeight="1">
      <c r="A468" s="177">
        <v>4.0</v>
      </c>
      <c r="B468" s="82" t="s">
        <v>482</v>
      </c>
      <c r="C468" s="82" t="s">
        <v>483</v>
      </c>
      <c r="D468" s="82" t="s">
        <v>484</v>
      </c>
      <c r="E468" s="82" t="s">
        <v>485</v>
      </c>
      <c r="F468" s="82" t="s">
        <v>484</v>
      </c>
      <c r="G468" s="82" t="s">
        <v>524</v>
      </c>
      <c r="H468" s="82" t="s">
        <v>486</v>
      </c>
      <c r="I468" s="82" t="s">
        <v>487</v>
      </c>
      <c r="J468" s="147" t="s">
        <v>488</v>
      </c>
      <c r="K468" s="85" t="s">
        <v>489</v>
      </c>
      <c r="L468" s="85" t="s">
        <v>490</v>
      </c>
    </row>
    <row r="469" ht="15.75" customHeight="1">
      <c r="A469" s="86" t="s">
        <v>491</v>
      </c>
      <c r="B469" s="87"/>
      <c r="C469" s="87"/>
      <c r="D469" s="87"/>
      <c r="E469" s="87"/>
      <c r="F469" s="87"/>
      <c r="G469" s="87"/>
      <c r="H469" s="87"/>
      <c r="I469" s="87"/>
      <c r="J469" s="115"/>
      <c r="K469" s="87"/>
      <c r="L469" s="87"/>
    </row>
    <row r="470" ht="15.75" customHeight="1">
      <c r="A470" s="2"/>
      <c r="B470" s="89"/>
      <c r="C470" s="89"/>
      <c r="D470" s="18">
        <f t="shared" ref="D470:D483" si="122">C470*B470</f>
        <v>0</v>
      </c>
      <c r="E470" s="18">
        <f>B470*A468</f>
        <v>0</v>
      </c>
      <c r="F470" s="18">
        <f t="shared" ref="F470:F483" si="123">E470*C470</f>
        <v>0</v>
      </c>
      <c r="G470" s="140">
        <v>0.0</v>
      </c>
      <c r="H470" s="18"/>
      <c r="I470" s="89">
        <f t="shared" ref="I470:I483" si="124">H470*E470</f>
        <v>0</v>
      </c>
      <c r="J470" s="116"/>
      <c r="K470" s="3">
        <f t="shared" ref="K470:K483" si="125">J470*I470</f>
        <v>0</v>
      </c>
      <c r="L470" s="3"/>
    </row>
    <row r="471" ht="15.75" customHeight="1">
      <c r="A471" s="2"/>
      <c r="B471" s="89"/>
      <c r="C471" s="89"/>
      <c r="D471" s="18">
        <f t="shared" si="122"/>
        <v>0</v>
      </c>
      <c r="E471" s="18">
        <f>B471*A468</f>
        <v>0</v>
      </c>
      <c r="F471" s="18">
        <f t="shared" si="123"/>
        <v>0</v>
      </c>
      <c r="G471" s="87"/>
      <c r="H471" s="18"/>
      <c r="I471" s="89">
        <f t="shared" si="124"/>
        <v>0</v>
      </c>
      <c r="J471" s="116"/>
      <c r="K471" s="3">
        <f t="shared" si="125"/>
        <v>0</v>
      </c>
      <c r="L471" s="3"/>
    </row>
    <row r="472" ht="15.75" customHeight="1">
      <c r="A472" s="2"/>
      <c r="B472" s="18"/>
      <c r="C472" s="18"/>
      <c r="D472" s="18">
        <f t="shared" si="122"/>
        <v>0</v>
      </c>
      <c r="E472" s="18">
        <f>B472*A468</f>
        <v>0</v>
      </c>
      <c r="F472" s="18">
        <f t="shared" si="123"/>
        <v>0</v>
      </c>
      <c r="G472" s="148" t="s">
        <v>527</v>
      </c>
      <c r="H472" s="18"/>
      <c r="I472" s="89">
        <f t="shared" si="124"/>
        <v>0</v>
      </c>
      <c r="J472" s="116"/>
      <c r="K472" s="3">
        <f t="shared" si="125"/>
        <v>0</v>
      </c>
      <c r="L472" s="3"/>
    </row>
    <row r="473" ht="15.75" customHeight="1">
      <c r="A473" s="2"/>
      <c r="B473" s="18"/>
      <c r="C473" s="18"/>
      <c r="D473" s="18">
        <f t="shared" si="122"/>
        <v>0</v>
      </c>
      <c r="E473" s="18">
        <f>B473*A468</f>
        <v>0</v>
      </c>
      <c r="F473" s="18">
        <f t="shared" si="123"/>
        <v>0</v>
      </c>
      <c r="G473" s="142"/>
      <c r="H473" s="18"/>
      <c r="I473" s="89">
        <f t="shared" si="124"/>
        <v>0</v>
      </c>
      <c r="J473" s="116"/>
      <c r="K473" s="3">
        <f t="shared" si="125"/>
        <v>0</v>
      </c>
      <c r="L473" s="3"/>
    </row>
    <row r="474" ht="15.75" customHeight="1">
      <c r="A474" s="2"/>
      <c r="B474" s="18"/>
      <c r="C474" s="18"/>
      <c r="D474" s="18">
        <f t="shared" si="122"/>
        <v>0</v>
      </c>
      <c r="E474" s="18">
        <f>B474*A468</f>
        <v>0</v>
      </c>
      <c r="F474" s="18">
        <f t="shared" si="123"/>
        <v>0</v>
      </c>
      <c r="G474" s="142"/>
      <c r="H474" s="18"/>
      <c r="I474" s="89">
        <f t="shared" si="124"/>
        <v>0</v>
      </c>
      <c r="J474" s="116"/>
      <c r="K474" s="3">
        <f t="shared" si="125"/>
        <v>0</v>
      </c>
      <c r="L474" s="3"/>
    </row>
    <row r="475" ht="15.75" customHeight="1">
      <c r="A475" s="2"/>
      <c r="B475" s="18"/>
      <c r="C475" s="18"/>
      <c r="D475" s="18">
        <f t="shared" si="122"/>
        <v>0</v>
      </c>
      <c r="E475" s="18">
        <f>B475*A468</f>
        <v>0</v>
      </c>
      <c r="F475" s="18">
        <f t="shared" si="123"/>
        <v>0</v>
      </c>
      <c r="G475" s="87"/>
      <c r="H475" s="18"/>
      <c r="I475" s="89">
        <f t="shared" si="124"/>
        <v>0</v>
      </c>
      <c r="J475" s="116"/>
      <c r="K475" s="3">
        <f t="shared" si="125"/>
        <v>0</v>
      </c>
      <c r="L475" s="3"/>
    </row>
    <row r="476" ht="15.75" customHeight="1">
      <c r="A476" s="2"/>
      <c r="B476" s="18"/>
      <c r="C476" s="18"/>
      <c r="D476" s="18">
        <f t="shared" si="122"/>
        <v>0</v>
      </c>
      <c r="E476" s="18">
        <f>B476*A468</f>
        <v>0</v>
      </c>
      <c r="F476" s="18">
        <f t="shared" si="123"/>
        <v>0</v>
      </c>
      <c r="G476" s="59"/>
      <c r="H476" s="18"/>
      <c r="I476" s="89">
        <f t="shared" si="124"/>
        <v>0</v>
      </c>
      <c r="J476" s="116"/>
      <c r="K476" s="3">
        <f t="shared" si="125"/>
        <v>0</v>
      </c>
      <c r="L476" s="3"/>
    </row>
    <row r="477" ht="15.75" customHeight="1">
      <c r="A477" s="2"/>
      <c r="B477" s="89"/>
      <c r="C477" s="89"/>
      <c r="D477" s="18">
        <f t="shared" si="122"/>
        <v>0</v>
      </c>
      <c r="E477" s="18">
        <f>B477*A468</f>
        <v>0</v>
      </c>
      <c r="F477" s="18">
        <f t="shared" si="123"/>
        <v>0</v>
      </c>
      <c r="G477" s="148" t="s">
        <v>528</v>
      </c>
      <c r="H477" s="18"/>
      <c r="I477" s="89">
        <f t="shared" si="124"/>
        <v>0</v>
      </c>
      <c r="J477" s="116"/>
      <c r="K477" s="3">
        <f t="shared" si="125"/>
        <v>0</v>
      </c>
      <c r="L477" s="3"/>
    </row>
    <row r="478" ht="15.75" customHeight="1">
      <c r="A478" s="2"/>
      <c r="B478" s="89"/>
      <c r="C478" s="89"/>
      <c r="D478" s="18">
        <f t="shared" si="122"/>
        <v>0</v>
      </c>
      <c r="E478" s="18">
        <f>B478*A468</f>
        <v>0</v>
      </c>
      <c r="F478" s="18">
        <f t="shared" si="123"/>
        <v>0</v>
      </c>
      <c r="G478" s="142"/>
      <c r="H478" s="18"/>
      <c r="I478" s="89">
        <f t="shared" si="124"/>
        <v>0</v>
      </c>
      <c r="J478" s="116"/>
      <c r="K478" s="3">
        <f t="shared" si="125"/>
        <v>0</v>
      </c>
      <c r="L478" s="3"/>
    </row>
    <row r="479" ht="15.75" customHeight="1">
      <c r="A479" s="1"/>
      <c r="B479" s="89"/>
      <c r="C479" s="89"/>
      <c r="D479" s="18">
        <f t="shared" si="122"/>
        <v>0</v>
      </c>
      <c r="E479" s="18">
        <f>B479*A468</f>
        <v>0</v>
      </c>
      <c r="F479" s="18">
        <f t="shared" si="123"/>
        <v>0</v>
      </c>
      <c r="G479" s="142"/>
      <c r="H479" s="18"/>
      <c r="I479" s="89">
        <f t="shared" si="124"/>
        <v>0</v>
      </c>
      <c r="J479" s="116"/>
      <c r="K479" s="3">
        <f t="shared" si="125"/>
        <v>0</v>
      </c>
      <c r="L479" s="3"/>
    </row>
    <row r="480" ht="15.75" customHeight="1">
      <c r="A480" s="1"/>
      <c r="B480" s="89"/>
      <c r="C480" s="89"/>
      <c r="D480" s="18">
        <f t="shared" si="122"/>
        <v>0</v>
      </c>
      <c r="E480" s="18">
        <f>B480*A468</f>
        <v>0</v>
      </c>
      <c r="F480" s="18">
        <f t="shared" si="123"/>
        <v>0</v>
      </c>
      <c r="G480" s="142"/>
      <c r="H480" s="18"/>
      <c r="I480" s="89">
        <f t="shared" si="124"/>
        <v>0</v>
      </c>
      <c r="J480" s="116"/>
      <c r="K480" s="3">
        <f t="shared" si="125"/>
        <v>0</v>
      </c>
      <c r="L480" s="3"/>
    </row>
    <row r="481" ht="15.75" customHeight="1">
      <c r="A481" s="31"/>
      <c r="B481" s="89"/>
      <c r="C481" s="89"/>
      <c r="D481" s="95">
        <f t="shared" si="122"/>
        <v>0</v>
      </c>
      <c r="E481" s="95">
        <f>B481*A468</f>
        <v>0</v>
      </c>
      <c r="F481" s="18">
        <f t="shared" si="123"/>
        <v>0</v>
      </c>
      <c r="G481" s="87"/>
      <c r="H481" s="18"/>
      <c r="I481" s="89">
        <f t="shared" si="124"/>
        <v>0</v>
      </c>
      <c r="J481" s="118"/>
      <c r="K481" s="3">
        <f t="shared" si="125"/>
        <v>0</v>
      </c>
      <c r="L481" s="3"/>
    </row>
    <row r="482" ht="15.75" customHeight="1">
      <c r="A482" s="31"/>
      <c r="B482" s="89"/>
      <c r="C482" s="89"/>
      <c r="D482" s="18">
        <f t="shared" si="122"/>
        <v>0</v>
      </c>
      <c r="E482" s="18">
        <f>B482*A468</f>
        <v>0</v>
      </c>
      <c r="F482" s="18">
        <f t="shared" si="123"/>
        <v>0</v>
      </c>
      <c r="G482" s="143">
        <f>F484/A468</f>
        <v>0</v>
      </c>
      <c r="H482" s="18"/>
      <c r="I482" s="89">
        <f t="shared" si="124"/>
        <v>0</v>
      </c>
      <c r="J482" s="3"/>
      <c r="K482" s="3">
        <f t="shared" si="125"/>
        <v>0</v>
      </c>
      <c r="L482" s="3"/>
    </row>
    <row r="483" ht="15.75" customHeight="1">
      <c r="A483" s="31"/>
      <c r="B483" s="89"/>
      <c r="C483" s="89"/>
      <c r="D483" s="18">
        <f t="shared" si="122"/>
        <v>0</v>
      </c>
      <c r="E483" s="18">
        <f>B483*A468</f>
        <v>0</v>
      </c>
      <c r="F483" s="18">
        <f t="shared" si="123"/>
        <v>0</v>
      </c>
      <c r="G483" s="142"/>
      <c r="H483" s="18"/>
      <c r="I483" s="89">
        <f t="shared" si="124"/>
        <v>0</v>
      </c>
      <c r="J483" s="3"/>
      <c r="K483" s="3">
        <f t="shared" si="125"/>
        <v>0</v>
      </c>
      <c r="L483" s="3"/>
    </row>
    <row r="484" ht="15.75" customHeight="1">
      <c r="A484" s="4" t="s">
        <v>495</v>
      </c>
      <c r="B484" s="97">
        <f>SUM(B470:B483)</f>
        <v>0</v>
      </c>
      <c r="C484" s="96"/>
      <c r="D484" s="97">
        <f t="shared" ref="D484:F484" si="126">SUM(D470:D483)</f>
        <v>0</v>
      </c>
      <c r="E484" s="97">
        <f t="shared" si="126"/>
        <v>0</v>
      </c>
      <c r="F484" s="97">
        <f t="shared" si="126"/>
        <v>0</v>
      </c>
      <c r="G484" s="87"/>
      <c r="H484" s="96"/>
      <c r="I484" s="97">
        <f t="shared" ref="I484:L484" si="127">SUM(I470:I483)</f>
        <v>0</v>
      </c>
      <c r="J484" s="98">
        <f t="shared" si="127"/>
        <v>0</v>
      </c>
      <c r="K484" s="98">
        <f t="shared" si="127"/>
        <v>0</v>
      </c>
      <c r="L484" s="98">
        <f t="shared" si="127"/>
        <v>0</v>
      </c>
    </row>
    <row r="485" ht="15.75" customHeight="1">
      <c r="A485" s="8"/>
      <c r="B485" s="100"/>
      <c r="C485" s="100"/>
      <c r="D485" s="100"/>
      <c r="E485" s="100"/>
      <c r="F485" s="100"/>
      <c r="G485" s="100"/>
      <c r="H485" s="100"/>
      <c r="I485" s="101" t="s">
        <v>496</v>
      </c>
      <c r="J485" s="100"/>
      <c r="K485" s="100"/>
      <c r="L485" s="101" t="s">
        <v>497</v>
      </c>
    </row>
    <row r="486" ht="15.75" customHeight="1">
      <c r="A486" s="8"/>
      <c r="B486" s="100"/>
      <c r="C486" s="100"/>
      <c r="D486" s="100"/>
      <c r="E486" s="100"/>
      <c r="F486" s="100"/>
      <c r="G486" s="100"/>
      <c r="H486" s="100"/>
      <c r="I486" s="104">
        <f>G482*A468</f>
        <v>0</v>
      </c>
      <c r="J486" s="100"/>
      <c r="K486" s="100"/>
      <c r="L486" s="104"/>
    </row>
    <row r="487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</row>
    <row r="488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</row>
    <row r="489" ht="15.75" customHeight="1">
      <c r="A489" s="78" t="s">
        <v>478</v>
      </c>
      <c r="B489" s="79" t="s">
        <v>479</v>
      </c>
      <c r="C489" s="75"/>
      <c r="D489" s="76"/>
      <c r="E489" s="80" t="s">
        <v>480</v>
      </c>
      <c r="F489" s="75"/>
      <c r="G489" s="76"/>
      <c r="H489" s="79" t="s">
        <v>481</v>
      </c>
      <c r="I489" s="75"/>
      <c r="J489" s="75"/>
      <c r="K489" s="75"/>
      <c r="L489" s="76"/>
    </row>
    <row r="490" ht="15.75" customHeight="1">
      <c r="A490" s="177">
        <v>4.0</v>
      </c>
      <c r="B490" s="82" t="s">
        <v>482</v>
      </c>
      <c r="C490" s="82" t="s">
        <v>483</v>
      </c>
      <c r="D490" s="82" t="s">
        <v>484</v>
      </c>
      <c r="E490" s="82" t="s">
        <v>485</v>
      </c>
      <c r="F490" s="82" t="s">
        <v>484</v>
      </c>
      <c r="G490" s="82" t="s">
        <v>524</v>
      </c>
      <c r="H490" s="82" t="s">
        <v>486</v>
      </c>
      <c r="I490" s="82" t="s">
        <v>487</v>
      </c>
      <c r="J490" s="147" t="s">
        <v>488</v>
      </c>
      <c r="K490" s="85" t="s">
        <v>489</v>
      </c>
      <c r="L490" s="85" t="s">
        <v>490</v>
      </c>
    </row>
    <row r="491" ht="15.75" customHeight="1">
      <c r="A491" s="86" t="s">
        <v>491</v>
      </c>
      <c r="B491" s="87"/>
      <c r="C491" s="87"/>
      <c r="D491" s="87"/>
      <c r="E491" s="87"/>
      <c r="F491" s="87"/>
      <c r="G491" s="87"/>
      <c r="H491" s="87"/>
      <c r="I491" s="87"/>
      <c r="J491" s="115"/>
      <c r="K491" s="87"/>
      <c r="L491" s="87"/>
    </row>
    <row r="492" ht="15.75" customHeight="1">
      <c r="A492" s="2"/>
      <c r="B492" s="89"/>
      <c r="C492" s="89"/>
      <c r="D492" s="18">
        <f t="shared" ref="D492:D505" si="128">C492*B492</f>
        <v>0</v>
      </c>
      <c r="E492" s="18">
        <f>B492*A490</f>
        <v>0</v>
      </c>
      <c r="F492" s="18">
        <f t="shared" ref="F492:F505" si="129">E492*C492</f>
        <v>0</v>
      </c>
      <c r="G492" s="140">
        <v>0.0</v>
      </c>
      <c r="H492" s="18"/>
      <c r="I492" s="89">
        <f t="shared" ref="I492:I505" si="130">H492*E492</f>
        <v>0</v>
      </c>
      <c r="J492" s="116"/>
      <c r="K492" s="3">
        <f t="shared" ref="K492:K505" si="131">J492*I492</f>
        <v>0</v>
      </c>
      <c r="L492" s="3"/>
    </row>
    <row r="493" ht="15.75" customHeight="1">
      <c r="A493" s="2"/>
      <c r="B493" s="89"/>
      <c r="C493" s="89"/>
      <c r="D493" s="18">
        <f t="shared" si="128"/>
        <v>0</v>
      </c>
      <c r="E493" s="18">
        <f>B493*A490</f>
        <v>0</v>
      </c>
      <c r="F493" s="18">
        <f t="shared" si="129"/>
        <v>0</v>
      </c>
      <c r="G493" s="87"/>
      <c r="H493" s="18"/>
      <c r="I493" s="89">
        <f t="shared" si="130"/>
        <v>0</v>
      </c>
      <c r="J493" s="116"/>
      <c r="K493" s="3">
        <f t="shared" si="131"/>
        <v>0</v>
      </c>
      <c r="L493" s="3"/>
    </row>
    <row r="494" ht="15.75" customHeight="1">
      <c r="A494" s="2"/>
      <c r="B494" s="18"/>
      <c r="C494" s="18"/>
      <c r="D494" s="18">
        <f t="shared" si="128"/>
        <v>0</v>
      </c>
      <c r="E494" s="18">
        <f>B494*A490</f>
        <v>0</v>
      </c>
      <c r="F494" s="18">
        <f t="shared" si="129"/>
        <v>0</v>
      </c>
      <c r="G494" s="148" t="s">
        <v>527</v>
      </c>
      <c r="H494" s="18"/>
      <c r="I494" s="89">
        <f t="shared" si="130"/>
        <v>0</v>
      </c>
      <c r="J494" s="116"/>
      <c r="K494" s="3">
        <f t="shared" si="131"/>
        <v>0</v>
      </c>
      <c r="L494" s="3"/>
    </row>
    <row r="495" ht="15.75" customHeight="1">
      <c r="A495" s="2"/>
      <c r="B495" s="18"/>
      <c r="C495" s="18"/>
      <c r="D495" s="18">
        <f t="shared" si="128"/>
        <v>0</v>
      </c>
      <c r="E495" s="18">
        <f>B495*A490</f>
        <v>0</v>
      </c>
      <c r="F495" s="18">
        <f t="shared" si="129"/>
        <v>0</v>
      </c>
      <c r="G495" s="142"/>
      <c r="H495" s="18"/>
      <c r="I495" s="89">
        <f t="shared" si="130"/>
        <v>0</v>
      </c>
      <c r="J495" s="116"/>
      <c r="K495" s="3">
        <f t="shared" si="131"/>
        <v>0</v>
      </c>
      <c r="L495" s="3"/>
    </row>
    <row r="496" ht="15.75" customHeight="1">
      <c r="A496" s="2"/>
      <c r="B496" s="18"/>
      <c r="C496" s="18"/>
      <c r="D496" s="18">
        <f t="shared" si="128"/>
        <v>0</v>
      </c>
      <c r="E496" s="18">
        <f>B496*A490</f>
        <v>0</v>
      </c>
      <c r="F496" s="18">
        <f t="shared" si="129"/>
        <v>0</v>
      </c>
      <c r="G496" s="142"/>
      <c r="H496" s="18"/>
      <c r="I496" s="89">
        <f t="shared" si="130"/>
        <v>0</v>
      </c>
      <c r="J496" s="116"/>
      <c r="K496" s="3">
        <f t="shared" si="131"/>
        <v>0</v>
      </c>
      <c r="L496" s="3"/>
    </row>
    <row r="497" ht="15.75" customHeight="1">
      <c r="A497" s="2"/>
      <c r="B497" s="18"/>
      <c r="C497" s="18"/>
      <c r="D497" s="18">
        <f t="shared" si="128"/>
        <v>0</v>
      </c>
      <c r="E497" s="18">
        <f>B497*A490</f>
        <v>0</v>
      </c>
      <c r="F497" s="18">
        <f t="shared" si="129"/>
        <v>0</v>
      </c>
      <c r="G497" s="87"/>
      <c r="H497" s="18"/>
      <c r="I497" s="89">
        <f t="shared" si="130"/>
        <v>0</v>
      </c>
      <c r="J497" s="116"/>
      <c r="K497" s="3">
        <f t="shared" si="131"/>
        <v>0</v>
      </c>
      <c r="L497" s="3"/>
    </row>
    <row r="498" ht="15.75" customHeight="1">
      <c r="A498" s="2"/>
      <c r="B498" s="18"/>
      <c r="C498" s="18"/>
      <c r="D498" s="18">
        <f t="shared" si="128"/>
        <v>0</v>
      </c>
      <c r="E498" s="18">
        <f>B498*A490</f>
        <v>0</v>
      </c>
      <c r="F498" s="18">
        <f t="shared" si="129"/>
        <v>0</v>
      </c>
      <c r="G498" s="59"/>
      <c r="H498" s="18"/>
      <c r="I498" s="89">
        <f t="shared" si="130"/>
        <v>0</v>
      </c>
      <c r="J498" s="116"/>
      <c r="K498" s="3">
        <f t="shared" si="131"/>
        <v>0</v>
      </c>
      <c r="L498" s="3"/>
    </row>
    <row r="499" ht="15.75" customHeight="1">
      <c r="A499" s="2"/>
      <c r="B499" s="89"/>
      <c r="C499" s="89"/>
      <c r="D499" s="18">
        <f t="shared" si="128"/>
        <v>0</v>
      </c>
      <c r="E499" s="18">
        <f>B499*A490</f>
        <v>0</v>
      </c>
      <c r="F499" s="18">
        <f t="shared" si="129"/>
        <v>0</v>
      </c>
      <c r="G499" s="148" t="s">
        <v>528</v>
      </c>
      <c r="H499" s="18"/>
      <c r="I499" s="89">
        <f t="shared" si="130"/>
        <v>0</v>
      </c>
      <c r="J499" s="116"/>
      <c r="K499" s="3">
        <f t="shared" si="131"/>
        <v>0</v>
      </c>
      <c r="L499" s="3"/>
    </row>
    <row r="500" ht="15.75" customHeight="1">
      <c r="A500" s="2"/>
      <c r="B500" s="89"/>
      <c r="C500" s="89"/>
      <c r="D500" s="18">
        <f t="shared" si="128"/>
        <v>0</v>
      </c>
      <c r="E500" s="18">
        <f>B500*A490</f>
        <v>0</v>
      </c>
      <c r="F500" s="18">
        <f t="shared" si="129"/>
        <v>0</v>
      </c>
      <c r="G500" s="142"/>
      <c r="H500" s="18"/>
      <c r="I500" s="89">
        <f t="shared" si="130"/>
        <v>0</v>
      </c>
      <c r="J500" s="116"/>
      <c r="K500" s="3">
        <f t="shared" si="131"/>
        <v>0</v>
      </c>
      <c r="L500" s="3"/>
    </row>
    <row r="501" ht="15.75" customHeight="1">
      <c r="A501" s="1"/>
      <c r="B501" s="89"/>
      <c r="C501" s="89"/>
      <c r="D501" s="18">
        <f t="shared" si="128"/>
        <v>0</v>
      </c>
      <c r="E501" s="18">
        <f>B501*A490</f>
        <v>0</v>
      </c>
      <c r="F501" s="18">
        <f t="shared" si="129"/>
        <v>0</v>
      </c>
      <c r="G501" s="142"/>
      <c r="H501" s="18"/>
      <c r="I501" s="89">
        <f t="shared" si="130"/>
        <v>0</v>
      </c>
      <c r="J501" s="116"/>
      <c r="K501" s="3">
        <f t="shared" si="131"/>
        <v>0</v>
      </c>
      <c r="L501" s="3"/>
    </row>
    <row r="502" ht="15.75" customHeight="1">
      <c r="A502" s="1"/>
      <c r="B502" s="89"/>
      <c r="C502" s="89"/>
      <c r="D502" s="18">
        <f t="shared" si="128"/>
        <v>0</v>
      </c>
      <c r="E502" s="18">
        <f>B502*A490</f>
        <v>0</v>
      </c>
      <c r="F502" s="18">
        <f t="shared" si="129"/>
        <v>0</v>
      </c>
      <c r="G502" s="142"/>
      <c r="H502" s="18"/>
      <c r="I502" s="89">
        <f t="shared" si="130"/>
        <v>0</v>
      </c>
      <c r="J502" s="116"/>
      <c r="K502" s="3">
        <f t="shared" si="131"/>
        <v>0</v>
      </c>
      <c r="L502" s="3"/>
    </row>
    <row r="503" ht="15.75" customHeight="1">
      <c r="A503" s="31"/>
      <c r="B503" s="89"/>
      <c r="C503" s="89"/>
      <c r="D503" s="95">
        <f t="shared" si="128"/>
        <v>0</v>
      </c>
      <c r="E503" s="95">
        <f>B503*A490</f>
        <v>0</v>
      </c>
      <c r="F503" s="18">
        <f t="shared" si="129"/>
        <v>0</v>
      </c>
      <c r="G503" s="87"/>
      <c r="H503" s="18"/>
      <c r="I503" s="89">
        <f t="shared" si="130"/>
        <v>0</v>
      </c>
      <c r="J503" s="118"/>
      <c r="K503" s="3">
        <f t="shared" si="131"/>
        <v>0</v>
      </c>
      <c r="L503" s="3"/>
    </row>
    <row r="504" ht="15.75" customHeight="1">
      <c r="A504" s="31"/>
      <c r="B504" s="89"/>
      <c r="C504" s="89"/>
      <c r="D504" s="18">
        <f t="shared" si="128"/>
        <v>0</v>
      </c>
      <c r="E504" s="18">
        <f>B504*A490</f>
        <v>0</v>
      </c>
      <c r="F504" s="18">
        <f t="shared" si="129"/>
        <v>0</v>
      </c>
      <c r="G504" s="143">
        <f>F506/A490</f>
        <v>0</v>
      </c>
      <c r="H504" s="18"/>
      <c r="I504" s="89">
        <f t="shared" si="130"/>
        <v>0</v>
      </c>
      <c r="J504" s="3"/>
      <c r="K504" s="3">
        <f t="shared" si="131"/>
        <v>0</v>
      </c>
      <c r="L504" s="3"/>
    </row>
    <row r="505" ht="15.75" customHeight="1">
      <c r="A505" s="31"/>
      <c r="B505" s="89"/>
      <c r="C505" s="89"/>
      <c r="D505" s="18">
        <f t="shared" si="128"/>
        <v>0</v>
      </c>
      <c r="E505" s="18">
        <f>B505*A490</f>
        <v>0</v>
      </c>
      <c r="F505" s="18">
        <f t="shared" si="129"/>
        <v>0</v>
      </c>
      <c r="G505" s="142"/>
      <c r="H505" s="18"/>
      <c r="I505" s="89">
        <f t="shared" si="130"/>
        <v>0</v>
      </c>
      <c r="J505" s="3"/>
      <c r="K505" s="3">
        <f t="shared" si="131"/>
        <v>0</v>
      </c>
      <c r="L505" s="3"/>
    </row>
    <row r="506" ht="15.75" customHeight="1">
      <c r="A506" s="4" t="s">
        <v>495</v>
      </c>
      <c r="B506" s="97">
        <f>SUM(B492:B505)</f>
        <v>0</v>
      </c>
      <c r="C506" s="96"/>
      <c r="D506" s="97">
        <f t="shared" ref="D506:F506" si="132">SUM(D492:D505)</f>
        <v>0</v>
      </c>
      <c r="E506" s="97">
        <f t="shared" si="132"/>
        <v>0</v>
      </c>
      <c r="F506" s="97">
        <f t="shared" si="132"/>
        <v>0</v>
      </c>
      <c r="G506" s="87"/>
      <c r="H506" s="96"/>
      <c r="I506" s="97">
        <f t="shared" ref="I506:L506" si="133">SUM(I492:I505)</f>
        <v>0</v>
      </c>
      <c r="J506" s="98">
        <f t="shared" si="133"/>
        <v>0</v>
      </c>
      <c r="K506" s="98">
        <f t="shared" si="133"/>
        <v>0</v>
      </c>
      <c r="L506" s="98">
        <f t="shared" si="133"/>
        <v>0</v>
      </c>
    </row>
    <row r="507" ht="15.75" customHeight="1">
      <c r="A507" s="8"/>
      <c r="B507" s="100"/>
      <c r="C507" s="100"/>
      <c r="D507" s="100"/>
      <c r="E507" s="100"/>
      <c r="F507" s="100"/>
      <c r="G507" s="100"/>
      <c r="H507" s="100"/>
      <c r="I507" s="101" t="s">
        <v>496</v>
      </c>
      <c r="J507" s="100"/>
      <c r="K507" s="100"/>
      <c r="L507" s="101" t="s">
        <v>497</v>
      </c>
    </row>
    <row r="508" ht="15.75" customHeight="1">
      <c r="A508" s="8"/>
      <c r="B508" s="100"/>
      <c r="C508" s="100"/>
      <c r="D508" s="100"/>
      <c r="E508" s="100"/>
      <c r="F508" s="100"/>
      <c r="G508" s="100"/>
      <c r="H508" s="100"/>
      <c r="I508" s="104">
        <f>G504*A490</f>
        <v>0</v>
      </c>
      <c r="J508" s="100"/>
      <c r="K508" s="100"/>
      <c r="L508" s="104"/>
    </row>
    <row r="509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</row>
    <row r="510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</row>
    <row r="511" ht="15.75" customHeight="1">
      <c r="A511" s="66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6"/>
    </row>
    <row r="512" ht="15.75" customHeight="1">
      <c r="A512" s="78" t="s">
        <v>478</v>
      </c>
      <c r="B512" s="79" t="s">
        <v>479</v>
      </c>
      <c r="C512" s="75"/>
      <c r="D512" s="76"/>
      <c r="E512" s="80" t="s">
        <v>480</v>
      </c>
      <c r="F512" s="75"/>
      <c r="G512" s="76"/>
      <c r="H512" s="79" t="s">
        <v>481</v>
      </c>
      <c r="I512" s="75"/>
      <c r="J512" s="75"/>
      <c r="K512" s="75"/>
      <c r="L512" s="76"/>
    </row>
    <row r="513" ht="15.75" customHeight="1">
      <c r="A513" s="177">
        <v>4.0</v>
      </c>
      <c r="B513" s="82" t="s">
        <v>482</v>
      </c>
      <c r="C513" s="82" t="s">
        <v>483</v>
      </c>
      <c r="D513" s="82" t="s">
        <v>484</v>
      </c>
      <c r="E513" s="82" t="s">
        <v>485</v>
      </c>
      <c r="F513" s="82" t="s">
        <v>484</v>
      </c>
      <c r="G513" s="82" t="s">
        <v>524</v>
      </c>
      <c r="H513" s="82" t="s">
        <v>486</v>
      </c>
      <c r="I513" s="82" t="s">
        <v>487</v>
      </c>
      <c r="J513" s="147" t="s">
        <v>488</v>
      </c>
      <c r="K513" s="85" t="s">
        <v>489</v>
      </c>
      <c r="L513" s="85" t="s">
        <v>490</v>
      </c>
    </row>
    <row r="514" ht="15.75" customHeight="1">
      <c r="A514" s="86" t="s">
        <v>491</v>
      </c>
      <c r="B514" s="87"/>
      <c r="C514" s="87"/>
      <c r="D514" s="87"/>
      <c r="E514" s="87"/>
      <c r="F514" s="87"/>
      <c r="G514" s="87"/>
      <c r="H514" s="87"/>
      <c r="I514" s="87"/>
      <c r="J514" s="115"/>
      <c r="K514" s="87"/>
      <c r="L514" s="87"/>
    </row>
    <row r="515" ht="15.75" customHeight="1">
      <c r="A515" s="2"/>
      <c r="B515" s="89"/>
      <c r="C515" s="89"/>
      <c r="D515" s="18">
        <f t="shared" ref="D515:D528" si="134">C515*B515</f>
        <v>0</v>
      </c>
      <c r="E515" s="18">
        <f>B515*A513</f>
        <v>0</v>
      </c>
      <c r="F515" s="18">
        <f t="shared" ref="F515:F528" si="135">E515*C515</f>
        <v>0</v>
      </c>
      <c r="G515" s="140">
        <v>0.0</v>
      </c>
      <c r="H515" s="18"/>
      <c r="I515" s="89">
        <f t="shared" ref="I515:I528" si="136">H515*E515</f>
        <v>0</v>
      </c>
      <c r="J515" s="116"/>
      <c r="K515" s="3">
        <f t="shared" ref="K515:K528" si="137">J515*I515</f>
        <v>0</v>
      </c>
      <c r="L515" s="3"/>
    </row>
    <row r="516" ht="15.75" customHeight="1">
      <c r="A516" s="2"/>
      <c r="B516" s="89"/>
      <c r="C516" s="89"/>
      <c r="D516" s="18">
        <f t="shared" si="134"/>
        <v>0</v>
      </c>
      <c r="E516" s="18">
        <f>B516*A513</f>
        <v>0</v>
      </c>
      <c r="F516" s="18">
        <f t="shared" si="135"/>
        <v>0</v>
      </c>
      <c r="G516" s="87"/>
      <c r="H516" s="18"/>
      <c r="I516" s="89">
        <f t="shared" si="136"/>
        <v>0</v>
      </c>
      <c r="J516" s="116"/>
      <c r="K516" s="3">
        <f t="shared" si="137"/>
        <v>0</v>
      </c>
      <c r="L516" s="3"/>
    </row>
    <row r="517" ht="15.75" customHeight="1">
      <c r="A517" s="2"/>
      <c r="B517" s="18"/>
      <c r="C517" s="18"/>
      <c r="D517" s="18">
        <f t="shared" si="134"/>
        <v>0</v>
      </c>
      <c r="E517" s="18">
        <f>B517*A513</f>
        <v>0</v>
      </c>
      <c r="F517" s="18">
        <f t="shared" si="135"/>
        <v>0</v>
      </c>
      <c r="G517" s="148" t="s">
        <v>527</v>
      </c>
      <c r="H517" s="18"/>
      <c r="I517" s="89">
        <f t="shared" si="136"/>
        <v>0</v>
      </c>
      <c r="J517" s="116"/>
      <c r="K517" s="3">
        <f t="shared" si="137"/>
        <v>0</v>
      </c>
      <c r="L517" s="3"/>
    </row>
    <row r="518" ht="15.75" customHeight="1">
      <c r="A518" s="2"/>
      <c r="B518" s="18"/>
      <c r="C518" s="18"/>
      <c r="D518" s="18">
        <f t="shared" si="134"/>
        <v>0</v>
      </c>
      <c r="E518" s="18">
        <f>B518*A513</f>
        <v>0</v>
      </c>
      <c r="F518" s="18">
        <f t="shared" si="135"/>
        <v>0</v>
      </c>
      <c r="G518" s="142"/>
      <c r="H518" s="18"/>
      <c r="I518" s="89">
        <f t="shared" si="136"/>
        <v>0</v>
      </c>
      <c r="J518" s="116"/>
      <c r="K518" s="3">
        <f t="shared" si="137"/>
        <v>0</v>
      </c>
      <c r="L518" s="3"/>
    </row>
    <row r="519" ht="15.75" customHeight="1">
      <c r="A519" s="2"/>
      <c r="B519" s="18"/>
      <c r="C519" s="18"/>
      <c r="D519" s="18">
        <f t="shared" si="134"/>
        <v>0</v>
      </c>
      <c r="E519" s="18">
        <f>B519*A513</f>
        <v>0</v>
      </c>
      <c r="F519" s="18">
        <f t="shared" si="135"/>
        <v>0</v>
      </c>
      <c r="G519" s="142"/>
      <c r="H519" s="18"/>
      <c r="I519" s="89">
        <f t="shared" si="136"/>
        <v>0</v>
      </c>
      <c r="J519" s="116"/>
      <c r="K519" s="3">
        <f t="shared" si="137"/>
        <v>0</v>
      </c>
      <c r="L519" s="3"/>
    </row>
    <row r="520" ht="15.75" customHeight="1">
      <c r="A520" s="2"/>
      <c r="B520" s="18"/>
      <c r="C520" s="18"/>
      <c r="D520" s="18">
        <f t="shared" si="134"/>
        <v>0</v>
      </c>
      <c r="E520" s="18">
        <f>B520*A513</f>
        <v>0</v>
      </c>
      <c r="F520" s="18">
        <f t="shared" si="135"/>
        <v>0</v>
      </c>
      <c r="G520" s="87"/>
      <c r="H520" s="18"/>
      <c r="I520" s="89">
        <f t="shared" si="136"/>
        <v>0</v>
      </c>
      <c r="J520" s="116"/>
      <c r="K520" s="3">
        <f t="shared" si="137"/>
        <v>0</v>
      </c>
      <c r="L520" s="3"/>
    </row>
    <row r="521" ht="15.75" customHeight="1">
      <c r="A521" s="2"/>
      <c r="B521" s="18"/>
      <c r="C521" s="18"/>
      <c r="D521" s="18">
        <f t="shared" si="134"/>
        <v>0</v>
      </c>
      <c r="E521" s="18">
        <f>B521*A513</f>
        <v>0</v>
      </c>
      <c r="F521" s="18">
        <f t="shared" si="135"/>
        <v>0</v>
      </c>
      <c r="G521" s="59"/>
      <c r="H521" s="18"/>
      <c r="I521" s="89">
        <f t="shared" si="136"/>
        <v>0</v>
      </c>
      <c r="J521" s="116"/>
      <c r="K521" s="3">
        <f t="shared" si="137"/>
        <v>0</v>
      </c>
      <c r="L521" s="3"/>
    </row>
    <row r="522" ht="15.75" customHeight="1">
      <c r="A522" s="2"/>
      <c r="B522" s="89"/>
      <c r="C522" s="89"/>
      <c r="D522" s="18">
        <f t="shared" si="134"/>
        <v>0</v>
      </c>
      <c r="E522" s="18">
        <f>B522*A513</f>
        <v>0</v>
      </c>
      <c r="F522" s="18">
        <f t="shared" si="135"/>
        <v>0</v>
      </c>
      <c r="G522" s="148" t="s">
        <v>528</v>
      </c>
      <c r="H522" s="18"/>
      <c r="I522" s="89">
        <f t="shared" si="136"/>
        <v>0</v>
      </c>
      <c r="J522" s="116"/>
      <c r="K522" s="3">
        <f t="shared" si="137"/>
        <v>0</v>
      </c>
      <c r="L522" s="3"/>
    </row>
    <row r="523" ht="15.75" customHeight="1">
      <c r="A523" s="2"/>
      <c r="B523" s="89"/>
      <c r="C523" s="89"/>
      <c r="D523" s="18">
        <f t="shared" si="134"/>
        <v>0</v>
      </c>
      <c r="E523" s="18">
        <f>B523*A513</f>
        <v>0</v>
      </c>
      <c r="F523" s="18">
        <f t="shared" si="135"/>
        <v>0</v>
      </c>
      <c r="G523" s="142"/>
      <c r="H523" s="18"/>
      <c r="I523" s="89">
        <f t="shared" si="136"/>
        <v>0</v>
      </c>
      <c r="J523" s="116"/>
      <c r="K523" s="3">
        <f t="shared" si="137"/>
        <v>0</v>
      </c>
      <c r="L523" s="3"/>
    </row>
    <row r="524" ht="15.75" customHeight="1">
      <c r="A524" s="1"/>
      <c r="B524" s="89"/>
      <c r="C524" s="89"/>
      <c r="D524" s="18">
        <f t="shared" si="134"/>
        <v>0</v>
      </c>
      <c r="E524" s="18">
        <f>B524*A513</f>
        <v>0</v>
      </c>
      <c r="F524" s="18">
        <f t="shared" si="135"/>
        <v>0</v>
      </c>
      <c r="G524" s="142"/>
      <c r="H524" s="18"/>
      <c r="I524" s="89">
        <f t="shared" si="136"/>
        <v>0</v>
      </c>
      <c r="J524" s="116"/>
      <c r="K524" s="3">
        <f t="shared" si="137"/>
        <v>0</v>
      </c>
      <c r="L524" s="3"/>
    </row>
    <row r="525" ht="15.75" customHeight="1">
      <c r="A525" s="1"/>
      <c r="B525" s="89"/>
      <c r="C525" s="89"/>
      <c r="D525" s="18">
        <f t="shared" si="134"/>
        <v>0</v>
      </c>
      <c r="E525" s="18">
        <f>B525*A513</f>
        <v>0</v>
      </c>
      <c r="F525" s="18">
        <f t="shared" si="135"/>
        <v>0</v>
      </c>
      <c r="G525" s="142"/>
      <c r="H525" s="18"/>
      <c r="I525" s="89">
        <f t="shared" si="136"/>
        <v>0</v>
      </c>
      <c r="J525" s="116"/>
      <c r="K525" s="3">
        <f t="shared" si="137"/>
        <v>0</v>
      </c>
      <c r="L525" s="3"/>
    </row>
    <row r="526" ht="15.75" customHeight="1">
      <c r="A526" s="31"/>
      <c r="B526" s="89"/>
      <c r="C526" s="89"/>
      <c r="D526" s="95">
        <f t="shared" si="134"/>
        <v>0</v>
      </c>
      <c r="E526" s="95">
        <f>B526*A513</f>
        <v>0</v>
      </c>
      <c r="F526" s="18">
        <f t="shared" si="135"/>
        <v>0</v>
      </c>
      <c r="G526" s="87"/>
      <c r="H526" s="18"/>
      <c r="I526" s="89">
        <f t="shared" si="136"/>
        <v>0</v>
      </c>
      <c r="J526" s="118"/>
      <c r="K526" s="3">
        <f t="shared" si="137"/>
        <v>0</v>
      </c>
      <c r="L526" s="3"/>
    </row>
    <row r="527" ht="15.75" customHeight="1">
      <c r="A527" s="31"/>
      <c r="B527" s="89"/>
      <c r="C527" s="89"/>
      <c r="D527" s="18">
        <f t="shared" si="134"/>
        <v>0</v>
      </c>
      <c r="E527" s="18">
        <f>B527*A513</f>
        <v>0</v>
      </c>
      <c r="F527" s="18">
        <f t="shared" si="135"/>
        <v>0</v>
      </c>
      <c r="G527" s="143">
        <f>F529/A513</f>
        <v>0</v>
      </c>
      <c r="H527" s="18"/>
      <c r="I527" s="89">
        <f t="shared" si="136"/>
        <v>0</v>
      </c>
      <c r="J527" s="3"/>
      <c r="K527" s="3">
        <f t="shared" si="137"/>
        <v>0</v>
      </c>
      <c r="L527" s="3"/>
    </row>
    <row r="528" ht="15.75" customHeight="1">
      <c r="A528" s="31"/>
      <c r="B528" s="89"/>
      <c r="C528" s="89"/>
      <c r="D528" s="18">
        <f t="shared" si="134"/>
        <v>0</v>
      </c>
      <c r="E528" s="18">
        <f>B528*A513</f>
        <v>0</v>
      </c>
      <c r="F528" s="18">
        <f t="shared" si="135"/>
        <v>0</v>
      </c>
      <c r="G528" s="142"/>
      <c r="H528" s="18"/>
      <c r="I528" s="89">
        <f t="shared" si="136"/>
        <v>0</v>
      </c>
      <c r="J528" s="3"/>
      <c r="K528" s="3">
        <f t="shared" si="137"/>
        <v>0</v>
      </c>
      <c r="L528" s="3"/>
    </row>
    <row r="529" ht="15.75" customHeight="1">
      <c r="A529" s="4" t="s">
        <v>495</v>
      </c>
      <c r="B529" s="97">
        <f>SUM(B515:B528)</f>
        <v>0</v>
      </c>
      <c r="C529" s="96"/>
      <c r="D529" s="97">
        <f t="shared" ref="D529:F529" si="138">SUM(D515:D528)</f>
        <v>0</v>
      </c>
      <c r="E529" s="97">
        <f t="shared" si="138"/>
        <v>0</v>
      </c>
      <c r="F529" s="97">
        <f t="shared" si="138"/>
        <v>0</v>
      </c>
      <c r="G529" s="87"/>
      <c r="H529" s="96"/>
      <c r="I529" s="97">
        <f t="shared" ref="I529:L529" si="139">SUM(I515:I528)</f>
        <v>0</v>
      </c>
      <c r="J529" s="98">
        <f t="shared" si="139"/>
        <v>0</v>
      </c>
      <c r="K529" s="98">
        <f t="shared" si="139"/>
        <v>0</v>
      </c>
      <c r="L529" s="98">
        <f t="shared" si="139"/>
        <v>0</v>
      </c>
    </row>
    <row r="530" ht="15.75" customHeight="1">
      <c r="A530" s="8"/>
      <c r="B530" s="100"/>
      <c r="C530" s="100"/>
      <c r="D530" s="100"/>
      <c r="E530" s="100"/>
      <c r="F530" s="100"/>
      <c r="G530" s="100"/>
      <c r="H530" s="100"/>
      <c r="I530" s="101" t="s">
        <v>496</v>
      </c>
      <c r="J530" s="100"/>
      <c r="K530" s="100"/>
      <c r="L530" s="101" t="s">
        <v>497</v>
      </c>
    </row>
    <row r="531" ht="15.75" customHeight="1">
      <c r="A531" s="8"/>
      <c r="B531" s="100"/>
      <c r="C531" s="100"/>
      <c r="D531" s="100"/>
      <c r="E531" s="100"/>
      <c r="F531" s="100"/>
      <c r="G531" s="100"/>
      <c r="H531" s="100"/>
      <c r="I531" s="104">
        <f>G527*A513</f>
        <v>0</v>
      </c>
      <c r="J531" s="100"/>
      <c r="K531" s="100"/>
      <c r="L531" s="104"/>
    </row>
    <row r="532" ht="15.75" customHeight="1">
      <c r="A532" s="8"/>
      <c r="B532" s="100"/>
      <c r="C532" s="100"/>
      <c r="D532" s="100"/>
      <c r="E532" s="100"/>
      <c r="F532" s="100"/>
      <c r="G532" s="100"/>
      <c r="H532" s="100"/>
      <c r="I532" s="107"/>
      <c r="J532" s="100"/>
      <c r="K532" s="100"/>
      <c r="L532" s="107"/>
    </row>
    <row r="533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</row>
    <row r="534" ht="15.75" customHeight="1">
      <c r="A534" s="66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6"/>
    </row>
    <row r="535" ht="15.75" customHeight="1">
      <c r="A535" s="78" t="s">
        <v>478</v>
      </c>
      <c r="B535" s="79" t="s">
        <v>479</v>
      </c>
      <c r="C535" s="75"/>
      <c r="D535" s="76"/>
      <c r="E535" s="80" t="s">
        <v>480</v>
      </c>
      <c r="F535" s="75"/>
      <c r="G535" s="76"/>
      <c r="H535" s="79" t="s">
        <v>481</v>
      </c>
      <c r="I535" s="75"/>
      <c r="J535" s="75"/>
      <c r="K535" s="75"/>
      <c r="L535" s="76"/>
    </row>
    <row r="536" ht="15.75" customHeight="1">
      <c r="A536" s="177">
        <v>4.0</v>
      </c>
      <c r="B536" s="82" t="s">
        <v>482</v>
      </c>
      <c r="C536" s="82" t="s">
        <v>483</v>
      </c>
      <c r="D536" s="82" t="s">
        <v>484</v>
      </c>
      <c r="E536" s="82" t="s">
        <v>485</v>
      </c>
      <c r="F536" s="82" t="s">
        <v>484</v>
      </c>
      <c r="G536" s="82" t="s">
        <v>524</v>
      </c>
      <c r="H536" s="82" t="s">
        <v>486</v>
      </c>
      <c r="I536" s="82" t="s">
        <v>487</v>
      </c>
      <c r="J536" s="147" t="s">
        <v>488</v>
      </c>
      <c r="K536" s="85" t="s">
        <v>489</v>
      </c>
      <c r="L536" s="85" t="s">
        <v>490</v>
      </c>
    </row>
    <row r="537" ht="15.75" customHeight="1">
      <c r="A537" s="86" t="s">
        <v>491</v>
      </c>
      <c r="B537" s="87"/>
      <c r="C537" s="87"/>
      <c r="D537" s="87"/>
      <c r="E537" s="87"/>
      <c r="F537" s="87"/>
      <c r="G537" s="87"/>
      <c r="H537" s="87"/>
      <c r="I537" s="87"/>
      <c r="J537" s="115"/>
      <c r="K537" s="87"/>
      <c r="L537" s="87"/>
    </row>
    <row r="538" ht="15.75" customHeight="1">
      <c r="A538" s="2"/>
      <c r="B538" s="89"/>
      <c r="C538" s="89"/>
      <c r="D538" s="18">
        <f t="shared" ref="D538:D551" si="140">C538*B538</f>
        <v>0</v>
      </c>
      <c r="E538" s="18">
        <f>B538*A536</f>
        <v>0</v>
      </c>
      <c r="F538" s="18">
        <f t="shared" ref="F538:F551" si="141">E538*C538</f>
        <v>0</v>
      </c>
      <c r="G538" s="140">
        <v>0.0</v>
      </c>
      <c r="H538" s="18"/>
      <c r="I538" s="89">
        <f t="shared" ref="I538:I551" si="142">H538*E538</f>
        <v>0</v>
      </c>
      <c r="J538" s="116"/>
      <c r="K538" s="3">
        <f t="shared" ref="K538:K551" si="143">J538*I538</f>
        <v>0</v>
      </c>
      <c r="L538" s="3"/>
    </row>
    <row r="539" ht="15.75" customHeight="1">
      <c r="A539" s="2"/>
      <c r="B539" s="89"/>
      <c r="C539" s="89"/>
      <c r="D539" s="18">
        <f t="shared" si="140"/>
        <v>0</v>
      </c>
      <c r="E539" s="18">
        <f>B539*A536</f>
        <v>0</v>
      </c>
      <c r="F539" s="18">
        <f t="shared" si="141"/>
        <v>0</v>
      </c>
      <c r="G539" s="87"/>
      <c r="H539" s="18"/>
      <c r="I539" s="89">
        <f t="shared" si="142"/>
        <v>0</v>
      </c>
      <c r="J539" s="116"/>
      <c r="K539" s="3">
        <f t="shared" si="143"/>
        <v>0</v>
      </c>
      <c r="L539" s="3"/>
    </row>
    <row r="540" ht="15.75" customHeight="1">
      <c r="A540" s="2"/>
      <c r="B540" s="18"/>
      <c r="C540" s="18"/>
      <c r="D540" s="18">
        <f t="shared" si="140"/>
        <v>0</v>
      </c>
      <c r="E540" s="18">
        <f>B540*A536</f>
        <v>0</v>
      </c>
      <c r="F540" s="18">
        <f t="shared" si="141"/>
        <v>0</v>
      </c>
      <c r="G540" s="148" t="s">
        <v>527</v>
      </c>
      <c r="H540" s="18"/>
      <c r="I540" s="89">
        <f t="shared" si="142"/>
        <v>0</v>
      </c>
      <c r="J540" s="116"/>
      <c r="K540" s="3">
        <f t="shared" si="143"/>
        <v>0</v>
      </c>
      <c r="L540" s="3"/>
    </row>
    <row r="541" ht="15.75" customHeight="1">
      <c r="A541" s="2"/>
      <c r="B541" s="18"/>
      <c r="C541" s="18"/>
      <c r="D541" s="18">
        <f t="shared" si="140"/>
        <v>0</v>
      </c>
      <c r="E541" s="18">
        <f>B541*A536</f>
        <v>0</v>
      </c>
      <c r="F541" s="18">
        <f t="shared" si="141"/>
        <v>0</v>
      </c>
      <c r="G541" s="142"/>
      <c r="H541" s="18"/>
      <c r="I541" s="89">
        <f t="shared" si="142"/>
        <v>0</v>
      </c>
      <c r="J541" s="116"/>
      <c r="K541" s="3">
        <f t="shared" si="143"/>
        <v>0</v>
      </c>
      <c r="L541" s="3"/>
    </row>
    <row r="542" ht="15.75" customHeight="1">
      <c r="A542" s="2"/>
      <c r="B542" s="18"/>
      <c r="C542" s="18"/>
      <c r="D542" s="18">
        <f t="shared" si="140"/>
        <v>0</v>
      </c>
      <c r="E542" s="18">
        <f>B542*A536</f>
        <v>0</v>
      </c>
      <c r="F542" s="18">
        <f t="shared" si="141"/>
        <v>0</v>
      </c>
      <c r="G542" s="142"/>
      <c r="H542" s="18"/>
      <c r="I542" s="89">
        <f t="shared" si="142"/>
        <v>0</v>
      </c>
      <c r="J542" s="116"/>
      <c r="K542" s="3">
        <f t="shared" si="143"/>
        <v>0</v>
      </c>
      <c r="L542" s="3"/>
    </row>
    <row r="543" ht="15.75" customHeight="1">
      <c r="A543" s="2"/>
      <c r="B543" s="18"/>
      <c r="C543" s="18"/>
      <c r="D543" s="18">
        <f t="shared" si="140"/>
        <v>0</v>
      </c>
      <c r="E543" s="18">
        <f>B543*A536</f>
        <v>0</v>
      </c>
      <c r="F543" s="18">
        <f t="shared" si="141"/>
        <v>0</v>
      </c>
      <c r="G543" s="87"/>
      <c r="H543" s="18"/>
      <c r="I543" s="89">
        <f t="shared" si="142"/>
        <v>0</v>
      </c>
      <c r="J543" s="116"/>
      <c r="K543" s="3">
        <f t="shared" si="143"/>
        <v>0</v>
      </c>
      <c r="L543" s="3"/>
    </row>
    <row r="544" ht="15.75" customHeight="1">
      <c r="A544" s="2"/>
      <c r="B544" s="18"/>
      <c r="C544" s="18"/>
      <c r="D544" s="18">
        <f t="shared" si="140"/>
        <v>0</v>
      </c>
      <c r="E544" s="18">
        <f>B544*A536</f>
        <v>0</v>
      </c>
      <c r="F544" s="18">
        <f t="shared" si="141"/>
        <v>0</v>
      </c>
      <c r="G544" s="59"/>
      <c r="H544" s="18"/>
      <c r="I544" s="89">
        <f t="shared" si="142"/>
        <v>0</v>
      </c>
      <c r="J544" s="116"/>
      <c r="K544" s="3">
        <f t="shared" si="143"/>
        <v>0</v>
      </c>
      <c r="L544" s="3"/>
    </row>
    <row r="545" ht="15.75" customHeight="1">
      <c r="A545" s="2"/>
      <c r="B545" s="89"/>
      <c r="C545" s="89"/>
      <c r="D545" s="18">
        <f t="shared" si="140"/>
        <v>0</v>
      </c>
      <c r="E545" s="18">
        <f>B545*A536</f>
        <v>0</v>
      </c>
      <c r="F545" s="18">
        <f t="shared" si="141"/>
        <v>0</v>
      </c>
      <c r="G545" s="148" t="s">
        <v>528</v>
      </c>
      <c r="H545" s="18"/>
      <c r="I545" s="89">
        <f t="shared" si="142"/>
        <v>0</v>
      </c>
      <c r="J545" s="116"/>
      <c r="K545" s="3">
        <f t="shared" si="143"/>
        <v>0</v>
      </c>
      <c r="L545" s="3"/>
    </row>
    <row r="546" ht="15.75" customHeight="1">
      <c r="A546" s="2"/>
      <c r="B546" s="89"/>
      <c r="C546" s="89"/>
      <c r="D546" s="18">
        <f t="shared" si="140"/>
        <v>0</v>
      </c>
      <c r="E546" s="18">
        <f>B546*A536</f>
        <v>0</v>
      </c>
      <c r="F546" s="18">
        <f t="shared" si="141"/>
        <v>0</v>
      </c>
      <c r="G546" s="142"/>
      <c r="H546" s="18"/>
      <c r="I546" s="89">
        <f t="shared" si="142"/>
        <v>0</v>
      </c>
      <c r="J546" s="116"/>
      <c r="K546" s="3">
        <f t="shared" si="143"/>
        <v>0</v>
      </c>
      <c r="L546" s="3"/>
    </row>
    <row r="547" ht="15.75" customHeight="1">
      <c r="A547" s="1"/>
      <c r="B547" s="89"/>
      <c r="C547" s="89"/>
      <c r="D547" s="18">
        <f t="shared" si="140"/>
        <v>0</v>
      </c>
      <c r="E547" s="18">
        <f>B547*A536</f>
        <v>0</v>
      </c>
      <c r="F547" s="18">
        <f t="shared" si="141"/>
        <v>0</v>
      </c>
      <c r="G547" s="142"/>
      <c r="H547" s="18"/>
      <c r="I547" s="89">
        <f t="shared" si="142"/>
        <v>0</v>
      </c>
      <c r="J547" s="116"/>
      <c r="K547" s="3">
        <f t="shared" si="143"/>
        <v>0</v>
      </c>
      <c r="L547" s="3"/>
    </row>
    <row r="548" ht="15.75" customHeight="1">
      <c r="A548" s="1"/>
      <c r="B548" s="89"/>
      <c r="C548" s="89"/>
      <c r="D548" s="18">
        <f t="shared" si="140"/>
        <v>0</v>
      </c>
      <c r="E548" s="18">
        <f>B548*A536</f>
        <v>0</v>
      </c>
      <c r="F548" s="18">
        <f t="shared" si="141"/>
        <v>0</v>
      </c>
      <c r="G548" s="142"/>
      <c r="H548" s="18"/>
      <c r="I548" s="89">
        <f t="shared" si="142"/>
        <v>0</v>
      </c>
      <c r="J548" s="116"/>
      <c r="K548" s="3">
        <f t="shared" si="143"/>
        <v>0</v>
      </c>
      <c r="L548" s="3"/>
    </row>
    <row r="549" ht="15.75" customHeight="1">
      <c r="A549" s="31"/>
      <c r="B549" s="89"/>
      <c r="C549" s="89"/>
      <c r="D549" s="95">
        <f t="shared" si="140"/>
        <v>0</v>
      </c>
      <c r="E549" s="95">
        <f>B549*A536</f>
        <v>0</v>
      </c>
      <c r="F549" s="18">
        <f t="shared" si="141"/>
        <v>0</v>
      </c>
      <c r="G549" s="87"/>
      <c r="H549" s="18"/>
      <c r="I549" s="89">
        <f t="shared" si="142"/>
        <v>0</v>
      </c>
      <c r="J549" s="118"/>
      <c r="K549" s="3">
        <f t="shared" si="143"/>
        <v>0</v>
      </c>
      <c r="L549" s="3"/>
    </row>
    <row r="550" ht="15.75" customHeight="1">
      <c r="A550" s="31"/>
      <c r="B550" s="89"/>
      <c r="C550" s="89"/>
      <c r="D550" s="18">
        <f t="shared" si="140"/>
        <v>0</v>
      </c>
      <c r="E550" s="18">
        <f>B550*A536</f>
        <v>0</v>
      </c>
      <c r="F550" s="18">
        <f t="shared" si="141"/>
        <v>0</v>
      </c>
      <c r="G550" s="143">
        <f>F552/A536</f>
        <v>0</v>
      </c>
      <c r="H550" s="18"/>
      <c r="I550" s="89">
        <f t="shared" si="142"/>
        <v>0</v>
      </c>
      <c r="J550" s="3"/>
      <c r="K550" s="3">
        <f t="shared" si="143"/>
        <v>0</v>
      </c>
      <c r="L550" s="3"/>
    </row>
    <row r="551" ht="15.75" customHeight="1">
      <c r="A551" s="31"/>
      <c r="B551" s="89"/>
      <c r="C551" s="89"/>
      <c r="D551" s="18">
        <f t="shared" si="140"/>
        <v>0</v>
      </c>
      <c r="E551" s="18">
        <f>B551*A536</f>
        <v>0</v>
      </c>
      <c r="F551" s="18">
        <f t="shared" si="141"/>
        <v>0</v>
      </c>
      <c r="G551" s="142"/>
      <c r="H551" s="18"/>
      <c r="I551" s="89">
        <f t="shared" si="142"/>
        <v>0</v>
      </c>
      <c r="J551" s="3"/>
      <c r="K551" s="3">
        <f t="shared" si="143"/>
        <v>0</v>
      </c>
      <c r="L551" s="3"/>
    </row>
    <row r="552" ht="15.75" customHeight="1">
      <c r="A552" s="4" t="s">
        <v>495</v>
      </c>
      <c r="B552" s="97">
        <f>SUM(B538:B551)</f>
        <v>0</v>
      </c>
      <c r="C552" s="96"/>
      <c r="D552" s="97">
        <f t="shared" ref="D552:F552" si="144">SUM(D538:D551)</f>
        <v>0</v>
      </c>
      <c r="E552" s="97">
        <f t="shared" si="144"/>
        <v>0</v>
      </c>
      <c r="F552" s="97">
        <f t="shared" si="144"/>
        <v>0</v>
      </c>
      <c r="G552" s="87"/>
      <c r="H552" s="96"/>
      <c r="I552" s="97">
        <f t="shared" ref="I552:L552" si="145">SUM(I538:I551)</f>
        <v>0</v>
      </c>
      <c r="J552" s="98">
        <f t="shared" si="145"/>
        <v>0</v>
      </c>
      <c r="K552" s="98">
        <f t="shared" si="145"/>
        <v>0</v>
      </c>
      <c r="L552" s="98">
        <f t="shared" si="145"/>
        <v>0</v>
      </c>
    </row>
    <row r="553" ht="15.75" customHeight="1">
      <c r="A553" s="8"/>
      <c r="B553" s="100"/>
      <c r="C553" s="100"/>
      <c r="D553" s="100"/>
      <c r="E553" s="100"/>
      <c r="F553" s="100"/>
      <c r="G553" s="100"/>
      <c r="H553" s="100"/>
      <c r="I553" s="101" t="s">
        <v>496</v>
      </c>
      <c r="J553" s="100"/>
      <c r="K553" s="100"/>
      <c r="L553" s="101" t="s">
        <v>497</v>
      </c>
    </row>
    <row r="554" ht="15.75" customHeight="1">
      <c r="A554" s="8"/>
      <c r="B554" s="100"/>
      <c r="C554" s="100"/>
      <c r="D554" s="100"/>
      <c r="E554" s="100"/>
      <c r="F554" s="100"/>
      <c r="G554" s="100"/>
      <c r="H554" s="100"/>
      <c r="I554" s="104">
        <f>G550*A536</f>
        <v>0</v>
      </c>
      <c r="J554" s="100"/>
      <c r="K554" s="100"/>
      <c r="L554" s="104"/>
    </row>
    <row r="555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</row>
    <row r="556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</row>
    <row r="557" ht="15.75" customHeight="1">
      <c r="A557" s="66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6"/>
    </row>
    <row r="558" ht="15.75" customHeight="1">
      <c r="A558" s="78" t="s">
        <v>478</v>
      </c>
      <c r="B558" s="79" t="s">
        <v>479</v>
      </c>
      <c r="C558" s="75"/>
      <c r="D558" s="76"/>
      <c r="E558" s="80" t="s">
        <v>480</v>
      </c>
      <c r="F558" s="75"/>
      <c r="G558" s="76"/>
      <c r="H558" s="79" t="s">
        <v>481</v>
      </c>
      <c r="I558" s="75"/>
      <c r="J558" s="75"/>
      <c r="K558" s="75"/>
      <c r="L558" s="76"/>
    </row>
    <row r="559" ht="15.75" customHeight="1">
      <c r="A559" s="177">
        <v>4.0</v>
      </c>
      <c r="B559" s="82" t="s">
        <v>482</v>
      </c>
      <c r="C559" s="82" t="s">
        <v>483</v>
      </c>
      <c r="D559" s="82" t="s">
        <v>484</v>
      </c>
      <c r="E559" s="82" t="s">
        <v>485</v>
      </c>
      <c r="F559" s="82" t="s">
        <v>484</v>
      </c>
      <c r="G559" s="82" t="s">
        <v>524</v>
      </c>
      <c r="H559" s="82" t="s">
        <v>486</v>
      </c>
      <c r="I559" s="82" t="s">
        <v>487</v>
      </c>
      <c r="J559" s="147" t="s">
        <v>488</v>
      </c>
      <c r="K559" s="85" t="s">
        <v>489</v>
      </c>
      <c r="L559" s="85" t="s">
        <v>490</v>
      </c>
    </row>
    <row r="560" ht="15.75" customHeight="1">
      <c r="A560" s="86" t="s">
        <v>491</v>
      </c>
      <c r="B560" s="87"/>
      <c r="C560" s="87"/>
      <c r="D560" s="87"/>
      <c r="E560" s="87"/>
      <c r="F560" s="87"/>
      <c r="G560" s="87"/>
      <c r="H560" s="87"/>
      <c r="I560" s="87"/>
      <c r="J560" s="115"/>
      <c r="K560" s="87"/>
      <c r="L560" s="87"/>
    </row>
    <row r="561" ht="15.75" customHeight="1">
      <c r="A561" s="2"/>
      <c r="B561" s="89"/>
      <c r="C561" s="89"/>
      <c r="D561" s="18">
        <f t="shared" ref="D561:D574" si="146">C561*B561</f>
        <v>0</v>
      </c>
      <c r="E561" s="18">
        <f>B561*A559</f>
        <v>0</v>
      </c>
      <c r="F561" s="18">
        <f t="shared" ref="F561:F574" si="147">E561*C561</f>
        <v>0</v>
      </c>
      <c r="G561" s="140">
        <v>0.0</v>
      </c>
      <c r="H561" s="18"/>
      <c r="I561" s="89">
        <f t="shared" ref="I561:I574" si="148">H561*E561</f>
        <v>0</v>
      </c>
      <c r="J561" s="116"/>
      <c r="K561" s="3">
        <f t="shared" ref="K561:K574" si="149">J561*I561</f>
        <v>0</v>
      </c>
      <c r="L561" s="3"/>
    </row>
    <row r="562" ht="15.75" customHeight="1">
      <c r="A562" s="2"/>
      <c r="B562" s="89"/>
      <c r="C562" s="89"/>
      <c r="D562" s="18">
        <f t="shared" si="146"/>
        <v>0</v>
      </c>
      <c r="E562" s="18">
        <f>B562*A559</f>
        <v>0</v>
      </c>
      <c r="F562" s="18">
        <f t="shared" si="147"/>
        <v>0</v>
      </c>
      <c r="G562" s="87"/>
      <c r="H562" s="18"/>
      <c r="I562" s="89">
        <f t="shared" si="148"/>
        <v>0</v>
      </c>
      <c r="J562" s="116"/>
      <c r="K562" s="3">
        <f t="shared" si="149"/>
        <v>0</v>
      </c>
      <c r="L562" s="3"/>
    </row>
    <row r="563" ht="15.75" customHeight="1">
      <c r="A563" s="2"/>
      <c r="B563" s="18"/>
      <c r="C563" s="18"/>
      <c r="D563" s="18">
        <f t="shared" si="146"/>
        <v>0</v>
      </c>
      <c r="E563" s="18">
        <f>B563*A559</f>
        <v>0</v>
      </c>
      <c r="F563" s="18">
        <f t="shared" si="147"/>
        <v>0</v>
      </c>
      <c r="G563" s="148" t="s">
        <v>527</v>
      </c>
      <c r="H563" s="18"/>
      <c r="I563" s="89">
        <f t="shared" si="148"/>
        <v>0</v>
      </c>
      <c r="J563" s="116"/>
      <c r="K563" s="3">
        <f t="shared" si="149"/>
        <v>0</v>
      </c>
      <c r="L563" s="3"/>
    </row>
    <row r="564" ht="15.75" customHeight="1">
      <c r="A564" s="2"/>
      <c r="B564" s="18"/>
      <c r="C564" s="18"/>
      <c r="D564" s="18">
        <f t="shared" si="146"/>
        <v>0</v>
      </c>
      <c r="E564" s="18">
        <f>B564*A559</f>
        <v>0</v>
      </c>
      <c r="F564" s="18">
        <f t="shared" si="147"/>
        <v>0</v>
      </c>
      <c r="G564" s="142"/>
      <c r="H564" s="18"/>
      <c r="I564" s="89">
        <f t="shared" si="148"/>
        <v>0</v>
      </c>
      <c r="J564" s="116"/>
      <c r="K564" s="3">
        <f t="shared" si="149"/>
        <v>0</v>
      </c>
      <c r="L564" s="3"/>
    </row>
    <row r="565" ht="15.75" customHeight="1">
      <c r="A565" s="2"/>
      <c r="B565" s="18"/>
      <c r="C565" s="18"/>
      <c r="D565" s="18">
        <f t="shared" si="146"/>
        <v>0</v>
      </c>
      <c r="E565" s="18">
        <f>B565*A559</f>
        <v>0</v>
      </c>
      <c r="F565" s="18">
        <f t="shared" si="147"/>
        <v>0</v>
      </c>
      <c r="G565" s="142"/>
      <c r="H565" s="18"/>
      <c r="I565" s="89">
        <f t="shared" si="148"/>
        <v>0</v>
      </c>
      <c r="J565" s="116"/>
      <c r="K565" s="3">
        <f t="shared" si="149"/>
        <v>0</v>
      </c>
      <c r="L565" s="3"/>
    </row>
    <row r="566" ht="15.75" customHeight="1">
      <c r="A566" s="2"/>
      <c r="B566" s="18"/>
      <c r="C566" s="18"/>
      <c r="D566" s="18">
        <f t="shared" si="146"/>
        <v>0</v>
      </c>
      <c r="E566" s="18">
        <f>B566*A559</f>
        <v>0</v>
      </c>
      <c r="F566" s="18">
        <f t="shared" si="147"/>
        <v>0</v>
      </c>
      <c r="G566" s="87"/>
      <c r="H566" s="18"/>
      <c r="I566" s="89">
        <f t="shared" si="148"/>
        <v>0</v>
      </c>
      <c r="J566" s="116"/>
      <c r="K566" s="3">
        <f t="shared" si="149"/>
        <v>0</v>
      </c>
      <c r="L566" s="3"/>
    </row>
    <row r="567" ht="15.75" customHeight="1">
      <c r="A567" s="2"/>
      <c r="B567" s="18"/>
      <c r="C567" s="18"/>
      <c r="D567" s="18">
        <f t="shared" si="146"/>
        <v>0</v>
      </c>
      <c r="E567" s="18">
        <f>B567*A559</f>
        <v>0</v>
      </c>
      <c r="F567" s="18">
        <f t="shared" si="147"/>
        <v>0</v>
      </c>
      <c r="G567" s="59"/>
      <c r="H567" s="18"/>
      <c r="I567" s="89">
        <f t="shared" si="148"/>
        <v>0</v>
      </c>
      <c r="J567" s="116"/>
      <c r="K567" s="3">
        <f t="shared" si="149"/>
        <v>0</v>
      </c>
      <c r="L567" s="3"/>
    </row>
    <row r="568" ht="15.75" customHeight="1">
      <c r="A568" s="2"/>
      <c r="B568" s="89"/>
      <c r="C568" s="89"/>
      <c r="D568" s="18">
        <f t="shared" si="146"/>
        <v>0</v>
      </c>
      <c r="E568" s="18">
        <f>B568*A559</f>
        <v>0</v>
      </c>
      <c r="F568" s="18">
        <f t="shared" si="147"/>
        <v>0</v>
      </c>
      <c r="G568" s="148" t="s">
        <v>528</v>
      </c>
      <c r="H568" s="18"/>
      <c r="I568" s="89">
        <f t="shared" si="148"/>
        <v>0</v>
      </c>
      <c r="J568" s="116"/>
      <c r="K568" s="3">
        <f t="shared" si="149"/>
        <v>0</v>
      </c>
      <c r="L568" s="3"/>
    </row>
    <row r="569" ht="15.75" customHeight="1">
      <c r="A569" s="2"/>
      <c r="B569" s="89"/>
      <c r="C569" s="89"/>
      <c r="D569" s="18">
        <f t="shared" si="146"/>
        <v>0</v>
      </c>
      <c r="E569" s="18">
        <f>B569*A559</f>
        <v>0</v>
      </c>
      <c r="F569" s="18">
        <f t="shared" si="147"/>
        <v>0</v>
      </c>
      <c r="G569" s="142"/>
      <c r="H569" s="18"/>
      <c r="I569" s="89">
        <f t="shared" si="148"/>
        <v>0</v>
      </c>
      <c r="J569" s="116"/>
      <c r="K569" s="3">
        <f t="shared" si="149"/>
        <v>0</v>
      </c>
      <c r="L569" s="3"/>
    </row>
    <row r="570" ht="15.75" customHeight="1">
      <c r="A570" s="1"/>
      <c r="B570" s="89"/>
      <c r="C570" s="89"/>
      <c r="D570" s="18">
        <f t="shared" si="146"/>
        <v>0</v>
      </c>
      <c r="E570" s="18">
        <f>B570*A559</f>
        <v>0</v>
      </c>
      <c r="F570" s="18">
        <f t="shared" si="147"/>
        <v>0</v>
      </c>
      <c r="G570" s="142"/>
      <c r="H570" s="18"/>
      <c r="I570" s="89">
        <f t="shared" si="148"/>
        <v>0</v>
      </c>
      <c r="J570" s="116"/>
      <c r="K570" s="3">
        <f t="shared" si="149"/>
        <v>0</v>
      </c>
      <c r="L570" s="3"/>
    </row>
    <row r="571" ht="15.75" customHeight="1">
      <c r="A571" s="1"/>
      <c r="B571" s="89"/>
      <c r="C571" s="89"/>
      <c r="D571" s="18">
        <f t="shared" si="146"/>
        <v>0</v>
      </c>
      <c r="E571" s="18">
        <f>B571*A559</f>
        <v>0</v>
      </c>
      <c r="F571" s="18">
        <f t="shared" si="147"/>
        <v>0</v>
      </c>
      <c r="G571" s="142"/>
      <c r="H571" s="18"/>
      <c r="I571" s="89">
        <f t="shared" si="148"/>
        <v>0</v>
      </c>
      <c r="J571" s="116"/>
      <c r="K571" s="3">
        <f t="shared" si="149"/>
        <v>0</v>
      </c>
      <c r="L571" s="3"/>
    </row>
    <row r="572" ht="15.75" customHeight="1">
      <c r="A572" s="31"/>
      <c r="B572" s="89"/>
      <c r="C572" s="89"/>
      <c r="D572" s="95">
        <f t="shared" si="146"/>
        <v>0</v>
      </c>
      <c r="E572" s="95">
        <f>B572*A559</f>
        <v>0</v>
      </c>
      <c r="F572" s="18">
        <f t="shared" si="147"/>
        <v>0</v>
      </c>
      <c r="G572" s="87"/>
      <c r="H572" s="18"/>
      <c r="I572" s="89">
        <f t="shared" si="148"/>
        <v>0</v>
      </c>
      <c r="J572" s="118"/>
      <c r="K572" s="3">
        <f t="shared" si="149"/>
        <v>0</v>
      </c>
      <c r="L572" s="3"/>
    </row>
    <row r="573" ht="15.75" customHeight="1">
      <c r="A573" s="31"/>
      <c r="B573" s="89"/>
      <c r="C573" s="89"/>
      <c r="D573" s="18">
        <f t="shared" si="146"/>
        <v>0</v>
      </c>
      <c r="E573" s="18">
        <f>B573*A559</f>
        <v>0</v>
      </c>
      <c r="F573" s="18">
        <f t="shared" si="147"/>
        <v>0</v>
      </c>
      <c r="G573" s="143">
        <f>F575/A559</f>
        <v>0</v>
      </c>
      <c r="H573" s="18"/>
      <c r="I573" s="89">
        <f t="shared" si="148"/>
        <v>0</v>
      </c>
      <c r="J573" s="3"/>
      <c r="K573" s="3">
        <f t="shared" si="149"/>
        <v>0</v>
      </c>
      <c r="L573" s="3"/>
    </row>
    <row r="574" ht="15.75" customHeight="1">
      <c r="A574" s="31"/>
      <c r="B574" s="89"/>
      <c r="C574" s="89"/>
      <c r="D574" s="18">
        <f t="shared" si="146"/>
        <v>0</v>
      </c>
      <c r="E574" s="18">
        <f>B574*A559</f>
        <v>0</v>
      </c>
      <c r="F574" s="18">
        <f t="shared" si="147"/>
        <v>0</v>
      </c>
      <c r="G574" s="142"/>
      <c r="H574" s="18"/>
      <c r="I574" s="89">
        <f t="shared" si="148"/>
        <v>0</v>
      </c>
      <c r="J574" s="3"/>
      <c r="K574" s="3">
        <f t="shared" si="149"/>
        <v>0</v>
      </c>
      <c r="L574" s="3"/>
    </row>
    <row r="575" ht="15.75" customHeight="1">
      <c r="A575" s="4" t="s">
        <v>495</v>
      </c>
      <c r="B575" s="97">
        <f>SUM(B561:B574)</f>
        <v>0</v>
      </c>
      <c r="C575" s="96"/>
      <c r="D575" s="97">
        <f t="shared" ref="D575:F575" si="150">SUM(D561:D574)</f>
        <v>0</v>
      </c>
      <c r="E575" s="97">
        <f t="shared" si="150"/>
        <v>0</v>
      </c>
      <c r="F575" s="97">
        <f t="shared" si="150"/>
        <v>0</v>
      </c>
      <c r="G575" s="87"/>
      <c r="H575" s="96"/>
      <c r="I575" s="97">
        <f t="shared" ref="I575:L575" si="151">SUM(I561:I574)</f>
        <v>0</v>
      </c>
      <c r="J575" s="98">
        <f t="shared" si="151"/>
        <v>0</v>
      </c>
      <c r="K575" s="98">
        <f t="shared" si="151"/>
        <v>0</v>
      </c>
      <c r="L575" s="98">
        <f t="shared" si="151"/>
        <v>0</v>
      </c>
    </row>
    <row r="576" ht="15.75" customHeight="1">
      <c r="A576" s="8"/>
      <c r="B576" s="100"/>
      <c r="C576" s="100"/>
      <c r="D576" s="100"/>
      <c r="E576" s="100"/>
      <c r="F576" s="100"/>
      <c r="G576" s="100"/>
      <c r="H576" s="100"/>
      <c r="I576" s="101" t="s">
        <v>496</v>
      </c>
      <c r="J576" s="100"/>
      <c r="K576" s="100"/>
      <c r="L576" s="101" t="s">
        <v>497</v>
      </c>
    </row>
    <row r="577" ht="15.75" customHeight="1">
      <c r="A577" s="8"/>
      <c r="B577" s="100"/>
      <c r="C577" s="100"/>
      <c r="D577" s="100"/>
      <c r="E577" s="100"/>
      <c r="F577" s="100"/>
      <c r="G577" s="100"/>
      <c r="H577" s="100"/>
      <c r="I577" s="104">
        <f>G573*A559</f>
        <v>0</v>
      </c>
      <c r="J577" s="100"/>
      <c r="K577" s="100"/>
      <c r="L577" s="104"/>
    </row>
    <row r="578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</row>
    <row r="579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</row>
    <row r="580" ht="15.75" customHeight="1">
      <c r="A580" s="78" t="s">
        <v>478</v>
      </c>
      <c r="B580" s="79" t="s">
        <v>479</v>
      </c>
      <c r="C580" s="75"/>
      <c r="D580" s="76"/>
      <c r="E580" s="80" t="s">
        <v>480</v>
      </c>
      <c r="F580" s="75"/>
      <c r="G580" s="76"/>
      <c r="H580" s="79" t="s">
        <v>481</v>
      </c>
      <c r="I580" s="75"/>
      <c r="J580" s="75"/>
      <c r="K580" s="75"/>
      <c r="L580" s="76"/>
    </row>
    <row r="581" ht="15.75" customHeight="1">
      <c r="A581" s="177">
        <v>4.0</v>
      </c>
      <c r="B581" s="82" t="s">
        <v>482</v>
      </c>
      <c r="C581" s="82" t="s">
        <v>483</v>
      </c>
      <c r="D581" s="82" t="s">
        <v>484</v>
      </c>
      <c r="E581" s="82" t="s">
        <v>485</v>
      </c>
      <c r="F581" s="82" t="s">
        <v>484</v>
      </c>
      <c r="G581" s="82" t="s">
        <v>524</v>
      </c>
      <c r="H581" s="82" t="s">
        <v>486</v>
      </c>
      <c r="I581" s="82" t="s">
        <v>487</v>
      </c>
      <c r="J581" s="147" t="s">
        <v>488</v>
      </c>
      <c r="K581" s="85" t="s">
        <v>489</v>
      </c>
      <c r="L581" s="85" t="s">
        <v>490</v>
      </c>
    </row>
    <row r="582" ht="15.75" customHeight="1">
      <c r="A582" s="86" t="s">
        <v>491</v>
      </c>
      <c r="B582" s="87"/>
      <c r="C582" s="87"/>
      <c r="D582" s="87"/>
      <c r="E582" s="87"/>
      <c r="F582" s="87"/>
      <c r="G582" s="87"/>
      <c r="H582" s="87"/>
      <c r="I582" s="87"/>
      <c r="J582" s="115"/>
      <c r="K582" s="87"/>
      <c r="L582" s="87"/>
    </row>
    <row r="583" ht="15.75" customHeight="1">
      <c r="A583" s="2"/>
      <c r="B583" s="89"/>
      <c r="C583" s="89"/>
      <c r="D583" s="18">
        <f t="shared" ref="D583:D596" si="152">C583*B583</f>
        <v>0</v>
      </c>
      <c r="E583" s="18">
        <f>B583*A581</f>
        <v>0</v>
      </c>
      <c r="F583" s="18">
        <f t="shared" ref="F583:F596" si="153">E583*C583</f>
        <v>0</v>
      </c>
      <c r="G583" s="140">
        <v>0.0</v>
      </c>
      <c r="H583" s="18"/>
      <c r="I583" s="89">
        <f t="shared" ref="I583:I596" si="154">H583*E583</f>
        <v>0</v>
      </c>
      <c r="J583" s="116"/>
      <c r="K583" s="3">
        <f t="shared" ref="K583:K596" si="155">J583*I583</f>
        <v>0</v>
      </c>
      <c r="L583" s="3"/>
    </row>
    <row r="584" ht="15.75" customHeight="1">
      <c r="A584" s="2"/>
      <c r="B584" s="89"/>
      <c r="C584" s="89"/>
      <c r="D584" s="18">
        <f t="shared" si="152"/>
        <v>0</v>
      </c>
      <c r="E584" s="18">
        <f>B584*A581</f>
        <v>0</v>
      </c>
      <c r="F584" s="18">
        <f t="shared" si="153"/>
        <v>0</v>
      </c>
      <c r="G584" s="87"/>
      <c r="H584" s="18"/>
      <c r="I584" s="89">
        <f t="shared" si="154"/>
        <v>0</v>
      </c>
      <c r="J584" s="116"/>
      <c r="K584" s="3">
        <f t="shared" si="155"/>
        <v>0</v>
      </c>
      <c r="L584" s="3"/>
    </row>
    <row r="585" ht="15.75" customHeight="1">
      <c r="A585" s="2"/>
      <c r="B585" s="18"/>
      <c r="C585" s="18"/>
      <c r="D585" s="18">
        <f t="shared" si="152"/>
        <v>0</v>
      </c>
      <c r="E585" s="18">
        <f>B585*A581</f>
        <v>0</v>
      </c>
      <c r="F585" s="18">
        <f t="shared" si="153"/>
        <v>0</v>
      </c>
      <c r="G585" s="148" t="s">
        <v>527</v>
      </c>
      <c r="H585" s="18"/>
      <c r="I585" s="89">
        <f t="shared" si="154"/>
        <v>0</v>
      </c>
      <c r="J585" s="116"/>
      <c r="K585" s="3">
        <f t="shared" si="155"/>
        <v>0</v>
      </c>
      <c r="L585" s="3"/>
    </row>
    <row r="586" ht="15.75" customHeight="1">
      <c r="A586" s="2"/>
      <c r="B586" s="18"/>
      <c r="C586" s="18"/>
      <c r="D586" s="18">
        <f t="shared" si="152"/>
        <v>0</v>
      </c>
      <c r="E586" s="18">
        <f>B586*A581</f>
        <v>0</v>
      </c>
      <c r="F586" s="18">
        <f t="shared" si="153"/>
        <v>0</v>
      </c>
      <c r="G586" s="142"/>
      <c r="H586" s="18"/>
      <c r="I586" s="89">
        <f t="shared" si="154"/>
        <v>0</v>
      </c>
      <c r="J586" s="116"/>
      <c r="K586" s="3">
        <f t="shared" si="155"/>
        <v>0</v>
      </c>
      <c r="L586" s="3"/>
    </row>
    <row r="587" ht="15.75" customHeight="1">
      <c r="A587" s="2"/>
      <c r="B587" s="18"/>
      <c r="C587" s="18"/>
      <c r="D587" s="18">
        <f t="shared" si="152"/>
        <v>0</v>
      </c>
      <c r="E587" s="18">
        <f>B587*A581</f>
        <v>0</v>
      </c>
      <c r="F587" s="18">
        <f t="shared" si="153"/>
        <v>0</v>
      </c>
      <c r="G587" s="142"/>
      <c r="H587" s="18"/>
      <c r="I587" s="89">
        <f t="shared" si="154"/>
        <v>0</v>
      </c>
      <c r="J587" s="116"/>
      <c r="K587" s="3">
        <f t="shared" si="155"/>
        <v>0</v>
      </c>
      <c r="L587" s="3"/>
    </row>
    <row r="588" ht="15.75" customHeight="1">
      <c r="A588" s="2"/>
      <c r="B588" s="18"/>
      <c r="C588" s="18"/>
      <c r="D588" s="18">
        <f t="shared" si="152"/>
        <v>0</v>
      </c>
      <c r="E588" s="18">
        <f>B588*A581</f>
        <v>0</v>
      </c>
      <c r="F588" s="18">
        <f t="shared" si="153"/>
        <v>0</v>
      </c>
      <c r="G588" s="87"/>
      <c r="H588" s="18"/>
      <c r="I588" s="89">
        <f t="shared" si="154"/>
        <v>0</v>
      </c>
      <c r="J588" s="116"/>
      <c r="K588" s="3">
        <f t="shared" si="155"/>
        <v>0</v>
      </c>
      <c r="L588" s="3"/>
    </row>
    <row r="589" ht="15.75" customHeight="1">
      <c r="A589" s="2"/>
      <c r="B589" s="18"/>
      <c r="C589" s="18"/>
      <c r="D589" s="18">
        <f t="shared" si="152"/>
        <v>0</v>
      </c>
      <c r="E589" s="18">
        <f>B589*A581</f>
        <v>0</v>
      </c>
      <c r="F589" s="18">
        <f t="shared" si="153"/>
        <v>0</v>
      </c>
      <c r="G589" s="59"/>
      <c r="H589" s="18"/>
      <c r="I589" s="89">
        <f t="shared" si="154"/>
        <v>0</v>
      </c>
      <c r="J589" s="116"/>
      <c r="K589" s="3">
        <f t="shared" si="155"/>
        <v>0</v>
      </c>
      <c r="L589" s="3"/>
    </row>
    <row r="590" ht="15.75" customHeight="1">
      <c r="A590" s="2"/>
      <c r="B590" s="89"/>
      <c r="C590" s="89"/>
      <c r="D590" s="18">
        <f t="shared" si="152"/>
        <v>0</v>
      </c>
      <c r="E590" s="18">
        <f>B590*A581</f>
        <v>0</v>
      </c>
      <c r="F590" s="18">
        <f t="shared" si="153"/>
        <v>0</v>
      </c>
      <c r="G590" s="148" t="s">
        <v>528</v>
      </c>
      <c r="H590" s="18"/>
      <c r="I590" s="89">
        <f t="shared" si="154"/>
        <v>0</v>
      </c>
      <c r="J590" s="116"/>
      <c r="K590" s="3">
        <f t="shared" si="155"/>
        <v>0</v>
      </c>
      <c r="L590" s="3"/>
    </row>
    <row r="591" ht="15.75" customHeight="1">
      <c r="A591" s="2"/>
      <c r="B591" s="89"/>
      <c r="C591" s="89"/>
      <c r="D591" s="18">
        <f t="shared" si="152"/>
        <v>0</v>
      </c>
      <c r="E591" s="18">
        <f>B591*A581</f>
        <v>0</v>
      </c>
      <c r="F591" s="18">
        <f t="shared" si="153"/>
        <v>0</v>
      </c>
      <c r="G591" s="142"/>
      <c r="H591" s="18"/>
      <c r="I591" s="89">
        <f t="shared" si="154"/>
        <v>0</v>
      </c>
      <c r="J591" s="116"/>
      <c r="K591" s="3">
        <f t="shared" si="155"/>
        <v>0</v>
      </c>
      <c r="L591" s="3"/>
    </row>
    <row r="592" ht="15.75" customHeight="1">
      <c r="A592" s="1"/>
      <c r="B592" s="89"/>
      <c r="C592" s="89"/>
      <c r="D592" s="18">
        <f t="shared" si="152"/>
        <v>0</v>
      </c>
      <c r="E592" s="18">
        <f>B592*A581</f>
        <v>0</v>
      </c>
      <c r="F592" s="18">
        <f t="shared" si="153"/>
        <v>0</v>
      </c>
      <c r="G592" s="142"/>
      <c r="H592" s="18"/>
      <c r="I592" s="89">
        <f t="shared" si="154"/>
        <v>0</v>
      </c>
      <c r="J592" s="116"/>
      <c r="K592" s="3">
        <f t="shared" si="155"/>
        <v>0</v>
      </c>
      <c r="L592" s="3"/>
    </row>
    <row r="593" ht="15.75" customHeight="1">
      <c r="A593" s="1"/>
      <c r="B593" s="89"/>
      <c r="C593" s="89"/>
      <c r="D593" s="18">
        <f t="shared" si="152"/>
        <v>0</v>
      </c>
      <c r="E593" s="18">
        <f>B593*A581</f>
        <v>0</v>
      </c>
      <c r="F593" s="18">
        <f t="shared" si="153"/>
        <v>0</v>
      </c>
      <c r="G593" s="142"/>
      <c r="H593" s="18"/>
      <c r="I593" s="89">
        <f t="shared" si="154"/>
        <v>0</v>
      </c>
      <c r="J593" s="116"/>
      <c r="K593" s="3">
        <f t="shared" si="155"/>
        <v>0</v>
      </c>
      <c r="L593" s="3"/>
    </row>
    <row r="594" ht="15.75" customHeight="1">
      <c r="A594" s="31"/>
      <c r="B594" s="89"/>
      <c r="C594" s="89"/>
      <c r="D594" s="95">
        <f t="shared" si="152"/>
        <v>0</v>
      </c>
      <c r="E594" s="95">
        <f>B594*A581</f>
        <v>0</v>
      </c>
      <c r="F594" s="18">
        <f t="shared" si="153"/>
        <v>0</v>
      </c>
      <c r="G594" s="87"/>
      <c r="H594" s="18"/>
      <c r="I594" s="89">
        <f t="shared" si="154"/>
        <v>0</v>
      </c>
      <c r="J594" s="118"/>
      <c r="K594" s="3">
        <f t="shared" si="155"/>
        <v>0</v>
      </c>
      <c r="L594" s="3"/>
    </row>
    <row r="595" ht="15.75" customHeight="1">
      <c r="A595" s="31"/>
      <c r="B595" s="89"/>
      <c r="C595" s="89"/>
      <c r="D595" s="18">
        <f t="shared" si="152"/>
        <v>0</v>
      </c>
      <c r="E595" s="18">
        <f>B595*A581</f>
        <v>0</v>
      </c>
      <c r="F595" s="18">
        <f t="shared" si="153"/>
        <v>0</v>
      </c>
      <c r="G595" s="143">
        <f>F597/A581</f>
        <v>0</v>
      </c>
      <c r="H595" s="18"/>
      <c r="I595" s="89">
        <f t="shared" si="154"/>
        <v>0</v>
      </c>
      <c r="J595" s="3"/>
      <c r="K595" s="3">
        <f t="shared" si="155"/>
        <v>0</v>
      </c>
      <c r="L595" s="3"/>
    </row>
    <row r="596" ht="15.75" customHeight="1">
      <c r="A596" s="31"/>
      <c r="B596" s="89"/>
      <c r="C596" s="89"/>
      <c r="D596" s="18">
        <f t="shared" si="152"/>
        <v>0</v>
      </c>
      <c r="E596" s="18">
        <f>B596*A581</f>
        <v>0</v>
      </c>
      <c r="F596" s="18">
        <f t="shared" si="153"/>
        <v>0</v>
      </c>
      <c r="G596" s="142"/>
      <c r="H596" s="18"/>
      <c r="I596" s="89">
        <f t="shared" si="154"/>
        <v>0</v>
      </c>
      <c r="J596" s="3"/>
      <c r="K596" s="3">
        <f t="shared" si="155"/>
        <v>0</v>
      </c>
      <c r="L596" s="3"/>
    </row>
    <row r="597" ht="15.75" customHeight="1">
      <c r="A597" s="4" t="s">
        <v>495</v>
      </c>
      <c r="B597" s="97">
        <f>SUM(B583:B596)</f>
        <v>0</v>
      </c>
      <c r="C597" s="96"/>
      <c r="D597" s="97">
        <f t="shared" ref="D597:F597" si="156">SUM(D583:D596)</f>
        <v>0</v>
      </c>
      <c r="E597" s="97">
        <f t="shared" si="156"/>
        <v>0</v>
      </c>
      <c r="F597" s="97">
        <f t="shared" si="156"/>
        <v>0</v>
      </c>
      <c r="G597" s="87"/>
      <c r="H597" s="96"/>
      <c r="I597" s="97">
        <f t="shared" ref="I597:L597" si="157">SUM(I583:I596)</f>
        <v>0</v>
      </c>
      <c r="J597" s="98">
        <f t="shared" si="157"/>
        <v>0</v>
      </c>
      <c r="K597" s="98">
        <f t="shared" si="157"/>
        <v>0</v>
      </c>
      <c r="L597" s="98">
        <f t="shared" si="157"/>
        <v>0</v>
      </c>
    </row>
    <row r="598" ht="15.75" customHeight="1">
      <c r="A598" s="8"/>
      <c r="B598" s="100"/>
      <c r="C598" s="100"/>
      <c r="D598" s="100"/>
      <c r="E598" s="100"/>
      <c r="F598" s="100"/>
      <c r="G598" s="100"/>
      <c r="H598" s="100"/>
      <c r="I598" s="101" t="s">
        <v>496</v>
      </c>
      <c r="J598" s="100"/>
      <c r="K598" s="100"/>
      <c r="L598" s="101" t="s">
        <v>497</v>
      </c>
    </row>
    <row r="599" ht="15.75" customHeight="1">
      <c r="A599" s="8"/>
      <c r="B599" s="100"/>
      <c r="C599" s="100"/>
      <c r="D599" s="100"/>
      <c r="E599" s="100"/>
      <c r="F599" s="100"/>
      <c r="G599" s="100"/>
      <c r="H599" s="100"/>
      <c r="I599" s="104">
        <f>G595*A581</f>
        <v>0</v>
      </c>
      <c r="J599" s="100"/>
      <c r="K599" s="100"/>
      <c r="L599" s="104"/>
    </row>
    <row r="600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</row>
    <row r="601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</row>
    <row r="602" ht="15.75" customHeight="1">
      <c r="A602" s="66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6"/>
    </row>
    <row r="603" ht="15.75" customHeight="1">
      <c r="A603" s="78" t="s">
        <v>478</v>
      </c>
      <c r="B603" s="79" t="s">
        <v>479</v>
      </c>
      <c r="C603" s="75"/>
      <c r="D603" s="76"/>
      <c r="E603" s="80" t="s">
        <v>480</v>
      </c>
      <c r="F603" s="75"/>
      <c r="G603" s="76"/>
      <c r="H603" s="79" t="s">
        <v>481</v>
      </c>
      <c r="I603" s="75"/>
      <c r="J603" s="75"/>
      <c r="K603" s="75"/>
      <c r="L603" s="76"/>
    </row>
    <row r="604" ht="15.75" customHeight="1">
      <c r="A604" s="177">
        <v>4.0</v>
      </c>
      <c r="B604" s="82" t="s">
        <v>482</v>
      </c>
      <c r="C604" s="82" t="s">
        <v>483</v>
      </c>
      <c r="D604" s="82" t="s">
        <v>484</v>
      </c>
      <c r="E604" s="82" t="s">
        <v>485</v>
      </c>
      <c r="F604" s="82" t="s">
        <v>484</v>
      </c>
      <c r="G604" s="82" t="s">
        <v>524</v>
      </c>
      <c r="H604" s="82" t="s">
        <v>486</v>
      </c>
      <c r="I604" s="82" t="s">
        <v>487</v>
      </c>
      <c r="J604" s="147" t="s">
        <v>488</v>
      </c>
      <c r="K604" s="85" t="s">
        <v>489</v>
      </c>
      <c r="L604" s="85" t="s">
        <v>490</v>
      </c>
    </row>
    <row r="605" ht="15.75" customHeight="1">
      <c r="A605" s="86" t="s">
        <v>491</v>
      </c>
      <c r="B605" s="87"/>
      <c r="C605" s="87"/>
      <c r="D605" s="87"/>
      <c r="E605" s="87"/>
      <c r="F605" s="87"/>
      <c r="G605" s="87"/>
      <c r="H605" s="87"/>
      <c r="I605" s="87"/>
      <c r="J605" s="115"/>
      <c r="K605" s="87"/>
      <c r="L605" s="87"/>
    </row>
    <row r="606" ht="15.75" customHeight="1">
      <c r="A606" s="2"/>
      <c r="B606" s="89"/>
      <c r="C606" s="89"/>
      <c r="D606" s="18">
        <f t="shared" ref="D606:D619" si="158">C606*B606</f>
        <v>0</v>
      </c>
      <c r="E606" s="18">
        <f>B606*A604</f>
        <v>0</v>
      </c>
      <c r="F606" s="18">
        <f t="shared" ref="F606:F619" si="159">E606*C606</f>
        <v>0</v>
      </c>
      <c r="G606" s="140">
        <v>0.0</v>
      </c>
      <c r="H606" s="18"/>
      <c r="I606" s="89">
        <f t="shared" ref="I606:I619" si="160">H606*E606</f>
        <v>0</v>
      </c>
      <c r="J606" s="116"/>
      <c r="K606" s="3">
        <f t="shared" ref="K606:K619" si="161">J606*I606</f>
        <v>0</v>
      </c>
      <c r="L606" s="3"/>
    </row>
    <row r="607" ht="15.75" customHeight="1">
      <c r="A607" s="2"/>
      <c r="B607" s="89"/>
      <c r="C607" s="89"/>
      <c r="D607" s="18">
        <f t="shared" si="158"/>
        <v>0</v>
      </c>
      <c r="E607" s="18">
        <f>B607*A604</f>
        <v>0</v>
      </c>
      <c r="F607" s="18">
        <f t="shared" si="159"/>
        <v>0</v>
      </c>
      <c r="G607" s="87"/>
      <c r="H607" s="18"/>
      <c r="I607" s="89">
        <f t="shared" si="160"/>
        <v>0</v>
      </c>
      <c r="J607" s="116"/>
      <c r="K607" s="3">
        <f t="shared" si="161"/>
        <v>0</v>
      </c>
      <c r="L607" s="3"/>
    </row>
    <row r="608" ht="15.75" customHeight="1">
      <c r="A608" s="2"/>
      <c r="B608" s="18"/>
      <c r="C608" s="18"/>
      <c r="D608" s="18">
        <f t="shared" si="158"/>
        <v>0</v>
      </c>
      <c r="E608" s="18">
        <f>B608*A604</f>
        <v>0</v>
      </c>
      <c r="F608" s="18">
        <f t="shared" si="159"/>
        <v>0</v>
      </c>
      <c r="G608" s="148" t="s">
        <v>527</v>
      </c>
      <c r="H608" s="18"/>
      <c r="I608" s="89">
        <f t="shared" si="160"/>
        <v>0</v>
      </c>
      <c r="J608" s="116"/>
      <c r="K608" s="3">
        <f t="shared" si="161"/>
        <v>0</v>
      </c>
      <c r="L608" s="3"/>
    </row>
    <row r="609" ht="15.75" customHeight="1">
      <c r="A609" s="2"/>
      <c r="B609" s="18"/>
      <c r="C609" s="18"/>
      <c r="D609" s="18">
        <f t="shared" si="158"/>
        <v>0</v>
      </c>
      <c r="E609" s="18">
        <f>B609*A604</f>
        <v>0</v>
      </c>
      <c r="F609" s="18">
        <f t="shared" si="159"/>
        <v>0</v>
      </c>
      <c r="G609" s="142"/>
      <c r="H609" s="18"/>
      <c r="I609" s="89">
        <f t="shared" si="160"/>
        <v>0</v>
      </c>
      <c r="J609" s="116"/>
      <c r="K609" s="3">
        <f t="shared" si="161"/>
        <v>0</v>
      </c>
      <c r="L609" s="3"/>
    </row>
    <row r="610" ht="15.75" customHeight="1">
      <c r="A610" s="2"/>
      <c r="B610" s="18"/>
      <c r="C610" s="18"/>
      <c r="D610" s="18">
        <f t="shared" si="158"/>
        <v>0</v>
      </c>
      <c r="E610" s="18">
        <f>B610*A604</f>
        <v>0</v>
      </c>
      <c r="F610" s="18">
        <f t="shared" si="159"/>
        <v>0</v>
      </c>
      <c r="G610" s="142"/>
      <c r="H610" s="18"/>
      <c r="I610" s="89">
        <f t="shared" si="160"/>
        <v>0</v>
      </c>
      <c r="J610" s="116"/>
      <c r="K610" s="3">
        <f t="shared" si="161"/>
        <v>0</v>
      </c>
      <c r="L610" s="3"/>
    </row>
    <row r="611" ht="15.75" customHeight="1">
      <c r="A611" s="2"/>
      <c r="B611" s="18"/>
      <c r="C611" s="18"/>
      <c r="D611" s="18">
        <f t="shared" si="158"/>
        <v>0</v>
      </c>
      <c r="E611" s="18">
        <f>B611*A604</f>
        <v>0</v>
      </c>
      <c r="F611" s="18">
        <f t="shared" si="159"/>
        <v>0</v>
      </c>
      <c r="G611" s="87"/>
      <c r="H611" s="18"/>
      <c r="I611" s="89">
        <f t="shared" si="160"/>
        <v>0</v>
      </c>
      <c r="J611" s="116"/>
      <c r="K611" s="3">
        <f t="shared" si="161"/>
        <v>0</v>
      </c>
      <c r="L611" s="3"/>
    </row>
    <row r="612" ht="15.75" customHeight="1">
      <c r="A612" s="2"/>
      <c r="B612" s="18"/>
      <c r="C612" s="18"/>
      <c r="D612" s="18">
        <f t="shared" si="158"/>
        <v>0</v>
      </c>
      <c r="E612" s="18">
        <f>B612*A604</f>
        <v>0</v>
      </c>
      <c r="F612" s="18">
        <f t="shared" si="159"/>
        <v>0</v>
      </c>
      <c r="G612" s="59"/>
      <c r="H612" s="18"/>
      <c r="I612" s="89">
        <f t="shared" si="160"/>
        <v>0</v>
      </c>
      <c r="J612" s="116"/>
      <c r="K612" s="3">
        <f t="shared" si="161"/>
        <v>0</v>
      </c>
      <c r="L612" s="3"/>
    </row>
    <row r="613" ht="15.75" customHeight="1">
      <c r="A613" s="2"/>
      <c r="B613" s="89"/>
      <c r="C613" s="89"/>
      <c r="D613" s="18">
        <f t="shared" si="158"/>
        <v>0</v>
      </c>
      <c r="E613" s="18">
        <f>B613*A604</f>
        <v>0</v>
      </c>
      <c r="F613" s="18">
        <f t="shared" si="159"/>
        <v>0</v>
      </c>
      <c r="G613" s="148" t="s">
        <v>528</v>
      </c>
      <c r="H613" s="18"/>
      <c r="I613" s="89">
        <f t="shared" si="160"/>
        <v>0</v>
      </c>
      <c r="J613" s="116"/>
      <c r="K613" s="3">
        <f t="shared" si="161"/>
        <v>0</v>
      </c>
      <c r="L613" s="3"/>
    </row>
    <row r="614" ht="15.75" customHeight="1">
      <c r="A614" s="2"/>
      <c r="B614" s="89"/>
      <c r="C614" s="89"/>
      <c r="D614" s="18">
        <f t="shared" si="158"/>
        <v>0</v>
      </c>
      <c r="E614" s="18">
        <f>B614*A604</f>
        <v>0</v>
      </c>
      <c r="F614" s="18">
        <f t="shared" si="159"/>
        <v>0</v>
      </c>
      <c r="G614" s="142"/>
      <c r="H614" s="18"/>
      <c r="I614" s="89">
        <f t="shared" si="160"/>
        <v>0</v>
      </c>
      <c r="J614" s="116"/>
      <c r="K614" s="3">
        <f t="shared" si="161"/>
        <v>0</v>
      </c>
      <c r="L614" s="3"/>
    </row>
    <row r="615" ht="15.75" customHeight="1">
      <c r="A615" s="1"/>
      <c r="B615" s="89"/>
      <c r="C615" s="89"/>
      <c r="D615" s="18">
        <f t="shared" si="158"/>
        <v>0</v>
      </c>
      <c r="E615" s="18">
        <f>B615*A604</f>
        <v>0</v>
      </c>
      <c r="F615" s="18">
        <f t="shared" si="159"/>
        <v>0</v>
      </c>
      <c r="G615" s="142"/>
      <c r="H615" s="18"/>
      <c r="I615" s="89">
        <f t="shared" si="160"/>
        <v>0</v>
      </c>
      <c r="J615" s="116"/>
      <c r="K615" s="3">
        <f t="shared" si="161"/>
        <v>0</v>
      </c>
      <c r="L615" s="3"/>
    </row>
    <row r="616" ht="15.75" customHeight="1">
      <c r="A616" s="1"/>
      <c r="B616" s="89"/>
      <c r="C616" s="89"/>
      <c r="D616" s="18">
        <f t="shared" si="158"/>
        <v>0</v>
      </c>
      <c r="E616" s="18">
        <f>B616*A604</f>
        <v>0</v>
      </c>
      <c r="F616" s="18">
        <f t="shared" si="159"/>
        <v>0</v>
      </c>
      <c r="G616" s="142"/>
      <c r="H616" s="18"/>
      <c r="I616" s="89">
        <f t="shared" si="160"/>
        <v>0</v>
      </c>
      <c r="J616" s="116"/>
      <c r="K616" s="3">
        <f t="shared" si="161"/>
        <v>0</v>
      </c>
      <c r="L616" s="3"/>
    </row>
    <row r="617" ht="15.75" customHeight="1">
      <c r="A617" s="31"/>
      <c r="B617" s="89"/>
      <c r="C617" s="89"/>
      <c r="D617" s="95">
        <f t="shared" si="158"/>
        <v>0</v>
      </c>
      <c r="E617" s="95">
        <f>B617*A604</f>
        <v>0</v>
      </c>
      <c r="F617" s="18">
        <f t="shared" si="159"/>
        <v>0</v>
      </c>
      <c r="G617" s="87"/>
      <c r="H617" s="18"/>
      <c r="I617" s="89">
        <f t="shared" si="160"/>
        <v>0</v>
      </c>
      <c r="J617" s="118"/>
      <c r="K617" s="3">
        <f t="shared" si="161"/>
        <v>0</v>
      </c>
      <c r="L617" s="3"/>
    </row>
    <row r="618" ht="15.75" customHeight="1">
      <c r="A618" s="31"/>
      <c r="B618" s="89"/>
      <c r="C618" s="89"/>
      <c r="D618" s="18">
        <f t="shared" si="158"/>
        <v>0</v>
      </c>
      <c r="E618" s="18">
        <f>B618*A604</f>
        <v>0</v>
      </c>
      <c r="F618" s="18">
        <f t="shared" si="159"/>
        <v>0</v>
      </c>
      <c r="G618" s="143">
        <f>F620/A604</f>
        <v>0</v>
      </c>
      <c r="H618" s="18"/>
      <c r="I618" s="89">
        <f t="shared" si="160"/>
        <v>0</v>
      </c>
      <c r="J618" s="3"/>
      <c r="K618" s="3">
        <f t="shared" si="161"/>
        <v>0</v>
      </c>
      <c r="L618" s="3"/>
    </row>
    <row r="619" ht="15.75" customHeight="1">
      <c r="A619" s="31"/>
      <c r="B619" s="89"/>
      <c r="C619" s="89"/>
      <c r="D619" s="18">
        <f t="shared" si="158"/>
        <v>0</v>
      </c>
      <c r="E619" s="18">
        <f>B619*A604</f>
        <v>0</v>
      </c>
      <c r="F619" s="18">
        <f t="shared" si="159"/>
        <v>0</v>
      </c>
      <c r="G619" s="142"/>
      <c r="H619" s="18"/>
      <c r="I619" s="89">
        <f t="shared" si="160"/>
        <v>0</v>
      </c>
      <c r="J619" s="3"/>
      <c r="K619" s="3">
        <f t="shared" si="161"/>
        <v>0</v>
      </c>
      <c r="L619" s="3"/>
    </row>
    <row r="620" ht="15.75" customHeight="1">
      <c r="A620" s="4" t="s">
        <v>495</v>
      </c>
      <c r="B620" s="97">
        <f>SUM(B606:B619)</f>
        <v>0</v>
      </c>
      <c r="C620" s="96"/>
      <c r="D620" s="97">
        <f t="shared" ref="D620:F620" si="162">SUM(D606:D619)</f>
        <v>0</v>
      </c>
      <c r="E620" s="97">
        <f t="shared" si="162"/>
        <v>0</v>
      </c>
      <c r="F620" s="97">
        <f t="shared" si="162"/>
        <v>0</v>
      </c>
      <c r="G620" s="87"/>
      <c r="H620" s="96"/>
      <c r="I620" s="97">
        <f t="shared" ref="I620:L620" si="163">SUM(I606:I619)</f>
        <v>0</v>
      </c>
      <c r="J620" s="98">
        <f t="shared" si="163"/>
        <v>0</v>
      </c>
      <c r="K620" s="98">
        <f t="shared" si="163"/>
        <v>0</v>
      </c>
      <c r="L620" s="98">
        <f t="shared" si="163"/>
        <v>0</v>
      </c>
    </row>
    <row r="621" ht="15.75" customHeight="1">
      <c r="A621" s="8"/>
      <c r="B621" s="100"/>
      <c r="C621" s="100"/>
      <c r="D621" s="100"/>
      <c r="E621" s="100"/>
      <c r="F621" s="100"/>
      <c r="G621" s="100"/>
      <c r="H621" s="100"/>
      <c r="I621" s="101" t="s">
        <v>496</v>
      </c>
      <c r="J621" s="100"/>
      <c r="K621" s="100"/>
      <c r="L621" s="101" t="s">
        <v>497</v>
      </c>
    </row>
    <row r="622" ht="15.75" customHeight="1">
      <c r="A622" s="8"/>
      <c r="B622" s="100"/>
      <c r="C622" s="100"/>
      <c r="D622" s="100"/>
      <c r="E622" s="100"/>
      <c r="F622" s="100"/>
      <c r="G622" s="100"/>
      <c r="H622" s="100"/>
      <c r="I622" s="104">
        <f>G618*A604</f>
        <v>0</v>
      </c>
      <c r="J622" s="100"/>
      <c r="K622" s="100"/>
      <c r="L622" s="104"/>
    </row>
    <row r="623" ht="15.75" customHeight="1">
      <c r="A623" s="8"/>
      <c r="B623" s="100"/>
      <c r="C623" s="100"/>
      <c r="D623" s="100"/>
      <c r="E623" s="100"/>
      <c r="F623" s="100"/>
      <c r="G623" s="100"/>
      <c r="H623" s="100"/>
      <c r="I623" s="107"/>
      <c r="J623" s="100"/>
      <c r="K623" s="100"/>
      <c r="L623" s="107"/>
    </row>
    <row r="624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</row>
    <row r="625" ht="15.75" customHeight="1">
      <c r="A625" s="66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6"/>
    </row>
    <row r="626" ht="15.75" customHeight="1">
      <c r="A626" s="78" t="s">
        <v>478</v>
      </c>
      <c r="B626" s="79" t="s">
        <v>479</v>
      </c>
      <c r="C626" s="75"/>
      <c r="D626" s="76"/>
      <c r="E626" s="80" t="s">
        <v>480</v>
      </c>
      <c r="F626" s="75"/>
      <c r="G626" s="76"/>
      <c r="H626" s="79" t="s">
        <v>481</v>
      </c>
      <c r="I626" s="75"/>
      <c r="J626" s="75"/>
      <c r="K626" s="75"/>
      <c r="L626" s="76"/>
    </row>
    <row r="627" ht="15.75" customHeight="1">
      <c r="A627" s="177">
        <v>4.0</v>
      </c>
      <c r="B627" s="82" t="s">
        <v>482</v>
      </c>
      <c r="C627" s="82" t="s">
        <v>483</v>
      </c>
      <c r="D627" s="82" t="s">
        <v>484</v>
      </c>
      <c r="E627" s="82" t="s">
        <v>485</v>
      </c>
      <c r="F627" s="82" t="s">
        <v>484</v>
      </c>
      <c r="G627" s="82" t="s">
        <v>524</v>
      </c>
      <c r="H627" s="82" t="s">
        <v>486</v>
      </c>
      <c r="I627" s="82" t="s">
        <v>487</v>
      </c>
      <c r="J627" s="147" t="s">
        <v>488</v>
      </c>
      <c r="K627" s="85" t="s">
        <v>489</v>
      </c>
      <c r="L627" s="85" t="s">
        <v>490</v>
      </c>
    </row>
    <row r="628" ht="15.75" customHeight="1">
      <c r="A628" s="86" t="s">
        <v>491</v>
      </c>
      <c r="B628" s="87"/>
      <c r="C628" s="87"/>
      <c r="D628" s="87"/>
      <c r="E628" s="87"/>
      <c r="F628" s="87"/>
      <c r="G628" s="87"/>
      <c r="H628" s="87"/>
      <c r="I628" s="87"/>
      <c r="J628" s="115"/>
      <c r="K628" s="87"/>
      <c r="L628" s="87"/>
    </row>
    <row r="629" ht="15.75" customHeight="1">
      <c r="A629" s="2"/>
      <c r="B629" s="89"/>
      <c r="C629" s="89"/>
      <c r="D629" s="18">
        <f t="shared" ref="D629:D642" si="164">C629*B629</f>
        <v>0</v>
      </c>
      <c r="E629" s="18">
        <f>B629*A627</f>
        <v>0</v>
      </c>
      <c r="F629" s="18">
        <f t="shared" ref="F629:F642" si="165">E629*C629</f>
        <v>0</v>
      </c>
      <c r="G629" s="140">
        <v>0.0</v>
      </c>
      <c r="H629" s="18"/>
      <c r="I629" s="89">
        <f t="shared" ref="I629:I642" si="166">H629*E629</f>
        <v>0</v>
      </c>
      <c r="J629" s="116"/>
      <c r="K629" s="3">
        <f t="shared" ref="K629:K642" si="167">J629*I629</f>
        <v>0</v>
      </c>
      <c r="L629" s="3"/>
    </row>
    <row r="630" ht="15.75" customHeight="1">
      <c r="A630" s="2"/>
      <c r="B630" s="89"/>
      <c r="C630" s="89"/>
      <c r="D630" s="18">
        <f t="shared" si="164"/>
        <v>0</v>
      </c>
      <c r="E630" s="18">
        <f>B630*A627</f>
        <v>0</v>
      </c>
      <c r="F630" s="18">
        <f t="shared" si="165"/>
        <v>0</v>
      </c>
      <c r="G630" s="87"/>
      <c r="H630" s="18"/>
      <c r="I630" s="89">
        <f t="shared" si="166"/>
        <v>0</v>
      </c>
      <c r="J630" s="116"/>
      <c r="K630" s="3">
        <f t="shared" si="167"/>
        <v>0</v>
      </c>
      <c r="L630" s="3"/>
    </row>
    <row r="631" ht="15.75" customHeight="1">
      <c r="A631" s="2"/>
      <c r="B631" s="18"/>
      <c r="C631" s="18"/>
      <c r="D631" s="18">
        <f t="shared" si="164"/>
        <v>0</v>
      </c>
      <c r="E631" s="18">
        <f>B631*A627</f>
        <v>0</v>
      </c>
      <c r="F631" s="18">
        <f t="shared" si="165"/>
        <v>0</v>
      </c>
      <c r="G631" s="148" t="s">
        <v>527</v>
      </c>
      <c r="H631" s="18"/>
      <c r="I631" s="89">
        <f t="shared" si="166"/>
        <v>0</v>
      </c>
      <c r="J631" s="116"/>
      <c r="K631" s="3">
        <f t="shared" si="167"/>
        <v>0</v>
      </c>
      <c r="L631" s="3"/>
    </row>
    <row r="632" ht="15.75" customHeight="1">
      <c r="A632" s="2"/>
      <c r="B632" s="18"/>
      <c r="C632" s="18"/>
      <c r="D632" s="18">
        <f t="shared" si="164"/>
        <v>0</v>
      </c>
      <c r="E632" s="18">
        <f>B632*A627</f>
        <v>0</v>
      </c>
      <c r="F632" s="18">
        <f t="shared" si="165"/>
        <v>0</v>
      </c>
      <c r="G632" s="142"/>
      <c r="H632" s="18"/>
      <c r="I632" s="89">
        <f t="shared" si="166"/>
        <v>0</v>
      </c>
      <c r="J632" s="116"/>
      <c r="K632" s="3">
        <f t="shared" si="167"/>
        <v>0</v>
      </c>
      <c r="L632" s="3"/>
    </row>
    <row r="633" ht="15.75" customHeight="1">
      <c r="A633" s="2"/>
      <c r="B633" s="18"/>
      <c r="C633" s="18"/>
      <c r="D633" s="18">
        <f t="shared" si="164"/>
        <v>0</v>
      </c>
      <c r="E633" s="18">
        <f>B633*A627</f>
        <v>0</v>
      </c>
      <c r="F633" s="18">
        <f t="shared" si="165"/>
        <v>0</v>
      </c>
      <c r="G633" s="142"/>
      <c r="H633" s="18"/>
      <c r="I633" s="89">
        <f t="shared" si="166"/>
        <v>0</v>
      </c>
      <c r="J633" s="116"/>
      <c r="K633" s="3">
        <f t="shared" si="167"/>
        <v>0</v>
      </c>
      <c r="L633" s="3"/>
    </row>
    <row r="634" ht="15.75" customHeight="1">
      <c r="A634" s="2"/>
      <c r="B634" s="18"/>
      <c r="C634" s="18"/>
      <c r="D634" s="18">
        <f t="shared" si="164"/>
        <v>0</v>
      </c>
      <c r="E634" s="18">
        <f>B634*A627</f>
        <v>0</v>
      </c>
      <c r="F634" s="18">
        <f t="shared" si="165"/>
        <v>0</v>
      </c>
      <c r="G634" s="87"/>
      <c r="H634" s="18"/>
      <c r="I634" s="89">
        <f t="shared" si="166"/>
        <v>0</v>
      </c>
      <c r="J634" s="116"/>
      <c r="K634" s="3">
        <f t="shared" si="167"/>
        <v>0</v>
      </c>
      <c r="L634" s="3"/>
    </row>
    <row r="635" ht="15.75" customHeight="1">
      <c r="A635" s="2"/>
      <c r="B635" s="18"/>
      <c r="C635" s="18"/>
      <c r="D635" s="18">
        <f t="shared" si="164"/>
        <v>0</v>
      </c>
      <c r="E635" s="18">
        <f>B635*A627</f>
        <v>0</v>
      </c>
      <c r="F635" s="18">
        <f t="shared" si="165"/>
        <v>0</v>
      </c>
      <c r="G635" s="59"/>
      <c r="H635" s="18"/>
      <c r="I635" s="89">
        <f t="shared" si="166"/>
        <v>0</v>
      </c>
      <c r="J635" s="116"/>
      <c r="K635" s="3">
        <f t="shared" si="167"/>
        <v>0</v>
      </c>
      <c r="L635" s="3"/>
    </row>
    <row r="636" ht="15.75" customHeight="1">
      <c r="A636" s="2"/>
      <c r="B636" s="89"/>
      <c r="C636" s="89"/>
      <c r="D636" s="18">
        <f t="shared" si="164"/>
        <v>0</v>
      </c>
      <c r="E636" s="18">
        <f>B636*A627</f>
        <v>0</v>
      </c>
      <c r="F636" s="18">
        <f t="shared" si="165"/>
        <v>0</v>
      </c>
      <c r="G636" s="148" t="s">
        <v>528</v>
      </c>
      <c r="H636" s="18"/>
      <c r="I636" s="89">
        <f t="shared" si="166"/>
        <v>0</v>
      </c>
      <c r="J636" s="116"/>
      <c r="K636" s="3">
        <f t="shared" si="167"/>
        <v>0</v>
      </c>
      <c r="L636" s="3"/>
    </row>
    <row r="637" ht="15.75" customHeight="1">
      <c r="A637" s="2"/>
      <c r="B637" s="89"/>
      <c r="C637" s="89"/>
      <c r="D637" s="18">
        <f t="shared" si="164"/>
        <v>0</v>
      </c>
      <c r="E637" s="18">
        <f>B637*A627</f>
        <v>0</v>
      </c>
      <c r="F637" s="18">
        <f t="shared" si="165"/>
        <v>0</v>
      </c>
      <c r="G637" s="142"/>
      <c r="H637" s="18"/>
      <c r="I637" s="89">
        <f t="shared" si="166"/>
        <v>0</v>
      </c>
      <c r="J637" s="116"/>
      <c r="K637" s="3">
        <f t="shared" si="167"/>
        <v>0</v>
      </c>
      <c r="L637" s="3"/>
    </row>
    <row r="638" ht="15.75" customHeight="1">
      <c r="A638" s="1"/>
      <c r="B638" s="89"/>
      <c r="C638" s="89"/>
      <c r="D638" s="18">
        <f t="shared" si="164"/>
        <v>0</v>
      </c>
      <c r="E638" s="18">
        <f>B638*A627</f>
        <v>0</v>
      </c>
      <c r="F638" s="18">
        <f t="shared" si="165"/>
        <v>0</v>
      </c>
      <c r="G638" s="142"/>
      <c r="H638" s="18"/>
      <c r="I638" s="89">
        <f t="shared" si="166"/>
        <v>0</v>
      </c>
      <c r="J638" s="116"/>
      <c r="K638" s="3">
        <f t="shared" si="167"/>
        <v>0</v>
      </c>
      <c r="L638" s="3"/>
    </row>
    <row r="639" ht="15.75" customHeight="1">
      <c r="A639" s="1"/>
      <c r="B639" s="89"/>
      <c r="C639" s="89"/>
      <c r="D639" s="18">
        <f t="shared" si="164"/>
        <v>0</v>
      </c>
      <c r="E639" s="18">
        <f>B639*A627</f>
        <v>0</v>
      </c>
      <c r="F639" s="18">
        <f t="shared" si="165"/>
        <v>0</v>
      </c>
      <c r="G639" s="142"/>
      <c r="H639" s="18"/>
      <c r="I639" s="89">
        <f t="shared" si="166"/>
        <v>0</v>
      </c>
      <c r="J639" s="116"/>
      <c r="K639" s="3">
        <f t="shared" si="167"/>
        <v>0</v>
      </c>
      <c r="L639" s="3"/>
    </row>
    <row r="640" ht="15.75" customHeight="1">
      <c r="A640" s="31"/>
      <c r="B640" s="89"/>
      <c r="C640" s="89"/>
      <c r="D640" s="95">
        <f t="shared" si="164"/>
        <v>0</v>
      </c>
      <c r="E640" s="95">
        <f>B640*A627</f>
        <v>0</v>
      </c>
      <c r="F640" s="18">
        <f t="shared" si="165"/>
        <v>0</v>
      </c>
      <c r="G640" s="87"/>
      <c r="H640" s="18"/>
      <c r="I640" s="89">
        <f t="shared" si="166"/>
        <v>0</v>
      </c>
      <c r="J640" s="118"/>
      <c r="K640" s="3">
        <f t="shared" si="167"/>
        <v>0</v>
      </c>
      <c r="L640" s="3"/>
    </row>
    <row r="641" ht="15.75" customHeight="1">
      <c r="A641" s="31"/>
      <c r="B641" s="89"/>
      <c r="C641" s="89"/>
      <c r="D641" s="18">
        <f t="shared" si="164"/>
        <v>0</v>
      </c>
      <c r="E641" s="18">
        <f>B641*A627</f>
        <v>0</v>
      </c>
      <c r="F641" s="18">
        <f t="shared" si="165"/>
        <v>0</v>
      </c>
      <c r="G641" s="143">
        <f>F643/A627</f>
        <v>0</v>
      </c>
      <c r="H641" s="18"/>
      <c r="I641" s="89">
        <f t="shared" si="166"/>
        <v>0</v>
      </c>
      <c r="J641" s="3"/>
      <c r="K641" s="3">
        <f t="shared" si="167"/>
        <v>0</v>
      </c>
      <c r="L641" s="3"/>
    </row>
    <row r="642" ht="15.75" customHeight="1">
      <c r="A642" s="31"/>
      <c r="B642" s="89"/>
      <c r="C642" s="89"/>
      <c r="D642" s="18">
        <f t="shared" si="164"/>
        <v>0</v>
      </c>
      <c r="E642" s="18">
        <f>B642*A627</f>
        <v>0</v>
      </c>
      <c r="F642" s="18">
        <f t="shared" si="165"/>
        <v>0</v>
      </c>
      <c r="G642" s="142"/>
      <c r="H642" s="18"/>
      <c r="I642" s="89">
        <f t="shared" si="166"/>
        <v>0</v>
      </c>
      <c r="J642" s="3"/>
      <c r="K642" s="3">
        <f t="shared" si="167"/>
        <v>0</v>
      </c>
      <c r="L642" s="3"/>
    </row>
    <row r="643" ht="15.75" customHeight="1">
      <c r="A643" s="4" t="s">
        <v>495</v>
      </c>
      <c r="B643" s="97">
        <f>SUM(B629:B642)</f>
        <v>0</v>
      </c>
      <c r="C643" s="96"/>
      <c r="D643" s="97">
        <f t="shared" ref="D643:F643" si="168">SUM(D629:D642)</f>
        <v>0</v>
      </c>
      <c r="E643" s="97">
        <f t="shared" si="168"/>
        <v>0</v>
      </c>
      <c r="F643" s="97">
        <f t="shared" si="168"/>
        <v>0</v>
      </c>
      <c r="G643" s="87"/>
      <c r="H643" s="96"/>
      <c r="I643" s="97">
        <f t="shared" ref="I643:L643" si="169">SUM(I629:I642)</f>
        <v>0</v>
      </c>
      <c r="J643" s="98">
        <f t="shared" si="169"/>
        <v>0</v>
      </c>
      <c r="K643" s="98">
        <f t="shared" si="169"/>
        <v>0</v>
      </c>
      <c r="L643" s="98">
        <f t="shared" si="169"/>
        <v>0</v>
      </c>
    </row>
    <row r="644" ht="15.75" customHeight="1">
      <c r="A644" s="8"/>
      <c r="B644" s="100"/>
      <c r="C644" s="100"/>
      <c r="D644" s="100"/>
      <c r="E644" s="100"/>
      <c r="F644" s="100"/>
      <c r="G644" s="100"/>
      <c r="H644" s="100"/>
      <c r="I644" s="101" t="s">
        <v>496</v>
      </c>
      <c r="J644" s="100"/>
      <c r="K644" s="100"/>
      <c r="L644" s="101" t="s">
        <v>497</v>
      </c>
    </row>
    <row r="645" ht="15.75" customHeight="1">
      <c r="A645" s="8"/>
      <c r="B645" s="100"/>
      <c r="C645" s="100"/>
      <c r="D645" s="100"/>
      <c r="E645" s="100"/>
      <c r="F645" s="100"/>
      <c r="G645" s="100"/>
      <c r="H645" s="100"/>
      <c r="I645" s="104">
        <f>G641*A627</f>
        <v>0</v>
      </c>
      <c r="J645" s="100"/>
      <c r="K645" s="100"/>
      <c r="L645" s="104"/>
    </row>
    <row r="646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</row>
    <row r="647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</row>
    <row r="648" ht="15.75" customHeight="1">
      <c r="A648" s="66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6"/>
    </row>
    <row r="649" ht="15.75" customHeight="1">
      <c r="A649" s="78" t="s">
        <v>478</v>
      </c>
      <c r="B649" s="79" t="s">
        <v>479</v>
      </c>
      <c r="C649" s="75"/>
      <c r="D649" s="76"/>
      <c r="E649" s="80" t="s">
        <v>480</v>
      </c>
      <c r="F649" s="75"/>
      <c r="G649" s="76"/>
      <c r="H649" s="79" t="s">
        <v>481</v>
      </c>
      <c r="I649" s="75"/>
      <c r="J649" s="75"/>
      <c r="K649" s="75"/>
      <c r="L649" s="76"/>
    </row>
    <row r="650" ht="15.75" customHeight="1">
      <c r="A650" s="177">
        <v>4.0</v>
      </c>
      <c r="B650" s="82" t="s">
        <v>482</v>
      </c>
      <c r="C650" s="82" t="s">
        <v>483</v>
      </c>
      <c r="D650" s="82" t="s">
        <v>484</v>
      </c>
      <c r="E650" s="82" t="s">
        <v>485</v>
      </c>
      <c r="F650" s="82" t="s">
        <v>484</v>
      </c>
      <c r="G650" s="82" t="s">
        <v>524</v>
      </c>
      <c r="H650" s="82" t="s">
        <v>486</v>
      </c>
      <c r="I650" s="82" t="s">
        <v>487</v>
      </c>
      <c r="J650" s="147" t="s">
        <v>488</v>
      </c>
      <c r="K650" s="85" t="s">
        <v>489</v>
      </c>
      <c r="L650" s="85" t="s">
        <v>490</v>
      </c>
    </row>
    <row r="651" ht="15.75" customHeight="1">
      <c r="A651" s="86" t="s">
        <v>491</v>
      </c>
      <c r="B651" s="87"/>
      <c r="C651" s="87"/>
      <c r="D651" s="87"/>
      <c r="E651" s="87"/>
      <c r="F651" s="87"/>
      <c r="G651" s="87"/>
      <c r="H651" s="87"/>
      <c r="I651" s="87"/>
      <c r="J651" s="115"/>
      <c r="K651" s="87"/>
      <c r="L651" s="87"/>
    </row>
    <row r="652" ht="15.75" customHeight="1">
      <c r="A652" s="2"/>
      <c r="B652" s="89"/>
      <c r="C652" s="89"/>
      <c r="D652" s="18">
        <f t="shared" ref="D652:D665" si="170">C652*B652</f>
        <v>0</v>
      </c>
      <c r="E652" s="18">
        <f>B652*A650</f>
        <v>0</v>
      </c>
      <c r="F652" s="18">
        <f t="shared" ref="F652:F665" si="171">E652*C652</f>
        <v>0</v>
      </c>
      <c r="G652" s="140">
        <v>0.0</v>
      </c>
      <c r="H652" s="18"/>
      <c r="I652" s="89">
        <f t="shared" ref="I652:I665" si="172">H652*E652</f>
        <v>0</v>
      </c>
      <c r="J652" s="116"/>
      <c r="K652" s="3">
        <f t="shared" ref="K652:K665" si="173">J652*I652</f>
        <v>0</v>
      </c>
      <c r="L652" s="3"/>
    </row>
    <row r="653" ht="15.75" customHeight="1">
      <c r="A653" s="2"/>
      <c r="B653" s="89"/>
      <c r="C653" s="89"/>
      <c r="D653" s="18">
        <f t="shared" si="170"/>
        <v>0</v>
      </c>
      <c r="E653" s="18">
        <f>B653*A650</f>
        <v>0</v>
      </c>
      <c r="F653" s="18">
        <f t="shared" si="171"/>
        <v>0</v>
      </c>
      <c r="G653" s="87"/>
      <c r="H653" s="18"/>
      <c r="I653" s="89">
        <f t="shared" si="172"/>
        <v>0</v>
      </c>
      <c r="J653" s="116"/>
      <c r="K653" s="3">
        <f t="shared" si="173"/>
        <v>0</v>
      </c>
      <c r="L653" s="3"/>
    </row>
    <row r="654" ht="15.75" customHeight="1">
      <c r="A654" s="2"/>
      <c r="B654" s="18"/>
      <c r="C654" s="18"/>
      <c r="D654" s="18">
        <f t="shared" si="170"/>
        <v>0</v>
      </c>
      <c r="E654" s="18">
        <f>B654*A650</f>
        <v>0</v>
      </c>
      <c r="F654" s="18">
        <f t="shared" si="171"/>
        <v>0</v>
      </c>
      <c r="G654" s="148" t="s">
        <v>527</v>
      </c>
      <c r="H654" s="18"/>
      <c r="I654" s="89">
        <f t="shared" si="172"/>
        <v>0</v>
      </c>
      <c r="J654" s="116"/>
      <c r="K654" s="3">
        <f t="shared" si="173"/>
        <v>0</v>
      </c>
      <c r="L654" s="3"/>
    </row>
    <row r="655" ht="15.75" customHeight="1">
      <c r="A655" s="2"/>
      <c r="B655" s="18"/>
      <c r="C655" s="18"/>
      <c r="D655" s="18">
        <f t="shared" si="170"/>
        <v>0</v>
      </c>
      <c r="E655" s="18">
        <f>B655*A650</f>
        <v>0</v>
      </c>
      <c r="F655" s="18">
        <f t="shared" si="171"/>
        <v>0</v>
      </c>
      <c r="G655" s="142"/>
      <c r="H655" s="18"/>
      <c r="I655" s="89">
        <f t="shared" si="172"/>
        <v>0</v>
      </c>
      <c r="J655" s="116"/>
      <c r="K655" s="3">
        <f t="shared" si="173"/>
        <v>0</v>
      </c>
      <c r="L655" s="3"/>
    </row>
    <row r="656" ht="15.75" customHeight="1">
      <c r="A656" s="2"/>
      <c r="B656" s="18"/>
      <c r="C656" s="18"/>
      <c r="D656" s="18">
        <f t="shared" si="170"/>
        <v>0</v>
      </c>
      <c r="E656" s="18">
        <f>B656*A650</f>
        <v>0</v>
      </c>
      <c r="F656" s="18">
        <f t="shared" si="171"/>
        <v>0</v>
      </c>
      <c r="G656" s="142"/>
      <c r="H656" s="18"/>
      <c r="I656" s="89">
        <f t="shared" si="172"/>
        <v>0</v>
      </c>
      <c r="J656" s="116"/>
      <c r="K656" s="3">
        <f t="shared" si="173"/>
        <v>0</v>
      </c>
      <c r="L656" s="3"/>
    </row>
    <row r="657" ht="15.75" customHeight="1">
      <c r="A657" s="2"/>
      <c r="B657" s="18"/>
      <c r="C657" s="18"/>
      <c r="D657" s="18">
        <f t="shared" si="170"/>
        <v>0</v>
      </c>
      <c r="E657" s="18">
        <f>B657*A650</f>
        <v>0</v>
      </c>
      <c r="F657" s="18">
        <f t="shared" si="171"/>
        <v>0</v>
      </c>
      <c r="G657" s="87"/>
      <c r="H657" s="18"/>
      <c r="I657" s="89">
        <f t="shared" si="172"/>
        <v>0</v>
      </c>
      <c r="J657" s="116"/>
      <c r="K657" s="3">
        <f t="shared" si="173"/>
        <v>0</v>
      </c>
      <c r="L657" s="3"/>
    </row>
    <row r="658" ht="15.75" customHeight="1">
      <c r="A658" s="2"/>
      <c r="B658" s="18"/>
      <c r="C658" s="18"/>
      <c r="D658" s="18">
        <f t="shared" si="170"/>
        <v>0</v>
      </c>
      <c r="E658" s="18">
        <f>B658*A650</f>
        <v>0</v>
      </c>
      <c r="F658" s="18">
        <f t="shared" si="171"/>
        <v>0</v>
      </c>
      <c r="G658" s="59"/>
      <c r="H658" s="18"/>
      <c r="I658" s="89">
        <f t="shared" si="172"/>
        <v>0</v>
      </c>
      <c r="J658" s="116"/>
      <c r="K658" s="3">
        <f t="shared" si="173"/>
        <v>0</v>
      </c>
      <c r="L658" s="3"/>
    </row>
    <row r="659" ht="15.75" customHeight="1">
      <c r="A659" s="2"/>
      <c r="B659" s="89"/>
      <c r="C659" s="89"/>
      <c r="D659" s="18">
        <f t="shared" si="170"/>
        <v>0</v>
      </c>
      <c r="E659" s="18">
        <f>B659*A650</f>
        <v>0</v>
      </c>
      <c r="F659" s="18">
        <f t="shared" si="171"/>
        <v>0</v>
      </c>
      <c r="G659" s="148" t="s">
        <v>528</v>
      </c>
      <c r="H659" s="18"/>
      <c r="I659" s="89">
        <f t="shared" si="172"/>
        <v>0</v>
      </c>
      <c r="J659" s="116"/>
      <c r="K659" s="3">
        <f t="shared" si="173"/>
        <v>0</v>
      </c>
      <c r="L659" s="3"/>
    </row>
    <row r="660" ht="15.75" customHeight="1">
      <c r="A660" s="2"/>
      <c r="B660" s="89"/>
      <c r="C660" s="89"/>
      <c r="D660" s="18">
        <f t="shared" si="170"/>
        <v>0</v>
      </c>
      <c r="E660" s="18">
        <f>B660*A650</f>
        <v>0</v>
      </c>
      <c r="F660" s="18">
        <f t="shared" si="171"/>
        <v>0</v>
      </c>
      <c r="G660" s="142"/>
      <c r="H660" s="18"/>
      <c r="I660" s="89">
        <f t="shared" si="172"/>
        <v>0</v>
      </c>
      <c r="J660" s="116"/>
      <c r="K660" s="3">
        <f t="shared" si="173"/>
        <v>0</v>
      </c>
      <c r="L660" s="3"/>
    </row>
    <row r="661" ht="15.75" customHeight="1">
      <c r="A661" s="1"/>
      <c r="B661" s="89"/>
      <c r="C661" s="89"/>
      <c r="D661" s="18">
        <f t="shared" si="170"/>
        <v>0</v>
      </c>
      <c r="E661" s="18">
        <f>B661*A650</f>
        <v>0</v>
      </c>
      <c r="F661" s="18">
        <f t="shared" si="171"/>
        <v>0</v>
      </c>
      <c r="G661" s="142"/>
      <c r="H661" s="18"/>
      <c r="I661" s="89">
        <f t="shared" si="172"/>
        <v>0</v>
      </c>
      <c r="J661" s="116"/>
      <c r="K661" s="3">
        <f t="shared" si="173"/>
        <v>0</v>
      </c>
      <c r="L661" s="3"/>
    </row>
    <row r="662" ht="15.75" customHeight="1">
      <c r="A662" s="1"/>
      <c r="B662" s="89"/>
      <c r="C662" s="89"/>
      <c r="D662" s="18">
        <f t="shared" si="170"/>
        <v>0</v>
      </c>
      <c r="E662" s="18">
        <f>B662*A650</f>
        <v>0</v>
      </c>
      <c r="F662" s="18">
        <f t="shared" si="171"/>
        <v>0</v>
      </c>
      <c r="G662" s="142"/>
      <c r="H662" s="18"/>
      <c r="I662" s="89">
        <f t="shared" si="172"/>
        <v>0</v>
      </c>
      <c r="J662" s="116"/>
      <c r="K662" s="3">
        <f t="shared" si="173"/>
        <v>0</v>
      </c>
      <c r="L662" s="3"/>
    </row>
    <row r="663" ht="15.75" customHeight="1">
      <c r="A663" s="31"/>
      <c r="B663" s="89"/>
      <c r="C663" s="89"/>
      <c r="D663" s="95">
        <f t="shared" si="170"/>
        <v>0</v>
      </c>
      <c r="E663" s="95">
        <f>B663*A650</f>
        <v>0</v>
      </c>
      <c r="F663" s="18">
        <f t="shared" si="171"/>
        <v>0</v>
      </c>
      <c r="G663" s="87"/>
      <c r="H663" s="18"/>
      <c r="I663" s="89">
        <f t="shared" si="172"/>
        <v>0</v>
      </c>
      <c r="J663" s="118"/>
      <c r="K663" s="3">
        <f t="shared" si="173"/>
        <v>0</v>
      </c>
      <c r="L663" s="3"/>
    </row>
    <row r="664" ht="15.75" customHeight="1">
      <c r="A664" s="31"/>
      <c r="B664" s="89"/>
      <c r="C664" s="89"/>
      <c r="D664" s="18">
        <f t="shared" si="170"/>
        <v>0</v>
      </c>
      <c r="E664" s="18">
        <f>B664*A650</f>
        <v>0</v>
      </c>
      <c r="F664" s="18">
        <f t="shared" si="171"/>
        <v>0</v>
      </c>
      <c r="G664" s="143">
        <f>F666/A650</f>
        <v>0</v>
      </c>
      <c r="H664" s="18"/>
      <c r="I664" s="89">
        <f t="shared" si="172"/>
        <v>0</v>
      </c>
      <c r="J664" s="3"/>
      <c r="K664" s="3">
        <f t="shared" si="173"/>
        <v>0</v>
      </c>
      <c r="L664" s="3"/>
    </row>
    <row r="665" ht="15.75" customHeight="1">
      <c r="A665" s="31"/>
      <c r="B665" s="89"/>
      <c r="C665" s="89"/>
      <c r="D665" s="18">
        <f t="shared" si="170"/>
        <v>0</v>
      </c>
      <c r="E665" s="18">
        <f>B665*A650</f>
        <v>0</v>
      </c>
      <c r="F665" s="18">
        <f t="shared" si="171"/>
        <v>0</v>
      </c>
      <c r="G665" s="142"/>
      <c r="H665" s="18"/>
      <c r="I665" s="89">
        <f t="shared" si="172"/>
        <v>0</v>
      </c>
      <c r="J665" s="3"/>
      <c r="K665" s="3">
        <f t="shared" si="173"/>
        <v>0</v>
      </c>
      <c r="L665" s="3"/>
    </row>
    <row r="666" ht="15.75" customHeight="1">
      <c r="A666" s="4" t="s">
        <v>495</v>
      </c>
      <c r="B666" s="97">
        <f>SUM(B652:B665)</f>
        <v>0</v>
      </c>
      <c r="C666" s="96"/>
      <c r="D666" s="97">
        <f t="shared" ref="D666:F666" si="174">SUM(D652:D665)</f>
        <v>0</v>
      </c>
      <c r="E666" s="97">
        <f t="shared" si="174"/>
        <v>0</v>
      </c>
      <c r="F666" s="97">
        <f t="shared" si="174"/>
        <v>0</v>
      </c>
      <c r="G666" s="87"/>
      <c r="H666" s="96"/>
      <c r="I666" s="97">
        <f t="shared" ref="I666:L666" si="175">SUM(I652:I665)</f>
        <v>0</v>
      </c>
      <c r="J666" s="98">
        <f t="shared" si="175"/>
        <v>0</v>
      </c>
      <c r="K666" s="98">
        <f t="shared" si="175"/>
        <v>0</v>
      </c>
      <c r="L666" s="98">
        <f t="shared" si="175"/>
        <v>0</v>
      </c>
    </row>
    <row r="667" ht="15.75" customHeight="1">
      <c r="A667" s="8"/>
      <c r="B667" s="100"/>
      <c r="C667" s="100"/>
      <c r="D667" s="100"/>
      <c r="E667" s="100"/>
      <c r="F667" s="100"/>
      <c r="G667" s="100"/>
      <c r="H667" s="100"/>
      <c r="I667" s="101" t="s">
        <v>496</v>
      </c>
      <c r="J667" s="100"/>
      <c r="K667" s="100"/>
      <c r="L667" s="101" t="s">
        <v>497</v>
      </c>
    </row>
    <row r="668" ht="15.75" customHeight="1">
      <c r="A668" s="8"/>
      <c r="B668" s="100"/>
      <c r="C668" s="100"/>
      <c r="D668" s="100"/>
      <c r="E668" s="100"/>
      <c r="F668" s="100"/>
      <c r="G668" s="100"/>
      <c r="H668" s="100"/>
      <c r="I668" s="104">
        <f>G664*A650</f>
        <v>0</v>
      </c>
      <c r="J668" s="100"/>
      <c r="K668" s="100"/>
      <c r="L668" s="104"/>
    </row>
    <row r="669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</row>
    <row r="670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</row>
    <row r="671" ht="15.75" customHeight="1">
      <c r="A671" s="78" t="s">
        <v>478</v>
      </c>
      <c r="B671" s="79" t="s">
        <v>479</v>
      </c>
      <c r="C671" s="75"/>
      <c r="D671" s="76"/>
      <c r="E671" s="80" t="s">
        <v>480</v>
      </c>
      <c r="F671" s="75"/>
      <c r="G671" s="76"/>
      <c r="H671" s="79" t="s">
        <v>481</v>
      </c>
      <c r="I671" s="75"/>
      <c r="J671" s="75"/>
      <c r="K671" s="75"/>
      <c r="L671" s="76"/>
    </row>
    <row r="672" ht="15.75" customHeight="1">
      <c r="A672" s="177">
        <v>4.0</v>
      </c>
      <c r="B672" s="82" t="s">
        <v>482</v>
      </c>
      <c r="C672" s="82" t="s">
        <v>483</v>
      </c>
      <c r="D672" s="82" t="s">
        <v>484</v>
      </c>
      <c r="E672" s="82" t="s">
        <v>485</v>
      </c>
      <c r="F672" s="82" t="s">
        <v>484</v>
      </c>
      <c r="G672" s="82" t="s">
        <v>524</v>
      </c>
      <c r="H672" s="82" t="s">
        <v>486</v>
      </c>
      <c r="I672" s="82" t="s">
        <v>487</v>
      </c>
      <c r="J672" s="147" t="s">
        <v>488</v>
      </c>
      <c r="K672" s="85" t="s">
        <v>489</v>
      </c>
      <c r="L672" s="85" t="s">
        <v>490</v>
      </c>
    </row>
    <row r="673" ht="15.75" customHeight="1">
      <c r="A673" s="86" t="s">
        <v>491</v>
      </c>
      <c r="B673" s="87"/>
      <c r="C673" s="87"/>
      <c r="D673" s="87"/>
      <c r="E673" s="87"/>
      <c r="F673" s="87"/>
      <c r="G673" s="87"/>
      <c r="H673" s="87"/>
      <c r="I673" s="87"/>
      <c r="J673" s="115"/>
      <c r="K673" s="87"/>
      <c r="L673" s="87"/>
    </row>
    <row r="674" ht="15.75" customHeight="1">
      <c r="A674" s="2"/>
      <c r="B674" s="89"/>
      <c r="C674" s="89"/>
      <c r="D674" s="18">
        <f t="shared" ref="D674:D687" si="176">C674*B674</f>
        <v>0</v>
      </c>
      <c r="E674" s="18">
        <f>B674*A672</f>
        <v>0</v>
      </c>
      <c r="F674" s="18">
        <f t="shared" ref="F674:F687" si="177">E674*C674</f>
        <v>0</v>
      </c>
      <c r="G674" s="140">
        <v>0.0</v>
      </c>
      <c r="H674" s="18"/>
      <c r="I674" s="89">
        <f t="shared" ref="I674:I687" si="178">H674*E674</f>
        <v>0</v>
      </c>
      <c r="J674" s="116"/>
      <c r="K674" s="3">
        <f t="shared" ref="K674:K687" si="179">J674*I674</f>
        <v>0</v>
      </c>
      <c r="L674" s="3"/>
    </row>
    <row r="675" ht="15.75" customHeight="1">
      <c r="A675" s="2"/>
      <c r="B675" s="89"/>
      <c r="C675" s="89"/>
      <c r="D675" s="18">
        <f t="shared" si="176"/>
        <v>0</v>
      </c>
      <c r="E675" s="18">
        <f>B675*A672</f>
        <v>0</v>
      </c>
      <c r="F675" s="18">
        <f t="shared" si="177"/>
        <v>0</v>
      </c>
      <c r="G675" s="87"/>
      <c r="H675" s="18"/>
      <c r="I675" s="89">
        <f t="shared" si="178"/>
        <v>0</v>
      </c>
      <c r="J675" s="116"/>
      <c r="K675" s="3">
        <f t="shared" si="179"/>
        <v>0</v>
      </c>
      <c r="L675" s="3"/>
    </row>
    <row r="676" ht="15.75" customHeight="1">
      <c r="A676" s="2"/>
      <c r="B676" s="18"/>
      <c r="C676" s="18"/>
      <c r="D676" s="18">
        <f t="shared" si="176"/>
        <v>0</v>
      </c>
      <c r="E676" s="18">
        <f>B676*A672</f>
        <v>0</v>
      </c>
      <c r="F676" s="18">
        <f t="shared" si="177"/>
        <v>0</v>
      </c>
      <c r="G676" s="148" t="s">
        <v>527</v>
      </c>
      <c r="H676" s="18"/>
      <c r="I676" s="89">
        <f t="shared" si="178"/>
        <v>0</v>
      </c>
      <c r="J676" s="116"/>
      <c r="K676" s="3">
        <f t="shared" si="179"/>
        <v>0</v>
      </c>
      <c r="L676" s="3"/>
    </row>
    <row r="677" ht="15.75" customHeight="1">
      <c r="A677" s="2"/>
      <c r="B677" s="18"/>
      <c r="C677" s="18"/>
      <c r="D677" s="18">
        <f t="shared" si="176"/>
        <v>0</v>
      </c>
      <c r="E677" s="18">
        <f>B677*A672</f>
        <v>0</v>
      </c>
      <c r="F677" s="18">
        <f t="shared" si="177"/>
        <v>0</v>
      </c>
      <c r="G677" s="142"/>
      <c r="H677" s="18"/>
      <c r="I677" s="89">
        <f t="shared" si="178"/>
        <v>0</v>
      </c>
      <c r="J677" s="116"/>
      <c r="K677" s="3">
        <f t="shared" si="179"/>
        <v>0</v>
      </c>
      <c r="L677" s="3"/>
    </row>
    <row r="678" ht="15.75" customHeight="1">
      <c r="A678" s="2"/>
      <c r="B678" s="18"/>
      <c r="C678" s="18"/>
      <c r="D678" s="18">
        <f t="shared" si="176"/>
        <v>0</v>
      </c>
      <c r="E678" s="18">
        <f>B678*A672</f>
        <v>0</v>
      </c>
      <c r="F678" s="18">
        <f t="shared" si="177"/>
        <v>0</v>
      </c>
      <c r="G678" s="142"/>
      <c r="H678" s="18"/>
      <c r="I678" s="89">
        <f t="shared" si="178"/>
        <v>0</v>
      </c>
      <c r="J678" s="116"/>
      <c r="K678" s="3">
        <f t="shared" si="179"/>
        <v>0</v>
      </c>
      <c r="L678" s="3"/>
    </row>
    <row r="679" ht="15.75" customHeight="1">
      <c r="A679" s="2"/>
      <c r="B679" s="18"/>
      <c r="C679" s="18"/>
      <c r="D679" s="18">
        <f t="shared" si="176"/>
        <v>0</v>
      </c>
      <c r="E679" s="18">
        <f>B679*A672</f>
        <v>0</v>
      </c>
      <c r="F679" s="18">
        <f t="shared" si="177"/>
        <v>0</v>
      </c>
      <c r="G679" s="87"/>
      <c r="H679" s="18"/>
      <c r="I679" s="89">
        <f t="shared" si="178"/>
        <v>0</v>
      </c>
      <c r="J679" s="116"/>
      <c r="K679" s="3">
        <f t="shared" si="179"/>
        <v>0</v>
      </c>
      <c r="L679" s="3"/>
    </row>
    <row r="680" ht="15.75" customHeight="1">
      <c r="A680" s="2"/>
      <c r="B680" s="18"/>
      <c r="C680" s="18"/>
      <c r="D680" s="18">
        <f t="shared" si="176"/>
        <v>0</v>
      </c>
      <c r="E680" s="18">
        <f>B680*A672</f>
        <v>0</v>
      </c>
      <c r="F680" s="18">
        <f t="shared" si="177"/>
        <v>0</v>
      </c>
      <c r="G680" s="59"/>
      <c r="H680" s="18"/>
      <c r="I680" s="89">
        <f t="shared" si="178"/>
        <v>0</v>
      </c>
      <c r="J680" s="116"/>
      <c r="K680" s="3">
        <f t="shared" si="179"/>
        <v>0</v>
      </c>
      <c r="L680" s="3"/>
    </row>
    <row r="681" ht="15.75" customHeight="1">
      <c r="A681" s="2"/>
      <c r="B681" s="89"/>
      <c r="C681" s="89"/>
      <c r="D681" s="18">
        <f t="shared" si="176"/>
        <v>0</v>
      </c>
      <c r="E681" s="18">
        <f>B681*A672</f>
        <v>0</v>
      </c>
      <c r="F681" s="18">
        <f t="shared" si="177"/>
        <v>0</v>
      </c>
      <c r="G681" s="148" t="s">
        <v>528</v>
      </c>
      <c r="H681" s="18"/>
      <c r="I681" s="89">
        <f t="shared" si="178"/>
        <v>0</v>
      </c>
      <c r="J681" s="116"/>
      <c r="K681" s="3">
        <f t="shared" si="179"/>
        <v>0</v>
      </c>
      <c r="L681" s="3"/>
    </row>
    <row r="682" ht="15.75" customHeight="1">
      <c r="A682" s="2"/>
      <c r="B682" s="89"/>
      <c r="C682" s="89"/>
      <c r="D682" s="18">
        <f t="shared" si="176"/>
        <v>0</v>
      </c>
      <c r="E682" s="18">
        <f>B682*A672</f>
        <v>0</v>
      </c>
      <c r="F682" s="18">
        <f t="shared" si="177"/>
        <v>0</v>
      </c>
      <c r="G682" s="142"/>
      <c r="H682" s="18"/>
      <c r="I682" s="89">
        <f t="shared" si="178"/>
        <v>0</v>
      </c>
      <c r="J682" s="116"/>
      <c r="K682" s="3">
        <f t="shared" si="179"/>
        <v>0</v>
      </c>
      <c r="L682" s="3"/>
    </row>
    <row r="683" ht="15.75" customHeight="1">
      <c r="A683" s="1"/>
      <c r="B683" s="89"/>
      <c r="C683" s="89"/>
      <c r="D683" s="18">
        <f t="shared" si="176"/>
        <v>0</v>
      </c>
      <c r="E683" s="18">
        <f>B683*A672</f>
        <v>0</v>
      </c>
      <c r="F683" s="18">
        <f t="shared" si="177"/>
        <v>0</v>
      </c>
      <c r="G683" s="142"/>
      <c r="H683" s="18"/>
      <c r="I683" s="89">
        <f t="shared" si="178"/>
        <v>0</v>
      </c>
      <c r="J683" s="116"/>
      <c r="K683" s="3">
        <f t="shared" si="179"/>
        <v>0</v>
      </c>
      <c r="L683" s="3"/>
    </row>
    <row r="684" ht="15.75" customHeight="1">
      <c r="A684" s="1"/>
      <c r="B684" s="89"/>
      <c r="C684" s="89"/>
      <c r="D684" s="18">
        <f t="shared" si="176"/>
        <v>0</v>
      </c>
      <c r="E684" s="18">
        <f>B684*A672</f>
        <v>0</v>
      </c>
      <c r="F684" s="18">
        <f t="shared" si="177"/>
        <v>0</v>
      </c>
      <c r="G684" s="142"/>
      <c r="H684" s="18"/>
      <c r="I684" s="89">
        <f t="shared" si="178"/>
        <v>0</v>
      </c>
      <c r="J684" s="116"/>
      <c r="K684" s="3">
        <f t="shared" si="179"/>
        <v>0</v>
      </c>
      <c r="L684" s="3"/>
    </row>
    <row r="685" ht="15.75" customHeight="1">
      <c r="A685" s="31"/>
      <c r="B685" s="89"/>
      <c r="C685" s="89"/>
      <c r="D685" s="95">
        <f t="shared" si="176"/>
        <v>0</v>
      </c>
      <c r="E685" s="95">
        <f>B685*A672</f>
        <v>0</v>
      </c>
      <c r="F685" s="18">
        <f t="shared" si="177"/>
        <v>0</v>
      </c>
      <c r="G685" s="87"/>
      <c r="H685" s="18"/>
      <c r="I685" s="89">
        <f t="shared" si="178"/>
        <v>0</v>
      </c>
      <c r="J685" s="118"/>
      <c r="K685" s="3">
        <f t="shared" si="179"/>
        <v>0</v>
      </c>
      <c r="L685" s="3"/>
    </row>
    <row r="686" ht="15.75" customHeight="1">
      <c r="A686" s="31"/>
      <c r="B686" s="89"/>
      <c r="C686" s="89"/>
      <c r="D686" s="18">
        <f t="shared" si="176"/>
        <v>0</v>
      </c>
      <c r="E686" s="18">
        <f>B686*A672</f>
        <v>0</v>
      </c>
      <c r="F686" s="18">
        <f t="shared" si="177"/>
        <v>0</v>
      </c>
      <c r="G686" s="143">
        <f>F688/A672</f>
        <v>0</v>
      </c>
      <c r="H686" s="18"/>
      <c r="I686" s="89">
        <f t="shared" si="178"/>
        <v>0</v>
      </c>
      <c r="J686" s="3"/>
      <c r="K686" s="3">
        <f t="shared" si="179"/>
        <v>0</v>
      </c>
      <c r="L686" s="3"/>
    </row>
    <row r="687" ht="15.75" customHeight="1">
      <c r="A687" s="31"/>
      <c r="B687" s="89"/>
      <c r="C687" s="89"/>
      <c r="D687" s="18">
        <f t="shared" si="176"/>
        <v>0</v>
      </c>
      <c r="E687" s="18">
        <f>B687*A672</f>
        <v>0</v>
      </c>
      <c r="F687" s="18">
        <f t="shared" si="177"/>
        <v>0</v>
      </c>
      <c r="G687" s="142"/>
      <c r="H687" s="18"/>
      <c r="I687" s="89">
        <f t="shared" si="178"/>
        <v>0</v>
      </c>
      <c r="J687" s="3"/>
      <c r="K687" s="3">
        <f t="shared" si="179"/>
        <v>0</v>
      </c>
      <c r="L687" s="3"/>
    </row>
    <row r="688" ht="15.75" customHeight="1">
      <c r="A688" s="4" t="s">
        <v>495</v>
      </c>
      <c r="B688" s="97">
        <f>SUM(B674:B687)</f>
        <v>0</v>
      </c>
      <c r="C688" s="96"/>
      <c r="D688" s="97">
        <f t="shared" ref="D688:F688" si="180">SUM(D674:D687)</f>
        <v>0</v>
      </c>
      <c r="E688" s="97">
        <f t="shared" si="180"/>
        <v>0</v>
      </c>
      <c r="F688" s="97">
        <f t="shared" si="180"/>
        <v>0</v>
      </c>
      <c r="G688" s="87"/>
      <c r="H688" s="96"/>
      <c r="I688" s="97">
        <f t="shared" ref="I688:L688" si="181">SUM(I674:I687)</f>
        <v>0</v>
      </c>
      <c r="J688" s="98">
        <f t="shared" si="181"/>
        <v>0</v>
      </c>
      <c r="K688" s="98">
        <f t="shared" si="181"/>
        <v>0</v>
      </c>
      <c r="L688" s="98">
        <f t="shared" si="181"/>
        <v>0</v>
      </c>
    </row>
    <row r="689" ht="15.75" customHeight="1">
      <c r="A689" s="8"/>
      <c r="B689" s="100"/>
      <c r="C689" s="100"/>
      <c r="D689" s="100"/>
      <c r="E689" s="100"/>
      <c r="F689" s="100"/>
      <c r="G689" s="100"/>
      <c r="H689" s="100"/>
      <c r="I689" s="101" t="s">
        <v>496</v>
      </c>
      <c r="J689" s="100"/>
      <c r="K689" s="100"/>
      <c r="L689" s="101" t="s">
        <v>497</v>
      </c>
    </row>
    <row r="690" ht="15.75" customHeight="1">
      <c r="A690" s="8"/>
      <c r="B690" s="100"/>
      <c r="C690" s="100"/>
      <c r="D690" s="100"/>
      <c r="E690" s="100"/>
      <c r="F690" s="100"/>
      <c r="G690" s="100"/>
      <c r="H690" s="100"/>
      <c r="I690" s="104">
        <f>G686*A672</f>
        <v>0</v>
      </c>
      <c r="J690" s="100"/>
      <c r="K690" s="100"/>
      <c r="L690" s="104"/>
    </row>
    <row r="691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</row>
    <row r="692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</row>
    <row r="693" ht="15.75" customHeight="1">
      <c r="A693" s="66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6"/>
    </row>
    <row r="694" ht="15.75" customHeight="1">
      <c r="A694" s="78" t="s">
        <v>478</v>
      </c>
      <c r="B694" s="79" t="s">
        <v>479</v>
      </c>
      <c r="C694" s="75"/>
      <c r="D694" s="76"/>
      <c r="E694" s="80" t="s">
        <v>480</v>
      </c>
      <c r="F694" s="75"/>
      <c r="G694" s="76"/>
      <c r="H694" s="79" t="s">
        <v>481</v>
      </c>
      <c r="I694" s="75"/>
      <c r="J694" s="75"/>
      <c r="K694" s="75"/>
      <c r="L694" s="76"/>
    </row>
    <row r="695" ht="15.75" customHeight="1">
      <c r="A695" s="177">
        <v>4.0</v>
      </c>
      <c r="B695" s="82" t="s">
        <v>482</v>
      </c>
      <c r="C695" s="82" t="s">
        <v>483</v>
      </c>
      <c r="D695" s="82" t="s">
        <v>484</v>
      </c>
      <c r="E695" s="82" t="s">
        <v>485</v>
      </c>
      <c r="F695" s="82" t="s">
        <v>484</v>
      </c>
      <c r="G695" s="82" t="s">
        <v>524</v>
      </c>
      <c r="H695" s="82" t="s">
        <v>486</v>
      </c>
      <c r="I695" s="82" t="s">
        <v>487</v>
      </c>
      <c r="J695" s="147" t="s">
        <v>488</v>
      </c>
      <c r="K695" s="85" t="s">
        <v>489</v>
      </c>
      <c r="L695" s="85" t="s">
        <v>490</v>
      </c>
    </row>
    <row r="696" ht="15.75" customHeight="1">
      <c r="A696" s="86" t="s">
        <v>491</v>
      </c>
      <c r="B696" s="87"/>
      <c r="C696" s="87"/>
      <c r="D696" s="87"/>
      <c r="E696" s="87"/>
      <c r="F696" s="87"/>
      <c r="G696" s="87"/>
      <c r="H696" s="87"/>
      <c r="I696" s="87"/>
      <c r="J696" s="115"/>
      <c r="K696" s="87"/>
      <c r="L696" s="87"/>
    </row>
    <row r="697" ht="15.75" customHeight="1">
      <c r="A697" s="2"/>
      <c r="B697" s="89"/>
      <c r="C697" s="89"/>
      <c r="D697" s="18">
        <f t="shared" ref="D697:D710" si="182">C697*B697</f>
        <v>0</v>
      </c>
      <c r="E697" s="18">
        <f>B697*A695</f>
        <v>0</v>
      </c>
      <c r="F697" s="18">
        <f t="shared" ref="F697:F710" si="183">E697*C697</f>
        <v>0</v>
      </c>
      <c r="G697" s="140">
        <v>0.0</v>
      </c>
      <c r="H697" s="18"/>
      <c r="I697" s="89">
        <f t="shared" ref="I697:I710" si="184">H697*E697</f>
        <v>0</v>
      </c>
      <c r="J697" s="116"/>
      <c r="K697" s="3">
        <f t="shared" ref="K697:K710" si="185">J697*I697</f>
        <v>0</v>
      </c>
      <c r="L697" s="3"/>
    </row>
    <row r="698" ht="15.75" customHeight="1">
      <c r="A698" s="2"/>
      <c r="B698" s="89"/>
      <c r="C698" s="89"/>
      <c r="D698" s="18">
        <f t="shared" si="182"/>
        <v>0</v>
      </c>
      <c r="E698" s="18">
        <f>B698*A695</f>
        <v>0</v>
      </c>
      <c r="F698" s="18">
        <f t="shared" si="183"/>
        <v>0</v>
      </c>
      <c r="G698" s="87"/>
      <c r="H698" s="18"/>
      <c r="I698" s="89">
        <f t="shared" si="184"/>
        <v>0</v>
      </c>
      <c r="J698" s="116"/>
      <c r="K698" s="3">
        <f t="shared" si="185"/>
        <v>0</v>
      </c>
      <c r="L698" s="3"/>
    </row>
    <row r="699" ht="15.75" customHeight="1">
      <c r="A699" s="2"/>
      <c r="B699" s="18"/>
      <c r="C699" s="18"/>
      <c r="D699" s="18">
        <f t="shared" si="182"/>
        <v>0</v>
      </c>
      <c r="E699" s="18">
        <f>B699*A695</f>
        <v>0</v>
      </c>
      <c r="F699" s="18">
        <f t="shared" si="183"/>
        <v>0</v>
      </c>
      <c r="G699" s="148" t="s">
        <v>527</v>
      </c>
      <c r="H699" s="18"/>
      <c r="I699" s="89">
        <f t="shared" si="184"/>
        <v>0</v>
      </c>
      <c r="J699" s="116"/>
      <c r="K699" s="3">
        <f t="shared" si="185"/>
        <v>0</v>
      </c>
      <c r="L699" s="3"/>
    </row>
    <row r="700" ht="15.75" customHeight="1">
      <c r="A700" s="2"/>
      <c r="B700" s="18"/>
      <c r="C700" s="18"/>
      <c r="D700" s="18">
        <f t="shared" si="182"/>
        <v>0</v>
      </c>
      <c r="E700" s="18">
        <f>B700*A695</f>
        <v>0</v>
      </c>
      <c r="F700" s="18">
        <f t="shared" si="183"/>
        <v>0</v>
      </c>
      <c r="G700" s="142"/>
      <c r="H700" s="18"/>
      <c r="I700" s="89">
        <f t="shared" si="184"/>
        <v>0</v>
      </c>
      <c r="J700" s="116"/>
      <c r="K700" s="3">
        <f t="shared" si="185"/>
        <v>0</v>
      </c>
      <c r="L700" s="3"/>
    </row>
    <row r="701" ht="15.75" customHeight="1">
      <c r="A701" s="2"/>
      <c r="B701" s="18"/>
      <c r="C701" s="18"/>
      <c r="D701" s="18">
        <f t="shared" si="182"/>
        <v>0</v>
      </c>
      <c r="E701" s="18">
        <f>B701*A695</f>
        <v>0</v>
      </c>
      <c r="F701" s="18">
        <f t="shared" si="183"/>
        <v>0</v>
      </c>
      <c r="G701" s="142"/>
      <c r="H701" s="18"/>
      <c r="I701" s="89">
        <f t="shared" si="184"/>
        <v>0</v>
      </c>
      <c r="J701" s="116"/>
      <c r="K701" s="3">
        <f t="shared" si="185"/>
        <v>0</v>
      </c>
      <c r="L701" s="3"/>
    </row>
    <row r="702" ht="15.75" customHeight="1">
      <c r="A702" s="2"/>
      <c r="B702" s="18"/>
      <c r="C702" s="18"/>
      <c r="D702" s="18">
        <f t="shared" si="182"/>
        <v>0</v>
      </c>
      <c r="E702" s="18">
        <f>B702*A695</f>
        <v>0</v>
      </c>
      <c r="F702" s="18">
        <f t="shared" si="183"/>
        <v>0</v>
      </c>
      <c r="G702" s="87"/>
      <c r="H702" s="18"/>
      <c r="I702" s="89">
        <f t="shared" si="184"/>
        <v>0</v>
      </c>
      <c r="J702" s="116"/>
      <c r="K702" s="3">
        <f t="shared" si="185"/>
        <v>0</v>
      </c>
      <c r="L702" s="3"/>
    </row>
    <row r="703" ht="15.75" customHeight="1">
      <c r="A703" s="2"/>
      <c r="B703" s="18"/>
      <c r="C703" s="18"/>
      <c r="D703" s="18">
        <f t="shared" si="182"/>
        <v>0</v>
      </c>
      <c r="E703" s="18">
        <f>B703*A695</f>
        <v>0</v>
      </c>
      <c r="F703" s="18">
        <f t="shared" si="183"/>
        <v>0</v>
      </c>
      <c r="G703" s="59"/>
      <c r="H703" s="18"/>
      <c r="I703" s="89">
        <f t="shared" si="184"/>
        <v>0</v>
      </c>
      <c r="J703" s="116"/>
      <c r="K703" s="3">
        <f t="shared" si="185"/>
        <v>0</v>
      </c>
      <c r="L703" s="3"/>
    </row>
    <row r="704" ht="15.75" customHeight="1">
      <c r="A704" s="2"/>
      <c r="B704" s="89"/>
      <c r="C704" s="89"/>
      <c r="D704" s="18">
        <f t="shared" si="182"/>
        <v>0</v>
      </c>
      <c r="E704" s="18">
        <f>B704*A695</f>
        <v>0</v>
      </c>
      <c r="F704" s="18">
        <f t="shared" si="183"/>
        <v>0</v>
      </c>
      <c r="G704" s="148" t="s">
        <v>528</v>
      </c>
      <c r="H704" s="18"/>
      <c r="I704" s="89">
        <f t="shared" si="184"/>
        <v>0</v>
      </c>
      <c r="J704" s="116"/>
      <c r="K704" s="3">
        <f t="shared" si="185"/>
        <v>0</v>
      </c>
      <c r="L704" s="3"/>
    </row>
    <row r="705" ht="15.75" customHeight="1">
      <c r="A705" s="2"/>
      <c r="B705" s="89"/>
      <c r="C705" s="89"/>
      <c r="D705" s="18">
        <f t="shared" si="182"/>
        <v>0</v>
      </c>
      <c r="E705" s="18">
        <f>B705*A695</f>
        <v>0</v>
      </c>
      <c r="F705" s="18">
        <f t="shared" si="183"/>
        <v>0</v>
      </c>
      <c r="G705" s="142"/>
      <c r="H705" s="18"/>
      <c r="I705" s="89">
        <f t="shared" si="184"/>
        <v>0</v>
      </c>
      <c r="J705" s="116"/>
      <c r="K705" s="3">
        <f t="shared" si="185"/>
        <v>0</v>
      </c>
      <c r="L705" s="3"/>
    </row>
    <row r="706" ht="15.75" customHeight="1">
      <c r="A706" s="1"/>
      <c r="B706" s="89"/>
      <c r="C706" s="89"/>
      <c r="D706" s="18">
        <f t="shared" si="182"/>
        <v>0</v>
      </c>
      <c r="E706" s="18">
        <f>B706*A695</f>
        <v>0</v>
      </c>
      <c r="F706" s="18">
        <f t="shared" si="183"/>
        <v>0</v>
      </c>
      <c r="G706" s="142"/>
      <c r="H706" s="18"/>
      <c r="I706" s="89">
        <f t="shared" si="184"/>
        <v>0</v>
      </c>
      <c r="J706" s="116"/>
      <c r="K706" s="3">
        <f t="shared" si="185"/>
        <v>0</v>
      </c>
      <c r="L706" s="3"/>
    </row>
    <row r="707" ht="15.75" customHeight="1">
      <c r="A707" s="1"/>
      <c r="B707" s="89"/>
      <c r="C707" s="89"/>
      <c r="D707" s="18">
        <f t="shared" si="182"/>
        <v>0</v>
      </c>
      <c r="E707" s="18">
        <f>B707*A695</f>
        <v>0</v>
      </c>
      <c r="F707" s="18">
        <f t="shared" si="183"/>
        <v>0</v>
      </c>
      <c r="G707" s="142"/>
      <c r="H707" s="18"/>
      <c r="I707" s="89">
        <f t="shared" si="184"/>
        <v>0</v>
      </c>
      <c r="J707" s="116"/>
      <c r="K707" s="3">
        <f t="shared" si="185"/>
        <v>0</v>
      </c>
      <c r="L707" s="3"/>
    </row>
    <row r="708" ht="15.75" customHeight="1">
      <c r="A708" s="31"/>
      <c r="B708" s="89"/>
      <c r="C708" s="89"/>
      <c r="D708" s="95">
        <f t="shared" si="182"/>
        <v>0</v>
      </c>
      <c r="E708" s="95">
        <f>B708*A695</f>
        <v>0</v>
      </c>
      <c r="F708" s="18">
        <f t="shared" si="183"/>
        <v>0</v>
      </c>
      <c r="G708" s="87"/>
      <c r="H708" s="18"/>
      <c r="I708" s="89">
        <f t="shared" si="184"/>
        <v>0</v>
      </c>
      <c r="J708" s="118"/>
      <c r="K708" s="3">
        <f t="shared" si="185"/>
        <v>0</v>
      </c>
      <c r="L708" s="3"/>
    </row>
    <row r="709" ht="15.75" customHeight="1">
      <c r="A709" s="31"/>
      <c r="B709" s="89"/>
      <c r="C709" s="89"/>
      <c r="D709" s="18">
        <f t="shared" si="182"/>
        <v>0</v>
      </c>
      <c r="E709" s="18">
        <f>B709*A695</f>
        <v>0</v>
      </c>
      <c r="F709" s="18">
        <f t="shared" si="183"/>
        <v>0</v>
      </c>
      <c r="G709" s="143">
        <f>F711/A695</f>
        <v>0</v>
      </c>
      <c r="H709" s="18"/>
      <c r="I709" s="89">
        <f t="shared" si="184"/>
        <v>0</v>
      </c>
      <c r="J709" s="3"/>
      <c r="K709" s="3">
        <f t="shared" si="185"/>
        <v>0</v>
      </c>
      <c r="L709" s="3"/>
    </row>
    <row r="710" ht="15.75" customHeight="1">
      <c r="A710" s="31"/>
      <c r="B710" s="89"/>
      <c r="C710" s="89"/>
      <c r="D710" s="18">
        <f t="shared" si="182"/>
        <v>0</v>
      </c>
      <c r="E710" s="18">
        <f>B710*A695</f>
        <v>0</v>
      </c>
      <c r="F710" s="18">
        <f t="shared" si="183"/>
        <v>0</v>
      </c>
      <c r="G710" s="142"/>
      <c r="H710" s="18"/>
      <c r="I710" s="89">
        <f t="shared" si="184"/>
        <v>0</v>
      </c>
      <c r="J710" s="3"/>
      <c r="K710" s="3">
        <f t="shared" si="185"/>
        <v>0</v>
      </c>
      <c r="L710" s="3"/>
    </row>
    <row r="711" ht="15.75" customHeight="1">
      <c r="A711" s="4" t="s">
        <v>495</v>
      </c>
      <c r="B711" s="97">
        <f>SUM(B697:B710)</f>
        <v>0</v>
      </c>
      <c r="C711" s="96"/>
      <c r="D711" s="97">
        <f t="shared" ref="D711:F711" si="186">SUM(D697:D710)</f>
        <v>0</v>
      </c>
      <c r="E711" s="97">
        <f t="shared" si="186"/>
        <v>0</v>
      </c>
      <c r="F711" s="97">
        <f t="shared" si="186"/>
        <v>0</v>
      </c>
      <c r="G711" s="87"/>
      <c r="H711" s="96"/>
      <c r="I711" s="97">
        <f t="shared" ref="I711:L711" si="187">SUM(I697:I710)</f>
        <v>0</v>
      </c>
      <c r="J711" s="98">
        <f t="shared" si="187"/>
        <v>0</v>
      </c>
      <c r="K711" s="98">
        <f t="shared" si="187"/>
        <v>0</v>
      </c>
      <c r="L711" s="98">
        <f t="shared" si="187"/>
        <v>0</v>
      </c>
    </row>
    <row r="712" ht="15.75" customHeight="1">
      <c r="A712" s="8"/>
      <c r="B712" s="100"/>
      <c r="C712" s="100"/>
      <c r="D712" s="100"/>
      <c r="E712" s="100"/>
      <c r="F712" s="100"/>
      <c r="G712" s="100"/>
      <c r="H712" s="100"/>
      <c r="I712" s="101" t="s">
        <v>496</v>
      </c>
      <c r="J712" s="100"/>
      <c r="K712" s="100"/>
      <c r="L712" s="101" t="s">
        <v>497</v>
      </c>
    </row>
    <row r="713" ht="15.75" customHeight="1">
      <c r="A713" s="8"/>
      <c r="B713" s="100"/>
      <c r="C713" s="100"/>
      <c r="D713" s="100"/>
      <c r="E713" s="100"/>
      <c r="F713" s="100"/>
      <c r="G713" s="100"/>
      <c r="H713" s="100"/>
      <c r="I713" s="104">
        <f>G709*A695</f>
        <v>0</v>
      </c>
      <c r="J713" s="100"/>
      <c r="K713" s="100"/>
      <c r="L713" s="104"/>
    </row>
    <row r="714" ht="15.75" customHeight="1">
      <c r="A714" s="8"/>
      <c r="B714" s="100"/>
      <c r="C714" s="100"/>
      <c r="D714" s="100"/>
      <c r="E714" s="100"/>
      <c r="F714" s="100"/>
      <c r="G714" s="100"/>
      <c r="H714" s="100"/>
      <c r="I714" s="107"/>
      <c r="J714" s="100"/>
      <c r="K714" s="100"/>
      <c r="L714" s="107"/>
    </row>
    <row r="715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</row>
    <row r="716" ht="15.75" customHeight="1">
      <c r="A716" s="66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6"/>
    </row>
    <row r="717" ht="15.75" customHeight="1">
      <c r="A717" s="78" t="s">
        <v>478</v>
      </c>
      <c r="B717" s="79" t="s">
        <v>479</v>
      </c>
      <c r="C717" s="75"/>
      <c r="D717" s="76"/>
      <c r="E717" s="80" t="s">
        <v>480</v>
      </c>
      <c r="F717" s="75"/>
      <c r="G717" s="76"/>
      <c r="H717" s="79" t="s">
        <v>481</v>
      </c>
      <c r="I717" s="75"/>
      <c r="J717" s="75"/>
      <c r="K717" s="75"/>
      <c r="L717" s="76"/>
    </row>
    <row r="718" ht="15.75" customHeight="1">
      <c r="A718" s="177">
        <v>4.0</v>
      </c>
      <c r="B718" s="82" t="s">
        <v>482</v>
      </c>
      <c r="C718" s="82" t="s">
        <v>483</v>
      </c>
      <c r="D718" s="82" t="s">
        <v>484</v>
      </c>
      <c r="E718" s="82" t="s">
        <v>485</v>
      </c>
      <c r="F718" s="82" t="s">
        <v>484</v>
      </c>
      <c r="G718" s="82" t="s">
        <v>524</v>
      </c>
      <c r="H718" s="82" t="s">
        <v>486</v>
      </c>
      <c r="I718" s="82" t="s">
        <v>487</v>
      </c>
      <c r="J718" s="147" t="s">
        <v>488</v>
      </c>
      <c r="K718" s="85" t="s">
        <v>489</v>
      </c>
      <c r="L718" s="85" t="s">
        <v>490</v>
      </c>
    </row>
    <row r="719" ht="15.75" customHeight="1">
      <c r="A719" s="86" t="s">
        <v>491</v>
      </c>
      <c r="B719" s="87"/>
      <c r="C719" s="87"/>
      <c r="D719" s="87"/>
      <c r="E719" s="87"/>
      <c r="F719" s="87"/>
      <c r="G719" s="87"/>
      <c r="H719" s="87"/>
      <c r="I719" s="87"/>
      <c r="J719" s="115"/>
      <c r="K719" s="87"/>
      <c r="L719" s="87"/>
    </row>
    <row r="720" ht="15.75" customHeight="1">
      <c r="A720" s="2"/>
      <c r="B720" s="89"/>
      <c r="C720" s="89"/>
      <c r="D720" s="18">
        <f t="shared" ref="D720:D733" si="188">C720*B720</f>
        <v>0</v>
      </c>
      <c r="E720" s="18">
        <f>B720*A718</f>
        <v>0</v>
      </c>
      <c r="F720" s="18">
        <f t="shared" ref="F720:F733" si="189">E720*C720</f>
        <v>0</v>
      </c>
      <c r="G720" s="140">
        <v>0.0</v>
      </c>
      <c r="H720" s="18"/>
      <c r="I720" s="89">
        <f t="shared" ref="I720:I733" si="190">H720*E720</f>
        <v>0</v>
      </c>
      <c r="J720" s="116"/>
      <c r="K720" s="3">
        <f t="shared" ref="K720:K733" si="191">J720*I720</f>
        <v>0</v>
      </c>
      <c r="L720" s="3"/>
    </row>
    <row r="721" ht="15.75" customHeight="1">
      <c r="A721" s="2"/>
      <c r="B721" s="89"/>
      <c r="C721" s="89"/>
      <c r="D721" s="18">
        <f t="shared" si="188"/>
        <v>0</v>
      </c>
      <c r="E721" s="18">
        <f>B721*A718</f>
        <v>0</v>
      </c>
      <c r="F721" s="18">
        <f t="shared" si="189"/>
        <v>0</v>
      </c>
      <c r="G721" s="87"/>
      <c r="H721" s="18"/>
      <c r="I721" s="89">
        <f t="shared" si="190"/>
        <v>0</v>
      </c>
      <c r="J721" s="116"/>
      <c r="K721" s="3">
        <f t="shared" si="191"/>
        <v>0</v>
      </c>
      <c r="L721" s="3"/>
    </row>
    <row r="722" ht="15.75" customHeight="1">
      <c r="A722" s="2"/>
      <c r="B722" s="18"/>
      <c r="C722" s="18"/>
      <c r="D722" s="18">
        <f t="shared" si="188"/>
        <v>0</v>
      </c>
      <c r="E722" s="18">
        <f>B722*A718</f>
        <v>0</v>
      </c>
      <c r="F722" s="18">
        <f t="shared" si="189"/>
        <v>0</v>
      </c>
      <c r="G722" s="148" t="s">
        <v>527</v>
      </c>
      <c r="H722" s="18"/>
      <c r="I722" s="89">
        <f t="shared" si="190"/>
        <v>0</v>
      </c>
      <c r="J722" s="116"/>
      <c r="K722" s="3">
        <f t="shared" si="191"/>
        <v>0</v>
      </c>
      <c r="L722" s="3"/>
    </row>
    <row r="723" ht="15.75" customHeight="1">
      <c r="A723" s="2"/>
      <c r="B723" s="18"/>
      <c r="C723" s="18"/>
      <c r="D723" s="18">
        <f t="shared" si="188"/>
        <v>0</v>
      </c>
      <c r="E723" s="18">
        <f>B723*A718</f>
        <v>0</v>
      </c>
      <c r="F723" s="18">
        <f t="shared" si="189"/>
        <v>0</v>
      </c>
      <c r="G723" s="142"/>
      <c r="H723" s="18"/>
      <c r="I723" s="89">
        <f t="shared" si="190"/>
        <v>0</v>
      </c>
      <c r="J723" s="116"/>
      <c r="K723" s="3">
        <f t="shared" si="191"/>
        <v>0</v>
      </c>
      <c r="L723" s="3"/>
    </row>
    <row r="724" ht="15.75" customHeight="1">
      <c r="A724" s="2"/>
      <c r="B724" s="18"/>
      <c r="C724" s="18"/>
      <c r="D724" s="18">
        <f t="shared" si="188"/>
        <v>0</v>
      </c>
      <c r="E724" s="18">
        <f>B724*A718</f>
        <v>0</v>
      </c>
      <c r="F724" s="18">
        <f t="shared" si="189"/>
        <v>0</v>
      </c>
      <c r="G724" s="142"/>
      <c r="H724" s="18"/>
      <c r="I724" s="89">
        <f t="shared" si="190"/>
        <v>0</v>
      </c>
      <c r="J724" s="116"/>
      <c r="K724" s="3">
        <f t="shared" si="191"/>
        <v>0</v>
      </c>
      <c r="L724" s="3"/>
    </row>
    <row r="725" ht="15.75" customHeight="1">
      <c r="A725" s="2"/>
      <c r="B725" s="18"/>
      <c r="C725" s="18"/>
      <c r="D725" s="18">
        <f t="shared" si="188"/>
        <v>0</v>
      </c>
      <c r="E725" s="18">
        <f>B725*A718</f>
        <v>0</v>
      </c>
      <c r="F725" s="18">
        <f t="shared" si="189"/>
        <v>0</v>
      </c>
      <c r="G725" s="87"/>
      <c r="H725" s="18"/>
      <c r="I725" s="89">
        <f t="shared" si="190"/>
        <v>0</v>
      </c>
      <c r="J725" s="116"/>
      <c r="K725" s="3">
        <f t="shared" si="191"/>
        <v>0</v>
      </c>
      <c r="L725" s="3"/>
    </row>
    <row r="726" ht="15.75" customHeight="1">
      <c r="A726" s="2"/>
      <c r="B726" s="18"/>
      <c r="C726" s="18"/>
      <c r="D726" s="18">
        <f t="shared" si="188"/>
        <v>0</v>
      </c>
      <c r="E726" s="18">
        <f>B726*A718</f>
        <v>0</v>
      </c>
      <c r="F726" s="18">
        <f t="shared" si="189"/>
        <v>0</v>
      </c>
      <c r="G726" s="59"/>
      <c r="H726" s="18"/>
      <c r="I726" s="89">
        <f t="shared" si="190"/>
        <v>0</v>
      </c>
      <c r="J726" s="116"/>
      <c r="K726" s="3">
        <f t="shared" si="191"/>
        <v>0</v>
      </c>
      <c r="L726" s="3"/>
    </row>
    <row r="727" ht="15.75" customHeight="1">
      <c r="A727" s="2"/>
      <c r="B727" s="89"/>
      <c r="C727" s="89"/>
      <c r="D727" s="18">
        <f t="shared" si="188"/>
        <v>0</v>
      </c>
      <c r="E727" s="18">
        <f>B727*A718</f>
        <v>0</v>
      </c>
      <c r="F727" s="18">
        <f t="shared" si="189"/>
        <v>0</v>
      </c>
      <c r="G727" s="148" t="s">
        <v>528</v>
      </c>
      <c r="H727" s="18"/>
      <c r="I727" s="89">
        <f t="shared" si="190"/>
        <v>0</v>
      </c>
      <c r="J727" s="116"/>
      <c r="K727" s="3">
        <f t="shared" si="191"/>
        <v>0</v>
      </c>
      <c r="L727" s="3"/>
    </row>
    <row r="728" ht="15.75" customHeight="1">
      <c r="A728" s="2"/>
      <c r="B728" s="89"/>
      <c r="C728" s="89"/>
      <c r="D728" s="18">
        <f t="shared" si="188"/>
        <v>0</v>
      </c>
      <c r="E728" s="18">
        <f>B728*A718</f>
        <v>0</v>
      </c>
      <c r="F728" s="18">
        <f t="shared" si="189"/>
        <v>0</v>
      </c>
      <c r="G728" s="142"/>
      <c r="H728" s="18"/>
      <c r="I728" s="89">
        <f t="shared" si="190"/>
        <v>0</v>
      </c>
      <c r="J728" s="116"/>
      <c r="K728" s="3">
        <f t="shared" si="191"/>
        <v>0</v>
      </c>
      <c r="L728" s="3"/>
    </row>
    <row r="729" ht="15.75" customHeight="1">
      <c r="A729" s="1"/>
      <c r="B729" s="89"/>
      <c r="C729" s="89"/>
      <c r="D729" s="18">
        <f t="shared" si="188"/>
        <v>0</v>
      </c>
      <c r="E729" s="18">
        <f>B729*A718</f>
        <v>0</v>
      </c>
      <c r="F729" s="18">
        <f t="shared" si="189"/>
        <v>0</v>
      </c>
      <c r="G729" s="142"/>
      <c r="H729" s="18"/>
      <c r="I729" s="89">
        <f t="shared" si="190"/>
        <v>0</v>
      </c>
      <c r="J729" s="116"/>
      <c r="K729" s="3">
        <f t="shared" si="191"/>
        <v>0</v>
      </c>
      <c r="L729" s="3"/>
    </row>
    <row r="730" ht="15.75" customHeight="1">
      <c r="A730" s="1"/>
      <c r="B730" s="89"/>
      <c r="C730" s="89"/>
      <c r="D730" s="18">
        <f t="shared" si="188"/>
        <v>0</v>
      </c>
      <c r="E730" s="18">
        <f>B730*A718</f>
        <v>0</v>
      </c>
      <c r="F730" s="18">
        <f t="shared" si="189"/>
        <v>0</v>
      </c>
      <c r="G730" s="142"/>
      <c r="H730" s="18"/>
      <c r="I730" s="89">
        <f t="shared" si="190"/>
        <v>0</v>
      </c>
      <c r="J730" s="116"/>
      <c r="K730" s="3">
        <f t="shared" si="191"/>
        <v>0</v>
      </c>
      <c r="L730" s="3"/>
    </row>
    <row r="731" ht="15.75" customHeight="1">
      <c r="A731" s="31"/>
      <c r="B731" s="89"/>
      <c r="C731" s="89"/>
      <c r="D731" s="95">
        <f t="shared" si="188"/>
        <v>0</v>
      </c>
      <c r="E731" s="95">
        <f>B731*A718</f>
        <v>0</v>
      </c>
      <c r="F731" s="18">
        <f t="shared" si="189"/>
        <v>0</v>
      </c>
      <c r="G731" s="87"/>
      <c r="H731" s="18"/>
      <c r="I731" s="89">
        <f t="shared" si="190"/>
        <v>0</v>
      </c>
      <c r="J731" s="118"/>
      <c r="K731" s="3">
        <f t="shared" si="191"/>
        <v>0</v>
      </c>
      <c r="L731" s="3"/>
    </row>
    <row r="732" ht="15.75" customHeight="1">
      <c r="A732" s="31"/>
      <c r="B732" s="89"/>
      <c r="C732" s="89"/>
      <c r="D732" s="18">
        <f t="shared" si="188"/>
        <v>0</v>
      </c>
      <c r="E732" s="18">
        <f>B732*A718</f>
        <v>0</v>
      </c>
      <c r="F732" s="18">
        <f t="shared" si="189"/>
        <v>0</v>
      </c>
      <c r="G732" s="143">
        <f>F734/A718</f>
        <v>0</v>
      </c>
      <c r="H732" s="18"/>
      <c r="I732" s="89">
        <f t="shared" si="190"/>
        <v>0</v>
      </c>
      <c r="J732" s="3"/>
      <c r="K732" s="3">
        <f t="shared" si="191"/>
        <v>0</v>
      </c>
      <c r="L732" s="3"/>
    </row>
    <row r="733" ht="15.75" customHeight="1">
      <c r="A733" s="31"/>
      <c r="B733" s="89"/>
      <c r="C733" s="89"/>
      <c r="D733" s="18">
        <f t="shared" si="188"/>
        <v>0</v>
      </c>
      <c r="E733" s="18">
        <f>B733*A718</f>
        <v>0</v>
      </c>
      <c r="F733" s="18">
        <f t="shared" si="189"/>
        <v>0</v>
      </c>
      <c r="G733" s="142"/>
      <c r="H733" s="18"/>
      <c r="I733" s="89">
        <f t="shared" si="190"/>
        <v>0</v>
      </c>
      <c r="J733" s="3"/>
      <c r="K733" s="3">
        <f t="shared" si="191"/>
        <v>0</v>
      </c>
      <c r="L733" s="3"/>
    </row>
    <row r="734" ht="15.75" customHeight="1">
      <c r="A734" s="4" t="s">
        <v>495</v>
      </c>
      <c r="B734" s="97">
        <f>SUM(B720:B733)</f>
        <v>0</v>
      </c>
      <c r="C734" s="96"/>
      <c r="D734" s="97">
        <f t="shared" ref="D734:F734" si="192">SUM(D720:D733)</f>
        <v>0</v>
      </c>
      <c r="E734" s="97">
        <f t="shared" si="192"/>
        <v>0</v>
      </c>
      <c r="F734" s="97">
        <f t="shared" si="192"/>
        <v>0</v>
      </c>
      <c r="G734" s="87"/>
      <c r="H734" s="96"/>
      <c r="I734" s="97">
        <f t="shared" ref="I734:L734" si="193">SUM(I720:I733)</f>
        <v>0</v>
      </c>
      <c r="J734" s="98">
        <f t="shared" si="193"/>
        <v>0</v>
      </c>
      <c r="K734" s="98">
        <f t="shared" si="193"/>
        <v>0</v>
      </c>
      <c r="L734" s="98">
        <f t="shared" si="193"/>
        <v>0</v>
      </c>
    </row>
    <row r="735" ht="15.75" customHeight="1">
      <c r="A735" s="8"/>
      <c r="B735" s="100"/>
      <c r="C735" s="100"/>
      <c r="D735" s="100"/>
      <c r="E735" s="100"/>
      <c r="F735" s="100"/>
      <c r="G735" s="100"/>
      <c r="H735" s="100"/>
      <c r="I735" s="101" t="s">
        <v>496</v>
      </c>
      <c r="J735" s="100"/>
      <c r="K735" s="100"/>
      <c r="L735" s="101" t="s">
        <v>497</v>
      </c>
    </row>
    <row r="736" ht="15.75" customHeight="1">
      <c r="A736" s="8"/>
      <c r="B736" s="100"/>
      <c r="C736" s="100"/>
      <c r="D736" s="100"/>
      <c r="E736" s="100"/>
      <c r="F736" s="100"/>
      <c r="G736" s="100"/>
      <c r="H736" s="100"/>
      <c r="I736" s="104">
        <f>G732*A718</f>
        <v>0</v>
      </c>
      <c r="J736" s="100"/>
      <c r="K736" s="100"/>
      <c r="L736" s="104"/>
    </row>
    <row r="737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</row>
    <row r="738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</row>
    <row r="739" ht="15.75" customHeight="1">
      <c r="A739" s="66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6"/>
    </row>
    <row r="740" ht="15.75" customHeight="1">
      <c r="A740" s="78" t="s">
        <v>478</v>
      </c>
      <c r="B740" s="79" t="s">
        <v>479</v>
      </c>
      <c r="C740" s="75"/>
      <c r="D740" s="76"/>
      <c r="E740" s="80" t="s">
        <v>480</v>
      </c>
      <c r="F740" s="75"/>
      <c r="G740" s="76"/>
      <c r="H740" s="79" t="s">
        <v>481</v>
      </c>
      <c r="I740" s="75"/>
      <c r="J740" s="75"/>
      <c r="K740" s="75"/>
      <c r="L740" s="76"/>
    </row>
    <row r="741" ht="15.75" customHeight="1">
      <c r="A741" s="177">
        <v>4.0</v>
      </c>
      <c r="B741" s="82" t="s">
        <v>482</v>
      </c>
      <c r="C741" s="82" t="s">
        <v>483</v>
      </c>
      <c r="D741" s="82" t="s">
        <v>484</v>
      </c>
      <c r="E741" s="82" t="s">
        <v>485</v>
      </c>
      <c r="F741" s="82" t="s">
        <v>484</v>
      </c>
      <c r="G741" s="82" t="s">
        <v>524</v>
      </c>
      <c r="H741" s="82" t="s">
        <v>486</v>
      </c>
      <c r="I741" s="82" t="s">
        <v>487</v>
      </c>
      <c r="J741" s="147" t="s">
        <v>488</v>
      </c>
      <c r="K741" s="85" t="s">
        <v>489</v>
      </c>
      <c r="L741" s="85" t="s">
        <v>490</v>
      </c>
    </row>
    <row r="742" ht="15.75" customHeight="1">
      <c r="A742" s="86" t="s">
        <v>491</v>
      </c>
      <c r="B742" s="87"/>
      <c r="C742" s="87"/>
      <c r="D742" s="87"/>
      <c r="E742" s="87"/>
      <c r="F742" s="87"/>
      <c r="G742" s="87"/>
      <c r="H742" s="87"/>
      <c r="I742" s="87"/>
      <c r="J742" s="115"/>
      <c r="K742" s="87"/>
      <c r="L742" s="87"/>
    </row>
    <row r="743" ht="15.75" customHeight="1">
      <c r="A743" s="2"/>
      <c r="B743" s="89"/>
      <c r="C743" s="89"/>
      <c r="D743" s="18">
        <f t="shared" ref="D743:D756" si="194">C743*B743</f>
        <v>0</v>
      </c>
      <c r="E743" s="18">
        <f>B743*A741</f>
        <v>0</v>
      </c>
      <c r="F743" s="18">
        <f t="shared" ref="F743:F756" si="195">E743*C743</f>
        <v>0</v>
      </c>
      <c r="G743" s="140">
        <v>0.0</v>
      </c>
      <c r="H743" s="18"/>
      <c r="I743" s="89">
        <f t="shared" ref="I743:I756" si="196">H743*E743</f>
        <v>0</v>
      </c>
      <c r="J743" s="116"/>
      <c r="K743" s="3">
        <f t="shared" ref="K743:K756" si="197">J743*I743</f>
        <v>0</v>
      </c>
      <c r="L743" s="3"/>
    </row>
    <row r="744" ht="15.75" customHeight="1">
      <c r="A744" s="2"/>
      <c r="B744" s="89"/>
      <c r="C744" s="89"/>
      <c r="D744" s="18">
        <f t="shared" si="194"/>
        <v>0</v>
      </c>
      <c r="E744" s="18">
        <f>B744*A741</f>
        <v>0</v>
      </c>
      <c r="F744" s="18">
        <f t="shared" si="195"/>
        <v>0</v>
      </c>
      <c r="G744" s="87"/>
      <c r="H744" s="18"/>
      <c r="I744" s="89">
        <f t="shared" si="196"/>
        <v>0</v>
      </c>
      <c r="J744" s="116"/>
      <c r="K744" s="3">
        <f t="shared" si="197"/>
        <v>0</v>
      </c>
      <c r="L744" s="3"/>
    </row>
    <row r="745" ht="15.75" customHeight="1">
      <c r="A745" s="2"/>
      <c r="B745" s="18"/>
      <c r="C745" s="18"/>
      <c r="D745" s="18">
        <f t="shared" si="194"/>
        <v>0</v>
      </c>
      <c r="E745" s="18">
        <f>B745*A741</f>
        <v>0</v>
      </c>
      <c r="F745" s="18">
        <f t="shared" si="195"/>
        <v>0</v>
      </c>
      <c r="G745" s="148" t="s">
        <v>527</v>
      </c>
      <c r="H745" s="18"/>
      <c r="I745" s="89">
        <f t="shared" si="196"/>
        <v>0</v>
      </c>
      <c r="J745" s="116"/>
      <c r="K745" s="3">
        <f t="shared" si="197"/>
        <v>0</v>
      </c>
      <c r="L745" s="3"/>
    </row>
    <row r="746" ht="15.75" customHeight="1">
      <c r="A746" s="2"/>
      <c r="B746" s="18"/>
      <c r="C746" s="18"/>
      <c r="D746" s="18">
        <f t="shared" si="194"/>
        <v>0</v>
      </c>
      <c r="E746" s="18">
        <f>B746*A741</f>
        <v>0</v>
      </c>
      <c r="F746" s="18">
        <f t="shared" si="195"/>
        <v>0</v>
      </c>
      <c r="G746" s="142"/>
      <c r="H746" s="18"/>
      <c r="I746" s="89">
        <f t="shared" si="196"/>
        <v>0</v>
      </c>
      <c r="J746" s="116"/>
      <c r="K746" s="3">
        <f t="shared" si="197"/>
        <v>0</v>
      </c>
      <c r="L746" s="3"/>
    </row>
    <row r="747" ht="15.75" customHeight="1">
      <c r="A747" s="2"/>
      <c r="B747" s="18"/>
      <c r="C747" s="18"/>
      <c r="D747" s="18">
        <f t="shared" si="194"/>
        <v>0</v>
      </c>
      <c r="E747" s="18">
        <f>B747*A741</f>
        <v>0</v>
      </c>
      <c r="F747" s="18">
        <f t="shared" si="195"/>
        <v>0</v>
      </c>
      <c r="G747" s="142"/>
      <c r="H747" s="18"/>
      <c r="I747" s="89">
        <f t="shared" si="196"/>
        <v>0</v>
      </c>
      <c r="J747" s="116"/>
      <c r="K747" s="3">
        <f t="shared" si="197"/>
        <v>0</v>
      </c>
      <c r="L747" s="3"/>
    </row>
    <row r="748" ht="15.75" customHeight="1">
      <c r="A748" s="2"/>
      <c r="B748" s="18"/>
      <c r="C748" s="18"/>
      <c r="D748" s="18">
        <f t="shared" si="194"/>
        <v>0</v>
      </c>
      <c r="E748" s="18">
        <f>B748*A741</f>
        <v>0</v>
      </c>
      <c r="F748" s="18">
        <f t="shared" si="195"/>
        <v>0</v>
      </c>
      <c r="G748" s="87"/>
      <c r="H748" s="18"/>
      <c r="I748" s="89">
        <f t="shared" si="196"/>
        <v>0</v>
      </c>
      <c r="J748" s="116"/>
      <c r="K748" s="3">
        <f t="shared" si="197"/>
        <v>0</v>
      </c>
      <c r="L748" s="3"/>
    </row>
    <row r="749" ht="15.75" customHeight="1">
      <c r="A749" s="2"/>
      <c r="B749" s="18"/>
      <c r="C749" s="18"/>
      <c r="D749" s="18">
        <f t="shared" si="194"/>
        <v>0</v>
      </c>
      <c r="E749" s="18">
        <f>B749*A741</f>
        <v>0</v>
      </c>
      <c r="F749" s="18">
        <f t="shared" si="195"/>
        <v>0</v>
      </c>
      <c r="G749" s="59"/>
      <c r="H749" s="18"/>
      <c r="I749" s="89">
        <f t="shared" si="196"/>
        <v>0</v>
      </c>
      <c r="J749" s="116"/>
      <c r="K749" s="3">
        <f t="shared" si="197"/>
        <v>0</v>
      </c>
      <c r="L749" s="3"/>
    </row>
    <row r="750" ht="15.75" customHeight="1">
      <c r="A750" s="2"/>
      <c r="B750" s="89"/>
      <c r="C750" s="89"/>
      <c r="D750" s="18">
        <f t="shared" si="194"/>
        <v>0</v>
      </c>
      <c r="E750" s="18">
        <f>B750*A741</f>
        <v>0</v>
      </c>
      <c r="F750" s="18">
        <f t="shared" si="195"/>
        <v>0</v>
      </c>
      <c r="G750" s="148" t="s">
        <v>528</v>
      </c>
      <c r="H750" s="18"/>
      <c r="I750" s="89">
        <f t="shared" si="196"/>
        <v>0</v>
      </c>
      <c r="J750" s="116"/>
      <c r="K750" s="3">
        <f t="shared" si="197"/>
        <v>0</v>
      </c>
      <c r="L750" s="3"/>
    </row>
    <row r="751" ht="15.75" customHeight="1">
      <c r="A751" s="2"/>
      <c r="B751" s="89"/>
      <c r="C751" s="89"/>
      <c r="D751" s="18">
        <f t="shared" si="194"/>
        <v>0</v>
      </c>
      <c r="E751" s="18">
        <f>B751*A741</f>
        <v>0</v>
      </c>
      <c r="F751" s="18">
        <f t="shared" si="195"/>
        <v>0</v>
      </c>
      <c r="G751" s="142"/>
      <c r="H751" s="18"/>
      <c r="I751" s="89">
        <f t="shared" si="196"/>
        <v>0</v>
      </c>
      <c r="J751" s="116"/>
      <c r="K751" s="3">
        <f t="shared" si="197"/>
        <v>0</v>
      </c>
      <c r="L751" s="3"/>
    </row>
    <row r="752" ht="15.75" customHeight="1">
      <c r="A752" s="1"/>
      <c r="B752" s="89"/>
      <c r="C752" s="89"/>
      <c r="D752" s="18">
        <f t="shared" si="194"/>
        <v>0</v>
      </c>
      <c r="E752" s="18">
        <f>B752*A741</f>
        <v>0</v>
      </c>
      <c r="F752" s="18">
        <f t="shared" si="195"/>
        <v>0</v>
      </c>
      <c r="G752" s="142"/>
      <c r="H752" s="18"/>
      <c r="I752" s="89">
        <f t="shared" si="196"/>
        <v>0</v>
      </c>
      <c r="J752" s="116"/>
      <c r="K752" s="3">
        <f t="shared" si="197"/>
        <v>0</v>
      </c>
      <c r="L752" s="3"/>
    </row>
    <row r="753" ht="15.75" customHeight="1">
      <c r="A753" s="1"/>
      <c r="B753" s="89"/>
      <c r="C753" s="89"/>
      <c r="D753" s="18">
        <f t="shared" si="194"/>
        <v>0</v>
      </c>
      <c r="E753" s="18">
        <f>B753*A741</f>
        <v>0</v>
      </c>
      <c r="F753" s="18">
        <f t="shared" si="195"/>
        <v>0</v>
      </c>
      <c r="G753" s="142"/>
      <c r="H753" s="18"/>
      <c r="I753" s="89">
        <f t="shared" si="196"/>
        <v>0</v>
      </c>
      <c r="J753" s="116"/>
      <c r="K753" s="3">
        <f t="shared" si="197"/>
        <v>0</v>
      </c>
      <c r="L753" s="3"/>
    </row>
    <row r="754" ht="15.75" customHeight="1">
      <c r="A754" s="31"/>
      <c r="B754" s="89"/>
      <c r="C754" s="89"/>
      <c r="D754" s="95">
        <f t="shared" si="194"/>
        <v>0</v>
      </c>
      <c r="E754" s="95">
        <f>B754*A741</f>
        <v>0</v>
      </c>
      <c r="F754" s="18">
        <f t="shared" si="195"/>
        <v>0</v>
      </c>
      <c r="G754" s="87"/>
      <c r="H754" s="18"/>
      <c r="I754" s="89">
        <f t="shared" si="196"/>
        <v>0</v>
      </c>
      <c r="J754" s="118"/>
      <c r="K754" s="3">
        <f t="shared" si="197"/>
        <v>0</v>
      </c>
      <c r="L754" s="3"/>
    </row>
    <row r="755" ht="15.75" customHeight="1">
      <c r="A755" s="31"/>
      <c r="B755" s="89"/>
      <c r="C755" s="89"/>
      <c r="D755" s="18">
        <f t="shared" si="194"/>
        <v>0</v>
      </c>
      <c r="E755" s="18">
        <f>B755*A741</f>
        <v>0</v>
      </c>
      <c r="F755" s="18">
        <f t="shared" si="195"/>
        <v>0</v>
      </c>
      <c r="G755" s="143">
        <f>F757/A741</f>
        <v>0</v>
      </c>
      <c r="H755" s="18"/>
      <c r="I755" s="89">
        <f t="shared" si="196"/>
        <v>0</v>
      </c>
      <c r="J755" s="3"/>
      <c r="K755" s="3">
        <f t="shared" si="197"/>
        <v>0</v>
      </c>
      <c r="L755" s="3"/>
    </row>
    <row r="756" ht="15.75" customHeight="1">
      <c r="A756" s="31"/>
      <c r="B756" s="89"/>
      <c r="C756" s="89"/>
      <c r="D756" s="18">
        <f t="shared" si="194"/>
        <v>0</v>
      </c>
      <c r="E756" s="18">
        <f>B756*A741</f>
        <v>0</v>
      </c>
      <c r="F756" s="18">
        <f t="shared" si="195"/>
        <v>0</v>
      </c>
      <c r="G756" s="142"/>
      <c r="H756" s="18"/>
      <c r="I756" s="89">
        <f t="shared" si="196"/>
        <v>0</v>
      </c>
      <c r="J756" s="3"/>
      <c r="K756" s="3">
        <f t="shared" si="197"/>
        <v>0</v>
      </c>
      <c r="L756" s="3"/>
    </row>
    <row r="757" ht="15.75" customHeight="1">
      <c r="A757" s="4" t="s">
        <v>495</v>
      </c>
      <c r="B757" s="97">
        <f>SUM(B743:B756)</f>
        <v>0</v>
      </c>
      <c r="C757" s="96"/>
      <c r="D757" s="97">
        <f t="shared" ref="D757:F757" si="198">SUM(D743:D756)</f>
        <v>0</v>
      </c>
      <c r="E757" s="97">
        <f t="shared" si="198"/>
        <v>0</v>
      </c>
      <c r="F757" s="97">
        <f t="shared" si="198"/>
        <v>0</v>
      </c>
      <c r="G757" s="87"/>
      <c r="H757" s="96"/>
      <c r="I757" s="97">
        <f t="shared" ref="I757:L757" si="199">SUM(I743:I756)</f>
        <v>0</v>
      </c>
      <c r="J757" s="98">
        <f t="shared" si="199"/>
        <v>0</v>
      </c>
      <c r="K757" s="98">
        <f t="shared" si="199"/>
        <v>0</v>
      </c>
      <c r="L757" s="98">
        <f t="shared" si="199"/>
        <v>0</v>
      </c>
    </row>
    <row r="758" ht="15.75" customHeight="1">
      <c r="A758" s="8"/>
      <c r="B758" s="100"/>
      <c r="C758" s="100"/>
      <c r="D758" s="100"/>
      <c r="E758" s="100"/>
      <c r="F758" s="100"/>
      <c r="G758" s="100"/>
      <c r="H758" s="100"/>
      <c r="I758" s="101" t="s">
        <v>496</v>
      </c>
      <c r="J758" s="100"/>
      <c r="K758" s="100"/>
      <c r="L758" s="101" t="s">
        <v>497</v>
      </c>
    </row>
    <row r="759" ht="15.75" customHeight="1">
      <c r="A759" s="8"/>
      <c r="B759" s="100"/>
      <c r="C759" s="100"/>
      <c r="D759" s="100"/>
      <c r="E759" s="100"/>
      <c r="F759" s="100"/>
      <c r="G759" s="100"/>
      <c r="H759" s="100"/>
      <c r="I759" s="104">
        <f>G755*A741</f>
        <v>0</v>
      </c>
      <c r="J759" s="100"/>
      <c r="K759" s="100"/>
      <c r="L759" s="104"/>
    </row>
    <row r="760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</row>
    <row r="761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</row>
    <row r="762" ht="15.75" customHeight="1">
      <c r="A762" s="78" t="s">
        <v>478</v>
      </c>
      <c r="B762" s="79" t="s">
        <v>479</v>
      </c>
      <c r="C762" s="75"/>
      <c r="D762" s="76"/>
      <c r="E762" s="80" t="s">
        <v>480</v>
      </c>
      <c r="F762" s="75"/>
      <c r="G762" s="76"/>
      <c r="H762" s="79" t="s">
        <v>481</v>
      </c>
      <c r="I762" s="75"/>
      <c r="J762" s="75"/>
      <c r="K762" s="75"/>
      <c r="L762" s="76"/>
    </row>
    <row r="763" ht="15.75" customHeight="1">
      <c r="A763" s="177">
        <v>4.0</v>
      </c>
      <c r="B763" s="82" t="s">
        <v>482</v>
      </c>
      <c r="C763" s="82" t="s">
        <v>483</v>
      </c>
      <c r="D763" s="82" t="s">
        <v>484</v>
      </c>
      <c r="E763" s="82" t="s">
        <v>485</v>
      </c>
      <c r="F763" s="82" t="s">
        <v>484</v>
      </c>
      <c r="G763" s="82" t="s">
        <v>524</v>
      </c>
      <c r="H763" s="82" t="s">
        <v>486</v>
      </c>
      <c r="I763" s="82" t="s">
        <v>487</v>
      </c>
      <c r="J763" s="147" t="s">
        <v>488</v>
      </c>
      <c r="K763" s="85" t="s">
        <v>489</v>
      </c>
      <c r="L763" s="85" t="s">
        <v>490</v>
      </c>
    </row>
    <row r="764" ht="15.75" customHeight="1">
      <c r="A764" s="86" t="s">
        <v>491</v>
      </c>
      <c r="B764" s="87"/>
      <c r="C764" s="87"/>
      <c r="D764" s="87"/>
      <c r="E764" s="87"/>
      <c r="F764" s="87"/>
      <c r="G764" s="87"/>
      <c r="H764" s="87"/>
      <c r="I764" s="87"/>
      <c r="J764" s="115"/>
      <c r="K764" s="87"/>
      <c r="L764" s="87"/>
    </row>
    <row r="765" ht="15.75" customHeight="1">
      <c r="A765" s="2"/>
      <c r="B765" s="89"/>
      <c r="C765" s="89"/>
      <c r="D765" s="18">
        <f t="shared" ref="D765:D778" si="200">C765*B765</f>
        <v>0</v>
      </c>
      <c r="E765" s="18">
        <f>B765*A763</f>
        <v>0</v>
      </c>
      <c r="F765" s="18">
        <f t="shared" ref="F765:F778" si="201">E765*C765</f>
        <v>0</v>
      </c>
      <c r="G765" s="140">
        <v>0.0</v>
      </c>
      <c r="H765" s="18"/>
      <c r="I765" s="89">
        <f t="shared" ref="I765:I778" si="202">H765*E765</f>
        <v>0</v>
      </c>
      <c r="J765" s="116"/>
      <c r="K765" s="3">
        <f t="shared" ref="K765:K778" si="203">J765*I765</f>
        <v>0</v>
      </c>
      <c r="L765" s="3"/>
    </row>
    <row r="766" ht="15.75" customHeight="1">
      <c r="A766" s="2"/>
      <c r="B766" s="89"/>
      <c r="C766" s="89"/>
      <c r="D766" s="18">
        <f t="shared" si="200"/>
        <v>0</v>
      </c>
      <c r="E766" s="18">
        <f>B766*A763</f>
        <v>0</v>
      </c>
      <c r="F766" s="18">
        <f t="shared" si="201"/>
        <v>0</v>
      </c>
      <c r="G766" s="87"/>
      <c r="H766" s="18"/>
      <c r="I766" s="89">
        <f t="shared" si="202"/>
        <v>0</v>
      </c>
      <c r="J766" s="116"/>
      <c r="K766" s="3">
        <f t="shared" si="203"/>
        <v>0</v>
      </c>
      <c r="L766" s="3"/>
    </row>
    <row r="767" ht="15.75" customHeight="1">
      <c r="A767" s="2"/>
      <c r="B767" s="18"/>
      <c r="C767" s="18"/>
      <c r="D767" s="18">
        <f t="shared" si="200"/>
        <v>0</v>
      </c>
      <c r="E767" s="18">
        <f>B767*A763</f>
        <v>0</v>
      </c>
      <c r="F767" s="18">
        <f t="shared" si="201"/>
        <v>0</v>
      </c>
      <c r="G767" s="148" t="s">
        <v>527</v>
      </c>
      <c r="H767" s="18"/>
      <c r="I767" s="89">
        <f t="shared" si="202"/>
        <v>0</v>
      </c>
      <c r="J767" s="116"/>
      <c r="K767" s="3">
        <f t="shared" si="203"/>
        <v>0</v>
      </c>
      <c r="L767" s="3"/>
    </row>
    <row r="768" ht="15.75" customHeight="1">
      <c r="A768" s="2"/>
      <c r="B768" s="18"/>
      <c r="C768" s="18"/>
      <c r="D768" s="18">
        <f t="shared" si="200"/>
        <v>0</v>
      </c>
      <c r="E768" s="18">
        <f>B768*A763</f>
        <v>0</v>
      </c>
      <c r="F768" s="18">
        <f t="shared" si="201"/>
        <v>0</v>
      </c>
      <c r="G768" s="142"/>
      <c r="H768" s="18"/>
      <c r="I768" s="89">
        <f t="shared" si="202"/>
        <v>0</v>
      </c>
      <c r="J768" s="116"/>
      <c r="K768" s="3">
        <f t="shared" si="203"/>
        <v>0</v>
      </c>
      <c r="L768" s="3"/>
    </row>
    <row r="769" ht="15.75" customHeight="1">
      <c r="A769" s="2"/>
      <c r="B769" s="18"/>
      <c r="C769" s="18"/>
      <c r="D769" s="18">
        <f t="shared" si="200"/>
        <v>0</v>
      </c>
      <c r="E769" s="18">
        <f>B769*A763</f>
        <v>0</v>
      </c>
      <c r="F769" s="18">
        <f t="shared" si="201"/>
        <v>0</v>
      </c>
      <c r="G769" s="142"/>
      <c r="H769" s="18"/>
      <c r="I769" s="89">
        <f t="shared" si="202"/>
        <v>0</v>
      </c>
      <c r="J769" s="116"/>
      <c r="K769" s="3">
        <f t="shared" si="203"/>
        <v>0</v>
      </c>
      <c r="L769" s="3"/>
    </row>
    <row r="770" ht="15.75" customHeight="1">
      <c r="A770" s="2"/>
      <c r="B770" s="18"/>
      <c r="C770" s="18"/>
      <c r="D770" s="18">
        <f t="shared" si="200"/>
        <v>0</v>
      </c>
      <c r="E770" s="18">
        <f>B770*A763</f>
        <v>0</v>
      </c>
      <c r="F770" s="18">
        <f t="shared" si="201"/>
        <v>0</v>
      </c>
      <c r="G770" s="87"/>
      <c r="H770" s="18"/>
      <c r="I770" s="89">
        <f t="shared" si="202"/>
        <v>0</v>
      </c>
      <c r="J770" s="116"/>
      <c r="K770" s="3">
        <f t="shared" si="203"/>
        <v>0</v>
      </c>
      <c r="L770" s="3"/>
    </row>
    <row r="771" ht="15.75" customHeight="1">
      <c r="A771" s="2"/>
      <c r="B771" s="18"/>
      <c r="C771" s="18"/>
      <c r="D771" s="18">
        <f t="shared" si="200"/>
        <v>0</v>
      </c>
      <c r="E771" s="18">
        <f>B771*A763</f>
        <v>0</v>
      </c>
      <c r="F771" s="18">
        <f t="shared" si="201"/>
        <v>0</v>
      </c>
      <c r="G771" s="59"/>
      <c r="H771" s="18"/>
      <c r="I771" s="89">
        <f t="shared" si="202"/>
        <v>0</v>
      </c>
      <c r="J771" s="116"/>
      <c r="K771" s="3">
        <f t="shared" si="203"/>
        <v>0</v>
      </c>
      <c r="L771" s="3"/>
    </row>
    <row r="772" ht="15.75" customHeight="1">
      <c r="A772" s="2"/>
      <c r="B772" s="89"/>
      <c r="C772" s="89"/>
      <c r="D772" s="18">
        <f t="shared" si="200"/>
        <v>0</v>
      </c>
      <c r="E772" s="18">
        <f>B772*A763</f>
        <v>0</v>
      </c>
      <c r="F772" s="18">
        <f t="shared" si="201"/>
        <v>0</v>
      </c>
      <c r="G772" s="148" t="s">
        <v>528</v>
      </c>
      <c r="H772" s="18"/>
      <c r="I772" s="89">
        <f t="shared" si="202"/>
        <v>0</v>
      </c>
      <c r="J772" s="116"/>
      <c r="K772" s="3">
        <f t="shared" si="203"/>
        <v>0</v>
      </c>
      <c r="L772" s="3"/>
    </row>
    <row r="773" ht="15.75" customHeight="1">
      <c r="A773" s="2"/>
      <c r="B773" s="89"/>
      <c r="C773" s="89"/>
      <c r="D773" s="18">
        <f t="shared" si="200"/>
        <v>0</v>
      </c>
      <c r="E773" s="18">
        <f>B773*A763</f>
        <v>0</v>
      </c>
      <c r="F773" s="18">
        <f t="shared" si="201"/>
        <v>0</v>
      </c>
      <c r="G773" s="142"/>
      <c r="H773" s="18"/>
      <c r="I773" s="89">
        <f t="shared" si="202"/>
        <v>0</v>
      </c>
      <c r="J773" s="116"/>
      <c r="K773" s="3">
        <f t="shared" si="203"/>
        <v>0</v>
      </c>
      <c r="L773" s="3"/>
    </row>
    <row r="774" ht="15.75" customHeight="1">
      <c r="A774" s="1"/>
      <c r="B774" s="89"/>
      <c r="C774" s="89"/>
      <c r="D774" s="18">
        <f t="shared" si="200"/>
        <v>0</v>
      </c>
      <c r="E774" s="18">
        <f>B774*A763</f>
        <v>0</v>
      </c>
      <c r="F774" s="18">
        <f t="shared" si="201"/>
        <v>0</v>
      </c>
      <c r="G774" s="142"/>
      <c r="H774" s="18"/>
      <c r="I774" s="89">
        <f t="shared" si="202"/>
        <v>0</v>
      </c>
      <c r="J774" s="116"/>
      <c r="K774" s="3">
        <f t="shared" si="203"/>
        <v>0</v>
      </c>
      <c r="L774" s="3"/>
    </row>
    <row r="775" ht="15.75" customHeight="1">
      <c r="A775" s="1"/>
      <c r="B775" s="89"/>
      <c r="C775" s="89"/>
      <c r="D775" s="18">
        <f t="shared" si="200"/>
        <v>0</v>
      </c>
      <c r="E775" s="18">
        <f>B775*A763</f>
        <v>0</v>
      </c>
      <c r="F775" s="18">
        <f t="shared" si="201"/>
        <v>0</v>
      </c>
      <c r="G775" s="142"/>
      <c r="H775" s="18"/>
      <c r="I775" s="89">
        <f t="shared" si="202"/>
        <v>0</v>
      </c>
      <c r="J775" s="116"/>
      <c r="K775" s="3">
        <f t="shared" si="203"/>
        <v>0</v>
      </c>
      <c r="L775" s="3"/>
    </row>
    <row r="776" ht="15.75" customHeight="1">
      <c r="A776" s="31"/>
      <c r="B776" s="89"/>
      <c r="C776" s="89"/>
      <c r="D776" s="95">
        <f t="shared" si="200"/>
        <v>0</v>
      </c>
      <c r="E776" s="95">
        <f>B776*A763</f>
        <v>0</v>
      </c>
      <c r="F776" s="18">
        <f t="shared" si="201"/>
        <v>0</v>
      </c>
      <c r="G776" s="87"/>
      <c r="H776" s="18"/>
      <c r="I776" s="89">
        <f t="shared" si="202"/>
        <v>0</v>
      </c>
      <c r="J776" s="118"/>
      <c r="K776" s="3">
        <f t="shared" si="203"/>
        <v>0</v>
      </c>
      <c r="L776" s="3"/>
    </row>
    <row r="777" ht="15.75" customHeight="1">
      <c r="A777" s="31"/>
      <c r="B777" s="89"/>
      <c r="C777" s="89"/>
      <c r="D777" s="18">
        <f t="shared" si="200"/>
        <v>0</v>
      </c>
      <c r="E777" s="18">
        <f>B777*A763</f>
        <v>0</v>
      </c>
      <c r="F777" s="18">
        <f t="shared" si="201"/>
        <v>0</v>
      </c>
      <c r="G777" s="143">
        <f>F779/A763</f>
        <v>0</v>
      </c>
      <c r="H777" s="18"/>
      <c r="I777" s="89">
        <f t="shared" si="202"/>
        <v>0</v>
      </c>
      <c r="J777" s="3"/>
      <c r="K777" s="3">
        <f t="shared" si="203"/>
        <v>0</v>
      </c>
      <c r="L777" s="3"/>
    </row>
    <row r="778" ht="15.75" customHeight="1">
      <c r="A778" s="31"/>
      <c r="B778" s="89"/>
      <c r="C778" s="89"/>
      <c r="D778" s="18">
        <f t="shared" si="200"/>
        <v>0</v>
      </c>
      <c r="E778" s="18">
        <f>B778*A763</f>
        <v>0</v>
      </c>
      <c r="F778" s="18">
        <f t="shared" si="201"/>
        <v>0</v>
      </c>
      <c r="G778" s="142"/>
      <c r="H778" s="18"/>
      <c r="I778" s="89">
        <f t="shared" si="202"/>
        <v>0</v>
      </c>
      <c r="J778" s="3"/>
      <c r="K778" s="3">
        <f t="shared" si="203"/>
        <v>0</v>
      </c>
      <c r="L778" s="3"/>
    </row>
    <row r="779" ht="15.75" customHeight="1">
      <c r="A779" s="4" t="s">
        <v>495</v>
      </c>
      <c r="B779" s="97">
        <f>SUM(B765:B778)</f>
        <v>0</v>
      </c>
      <c r="C779" s="96"/>
      <c r="D779" s="97">
        <f t="shared" ref="D779:F779" si="204">SUM(D765:D778)</f>
        <v>0</v>
      </c>
      <c r="E779" s="97">
        <f t="shared" si="204"/>
        <v>0</v>
      </c>
      <c r="F779" s="97">
        <f t="shared" si="204"/>
        <v>0</v>
      </c>
      <c r="G779" s="87"/>
      <c r="H779" s="96"/>
      <c r="I779" s="97">
        <f t="shared" ref="I779:L779" si="205">SUM(I765:I778)</f>
        <v>0</v>
      </c>
      <c r="J779" s="98">
        <f t="shared" si="205"/>
        <v>0</v>
      </c>
      <c r="K779" s="98">
        <f t="shared" si="205"/>
        <v>0</v>
      </c>
      <c r="L779" s="98">
        <f t="shared" si="205"/>
        <v>0</v>
      </c>
    </row>
    <row r="780" ht="15.75" customHeight="1">
      <c r="A780" s="8"/>
      <c r="B780" s="100"/>
      <c r="C780" s="100"/>
      <c r="D780" s="100"/>
      <c r="E780" s="100"/>
      <c r="F780" s="100"/>
      <c r="G780" s="100"/>
      <c r="H780" s="100"/>
      <c r="I780" s="101" t="s">
        <v>496</v>
      </c>
      <c r="J780" s="100"/>
      <c r="K780" s="100"/>
      <c r="L780" s="101" t="s">
        <v>497</v>
      </c>
    </row>
    <row r="781" ht="15.75" customHeight="1">
      <c r="A781" s="8"/>
      <c r="B781" s="100"/>
      <c r="C781" s="100"/>
      <c r="D781" s="100"/>
      <c r="E781" s="100"/>
      <c r="F781" s="100"/>
      <c r="G781" s="100"/>
      <c r="H781" s="100"/>
      <c r="I781" s="104">
        <f>G777*A763</f>
        <v>0</v>
      </c>
      <c r="J781" s="100"/>
      <c r="K781" s="100"/>
      <c r="L781" s="104"/>
    </row>
    <row r="782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</row>
    <row r="783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</row>
    <row r="784" ht="15.75" customHeight="1">
      <c r="A784" s="66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6"/>
    </row>
    <row r="785" ht="15.75" customHeight="1">
      <c r="A785" s="78" t="s">
        <v>478</v>
      </c>
      <c r="B785" s="79" t="s">
        <v>479</v>
      </c>
      <c r="C785" s="75"/>
      <c r="D785" s="76"/>
      <c r="E785" s="80" t="s">
        <v>480</v>
      </c>
      <c r="F785" s="75"/>
      <c r="G785" s="76"/>
      <c r="H785" s="79" t="s">
        <v>481</v>
      </c>
      <c r="I785" s="75"/>
      <c r="J785" s="75"/>
      <c r="K785" s="75"/>
      <c r="L785" s="76"/>
    </row>
    <row r="786" ht="15.75" customHeight="1">
      <c r="A786" s="177">
        <v>4.0</v>
      </c>
      <c r="B786" s="82" t="s">
        <v>482</v>
      </c>
      <c r="C786" s="82" t="s">
        <v>483</v>
      </c>
      <c r="D786" s="82" t="s">
        <v>484</v>
      </c>
      <c r="E786" s="82" t="s">
        <v>485</v>
      </c>
      <c r="F786" s="82" t="s">
        <v>484</v>
      </c>
      <c r="G786" s="82" t="s">
        <v>524</v>
      </c>
      <c r="H786" s="82" t="s">
        <v>486</v>
      </c>
      <c r="I786" s="82" t="s">
        <v>487</v>
      </c>
      <c r="J786" s="147" t="s">
        <v>488</v>
      </c>
      <c r="K786" s="85" t="s">
        <v>489</v>
      </c>
      <c r="L786" s="85" t="s">
        <v>490</v>
      </c>
    </row>
    <row r="787" ht="15.75" customHeight="1">
      <c r="A787" s="86" t="s">
        <v>491</v>
      </c>
      <c r="B787" s="87"/>
      <c r="C787" s="87"/>
      <c r="D787" s="87"/>
      <c r="E787" s="87"/>
      <c r="F787" s="87"/>
      <c r="G787" s="87"/>
      <c r="H787" s="87"/>
      <c r="I787" s="87"/>
      <c r="J787" s="115"/>
      <c r="K787" s="87"/>
      <c r="L787" s="87"/>
    </row>
    <row r="788" ht="15.75" customHeight="1">
      <c r="A788" s="2"/>
      <c r="B788" s="89"/>
      <c r="C788" s="89"/>
      <c r="D788" s="18">
        <f t="shared" ref="D788:D801" si="206">C788*B788</f>
        <v>0</v>
      </c>
      <c r="E788" s="18">
        <f>B788*A786</f>
        <v>0</v>
      </c>
      <c r="F788" s="18">
        <f t="shared" ref="F788:F801" si="207">E788*C788</f>
        <v>0</v>
      </c>
      <c r="G788" s="140">
        <v>0.0</v>
      </c>
      <c r="H788" s="18"/>
      <c r="I788" s="89">
        <f t="shared" ref="I788:I801" si="208">H788*E788</f>
        <v>0</v>
      </c>
      <c r="J788" s="116"/>
      <c r="K788" s="3">
        <f t="shared" ref="K788:K801" si="209">J788*I788</f>
        <v>0</v>
      </c>
      <c r="L788" s="3"/>
    </row>
    <row r="789" ht="15.75" customHeight="1">
      <c r="A789" s="2"/>
      <c r="B789" s="89"/>
      <c r="C789" s="89"/>
      <c r="D789" s="18">
        <f t="shared" si="206"/>
        <v>0</v>
      </c>
      <c r="E789" s="18">
        <f>B789*A786</f>
        <v>0</v>
      </c>
      <c r="F789" s="18">
        <f t="shared" si="207"/>
        <v>0</v>
      </c>
      <c r="G789" s="87"/>
      <c r="H789" s="18"/>
      <c r="I789" s="89">
        <f t="shared" si="208"/>
        <v>0</v>
      </c>
      <c r="J789" s="116"/>
      <c r="K789" s="3">
        <f t="shared" si="209"/>
        <v>0</v>
      </c>
      <c r="L789" s="3"/>
    </row>
    <row r="790" ht="15.75" customHeight="1">
      <c r="A790" s="2"/>
      <c r="B790" s="18"/>
      <c r="C790" s="18"/>
      <c r="D790" s="18">
        <f t="shared" si="206"/>
        <v>0</v>
      </c>
      <c r="E790" s="18">
        <f>B790*A786</f>
        <v>0</v>
      </c>
      <c r="F790" s="18">
        <f t="shared" si="207"/>
        <v>0</v>
      </c>
      <c r="G790" s="148" t="s">
        <v>527</v>
      </c>
      <c r="H790" s="18"/>
      <c r="I790" s="89">
        <f t="shared" si="208"/>
        <v>0</v>
      </c>
      <c r="J790" s="116"/>
      <c r="K790" s="3">
        <f t="shared" si="209"/>
        <v>0</v>
      </c>
      <c r="L790" s="3"/>
    </row>
    <row r="791" ht="15.75" customHeight="1">
      <c r="A791" s="2"/>
      <c r="B791" s="18"/>
      <c r="C791" s="18"/>
      <c r="D791" s="18">
        <f t="shared" si="206"/>
        <v>0</v>
      </c>
      <c r="E791" s="18">
        <f>B791*A786</f>
        <v>0</v>
      </c>
      <c r="F791" s="18">
        <f t="shared" si="207"/>
        <v>0</v>
      </c>
      <c r="G791" s="142"/>
      <c r="H791" s="18"/>
      <c r="I791" s="89">
        <f t="shared" si="208"/>
        <v>0</v>
      </c>
      <c r="J791" s="116"/>
      <c r="K791" s="3">
        <f t="shared" si="209"/>
        <v>0</v>
      </c>
      <c r="L791" s="3"/>
    </row>
    <row r="792" ht="15.75" customHeight="1">
      <c r="A792" s="2"/>
      <c r="B792" s="18"/>
      <c r="C792" s="18"/>
      <c r="D792" s="18">
        <f t="shared" si="206"/>
        <v>0</v>
      </c>
      <c r="E792" s="18">
        <f>B792*A786</f>
        <v>0</v>
      </c>
      <c r="F792" s="18">
        <f t="shared" si="207"/>
        <v>0</v>
      </c>
      <c r="G792" s="142"/>
      <c r="H792" s="18"/>
      <c r="I792" s="89">
        <f t="shared" si="208"/>
        <v>0</v>
      </c>
      <c r="J792" s="116"/>
      <c r="K792" s="3">
        <f t="shared" si="209"/>
        <v>0</v>
      </c>
      <c r="L792" s="3"/>
    </row>
    <row r="793" ht="15.75" customHeight="1">
      <c r="A793" s="2"/>
      <c r="B793" s="18"/>
      <c r="C793" s="18"/>
      <c r="D793" s="18">
        <f t="shared" si="206"/>
        <v>0</v>
      </c>
      <c r="E793" s="18">
        <f>B793*A786</f>
        <v>0</v>
      </c>
      <c r="F793" s="18">
        <f t="shared" si="207"/>
        <v>0</v>
      </c>
      <c r="G793" s="87"/>
      <c r="H793" s="18"/>
      <c r="I793" s="89">
        <f t="shared" si="208"/>
        <v>0</v>
      </c>
      <c r="J793" s="116"/>
      <c r="K793" s="3">
        <f t="shared" si="209"/>
        <v>0</v>
      </c>
      <c r="L793" s="3"/>
    </row>
    <row r="794" ht="15.75" customHeight="1">
      <c r="A794" s="2"/>
      <c r="B794" s="18"/>
      <c r="C794" s="18"/>
      <c r="D794" s="18">
        <f t="shared" si="206"/>
        <v>0</v>
      </c>
      <c r="E794" s="18">
        <f>B794*A786</f>
        <v>0</v>
      </c>
      <c r="F794" s="18">
        <f t="shared" si="207"/>
        <v>0</v>
      </c>
      <c r="G794" s="59"/>
      <c r="H794" s="18"/>
      <c r="I794" s="89">
        <f t="shared" si="208"/>
        <v>0</v>
      </c>
      <c r="J794" s="116"/>
      <c r="K794" s="3">
        <f t="shared" si="209"/>
        <v>0</v>
      </c>
      <c r="L794" s="3"/>
    </row>
    <row r="795" ht="15.75" customHeight="1">
      <c r="A795" s="2"/>
      <c r="B795" s="89"/>
      <c r="C795" s="89"/>
      <c r="D795" s="18">
        <f t="shared" si="206"/>
        <v>0</v>
      </c>
      <c r="E795" s="18">
        <f>B795*A786</f>
        <v>0</v>
      </c>
      <c r="F795" s="18">
        <f t="shared" si="207"/>
        <v>0</v>
      </c>
      <c r="G795" s="148" t="s">
        <v>528</v>
      </c>
      <c r="H795" s="18"/>
      <c r="I795" s="89">
        <f t="shared" si="208"/>
        <v>0</v>
      </c>
      <c r="J795" s="116"/>
      <c r="K795" s="3">
        <f t="shared" si="209"/>
        <v>0</v>
      </c>
      <c r="L795" s="3"/>
    </row>
    <row r="796" ht="15.75" customHeight="1">
      <c r="A796" s="2"/>
      <c r="B796" s="89"/>
      <c r="C796" s="89"/>
      <c r="D796" s="18">
        <f t="shared" si="206"/>
        <v>0</v>
      </c>
      <c r="E796" s="18">
        <f>B796*A786</f>
        <v>0</v>
      </c>
      <c r="F796" s="18">
        <f t="shared" si="207"/>
        <v>0</v>
      </c>
      <c r="G796" s="142"/>
      <c r="H796" s="18"/>
      <c r="I796" s="89">
        <f t="shared" si="208"/>
        <v>0</v>
      </c>
      <c r="J796" s="116"/>
      <c r="K796" s="3">
        <f t="shared" si="209"/>
        <v>0</v>
      </c>
      <c r="L796" s="3"/>
    </row>
    <row r="797" ht="15.75" customHeight="1">
      <c r="A797" s="1"/>
      <c r="B797" s="89"/>
      <c r="C797" s="89"/>
      <c r="D797" s="18">
        <f t="shared" si="206"/>
        <v>0</v>
      </c>
      <c r="E797" s="18">
        <f>B797*A786</f>
        <v>0</v>
      </c>
      <c r="F797" s="18">
        <f t="shared" si="207"/>
        <v>0</v>
      </c>
      <c r="G797" s="142"/>
      <c r="H797" s="18"/>
      <c r="I797" s="89">
        <f t="shared" si="208"/>
        <v>0</v>
      </c>
      <c r="J797" s="116"/>
      <c r="K797" s="3">
        <f t="shared" si="209"/>
        <v>0</v>
      </c>
      <c r="L797" s="3"/>
    </row>
    <row r="798" ht="15.75" customHeight="1">
      <c r="A798" s="1"/>
      <c r="B798" s="89"/>
      <c r="C798" s="89"/>
      <c r="D798" s="18">
        <f t="shared" si="206"/>
        <v>0</v>
      </c>
      <c r="E798" s="18">
        <f>B798*A786</f>
        <v>0</v>
      </c>
      <c r="F798" s="18">
        <f t="shared" si="207"/>
        <v>0</v>
      </c>
      <c r="G798" s="142"/>
      <c r="H798" s="18"/>
      <c r="I798" s="89">
        <f t="shared" si="208"/>
        <v>0</v>
      </c>
      <c r="J798" s="116"/>
      <c r="K798" s="3">
        <f t="shared" si="209"/>
        <v>0</v>
      </c>
      <c r="L798" s="3"/>
    </row>
    <row r="799" ht="15.75" customHeight="1">
      <c r="A799" s="31"/>
      <c r="B799" s="89"/>
      <c r="C799" s="89"/>
      <c r="D799" s="95">
        <f t="shared" si="206"/>
        <v>0</v>
      </c>
      <c r="E799" s="95">
        <f>B799*A786</f>
        <v>0</v>
      </c>
      <c r="F799" s="18">
        <f t="shared" si="207"/>
        <v>0</v>
      </c>
      <c r="G799" s="87"/>
      <c r="H799" s="18"/>
      <c r="I799" s="89">
        <f t="shared" si="208"/>
        <v>0</v>
      </c>
      <c r="J799" s="118"/>
      <c r="K799" s="3">
        <f t="shared" si="209"/>
        <v>0</v>
      </c>
      <c r="L799" s="3"/>
    </row>
    <row r="800" ht="15.75" customHeight="1">
      <c r="A800" s="31"/>
      <c r="B800" s="89"/>
      <c r="C800" s="89"/>
      <c r="D800" s="18">
        <f t="shared" si="206"/>
        <v>0</v>
      </c>
      <c r="E800" s="18">
        <f>B800*A786</f>
        <v>0</v>
      </c>
      <c r="F800" s="18">
        <f t="shared" si="207"/>
        <v>0</v>
      </c>
      <c r="G800" s="143">
        <f>F802/A786</f>
        <v>0</v>
      </c>
      <c r="H800" s="18"/>
      <c r="I800" s="89">
        <f t="shared" si="208"/>
        <v>0</v>
      </c>
      <c r="J800" s="3"/>
      <c r="K800" s="3">
        <f t="shared" si="209"/>
        <v>0</v>
      </c>
      <c r="L800" s="3"/>
    </row>
    <row r="801" ht="15.75" customHeight="1">
      <c r="A801" s="31"/>
      <c r="B801" s="89"/>
      <c r="C801" s="89"/>
      <c r="D801" s="18">
        <f t="shared" si="206"/>
        <v>0</v>
      </c>
      <c r="E801" s="18">
        <f>B801*A786</f>
        <v>0</v>
      </c>
      <c r="F801" s="18">
        <f t="shared" si="207"/>
        <v>0</v>
      </c>
      <c r="G801" s="142"/>
      <c r="H801" s="18"/>
      <c r="I801" s="89">
        <f t="shared" si="208"/>
        <v>0</v>
      </c>
      <c r="J801" s="3"/>
      <c r="K801" s="3">
        <f t="shared" si="209"/>
        <v>0</v>
      </c>
      <c r="L801" s="3"/>
    </row>
    <row r="802" ht="15.75" customHeight="1">
      <c r="A802" s="4" t="s">
        <v>495</v>
      </c>
      <c r="B802" s="97">
        <f>SUM(B788:B801)</f>
        <v>0</v>
      </c>
      <c r="C802" s="96"/>
      <c r="D802" s="97">
        <f t="shared" ref="D802:F802" si="210">SUM(D788:D801)</f>
        <v>0</v>
      </c>
      <c r="E802" s="97">
        <f t="shared" si="210"/>
        <v>0</v>
      </c>
      <c r="F802" s="97">
        <f t="shared" si="210"/>
        <v>0</v>
      </c>
      <c r="G802" s="87"/>
      <c r="H802" s="96"/>
      <c r="I802" s="97">
        <f t="shared" ref="I802:L802" si="211">SUM(I788:I801)</f>
        <v>0</v>
      </c>
      <c r="J802" s="98">
        <f t="shared" si="211"/>
        <v>0</v>
      </c>
      <c r="K802" s="98">
        <f t="shared" si="211"/>
        <v>0</v>
      </c>
      <c r="L802" s="98">
        <f t="shared" si="211"/>
        <v>0</v>
      </c>
    </row>
    <row r="803" ht="15.75" customHeight="1">
      <c r="A803" s="8"/>
      <c r="B803" s="100"/>
      <c r="C803" s="100"/>
      <c r="D803" s="100"/>
      <c r="E803" s="100"/>
      <c r="F803" s="100"/>
      <c r="G803" s="100"/>
      <c r="H803" s="100"/>
      <c r="I803" s="101" t="s">
        <v>496</v>
      </c>
      <c r="J803" s="100"/>
      <c r="K803" s="100"/>
      <c r="L803" s="101" t="s">
        <v>497</v>
      </c>
    </row>
    <row r="804" ht="15.75" customHeight="1">
      <c r="A804" s="8"/>
      <c r="B804" s="100"/>
      <c r="C804" s="100"/>
      <c r="D804" s="100"/>
      <c r="E804" s="100"/>
      <c r="F804" s="100"/>
      <c r="G804" s="100"/>
      <c r="H804" s="100"/>
      <c r="I804" s="104">
        <f>G800*A786</f>
        <v>0</v>
      </c>
      <c r="J804" s="100"/>
      <c r="K804" s="100"/>
      <c r="L804" s="104"/>
    </row>
    <row r="805" ht="15.75" customHeight="1">
      <c r="A805" s="8"/>
      <c r="B805" s="100"/>
      <c r="C805" s="100"/>
      <c r="D805" s="100"/>
      <c r="E805" s="100"/>
      <c r="F805" s="100"/>
      <c r="G805" s="100"/>
      <c r="H805" s="100"/>
      <c r="I805" s="107"/>
      <c r="J805" s="100"/>
      <c r="K805" s="100"/>
      <c r="L805" s="107"/>
    </row>
    <row r="80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</row>
    <row r="807" ht="15.75" customHeight="1">
      <c r="A807" s="66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6"/>
    </row>
    <row r="808" ht="15.75" customHeight="1">
      <c r="A808" s="78" t="s">
        <v>478</v>
      </c>
      <c r="B808" s="79" t="s">
        <v>479</v>
      </c>
      <c r="C808" s="75"/>
      <c r="D808" s="76"/>
      <c r="E808" s="80" t="s">
        <v>480</v>
      </c>
      <c r="F808" s="75"/>
      <c r="G808" s="76"/>
      <c r="H808" s="79" t="s">
        <v>481</v>
      </c>
      <c r="I808" s="75"/>
      <c r="J808" s="75"/>
      <c r="K808" s="75"/>
      <c r="L808" s="76"/>
    </row>
    <row r="809" ht="15.75" customHeight="1">
      <c r="A809" s="177">
        <v>4.0</v>
      </c>
      <c r="B809" s="82" t="s">
        <v>482</v>
      </c>
      <c r="C809" s="82" t="s">
        <v>483</v>
      </c>
      <c r="D809" s="82" t="s">
        <v>484</v>
      </c>
      <c r="E809" s="82" t="s">
        <v>485</v>
      </c>
      <c r="F809" s="82" t="s">
        <v>484</v>
      </c>
      <c r="G809" s="82" t="s">
        <v>524</v>
      </c>
      <c r="H809" s="82" t="s">
        <v>486</v>
      </c>
      <c r="I809" s="82" t="s">
        <v>487</v>
      </c>
      <c r="J809" s="147" t="s">
        <v>488</v>
      </c>
      <c r="K809" s="85" t="s">
        <v>489</v>
      </c>
      <c r="L809" s="85" t="s">
        <v>490</v>
      </c>
    </row>
    <row r="810" ht="15.75" customHeight="1">
      <c r="A810" s="86" t="s">
        <v>491</v>
      </c>
      <c r="B810" s="87"/>
      <c r="C810" s="87"/>
      <c r="D810" s="87"/>
      <c r="E810" s="87"/>
      <c r="F810" s="87"/>
      <c r="G810" s="87"/>
      <c r="H810" s="87"/>
      <c r="I810" s="87"/>
      <c r="J810" s="115"/>
      <c r="K810" s="87"/>
      <c r="L810" s="87"/>
    </row>
    <row r="811" ht="15.75" customHeight="1">
      <c r="A811" s="2"/>
      <c r="B811" s="89"/>
      <c r="C811" s="89"/>
      <c r="D811" s="18">
        <f t="shared" ref="D811:D824" si="212">C811*B811</f>
        <v>0</v>
      </c>
      <c r="E811" s="18">
        <f>B811*A809</f>
        <v>0</v>
      </c>
      <c r="F811" s="18">
        <f t="shared" ref="F811:F824" si="213">E811*C811</f>
        <v>0</v>
      </c>
      <c r="G811" s="140">
        <v>0.0</v>
      </c>
      <c r="H811" s="18"/>
      <c r="I811" s="89">
        <f t="shared" ref="I811:I824" si="214">H811*E811</f>
        <v>0</v>
      </c>
      <c r="J811" s="116"/>
      <c r="K811" s="3">
        <f t="shared" ref="K811:K824" si="215">J811*I811</f>
        <v>0</v>
      </c>
      <c r="L811" s="3"/>
    </row>
    <row r="812" ht="15.75" customHeight="1">
      <c r="A812" s="2"/>
      <c r="B812" s="89"/>
      <c r="C812" s="89"/>
      <c r="D812" s="18">
        <f t="shared" si="212"/>
        <v>0</v>
      </c>
      <c r="E812" s="18">
        <f>B812*A809</f>
        <v>0</v>
      </c>
      <c r="F812" s="18">
        <f t="shared" si="213"/>
        <v>0</v>
      </c>
      <c r="G812" s="87"/>
      <c r="H812" s="18"/>
      <c r="I812" s="89">
        <f t="shared" si="214"/>
        <v>0</v>
      </c>
      <c r="J812" s="116"/>
      <c r="K812" s="3">
        <f t="shared" si="215"/>
        <v>0</v>
      </c>
      <c r="L812" s="3"/>
    </row>
    <row r="813" ht="15.75" customHeight="1">
      <c r="A813" s="2"/>
      <c r="B813" s="18"/>
      <c r="C813" s="18"/>
      <c r="D813" s="18">
        <f t="shared" si="212"/>
        <v>0</v>
      </c>
      <c r="E813" s="18">
        <f>B813*A809</f>
        <v>0</v>
      </c>
      <c r="F813" s="18">
        <f t="shared" si="213"/>
        <v>0</v>
      </c>
      <c r="G813" s="148" t="s">
        <v>527</v>
      </c>
      <c r="H813" s="18"/>
      <c r="I813" s="89">
        <f t="shared" si="214"/>
        <v>0</v>
      </c>
      <c r="J813" s="116"/>
      <c r="K813" s="3">
        <f t="shared" si="215"/>
        <v>0</v>
      </c>
      <c r="L813" s="3"/>
    </row>
    <row r="814" ht="15.75" customHeight="1">
      <c r="A814" s="2"/>
      <c r="B814" s="18"/>
      <c r="C814" s="18"/>
      <c r="D814" s="18">
        <f t="shared" si="212"/>
        <v>0</v>
      </c>
      <c r="E814" s="18">
        <f>B814*A809</f>
        <v>0</v>
      </c>
      <c r="F814" s="18">
        <f t="shared" si="213"/>
        <v>0</v>
      </c>
      <c r="G814" s="142"/>
      <c r="H814" s="18"/>
      <c r="I814" s="89">
        <f t="shared" si="214"/>
        <v>0</v>
      </c>
      <c r="J814" s="116"/>
      <c r="K814" s="3">
        <f t="shared" si="215"/>
        <v>0</v>
      </c>
      <c r="L814" s="3"/>
    </row>
    <row r="815" ht="15.75" customHeight="1">
      <c r="A815" s="2"/>
      <c r="B815" s="18"/>
      <c r="C815" s="18"/>
      <c r="D815" s="18">
        <f t="shared" si="212"/>
        <v>0</v>
      </c>
      <c r="E815" s="18">
        <f>B815*A809</f>
        <v>0</v>
      </c>
      <c r="F815" s="18">
        <f t="shared" si="213"/>
        <v>0</v>
      </c>
      <c r="G815" s="142"/>
      <c r="H815" s="18"/>
      <c r="I815" s="89">
        <f t="shared" si="214"/>
        <v>0</v>
      </c>
      <c r="J815" s="116"/>
      <c r="K815" s="3">
        <f t="shared" si="215"/>
        <v>0</v>
      </c>
      <c r="L815" s="3"/>
    </row>
    <row r="816" ht="15.75" customHeight="1">
      <c r="A816" s="2"/>
      <c r="B816" s="18"/>
      <c r="C816" s="18"/>
      <c r="D816" s="18">
        <f t="shared" si="212"/>
        <v>0</v>
      </c>
      <c r="E816" s="18">
        <f>B816*A809</f>
        <v>0</v>
      </c>
      <c r="F816" s="18">
        <f t="shared" si="213"/>
        <v>0</v>
      </c>
      <c r="G816" s="87"/>
      <c r="H816" s="18"/>
      <c r="I816" s="89">
        <f t="shared" si="214"/>
        <v>0</v>
      </c>
      <c r="J816" s="116"/>
      <c r="K816" s="3">
        <f t="shared" si="215"/>
        <v>0</v>
      </c>
      <c r="L816" s="3"/>
    </row>
    <row r="817" ht="15.75" customHeight="1">
      <c r="A817" s="2"/>
      <c r="B817" s="18"/>
      <c r="C817" s="18"/>
      <c r="D817" s="18">
        <f t="shared" si="212"/>
        <v>0</v>
      </c>
      <c r="E817" s="18">
        <f>B817*A809</f>
        <v>0</v>
      </c>
      <c r="F817" s="18">
        <f t="shared" si="213"/>
        <v>0</v>
      </c>
      <c r="G817" s="59"/>
      <c r="H817" s="18"/>
      <c r="I817" s="89">
        <f t="shared" si="214"/>
        <v>0</v>
      </c>
      <c r="J817" s="116"/>
      <c r="K817" s="3">
        <f t="shared" si="215"/>
        <v>0</v>
      </c>
      <c r="L817" s="3"/>
    </row>
    <row r="818" ht="15.75" customHeight="1">
      <c r="A818" s="2"/>
      <c r="B818" s="89"/>
      <c r="C818" s="89"/>
      <c r="D818" s="18">
        <f t="shared" si="212"/>
        <v>0</v>
      </c>
      <c r="E818" s="18">
        <f>B818*A809</f>
        <v>0</v>
      </c>
      <c r="F818" s="18">
        <f t="shared" si="213"/>
        <v>0</v>
      </c>
      <c r="G818" s="148" t="s">
        <v>528</v>
      </c>
      <c r="H818" s="18"/>
      <c r="I818" s="89">
        <f t="shared" si="214"/>
        <v>0</v>
      </c>
      <c r="J818" s="116"/>
      <c r="K818" s="3">
        <f t="shared" si="215"/>
        <v>0</v>
      </c>
      <c r="L818" s="3"/>
    </row>
    <row r="819" ht="15.75" customHeight="1">
      <c r="A819" s="2"/>
      <c r="B819" s="89"/>
      <c r="C819" s="89"/>
      <c r="D819" s="18">
        <f t="shared" si="212"/>
        <v>0</v>
      </c>
      <c r="E819" s="18">
        <f>B819*A809</f>
        <v>0</v>
      </c>
      <c r="F819" s="18">
        <f t="shared" si="213"/>
        <v>0</v>
      </c>
      <c r="G819" s="142"/>
      <c r="H819" s="18"/>
      <c r="I819" s="89">
        <f t="shared" si="214"/>
        <v>0</v>
      </c>
      <c r="J819" s="116"/>
      <c r="K819" s="3">
        <f t="shared" si="215"/>
        <v>0</v>
      </c>
      <c r="L819" s="3"/>
    </row>
    <row r="820" ht="15.75" customHeight="1">
      <c r="A820" s="1"/>
      <c r="B820" s="89"/>
      <c r="C820" s="89"/>
      <c r="D820" s="18">
        <f t="shared" si="212"/>
        <v>0</v>
      </c>
      <c r="E820" s="18">
        <f>B820*A809</f>
        <v>0</v>
      </c>
      <c r="F820" s="18">
        <f t="shared" si="213"/>
        <v>0</v>
      </c>
      <c r="G820" s="142"/>
      <c r="H820" s="18"/>
      <c r="I820" s="89">
        <f t="shared" si="214"/>
        <v>0</v>
      </c>
      <c r="J820" s="116"/>
      <c r="K820" s="3">
        <f t="shared" si="215"/>
        <v>0</v>
      </c>
      <c r="L820" s="3"/>
    </row>
    <row r="821" ht="15.75" customHeight="1">
      <c r="A821" s="1"/>
      <c r="B821" s="89"/>
      <c r="C821" s="89"/>
      <c r="D821" s="18">
        <f t="shared" si="212"/>
        <v>0</v>
      </c>
      <c r="E821" s="18">
        <f>B821*A809</f>
        <v>0</v>
      </c>
      <c r="F821" s="18">
        <f t="shared" si="213"/>
        <v>0</v>
      </c>
      <c r="G821" s="142"/>
      <c r="H821" s="18"/>
      <c r="I821" s="89">
        <f t="shared" si="214"/>
        <v>0</v>
      </c>
      <c r="J821" s="116"/>
      <c r="K821" s="3">
        <f t="shared" si="215"/>
        <v>0</v>
      </c>
      <c r="L821" s="3"/>
    </row>
    <row r="822" ht="15.75" customHeight="1">
      <c r="A822" s="31"/>
      <c r="B822" s="89"/>
      <c r="C822" s="89"/>
      <c r="D822" s="95">
        <f t="shared" si="212"/>
        <v>0</v>
      </c>
      <c r="E822" s="95">
        <f>B822*A809</f>
        <v>0</v>
      </c>
      <c r="F822" s="18">
        <f t="shared" si="213"/>
        <v>0</v>
      </c>
      <c r="G822" s="87"/>
      <c r="H822" s="18"/>
      <c r="I822" s="89">
        <f t="shared" si="214"/>
        <v>0</v>
      </c>
      <c r="J822" s="118"/>
      <c r="K822" s="3">
        <f t="shared" si="215"/>
        <v>0</v>
      </c>
      <c r="L822" s="3"/>
    </row>
    <row r="823" ht="15.75" customHeight="1">
      <c r="A823" s="31"/>
      <c r="B823" s="89"/>
      <c r="C823" s="89"/>
      <c r="D823" s="18">
        <f t="shared" si="212"/>
        <v>0</v>
      </c>
      <c r="E823" s="18">
        <f>B823*A809</f>
        <v>0</v>
      </c>
      <c r="F823" s="18">
        <f t="shared" si="213"/>
        <v>0</v>
      </c>
      <c r="G823" s="143">
        <f>F825/A809</f>
        <v>0</v>
      </c>
      <c r="H823" s="18"/>
      <c r="I823" s="89">
        <f t="shared" si="214"/>
        <v>0</v>
      </c>
      <c r="J823" s="3"/>
      <c r="K823" s="3">
        <f t="shared" si="215"/>
        <v>0</v>
      </c>
      <c r="L823" s="3"/>
    </row>
    <row r="824" ht="15.75" customHeight="1">
      <c r="A824" s="31"/>
      <c r="B824" s="89"/>
      <c r="C824" s="89"/>
      <c r="D824" s="18">
        <f t="shared" si="212"/>
        <v>0</v>
      </c>
      <c r="E824" s="18">
        <f>B824*A809</f>
        <v>0</v>
      </c>
      <c r="F824" s="18">
        <f t="shared" si="213"/>
        <v>0</v>
      </c>
      <c r="G824" s="142"/>
      <c r="H824" s="18"/>
      <c r="I824" s="89">
        <f t="shared" si="214"/>
        <v>0</v>
      </c>
      <c r="J824" s="3"/>
      <c r="K824" s="3">
        <f t="shared" si="215"/>
        <v>0</v>
      </c>
      <c r="L824" s="3"/>
    </row>
    <row r="825" ht="15.75" customHeight="1">
      <c r="A825" s="4" t="s">
        <v>495</v>
      </c>
      <c r="B825" s="97">
        <f>SUM(B811:B824)</f>
        <v>0</v>
      </c>
      <c r="C825" s="96"/>
      <c r="D825" s="97">
        <f t="shared" ref="D825:F825" si="216">SUM(D811:D824)</f>
        <v>0</v>
      </c>
      <c r="E825" s="97">
        <f t="shared" si="216"/>
        <v>0</v>
      </c>
      <c r="F825" s="97">
        <f t="shared" si="216"/>
        <v>0</v>
      </c>
      <c r="G825" s="87"/>
      <c r="H825" s="96"/>
      <c r="I825" s="97">
        <f t="shared" ref="I825:L825" si="217">SUM(I811:I824)</f>
        <v>0</v>
      </c>
      <c r="J825" s="98">
        <f t="shared" si="217"/>
        <v>0</v>
      </c>
      <c r="K825" s="98">
        <f t="shared" si="217"/>
        <v>0</v>
      </c>
      <c r="L825" s="98">
        <f t="shared" si="217"/>
        <v>0</v>
      </c>
    </row>
    <row r="826" ht="15.75" customHeight="1">
      <c r="A826" s="8"/>
      <c r="B826" s="100"/>
      <c r="C826" s="100"/>
      <c r="D826" s="100"/>
      <c r="E826" s="100"/>
      <c r="F826" s="100"/>
      <c r="G826" s="100"/>
      <c r="H826" s="100"/>
      <c r="I826" s="101" t="s">
        <v>496</v>
      </c>
      <c r="J826" s="100"/>
      <c r="K826" s="100"/>
      <c r="L826" s="101" t="s">
        <v>497</v>
      </c>
    </row>
    <row r="827" ht="15.75" customHeight="1">
      <c r="A827" s="8"/>
      <c r="B827" s="100"/>
      <c r="C827" s="100"/>
      <c r="D827" s="100"/>
      <c r="E827" s="100"/>
      <c r="F827" s="100"/>
      <c r="G827" s="100"/>
      <c r="H827" s="100"/>
      <c r="I827" s="104">
        <f>G823*A809</f>
        <v>0</v>
      </c>
      <c r="J827" s="100"/>
      <c r="K827" s="100"/>
      <c r="L827" s="104"/>
    </row>
    <row r="828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</row>
    <row r="829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</row>
    <row r="830" ht="15.75" customHeight="1">
      <c r="A830" s="66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6"/>
    </row>
    <row r="831" ht="15.75" customHeight="1">
      <c r="A831" s="78" t="s">
        <v>478</v>
      </c>
      <c r="B831" s="79" t="s">
        <v>479</v>
      </c>
      <c r="C831" s="75"/>
      <c r="D831" s="76"/>
      <c r="E831" s="80" t="s">
        <v>480</v>
      </c>
      <c r="F831" s="75"/>
      <c r="G831" s="76"/>
      <c r="H831" s="79" t="s">
        <v>481</v>
      </c>
      <c r="I831" s="75"/>
      <c r="J831" s="75"/>
      <c r="K831" s="75"/>
      <c r="L831" s="76"/>
    </row>
    <row r="832" ht="15.75" customHeight="1">
      <c r="A832" s="177">
        <v>4.0</v>
      </c>
      <c r="B832" s="82" t="s">
        <v>482</v>
      </c>
      <c r="C832" s="82" t="s">
        <v>483</v>
      </c>
      <c r="D832" s="82" t="s">
        <v>484</v>
      </c>
      <c r="E832" s="82" t="s">
        <v>485</v>
      </c>
      <c r="F832" s="82" t="s">
        <v>484</v>
      </c>
      <c r="G832" s="82" t="s">
        <v>524</v>
      </c>
      <c r="H832" s="82" t="s">
        <v>486</v>
      </c>
      <c r="I832" s="82" t="s">
        <v>487</v>
      </c>
      <c r="J832" s="147" t="s">
        <v>488</v>
      </c>
      <c r="K832" s="85" t="s">
        <v>489</v>
      </c>
      <c r="L832" s="85" t="s">
        <v>490</v>
      </c>
    </row>
    <row r="833" ht="15.75" customHeight="1">
      <c r="A833" s="86" t="s">
        <v>491</v>
      </c>
      <c r="B833" s="87"/>
      <c r="C833" s="87"/>
      <c r="D833" s="87"/>
      <c r="E833" s="87"/>
      <c r="F833" s="87"/>
      <c r="G833" s="87"/>
      <c r="H833" s="87"/>
      <c r="I833" s="87"/>
      <c r="J833" s="115"/>
      <c r="K833" s="87"/>
      <c r="L833" s="87"/>
    </row>
    <row r="834" ht="15.75" customHeight="1">
      <c r="A834" s="2"/>
      <c r="B834" s="89"/>
      <c r="C834" s="89"/>
      <c r="D834" s="18">
        <f t="shared" ref="D834:D847" si="218">C834*B834</f>
        <v>0</v>
      </c>
      <c r="E834" s="18">
        <f>B834*A832</f>
        <v>0</v>
      </c>
      <c r="F834" s="18">
        <f t="shared" ref="F834:F847" si="219">E834*C834</f>
        <v>0</v>
      </c>
      <c r="G834" s="140">
        <v>0.0</v>
      </c>
      <c r="H834" s="18"/>
      <c r="I834" s="89">
        <f t="shared" ref="I834:I847" si="220">H834*E834</f>
        <v>0</v>
      </c>
      <c r="J834" s="116"/>
      <c r="K834" s="3">
        <f t="shared" ref="K834:K847" si="221">J834*I834</f>
        <v>0</v>
      </c>
      <c r="L834" s="3"/>
    </row>
    <row r="835" ht="15.75" customHeight="1">
      <c r="A835" s="2"/>
      <c r="B835" s="89"/>
      <c r="C835" s="89"/>
      <c r="D835" s="18">
        <f t="shared" si="218"/>
        <v>0</v>
      </c>
      <c r="E835" s="18">
        <f>B835*A832</f>
        <v>0</v>
      </c>
      <c r="F835" s="18">
        <f t="shared" si="219"/>
        <v>0</v>
      </c>
      <c r="G835" s="87"/>
      <c r="H835" s="18"/>
      <c r="I835" s="89">
        <f t="shared" si="220"/>
        <v>0</v>
      </c>
      <c r="J835" s="116"/>
      <c r="K835" s="3">
        <f t="shared" si="221"/>
        <v>0</v>
      </c>
      <c r="L835" s="3"/>
    </row>
    <row r="836" ht="15.75" customHeight="1">
      <c r="A836" s="2"/>
      <c r="B836" s="18"/>
      <c r="C836" s="18"/>
      <c r="D836" s="18">
        <f t="shared" si="218"/>
        <v>0</v>
      </c>
      <c r="E836" s="18">
        <f>B836*A832</f>
        <v>0</v>
      </c>
      <c r="F836" s="18">
        <f t="shared" si="219"/>
        <v>0</v>
      </c>
      <c r="G836" s="148" t="s">
        <v>527</v>
      </c>
      <c r="H836" s="18"/>
      <c r="I836" s="89">
        <f t="shared" si="220"/>
        <v>0</v>
      </c>
      <c r="J836" s="116"/>
      <c r="K836" s="3">
        <f t="shared" si="221"/>
        <v>0</v>
      </c>
      <c r="L836" s="3"/>
    </row>
    <row r="837" ht="15.75" customHeight="1">
      <c r="A837" s="2"/>
      <c r="B837" s="18"/>
      <c r="C837" s="18"/>
      <c r="D837" s="18">
        <f t="shared" si="218"/>
        <v>0</v>
      </c>
      <c r="E837" s="18">
        <f>B837*A832</f>
        <v>0</v>
      </c>
      <c r="F837" s="18">
        <f t="shared" si="219"/>
        <v>0</v>
      </c>
      <c r="G837" s="142"/>
      <c r="H837" s="18"/>
      <c r="I837" s="89">
        <f t="shared" si="220"/>
        <v>0</v>
      </c>
      <c r="J837" s="116"/>
      <c r="K837" s="3">
        <f t="shared" si="221"/>
        <v>0</v>
      </c>
      <c r="L837" s="3"/>
    </row>
    <row r="838" ht="15.75" customHeight="1">
      <c r="A838" s="2"/>
      <c r="B838" s="18"/>
      <c r="C838" s="18"/>
      <c r="D838" s="18">
        <f t="shared" si="218"/>
        <v>0</v>
      </c>
      <c r="E838" s="18">
        <f>B838*A832</f>
        <v>0</v>
      </c>
      <c r="F838" s="18">
        <f t="shared" si="219"/>
        <v>0</v>
      </c>
      <c r="G838" s="142"/>
      <c r="H838" s="18"/>
      <c r="I838" s="89">
        <f t="shared" si="220"/>
        <v>0</v>
      </c>
      <c r="J838" s="116"/>
      <c r="K838" s="3">
        <f t="shared" si="221"/>
        <v>0</v>
      </c>
      <c r="L838" s="3"/>
    </row>
    <row r="839" ht="15.75" customHeight="1">
      <c r="A839" s="2"/>
      <c r="B839" s="18"/>
      <c r="C839" s="18"/>
      <c r="D839" s="18">
        <f t="shared" si="218"/>
        <v>0</v>
      </c>
      <c r="E839" s="18">
        <f>B839*A832</f>
        <v>0</v>
      </c>
      <c r="F839" s="18">
        <f t="shared" si="219"/>
        <v>0</v>
      </c>
      <c r="G839" s="87"/>
      <c r="H839" s="18"/>
      <c r="I839" s="89">
        <f t="shared" si="220"/>
        <v>0</v>
      </c>
      <c r="J839" s="116"/>
      <c r="K839" s="3">
        <f t="shared" si="221"/>
        <v>0</v>
      </c>
      <c r="L839" s="3"/>
    </row>
    <row r="840" ht="15.75" customHeight="1">
      <c r="A840" s="2"/>
      <c r="B840" s="18"/>
      <c r="C840" s="18"/>
      <c r="D840" s="18">
        <f t="shared" si="218"/>
        <v>0</v>
      </c>
      <c r="E840" s="18">
        <f>B840*A832</f>
        <v>0</v>
      </c>
      <c r="F840" s="18">
        <f t="shared" si="219"/>
        <v>0</v>
      </c>
      <c r="G840" s="59"/>
      <c r="H840" s="18"/>
      <c r="I840" s="89">
        <f t="shared" si="220"/>
        <v>0</v>
      </c>
      <c r="J840" s="116"/>
      <c r="K840" s="3">
        <f t="shared" si="221"/>
        <v>0</v>
      </c>
      <c r="L840" s="3"/>
    </row>
    <row r="841" ht="15.75" customHeight="1">
      <c r="A841" s="2"/>
      <c r="B841" s="89"/>
      <c r="C841" s="89"/>
      <c r="D841" s="18">
        <f t="shared" si="218"/>
        <v>0</v>
      </c>
      <c r="E841" s="18">
        <f>B841*A832</f>
        <v>0</v>
      </c>
      <c r="F841" s="18">
        <f t="shared" si="219"/>
        <v>0</v>
      </c>
      <c r="G841" s="148" t="s">
        <v>528</v>
      </c>
      <c r="H841" s="18"/>
      <c r="I841" s="89">
        <f t="shared" si="220"/>
        <v>0</v>
      </c>
      <c r="J841" s="116"/>
      <c r="K841" s="3">
        <f t="shared" si="221"/>
        <v>0</v>
      </c>
      <c r="L841" s="3"/>
    </row>
    <row r="842" ht="15.75" customHeight="1">
      <c r="A842" s="2"/>
      <c r="B842" s="89"/>
      <c r="C842" s="89"/>
      <c r="D842" s="18">
        <f t="shared" si="218"/>
        <v>0</v>
      </c>
      <c r="E842" s="18">
        <f>B842*A832</f>
        <v>0</v>
      </c>
      <c r="F842" s="18">
        <f t="shared" si="219"/>
        <v>0</v>
      </c>
      <c r="G842" s="142"/>
      <c r="H842" s="18"/>
      <c r="I842" s="89">
        <f t="shared" si="220"/>
        <v>0</v>
      </c>
      <c r="J842" s="116"/>
      <c r="K842" s="3">
        <f t="shared" si="221"/>
        <v>0</v>
      </c>
      <c r="L842" s="3"/>
    </row>
    <row r="843" ht="15.75" customHeight="1">
      <c r="A843" s="1"/>
      <c r="B843" s="89"/>
      <c r="C843" s="89"/>
      <c r="D843" s="18">
        <f t="shared" si="218"/>
        <v>0</v>
      </c>
      <c r="E843" s="18">
        <f>B843*A832</f>
        <v>0</v>
      </c>
      <c r="F843" s="18">
        <f t="shared" si="219"/>
        <v>0</v>
      </c>
      <c r="G843" s="142"/>
      <c r="H843" s="18"/>
      <c r="I843" s="89">
        <f t="shared" si="220"/>
        <v>0</v>
      </c>
      <c r="J843" s="116"/>
      <c r="K843" s="3">
        <f t="shared" si="221"/>
        <v>0</v>
      </c>
      <c r="L843" s="3"/>
    </row>
    <row r="844" ht="15.75" customHeight="1">
      <c r="A844" s="1"/>
      <c r="B844" s="89"/>
      <c r="C844" s="89"/>
      <c r="D844" s="18">
        <f t="shared" si="218"/>
        <v>0</v>
      </c>
      <c r="E844" s="18">
        <f>B844*A832</f>
        <v>0</v>
      </c>
      <c r="F844" s="18">
        <f t="shared" si="219"/>
        <v>0</v>
      </c>
      <c r="G844" s="142"/>
      <c r="H844" s="18"/>
      <c r="I844" s="89">
        <f t="shared" si="220"/>
        <v>0</v>
      </c>
      <c r="J844" s="116"/>
      <c r="K844" s="3">
        <f t="shared" si="221"/>
        <v>0</v>
      </c>
      <c r="L844" s="3"/>
    </row>
    <row r="845" ht="15.75" customHeight="1">
      <c r="A845" s="31"/>
      <c r="B845" s="89"/>
      <c r="C845" s="89"/>
      <c r="D845" s="95">
        <f t="shared" si="218"/>
        <v>0</v>
      </c>
      <c r="E845" s="95">
        <f>B845*A832</f>
        <v>0</v>
      </c>
      <c r="F845" s="18">
        <f t="shared" si="219"/>
        <v>0</v>
      </c>
      <c r="G845" s="87"/>
      <c r="H845" s="18"/>
      <c r="I845" s="89">
        <f t="shared" si="220"/>
        <v>0</v>
      </c>
      <c r="J845" s="118"/>
      <c r="K845" s="3">
        <f t="shared" si="221"/>
        <v>0</v>
      </c>
      <c r="L845" s="3"/>
    </row>
    <row r="846" ht="15.75" customHeight="1">
      <c r="A846" s="31"/>
      <c r="B846" s="89"/>
      <c r="C846" s="89"/>
      <c r="D846" s="18">
        <f t="shared" si="218"/>
        <v>0</v>
      </c>
      <c r="E846" s="18">
        <f>B846*A832</f>
        <v>0</v>
      </c>
      <c r="F846" s="18">
        <f t="shared" si="219"/>
        <v>0</v>
      </c>
      <c r="G846" s="143">
        <f>F848/A832</f>
        <v>0</v>
      </c>
      <c r="H846" s="18"/>
      <c r="I846" s="89">
        <f t="shared" si="220"/>
        <v>0</v>
      </c>
      <c r="J846" s="3"/>
      <c r="K846" s="3">
        <f t="shared" si="221"/>
        <v>0</v>
      </c>
      <c r="L846" s="3"/>
    </row>
    <row r="847" ht="15.75" customHeight="1">
      <c r="A847" s="31"/>
      <c r="B847" s="89"/>
      <c r="C847" s="89"/>
      <c r="D847" s="18">
        <f t="shared" si="218"/>
        <v>0</v>
      </c>
      <c r="E847" s="18">
        <f>B847*A832</f>
        <v>0</v>
      </c>
      <c r="F847" s="18">
        <f t="shared" si="219"/>
        <v>0</v>
      </c>
      <c r="G847" s="142"/>
      <c r="H847" s="18"/>
      <c r="I847" s="89">
        <f t="shared" si="220"/>
        <v>0</v>
      </c>
      <c r="J847" s="3"/>
      <c r="K847" s="3">
        <f t="shared" si="221"/>
        <v>0</v>
      </c>
      <c r="L847" s="3"/>
    </row>
    <row r="848" ht="15.75" customHeight="1">
      <c r="A848" s="4" t="s">
        <v>495</v>
      </c>
      <c r="B848" s="97">
        <f>SUM(B834:B847)</f>
        <v>0</v>
      </c>
      <c r="C848" s="96"/>
      <c r="D848" s="97">
        <f t="shared" ref="D848:F848" si="222">SUM(D834:D847)</f>
        <v>0</v>
      </c>
      <c r="E848" s="97">
        <f t="shared" si="222"/>
        <v>0</v>
      </c>
      <c r="F848" s="97">
        <f t="shared" si="222"/>
        <v>0</v>
      </c>
      <c r="G848" s="87"/>
      <c r="H848" s="96"/>
      <c r="I848" s="97">
        <f t="shared" ref="I848:L848" si="223">SUM(I834:I847)</f>
        <v>0</v>
      </c>
      <c r="J848" s="98">
        <f t="shared" si="223"/>
        <v>0</v>
      </c>
      <c r="K848" s="98">
        <f t="shared" si="223"/>
        <v>0</v>
      </c>
      <c r="L848" s="98">
        <f t="shared" si="223"/>
        <v>0</v>
      </c>
    </row>
    <row r="849" ht="15.75" customHeight="1">
      <c r="A849" s="8"/>
      <c r="B849" s="100"/>
      <c r="C849" s="100"/>
      <c r="D849" s="100"/>
      <c r="E849" s="100"/>
      <c r="F849" s="100"/>
      <c r="G849" s="100"/>
      <c r="H849" s="100"/>
      <c r="I849" s="101" t="s">
        <v>496</v>
      </c>
      <c r="J849" s="100"/>
      <c r="K849" s="100"/>
      <c r="L849" s="101" t="s">
        <v>497</v>
      </c>
    </row>
    <row r="850" ht="15.75" customHeight="1">
      <c r="A850" s="8"/>
      <c r="B850" s="100"/>
      <c r="C850" s="100"/>
      <c r="D850" s="100"/>
      <c r="E850" s="100"/>
      <c r="F850" s="100"/>
      <c r="G850" s="100"/>
      <c r="H850" s="100"/>
      <c r="I850" s="104">
        <f>G846*A832</f>
        <v>0</v>
      </c>
      <c r="J850" s="100"/>
      <c r="K850" s="100"/>
      <c r="L850" s="104"/>
    </row>
    <row r="851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</row>
    <row r="852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</row>
    <row r="853" ht="15.75" customHeight="1">
      <c r="A853" s="78" t="s">
        <v>478</v>
      </c>
      <c r="B853" s="79" t="s">
        <v>479</v>
      </c>
      <c r="C853" s="75"/>
      <c r="D853" s="76"/>
      <c r="E853" s="80" t="s">
        <v>480</v>
      </c>
      <c r="F853" s="75"/>
      <c r="G853" s="76"/>
      <c r="H853" s="79" t="s">
        <v>481</v>
      </c>
      <c r="I853" s="75"/>
      <c r="J853" s="75"/>
      <c r="K853" s="75"/>
      <c r="L853" s="76"/>
    </row>
    <row r="854" ht="15.75" customHeight="1">
      <c r="A854" s="177">
        <v>4.0</v>
      </c>
      <c r="B854" s="82" t="s">
        <v>482</v>
      </c>
      <c r="C854" s="82" t="s">
        <v>483</v>
      </c>
      <c r="D854" s="82" t="s">
        <v>484</v>
      </c>
      <c r="E854" s="82" t="s">
        <v>485</v>
      </c>
      <c r="F854" s="82" t="s">
        <v>484</v>
      </c>
      <c r="G854" s="82" t="s">
        <v>524</v>
      </c>
      <c r="H854" s="82" t="s">
        <v>486</v>
      </c>
      <c r="I854" s="82" t="s">
        <v>487</v>
      </c>
      <c r="J854" s="147" t="s">
        <v>488</v>
      </c>
      <c r="K854" s="85" t="s">
        <v>489</v>
      </c>
      <c r="L854" s="85" t="s">
        <v>490</v>
      </c>
    </row>
    <row r="855" ht="15.75" customHeight="1">
      <c r="A855" s="86" t="s">
        <v>491</v>
      </c>
      <c r="B855" s="87"/>
      <c r="C855" s="87"/>
      <c r="D855" s="87"/>
      <c r="E855" s="87"/>
      <c r="F855" s="87"/>
      <c r="G855" s="87"/>
      <c r="H855" s="87"/>
      <c r="I855" s="87"/>
      <c r="J855" s="115"/>
      <c r="K855" s="87"/>
      <c r="L855" s="87"/>
    </row>
    <row r="856" ht="15.75" customHeight="1">
      <c r="A856" s="2"/>
      <c r="B856" s="89"/>
      <c r="C856" s="89"/>
      <c r="D856" s="18">
        <f t="shared" ref="D856:D869" si="224">C856*B856</f>
        <v>0</v>
      </c>
      <c r="E856" s="18">
        <f>B856*A854</f>
        <v>0</v>
      </c>
      <c r="F856" s="18">
        <f t="shared" ref="F856:F869" si="225">E856*C856</f>
        <v>0</v>
      </c>
      <c r="G856" s="140">
        <v>0.0</v>
      </c>
      <c r="H856" s="18"/>
      <c r="I856" s="89">
        <f t="shared" ref="I856:I869" si="226">H856*E856</f>
        <v>0</v>
      </c>
      <c r="J856" s="116"/>
      <c r="K856" s="3">
        <f t="shared" ref="K856:K869" si="227">J856*I856</f>
        <v>0</v>
      </c>
      <c r="L856" s="3"/>
    </row>
    <row r="857" ht="15.75" customHeight="1">
      <c r="A857" s="2"/>
      <c r="B857" s="89"/>
      <c r="C857" s="89"/>
      <c r="D857" s="18">
        <f t="shared" si="224"/>
        <v>0</v>
      </c>
      <c r="E857" s="18">
        <f>B857*A854</f>
        <v>0</v>
      </c>
      <c r="F857" s="18">
        <f t="shared" si="225"/>
        <v>0</v>
      </c>
      <c r="G857" s="87"/>
      <c r="H857" s="18"/>
      <c r="I857" s="89">
        <f t="shared" si="226"/>
        <v>0</v>
      </c>
      <c r="J857" s="116"/>
      <c r="K857" s="3">
        <f t="shared" si="227"/>
        <v>0</v>
      </c>
      <c r="L857" s="3"/>
    </row>
    <row r="858" ht="15.75" customHeight="1">
      <c r="A858" s="2"/>
      <c r="B858" s="18"/>
      <c r="C858" s="18"/>
      <c r="D858" s="18">
        <f t="shared" si="224"/>
        <v>0</v>
      </c>
      <c r="E858" s="18">
        <f>B858*A854</f>
        <v>0</v>
      </c>
      <c r="F858" s="18">
        <f t="shared" si="225"/>
        <v>0</v>
      </c>
      <c r="G858" s="148" t="s">
        <v>527</v>
      </c>
      <c r="H858" s="18"/>
      <c r="I858" s="89">
        <f t="shared" si="226"/>
        <v>0</v>
      </c>
      <c r="J858" s="116"/>
      <c r="K858" s="3">
        <f t="shared" si="227"/>
        <v>0</v>
      </c>
      <c r="L858" s="3"/>
    </row>
    <row r="859" ht="15.75" customHeight="1">
      <c r="A859" s="2"/>
      <c r="B859" s="18"/>
      <c r="C859" s="18"/>
      <c r="D859" s="18">
        <f t="shared" si="224"/>
        <v>0</v>
      </c>
      <c r="E859" s="18">
        <f>B859*A854</f>
        <v>0</v>
      </c>
      <c r="F859" s="18">
        <f t="shared" si="225"/>
        <v>0</v>
      </c>
      <c r="G859" s="142"/>
      <c r="H859" s="18"/>
      <c r="I859" s="89">
        <f t="shared" si="226"/>
        <v>0</v>
      </c>
      <c r="J859" s="116"/>
      <c r="K859" s="3">
        <f t="shared" si="227"/>
        <v>0</v>
      </c>
      <c r="L859" s="3"/>
    </row>
    <row r="860" ht="15.75" customHeight="1">
      <c r="A860" s="2"/>
      <c r="B860" s="18"/>
      <c r="C860" s="18"/>
      <c r="D860" s="18">
        <f t="shared" si="224"/>
        <v>0</v>
      </c>
      <c r="E860" s="18">
        <f>B860*A854</f>
        <v>0</v>
      </c>
      <c r="F860" s="18">
        <f t="shared" si="225"/>
        <v>0</v>
      </c>
      <c r="G860" s="142"/>
      <c r="H860" s="18"/>
      <c r="I860" s="89">
        <f t="shared" si="226"/>
        <v>0</v>
      </c>
      <c r="J860" s="116"/>
      <c r="K860" s="3">
        <f t="shared" si="227"/>
        <v>0</v>
      </c>
      <c r="L860" s="3"/>
    </row>
    <row r="861" ht="15.75" customHeight="1">
      <c r="A861" s="2"/>
      <c r="B861" s="18"/>
      <c r="C861" s="18"/>
      <c r="D861" s="18">
        <f t="shared" si="224"/>
        <v>0</v>
      </c>
      <c r="E861" s="18">
        <f>B861*A854</f>
        <v>0</v>
      </c>
      <c r="F861" s="18">
        <f t="shared" si="225"/>
        <v>0</v>
      </c>
      <c r="G861" s="87"/>
      <c r="H861" s="18"/>
      <c r="I861" s="89">
        <f t="shared" si="226"/>
        <v>0</v>
      </c>
      <c r="J861" s="116"/>
      <c r="K861" s="3">
        <f t="shared" si="227"/>
        <v>0</v>
      </c>
      <c r="L861" s="3"/>
    </row>
    <row r="862" ht="15.75" customHeight="1">
      <c r="A862" s="2"/>
      <c r="B862" s="18"/>
      <c r="C862" s="18"/>
      <c r="D862" s="18">
        <f t="shared" si="224"/>
        <v>0</v>
      </c>
      <c r="E862" s="18">
        <f>B862*A854</f>
        <v>0</v>
      </c>
      <c r="F862" s="18">
        <f t="shared" si="225"/>
        <v>0</v>
      </c>
      <c r="G862" s="59"/>
      <c r="H862" s="18"/>
      <c r="I862" s="89">
        <f t="shared" si="226"/>
        <v>0</v>
      </c>
      <c r="J862" s="116"/>
      <c r="K862" s="3">
        <f t="shared" si="227"/>
        <v>0</v>
      </c>
      <c r="L862" s="3"/>
    </row>
    <row r="863" ht="15.75" customHeight="1">
      <c r="A863" s="2"/>
      <c r="B863" s="89"/>
      <c r="C863" s="89"/>
      <c r="D863" s="18">
        <f t="shared" si="224"/>
        <v>0</v>
      </c>
      <c r="E863" s="18">
        <f>B863*A854</f>
        <v>0</v>
      </c>
      <c r="F863" s="18">
        <f t="shared" si="225"/>
        <v>0</v>
      </c>
      <c r="G863" s="148" t="s">
        <v>528</v>
      </c>
      <c r="H863" s="18"/>
      <c r="I863" s="89">
        <f t="shared" si="226"/>
        <v>0</v>
      </c>
      <c r="J863" s="116"/>
      <c r="K863" s="3">
        <f t="shared" si="227"/>
        <v>0</v>
      </c>
      <c r="L863" s="3"/>
    </row>
    <row r="864" ht="15.75" customHeight="1">
      <c r="A864" s="2"/>
      <c r="B864" s="89"/>
      <c r="C864" s="89"/>
      <c r="D864" s="18">
        <f t="shared" si="224"/>
        <v>0</v>
      </c>
      <c r="E864" s="18">
        <f>B864*A854</f>
        <v>0</v>
      </c>
      <c r="F864" s="18">
        <f t="shared" si="225"/>
        <v>0</v>
      </c>
      <c r="G864" s="142"/>
      <c r="H864" s="18"/>
      <c r="I864" s="89">
        <f t="shared" si="226"/>
        <v>0</v>
      </c>
      <c r="J864" s="116"/>
      <c r="K864" s="3">
        <f t="shared" si="227"/>
        <v>0</v>
      </c>
      <c r="L864" s="3"/>
    </row>
    <row r="865" ht="15.75" customHeight="1">
      <c r="A865" s="1"/>
      <c r="B865" s="89"/>
      <c r="C865" s="89"/>
      <c r="D865" s="18">
        <f t="shared" si="224"/>
        <v>0</v>
      </c>
      <c r="E865" s="18">
        <f>B865*A854</f>
        <v>0</v>
      </c>
      <c r="F865" s="18">
        <f t="shared" si="225"/>
        <v>0</v>
      </c>
      <c r="G865" s="142"/>
      <c r="H865" s="18"/>
      <c r="I865" s="89">
        <f t="shared" si="226"/>
        <v>0</v>
      </c>
      <c r="J865" s="116"/>
      <c r="K865" s="3">
        <f t="shared" si="227"/>
        <v>0</v>
      </c>
      <c r="L865" s="3"/>
    </row>
    <row r="866" ht="15.75" customHeight="1">
      <c r="A866" s="1"/>
      <c r="B866" s="89"/>
      <c r="C866" s="89"/>
      <c r="D866" s="18">
        <f t="shared" si="224"/>
        <v>0</v>
      </c>
      <c r="E866" s="18">
        <f>B866*A854</f>
        <v>0</v>
      </c>
      <c r="F866" s="18">
        <f t="shared" si="225"/>
        <v>0</v>
      </c>
      <c r="G866" s="142"/>
      <c r="H866" s="18"/>
      <c r="I866" s="89">
        <f t="shared" si="226"/>
        <v>0</v>
      </c>
      <c r="J866" s="116"/>
      <c r="K866" s="3">
        <f t="shared" si="227"/>
        <v>0</v>
      </c>
      <c r="L866" s="3"/>
    </row>
    <row r="867" ht="15.75" customHeight="1">
      <c r="A867" s="31"/>
      <c r="B867" s="89"/>
      <c r="C867" s="89"/>
      <c r="D867" s="95">
        <f t="shared" si="224"/>
        <v>0</v>
      </c>
      <c r="E867" s="95">
        <f>B867*A854</f>
        <v>0</v>
      </c>
      <c r="F867" s="18">
        <f t="shared" si="225"/>
        <v>0</v>
      </c>
      <c r="G867" s="87"/>
      <c r="H867" s="18"/>
      <c r="I867" s="89">
        <f t="shared" si="226"/>
        <v>0</v>
      </c>
      <c r="J867" s="118"/>
      <c r="K867" s="3">
        <f t="shared" si="227"/>
        <v>0</v>
      </c>
      <c r="L867" s="3"/>
    </row>
    <row r="868" ht="15.75" customHeight="1">
      <c r="A868" s="31"/>
      <c r="B868" s="89"/>
      <c r="C868" s="89"/>
      <c r="D868" s="18">
        <f t="shared" si="224"/>
        <v>0</v>
      </c>
      <c r="E868" s="18">
        <f>B868*A854</f>
        <v>0</v>
      </c>
      <c r="F868" s="18">
        <f t="shared" si="225"/>
        <v>0</v>
      </c>
      <c r="G868" s="143">
        <f>F870/A854</f>
        <v>0</v>
      </c>
      <c r="H868" s="18"/>
      <c r="I868" s="89">
        <f t="shared" si="226"/>
        <v>0</v>
      </c>
      <c r="J868" s="3"/>
      <c r="K868" s="3">
        <f t="shared" si="227"/>
        <v>0</v>
      </c>
      <c r="L868" s="3"/>
    </row>
    <row r="869" ht="15.75" customHeight="1">
      <c r="A869" s="31"/>
      <c r="B869" s="89"/>
      <c r="C869" s="89"/>
      <c r="D869" s="18">
        <f t="shared" si="224"/>
        <v>0</v>
      </c>
      <c r="E869" s="18">
        <f>B869*A854</f>
        <v>0</v>
      </c>
      <c r="F869" s="18">
        <f t="shared" si="225"/>
        <v>0</v>
      </c>
      <c r="G869" s="142"/>
      <c r="H869" s="18"/>
      <c r="I869" s="89">
        <f t="shared" si="226"/>
        <v>0</v>
      </c>
      <c r="J869" s="3"/>
      <c r="K869" s="3">
        <f t="shared" si="227"/>
        <v>0</v>
      </c>
      <c r="L869" s="3"/>
    </row>
    <row r="870" ht="15.75" customHeight="1">
      <c r="A870" s="4" t="s">
        <v>495</v>
      </c>
      <c r="B870" s="97">
        <f>SUM(B856:B869)</f>
        <v>0</v>
      </c>
      <c r="C870" s="96"/>
      <c r="D870" s="97">
        <f t="shared" ref="D870:F870" si="228">SUM(D856:D869)</f>
        <v>0</v>
      </c>
      <c r="E870" s="97">
        <f t="shared" si="228"/>
        <v>0</v>
      </c>
      <c r="F870" s="97">
        <f t="shared" si="228"/>
        <v>0</v>
      </c>
      <c r="G870" s="87"/>
      <c r="H870" s="96"/>
      <c r="I870" s="97">
        <f t="shared" ref="I870:L870" si="229">SUM(I856:I869)</f>
        <v>0</v>
      </c>
      <c r="J870" s="98">
        <f t="shared" si="229"/>
        <v>0</v>
      </c>
      <c r="K870" s="98">
        <f t="shared" si="229"/>
        <v>0</v>
      </c>
      <c r="L870" s="98">
        <f t="shared" si="229"/>
        <v>0</v>
      </c>
    </row>
    <row r="871" ht="15.75" customHeight="1">
      <c r="A871" s="8"/>
      <c r="B871" s="100"/>
      <c r="C871" s="100"/>
      <c r="D871" s="100"/>
      <c r="E871" s="100"/>
      <c r="F871" s="100"/>
      <c r="G871" s="100"/>
      <c r="H871" s="100"/>
      <c r="I871" s="101" t="s">
        <v>496</v>
      </c>
      <c r="J871" s="100"/>
      <c r="K871" s="100"/>
      <c r="L871" s="101" t="s">
        <v>497</v>
      </c>
    </row>
    <row r="872" ht="15.75" customHeight="1">
      <c r="A872" s="8"/>
      <c r="B872" s="100"/>
      <c r="C872" s="100"/>
      <c r="D872" s="100"/>
      <c r="E872" s="100"/>
      <c r="F872" s="100"/>
      <c r="G872" s="100"/>
      <c r="H872" s="100"/>
      <c r="I872" s="104">
        <f>G868*A854</f>
        <v>0</v>
      </c>
      <c r="J872" s="100"/>
      <c r="K872" s="100"/>
      <c r="L872" s="104"/>
    </row>
    <row r="873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</row>
    <row r="874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</row>
    <row r="875" ht="15.75" customHeight="1">
      <c r="A875" s="66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6"/>
    </row>
    <row r="876" ht="15.75" customHeight="1">
      <c r="A876" s="78" t="s">
        <v>478</v>
      </c>
      <c r="B876" s="79" t="s">
        <v>479</v>
      </c>
      <c r="C876" s="75"/>
      <c r="D876" s="76"/>
      <c r="E876" s="80" t="s">
        <v>480</v>
      </c>
      <c r="F876" s="75"/>
      <c r="G876" s="76"/>
      <c r="H876" s="79" t="s">
        <v>481</v>
      </c>
      <c r="I876" s="75"/>
      <c r="J876" s="75"/>
      <c r="K876" s="75"/>
      <c r="L876" s="76"/>
    </row>
    <row r="877" ht="15.75" customHeight="1">
      <c r="A877" s="177">
        <v>4.0</v>
      </c>
      <c r="B877" s="82" t="s">
        <v>482</v>
      </c>
      <c r="C877" s="82" t="s">
        <v>483</v>
      </c>
      <c r="D877" s="82" t="s">
        <v>484</v>
      </c>
      <c r="E877" s="82" t="s">
        <v>485</v>
      </c>
      <c r="F877" s="82" t="s">
        <v>484</v>
      </c>
      <c r="G877" s="82" t="s">
        <v>524</v>
      </c>
      <c r="H877" s="82" t="s">
        <v>486</v>
      </c>
      <c r="I877" s="82" t="s">
        <v>487</v>
      </c>
      <c r="J877" s="147" t="s">
        <v>488</v>
      </c>
      <c r="K877" s="85" t="s">
        <v>489</v>
      </c>
      <c r="L877" s="85" t="s">
        <v>490</v>
      </c>
    </row>
    <row r="878" ht="15.75" customHeight="1">
      <c r="A878" s="86" t="s">
        <v>491</v>
      </c>
      <c r="B878" s="87"/>
      <c r="C878" s="87"/>
      <c r="D878" s="87"/>
      <c r="E878" s="87"/>
      <c r="F878" s="87"/>
      <c r="G878" s="87"/>
      <c r="H878" s="87"/>
      <c r="I878" s="87"/>
      <c r="J878" s="115"/>
      <c r="K878" s="87"/>
      <c r="L878" s="87"/>
    </row>
    <row r="879" ht="15.75" customHeight="1">
      <c r="A879" s="2"/>
      <c r="B879" s="89"/>
      <c r="C879" s="89"/>
      <c r="D879" s="18">
        <f t="shared" ref="D879:D892" si="230">C879*B879</f>
        <v>0</v>
      </c>
      <c r="E879" s="18">
        <f>B879*A877</f>
        <v>0</v>
      </c>
      <c r="F879" s="18">
        <f t="shared" ref="F879:F892" si="231">E879*C879</f>
        <v>0</v>
      </c>
      <c r="G879" s="140">
        <v>0.0</v>
      </c>
      <c r="H879" s="18"/>
      <c r="I879" s="89">
        <f t="shared" ref="I879:I892" si="232">H879*E879</f>
        <v>0</v>
      </c>
      <c r="J879" s="116"/>
      <c r="K879" s="3">
        <f t="shared" ref="K879:K892" si="233">J879*I879</f>
        <v>0</v>
      </c>
      <c r="L879" s="3"/>
    </row>
    <row r="880" ht="15.75" customHeight="1">
      <c r="A880" s="2"/>
      <c r="B880" s="89"/>
      <c r="C880" s="89"/>
      <c r="D880" s="18">
        <f t="shared" si="230"/>
        <v>0</v>
      </c>
      <c r="E880" s="18">
        <f>B880*A877</f>
        <v>0</v>
      </c>
      <c r="F880" s="18">
        <f t="shared" si="231"/>
        <v>0</v>
      </c>
      <c r="G880" s="87"/>
      <c r="H880" s="18"/>
      <c r="I880" s="89">
        <f t="shared" si="232"/>
        <v>0</v>
      </c>
      <c r="J880" s="116"/>
      <c r="K880" s="3">
        <f t="shared" si="233"/>
        <v>0</v>
      </c>
      <c r="L880" s="3"/>
    </row>
    <row r="881" ht="15.75" customHeight="1">
      <c r="A881" s="2"/>
      <c r="B881" s="18"/>
      <c r="C881" s="18"/>
      <c r="D881" s="18">
        <f t="shared" si="230"/>
        <v>0</v>
      </c>
      <c r="E881" s="18">
        <f>B881*A877</f>
        <v>0</v>
      </c>
      <c r="F881" s="18">
        <f t="shared" si="231"/>
        <v>0</v>
      </c>
      <c r="G881" s="148" t="s">
        <v>527</v>
      </c>
      <c r="H881" s="18"/>
      <c r="I881" s="89">
        <f t="shared" si="232"/>
        <v>0</v>
      </c>
      <c r="J881" s="116"/>
      <c r="K881" s="3">
        <f t="shared" si="233"/>
        <v>0</v>
      </c>
      <c r="L881" s="3"/>
    </row>
    <row r="882" ht="15.75" customHeight="1">
      <c r="A882" s="2"/>
      <c r="B882" s="18"/>
      <c r="C882" s="18"/>
      <c r="D882" s="18">
        <f t="shared" si="230"/>
        <v>0</v>
      </c>
      <c r="E882" s="18">
        <f>B882*A877</f>
        <v>0</v>
      </c>
      <c r="F882" s="18">
        <f t="shared" si="231"/>
        <v>0</v>
      </c>
      <c r="G882" s="142"/>
      <c r="H882" s="18"/>
      <c r="I882" s="89">
        <f t="shared" si="232"/>
        <v>0</v>
      </c>
      <c r="J882" s="116"/>
      <c r="K882" s="3">
        <f t="shared" si="233"/>
        <v>0</v>
      </c>
      <c r="L882" s="3"/>
    </row>
    <row r="883" ht="15.75" customHeight="1">
      <c r="A883" s="2"/>
      <c r="B883" s="18"/>
      <c r="C883" s="18"/>
      <c r="D883" s="18">
        <f t="shared" si="230"/>
        <v>0</v>
      </c>
      <c r="E883" s="18">
        <f>B883*A877</f>
        <v>0</v>
      </c>
      <c r="F883" s="18">
        <f t="shared" si="231"/>
        <v>0</v>
      </c>
      <c r="G883" s="142"/>
      <c r="H883" s="18"/>
      <c r="I883" s="89">
        <f t="shared" si="232"/>
        <v>0</v>
      </c>
      <c r="J883" s="116"/>
      <c r="K883" s="3">
        <f t="shared" si="233"/>
        <v>0</v>
      </c>
      <c r="L883" s="3"/>
    </row>
    <row r="884" ht="15.75" customHeight="1">
      <c r="A884" s="2"/>
      <c r="B884" s="18"/>
      <c r="C884" s="18"/>
      <c r="D884" s="18">
        <f t="shared" si="230"/>
        <v>0</v>
      </c>
      <c r="E884" s="18">
        <f>B884*A877</f>
        <v>0</v>
      </c>
      <c r="F884" s="18">
        <f t="shared" si="231"/>
        <v>0</v>
      </c>
      <c r="G884" s="87"/>
      <c r="H884" s="18"/>
      <c r="I884" s="89">
        <f t="shared" si="232"/>
        <v>0</v>
      </c>
      <c r="J884" s="116"/>
      <c r="K884" s="3">
        <f t="shared" si="233"/>
        <v>0</v>
      </c>
      <c r="L884" s="3"/>
    </row>
    <row r="885" ht="15.75" customHeight="1">
      <c r="A885" s="2"/>
      <c r="B885" s="18"/>
      <c r="C885" s="18"/>
      <c r="D885" s="18">
        <f t="shared" si="230"/>
        <v>0</v>
      </c>
      <c r="E885" s="18">
        <f>B885*A877</f>
        <v>0</v>
      </c>
      <c r="F885" s="18">
        <f t="shared" si="231"/>
        <v>0</v>
      </c>
      <c r="G885" s="59"/>
      <c r="H885" s="18"/>
      <c r="I885" s="89">
        <f t="shared" si="232"/>
        <v>0</v>
      </c>
      <c r="J885" s="116"/>
      <c r="K885" s="3">
        <f t="shared" si="233"/>
        <v>0</v>
      </c>
      <c r="L885" s="3"/>
    </row>
    <row r="886" ht="15.75" customHeight="1">
      <c r="A886" s="2"/>
      <c r="B886" s="89"/>
      <c r="C886" s="89"/>
      <c r="D886" s="18">
        <f t="shared" si="230"/>
        <v>0</v>
      </c>
      <c r="E886" s="18">
        <f>B886*A877</f>
        <v>0</v>
      </c>
      <c r="F886" s="18">
        <f t="shared" si="231"/>
        <v>0</v>
      </c>
      <c r="G886" s="148" t="s">
        <v>528</v>
      </c>
      <c r="H886" s="18"/>
      <c r="I886" s="89">
        <f t="shared" si="232"/>
        <v>0</v>
      </c>
      <c r="J886" s="116"/>
      <c r="K886" s="3">
        <f t="shared" si="233"/>
        <v>0</v>
      </c>
      <c r="L886" s="3"/>
    </row>
    <row r="887" ht="15.75" customHeight="1">
      <c r="A887" s="2"/>
      <c r="B887" s="89"/>
      <c r="C887" s="89"/>
      <c r="D887" s="18">
        <f t="shared" si="230"/>
        <v>0</v>
      </c>
      <c r="E887" s="18">
        <f>B887*A877</f>
        <v>0</v>
      </c>
      <c r="F887" s="18">
        <f t="shared" si="231"/>
        <v>0</v>
      </c>
      <c r="G887" s="142"/>
      <c r="H887" s="18"/>
      <c r="I887" s="89">
        <f t="shared" si="232"/>
        <v>0</v>
      </c>
      <c r="J887" s="116"/>
      <c r="K887" s="3">
        <f t="shared" si="233"/>
        <v>0</v>
      </c>
      <c r="L887" s="3"/>
    </row>
    <row r="888" ht="15.75" customHeight="1">
      <c r="A888" s="1"/>
      <c r="B888" s="89"/>
      <c r="C888" s="89"/>
      <c r="D888" s="18">
        <f t="shared" si="230"/>
        <v>0</v>
      </c>
      <c r="E888" s="18">
        <f>B888*A877</f>
        <v>0</v>
      </c>
      <c r="F888" s="18">
        <f t="shared" si="231"/>
        <v>0</v>
      </c>
      <c r="G888" s="142"/>
      <c r="H888" s="18"/>
      <c r="I888" s="89">
        <f t="shared" si="232"/>
        <v>0</v>
      </c>
      <c r="J888" s="116"/>
      <c r="K888" s="3">
        <f t="shared" si="233"/>
        <v>0</v>
      </c>
      <c r="L888" s="3"/>
    </row>
    <row r="889" ht="15.75" customHeight="1">
      <c r="A889" s="1"/>
      <c r="B889" s="89"/>
      <c r="C889" s="89"/>
      <c r="D889" s="18">
        <f t="shared" si="230"/>
        <v>0</v>
      </c>
      <c r="E889" s="18">
        <f>B889*A877</f>
        <v>0</v>
      </c>
      <c r="F889" s="18">
        <f t="shared" si="231"/>
        <v>0</v>
      </c>
      <c r="G889" s="142"/>
      <c r="H889" s="18"/>
      <c r="I889" s="89">
        <f t="shared" si="232"/>
        <v>0</v>
      </c>
      <c r="J889" s="116"/>
      <c r="K889" s="3">
        <f t="shared" si="233"/>
        <v>0</v>
      </c>
      <c r="L889" s="3"/>
    </row>
    <row r="890" ht="15.75" customHeight="1">
      <c r="A890" s="31"/>
      <c r="B890" s="89"/>
      <c r="C890" s="89"/>
      <c r="D890" s="95">
        <f t="shared" si="230"/>
        <v>0</v>
      </c>
      <c r="E890" s="95">
        <f>B890*A877</f>
        <v>0</v>
      </c>
      <c r="F890" s="18">
        <f t="shared" si="231"/>
        <v>0</v>
      </c>
      <c r="G890" s="87"/>
      <c r="H890" s="18"/>
      <c r="I890" s="89">
        <f t="shared" si="232"/>
        <v>0</v>
      </c>
      <c r="J890" s="118"/>
      <c r="K890" s="3">
        <f t="shared" si="233"/>
        <v>0</v>
      </c>
      <c r="L890" s="3"/>
    </row>
    <row r="891" ht="15.75" customHeight="1">
      <c r="A891" s="31"/>
      <c r="B891" s="89"/>
      <c r="C891" s="89"/>
      <c r="D891" s="18">
        <f t="shared" si="230"/>
        <v>0</v>
      </c>
      <c r="E891" s="18">
        <f>B891*A877</f>
        <v>0</v>
      </c>
      <c r="F891" s="18">
        <f t="shared" si="231"/>
        <v>0</v>
      </c>
      <c r="G891" s="143">
        <f>F893/A877</f>
        <v>0</v>
      </c>
      <c r="H891" s="18"/>
      <c r="I891" s="89">
        <f t="shared" si="232"/>
        <v>0</v>
      </c>
      <c r="J891" s="3"/>
      <c r="K891" s="3">
        <f t="shared" si="233"/>
        <v>0</v>
      </c>
      <c r="L891" s="3"/>
    </row>
    <row r="892" ht="15.75" customHeight="1">
      <c r="A892" s="31"/>
      <c r="B892" s="89"/>
      <c r="C892" s="89"/>
      <c r="D892" s="18">
        <f t="shared" si="230"/>
        <v>0</v>
      </c>
      <c r="E892" s="18">
        <f>B892*A877</f>
        <v>0</v>
      </c>
      <c r="F892" s="18">
        <f t="shared" si="231"/>
        <v>0</v>
      </c>
      <c r="G892" s="142"/>
      <c r="H892" s="18"/>
      <c r="I892" s="89">
        <f t="shared" si="232"/>
        <v>0</v>
      </c>
      <c r="J892" s="3"/>
      <c r="K892" s="3">
        <f t="shared" si="233"/>
        <v>0</v>
      </c>
      <c r="L892" s="3"/>
    </row>
    <row r="893" ht="15.75" customHeight="1">
      <c r="A893" s="4" t="s">
        <v>495</v>
      </c>
      <c r="B893" s="97">
        <f>SUM(B879:B892)</f>
        <v>0</v>
      </c>
      <c r="C893" s="96"/>
      <c r="D893" s="97">
        <f t="shared" ref="D893:F893" si="234">SUM(D879:D892)</f>
        <v>0</v>
      </c>
      <c r="E893" s="97">
        <f t="shared" si="234"/>
        <v>0</v>
      </c>
      <c r="F893" s="97">
        <f t="shared" si="234"/>
        <v>0</v>
      </c>
      <c r="G893" s="87"/>
      <c r="H893" s="96"/>
      <c r="I893" s="97">
        <f t="shared" ref="I893:L893" si="235">SUM(I879:I892)</f>
        <v>0</v>
      </c>
      <c r="J893" s="98">
        <f t="shared" si="235"/>
        <v>0</v>
      </c>
      <c r="K893" s="98">
        <f t="shared" si="235"/>
        <v>0</v>
      </c>
      <c r="L893" s="98">
        <f t="shared" si="235"/>
        <v>0</v>
      </c>
    </row>
    <row r="894" ht="15.75" customHeight="1">
      <c r="A894" s="8"/>
      <c r="B894" s="100"/>
      <c r="C894" s="100"/>
      <c r="D894" s="100"/>
      <c r="E894" s="100"/>
      <c r="F894" s="100"/>
      <c r="G894" s="100"/>
      <c r="H894" s="100"/>
      <c r="I894" s="101" t="s">
        <v>496</v>
      </c>
      <c r="J894" s="100"/>
      <c r="K894" s="100"/>
      <c r="L894" s="101" t="s">
        <v>497</v>
      </c>
    </row>
    <row r="895" ht="15.75" customHeight="1">
      <c r="A895" s="8"/>
      <c r="B895" s="100"/>
      <c r="C895" s="100"/>
      <c r="D895" s="100"/>
      <c r="E895" s="100"/>
      <c r="F895" s="100"/>
      <c r="G895" s="100"/>
      <c r="H895" s="100"/>
      <c r="I895" s="104">
        <f>G891*A877</f>
        <v>0</v>
      </c>
      <c r="J895" s="100"/>
      <c r="K895" s="100"/>
      <c r="L895" s="104"/>
    </row>
    <row r="896" ht="15.75" customHeight="1">
      <c r="A896" s="8"/>
      <c r="B896" s="100"/>
      <c r="C896" s="100"/>
      <c r="D896" s="100"/>
      <c r="E896" s="100"/>
      <c r="F896" s="100"/>
      <c r="G896" s="100"/>
      <c r="H896" s="100"/>
      <c r="I896" s="107"/>
      <c r="J896" s="100"/>
      <c r="K896" s="100"/>
      <c r="L896" s="107"/>
    </row>
    <row r="897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</row>
    <row r="898" ht="15.75" customHeight="1">
      <c r="A898" s="66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6"/>
    </row>
    <row r="899" ht="15.75" customHeight="1">
      <c r="A899" s="78" t="s">
        <v>478</v>
      </c>
      <c r="B899" s="79" t="s">
        <v>479</v>
      </c>
      <c r="C899" s="75"/>
      <c r="D899" s="76"/>
      <c r="E899" s="80" t="s">
        <v>480</v>
      </c>
      <c r="F899" s="75"/>
      <c r="G899" s="76"/>
      <c r="H899" s="79" t="s">
        <v>481</v>
      </c>
      <c r="I899" s="75"/>
      <c r="J899" s="75"/>
      <c r="K899" s="75"/>
      <c r="L899" s="76"/>
    </row>
    <row r="900" ht="15.75" customHeight="1">
      <c r="A900" s="177">
        <v>4.0</v>
      </c>
      <c r="B900" s="82" t="s">
        <v>482</v>
      </c>
      <c r="C900" s="82" t="s">
        <v>483</v>
      </c>
      <c r="D900" s="82" t="s">
        <v>484</v>
      </c>
      <c r="E900" s="82" t="s">
        <v>485</v>
      </c>
      <c r="F900" s="82" t="s">
        <v>484</v>
      </c>
      <c r="G900" s="82" t="s">
        <v>524</v>
      </c>
      <c r="H900" s="82" t="s">
        <v>486</v>
      </c>
      <c r="I900" s="82" t="s">
        <v>487</v>
      </c>
      <c r="J900" s="147" t="s">
        <v>488</v>
      </c>
      <c r="K900" s="85" t="s">
        <v>489</v>
      </c>
      <c r="L900" s="85" t="s">
        <v>490</v>
      </c>
    </row>
    <row r="901" ht="15.75" customHeight="1">
      <c r="A901" s="86" t="s">
        <v>491</v>
      </c>
      <c r="B901" s="87"/>
      <c r="C901" s="87"/>
      <c r="D901" s="87"/>
      <c r="E901" s="87"/>
      <c r="F901" s="87"/>
      <c r="G901" s="87"/>
      <c r="H901" s="87"/>
      <c r="I901" s="87"/>
      <c r="J901" s="115"/>
      <c r="K901" s="87"/>
      <c r="L901" s="87"/>
    </row>
    <row r="902" ht="15.75" customHeight="1">
      <c r="A902" s="2"/>
      <c r="B902" s="89"/>
      <c r="C902" s="89"/>
      <c r="D902" s="18">
        <f t="shared" ref="D902:D915" si="236">C902*B902</f>
        <v>0</v>
      </c>
      <c r="E902" s="18">
        <f>B902*A900</f>
        <v>0</v>
      </c>
      <c r="F902" s="18">
        <f t="shared" ref="F902:F915" si="237">E902*C902</f>
        <v>0</v>
      </c>
      <c r="G902" s="140">
        <v>0.0</v>
      </c>
      <c r="H902" s="18"/>
      <c r="I902" s="89">
        <f t="shared" ref="I902:I915" si="238">H902*E902</f>
        <v>0</v>
      </c>
      <c r="J902" s="116"/>
      <c r="K902" s="3">
        <f t="shared" ref="K902:K915" si="239">J902*I902</f>
        <v>0</v>
      </c>
      <c r="L902" s="3"/>
    </row>
    <row r="903" ht="15.75" customHeight="1">
      <c r="A903" s="2"/>
      <c r="B903" s="89"/>
      <c r="C903" s="89"/>
      <c r="D903" s="18">
        <f t="shared" si="236"/>
        <v>0</v>
      </c>
      <c r="E903" s="18">
        <f>B903*A900</f>
        <v>0</v>
      </c>
      <c r="F903" s="18">
        <f t="shared" si="237"/>
        <v>0</v>
      </c>
      <c r="G903" s="87"/>
      <c r="H903" s="18"/>
      <c r="I903" s="89">
        <f t="shared" si="238"/>
        <v>0</v>
      </c>
      <c r="J903" s="116"/>
      <c r="K903" s="3">
        <f t="shared" si="239"/>
        <v>0</v>
      </c>
      <c r="L903" s="3"/>
    </row>
    <row r="904" ht="15.75" customHeight="1">
      <c r="A904" s="2"/>
      <c r="B904" s="18"/>
      <c r="C904" s="18"/>
      <c r="D904" s="18">
        <f t="shared" si="236"/>
        <v>0</v>
      </c>
      <c r="E904" s="18">
        <f>B904*A900</f>
        <v>0</v>
      </c>
      <c r="F904" s="18">
        <f t="shared" si="237"/>
        <v>0</v>
      </c>
      <c r="G904" s="148" t="s">
        <v>527</v>
      </c>
      <c r="H904" s="18"/>
      <c r="I904" s="89">
        <f t="shared" si="238"/>
        <v>0</v>
      </c>
      <c r="J904" s="116"/>
      <c r="K904" s="3">
        <f t="shared" si="239"/>
        <v>0</v>
      </c>
      <c r="L904" s="3"/>
    </row>
    <row r="905" ht="15.75" customHeight="1">
      <c r="A905" s="2"/>
      <c r="B905" s="18"/>
      <c r="C905" s="18"/>
      <c r="D905" s="18">
        <f t="shared" si="236"/>
        <v>0</v>
      </c>
      <c r="E905" s="18">
        <f>B905*A900</f>
        <v>0</v>
      </c>
      <c r="F905" s="18">
        <f t="shared" si="237"/>
        <v>0</v>
      </c>
      <c r="G905" s="142"/>
      <c r="H905" s="18"/>
      <c r="I905" s="89">
        <f t="shared" si="238"/>
        <v>0</v>
      </c>
      <c r="J905" s="116"/>
      <c r="K905" s="3">
        <f t="shared" si="239"/>
        <v>0</v>
      </c>
      <c r="L905" s="3"/>
    </row>
    <row r="906" ht="15.75" customHeight="1">
      <c r="A906" s="2"/>
      <c r="B906" s="18"/>
      <c r="C906" s="18"/>
      <c r="D906" s="18">
        <f t="shared" si="236"/>
        <v>0</v>
      </c>
      <c r="E906" s="18">
        <f>B906*A900</f>
        <v>0</v>
      </c>
      <c r="F906" s="18">
        <f t="shared" si="237"/>
        <v>0</v>
      </c>
      <c r="G906" s="142"/>
      <c r="H906" s="18"/>
      <c r="I906" s="89">
        <f t="shared" si="238"/>
        <v>0</v>
      </c>
      <c r="J906" s="116"/>
      <c r="K906" s="3">
        <f t="shared" si="239"/>
        <v>0</v>
      </c>
      <c r="L906" s="3"/>
    </row>
    <row r="907" ht="15.75" customHeight="1">
      <c r="A907" s="2"/>
      <c r="B907" s="18"/>
      <c r="C907" s="18"/>
      <c r="D907" s="18">
        <f t="shared" si="236"/>
        <v>0</v>
      </c>
      <c r="E907" s="18">
        <f>B907*A900</f>
        <v>0</v>
      </c>
      <c r="F907" s="18">
        <f t="shared" si="237"/>
        <v>0</v>
      </c>
      <c r="G907" s="87"/>
      <c r="H907" s="18"/>
      <c r="I907" s="89">
        <f t="shared" si="238"/>
        <v>0</v>
      </c>
      <c r="J907" s="116"/>
      <c r="K907" s="3">
        <f t="shared" si="239"/>
        <v>0</v>
      </c>
      <c r="L907" s="3"/>
    </row>
    <row r="908" ht="15.75" customHeight="1">
      <c r="A908" s="2"/>
      <c r="B908" s="18"/>
      <c r="C908" s="18"/>
      <c r="D908" s="18">
        <f t="shared" si="236"/>
        <v>0</v>
      </c>
      <c r="E908" s="18">
        <f>B908*A900</f>
        <v>0</v>
      </c>
      <c r="F908" s="18">
        <f t="shared" si="237"/>
        <v>0</v>
      </c>
      <c r="G908" s="59"/>
      <c r="H908" s="18"/>
      <c r="I908" s="89">
        <f t="shared" si="238"/>
        <v>0</v>
      </c>
      <c r="J908" s="116"/>
      <c r="K908" s="3">
        <f t="shared" si="239"/>
        <v>0</v>
      </c>
      <c r="L908" s="3"/>
    </row>
    <row r="909" ht="15.75" customHeight="1">
      <c r="A909" s="2"/>
      <c r="B909" s="89"/>
      <c r="C909" s="89"/>
      <c r="D909" s="18">
        <f t="shared" si="236"/>
        <v>0</v>
      </c>
      <c r="E909" s="18">
        <f>B909*A900</f>
        <v>0</v>
      </c>
      <c r="F909" s="18">
        <f t="shared" si="237"/>
        <v>0</v>
      </c>
      <c r="G909" s="148" t="s">
        <v>528</v>
      </c>
      <c r="H909" s="18"/>
      <c r="I909" s="89">
        <f t="shared" si="238"/>
        <v>0</v>
      </c>
      <c r="J909" s="116"/>
      <c r="K909" s="3">
        <f t="shared" si="239"/>
        <v>0</v>
      </c>
      <c r="L909" s="3"/>
    </row>
    <row r="910" ht="15.75" customHeight="1">
      <c r="A910" s="2"/>
      <c r="B910" s="89"/>
      <c r="C910" s="89"/>
      <c r="D910" s="18">
        <f t="shared" si="236"/>
        <v>0</v>
      </c>
      <c r="E910" s="18">
        <f>B910*A900</f>
        <v>0</v>
      </c>
      <c r="F910" s="18">
        <f t="shared" si="237"/>
        <v>0</v>
      </c>
      <c r="G910" s="142"/>
      <c r="H910" s="18"/>
      <c r="I910" s="89">
        <f t="shared" si="238"/>
        <v>0</v>
      </c>
      <c r="J910" s="116"/>
      <c r="K910" s="3">
        <f t="shared" si="239"/>
        <v>0</v>
      </c>
      <c r="L910" s="3"/>
    </row>
    <row r="911" ht="15.75" customHeight="1">
      <c r="A911" s="1"/>
      <c r="B911" s="89"/>
      <c r="C911" s="89"/>
      <c r="D911" s="18">
        <f t="shared" si="236"/>
        <v>0</v>
      </c>
      <c r="E911" s="18">
        <f>B911*A900</f>
        <v>0</v>
      </c>
      <c r="F911" s="18">
        <f t="shared" si="237"/>
        <v>0</v>
      </c>
      <c r="G911" s="142"/>
      <c r="H911" s="18"/>
      <c r="I911" s="89">
        <f t="shared" si="238"/>
        <v>0</v>
      </c>
      <c r="J911" s="116"/>
      <c r="K911" s="3">
        <f t="shared" si="239"/>
        <v>0</v>
      </c>
      <c r="L911" s="3"/>
    </row>
    <row r="912" ht="15.75" customHeight="1">
      <c r="A912" s="1"/>
      <c r="B912" s="89"/>
      <c r="C912" s="89"/>
      <c r="D912" s="18">
        <f t="shared" si="236"/>
        <v>0</v>
      </c>
      <c r="E912" s="18">
        <f>B912*A900</f>
        <v>0</v>
      </c>
      <c r="F912" s="18">
        <f t="shared" si="237"/>
        <v>0</v>
      </c>
      <c r="G912" s="142"/>
      <c r="H912" s="18"/>
      <c r="I912" s="89">
        <f t="shared" si="238"/>
        <v>0</v>
      </c>
      <c r="J912" s="116"/>
      <c r="K912" s="3">
        <f t="shared" si="239"/>
        <v>0</v>
      </c>
      <c r="L912" s="3"/>
    </row>
    <row r="913" ht="15.75" customHeight="1">
      <c r="A913" s="31"/>
      <c r="B913" s="89"/>
      <c r="C913" s="89"/>
      <c r="D913" s="95">
        <f t="shared" si="236"/>
        <v>0</v>
      </c>
      <c r="E913" s="95">
        <f>B913*A900</f>
        <v>0</v>
      </c>
      <c r="F913" s="18">
        <f t="shared" si="237"/>
        <v>0</v>
      </c>
      <c r="G913" s="87"/>
      <c r="H913" s="18"/>
      <c r="I913" s="89">
        <f t="shared" si="238"/>
        <v>0</v>
      </c>
      <c r="J913" s="118"/>
      <c r="K913" s="3">
        <f t="shared" si="239"/>
        <v>0</v>
      </c>
      <c r="L913" s="3"/>
    </row>
    <row r="914" ht="15.75" customHeight="1">
      <c r="A914" s="31"/>
      <c r="B914" s="89"/>
      <c r="C914" s="89"/>
      <c r="D914" s="18">
        <f t="shared" si="236"/>
        <v>0</v>
      </c>
      <c r="E914" s="18">
        <f>B914*A900</f>
        <v>0</v>
      </c>
      <c r="F914" s="18">
        <f t="shared" si="237"/>
        <v>0</v>
      </c>
      <c r="G914" s="143">
        <f>F916/A900</f>
        <v>0</v>
      </c>
      <c r="H914" s="18"/>
      <c r="I914" s="89">
        <f t="shared" si="238"/>
        <v>0</v>
      </c>
      <c r="J914" s="3"/>
      <c r="K914" s="3">
        <f t="shared" si="239"/>
        <v>0</v>
      </c>
      <c r="L914" s="3"/>
    </row>
    <row r="915" ht="15.75" customHeight="1">
      <c r="A915" s="31"/>
      <c r="B915" s="89"/>
      <c r="C915" s="89"/>
      <c r="D915" s="18">
        <f t="shared" si="236"/>
        <v>0</v>
      </c>
      <c r="E915" s="18">
        <f>B915*A900</f>
        <v>0</v>
      </c>
      <c r="F915" s="18">
        <f t="shared" si="237"/>
        <v>0</v>
      </c>
      <c r="G915" s="142"/>
      <c r="H915" s="18"/>
      <c r="I915" s="89">
        <f t="shared" si="238"/>
        <v>0</v>
      </c>
      <c r="J915" s="3"/>
      <c r="K915" s="3">
        <f t="shared" si="239"/>
        <v>0</v>
      </c>
      <c r="L915" s="3"/>
    </row>
    <row r="916" ht="15.75" customHeight="1">
      <c r="A916" s="4" t="s">
        <v>495</v>
      </c>
      <c r="B916" s="97">
        <f>SUM(B902:B915)</f>
        <v>0</v>
      </c>
      <c r="C916" s="96"/>
      <c r="D916" s="97">
        <f t="shared" ref="D916:F916" si="240">SUM(D902:D915)</f>
        <v>0</v>
      </c>
      <c r="E916" s="97">
        <f t="shared" si="240"/>
        <v>0</v>
      </c>
      <c r="F916" s="97">
        <f t="shared" si="240"/>
        <v>0</v>
      </c>
      <c r="G916" s="87"/>
      <c r="H916" s="96"/>
      <c r="I916" s="97">
        <f t="shared" ref="I916:L916" si="241">SUM(I902:I915)</f>
        <v>0</v>
      </c>
      <c r="J916" s="98">
        <f t="shared" si="241"/>
        <v>0</v>
      </c>
      <c r="K916" s="98">
        <f t="shared" si="241"/>
        <v>0</v>
      </c>
      <c r="L916" s="98">
        <f t="shared" si="241"/>
        <v>0</v>
      </c>
    </row>
    <row r="917" ht="15.75" customHeight="1">
      <c r="A917" s="8"/>
      <c r="B917" s="100"/>
      <c r="C917" s="100"/>
      <c r="D917" s="100"/>
      <c r="E917" s="100"/>
      <c r="F917" s="100"/>
      <c r="G917" s="100"/>
      <c r="H917" s="100"/>
      <c r="I917" s="101" t="s">
        <v>496</v>
      </c>
      <c r="J917" s="100"/>
      <c r="K917" s="100"/>
      <c r="L917" s="101" t="s">
        <v>497</v>
      </c>
    </row>
    <row r="918" ht="15.75" customHeight="1">
      <c r="A918" s="8"/>
      <c r="B918" s="100"/>
      <c r="C918" s="100"/>
      <c r="D918" s="100"/>
      <c r="E918" s="100"/>
      <c r="F918" s="100"/>
      <c r="G918" s="100"/>
      <c r="H918" s="100"/>
      <c r="I918" s="104">
        <f>G914*A900</f>
        <v>0</v>
      </c>
      <c r="J918" s="100"/>
      <c r="K918" s="100"/>
      <c r="L918" s="104"/>
    </row>
    <row r="919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</row>
    <row r="920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</row>
    <row r="921" ht="15.75" customHeight="1">
      <c r="A921" s="66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6"/>
    </row>
    <row r="922" ht="15.75" customHeight="1">
      <c r="A922" s="78" t="s">
        <v>478</v>
      </c>
      <c r="B922" s="79" t="s">
        <v>479</v>
      </c>
      <c r="C922" s="75"/>
      <c r="D922" s="76"/>
      <c r="E922" s="80" t="s">
        <v>480</v>
      </c>
      <c r="F922" s="75"/>
      <c r="G922" s="76"/>
      <c r="H922" s="79" t="s">
        <v>481</v>
      </c>
      <c r="I922" s="75"/>
      <c r="J922" s="75"/>
      <c r="K922" s="75"/>
      <c r="L922" s="76"/>
    </row>
    <row r="923" ht="15.75" customHeight="1">
      <c r="A923" s="177">
        <v>4.0</v>
      </c>
      <c r="B923" s="82" t="s">
        <v>482</v>
      </c>
      <c r="C923" s="82" t="s">
        <v>483</v>
      </c>
      <c r="D923" s="82" t="s">
        <v>484</v>
      </c>
      <c r="E923" s="82" t="s">
        <v>485</v>
      </c>
      <c r="F923" s="82" t="s">
        <v>484</v>
      </c>
      <c r="G923" s="82" t="s">
        <v>524</v>
      </c>
      <c r="H923" s="82" t="s">
        <v>486</v>
      </c>
      <c r="I923" s="82" t="s">
        <v>487</v>
      </c>
      <c r="J923" s="147" t="s">
        <v>488</v>
      </c>
      <c r="K923" s="85" t="s">
        <v>489</v>
      </c>
      <c r="L923" s="85" t="s">
        <v>490</v>
      </c>
    </row>
    <row r="924" ht="15.75" customHeight="1">
      <c r="A924" s="86" t="s">
        <v>491</v>
      </c>
      <c r="B924" s="87"/>
      <c r="C924" s="87"/>
      <c r="D924" s="87"/>
      <c r="E924" s="87"/>
      <c r="F924" s="87"/>
      <c r="G924" s="87"/>
      <c r="H924" s="87"/>
      <c r="I924" s="87"/>
      <c r="J924" s="115"/>
      <c r="K924" s="87"/>
      <c r="L924" s="87"/>
    </row>
    <row r="925" ht="15.75" customHeight="1">
      <c r="A925" s="2"/>
      <c r="B925" s="89"/>
      <c r="C925" s="89"/>
      <c r="D925" s="18">
        <f t="shared" ref="D925:D938" si="242">C925*B925</f>
        <v>0</v>
      </c>
      <c r="E925" s="18">
        <f>B925*A923</f>
        <v>0</v>
      </c>
      <c r="F925" s="18">
        <f t="shared" ref="F925:F938" si="243">E925*C925</f>
        <v>0</v>
      </c>
      <c r="G925" s="140">
        <v>0.0</v>
      </c>
      <c r="H925" s="18"/>
      <c r="I925" s="89">
        <f t="shared" ref="I925:I938" si="244">H925*E925</f>
        <v>0</v>
      </c>
      <c r="J925" s="116"/>
      <c r="K925" s="3">
        <f t="shared" ref="K925:K938" si="245">J925*I925</f>
        <v>0</v>
      </c>
      <c r="L925" s="3"/>
    </row>
    <row r="926" ht="15.75" customHeight="1">
      <c r="A926" s="2"/>
      <c r="B926" s="89"/>
      <c r="C926" s="89"/>
      <c r="D926" s="18">
        <f t="shared" si="242"/>
        <v>0</v>
      </c>
      <c r="E926" s="18">
        <f>B926*A923</f>
        <v>0</v>
      </c>
      <c r="F926" s="18">
        <f t="shared" si="243"/>
        <v>0</v>
      </c>
      <c r="G926" s="87"/>
      <c r="H926" s="18"/>
      <c r="I926" s="89">
        <f t="shared" si="244"/>
        <v>0</v>
      </c>
      <c r="J926" s="116"/>
      <c r="K926" s="3">
        <f t="shared" si="245"/>
        <v>0</v>
      </c>
      <c r="L926" s="3"/>
    </row>
    <row r="927" ht="15.75" customHeight="1">
      <c r="A927" s="2"/>
      <c r="B927" s="18"/>
      <c r="C927" s="18"/>
      <c r="D927" s="18">
        <f t="shared" si="242"/>
        <v>0</v>
      </c>
      <c r="E927" s="18">
        <f>B927*A923</f>
        <v>0</v>
      </c>
      <c r="F927" s="18">
        <f t="shared" si="243"/>
        <v>0</v>
      </c>
      <c r="G927" s="148" t="s">
        <v>527</v>
      </c>
      <c r="H927" s="18"/>
      <c r="I927" s="89">
        <f t="shared" si="244"/>
        <v>0</v>
      </c>
      <c r="J927" s="116"/>
      <c r="K927" s="3">
        <f t="shared" si="245"/>
        <v>0</v>
      </c>
      <c r="L927" s="3"/>
    </row>
    <row r="928" ht="15.75" customHeight="1">
      <c r="A928" s="2"/>
      <c r="B928" s="18"/>
      <c r="C928" s="18"/>
      <c r="D928" s="18">
        <f t="shared" si="242"/>
        <v>0</v>
      </c>
      <c r="E928" s="18">
        <f>B928*A923</f>
        <v>0</v>
      </c>
      <c r="F928" s="18">
        <f t="shared" si="243"/>
        <v>0</v>
      </c>
      <c r="G928" s="142"/>
      <c r="H928" s="18"/>
      <c r="I928" s="89">
        <f t="shared" si="244"/>
        <v>0</v>
      </c>
      <c r="J928" s="116"/>
      <c r="K928" s="3">
        <f t="shared" si="245"/>
        <v>0</v>
      </c>
      <c r="L928" s="3"/>
    </row>
    <row r="929" ht="15.75" customHeight="1">
      <c r="A929" s="2"/>
      <c r="B929" s="18"/>
      <c r="C929" s="18"/>
      <c r="D929" s="18">
        <f t="shared" si="242"/>
        <v>0</v>
      </c>
      <c r="E929" s="18">
        <f>B929*A923</f>
        <v>0</v>
      </c>
      <c r="F929" s="18">
        <f t="shared" si="243"/>
        <v>0</v>
      </c>
      <c r="G929" s="142"/>
      <c r="H929" s="18"/>
      <c r="I929" s="89">
        <f t="shared" si="244"/>
        <v>0</v>
      </c>
      <c r="J929" s="116"/>
      <c r="K929" s="3">
        <f t="shared" si="245"/>
        <v>0</v>
      </c>
      <c r="L929" s="3"/>
    </row>
    <row r="930" ht="15.75" customHeight="1">
      <c r="A930" s="2"/>
      <c r="B930" s="18"/>
      <c r="C930" s="18"/>
      <c r="D930" s="18">
        <f t="shared" si="242"/>
        <v>0</v>
      </c>
      <c r="E930" s="18">
        <f>B930*A923</f>
        <v>0</v>
      </c>
      <c r="F930" s="18">
        <f t="shared" si="243"/>
        <v>0</v>
      </c>
      <c r="G930" s="87"/>
      <c r="H930" s="18"/>
      <c r="I930" s="89">
        <f t="shared" si="244"/>
        <v>0</v>
      </c>
      <c r="J930" s="116"/>
      <c r="K930" s="3">
        <f t="shared" si="245"/>
        <v>0</v>
      </c>
      <c r="L930" s="3"/>
    </row>
    <row r="931" ht="15.75" customHeight="1">
      <c r="A931" s="2"/>
      <c r="B931" s="18"/>
      <c r="C931" s="18"/>
      <c r="D931" s="18">
        <f t="shared" si="242"/>
        <v>0</v>
      </c>
      <c r="E931" s="18">
        <f>B931*A923</f>
        <v>0</v>
      </c>
      <c r="F931" s="18">
        <f t="shared" si="243"/>
        <v>0</v>
      </c>
      <c r="G931" s="59"/>
      <c r="H931" s="18"/>
      <c r="I931" s="89">
        <f t="shared" si="244"/>
        <v>0</v>
      </c>
      <c r="J931" s="116"/>
      <c r="K931" s="3">
        <f t="shared" si="245"/>
        <v>0</v>
      </c>
      <c r="L931" s="3"/>
    </row>
    <row r="932" ht="15.75" customHeight="1">
      <c r="A932" s="2"/>
      <c r="B932" s="89"/>
      <c r="C932" s="89"/>
      <c r="D932" s="18">
        <f t="shared" si="242"/>
        <v>0</v>
      </c>
      <c r="E932" s="18">
        <f>B932*A923</f>
        <v>0</v>
      </c>
      <c r="F932" s="18">
        <f t="shared" si="243"/>
        <v>0</v>
      </c>
      <c r="G932" s="148" t="s">
        <v>528</v>
      </c>
      <c r="H932" s="18"/>
      <c r="I932" s="89">
        <f t="shared" si="244"/>
        <v>0</v>
      </c>
      <c r="J932" s="116"/>
      <c r="K932" s="3">
        <f t="shared" si="245"/>
        <v>0</v>
      </c>
      <c r="L932" s="3"/>
    </row>
    <row r="933" ht="15.75" customHeight="1">
      <c r="A933" s="2"/>
      <c r="B933" s="89"/>
      <c r="C933" s="89"/>
      <c r="D933" s="18">
        <f t="shared" si="242"/>
        <v>0</v>
      </c>
      <c r="E933" s="18">
        <f>B933*A923</f>
        <v>0</v>
      </c>
      <c r="F933" s="18">
        <f t="shared" si="243"/>
        <v>0</v>
      </c>
      <c r="G933" s="142"/>
      <c r="H933" s="18"/>
      <c r="I933" s="89">
        <f t="shared" si="244"/>
        <v>0</v>
      </c>
      <c r="J933" s="116"/>
      <c r="K933" s="3">
        <f t="shared" si="245"/>
        <v>0</v>
      </c>
      <c r="L933" s="3"/>
    </row>
    <row r="934" ht="15.75" customHeight="1">
      <c r="A934" s="1"/>
      <c r="B934" s="89"/>
      <c r="C934" s="89"/>
      <c r="D934" s="18">
        <f t="shared" si="242"/>
        <v>0</v>
      </c>
      <c r="E934" s="18">
        <f>B934*A923</f>
        <v>0</v>
      </c>
      <c r="F934" s="18">
        <f t="shared" si="243"/>
        <v>0</v>
      </c>
      <c r="G934" s="142"/>
      <c r="H934" s="18"/>
      <c r="I934" s="89">
        <f t="shared" si="244"/>
        <v>0</v>
      </c>
      <c r="J934" s="116"/>
      <c r="K934" s="3">
        <f t="shared" si="245"/>
        <v>0</v>
      </c>
      <c r="L934" s="3"/>
    </row>
    <row r="935" ht="15.75" customHeight="1">
      <c r="A935" s="1"/>
      <c r="B935" s="89"/>
      <c r="C935" s="89"/>
      <c r="D935" s="18">
        <f t="shared" si="242"/>
        <v>0</v>
      </c>
      <c r="E935" s="18">
        <f>B935*A923</f>
        <v>0</v>
      </c>
      <c r="F935" s="18">
        <f t="shared" si="243"/>
        <v>0</v>
      </c>
      <c r="G935" s="142"/>
      <c r="H935" s="18"/>
      <c r="I935" s="89">
        <f t="shared" si="244"/>
        <v>0</v>
      </c>
      <c r="J935" s="116"/>
      <c r="K935" s="3">
        <f t="shared" si="245"/>
        <v>0</v>
      </c>
      <c r="L935" s="3"/>
    </row>
    <row r="936" ht="15.75" customHeight="1">
      <c r="A936" s="31"/>
      <c r="B936" s="89"/>
      <c r="C936" s="89"/>
      <c r="D936" s="95">
        <f t="shared" si="242"/>
        <v>0</v>
      </c>
      <c r="E936" s="95">
        <f>B936*A923</f>
        <v>0</v>
      </c>
      <c r="F936" s="18">
        <f t="shared" si="243"/>
        <v>0</v>
      </c>
      <c r="G936" s="87"/>
      <c r="H936" s="18"/>
      <c r="I936" s="89">
        <f t="shared" si="244"/>
        <v>0</v>
      </c>
      <c r="J936" s="118"/>
      <c r="K936" s="3">
        <f t="shared" si="245"/>
        <v>0</v>
      </c>
      <c r="L936" s="3"/>
    </row>
    <row r="937" ht="15.75" customHeight="1">
      <c r="A937" s="31"/>
      <c r="B937" s="89"/>
      <c r="C937" s="89"/>
      <c r="D937" s="18">
        <f t="shared" si="242"/>
        <v>0</v>
      </c>
      <c r="E937" s="18">
        <f>B937*A923</f>
        <v>0</v>
      </c>
      <c r="F937" s="18">
        <f t="shared" si="243"/>
        <v>0</v>
      </c>
      <c r="G937" s="143">
        <f>F939/A923</f>
        <v>0</v>
      </c>
      <c r="H937" s="18"/>
      <c r="I937" s="89">
        <f t="shared" si="244"/>
        <v>0</v>
      </c>
      <c r="J937" s="3"/>
      <c r="K937" s="3">
        <f t="shared" si="245"/>
        <v>0</v>
      </c>
      <c r="L937" s="3"/>
    </row>
    <row r="938" ht="15.75" customHeight="1">
      <c r="A938" s="31"/>
      <c r="B938" s="89"/>
      <c r="C938" s="89"/>
      <c r="D938" s="18">
        <f t="shared" si="242"/>
        <v>0</v>
      </c>
      <c r="E938" s="18">
        <f>B938*A923</f>
        <v>0</v>
      </c>
      <c r="F938" s="18">
        <f t="shared" si="243"/>
        <v>0</v>
      </c>
      <c r="G938" s="142"/>
      <c r="H938" s="18"/>
      <c r="I938" s="89">
        <f t="shared" si="244"/>
        <v>0</v>
      </c>
      <c r="J938" s="3"/>
      <c r="K938" s="3">
        <f t="shared" si="245"/>
        <v>0</v>
      </c>
      <c r="L938" s="3"/>
    </row>
    <row r="939" ht="15.75" customHeight="1">
      <c r="A939" s="4" t="s">
        <v>495</v>
      </c>
      <c r="B939" s="97">
        <f>SUM(B925:B938)</f>
        <v>0</v>
      </c>
      <c r="C939" s="96"/>
      <c r="D939" s="97">
        <f t="shared" ref="D939:F939" si="246">SUM(D925:D938)</f>
        <v>0</v>
      </c>
      <c r="E939" s="97">
        <f t="shared" si="246"/>
        <v>0</v>
      </c>
      <c r="F939" s="97">
        <f t="shared" si="246"/>
        <v>0</v>
      </c>
      <c r="G939" s="87"/>
      <c r="H939" s="96"/>
      <c r="I939" s="97">
        <f t="shared" ref="I939:L939" si="247">SUM(I925:I938)</f>
        <v>0</v>
      </c>
      <c r="J939" s="98">
        <f t="shared" si="247"/>
        <v>0</v>
      </c>
      <c r="K939" s="98">
        <f t="shared" si="247"/>
        <v>0</v>
      </c>
      <c r="L939" s="98">
        <f t="shared" si="247"/>
        <v>0</v>
      </c>
    </row>
    <row r="940" ht="15.75" customHeight="1">
      <c r="A940" s="8"/>
      <c r="B940" s="100"/>
      <c r="C940" s="100"/>
      <c r="D940" s="100"/>
      <c r="E940" s="100"/>
      <c r="F940" s="100"/>
      <c r="G940" s="100"/>
      <c r="H940" s="100"/>
      <c r="I940" s="101" t="s">
        <v>496</v>
      </c>
      <c r="J940" s="100"/>
      <c r="K940" s="100"/>
      <c r="L940" s="101" t="s">
        <v>497</v>
      </c>
    </row>
    <row r="941" ht="15.75" customHeight="1">
      <c r="A941" s="8"/>
      <c r="B941" s="100"/>
      <c r="C941" s="100"/>
      <c r="D941" s="100"/>
      <c r="E941" s="100"/>
      <c r="F941" s="100"/>
      <c r="G941" s="100"/>
      <c r="H941" s="100"/>
      <c r="I941" s="104">
        <f>G937*A923</f>
        <v>0</v>
      </c>
      <c r="J941" s="100"/>
      <c r="K941" s="100"/>
      <c r="L941" s="104"/>
    </row>
    <row r="942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</row>
    <row r="943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</row>
    <row r="944" ht="15.75" customHeight="1">
      <c r="A944" s="78" t="s">
        <v>478</v>
      </c>
      <c r="B944" s="79" t="s">
        <v>479</v>
      </c>
      <c r="C944" s="75"/>
      <c r="D944" s="76"/>
      <c r="E944" s="80" t="s">
        <v>480</v>
      </c>
      <c r="F944" s="75"/>
      <c r="G944" s="76"/>
      <c r="H944" s="79" t="s">
        <v>481</v>
      </c>
      <c r="I944" s="75"/>
      <c r="J944" s="75"/>
      <c r="K944" s="75"/>
      <c r="L944" s="76"/>
    </row>
    <row r="945" ht="15.75" customHeight="1">
      <c r="A945" s="177">
        <v>4.0</v>
      </c>
      <c r="B945" s="82" t="s">
        <v>482</v>
      </c>
      <c r="C945" s="82" t="s">
        <v>483</v>
      </c>
      <c r="D945" s="82" t="s">
        <v>484</v>
      </c>
      <c r="E945" s="82" t="s">
        <v>485</v>
      </c>
      <c r="F945" s="82" t="s">
        <v>484</v>
      </c>
      <c r="G945" s="82" t="s">
        <v>524</v>
      </c>
      <c r="H945" s="82" t="s">
        <v>486</v>
      </c>
      <c r="I945" s="82" t="s">
        <v>487</v>
      </c>
      <c r="J945" s="147" t="s">
        <v>488</v>
      </c>
      <c r="K945" s="85" t="s">
        <v>489</v>
      </c>
      <c r="L945" s="85" t="s">
        <v>490</v>
      </c>
    </row>
    <row r="946" ht="15.75" customHeight="1">
      <c r="A946" s="86" t="s">
        <v>491</v>
      </c>
      <c r="B946" s="87"/>
      <c r="C946" s="87"/>
      <c r="D946" s="87"/>
      <c r="E946" s="87"/>
      <c r="F946" s="87"/>
      <c r="G946" s="87"/>
      <c r="H946" s="87"/>
      <c r="I946" s="87"/>
      <c r="J946" s="115"/>
      <c r="K946" s="87"/>
      <c r="L946" s="87"/>
    </row>
    <row r="947" ht="15.75" customHeight="1">
      <c r="A947" s="2"/>
      <c r="B947" s="89"/>
      <c r="C947" s="89"/>
      <c r="D947" s="18">
        <f t="shared" ref="D947:D960" si="248">C947*B947</f>
        <v>0</v>
      </c>
      <c r="E947" s="18">
        <f>B947*A945</f>
        <v>0</v>
      </c>
      <c r="F947" s="18">
        <f t="shared" ref="F947:F960" si="249">E947*C947</f>
        <v>0</v>
      </c>
      <c r="G947" s="140">
        <v>0.0</v>
      </c>
      <c r="H947" s="18"/>
      <c r="I947" s="89">
        <f t="shared" ref="I947:I960" si="250">H947*E947</f>
        <v>0</v>
      </c>
      <c r="J947" s="116"/>
      <c r="K947" s="3">
        <f t="shared" ref="K947:K960" si="251">J947*I947</f>
        <v>0</v>
      </c>
      <c r="L947" s="3"/>
    </row>
    <row r="948" ht="15.75" customHeight="1">
      <c r="A948" s="2"/>
      <c r="B948" s="89"/>
      <c r="C948" s="89"/>
      <c r="D948" s="18">
        <f t="shared" si="248"/>
        <v>0</v>
      </c>
      <c r="E948" s="18">
        <f>B948*A945</f>
        <v>0</v>
      </c>
      <c r="F948" s="18">
        <f t="shared" si="249"/>
        <v>0</v>
      </c>
      <c r="G948" s="87"/>
      <c r="H948" s="18"/>
      <c r="I948" s="89">
        <f t="shared" si="250"/>
        <v>0</v>
      </c>
      <c r="J948" s="116"/>
      <c r="K948" s="3">
        <f t="shared" si="251"/>
        <v>0</v>
      </c>
      <c r="L948" s="3"/>
    </row>
    <row r="949" ht="15.75" customHeight="1">
      <c r="A949" s="2"/>
      <c r="B949" s="18"/>
      <c r="C949" s="18"/>
      <c r="D949" s="18">
        <f t="shared" si="248"/>
        <v>0</v>
      </c>
      <c r="E949" s="18">
        <f>B949*A945</f>
        <v>0</v>
      </c>
      <c r="F949" s="18">
        <f t="shared" si="249"/>
        <v>0</v>
      </c>
      <c r="G949" s="148" t="s">
        <v>527</v>
      </c>
      <c r="H949" s="18"/>
      <c r="I949" s="89">
        <f t="shared" si="250"/>
        <v>0</v>
      </c>
      <c r="J949" s="116"/>
      <c r="K949" s="3">
        <f t="shared" si="251"/>
        <v>0</v>
      </c>
      <c r="L949" s="3"/>
    </row>
    <row r="950" ht="15.75" customHeight="1">
      <c r="A950" s="2"/>
      <c r="B950" s="18"/>
      <c r="C950" s="18"/>
      <c r="D950" s="18">
        <f t="shared" si="248"/>
        <v>0</v>
      </c>
      <c r="E950" s="18">
        <f>B950*A945</f>
        <v>0</v>
      </c>
      <c r="F950" s="18">
        <f t="shared" si="249"/>
        <v>0</v>
      </c>
      <c r="G950" s="142"/>
      <c r="H950" s="18"/>
      <c r="I950" s="89">
        <f t="shared" si="250"/>
        <v>0</v>
      </c>
      <c r="J950" s="116"/>
      <c r="K950" s="3">
        <f t="shared" si="251"/>
        <v>0</v>
      </c>
      <c r="L950" s="3"/>
    </row>
    <row r="951" ht="15.75" customHeight="1">
      <c r="A951" s="2"/>
      <c r="B951" s="18"/>
      <c r="C951" s="18"/>
      <c r="D951" s="18">
        <f t="shared" si="248"/>
        <v>0</v>
      </c>
      <c r="E951" s="18">
        <f>B951*A945</f>
        <v>0</v>
      </c>
      <c r="F951" s="18">
        <f t="shared" si="249"/>
        <v>0</v>
      </c>
      <c r="G951" s="142"/>
      <c r="H951" s="18"/>
      <c r="I951" s="89">
        <f t="shared" si="250"/>
        <v>0</v>
      </c>
      <c r="J951" s="116"/>
      <c r="K951" s="3">
        <f t="shared" si="251"/>
        <v>0</v>
      </c>
      <c r="L951" s="3"/>
    </row>
    <row r="952" ht="15.75" customHeight="1">
      <c r="A952" s="2"/>
      <c r="B952" s="18"/>
      <c r="C952" s="18"/>
      <c r="D952" s="18">
        <f t="shared" si="248"/>
        <v>0</v>
      </c>
      <c r="E952" s="18">
        <f>B952*A945</f>
        <v>0</v>
      </c>
      <c r="F952" s="18">
        <f t="shared" si="249"/>
        <v>0</v>
      </c>
      <c r="G952" s="87"/>
      <c r="H952" s="18"/>
      <c r="I952" s="89">
        <f t="shared" si="250"/>
        <v>0</v>
      </c>
      <c r="J952" s="116"/>
      <c r="K952" s="3">
        <f t="shared" si="251"/>
        <v>0</v>
      </c>
      <c r="L952" s="3"/>
    </row>
    <row r="953" ht="15.75" customHeight="1">
      <c r="A953" s="2"/>
      <c r="B953" s="18"/>
      <c r="C953" s="18"/>
      <c r="D953" s="18">
        <f t="shared" si="248"/>
        <v>0</v>
      </c>
      <c r="E953" s="18">
        <f>B953*A945</f>
        <v>0</v>
      </c>
      <c r="F953" s="18">
        <f t="shared" si="249"/>
        <v>0</v>
      </c>
      <c r="G953" s="59"/>
      <c r="H953" s="18"/>
      <c r="I953" s="89">
        <f t="shared" si="250"/>
        <v>0</v>
      </c>
      <c r="J953" s="116"/>
      <c r="K953" s="3">
        <f t="shared" si="251"/>
        <v>0</v>
      </c>
      <c r="L953" s="3"/>
    </row>
    <row r="954" ht="15.75" customHeight="1">
      <c r="A954" s="2"/>
      <c r="B954" s="89"/>
      <c r="C954" s="89"/>
      <c r="D954" s="18">
        <f t="shared" si="248"/>
        <v>0</v>
      </c>
      <c r="E954" s="18">
        <f>B954*A945</f>
        <v>0</v>
      </c>
      <c r="F954" s="18">
        <f t="shared" si="249"/>
        <v>0</v>
      </c>
      <c r="G954" s="148" t="s">
        <v>528</v>
      </c>
      <c r="H954" s="18"/>
      <c r="I954" s="89">
        <f t="shared" si="250"/>
        <v>0</v>
      </c>
      <c r="J954" s="116"/>
      <c r="K954" s="3">
        <f t="shared" si="251"/>
        <v>0</v>
      </c>
      <c r="L954" s="3"/>
    </row>
    <row r="955" ht="15.75" customHeight="1">
      <c r="A955" s="2"/>
      <c r="B955" s="89"/>
      <c r="C955" s="89"/>
      <c r="D955" s="18">
        <f t="shared" si="248"/>
        <v>0</v>
      </c>
      <c r="E955" s="18">
        <f>B955*A945</f>
        <v>0</v>
      </c>
      <c r="F955" s="18">
        <f t="shared" si="249"/>
        <v>0</v>
      </c>
      <c r="G955" s="142"/>
      <c r="H955" s="18"/>
      <c r="I955" s="89">
        <f t="shared" si="250"/>
        <v>0</v>
      </c>
      <c r="J955" s="116"/>
      <c r="K955" s="3">
        <f t="shared" si="251"/>
        <v>0</v>
      </c>
      <c r="L955" s="3"/>
    </row>
    <row r="956" ht="15.75" customHeight="1">
      <c r="A956" s="1"/>
      <c r="B956" s="89"/>
      <c r="C956" s="89"/>
      <c r="D956" s="18">
        <f t="shared" si="248"/>
        <v>0</v>
      </c>
      <c r="E956" s="18">
        <f>B956*A945</f>
        <v>0</v>
      </c>
      <c r="F956" s="18">
        <f t="shared" si="249"/>
        <v>0</v>
      </c>
      <c r="G956" s="142"/>
      <c r="H956" s="18"/>
      <c r="I956" s="89">
        <f t="shared" si="250"/>
        <v>0</v>
      </c>
      <c r="J956" s="116"/>
      <c r="K956" s="3">
        <f t="shared" si="251"/>
        <v>0</v>
      </c>
      <c r="L956" s="3"/>
    </row>
    <row r="957" ht="15.75" customHeight="1">
      <c r="A957" s="1"/>
      <c r="B957" s="89"/>
      <c r="C957" s="89"/>
      <c r="D957" s="18">
        <f t="shared" si="248"/>
        <v>0</v>
      </c>
      <c r="E957" s="18">
        <f>B957*A945</f>
        <v>0</v>
      </c>
      <c r="F957" s="18">
        <f t="shared" si="249"/>
        <v>0</v>
      </c>
      <c r="G957" s="142"/>
      <c r="H957" s="18"/>
      <c r="I957" s="89">
        <f t="shared" si="250"/>
        <v>0</v>
      </c>
      <c r="J957" s="116"/>
      <c r="K957" s="3">
        <f t="shared" si="251"/>
        <v>0</v>
      </c>
      <c r="L957" s="3"/>
    </row>
    <row r="958" ht="15.75" customHeight="1">
      <c r="A958" s="31"/>
      <c r="B958" s="89"/>
      <c r="C958" s="89"/>
      <c r="D958" s="95">
        <f t="shared" si="248"/>
        <v>0</v>
      </c>
      <c r="E958" s="95">
        <f>B958*A945</f>
        <v>0</v>
      </c>
      <c r="F958" s="18">
        <f t="shared" si="249"/>
        <v>0</v>
      </c>
      <c r="G958" s="87"/>
      <c r="H958" s="18"/>
      <c r="I958" s="89">
        <f t="shared" si="250"/>
        <v>0</v>
      </c>
      <c r="J958" s="118"/>
      <c r="K958" s="3">
        <f t="shared" si="251"/>
        <v>0</v>
      </c>
      <c r="L958" s="3"/>
    </row>
    <row r="959" ht="15.75" customHeight="1">
      <c r="A959" s="31"/>
      <c r="B959" s="89"/>
      <c r="C959" s="89"/>
      <c r="D959" s="18">
        <f t="shared" si="248"/>
        <v>0</v>
      </c>
      <c r="E959" s="18">
        <f>B959*A945</f>
        <v>0</v>
      </c>
      <c r="F959" s="18">
        <f t="shared" si="249"/>
        <v>0</v>
      </c>
      <c r="G959" s="143">
        <f>F961/A945</f>
        <v>0</v>
      </c>
      <c r="H959" s="18"/>
      <c r="I959" s="89">
        <f t="shared" si="250"/>
        <v>0</v>
      </c>
      <c r="J959" s="3"/>
      <c r="K959" s="3">
        <f t="shared" si="251"/>
        <v>0</v>
      </c>
      <c r="L959" s="3"/>
    </row>
    <row r="960" ht="15.75" customHeight="1">
      <c r="A960" s="31"/>
      <c r="B960" s="89"/>
      <c r="C960" s="89"/>
      <c r="D960" s="18">
        <f t="shared" si="248"/>
        <v>0</v>
      </c>
      <c r="E960" s="18">
        <f>B960*A945</f>
        <v>0</v>
      </c>
      <c r="F960" s="18">
        <f t="shared" si="249"/>
        <v>0</v>
      </c>
      <c r="G960" s="142"/>
      <c r="H960" s="18"/>
      <c r="I960" s="89">
        <f t="shared" si="250"/>
        <v>0</v>
      </c>
      <c r="J960" s="3"/>
      <c r="K960" s="3">
        <f t="shared" si="251"/>
        <v>0</v>
      </c>
      <c r="L960" s="3"/>
    </row>
    <row r="961" ht="15.75" customHeight="1">
      <c r="A961" s="4" t="s">
        <v>495</v>
      </c>
      <c r="B961" s="97">
        <f>SUM(B947:B960)</f>
        <v>0</v>
      </c>
      <c r="C961" s="96"/>
      <c r="D961" s="97">
        <f t="shared" ref="D961:F961" si="252">SUM(D947:D960)</f>
        <v>0</v>
      </c>
      <c r="E961" s="97">
        <f t="shared" si="252"/>
        <v>0</v>
      </c>
      <c r="F961" s="97">
        <f t="shared" si="252"/>
        <v>0</v>
      </c>
      <c r="G961" s="87"/>
      <c r="H961" s="96"/>
      <c r="I961" s="97">
        <f t="shared" ref="I961:L961" si="253">SUM(I947:I960)</f>
        <v>0</v>
      </c>
      <c r="J961" s="98">
        <f t="shared" si="253"/>
        <v>0</v>
      </c>
      <c r="K961" s="98">
        <f t="shared" si="253"/>
        <v>0</v>
      </c>
      <c r="L961" s="98">
        <f t="shared" si="253"/>
        <v>0</v>
      </c>
    </row>
    <row r="962" ht="15.75" customHeight="1">
      <c r="A962" s="8"/>
      <c r="B962" s="100"/>
      <c r="C962" s="100"/>
      <c r="D962" s="100"/>
      <c r="E962" s="100"/>
      <c r="F962" s="100"/>
      <c r="G962" s="100"/>
      <c r="H962" s="100"/>
      <c r="I962" s="101" t="s">
        <v>496</v>
      </c>
      <c r="J962" s="100"/>
      <c r="K962" s="100"/>
      <c r="L962" s="101" t="s">
        <v>497</v>
      </c>
    </row>
    <row r="963" ht="15.75" customHeight="1">
      <c r="A963" s="8"/>
      <c r="B963" s="100"/>
      <c r="C963" s="100"/>
      <c r="D963" s="100"/>
      <c r="E963" s="100"/>
      <c r="F963" s="100"/>
      <c r="G963" s="100"/>
      <c r="H963" s="100"/>
      <c r="I963" s="104">
        <f>G959*A945</f>
        <v>0</v>
      </c>
      <c r="J963" s="100"/>
      <c r="K963" s="100"/>
      <c r="L963" s="104"/>
    </row>
    <row r="964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</row>
    <row r="965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</row>
    <row r="966" ht="15.75" customHeight="1">
      <c r="A966" s="66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6"/>
    </row>
    <row r="967" ht="15.75" customHeight="1">
      <c r="A967" s="78" t="s">
        <v>478</v>
      </c>
      <c r="B967" s="79" t="s">
        <v>479</v>
      </c>
      <c r="C967" s="75"/>
      <c r="D967" s="76"/>
      <c r="E967" s="80" t="s">
        <v>480</v>
      </c>
      <c r="F967" s="75"/>
      <c r="G967" s="76"/>
      <c r="H967" s="79" t="s">
        <v>481</v>
      </c>
      <c r="I967" s="75"/>
      <c r="J967" s="75"/>
      <c r="K967" s="75"/>
      <c r="L967" s="76"/>
    </row>
    <row r="968" ht="15.75" customHeight="1">
      <c r="A968" s="177">
        <v>4.0</v>
      </c>
      <c r="B968" s="82" t="s">
        <v>482</v>
      </c>
      <c r="C968" s="82" t="s">
        <v>483</v>
      </c>
      <c r="D968" s="82" t="s">
        <v>484</v>
      </c>
      <c r="E968" s="82" t="s">
        <v>485</v>
      </c>
      <c r="F968" s="82" t="s">
        <v>484</v>
      </c>
      <c r="G968" s="82" t="s">
        <v>524</v>
      </c>
      <c r="H968" s="82" t="s">
        <v>486</v>
      </c>
      <c r="I968" s="82" t="s">
        <v>487</v>
      </c>
      <c r="J968" s="147" t="s">
        <v>488</v>
      </c>
      <c r="K968" s="85" t="s">
        <v>489</v>
      </c>
      <c r="L968" s="85" t="s">
        <v>490</v>
      </c>
    </row>
    <row r="969" ht="15.75" customHeight="1">
      <c r="A969" s="86" t="s">
        <v>491</v>
      </c>
      <c r="B969" s="87"/>
      <c r="C969" s="87"/>
      <c r="D969" s="87"/>
      <c r="E969" s="87"/>
      <c r="F969" s="87"/>
      <c r="G969" s="87"/>
      <c r="H969" s="87"/>
      <c r="I969" s="87"/>
      <c r="J969" s="115"/>
      <c r="K969" s="87"/>
      <c r="L969" s="87"/>
    </row>
    <row r="970" ht="15.75" customHeight="1">
      <c r="A970" s="2"/>
      <c r="B970" s="89"/>
      <c r="C970" s="89"/>
      <c r="D970" s="18">
        <f t="shared" ref="D970:D983" si="254">C970*B970</f>
        <v>0</v>
      </c>
      <c r="E970" s="18">
        <f>B970*A968</f>
        <v>0</v>
      </c>
      <c r="F970" s="18">
        <f t="shared" ref="F970:F983" si="255">E970*C970</f>
        <v>0</v>
      </c>
      <c r="G970" s="140">
        <v>0.0</v>
      </c>
      <c r="H970" s="18"/>
      <c r="I970" s="89">
        <f t="shared" ref="I970:I983" si="256">H970*E970</f>
        <v>0</v>
      </c>
      <c r="J970" s="116"/>
      <c r="K970" s="3">
        <f t="shared" ref="K970:K983" si="257">J970*I970</f>
        <v>0</v>
      </c>
      <c r="L970" s="3"/>
    </row>
    <row r="971" ht="15.75" customHeight="1">
      <c r="A971" s="2"/>
      <c r="B971" s="89"/>
      <c r="C971" s="89"/>
      <c r="D971" s="18">
        <f t="shared" si="254"/>
        <v>0</v>
      </c>
      <c r="E971" s="18">
        <f>B971*A968</f>
        <v>0</v>
      </c>
      <c r="F971" s="18">
        <f t="shared" si="255"/>
        <v>0</v>
      </c>
      <c r="G971" s="87"/>
      <c r="H971" s="18"/>
      <c r="I971" s="89">
        <f t="shared" si="256"/>
        <v>0</v>
      </c>
      <c r="J971" s="116"/>
      <c r="K971" s="3">
        <f t="shared" si="257"/>
        <v>0</v>
      </c>
      <c r="L971" s="3"/>
    </row>
    <row r="972" ht="15.75" customHeight="1">
      <c r="A972" s="2"/>
      <c r="B972" s="18"/>
      <c r="C972" s="18"/>
      <c r="D972" s="18">
        <f t="shared" si="254"/>
        <v>0</v>
      </c>
      <c r="E972" s="18">
        <f>B972*A968</f>
        <v>0</v>
      </c>
      <c r="F972" s="18">
        <f t="shared" si="255"/>
        <v>0</v>
      </c>
      <c r="G972" s="148" t="s">
        <v>527</v>
      </c>
      <c r="H972" s="18"/>
      <c r="I972" s="89">
        <f t="shared" si="256"/>
        <v>0</v>
      </c>
      <c r="J972" s="116"/>
      <c r="K972" s="3">
        <f t="shared" si="257"/>
        <v>0</v>
      </c>
      <c r="L972" s="3"/>
    </row>
    <row r="973" ht="15.75" customHeight="1">
      <c r="A973" s="2"/>
      <c r="B973" s="18"/>
      <c r="C973" s="18"/>
      <c r="D973" s="18">
        <f t="shared" si="254"/>
        <v>0</v>
      </c>
      <c r="E973" s="18">
        <f>B973*A968</f>
        <v>0</v>
      </c>
      <c r="F973" s="18">
        <f t="shared" si="255"/>
        <v>0</v>
      </c>
      <c r="G973" s="142"/>
      <c r="H973" s="18"/>
      <c r="I973" s="89">
        <f t="shared" si="256"/>
        <v>0</v>
      </c>
      <c r="J973" s="116"/>
      <c r="K973" s="3">
        <f t="shared" si="257"/>
        <v>0</v>
      </c>
      <c r="L973" s="3"/>
    </row>
    <row r="974" ht="15.75" customHeight="1">
      <c r="A974" s="2"/>
      <c r="B974" s="18"/>
      <c r="C974" s="18"/>
      <c r="D974" s="18">
        <f t="shared" si="254"/>
        <v>0</v>
      </c>
      <c r="E974" s="18">
        <f>B974*A968</f>
        <v>0</v>
      </c>
      <c r="F974" s="18">
        <f t="shared" si="255"/>
        <v>0</v>
      </c>
      <c r="G974" s="142"/>
      <c r="H974" s="18"/>
      <c r="I974" s="89">
        <f t="shared" si="256"/>
        <v>0</v>
      </c>
      <c r="J974" s="116"/>
      <c r="K974" s="3">
        <f t="shared" si="257"/>
        <v>0</v>
      </c>
      <c r="L974" s="3"/>
    </row>
    <row r="975" ht="15.75" customHeight="1">
      <c r="A975" s="2"/>
      <c r="B975" s="18"/>
      <c r="C975" s="18"/>
      <c r="D975" s="18">
        <f t="shared" si="254"/>
        <v>0</v>
      </c>
      <c r="E975" s="18">
        <f>B975*A968</f>
        <v>0</v>
      </c>
      <c r="F975" s="18">
        <f t="shared" si="255"/>
        <v>0</v>
      </c>
      <c r="G975" s="87"/>
      <c r="H975" s="18"/>
      <c r="I975" s="89">
        <f t="shared" si="256"/>
        <v>0</v>
      </c>
      <c r="J975" s="116"/>
      <c r="K975" s="3">
        <f t="shared" si="257"/>
        <v>0</v>
      </c>
      <c r="L975" s="3"/>
    </row>
    <row r="976" ht="15.75" customHeight="1">
      <c r="A976" s="2"/>
      <c r="B976" s="18"/>
      <c r="C976" s="18"/>
      <c r="D976" s="18">
        <f t="shared" si="254"/>
        <v>0</v>
      </c>
      <c r="E976" s="18">
        <f>B976*A968</f>
        <v>0</v>
      </c>
      <c r="F976" s="18">
        <f t="shared" si="255"/>
        <v>0</v>
      </c>
      <c r="G976" s="59"/>
      <c r="H976" s="18"/>
      <c r="I976" s="89">
        <f t="shared" si="256"/>
        <v>0</v>
      </c>
      <c r="J976" s="116"/>
      <c r="K976" s="3">
        <f t="shared" si="257"/>
        <v>0</v>
      </c>
      <c r="L976" s="3"/>
    </row>
    <row r="977" ht="15.75" customHeight="1">
      <c r="A977" s="2"/>
      <c r="B977" s="89"/>
      <c r="C977" s="89"/>
      <c r="D977" s="18">
        <f t="shared" si="254"/>
        <v>0</v>
      </c>
      <c r="E977" s="18">
        <f>B977*A968</f>
        <v>0</v>
      </c>
      <c r="F977" s="18">
        <f t="shared" si="255"/>
        <v>0</v>
      </c>
      <c r="G977" s="148" t="s">
        <v>528</v>
      </c>
      <c r="H977" s="18"/>
      <c r="I977" s="89">
        <f t="shared" si="256"/>
        <v>0</v>
      </c>
      <c r="J977" s="116"/>
      <c r="K977" s="3">
        <f t="shared" si="257"/>
        <v>0</v>
      </c>
      <c r="L977" s="3"/>
    </row>
    <row r="978" ht="15.75" customHeight="1">
      <c r="A978" s="2"/>
      <c r="B978" s="89"/>
      <c r="C978" s="89"/>
      <c r="D978" s="18">
        <f t="shared" si="254"/>
        <v>0</v>
      </c>
      <c r="E978" s="18">
        <f>B978*A968</f>
        <v>0</v>
      </c>
      <c r="F978" s="18">
        <f t="shared" si="255"/>
        <v>0</v>
      </c>
      <c r="G978" s="142"/>
      <c r="H978" s="18"/>
      <c r="I978" s="89">
        <f t="shared" si="256"/>
        <v>0</v>
      </c>
      <c r="J978" s="116"/>
      <c r="K978" s="3">
        <f t="shared" si="257"/>
        <v>0</v>
      </c>
      <c r="L978" s="3"/>
    </row>
    <row r="979" ht="15.75" customHeight="1">
      <c r="A979" s="1"/>
      <c r="B979" s="89"/>
      <c r="C979" s="89"/>
      <c r="D979" s="18">
        <f t="shared" si="254"/>
        <v>0</v>
      </c>
      <c r="E979" s="18">
        <f>B979*A968</f>
        <v>0</v>
      </c>
      <c r="F979" s="18">
        <f t="shared" si="255"/>
        <v>0</v>
      </c>
      <c r="G979" s="142"/>
      <c r="H979" s="18"/>
      <c r="I979" s="89">
        <f t="shared" si="256"/>
        <v>0</v>
      </c>
      <c r="J979" s="116"/>
      <c r="K979" s="3">
        <f t="shared" si="257"/>
        <v>0</v>
      </c>
      <c r="L979" s="3"/>
    </row>
    <row r="980" ht="15.75" customHeight="1">
      <c r="A980" s="1"/>
      <c r="B980" s="89"/>
      <c r="C980" s="89"/>
      <c r="D980" s="18">
        <f t="shared" si="254"/>
        <v>0</v>
      </c>
      <c r="E980" s="18">
        <f>B980*A968</f>
        <v>0</v>
      </c>
      <c r="F980" s="18">
        <f t="shared" si="255"/>
        <v>0</v>
      </c>
      <c r="G980" s="142"/>
      <c r="H980" s="18"/>
      <c r="I980" s="89">
        <f t="shared" si="256"/>
        <v>0</v>
      </c>
      <c r="J980" s="116"/>
      <c r="K980" s="3">
        <f t="shared" si="257"/>
        <v>0</v>
      </c>
      <c r="L980" s="3"/>
    </row>
    <row r="981" ht="15.75" customHeight="1">
      <c r="A981" s="31"/>
      <c r="B981" s="89"/>
      <c r="C981" s="89"/>
      <c r="D981" s="95">
        <f t="shared" si="254"/>
        <v>0</v>
      </c>
      <c r="E981" s="95">
        <f>B981*A968</f>
        <v>0</v>
      </c>
      <c r="F981" s="18">
        <f t="shared" si="255"/>
        <v>0</v>
      </c>
      <c r="G981" s="87"/>
      <c r="H981" s="18"/>
      <c r="I981" s="89">
        <f t="shared" si="256"/>
        <v>0</v>
      </c>
      <c r="J981" s="118"/>
      <c r="K981" s="3">
        <f t="shared" si="257"/>
        <v>0</v>
      </c>
      <c r="L981" s="3"/>
    </row>
    <row r="982" ht="15.75" customHeight="1">
      <c r="A982" s="31"/>
      <c r="B982" s="89"/>
      <c r="C982" s="89"/>
      <c r="D982" s="18">
        <f t="shared" si="254"/>
        <v>0</v>
      </c>
      <c r="E982" s="18">
        <f>B982*A968</f>
        <v>0</v>
      </c>
      <c r="F982" s="18">
        <f t="shared" si="255"/>
        <v>0</v>
      </c>
      <c r="G982" s="143">
        <f>F984/A968</f>
        <v>0</v>
      </c>
      <c r="H982" s="18"/>
      <c r="I982" s="89">
        <f t="shared" si="256"/>
        <v>0</v>
      </c>
      <c r="J982" s="3"/>
      <c r="K982" s="3">
        <f t="shared" si="257"/>
        <v>0</v>
      </c>
      <c r="L982" s="3"/>
    </row>
    <row r="983" ht="15.75" customHeight="1">
      <c r="A983" s="31"/>
      <c r="B983" s="89"/>
      <c r="C983" s="89"/>
      <c r="D983" s="18">
        <f t="shared" si="254"/>
        <v>0</v>
      </c>
      <c r="E983" s="18">
        <f>B983*A968</f>
        <v>0</v>
      </c>
      <c r="F983" s="18">
        <f t="shared" si="255"/>
        <v>0</v>
      </c>
      <c r="G983" s="142"/>
      <c r="H983" s="18"/>
      <c r="I983" s="89">
        <f t="shared" si="256"/>
        <v>0</v>
      </c>
      <c r="J983" s="3"/>
      <c r="K983" s="3">
        <f t="shared" si="257"/>
        <v>0</v>
      </c>
      <c r="L983" s="3"/>
    </row>
    <row r="984" ht="15.75" customHeight="1">
      <c r="A984" s="4" t="s">
        <v>495</v>
      </c>
      <c r="B984" s="97">
        <f>SUM(B970:B983)</f>
        <v>0</v>
      </c>
      <c r="C984" s="96"/>
      <c r="D984" s="97">
        <f t="shared" ref="D984:F984" si="258">SUM(D970:D983)</f>
        <v>0</v>
      </c>
      <c r="E984" s="97">
        <f t="shared" si="258"/>
        <v>0</v>
      </c>
      <c r="F984" s="97">
        <f t="shared" si="258"/>
        <v>0</v>
      </c>
      <c r="G984" s="87"/>
      <c r="H984" s="96"/>
      <c r="I984" s="97">
        <f t="shared" ref="I984:L984" si="259">SUM(I970:I983)</f>
        <v>0</v>
      </c>
      <c r="J984" s="98">
        <f t="shared" si="259"/>
        <v>0</v>
      </c>
      <c r="K984" s="98">
        <f t="shared" si="259"/>
        <v>0</v>
      </c>
      <c r="L984" s="98">
        <f t="shared" si="259"/>
        <v>0</v>
      </c>
    </row>
    <row r="985" ht="15.75" customHeight="1">
      <c r="A985" s="8"/>
      <c r="B985" s="100"/>
      <c r="C985" s="100"/>
      <c r="D985" s="100"/>
      <c r="E985" s="100"/>
      <c r="F985" s="100"/>
      <c r="G985" s="100"/>
      <c r="H985" s="100"/>
      <c r="I985" s="101" t="s">
        <v>496</v>
      </c>
      <c r="J985" s="100"/>
      <c r="K985" s="100"/>
      <c r="L985" s="101" t="s">
        <v>497</v>
      </c>
    </row>
    <row r="986" ht="15.75" customHeight="1">
      <c r="A986" s="8"/>
      <c r="B986" s="100"/>
      <c r="C986" s="100"/>
      <c r="D986" s="100"/>
      <c r="E986" s="100"/>
      <c r="F986" s="100"/>
      <c r="G986" s="100"/>
      <c r="H986" s="100"/>
      <c r="I986" s="104">
        <f>G982*A968</f>
        <v>0</v>
      </c>
      <c r="J986" s="100"/>
      <c r="K986" s="100"/>
      <c r="L986" s="104"/>
    </row>
    <row r="987" ht="15.75" customHeight="1">
      <c r="A987" s="8"/>
      <c r="B987" s="100"/>
      <c r="C987" s="100"/>
      <c r="D987" s="100"/>
      <c r="E987" s="100"/>
      <c r="F987" s="100"/>
      <c r="G987" s="100"/>
      <c r="H987" s="100"/>
      <c r="I987" s="107"/>
      <c r="J987" s="100"/>
      <c r="K987" s="100"/>
      <c r="L987" s="107"/>
    </row>
    <row r="988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</row>
    <row r="989" ht="15.75" customHeight="1">
      <c r="A989" s="66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6"/>
    </row>
    <row r="990" ht="15.75" customHeight="1">
      <c r="A990" s="78" t="s">
        <v>478</v>
      </c>
      <c r="B990" s="79" t="s">
        <v>479</v>
      </c>
      <c r="C990" s="75"/>
      <c r="D990" s="76"/>
      <c r="E990" s="80" t="s">
        <v>480</v>
      </c>
      <c r="F990" s="75"/>
      <c r="G990" s="76"/>
      <c r="H990" s="79" t="s">
        <v>481</v>
      </c>
      <c r="I990" s="75"/>
      <c r="J990" s="75"/>
      <c r="K990" s="75"/>
      <c r="L990" s="76"/>
    </row>
    <row r="991" ht="15.75" customHeight="1">
      <c r="A991" s="177">
        <v>4.0</v>
      </c>
      <c r="B991" s="82" t="s">
        <v>482</v>
      </c>
      <c r="C991" s="82" t="s">
        <v>483</v>
      </c>
      <c r="D991" s="82" t="s">
        <v>484</v>
      </c>
      <c r="E991" s="82" t="s">
        <v>485</v>
      </c>
      <c r="F991" s="82" t="s">
        <v>484</v>
      </c>
      <c r="G991" s="82" t="s">
        <v>524</v>
      </c>
      <c r="H991" s="82" t="s">
        <v>486</v>
      </c>
      <c r="I991" s="82" t="s">
        <v>487</v>
      </c>
      <c r="J991" s="147" t="s">
        <v>488</v>
      </c>
      <c r="K991" s="85" t="s">
        <v>489</v>
      </c>
      <c r="L991" s="85" t="s">
        <v>490</v>
      </c>
    </row>
    <row r="992" ht="15.75" customHeight="1">
      <c r="A992" s="86" t="s">
        <v>491</v>
      </c>
      <c r="B992" s="87"/>
      <c r="C992" s="87"/>
      <c r="D992" s="87"/>
      <c r="E992" s="87"/>
      <c r="F992" s="87"/>
      <c r="G992" s="87"/>
      <c r="H992" s="87"/>
      <c r="I992" s="87"/>
      <c r="J992" s="115"/>
      <c r="K992" s="87"/>
      <c r="L992" s="87"/>
    </row>
    <row r="993" ht="15.75" customHeight="1">
      <c r="A993" s="2"/>
      <c r="B993" s="89"/>
      <c r="C993" s="89"/>
      <c r="D993" s="18">
        <f t="shared" ref="D993:D1006" si="260">C993*B993</f>
        <v>0</v>
      </c>
      <c r="E993" s="18">
        <f>B993*A991</f>
        <v>0</v>
      </c>
      <c r="F993" s="18">
        <f t="shared" ref="F993:F1006" si="261">E993*C993</f>
        <v>0</v>
      </c>
      <c r="G993" s="140">
        <v>0.0</v>
      </c>
      <c r="H993" s="18"/>
      <c r="I993" s="89">
        <f t="shared" ref="I993:I1006" si="262">H993*E993</f>
        <v>0</v>
      </c>
      <c r="J993" s="116"/>
      <c r="K993" s="3">
        <f t="shared" ref="K993:K1006" si="263">J993*I993</f>
        <v>0</v>
      </c>
      <c r="L993" s="3"/>
    </row>
    <row r="994" ht="15.75" customHeight="1">
      <c r="A994" s="2"/>
      <c r="B994" s="89"/>
      <c r="C994" s="89"/>
      <c r="D994" s="18">
        <f t="shared" si="260"/>
        <v>0</v>
      </c>
      <c r="E994" s="18">
        <f>B994*A991</f>
        <v>0</v>
      </c>
      <c r="F994" s="18">
        <f t="shared" si="261"/>
        <v>0</v>
      </c>
      <c r="G994" s="87"/>
      <c r="H994" s="18"/>
      <c r="I994" s="89">
        <f t="shared" si="262"/>
        <v>0</v>
      </c>
      <c r="J994" s="116"/>
      <c r="K994" s="3">
        <f t="shared" si="263"/>
        <v>0</v>
      </c>
      <c r="L994" s="3"/>
    </row>
    <row r="995" ht="15.75" customHeight="1">
      <c r="A995" s="2"/>
      <c r="B995" s="18"/>
      <c r="C995" s="18"/>
      <c r="D995" s="18">
        <f t="shared" si="260"/>
        <v>0</v>
      </c>
      <c r="E995" s="18">
        <f>B995*A991</f>
        <v>0</v>
      </c>
      <c r="F995" s="18">
        <f t="shared" si="261"/>
        <v>0</v>
      </c>
      <c r="G995" s="148" t="s">
        <v>527</v>
      </c>
      <c r="H995" s="18"/>
      <c r="I995" s="89">
        <f t="shared" si="262"/>
        <v>0</v>
      </c>
      <c r="J995" s="116"/>
      <c r="K995" s="3">
        <f t="shared" si="263"/>
        <v>0</v>
      </c>
      <c r="L995" s="3"/>
    </row>
    <row r="996" ht="15.75" customHeight="1">
      <c r="A996" s="2"/>
      <c r="B996" s="18"/>
      <c r="C996" s="18"/>
      <c r="D996" s="18">
        <f t="shared" si="260"/>
        <v>0</v>
      </c>
      <c r="E996" s="18">
        <f>B996*A991</f>
        <v>0</v>
      </c>
      <c r="F996" s="18">
        <f t="shared" si="261"/>
        <v>0</v>
      </c>
      <c r="G996" s="142"/>
      <c r="H996" s="18"/>
      <c r="I996" s="89">
        <f t="shared" si="262"/>
        <v>0</v>
      </c>
      <c r="J996" s="116"/>
      <c r="K996" s="3">
        <f t="shared" si="263"/>
        <v>0</v>
      </c>
      <c r="L996" s="3"/>
    </row>
    <row r="997" ht="15.75" customHeight="1">
      <c r="A997" s="2"/>
      <c r="B997" s="18"/>
      <c r="C997" s="18"/>
      <c r="D997" s="18">
        <f t="shared" si="260"/>
        <v>0</v>
      </c>
      <c r="E997" s="18">
        <f>B997*A991</f>
        <v>0</v>
      </c>
      <c r="F997" s="18">
        <f t="shared" si="261"/>
        <v>0</v>
      </c>
      <c r="G997" s="142"/>
      <c r="H997" s="18"/>
      <c r="I997" s="89">
        <f t="shared" si="262"/>
        <v>0</v>
      </c>
      <c r="J997" s="116"/>
      <c r="K997" s="3">
        <f t="shared" si="263"/>
        <v>0</v>
      </c>
      <c r="L997" s="3"/>
    </row>
    <row r="998" ht="15.75" customHeight="1">
      <c r="A998" s="2"/>
      <c r="B998" s="18"/>
      <c r="C998" s="18"/>
      <c r="D998" s="18">
        <f t="shared" si="260"/>
        <v>0</v>
      </c>
      <c r="E998" s="18">
        <f>B998*A991</f>
        <v>0</v>
      </c>
      <c r="F998" s="18">
        <f t="shared" si="261"/>
        <v>0</v>
      </c>
      <c r="G998" s="87"/>
      <c r="H998" s="18"/>
      <c r="I998" s="89">
        <f t="shared" si="262"/>
        <v>0</v>
      </c>
      <c r="J998" s="116"/>
      <c r="K998" s="3">
        <f t="shared" si="263"/>
        <v>0</v>
      </c>
      <c r="L998" s="3"/>
    </row>
    <row r="999" ht="15.75" customHeight="1">
      <c r="A999" s="2"/>
      <c r="B999" s="18"/>
      <c r="C999" s="18"/>
      <c r="D999" s="18">
        <f t="shared" si="260"/>
        <v>0</v>
      </c>
      <c r="E999" s="18">
        <f>B999*A991</f>
        <v>0</v>
      </c>
      <c r="F999" s="18">
        <f t="shared" si="261"/>
        <v>0</v>
      </c>
      <c r="G999" s="59"/>
      <c r="H999" s="18"/>
      <c r="I999" s="89">
        <f t="shared" si="262"/>
        <v>0</v>
      </c>
      <c r="J999" s="116"/>
      <c r="K999" s="3">
        <f t="shared" si="263"/>
        <v>0</v>
      </c>
      <c r="L999" s="3"/>
    </row>
    <row r="1000" ht="15.75" customHeight="1">
      <c r="A1000" s="2"/>
      <c r="B1000" s="89"/>
      <c r="C1000" s="89"/>
      <c r="D1000" s="18">
        <f t="shared" si="260"/>
        <v>0</v>
      </c>
      <c r="E1000" s="18">
        <f>B1000*A991</f>
        <v>0</v>
      </c>
      <c r="F1000" s="18">
        <f t="shared" si="261"/>
        <v>0</v>
      </c>
      <c r="G1000" s="148" t="s">
        <v>528</v>
      </c>
      <c r="H1000" s="18"/>
      <c r="I1000" s="89">
        <f t="shared" si="262"/>
        <v>0</v>
      </c>
      <c r="J1000" s="116"/>
      <c r="K1000" s="3">
        <f t="shared" si="263"/>
        <v>0</v>
      </c>
      <c r="L1000" s="3"/>
    </row>
    <row r="1001" ht="15.75" customHeight="1">
      <c r="A1001" s="2"/>
      <c r="B1001" s="89"/>
      <c r="C1001" s="89"/>
      <c r="D1001" s="18">
        <f t="shared" si="260"/>
        <v>0</v>
      </c>
      <c r="E1001" s="18">
        <f>B1001*A991</f>
        <v>0</v>
      </c>
      <c r="F1001" s="18">
        <f t="shared" si="261"/>
        <v>0</v>
      </c>
      <c r="G1001" s="142"/>
      <c r="H1001" s="18"/>
      <c r="I1001" s="89">
        <f t="shared" si="262"/>
        <v>0</v>
      </c>
      <c r="J1001" s="116"/>
      <c r="K1001" s="3">
        <f t="shared" si="263"/>
        <v>0</v>
      </c>
      <c r="L1001" s="3"/>
    </row>
    <row r="1002" ht="15.75" customHeight="1">
      <c r="A1002" s="1"/>
      <c r="B1002" s="89"/>
      <c r="C1002" s="89"/>
      <c r="D1002" s="18">
        <f t="shared" si="260"/>
        <v>0</v>
      </c>
      <c r="E1002" s="18">
        <f>B1002*A991</f>
        <v>0</v>
      </c>
      <c r="F1002" s="18">
        <f t="shared" si="261"/>
        <v>0</v>
      </c>
      <c r="G1002" s="142"/>
      <c r="H1002" s="18"/>
      <c r="I1002" s="89">
        <f t="shared" si="262"/>
        <v>0</v>
      </c>
      <c r="J1002" s="116"/>
      <c r="K1002" s="3">
        <f t="shared" si="263"/>
        <v>0</v>
      </c>
      <c r="L1002" s="3"/>
    </row>
    <row r="1003" ht="15.75" customHeight="1">
      <c r="A1003" s="1"/>
      <c r="B1003" s="89"/>
      <c r="C1003" s="89"/>
      <c r="D1003" s="18">
        <f t="shared" si="260"/>
        <v>0</v>
      </c>
      <c r="E1003" s="18">
        <f>B1003*A991</f>
        <v>0</v>
      </c>
      <c r="F1003" s="18">
        <f t="shared" si="261"/>
        <v>0</v>
      </c>
      <c r="G1003" s="142"/>
      <c r="H1003" s="18"/>
      <c r="I1003" s="89">
        <f t="shared" si="262"/>
        <v>0</v>
      </c>
      <c r="J1003" s="116"/>
      <c r="K1003" s="3">
        <f t="shared" si="263"/>
        <v>0</v>
      </c>
      <c r="L1003" s="3"/>
    </row>
    <row r="1004" ht="15.75" customHeight="1">
      <c r="A1004" s="31"/>
      <c r="B1004" s="89"/>
      <c r="C1004" s="89"/>
      <c r="D1004" s="95">
        <f t="shared" si="260"/>
        <v>0</v>
      </c>
      <c r="E1004" s="95">
        <f>B1004*A991</f>
        <v>0</v>
      </c>
      <c r="F1004" s="18">
        <f t="shared" si="261"/>
        <v>0</v>
      </c>
      <c r="G1004" s="87"/>
      <c r="H1004" s="18"/>
      <c r="I1004" s="89">
        <f t="shared" si="262"/>
        <v>0</v>
      </c>
      <c r="J1004" s="118"/>
      <c r="K1004" s="3">
        <f t="shared" si="263"/>
        <v>0</v>
      </c>
      <c r="L1004" s="3"/>
    </row>
    <row r="1005" ht="15.75" customHeight="1">
      <c r="A1005" s="31"/>
      <c r="B1005" s="89"/>
      <c r="C1005" s="89"/>
      <c r="D1005" s="18">
        <f t="shared" si="260"/>
        <v>0</v>
      </c>
      <c r="E1005" s="18">
        <f>B1005*A991</f>
        <v>0</v>
      </c>
      <c r="F1005" s="18">
        <f t="shared" si="261"/>
        <v>0</v>
      </c>
      <c r="G1005" s="143">
        <f>F1007/A991</f>
        <v>0</v>
      </c>
      <c r="H1005" s="18"/>
      <c r="I1005" s="89">
        <f t="shared" si="262"/>
        <v>0</v>
      </c>
      <c r="J1005" s="3"/>
      <c r="K1005" s="3">
        <f t="shared" si="263"/>
        <v>0</v>
      </c>
      <c r="L1005" s="3"/>
    </row>
    <row r="1006" ht="15.75" customHeight="1">
      <c r="A1006" s="31"/>
      <c r="B1006" s="89"/>
      <c r="C1006" s="89"/>
      <c r="D1006" s="18">
        <f t="shared" si="260"/>
        <v>0</v>
      </c>
      <c r="E1006" s="18">
        <f>B1006*A991</f>
        <v>0</v>
      </c>
      <c r="F1006" s="18">
        <f t="shared" si="261"/>
        <v>0</v>
      </c>
      <c r="G1006" s="142"/>
      <c r="H1006" s="18"/>
      <c r="I1006" s="89">
        <f t="shared" si="262"/>
        <v>0</v>
      </c>
      <c r="J1006" s="3"/>
      <c r="K1006" s="3">
        <f t="shared" si="263"/>
        <v>0</v>
      </c>
      <c r="L1006" s="3"/>
    </row>
    <row r="1007" ht="15.75" customHeight="1">
      <c r="A1007" s="4" t="s">
        <v>495</v>
      </c>
      <c r="B1007" s="97">
        <f>SUM(B993:B1006)</f>
        <v>0</v>
      </c>
      <c r="C1007" s="96"/>
      <c r="D1007" s="97">
        <f t="shared" ref="D1007:F1007" si="264">SUM(D993:D1006)</f>
        <v>0</v>
      </c>
      <c r="E1007" s="97">
        <f t="shared" si="264"/>
        <v>0</v>
      </c>
      <c r="F1007" s="97">
        <f t="shared" si="264"/>
        <v>0</v>
      </c>
      <c r="G1007" s="87"/>
      <c r="H1007" s="96"/>
      <c r="I1007" s="97">
        <f t="shared" ref="I1007:L1007" si="265">SUM(I993:I1006)</f>
        <v>0</v>
      </c>
      <c r="J1007" s="98">
        <f t="shared" si="265"/>
        <v>0</v>
      </c>
      <c r="K1007" s="98">
        <f t="shared" si="265"/>
        <v>0</v>
      </c>
      <c r="L1007" s="98">
        <f t="shared" si="265"/>
        <v>0</v>
      </c>
    </row>
    <row r="1008" ht="15.75" customHeight="1">
      <c r="A1008" s="8"/>
      <c r="B1008" s="100"/>
      <c r="C1008" s="100"/>
      <c r="D1008" s="100"/>
      <c r="E1008" s="100"/>
      <c r="F1008" s="100"/>
      <c r="G1008" s="100"/>
      <c r="H1008" s="100"/>
      <c r="I1008" s="101" t="s">
        <v>496</v>
      </c>
      <c r="J1008" s="100"/>
      <c r="K1008" s="100"/>
      <c r="L1008" s="101" t="s">
        <v>497</v>
      </c>
    </row>
    <row r="1009" ht="15.75" customHeight="1">
      <c r="A1009" s="8"/>
      <c r="B1009" s="100"/>
      <c r="C1009" s="100"/>
      <c r="D1009" s="100"/>
      <c r="E1009" s="100"/>
      <c r="F1009" s="100"/>
      <c r="G1009" s="100"/>
      <c r="H1009" s="100"/>
      <c r="I1009" s="104">
        <f>G1005*A991</f>
        <v>0</v>
      </c>
      <c r="J1009" s="100"/>
      <c r="K1009" s="100"/>
      <c r="L1009" s="104"/>
    </row>
    <row r="1010" ht="15.75" customHeight="1">
      <c r="A1010" s="8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</row>
    <row r="1011" ht="15.75" customHeight="1">
      <c r="A1011" s="8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</row>
    <row r="1012" ht="15.75" customHeight="1">
      <c r="A1012" s="66"/>
      <c r="B1012" s="75"/>
      <c r="C1012" s="75"/>
      <c r="D1012" s="75"/>
      <c r="E1012" s="75"/>
      <c r="F1012" s="75"/>
      <c r="G1012" s="75"/>
      <c r="H1012" s="75"/>
      <c r="I1012" s="75"/>
      <c r="J1012" s="75"/>
      <c r="K1012" s="75"/>
      <c r="L1012" s="76"/>
    </row>
    <row r="1013" ht="15.75" customHeight="1">
      <c r="A1013" s="78" t="s">
        <v>478</v>
      </c>
      <c r="B1013" s="79" t="s">
        <v>479</v>
      </c>
      <c r="C1013" s="75"/>
      <c r="D1013" s="76"/>
      <c r="E1013" s="80" t="s">
        <v>480</v>
      </c>
      <c r="F1013" s="75"/>
      <c r="G1013" s="76"/>
      <c r="H1013" s="79" t="s">
        <v>481</v>
      </c>
      <c r="I1013" s="75"/>
      <c r="J1013" s="75"/>
      <c r="K1013" s="75"/>
      <c r="L1013" s="76"/>
    </row>
    <row r="1014" ht="15.75" customHeight="1">
      <c r="A1014" s="177">
        <v>4.0</v>
      </c>
      <c r="B1014" s="82" t="s">
        <v>482</v>
      </c>
      <c r="C1014" s="82" t="s">
        <v>483</v>
      </c>
      <c r="D1014" s="82" t="s">
        <v>484</v>
      </c>
      <c r="E1014" s="82" t="s">
        <v>485</v>
      </c>
      <c r="F1014" s="82" t="s">
        <v>484</v>
      </c>
      <c r="G1014" s="82" t="s">
        <v>524</v>
      </c>
      <c r="H1014" s="82" t="s">
        <v>486</v>
      </c>
      <c r="I1014" s="82" t="s">
        <v>487</v>
      </c>
      <c r="J1014" s="147" t="s">
        <v>488</v>
      </c>
      <c r="K1014" s="85" t="s">
        <v>489</v>
      </c>
      <c r="L1014" s="85" t="s">
        <v>490</v>
      </c>
    </row>
    <row r="1015" ht="15.75" customHeight="1">
      <c r="A1015" s="86" t="s">
        <v>491</v>
      </c>
      <c r="B1015" s="87"/>
      <c r="C1015" s="87"/>
      <c r="D1015" s="87"/>
      <c r="E1015" s="87"/>
      <c r="F1015" s="87"/>
      <c r="G1015" s="87"/>
      <c r="H1015" s="87"/>
      <c r="I1015" s="87"/>
      <c r="J1015" s="115"/>
      <c r="K1015" s="87"/>
      <c r="L1015" s="87"/>
    </row>
    <row r="1016" ht="15.75" customHeight="1">
      <c r="A1016" s="2"/>
      <c r="B1016" s="89"/>
      <c r="C1016" s="89"/>
      <c r="D1016" s="18">
        <f t="shared" ref="D1016:D1029" si="266">C1016*B1016</f>
        <v>0</v>
      </c>
      <c r="E1016" s="18">
        <f>B1016*A1014</f>
        <v>0</v>
      </c>
      <c r="F1016" s="18">
        <f t="shared" ref="F1016:F1029" si="267">E1016*C1016</f>
        <v>0</v>
      </c>
      <c r="G1016" s="140">
        <v>0.0</v>
      </c>
      <c r="H1016" s="18"/>
      <c r="I1016" s="89">
        <f t="shared" ref="I1016:I1029" si="268">H1016*E1016</f>
        <v>0</v>
      </c>
      <c r="J1016" s="116"/>
      <c r="K1016" s="3">
        <f t="shared" ref="K1016:K1029" si="269">J1016*I1016</f>
        <v>0</v>
      </c>
      <c r="L1016" s="3"/>
    </row>
    <row r="1017" ht="15.75" customHeight="1">
      <c r="A1017" s="2"/>
      <c r="B1017" s="89"/>
      <c r="C1017" s="89"/>
      <c r="D1017" s="18">
        <f t="shared" si="266"/>
        <v>0</v>
      </c>
      <c r="E1017" s="18">
        <f>B1017*A1014</f>
        <v>0</v>
      </c>
      <c r="F1017" s="18">
        <f t="shared" si="267"/>
        <v>0</v>
      </c>
      <c r="G1017" s="87"/>
      <c r="H1017" s="18"/>
      <c r="I1017" s="89">
        <f t="shared" si="268"/>
        <v>0</v>
      </c>
      <c r="J1017" s="116"/>
      <c r="K1017" s="3">
        <f t="shared" si="269"/>
        <v>0</v>
      </c>
      <c r="L1017" s="3"/>
    </row>
    <row r="1018" ht="15.75" customHeight="1">
      <c r="A1018" s="2"/>
      <c r="B1018" s="18"/>
      <c r="C1018" s="18"/>
      <c r="D1018" s="18">
        <f t="shared" si="266"/>
        <v>0</v>
      </c>
      <c r="E1018" s="18">
        <f>B1018*A1014</f>
        <v>0</v>
      </c>
      <c r="F1018" s="18">
        <f t="shared" si="267"/>
        <v>0</v>
      </c>
      <c r="G1018" s="148" t="s">
        <v>527</v>
      </c>
      <c r="H1018" s="18"/>
      <c r="I1018" s="89">
        <f t="shared" si="268"/>
        <v>0</v>
      </c>
      <c r="J1018" s="116"/>
      <c r="K1018" s="3">
        <f t="shared" si="269"/>
        <v>0</v>
      </c>
      <c r="L1018" s="3"/>
    </row>
    <row r="1019" ht="15.75" customHeight="1">
      <c r="A1019" s="2"/>
      <c r="B1019" s="18"/>
      <c r="C1019" s="18"/>
      <c r="D1019" s="18">
        <f t="shared" si="266"/>
        <v>0</v>
      </c>
      <c r="E1019" s="18">
        <f>B1019*A1014</f>
        <v>0</v>
      </c>
      <c r="F1019" s="18">
        <f t="shared" si="267"/>
        <v>0</v>
      </c>
      <c r="G1019" s="142"/>
      <c r="H1019" s="18"/>
      <c r="I1019" s="89">
        <f t="shared" si="268"/>
        <v>0</v>
      </c>
      <c r="J1019" s="116"/>
      <c r="K1019" s="3">
        <f t="shared" si="269"/>
        <v>0</v>
      </c>
      <c r="L1019" s="3"/>
    </row>
    <row r="1020" ht="15.75" customHeight="1">
      <c r="A1020" s="2"/>
      <c r="B1020" s="18"/>
      <c r="C1020" s="18"/>
      <c r="D1020" s="18">
        <f t="shared" si="266"/>
        <v>0</v>
      </c>
      <c r="E1020" s="18">
        <f>B1020*A1014</f>
        <v>0</v>
      </c>
      <c r="F1020" s="18">
        <f t="shared" si="267"/>
        <v>0</v>
      </c>
      <c r="G1020" s="142"/>
      <c r="H1020" s="18"/>
      <c r="I1020" s="89">
        <f t="shared" si="268"/>
        <v>0</v>
      </c>
      <c r="J1020" s="116"/>
      <c r="K1020" s="3">
        <f t="shared" si="269"/>
        <v>0</v>
      </c>
      <c r="L1020" s="3"/>
    </row>
    <row r="1021" ht="15.75" customHeight="1">
      <c r="A1021" s="2"/>
      <c r="B1021" s="18"/>
      <c r="C1021" s="18"/>
      <c r="D1021" s="18">
        <f t="shared" si="266"/>
        <v>0</v>
      </c>
      <c r="E1021" s="18">
        <f>B1021*A1014</f>
        <v>0</v>
      </c>
      <c r="F1021" s="18">
        <f t="shared" si="267"/>
        <v>0</v>
      </c>
      <c r="G1021" s="87"/>
      <c r="H1021" s="18"/>
      <c r="I1021" s="89">
        <f t="shared" si="268"/>
        <v>0</v>
      </c>
      <c r="J1021" s="116"/>
      <c r="K1021" s="3">
        <f t="shared" si="269"/>
        <v>0</v>
      </c>
      <c r="L1021" s="3"/>
    </row>
    <row r="1022" ht="15.75" customHeight="1">
      <c r="A1022" s="2"/>
      <c r="B1022" s="18"/>
      <c r="C1022" s="18"/>
      <c r="D1022" s="18">
        <f t="shared" si="266"/>
        <v>0</v>
      </c>
      <c r="E1022" s="18">
        <f>B1022*A1014</f>
        <v>0</v>
      </c>
      <c r="F1022" s="18">
        <f t="shared" si="267"/>
        <v>0</v>
      </c>
      <c r="G1022" s="59"/>
      <c r="H1022" s="18"/>
      <c r="I1022" s="89">
        <f t="shared" si="268"/>
        <v>0</v>
      </c>
      <c r="J1022" s="116"/>
      <c r="K1022" s="3">
        <f t="shared" si="269"/>
        <v>0</v>
      </c>
      <c r="L1022" s="3"/>
    </row>
    <row r="1023" ht="15.75" customHeight="1">
      <c r="A1023" s="2"/>
      <c r="B1023" s="89"/>
      <c r="C1023" s="89"/>
      <c r="D1023" s="18">
        <f t="shared" si="266"/>
        <v>0</v>
      </c>
      <c r="E1023" s="18">
        <f>B1023*A1014</f>
        <v>0</v>
      </c>
      <c r="F1023" s="18">
        <f t="shared" si="267"/>
        <v>0</v>
      </c>
      <c r="G1023" s="148" t="s">
        <v>528</v>
      </c>
      <c r="H1023" s="18"/>
      <c r="I1023" s="89">
        <f t="shared" si="268"/>
        <v>0</v>
      </c>
      <c r="J1023" s="116"/>
      <c r="K1023" s="3">
        <f t="shared" si="269"/>
        <v>0</v>
      </c>
      <c r="L1023" s="3"/>
    </row>
    <row r="1024" ht="15.75" customHeight="1">
      <c r="A1024" s="2"/>
      <c r="B1024" s="89"/>
      <c r="C1024" s="89"/>
      <c r="D1024" s="18">
        <f t="shared" si="266"/>
        <v>0</v>
      </c>
      <c r="E1024" s="18">
        <f>B1024*A1014</f>
        <v>0</v>
      </c>
      <c r="F1024" s="18">
        <f t="shared" si="267"/>
        <v>0</v>
      </c>
      <c r="G1024" s="142"/>
      <c r="H1024" s="18"/>
      <c r="I1024" s="89">
        <f t="shared" si="268"/>
        <v>0</v>
      </c>
      <c r="J1024" s="116"/>
      <c r="K1024" s="3">
        <f t="shared" si="269"/>
        <v>0</v>
      </c>
      <c r="L1024" s="3"/>
    </row>
    <row r="1025" ht="15.75" customHeight="1">
      <c r="A1025" s="1"/>
      <c r="B1025" s="89"/>
      <c r="C1025" s="89"/>
      <c r="D1025" s="18">
        <f t="shared" si="266"/>
        <v>0</v>
      </c>
      <c r="E1025" s="18">
        <f>B1025*A1014</f>
        <v>0</v>
      </c>
      <c r="F1025" s="18">
        <f t="shared" si="267"/>
        <v>0</v>
      </c>
      <c r="G1025" s="142"/>
      <c r="H1025" s="18"/>
      <c r="I1025" s="89">
        <f t="shared" si="268"/>
        <v>0</v>
      </c>
      <c r="J1025" s="116"/>
      <c r="K1025" s="3">
        <f t="shared" si="269"/>
        <v>0</v>
      </c>
      <c r="L1025" s="3"/>
    </row>
    <row r="1026" ht="15.75" customHeight="1">
      <c r="A1026" s="1"/>
      <c r="B1026" s="89"/>
      <c r="C1026" s="89"/>
      <c r="D1026" s="18">
        <f t="shared" si="266"/>
        <v>0</v>
      </c>
      <c r="E1026" s="18">
        <f>B1026*A1014</f>
        <v>0</v>
      </c>
      <c r="F1026" s="18">
        <f t="shared" si="267"/>
        <v>0</v>
      </c>
      <c r="G1026" s="142"/>
      <c r="H1026" s="18"/>
      <c r="I1026" s="89">
        <f t="shared" si="268"/>
        <v>0</v>
      </c>
      <c r="J1026" s="116"/>
      <c r="K1026" s="3">
        <f t="shared" si="269"/>
        <v>0</v>
      </c>
      <c r="L1026" s="3"/>
    </row>
    <row r="1027" ht="15.75" customHeight="1">
      <c r="A1027" s="31"/>
      <c r="B1027" s="89"/>
      <c r="C1027" s="89"/>
      <c r="D1027" s="95">
        <f t="shared" si="266"/>
        <v>0</v>
      </c>
      <c r="E1027" s="95">
        <f>B1027*A1014</f>
        <v>0</v>
      </c>
      <c r="F1027" s="18">
        <f t="shared" si="267"/>
        <v>0</v>
      </c>
      <c r="G1027" s="87"/>
      <c r="H1027" s="18"/>
      <c r="I1027" s="89">
        <f t="shared" si="268"/>
        <v>0</v>
      </c>
      <c r="J1027" s="118"/>
      <c r="K1027" s="3">
        <f t="shared" si="269"/>
        <v>0</v>
      </c>
      <c r="L1027" s="3"/>
    </row>
    <row r="1028" ht="15.75" customHeight="1">
      <c r="A1028" s="31"/>
      <c r="B1028" s="89"/>
      <c r="C1028" s="89"/>
      <c r="D1028" s="18">
        <f t="shared" si="266"/>
        <v>0</v>
      </c>
      <c r="E1028" s="18">
        <f>B1028*A1014</f>
        <v>0</v>
      </c>
      <c r="F1028" s="18">
        <f t="shared" si="267"/>
        <v>0</v>
      </c>
      <c r="G1028" s="143">
        <f>F1030/A1014</f>
        <v>0</v>
      </c>
      <c r="H1028" s="18"/>
      <c r="I1028" s="89">
        <f t="shared" si="268"/>
        <v>0</v>
      </c>
      <c r="J1028" s="3"/>
      <c r="K1028" s="3">
        <f t="shared" si="269"/>
        <v>0</v>
      </c>
      <c r="L1028" s="3"/>
    </row>
    <row r="1029" ht="15.75" customHeight="1">
      <c r="A1029" s="31"/>
      <c r="B1029" s="89"/>
      <c r="C1029" s="89"/>
      <c r="D1029" s="18">
        <f t="shared" si="266"/>
        <v>0</v>
      </c>
      <c r="E1029" s="18">
        <f>B1029*A1014</f>
        <v>0</v>
      </c>
      <c r="F1029" s="18">
        <f t="shared" si="267"/>
        <v>0</v>
      </c>
      <c r="G1029" s="142"/>
      <c r="H1029" s="18"/>
      <c r="I1029" s="89">
        <f t="shared" si="268"/>
        <v>0</v>
      </c>
      <c r="J1029" s="3"/>
      <c r="K1029" s="3">
        <f t="shared" si="269"/>
        <v>0</v>
      </c>
      <c r="L1029" s="3"/>
    </row>
    <row r="1030" ht="15.75" customHeight="1">
      <c r="A1030" s="4" t="s">
        <v>495</v>
      </c>
      <c r="B1030" s="97">
        <f>SUM(B1016:B1029)</f>
        <v>0</v>
      </c>
      <c r="C1030" s="96"/>
      <c r="D1030" s="97">
        <f t="shared" ref="D1030:F1030" si="270">SUM(D1016:D1029)</f>
        <v>0</v>
      </c>
      <c r="E1030" s="97">
        <f t="shared" si="270"/>
        <v>0</v>
      </c>
      <c r="F1030" s="97">
        <f t="shared" si="270"/>
        <v>0</v>
      </c>
      <c r="G1030" s="87"/>
      <c r="H1030" s="96"/>
      <c r="I1030" s="97">
        <f t="shared" ref="I1030:L1030" si="271">SUM(I1016:I1029)</f>
        <v>0</v>
      </c>
      <c r="J1030" s="98">
        <f t="shared" si="271"/>
        <v>0</v>
      </c>
      <c r="K1030" s="98">
        <f t="shared" si="271"/>
        <v>0</v>
      </c>
      <c r="L1030" s="98">
        <f t="shared" si="271"/>
        <v>0</v>
      </c>
    </row>
    <row r="1031" ht="15.75" customHeight="1">
      <c r="A1031" s="8"/>
      <c r="B1031" s="100"/>
      <c r="C1031" s="100"/>
      <c r="D1031" s="100"/>
      <c r="E1031" s="100"/>
      <c r="F1031" s="100"/>
      <c r="G1031" s="100"/>
      <c r="H1031" s="100"/>
      <c r="I1031" s="101" t="s">
        <v>496</v>
      </c>
      <c r="J1031" s="100"/>
      <c r="K1031" s="100"/>
      <c r="L1031" s="101" t="s">
        <v>497</v>
      </c>
    </row>
    <row r="1032" ht="15.75" customHeight="1">
      <c r="A1032" s="8"/>
      <c r="B1032" s="100"/>
      <c r="C1032" s="100"/>
      <c r="D1032" s="100"/>
      <c r="E1032" s="100"/>
      <c r="F1032" s="100"/>
      <c r="G1032" s="100"/>
      <c r="H1032" s="100"/>
      <c r="I1032" s="104">
        <f>G1028*A1014</f>
        <v>0</v>
      </c>
      <c r="J1032" s="100"/>
      <c r="K1032" s="100"/>
      <c r="L1032" s="104"/>
    </row>
    <row r="1033" ht="15.75" customHeight="1">
      <c r="A1033" s="8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</row>
    <row r="1034" ht="15.75" customHeight="1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</row>
    <row r="1035" ht="15.75" customHeight="1">
      <c r="A1035" s="78" t="s">
        <v>478</v>
      </c>
      <c r="B1035" s="79" t="s">
        <v>479</v>
      </c>
      <c r="C1035" s="75"/>
      <c r="D1035" s="76"/>
      <c r="E1035" s="80" t="s">
        <v>480</v>
      </c>
      <c r="F1035" s="75"/>
      <c r="G1035" s="76"/>
      <c r="H1035" s="79" t="s">
        <v>481</v>
      </c>
      <c r="I1035" s="75"/>
      <c r="J1035" s="75"/>
      <c r="K1035" s="75"/>
      <c r="L1035" s="76"/>
    </row>
    <row r="1036" ht="15.75" customHeight="1">
      <c r="A1036" s="177">
        <v>4.0</v>
      </c>
      <c r="B1036" s="82" t="s">
        <v>482</v>
      </c>
      <c r="C1036" s="82" t="s">
        <v>483</v>
      </c>
      <c r="D1036" s="82" t="s">
        <v>484</v>
      </c>
      <c r="E1036" s="82" t="s">
        <v>485</v>
      </c>
      <c r="F1036" s="82" t="s">
        <v>484</v>
      </c>
      <c r="G1036" s="82" t="s">
        <v>524</v>
      </c>
      <c r="H1036" s="82" t="s">
        <v>486</v>
      </c>
      <c r="I1036" s="82" t="s">
        <v>487</v>
      </c>
      <c r="J1036" s="147" t="s">
        <v>488</v>
      </c>
      <c r="K1036" s="85" t="s">
        <v>489</v>
      </c>
      <c r="L1036" s="85" t="s">
        <v>490</v>
      </c>
    </row>
    <row r="1037" ht="15.75" customHeight="1">
      <c r="A1037" s="86" t="s">
        <v>491</v>
      </c>
      <c r="B1037" s="87"/>
      <c r="C1037" s="87"/>
      <c r="D1037" s="87"/>
      <c r="E1037" s="87"/>
      <c r="F1037" s="87"/>
      <c r="G1037" s="87"/>
      <c r="H1037" s="87"/>
      <c r="I1037" s="87"/>
      <c r="J1037" s="115"/>
      <c r="K1037" s="87"/>
      <c r="L1037" s="87"/>
    </row>
    <row r="1038" ht="15.75" customHeight="1">
      <c r="A1038" s="2"/>
      <c r="B1038" s="89"/>
      <c r="C1038" s="89"/>
      <c r="D1038" s="18">
        <f t="shared" ref="D1038:D1051" si="272">C1038*B1038</f>
        <v>0</v>
      </c>
      <c r="E1038" s="18">
        <f>B1038*A1036</f>
        <v>0</v>
      </c>
      <c r="F1038" s="18">
        <f t="shared" ref="F1038:F1051" si="273">E1038*C1038</f>
        <v>0</v>
      </c>
      <c r="G1038" s="140">
        <v>0.0</v>
      </c>
      <c r="H1038" s="18"/>
      <c r="I1038" s="89">
        <f t="shared" ref="I1038:I1051" si="274">H1038*E1038</f>
        <v>0</v>
      </c>
      <c r="J1038" s="116"/>
      <c r="K1038" s="3">
        <f t="shared" ref="K1038:K1051" si="275">J1038*I1038</f>
        <v>0</v>
      </c>
      <c r="L1038" s="3"/>
    </row>
    <row r="1039" ht="15.75" customHeight="1">
      <c r="A1039" s="2"/>
      <c r="B1039" s="89"/>
      <c r="C1039" s="89"/>
      <c r="D1039" s="18">
        <f t="shared" si="272"/>
        <v>0</v>
      </c>
      <c r="E1039" s="18">
        <f>B1039*A1036</f>
        <v>0</v>
      </c>
      <c r="F1039" s="18">
        <f t="shared" si="273"/>
        <v>0</v>
      </c>
      <c r="G1039" s="87"/>
      <c r="H1039" s="18"/>
      <c r="I1039" s="89">
        <f t="shared" si="274"/>
        <v>0</v>
      </c>
      <c r="J1039" s="116"/>
      <c r="K1039" s="3">
        <f t="shared" si="275"/>
        <v>0</v>
      </c>
      <c r="L1039" s="3"/>
    </row>
    <row r="1040" ht="15.75" customHeight="1">
      <c r="A1040" s="2"/>
      <c r="B1040" s="18"/>
      <c r="C1040" s="18"/>
      <c r="D1040" s="18">
        <f t="shared" si="272"/>
        <v>0</v>
      </c>
      <c r="E1040" s="18">
        <f>B1040*A1036</f>
        <v>0</v>
      </c>
      <c r="F1040" s="18">
        <f t="shared" si="273"/>
        <v>0</v>
      </c>
      <c r="G1040" s="148" t="s">
        <v>527</v>
      </c>
      <c r="H1040" s="18"/>
      <c r="I1040" s="89">
        <f t="shared" si="274"/>
        <v>0</v>
      </c>
      <c r="J1040" s="116"/>
      <c r="K1040" s="3">
        <f t="shared" si="275"/>
        <v>0</v>
      </c>
      <c r="L1040" s="3"/>
    </row>
    <row r="1041" ht="15.75" customHeight="1">
      <c r="A1041" s="2"/>
      <c r="B1041" s="18"/>
      <c r="C1041" s="18"/>
      <c r="D1041" s="18">
        <f t="shared" si="272"/>
        <v>0</v>
      </c>
      <c r="E1041" s="18">
        <f>B1041*A1036</f>
        <v>0</v>
      </c>
      <c r="F1041" s="18">
        <f t="shared" si="273"/>
        <v>0</v>
      </c>
      <c r="G1041" s="142"/>
      <c r="H1041" s="18"/>
      <c r="I1041" s="89">
        <f t="shared" si="274"/>
        <v>0</v>
      </c>
      <c r="J1041" s="116"/>
      <c r="K1041" s="3">
        <f t="shared" si="275"/>
        <v>0</v>
      </c>
      <c r="L1041" s="3"/>
    </row>
    <row r="1042" ht="15.75" customHeight="1">
      <c r="A1042" s="2"/>
      <c r="B1042" s="18"/>
      <c r="C1042" s="18"/>
      <c r="D1042" s="18">
        <f t="shared" si="272"/>
        <v>0</v>
      </c>
      <c r="E1042" s="18">
        <f>B1042*A1036</f>
        <v>0</v>
      </c>
      <c r="F1042" s="18">
        <f t="shared" si="273"/>
        <v>0</v>
      </c>
      <c r="G1042" s="142"/>
      <c r="H1042" s="18"/>
      <c r="I1042" s="89">
        <f t="shared" si="274"/>
        <v>0</v>
      </c>
      <c r="J1042" s="116"/>
      <c r="K1042" s="3">
        <f t="shared" si="275"/>
        <v>0</v>
      </c>
      <c r="L1042" s="3"/>
    </row>
    <row r="1043" ht="15.75" customHeight="1">
      <c r="A1043" s="2"/>
      <c r="B1043" s="18"/>
      <c r="C1043" s="18"/>
      <c r="D1043" s="18">
        <f t="shared" si="272"/>
        <v>0</v>
      </c>
      <c r="E1043" s="18">
        <f>B1043*A1036</f>
        <v>0</v>
      </c>
      <c r="F1043" s="18">
        <f t="shared" si="273"/>
        <v>0</v>
      </c>
      <c r="G1043" s="87"/>
      <c r="H1043" s="18"/>
      <c r="I1043" s="89">
        <f t="shared" si="274"/>
        <v>0</v>
      </c>
      <c r="J1043" s="116"/>
      <c r="K1043" s="3">
        <f t="shared" si="275"/>
        <v>0</v>
      </c>
      <c r="L1043" s="3"/>
    </row>
    <row r="1044" ht="15.75" customHeight="1">
      <c r="A1044" s="2"/>
      <c r="B1044" s="18"/>
      <c r="C1044" s="18"/>
      <c r="D1044" s="18">
        <f t="shared" si="272"/>
        <v>0</v>
      </c>
      <c r="E1044" s="18">
        <f>B1044*A1036</f>
        <v>0</v>
      </c>
      <c r="F1044" s="18">
        <f t="shared" si="273"/>
        <v>0</v>
      </c>
      <c r="G1044" s="59"/>
      <c r="H1044" s="18"/>
      <c r="I1044" s="89">
        <f t="shared" si="274"/>
        <v>0</v>
      </c>
      <c r="J1044" s="116"/>
      <c r="K1044" s="3">
        <f t="shared" si="275"/>
        <v>0</v>
      </c>
      <c r="L1044" s="3"/>
    </row>
    <row r="1045" ht="15.75" customHeight="1">
      <c r="A1045" s="2"/>
      <c r="B1045" s="89"/>
      <c r="C1045" s="89"/>
      <c r="D1045" s="18">
        <f t="shared" si="272"/>
        <v>0</v>
      </c>
      <c r="E1045" s="18">
        <f>B1045*A1036</f>
        <v>0</v>
      </c>
      <c r="F1045" s="18">
        <f t="shared" si="273"/>
        <v>0</v>
      </c>
      <c r="G1045" s="148" t="s">
        <v>528</v>
      </c>
      <c r="H1045" s="18"/>
      <c r="I1045" s="89">
        <f t="shared" si="274"/>
        <v>0</v>
      </c>
      <c r="J1045" s="116"/>
      <c r="K1045" s="3">
        <f t="shared" si="275"/>
        <v>0</v>
      </c>
      <c r="L1045" s="3"/>
    </row>
    <row r="1046" ht="15.75" customHeight="1">
      <c r="A1046" s="2"/>
      <c r="B1046" s="89"/>
      <c r="C1046" s="89"/>
      <c r="D1046" s="18">
        <f t="shared" si="272"/>
        <v>0</v>
      </c>
      <c r="E1046" s="18">
        <f>B1046*A1036</f>
        <v>0</v>
      </c>
      <c r="F1046" s="18">
        <f t="shared" si="273"/>
        <v>0</v>
      </c>
      <c r="G1046" s="142"/>
      <c r="H1046" s="18"/>
      <c r="I1046" s="89">
        <f t="shared" si="274"/>
        <v>0</v>
      </c>
      <c r="J1046" s="116"/>
      <c r="K1046" s="3">
        <f t="shared" si="275"/>
        <v>0</v>
      </c>
      <c r="L1046" s="3"/>
    </row>
    <row r="1047" ht="15.75" customHeight="1">
      <c r="A1047" s="1"/>
      <c r="B1047" s="89"/>
      <c r="C1047" s="89"/>
      <c r="D1047" s="18">
        <f t="shared" si="272"/>
        <v>0</v>
      </c>
      <c r="E1047" s="18">
        <f>B1047*A1036</f>
        <v>0</v>
      </c>
      <c r="F1047" s="18">
        <f t="shared" si="273"/>
        <v>0</v>
      </c>
      <c r="G1047" s="142"/>
      <c r="H1047" s="18"/>
      <c r="I1047" s="89">
        <f t="shared" si="274"/>
        <v>0</v>
      </c>
      <c r="J1047" s="116"/>
      <c r="K1047" s="3">
        <f t="shared" si="275"/>
        <v>0</v>
      </c>
      <c r="L1047" s="3"/>
    </row>
    <row r="1048" ht="15.75" customHeight="1">
      <c r="A1048" s="1"/>
      <c r="B1048" s="89"/>
      <c r="C1048" s="89"/>
      <c r="D1048" s="18">
        <f t="shared" si="272"/>
        <v>0</v>
      </c>
      <c r="E1048" s="18">
        <f>B1048*A1036</f>
        <v>0</v>
      </c>
      <c r="F1048" s="18">
        <f t="shared" si="273"/>
        <v>0</v>
      </c>
      <c r="G1048" s="142"/>
      <c r="H1048" s="18"/>
      <c r="I1048" s="89">
        <f t="shared" si="274"/>
        <v>0</v>
      </c>
      <c r="J1048" s="116"/>
      <c r="K1048" s="3">
        <f t="shared" si="275"/>
        <v>0</v>
      </c>
      <c r="L1048" s="3"/>
    </row>
    <row r="1049" ht="15.75" customHeight="1">
      <c r="A1049" s="31"/>
      <c r="B1049" s="89"/>
      <c r="C1049" s="89"/>
      <c r="D1049" s="95">
        <f t="shared" si="272"/>
        <v>0</v>
      </c>
      <c r="E1049" s="95">
        <f>B1049*A1036</f>
        <v>0</v>
      </c>
      <c r="F1049" s="18">
        <f t="shared" si="273"/>
        <v>0</v>
      </c>
      <c r="G1049" s="87"/>
      <c r="H1049" s="18"/>
      <c r="I1049" s="89">
        <f t="shared" si="274"/>
        <v>0</v>
      </c>
      <c r="J1049" s="118"/>
      <c r="K1049" s="3">
        <f t="shared" si="275"/>
        <v>0</v>
      </c>
      <c r="L1049" s="3"/>
    </row>
    <row r="1050" ht="15.75" customHeight="1">
      <c r="A1050" s="31"/>
      <c r="B1050" s="89"/>
      <c r="C1050" s="89"/>
      <c r="D1050" s="18">
        <f t="shared" si="272"/>
        <v>0</v>
      </c>
      <c r="E1050" s="18">
        <f>B1050*A1036</f>
        <v>0</v>
      </c>
      <c r="F1050" s="18">
        <f t="shared" si="273"/>
        <v>0</v>
      </c>
      <c r="G1050" s="143">
        <f>F1052/A1036</f>
        <v>0</v>
      </c>
      <c r="H1050" s="18"/>
      <c r="I1050" s="89">
        <f t="shared" si="274"/>
        <v>0</v>
      </c>
      <c r="J1050" s="3"/>
      <c r="K1050" s="3">
        <f t="shared" si="275"/>
        <v>0</v>
      </c>
      <c r="L1050" s="3"/>
    </row>
    <row r="1051" ht="15.75" customHeight="1">
      <c r="A1051" s="31"/>
      <c r="B1051" s="89"/>
      <c r="C1051" s="89"/>
      <c r="D1051" s="18">
        <f t="shared" si="272"/>
        <v>0</v>
      </c>
      <c r="E1051" s="18">
        <f>B1051*A1036</f>
        <v>0</v>
      </c>
      <c r="F1051" s="18">
        <f t="shared" si="273"/>
        <v>0</v>
      </c>
      <c r="G1051" s="142"/>
      <c r="H1051" s="18"/>
      <c r="I1051" s="89">
        <f t="shared" si="274"/>
        <v>0</v>
      </c>
      <c r="J1051" s="3"/>
      <c r="K1051" s="3">
        <f t="shared" si="275"/>
        <v>0</v>
      </c>
      <c r="L1051" s="3"/>
    </row>
    <row r="1052" ht="15.75" customHeight="1">
      <c r="A1052" s="4" t="s">
        <v>495</v>
      </c>
      <c r="B1052" s="97">
        <f>SUM(B1038:B1051)</f>
        <v>0</v>
      </c>
      <c r="C1052" s="96"/>
      <c r="D1052" s="97">
        <f t="shared" ref="D1052:F1052" si="276">SUM(D1038:D1051)</f>
        <v>0</v>
      </c>
      <c r="E1052" s="97">
        <f t="shared" si="276"/>
        <v>0</v>
      </c>
      <c r="F1052" s="97">
        <f t="shared" si="276"/>
        <v>0</v>
      </c>
      <c r="G1052" s="87"/>
      <c r="H1052" s="96"/>
      <c r="I1052" s="97">
        <f t="shared" ref="I1052:L1052" si="277">SUM(I1038:I1051)</f>
        <v>0</v>
      </c>
      <c r="J1052" s="98">
        <f t="shared" si="277"/>
        <v>0</v>
      </c>
      <c r="K1052" s="98">
        <f t="shared" si="277"/>
        <v>0</v>
      </c>
      <c r="L1052" s="98">
        <f t="shared" si="277"/>
        <v>0</v>
      </c>
    </row>
    <row r="1053" ht="15.75" customHeight="1">
      <c r="A1053" s="8"/>
      <c r="B1053" s="100"/>
      <c r="C1053" s="100"/>
      <c r="D1053" s="100"/>
      <c r="E1053" s="100"/>
      <c r="F1053" s="100"/>
      <c r="G1053" s="100"/>
      <c r="H1053" s="100"/>
      <c r="I1053" s="101" t="s">
        <v>496</v>
      </c>
      <c r="J1053" s="100"/>
      <c r="K1053" s="100"/>
      <c r="L1053" s="101" t="s">
        <v>497</v>
      </c>
    </row>
    <row r="1054" ht="15.75" customHeight="1">
      <c r="A1054" s="8"/>
      <c r="B1054" s="100"/>
      <c r="C1054" s="100"/>
      <c r="D1054" s="100"/>
      <c r="E1054" s="100"/>
      <c r="F1054" s="100"/>
      <c r="G1054" s="100"/>
      <c r="H1054" s="100"/>
      <c r="I1054" s="104">
        <f>G1050*A1036</f>
        <v>0</v>
      </c>
      <c r="J1054" s="100"/>
      <c r="K1054" s="100"/>
      <c r="L1054" s="104"/>
    </row>
    <row r="1055" ht="15.75" customHeight="1">
      <c r="A1055" s="8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</row>
    <row r="1056" ht="15.75" customHeight="1">
      <c r="A1056" s="8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</row>
    <row r="1057" ht="15.75" customHeight="1">
      <c r="A1057" s="66"/>
      <c r="B1057" s="75"/>
      <c r="C1057" s="75"/>
      <c r="D1057" s="75"/>
      <c r="E1057" s="75"/>
      <c r="F1057" s="75"/>
      <c r="G1057" s="75"/>
      <c r="H1057" s="75"/>
      <c r="I1057" s="75"/>
      <c r="J1057" s="75"/>
      <c r="K1057" s="75"/>
      <c r="L1057" s="76"/>
    </row>
    <row r="1058" ht="15.75" customHeight="1">
      <c r="A1058" s="78" t="s">
        <v>478</v>
      </c>
      <c r="B1058" s="79" t="s">
        <v>479</v>
      </c>
      <c r="C1058" s="75"/>
      <c r="D1058" s="76"/>
      <c r="E1058" s="80" t="s">
        <v>480</v>
      </c>
      <c r="F1058" s="75"/>
      <c r="G1058" s="76"/>
      <c r="H1058" s="79" t="s">
        <v>481</v>
      </c>
      <c r="I1058" s="75"/>
      <c r="J1058" s="75"/>
      <c r="K1058" s="75"/>
      <c r="L1058" s="76"/>
    </row>
    <row r="1059" ht="15.75" customHeight="1">
      <c r="A1059" s="177">
        <v>4.0</v>
      </c>
      <c r="B1059" s="82" t="s">
        <v>482</v>
      </c>
      <c r="C1059" s="82" t="s">
        <v>483</v>
      </c>
      <c r="D1059" s="82" t="s">
        <v>484</v>
      </c>
      <c r="E1059" s="82" t="s">
        <v>485</v>
      </c>
      <c r="F1059" s="82" t="s">
        <v>484</v>
      </c>
      <c r="G1059" s="82" t="s">
        <v>524</v>
      </c>
      <c r="H1059" s="82" t="s">
        <v>486</v>
      </c>
      <c r="I1059" s="82" t="s">
        <v>487</v>
      </c>
      <c r="J1059" s="147" t="s">
        <v>488</v>
      </c>
      <c r="K1059" s="85" t="s">
        <v>489</v>
      </c>
      <c r="L1059" s="85" t="s">
        <v>490</v>
      </c>
    </row>
    <row r="1060" ht="15.75" customHeight="1">
      <c r="A1060" s="86" t="s">
        <v>491</v>
      </c>
      <c r="B1060" s="87"/>
      <c r="C1060" s="87"/>
      <c r="D1060" s="87"/>
      <c r="E1060" s="87"/>
      <c r="F1060" s="87"/>
      <c r="G1060" s="87"/>
      <c r="H1060" s="87"/>
      <c r="I1060" s="87"/>
      <c r="J1060" s="115"/>
      <c r="K1060" s="87"/>
      <c r="L1060" s="87"/>
    </row>
    <row r="1061" ht="15.75" customHeight="1">
      <c r="A1061" s="2"/>
      <c r="B1061" s="89"/>
      <c r="C1061" s="89"/>
      <c r="D1061" s="18">
        <f t="shared" ref="D1061:D1074" si="278">C1061*B1061</f>
        <v>0</v>
      </c>
      <c r="E1061" s="18">
        <f>B1061*A1059</f>
        <v>0</v>
      </c>
      <c r="F1061" s="18">
        <f t="shared" ref="F1061:F1074" si="279">E1061*C1061</f>
        <v>0</v>
      </c>
      <c r="G1061" s="140">
        <v>0.0</v>
      </c>
      <c r="H1061" s="18"/>
      <c r="I1061" s="89">
        <f t="shared" ref="I1061:I1074" si="280">H1061*E1061</f>
        <v>0</v>
      </c>
      <c r="J1061" s="116"/>
      <c r="K1061" s="3">
        <f t="shared" ref="K1061:K1074" si="281">J1061*I1061</f>
        <v>0</v>
      </c>
      <c r="L1061" s="3"/>
    </row>
    <row r="1062" ht="15.75" customHeight="1">
      <c r="A1062" s="2"/>
      <c r="B1062" s="89"/>
      <c r="C1062" s="89"/>
      <c r="D1062" s="18">
        <f t="shared" si="278"/>
        <v>0</v>
      </c>
      <c r="E1062" s="18">
        <f>B1062*A1059</f>
        <v>0</v>
      </c>
      <c r="F1062" s="18">
        <f t="shared" si="279"/>
        <v>0</v>
      </c>
      <c r="G1062" s="87"/>
      <c r="H1062" s="18"/>
      <c r="I1062" s="89">
        <f t="shared" si="280"/>
        <v>0</v>
      </c>
      <c r="J1062" s="116"/>
      <c r="K1062" s="3">
        <f t="shared" si="281"/>
        <v>0</v>
      </c>
      <c r="L1062" s="3"/>
    </row>
    <row r="1063" ht="15.75" customHeight="1">
      <c r="A1063" s="2"/>
      <c r="B1063" s="18"/>
      <c r="C1063" s="18"/>
      <c r="D1063" s="18">
        <f t="shared" si="278"/>
        <v>0</v>
      </c>
      <c r="E1063" s="18">
        <f>B1063*A1059</f>
        <v>0</v>
      </c>
      <c r="F1063" s="18">
        <f t="shared" si="279"/>
        <v>0</v>
      </c>
      <c r="G1063" s="148" t="s">
        <v>527</v>
      </c>
      <c r="H1063" s="18"/>
      <c r="I1063" s="89">
        <f t="shared" si="280"/>
        <v>0</v>
      </c>
      <c r="J1063" s="116"/>
      <c r="K1063" s="3">
        <f t="shared" si="281"/>
        <v>0</v>
      </c>
      <c r="L1063" s="3"/>
    </row>
    <row r="1064" ht="15.75" customHeight="1">
      <c r="A1064" s="2"/>
      <c r="B1064" s="18"/>
      <c r="C1064" s="18"/>
      <c r="D1064" s="18">
        <f t="shared" si="278"/>
        <v>0</v>
      </c>
      <c r="E1064" s="18">
        <f>B1064*A1059</f>
        <v>0</v>
      </c>
      <c r="F1064" s="18">
        <f t="shared" si="279"/>
        <v>0</v>
      </c>
      <c r="G1064" s="142"/>
      <c r="H1064" s="18"/>
      <c r="I1064" s="89">
        <f t="shared" si="280"/>
        <v>0</v>
      </c>
      <c r="J1064" s="116"/>
      <c r="K1064" s="3">
        <f t="shared" si="281"/>
        <v>0</v>
      </c>
      <c r="L1064" s="3"/>
    </row>
    <row r="1065" ht="15.75" customHeight="1">
      <c r="A1065" s="2"/>
      <c r="B1065" s="18"/>
      <c r="C1065" s="18"/>
      <c r="D1065" s="18">
        <f t="shared" si="278"/>
        <v>0</v>
      </c>
      <c r="E1065" s="18">
        <f>B1065*A1059</f>
        <v>0</v>
      </c>
      <c r="F1065" s="18">
        <f t="shared" si="279"/>
        <v>0</v>
      </c>
      <c r="G1065" s="142"/>
      <c r="H1065" s="18"/>
      <c r="I1065" s="89">
        <f t="shared" si="280"/>
        <v>0</v>
      </c>
      <c r="J1065" s="116"/>
      <c r="K1065" s="3">
        <f t="shared" si="281"/>
        <v>0</v>
      </c>
      <c r="L1065" s="3"/>
    </row>
    <row r="1066" ht="15.75" customHeight="1">
      <c r="A1066" s="2"/>
      <c r="B1066" s="18"/>
      <c r="C1066" s="18"/>
      <c r="D1066" s="18">
        <f t="shared" si="278"/>
        <v>0</v>
      </c>
      <c r="E1066" s="18">
        <f>B1066*A1059</f>
        <v>0</v>
      </c>
      <c r="F1066" s="18">
        <f t="shared" si="279"/>
        <v>0</v>
      </c>
      <c r="G1066" s="87"/>
      <c r="H1066" s="18"/>
      <c r="I1066" s="89">
        <f t="shared" si="280"/>
        <v>0</v>
      </c>
      <c r="J1066" s="116"/>
      <c r="K1066" s="3">
        <f t="shared" si="281"/>
        <v>0</v>
      </c>
      <c r="L1066" s="3"/>
    </row>
    <row r="1067" ht="15.75" customHeight="1">
      <c r="A1067" s="2"/>
      <c r="B1067" s="18"/>
      <c r="C1067" s="18"/>
      <c r="D1067" s="18">
        <f t="shared" si="278"/>
        <v>0</v>
      </c>
      <c r="E1067" s="18">
        <f>B1067*A1059</f>
        <v>0</v>
      </c>
      <c r="F1067" s="18">
        <f t="shared" si="279"/>
        <v>0</v>
      </c>
      <c r="G1067" s="59"/>
      <c r="H1067" s="18"/>
      <c r="I1067" s="89">
        <f t="shared" si="280"/>
        <v>0</v>
      </c>
      <c r="J1067" s="116"/>
      <c r="K1067" s="3">
        <f t="shared" si="281"/>
        <v>0</v>
      </c>
      <c r="L1067" s="3"/>
    </row>
    <row r="1068" ht="15.75" customHeight="1">
      <c r="A1068" s="2"/>
      <c r="B1068" s="89"/>
      <c r="C1068" s="89"/>
      <c r="D1068" s="18">
        <f t="shared" si="278"/>
        <v>0</v>
      </c>
      <c r="E1068" s="18">
        <f>B1068*A1059</f>
        <v>0</v>
      </c>
      <c r="F1068" s="18">
        <f t="shared" si="279"/>
        <v>0</v>
      </c>
      <c r="G1068" s="148" t="s">
        <v>528</v>
      </c>
      <c r="H1068" s="18"/>
      <c r="I1068" s="89">
        <f t="shared" si="280"/>
        <v>0</v>
      </c>
      <c r="J1068" s="116"/>
      <c r="K1068" s="3">
        <f t="shared" si="281"/>
        <v>0</v>
      </c>
      <c r="L1068" s="3"/>
    </row>
    <row r="1069" ht="15.75" customHeight="1">
      <c r="A1069" s="2"/>
      <c r="B1069" s="89"/>
      <c r="C1069" s="89"/>
      <c r="D1069" s="18">
        <f t="shared" si="278"/>
        <v>0</v>
      </c>
      <c r="E1069" s="18">
        <f>B1069*A1059</f>
        <v>0</v>
      </c>
      <c r="F1069" s="18">
        <f t="shared" si="279"/>
        <v>0</v>
      </c>
      <c r="G1069" s="142"/>
      <c r="H1069" s="18"/>
      <c r="I1069" s="89">
        <f t="shared" si="280"/>
        <v>0</v>
      </c>
      <c r="J1069" s="116"/>
      <c r="K1069" s="3">
        <f t="shared" si="281"/>
        <v>0</v>
      </c>
      <c r="L1069" s="3"/>
    </row>
    <row r="1070" ht="15.75" customHeight="1">
      <c r="A1070" s="1"/>
      <c r="B1070" s="89"/>
      <c r="C1070" s="89"/>
      <c r="D1070" s="18">
        <f t="shared" si="278"/>
        <v>0</v>
      </c>
      <c r="E1070" s="18">
        <f>B1070*A1059</f>
        <v>0</v>
      </c>
      <c r="F1070" s="18">
        <f t="shared" si="279"/>
        <v>0</v>
      </c>
      <c r="G1070" s="142"/>
      <c r="H1070" s="18"/>
      <c r="I1070" s="89">
        <f t="shared" si="280"/>
        <v>0</v>
      </c>
      <c r="J1070" s="116"/>
      <c r="K1070" s="3">
        <f t="shared" si="281"/>
        <v>0</v>
      </c>
      <c r="L1070" s="3"/>
    </row>
    <row r="1071" ht="15.75" customHeight="1">
      <c r="A1071" s="1"/>
      <c r="B1071" s="89"/>
      <c r="C1071" s="89"/>
      <c r="D1071" s="18">
        <f t="shared" si="278"/>
        <v>0</v>
      </c>
      <c r="E1071" s="18">
        <f>B1071*A1059</f>
        <v>0</v>
      </c>
      <c r="F1071" s="18">
        <f t="shared" si="279"/>
        <v>0</v>
      </c>
      <c r="G1071" s="142"/>
      <c r="H1071" s="18"/>
      <c r="I1071" s="89">
        <f t="shared" si="280"/>
        <v>0</v>
      </c>
      <c r="J1071" s="116"/>
      <c r="K1071" s="3">
        <f t="shared" si="281"/>
        <v>0</v>
      </c>
      <c r="L1071" s="3"/>
    </row>
    <row r="1072" ht="15.75" customHeight="1">
      <c r="A1072" s="31"/>
      <c r="B1072" s="89"/>
      <c r="C1072" s="89"/>
      <c r="D1072" s="95">
        <f t="shared" si="278"/>
        <v>0</v>
      </c>
      <c r="E1072" s="95">
        <f>B1072*A1059</f>
        <v>0</v>
      </c>
      <c r="F1072" s="18">
        <f t="shared" si="279"/>
        <v>0</v>
      </c>
      <c r="G1072" s="87"/>
      <c r="H1072" s="18"/>
      <c r="I1072" s="89">
        <f t="shared" si="280"/>
        <v>0</v>
      </c>
      <c r="J1072" s="118"/>
      <c r="K1072" s="3">
        <f t="shared" si="281"/>
        <v>0</v>
      </c>
      <c r="L1072" s="3"/>
    </row>
    <row r="1073" ht="15.75" customHeight="1">
      <c r="A1073" s="31"/>
      <c r="B1073" s="89"/>
      <c r="C1073" s="89"/>
      <c r="D1073" s="18">
        <f t="shared" si="278"/>
        <v>0</v>
      </c>
      <c r="E1073" s="18">
        <f>B1073*A1059</f>
        <v>0</v>
      </c>
      <c r="F1073" s="18">
        <f t="shared" si="279"/>
        <v>0</v>
      </c>
      <c r="G1073" s="143">
        <f>F1075/A1059</f>
        <v>0</v>
      </c>
      <c r="H1073" s="18"/>
      <c r="I1073" s="89">
        <f t="shared" si="280"/>
        <v>0</v>
      </c>
      <c r="J1073" s="3"/>
      <c r="K1073" s="3">
        <f t="shared" si="281"/>
        <v>0</v>
      </c>
      <c r="L1073" s="3"/>
    </row>
    <row r="1074" ht="15.75" customHeight="1">
      <c r="A1074" s="31"/>
      <c r="B1074" s="89"/>
      <c r="C1074" s="89"/>
      <c r="D1074" s="18">
        <f t="shared" si="278"/>
        <v>0</v>
      </c>
      <c r="E1074" s="18">
        <f>B1074*A1059</f>
        <v>0</v>
      </c>
      <c r="F1074" s="18">
        <f t="shared" si="279"/>
        <v>0</v>
      </c>
      <c r="G1074" s="142"/>
      <c r="H1074" s="18"/>
      <c r="I1074" s="89">
        <f t="shared" si="280"/>
        <v>0</v>
      </c>
      <c r="J1074" s="3"/>
      <c r="K1074" s="3">
        <f t="shared" si="281"/>
        <v>0</v>
      </c>
      <c r="L1074" s="3"/>
    </row>
    <row r="1075" ht="15.75" customHeight="1">
      <c r="A1075" s="4" t="s">
        <v>495</v>
      </c>
      <c r="B1075" s="97">
        <f>SUM(B1061:B1074)</f>
        <v>0</v>
      </c>
      <c r="C1075" s="96"/>
      <c r="D1075" s="97">
        <f t="shared" ref="D1075:F1075" si="282">SUM(D1061:D1074)</f>
        <v>0</v>
      </c>
      <c r="E1075" s="97">
        <f t="shared" si="282"/>
        <v>0</v>
      </c>
      <c r="F1075" s="97">
        <f t="shared" si="282"/>
        <v>0</v>
      </c>
      <c r="G1075" s="87"/>
      <c r="H1075" s="96"/>
      <c r="I1075" s="97">
        <f t="shared" ref="I1075:L1075" si="283">SUM(I1061:I1074)</f>
        <v>0</v>
      </c>
      <c r="J1075" s="98">
        <f t="shared" si="283"/>
        <v>0</v>
      </c>
      <c r="K1075" s="98">
        <f t="shared" si="283"/>
        <v>0</v>
      </c>
      <c r="L1075" s="98">
        <f t="shared" si="283"/>
        <v>0</v>
      </c>
    </row>
    <row r="1076" ht="15.75" customHeight="1">
      <c r="A1076" s="8"/>
      <c r="B1076" s="100"/>
      <c r="C1076" s="100"/>
      <c r="D1076" s="100"/>
      <c r="E1076" s="100"/>
      <c r="F1076" s="100"/>
      <c r="G1076" s="100"/>
      <c r="H1076" s="100"/>
      <c r="I1076" s="101" t="s">
        <v>496</v>
      </c>
      <c r="J1076" s="100"/>
      <c r="K1076" s="100"/>
      <c r="L1076" s="101" t="s">
        <v>497</v>
      </c>
    </row>
    <row r="1077" ht="15.75" customHeight="1">
      <c r="A1077" s="8"/>
      <c r="B1077" s="100"/>
      <c r="C1077" s="100"/>
      <c r="D1077" s="100"/>
      <c r="E1077" s="100"/>
      <c r="F1077" s="100"/>
      <c r="G1077" s="100"/>
      <c r="H1077" s="100"/>
      <c r="I1077" s="104">
        <f>G1073*A1059</f>
        <v>0</v>
      </c>
      <c r="J1077" s="100"/>
      <c r="K1077" s="100"/>
      <c r="L1077" s="104"/>
    </row>
    <row r="1078" ht="15.75" customHeight="1">
      <c r="A1078" s="8"/>
      <c r="B1078" s="100"/>
      <c r="C1078" s="100"/>
      <c r="D1078" s="100"/>
      <c r="E1078" s="100"/>
      <c r="F1078" s="100"/>
      <c r="G1078" s="100"/>
      <c r="H1078" s="100"/>
      <c r="I1078" s="107"/>
      <c r="J1078" s="100"/>
      <c r="K1078" s="100"/>
      <c r="L1078" s="107"/>
    </row>
    <row r="1079" ht="15.75" customHeight="1">
      <c r="A1079" s="8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</row>
    <row r="1080" ht="15.75" customHeight="1">
      <c r="A1080" s="66"/>
      <c r="B1080" s="75"/>
      <c r="C1080" s="75"/>
      <c r="D1080" s="75"/>
      <c r="E1080" s="75"/>
      <c r="F1080" s="75"/>
      <c r="G1080" s="75"/>
      <c r="H1080" s="75"/>
      <c r="I1080" s="75"/>
      <c r="J1080" s="75"/>
      <c r="K1080" s="75"/>
      <c r="L1080" s="76"/>
    </row>
    <row r="1081" ht="15.75" customHeight="1">
      <c r="A1081" s="78" t="s">
        <v>478</v>
      </c>
      <c r="B1081" s="79" t="s">
        <v>479</v>
      </c>
      <c r="C1081" s="75"/>
      <c r="D1081" s="76"/>
      <c r="E1081" s="80" t="s">
        <v>480</v>
      </c>
      <c r="F1081" s="75"/>
      <c r="G1081" s="76"/>
      <c r="H1081" s="79" t="s">
        <v>481</v>
      </c>
      <c r="I1081" s="75"/>
      <c r="J1081" s="75"/>
      <c r="K1081" s="75"/>
      <c r="L1081" s="76"/>
    </row>
    <row r="1082" ht="15.75" customHeight="1">
      <c r="A1082" s="177">
        <v>4.0</v>
      </c>
      <c r="B1082" s="82" t="s">
        <v>482</v>
      </c>
      <c r="C1082" s="82" t="s">
        <v>483</v>
      </c>
      <c r="D1082" s="82" t="s">
        <v>484</v>
      </c>
      <c r="E1082" s="82" t="s">
        <v>485</v>
      </c>
      <c r="F1082" s="82" t="s">
        <v>484</v>
      </c>
      <c r="G1082" s="82" t="s">
        <v>524</v>
      </c>
      <c r="H1082" s="82" t="s">
        <v>486</v>
      </c>
      <c r="I1082" s="82" t="s">
        <v>487</v>
      </c>
      <c r="J1082" s="147" t="s">
        <v>488</v>
      </c>
      <c r="K1082" s="85" t="s">
        <v>489</v>
      </c>
      <c r="L1082" s="85" t="s">
        <v>490</v>
      </c>
    </row>
    <row r="1083" ht="15.75" customHeight="1">
      <c r="A1083" s="86" t="s">
        <v>491</v>
      </c>
      <c r="B1083" s="87"/>
      <c r="C1083" s="87"/>
      <c r="D1083" s="87"/>
      <c r="E1083" s="87"/>
      <c r="F1083" s="87"/>
      <c r="G1083" s="87"/>
      <c r="H1083" s="87"/>
      <c r="I1083" s="87"/>
      <c r="J1083" s="115"/>
      <c r="K1083" s="87"/>
      <c r="L1083" s="87"/>
    </row>
    <row r="1084" ht="15.75" customHeight="1">
      <c r="A1084" s="2"/>
      <c r="B1084" s="89"/>
      <c r="C1084" s="89"/>
      <c r="D1084" s="18">
        <f t="shared" ref="D1084:D1097" si="284">C1084*B1084</f>
        <v>0</v>
      </c>
      <c r="E1084" s="18">
        <f>B1084*A1082</f>
        <v>0</v>
      </c>
      <c r="F1084" s="18">
        <f t="shared" ref="F1084:F1097" si="285">E1084*C1084</f>
        <v>0</v>
      </c>
      <c r="G1084" s="140">
        <v>0.0</v>
      </c>
      <c r="H1084" s="18"/>
      <c r="I1084" s="89">
        <f t="shared" ref="I1084:I1097" si="286">H1084*E1084</f>
        <v>0</v>
      </c>
      <c r="J1084" s="116"/>
      <c r="K1084" s="3">
        <f t="shared" ref="K1084:K1097" si="287">J1084*I1084</f>
        <v>0</v>
      </c>
      <c r="L1084" s="3"/>
    </row>
    <row r="1085" ht="15.75" customHeight="1">
      <c r="A1085" s="2"/>
      <c r="B1085" s="89"/>
      <c r="C1085" s="89"/>
      <c r="D1085" s="18">
        <f t="shared" si="284"/>
        <v>0</v>
      </c>
      <c r="E1085" s="18">
        <f>B1085*A1082</f>
        <v>0</v>
      </c>
      <c r="F1085" s="18">
        <f t="shared" si="285"/>
        <v>0</v>
      </c>
      <c r="G1085" s="87"/>
      <c r="H1085" s="18"/>
      <c r="I1085" s="89">
        <f t="shared" si="286"/>
        <v>0</v>
      </c>
      <c r="J1085" s="116"/>
      <c r="K1085" s="3">
        <f t="shared" si="287"/>
        <v>0</v>
      </c>
      <c r="L1085" s="3"/>
    </row>
    <row r="1086" ht="15.75" customHeight="1">
      <c r="A1086" s="2"/>
      <c r="B1086" s="18"/>
      <c r="C1086" s="18"/>
      <c r="D1086" s="18">
        <f t="shared" si="284"/>
        <v>0</v>
      </c>
      <c r="E1086" s="18">
        <f>B1086*A1082</f>
        <v>0</v>
      </c>
      <c r="F1086" s="18">
        <f t="shared" si="285"/>
        <v>0</v>
      </c>
      <c r="G1086" s="148" t="s">
        <v>527</v>
      </c>
      <c r="H1086" s="18"/>
      <c r="I1086" s="89">
        <f t="shared" si="286"/>
        <v>0</v>
      </c>
      <c r="J1086" s="116"/>
      <c r="K1086" s="3">
        <f t="shared" si="287"/>
        <v>0</v>
      </c>
      <c r="L1086" s="3"/>
    </row>
    <row r="1087" ht="15.75" customHeight="1">
      <c r="A1087" s="2"/>
      <c r="B1087" s="18"/>
      <c r="C1087" s="18"/>
      <c r="D1087" s="18">
        <f t="shared" si="284"/>
        <v>0</v>
      </c>
      <c r="E1087" s="18">
        <f>B1087*A1082</f>
        <v>0</v>
      </c>
      <c r="F1087" s="18">
        <f t="shared" si="285"/>
        <v>0</v>
      </c>
      <c r="G1087" s="142"/>
      <c r="H1087" s="18"/>
      <c r="I1087" s="89">
        <f t="shared" si="286"/>
        <v>0</v>
      </c>
      <c r="J1087" s="116"/>
      <c r="K1087" s="3">
        <f t="shared" si="287"/>
        <v>0</v>
      </c>
      <c r="L1087" s="3"/>
    </row>
    <row r="1088" ht="15.75" customHeight="1">
      <c r="A1088" s="2"/>
      <c r="B1088" s="18"/>
      <c r="C1088" s="18"/>
      <c r="D1088" s="18">
        <f t="shared" si="284"/>
        <v>0</v>
      </c>
      <c r="E1088" s="18">
        <f>B1088*A1082</f>
        <v>0</v>
      </c>
      <c r="F1088" s="18">
        <f t="shared" si="285"/>
        <v>0</v>
      </c>
      <c r="G1088" s="142"/>
      <c r="H1088" s="18"/>
      <c r="I1088" s="89">
        <f t="shared" si="286"/>
        <v>0</v>
      </c>
      <c r="J1088" s="116"/>
      <c r="K1088" s="3">
        <f t="shared" si="287"/>
        <v>0</v>
      </c>
      <c r="L1088" s="3"/>
    </row>
    <row r="1089" ht="15.75" customHeight="1">
      <c r="A1089" s="2"/>
      <c r="B1089" s="18"/>
      <c r="C1089" s="18"/>
      <c r="D1089" s="18">
        <f t="shared" si="284"/>
        <v>0</v>
      </c>
      <c r="E1089" s="18">
        <f>B1089*A1082</f>
        <v>0</v>
      </c>
      <c r="F1089" s="18">
        <f t="shared" si="285"/>
        <v>0</v>
      </c>
      <c r="G1089" s="87"/>
      <c r="H1089" s="18"/>
      <c r="I1089" s="89">
        <f t="shared" si="286"/>
        <v>0</v>
      </c>
      <c r="J1089" s="116"/>
      <c r="K1089" s="3">
        <f t="shared" si="287"/>
        <v>0</v>
      </c>
      <c r="L1089" s="3"/>
    </row>
    <row r="1090" ht="15.75" customHeight="1">
      <c r="A1090" s="2"/>
      <c r="B1090" s="18"/>
      <c r="C1090" s="18"/>
      <c r="D1090" s="18">
        <f t="shared" si="284"/>
        <v>0</v>
      </c>
      <c r="E1090" s="18">
        <f>B1090*A1082</f>
        <v>0</v>
      </c>
      <c r="F1090" s="18">
        <f t="shared" si="285"/>
        <v>0</v>
      </c>
      <c r="G1090" s="59"/>
      <c r="H1090" s="18"/>
      <c r="I1090" s="89">
        <f t="shared" si="286"/>
        <v>0</v>
      </c>
      <c r="J1090" s="116"/>
      <c r="K1090" s="3">
        <f t="shared" si="287"/>
        <v>0</v>
      </c>
      <c r="L1090" s="3"/>
    </row>
    <row r="1091" ht="15.75" customHeight="1">
      <c r="A1091" s="2"/>
      <c r="B1091" s="89"/>
      <c r="C1091" s="89"/>
      <c r="D1091" s="18">
        <f t="shared" si="284"/>
        <v>0</v>
      </c>
      <c r="E1091" s="18">
        <f>B1091*A1082</f>
        <v>0</v>
      </c>
      <c r="F1091" s="18">
        <f t="shared" si="285"/>
        <v>0</v>
      </c>
      <c r="G1091" s="148" t="s">
        <v>528</v>
      </c>
      <c r="H1091" s="18"/>
      <c r="I1091" s="89">
        <f t="shared" si="286"/>
        <v>0</v>
      </c>
      <c r="J1091" s="116"/>
      <c r="K1091" s="3">
        <f t="shared" si="287"/>
        <v>0</v>
      </c>
      <c r="L1091" s="3"/>
    </row>
    <row r="1092" ht="15.75" customHeight="1">
      <c r="A1092" s="2"/>
      <c r="B1092" s="89"/>
      <c r="C1092" s="89"/>
      <c r="D1092" s="18">
        <f t="shared" si="284"/>
        <v>0</v>
      </c>
      <c r="E1092" s="18">
        <f>B1092*A1082</f>
        <v>0</v>
      </c>
      <c r="F1092" s="18">
        <f t="shared" si="285"/>
        <v>0</v>
      </c>
      <c r="G1092" s="142"/>
      <c r="H1092" s="18"/>
      <c r="I1092" s="89">
        <f t="shared" si="286"/>
        <v>0</v>
      </c>
      <c r="J1092" s="116"/>
      <c r="K1092" s="3">
        <f t="shared" si="287"/>
        <v>0</v>
      </c>
      <c r="L1092" s="3"/>
    </row>
    <row r="1093" ht="15.75" customHeight="1">
      <c r="A1093" s="1"/>
      <c r="B1093" s="89"/>
      <c r="C1093" s="89"/>
      <c r="D1093" s="18">
        <f t="shared" si="284"/>
        <v>0</v>
      </c>
      <c r="E1093" s="18">
        <f>B1093*A1082</f>
        <v>0</v>
      </c>
      <c r="F1093" s="18">
        <f t="shared" si="285"/>
        <v>0</v>
      </c>
      <c r="G1093" s="142"/>
      <c r="H1093" s="18"/>
      <c r="I1093" s="89">
        <f t="shared" si="286"/>
        <v>0</v>
      </c>
      <c r="J1093" s="116"/>
      <c r="K1093" s="3">
        <f t="shared" si="287"/>
        <v>0</v>
      </c>
      <c r="L1093" s="3"/>
    </row>
    <row r="1094" ht="15.75" customHeight="1">
      <c r="A1094" s="1"/>
      <c r="B1094" s="89"/>
      <c r="C1094" s="89"/>
      <c r="D1094" s="18">
        <f t="shared" si="284"/>
        <v>0</v>
      </c>
      <c r="E1094" s="18">
        <f>B1094*A1082</f>
        <v>0</v>
      </c>
      <c r="F1094" s="18">
        <f t="shared" si="285"/>
        <v>0</v>
      </c>
      <c r="G1094" s="142"/>
      <c r="H1094" s="18"/>
      <c r="I1094" s="89">
        <f t="shared" si="286"/>
        <v>0</v>
      </c>
      <c r="J1094" s="116"/>
      <c r="K1094" s="3">
        <f t="shared" si="287"/>
        <v>0</v>
      </c>
      <c r="L1094" s="3"/>
    </row>
    <row r="1095" ht="15.75" customHeight="1">
      <c r="A1095" s="31"/>
      <c r="B1095" s="89"/>
      <c r="C1095" s="89"/>
      <c r="D1095" s="95">
        <f t="shared" si="284"/>
        <v>0</v>
      </c>
      <c r="E1095" s="95">
        <f>B1095*A1082</f>
        <v>0</v>
      </c>
      <c r="F1095" s="18">
        <f t="shared" si="285"/>
        <v>0</v>
      </c>
      <c r="G1095" s="87"/>
      <c r="H1095" s="18"/>
      <c r="I1095" s="89">
        <f t="shared" si="286"/>
        <v>0</v>
      </c>
      <c r="J1095" s="118"/>
      <c r="K1095" s="3">
        <f t="shared" si="287"/>
        <v>0</v>
      </c>
      <c r="L1095" s="3"/>
    </row>
    <row r="1096" ht="15.75" customHeight="1">
      <c r="A1096" s="31"/>
      <c r="B1096" s="89"/>
      <c r="C1096" s="89"/>
      <c r="D1096" s="18">
        <f t="shared" si="284"/>
        <v>0</v>
      </c>
      <c r="E1096" s="18">
        <f>B1096*A1082</f>
        <v>0</v>
      </c>
      <c r="F1096" s="18">
        <f t="shared" si="285"/>
        <v>0</v>
      </c>
      <c r="G1096" s="143">
        <f>F1098/A1082</f>
        <v>0</v>
      </c>
      <c r="H1096" s="18"/>
      <c r="I1096" s="89">
        <f t="shared" si="286"/>
        <v>0</v>
      </c>
      <c r="J1096" s="3"/>
      <c r="K1096" s="3">
        <f t="shared" si="287"/>
        <v>0</v>
      </c>
      <c r="L1096" s="3"/>
    </row>
    <row r="1097" ht="15.75" customHeight="1">
      <c r="A1097" s="31"/>
      <c r="B1097" s="89"/>
      <c r="C1097" s="89"/>
      <c r="D1097" s="18">
        <f t="shared" si="284"/>
        <v>0</v>
      </c>
      <c r="E1097" s="18">
        <f>B1097*A1082</f>
        <v>0</v>
      </c>
      <c r="F1097" s="18">
        <f t="shared" si="285"/>
        <v>0</v>
      </c>
      <c r="G1097" s="142"/>
      <c r="H1097" s="18"/>
      <c r="I1097" s="89">
        <f t="shared" si="286"/>
        <v>0</v>
      </c>
      <c r="J1097" s="3"/>
      <c r="K1097" s="3">
        <f t="shared" si="287"/>
        <v>0</v>
      </c>
      <c r="L1097" s="3"/>
    </row>
    <row r="1098" ht="15.75" customHeight="1">
      <c r="A1098" s="4" t="s">
        <v>495</v>
      </c>
      <c r="B1098" s="97">
        <f>SUM(B1084:B1097)</f>
        <v>0</v>
      </c>
      <c r="C1098" s="96"/>
      <c r="D1098" s="97">
        <f t="shared" ref="D1098:F1098" si="288">SUM(D1084:D1097)</f>
        <v>0</v>
      </c>
      <c r="E1098" s="97">
        <f t="shared" si="288"/>
        <v>0</v>
      </c>
      <c r="F1098" s="97">
        <f t="shared" si="288"/>
        <v>0</v>
      </c>
      <c r="G1098" s="87"/>
      <c r="H1098" s="96"/>
      <c r="I1098" s="97">
        <f t="shared" ref="I1098:L1098" si="289">SUM(I1084:I1097)</f>
        <v>0</v>
      </c>
      <c r="J1098" s="98">
        <f t="shared" si="289"/>
        <v>0</v>
      </c>
      <c r="K1098" s="98">
        <f t="shared" si="289"/>
        <v>0</v>
      </c>
      <c r="L1098" s="98">
        <f t="shared" si="289"/>
        <v>0</v>
      </c>
    </row>
    <row r="1099" ht="15.75" customHeight="1">
      <c r="A1099" s="8"/>
      <c r="B1099" s="100"/>
      <c r="C1099" s="100"/>
      <c r="D1099" s="100"/>
      <c r="E1099" s="100"/>
      <c r="F1099" s="100"/>
      <c r="G1099" s="100"/>
      <c r="H1099" s="100"/>
      <c r="I1099" s="101" t="s">
        <v>496</v>
      </c>
      <c r="J1099" s="100"/>
      <c r="K1099" s="100"/>
      <c r="L1099" s="101" t="s">
        <v>497</v>
      </c>
    </row>
    <row r="1100" ht="15.75" customHeight="1">
      <c r="A1100" s="8"/>
      <c r="B1100" s="100"/>
      <c r="C1100" s="100"/>
      <c r="D1100" s="100"/>
      <c r="E1100" s="100"/>
      <c r="F1100" s="100"/>
      <c r="G1100" s="100"/>
      <c r="H1100" s="100"/>
      <c r="I1100" s="104">
        <f>G1096*A1082</f>
        <v>0</v>
      </c>
      <c r="J1100" s="100"/>
      <c r="K1100" s="100"/>
      <c r="L1100" s="104"/>
    </row>
    <row r="1101" ht="15.75" customHeight="1">
      <c r="A1101" s="8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</row>
    <row r="1102" ht="15.75" customHeight="1">
      <c r="A1102" s="8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</row>
    <row r="1103" ht="15.75" customHeight="1">
      <c r="A1103" s="66"/>
      <c r="B1103" s="75"/>
      <c r="C1103" s="75"/>
      <c r="D1103" s="75"/>
      <c r="E1103" s="75"/>
      <c r="F1103" s="75"/>
      <c r="G1103" s="75"/>
      <c r="H1103" s="75"/>
      <c r="I1103" s="75"/>
      <c r="J1103" s="75"/>
      <c r="K1103" s="75"/>
      <c r="L1103" s="76"/>
    </row>
    <row r="1104" ht="15.75" customHeight="1">
      <c r="A1104" s="78" t="s">
        <v>478</v>
      </c>
      <c r="B1104" s="79" t="s">
        <v>479</v>
      </c>
      <c r="C1104" s="75"/>
      <c r="D1104" s="76"/>
      <c r="E1104" s="80" t="s">
        <v>480</v>
      </c>
      <c r="F1104" s="75"/>
      <c r="G1104" s="76"/>
      <c r="H1104" s="79" t="s">
        <v>481</v>
      </c>
      <c r="I1104" s="75"/>
      <c r="J1104" s="75"/>
      <c r="K1104" s="75"/>
      <c r="L1104" s="76"/>
    </row>
    <row r="1105" ht="15.75" customHeight="1">
      <c r="A1105" s="177">
        <v>4.0</v>
      </c>
      <c r="B1105" s="82" t="s">
        <v>482</v>
      </c>
      <c r="C1105" s="82" t="s">
        <v>483</v>
      </c>
      <c r="D1105" s="82" t="s">
        <v>484</v>
      </c>
      <c r="E1105" s="82" t="s">
        <v>485</v>
      </c>
      <c r="F1105" s="82" t="s">
        <v>484</v>
      </c>
      <c r="G1105" s="82" t="s">
        <v>524</v>
      </c>
      <c r="H1105" s="82" t="s">
        <v>486</v>
      </c>
      <c r="I1105" s="82" t="s">
        <v>487</v>
      </c>
      <c r="J1105" s="147" t="s">
        <v>488</v>
      </c>
      <c r="K1105" s="85" t="s">
        <v>489</v>
      </c>
      <c r="L1105" s="85" t="s">
        <v>490</v>
      </c>
    </row>
    <row r="1106" ht="15.75" customHeight="1">
      <c r="A1106" s="86" t="s">
        <v>491</v>
      </c>
      <c r="B1106" s="87"/>
      <c r="C1106" s="87"/>
      <c r="D1106" s="87"/>
      <c r="E1106" s="87"/>
      <c r="F1106" s="87"/>
      <c r="G1106" s="87"/>
      <c r="H1106" s="87"/>
      <c r="I1106" s="87"/>
      <c r="J1106" s="115"/>
      <c r="K1106" s="87"/>
      <c r="L1106" s="87"/>
    </row>
    <row r="1107" ht="15.75" customHeight="1">
      <c r="A1107" s="2"/>
      <c r="B1107" s="89"/>
      <c r="C1107" s="89"/>
      <c r="D1107" s="18">
        <f t="shared" ref="D1107:D1120" si="290">C1107*B1107</f>
        <v>0</v>
      </c>
      <c r="E1107" s="18">
        <f>B1107*A1105</f>
        <v>0</v>
      </c>
      <c r="F1107" s="18">
        <f t="shared" ref="F1107:F1120" si="291">E1107*C1107</f>
        <v>0</v>
      </c>
      <c r="G1107" s="140">
        <v>0.0</v>
      </c>
      <c r="H1107" s="18"/>
      <c r="I1107" s="89">
        <f t="shared" ref="I1107:I1120" si="292">H1107*E1107</f>
        <v>0</v>
      </c>
      <c r="J1107" s="116"/>
      <c r="K1107" s="3">
        <f t="shared" ref="K1107:K1120" si="293">J1107*I1107</f>
        <v>0</v>
      </c>
      <c r="L1107" s="3"/>
    </row>
    <row r="1108" ht="15.75" customHeight="1">
      <c r="A1108" s="2"/>
      <c r="B1108" s="89"/>
      <c r="C1108" s="89"/>
      <c r="D1108" s="18">
        <f t="shared" si="290"/>
        <v>0</v>
      </c>
      <c r="E1108" s="18">
        <f>B1108*A1105</f>
        <v>0</v>
      </c>
      <c r="F1108" s="18">
        <f t="shared" si="291"/>
        <v>0</v>
      </c>
      <c r="G1108" s="87"/>
      <c r="H1108" s="18"/>
      <c r="I1108" s="89">
        <f t="shared" si="292"/>
        <v>0</v>
      </c>
      <c r="J1108" s="116"/>
      <c r="K1108" s="3">
        <f t="shared" si="293"/>
        <v>0</v>
      </c>
      <c r="L1108" s="3"/>
    </row>
    <row r="1109" ht="15.75" customHeight="1">
      <c r="A1109" s="2"/>
      <c r="B1109" s="18"/>
      <c r="C1109" s="18"/>
      <c r="D1109" s="18">
        <f t="shared" si="290"/>
        <v>0</v>
      </c>
      <c r="E1109" s="18">
        <f>B1109*A1105</f>
        <v>0</v>
      </c>
      <c r="F1109" s="18">
        <f t="shared" si="291"/>
        <v>0</v>
      </c>
      <c r="G1109" s="148" t="s">
        <v>527</v>
      </c>
      <c r="H1109" s="18"/>
      <c r="I1109" s="89">
        <f t="shared" si="292"/>
        <v>0</v>
      </c>
      <c r="J1109" s="116"/>
      <c r="K1109" s="3">
        <f t="shared" si="293"/>
        <v>0</v>
      </c>
      <c r="L1109" s="3"/>
    </row>
    <row r="1110" ht="15.75" customHeight="1">
      <c r="A1110" s="2"/>
      <c r="B1110" s="18"/>
      <c r="C1110" s="18"/>
      <c r="D1110" s="18">
        <f t="shared" si="290"/>
        <v>0</v>
      </c>
      <c r="E1110" s="18">
        <f>B1110*A1105</f>
        <v>0</v>
      </c>
      <c r="F1110" s="18">
        <f t="shared" si="291"/>
        <v>0</v>
      </c>
      <c r="G1110" s="142"/>
      <c r="H1110" s="18"/>
      <c r="I1110" s="89">
        <f t="shared" si="292"/>
        <v>0</v>
      </c>
      <c r="J1110" s="116"/>
      <c r="K1110" s="3">
        <f t="shared" si="293"/>
        <v>0</v>
      </c>
      <c r="L1110" s="3"/>
    </row>
    <row r="1111" ht="15.75" customHeight="1">
      <c r="A1111" s="2"/>
      <c r="B1111" s="18"/>
      <c r="C1111" s="18"/>
      <c r="D1111" s="18">
        <f t="shared" si="290"/>
        <v>0</v>
      </c>
      <c r="E1111" s="18">
        <f>B1111*A1105</f>
        <v>0</v>
      </c>
      <c r="F1111" s="18">
        <f t="shared" si="291"/>
        <v>0</v>
      </c>
      <c r="G1111" s="142"/>
      <c r="H1111" s="18"/>
      <c r="I1111" s="89">
        <f t="shared" si="292"/>
        <v>0</v>
      </c>
      <c r="J1111" s="116"/>
      <c r="K1111" s="3">
        <f t="shared" si="293"/>
        <v>0</v>
      </c>
      <c r="L1111" s="3"/>
    </row>
    <row r="1112" ht="15.75" customHeight="1">
      <c r="A1112" s="2"/>
      <c r="B1112" s="18"/>
      <c r="C1112" s="18"/>
      <c r="D1112" s="18">
        <f t="shared" si="290"/>
        <v>0</v>
      </c>
      <c r="E1112" s="18">
        <f>B1112*A1105</f>
        <v>0</v>
      </c>
      <c r="F1112" s="18">
        <f t="shared" si="291"/>
        <v>0</v>
      </c>
      <c r="G1112" s="87"/>
      <c r="H1112" s="18"/>
      <c r="I1112" s="89">
        <f t="shared" si="292"/>
        <v>0</v>
      </c>
      <c r="J1112" s="116"/>
      <c r="K1112" s="3">
        <f t="shared" si="293"/>
        <v>0</v>
      </c>
      <c r="L1112" s="3"/>
    </row>
    <row r="1113" ht="15.75" customHeight="1">
      <c r="A1113" s="2"/>
      <c r="B1113" s="18"/>
      <c r="C1113" s="18"/>
      <c r="D1113" s="18">
        <f t="shared" si="290"/>
        <v>0</v>
      </c>
      <c r="E1113" s="18">
        <f>B1113*A1105</f>
        <v>0</v>
      </c>
      <c r="F1113" s="18">
        <f t="shared" si="291"/>
        <v>0</v>
      </c>
      <c r="G1113" s="59"/>
      <c r="H1113" s="18"/>
      <c r="I1113" s="89">
        <f t="shared" si="292"/>
        <v>0</v>
      </c>
      <c r="J1113" s="116"/>
      <c r="K1113" s="3">
        <f t="shared" si="293"/>
        <v>0</v>
      </c>
      <c r="L1113" s="3"/>
    </row>
    <row r="1114" ht="15.75" customHeight="1">
      <c r="A1114" s="2"/>
      <c r="B1114" s="89"/>
      <c r="C1114" s="89"/>
      <c r="D1114" s="18">
        <f t="shared" si="290"/>
        <v>0</v>
      </c>
      <c r="E1114" s="18">
        <f>B1114*A1105</f>
        <v>0</v>
      </c>
      <c r="F1114" s="18">
        <f t="shared" si="291"/>
        <v>0</v>
      </c>
      <c r="G1114" s="148" t="s">
        <v>528</v>
      </c>
      <c r="H1114" s="18"/>
      <c r="I1114" s="89">
        <f t="shared" si="292"/>
        <v>0</v>
      </c>
      <c r="J1114" s="116"/>
      <c r="K1114" s="3">
        <f t="shared" si="293"/>
        <v>0</v>
      </c>
      <c r="L1114" s="3"/>
    </row>
    <row r="1115" ht="15.75" customHeight="1">
      <c r="A1115" s="2"/>
      <c r="B1115" s="89"/>
      <c r="C1115" s="89"/>
      <c r="D1115" s="18">
        <f t="shared" si="290"/>
        <v>0</v>
      </c>
      <c r="E1115" s="18">
        <f>B1115*A1105</f>
        <v>0</v>
      </c>
      <c r="F1115" s="18">
        <f t="shared" si="291"/>
        <v>0</v>
      </c>
      <c r="G1115" s="142"/>
      <c r="H1115" s="18"/>
      <c r="I1115" s="89">
        <f t="shared" si="292"/>
        <v>0</v>
      </c>
      <c r="J1115" s="116"/>
      <c r="K1115" s="3">
        <f t="shared" si="293"/>
        <v>0</v>
      </c>
      <c r="L1115" s="3"/>
    </row>
    <row r="1116" ht="15.75" customHeight="1">
      <c r="A1116" s="1"/>
      <c r="B1116" s="89"/>
      <c r="C1116" s="89"/>
      <c r="D1116" s="18">
        <f t="shared" si="290"/>
        <v>0</v>
      </c>
      <c r="E1116" s="18">
        <f>B1116*A1105</f>
        <v>0</v>
      </c>
      <c r="F1116" s="18">
        <f t="shared" si="291"/>
        <v>0</v>
      </c>
      <c r="G1116" s="142"/>
      <c r="H1116" s="18"/>
      <c r="I1116" s="89">
        <f t="shared" si="292"/>
        <v>0</v>
      </c>
      <c r="J1116" s="116"/>
      <c r="K1116" s="3">
        <f t="shared" si="293"/>
        <v>0</v>
      </c>
      <c r="L1116" s="3"/>
    </row>
    <row r="1117" ht="15.75" customHeight="1">
      <c r="A1117" s="1"/>
      <c r="B1117" s="89"/>
      <c r="C1117" s="89"/>
      <c r="D1117" s="18">
        <f t="shared" si="290"/>
        <v>0</v>
      </c>
      <c r="E1117" s="18">
        <f>B1117*A1105</f>
        <v>0</v>
      </c>
      <c r="F1117" s="18">
        <f t="shared" si="291"/>
        <v>0</v>
      </c>
      <c r="G1117" s="142"/>
      <c r="H1117" s="18"/>
      <c r="I1117" s="89">
        <f t="shared" si="292"/>
        <v>0</v>
      </c>
      <c r="J1117" s="116"/>
      <c r="K1117" s="3">
        <f t="shared" si="293"/>
        <v>0</v>
      </c>
      <c r="L1117" s="3"/>
    </row>
    <row r="1118" ht="15.75" customHeight="1">
      <c r="A1118" s="31"/>
      <c r="B1118" s="89"/>
      <c r="C1118" s="89"/>
      <c r="D1118" s="95">
        <f t="shared" si="290"/>
        <v>0</v>
      </c>
      <c r="E1118" s="95">
        <f>B1118*A1105</f>
        <v>0</v>
      </c>
      <c r="F1118" s="18">
        <f t="shared" si="291"/>
        <v>0</v>
      </c>
      <c r="G1118" s="87"/>
      <c r="H1118" s="18"/>
      <c r="I1118" s="89">
        <f t="shared" si="292"/>
        <v>0</v>
      </c>
      <c r="J1118" s="118"/>
      <c r="K1118" s="3">
        <f t="shared" si="293"/>
        <v>0</v>
      </c>
      <c r="L1118" s="3"/>
    </row>
    <row r="1119" ht="15.75" customHeight="1">
      <c r="A1119" s="31"/>
      <c r="B1119" s="89"/>
      <c r="C1119" s="89"/>
      <c r="D1119" s="18">
        <f t="shared" si="290"/>
        <v>0</v>
      </c>
      <c r="E1119" s="18">
        <f>B1119*A1105</f>
        <v>0</v>
      </c>
      <c r="F1119" s="18">
        <f t="shared" si="291"/>
        <v>0</v>
      </c>
      <c r="G1119" s="143">
        <f>F1121/A1105</f>
        <v>0</v>
      </c>
      <c r="H1119" s="18"/>
      <c r="I1119" s="89">
        <f t="shared" si="292"/>
        <v>0</v>
      </c>
      <c r="J1119" s="3"/>
      <c r="K1119" s="3">
        <f t="shared" si="293"/>
        <v>0</v>
      </c>
      <c r="L1119" s="3"/>
    </row>
    <row r="1120" ht="15.75" customHeight="1">
      <c r="A1120" s="31"/>
      <c r="B1120" s="89"/>
      <c r="C1120" s="89"/>
      <c r="D1120" s="18">
        <f t="shared" si="290"/>
        <v>0</v>
      </c>
      <c r="E1120" s="18">
        <f>B1120*A1105</f>
        <v>0</v>
      </c>
      <c r="F1120" s="18">
        <f t="shared" si="291"/>
        <v>0</v>
      </c>
      <c r="G1120" s="142"/>
      <c r="H1120" s="18"/>
      <c r="I1120" s="89">
        <f t="shared" si="292"/>
        <v>0</v>
      </c>
      <c r="J1120" s="3"/>
      <c r="K1120" s="3">
        <f t="shared" si="293"/>
        <v>0</v>
      </c>
      <c r="L1120" s="3"/>
    </row>
    <row r="1121" ht="15.75" customHeight="1">
      <c r="A1121" s="4" t="s">
        <v>495</v>
      </c>
      <c r="B1121" s="97">
        <f>SUM(B1107:B1120)</f>
        <v>0</v>
      </c>
      <c r="C1121" s="96"/>
      <c r="D1121" s="97">
        <f t="shared" ref="D1121:F1121" si="294">SUM(D1107:D1120)</f>
        <v>0</v>
      </c>
      <c r="E1121" s="97">
        <f t="shared" si="294"/>
        <v>0</v>
      </c>
      <c r="F1121" s="97">
        <f t="shared" si="294"/>
        <v>0</v>
      </c>
      <c r="G1121" s="87"/>
      <c r="H1121" s="96"/>
      <c r="I1121" s="97">
        <f t="shared" ref="I1121:L1121" si="295">SUM(I1107:I1120)</f>
        <v>0</v>
      </c>
      <c r="J1121" s="98">
        <f t="shared" si="295"/>
        <v>0</v>
      </c>
      <c r="K1121" s="98">
        <f t="shared" si="295"/>
        <v>0</v>
      </c>
      <c r="L1121" s="98">
        <f t="shared" si="295"/>
        <v>0</v>
      </c>
    </row>
    <row r="1122" ht="15.75" customHeight="1">
      <c r="A1122" s="8"/>
      <c r="B1122" s="100"/>
      <c r="C1122" s="100"/>
      <c r="D1122" s="100"/>
      <c r="E1122" s="100"/>
      <c r="F1122" s="100"/>
      <c r="G1122" s="100"/>
      <c r="H1122" s="100"/>
      <c r="I1122" s="101" t="s">
        <v>496</v>
      </c>
      <c r="J1122" s="100"/>
      <c r="K1122" s="100"/>
      <c r="L1122" s="101" t="s">
        <v>497</v>
      </c>
    </row>
    <row r="1123" ht="15.75" customHeight="1">
      <c r="A1123" s="8"/>
      <c r="B1123" s="100"/>
      <c r="C1123" s="100"/>
      <c r="D1123" s="100"/>
      <c r="E1123" s="100"/>
      <c r="F1123" s="100"/>
      <c r="G1123" s="100"/>
      <c r="H1123" s="100"/>
      <c r="I1123" s="104">
        <f>G1119*A1105</f>
        <v>0</v>
      </c>
      <c r="J1123" s="100"/>
      <c r="K1123" s="100"/>
      <c r="L1123" s="104"/>
    </row>
    <row r="1124" ht="15.75" customHeight="1">
      <c r="A1124" s="8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</row>
    <row r="1125" ht="15.75" customHeight="1">
      <c r="A1125" s="8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</row>
    <row r="1126" ht="15.75" customHeight="1">
      <c r="A1126" s="78" t="s">
        <v>478</v>
      </c>
      <c r="B1126" s="79" t="s">
        <v>479</v>
      </c>
      <c r="C1126" s="75"/>
      <c r="D1126" s="76"/>
      <c r="E1126" s="80" t="s">
        <v>480</v>
      </c>
      <c r="F1126" s="75"/>
      <c r="G1126" s="76"/>
      <c r="H1126" s="79" t="s">
        <v>481</v>
      </c>
      <c r="I1126" s="75"/>
      <c r="J1126" s="75"/>
      <c r="K1126" s="75"/>
      <c r="L1126" s="76"/>
    </row>
    <row r="1127" ht="15.75" customHeight="1">
      <c r="A1127" s="177">
        <v>4.0</v>
      </c>
      <c r="B1127" s="82" t="s">
        <v>482</v>
      </c>
      <c r="C1127" s="82" t="s">
        <v>483</v>
      </c>
      <c r="D1127" s="82" t="s">
        <v>484</v>
      </c>
      <c r="E1127" s="82" t="s">
        <v>485</v>
      </c>
      <c r="F1127" s="82" t="s">
        <v>484</v>
      </c>
      <c r="G1127" s="82" t="s">
        <v>524</v>
      </c>
      <c r="H1127" s="82" t="s">
        <v>486</v>
      </c>
      <c r="I1127" s="82" t="s">
        <v>487</v>
      </c>
      <c r="J1127" s="147" t="s">
        <v>488</v>
      </c>
      <c r="K1127" s="85" t="s">
        <v>489</v>
      </c>
      <c r="L1127" s="85" t="s">
        <v>490</v>
      </c>
    </row>
    <row r="1128" ht="15.75" customHeight="1">
      <c r="A1128" s="86" t="s">
        <v>491</v>
      </c>
      <c r="B1128" s="87"/>
      <c r="C1128" s="87"/>
      <c r="D1128" s="87"/>
      <c r="E1128" s="87"/>
      <c r="F1128" s="87"/>
      <c r="G1128" s="87"/>
      <c r="H1128" s="87"/>
      <c r="I1128" s="87"/>
      <c r="J1128" s="115"/>
      <c r="K1128" s="87"/>
      <c r="L1128" s="87"/>
    </row>
    <row r="1129" ht="15.75" customHeight="1">
      <c r="A1129" s="2"/>
      <c r="B1129" s="89"/>
      <c r="C1129" s="89"/>
      <c r="D1129" s="18">
        <f t="shared" ref="D1129:D1142" si="296">C1129*B1129</f>
        <v>0</v>
      </c>
      <c r="E1129" s="18">
        <f>B1129*A1127</f>
        <v>0</v>
      </c>
      <c r="F1129" s="18">
        <f t="shared" ref="F1129:F1142" si="297">E1129*C1129</f>
        <v>0</v>
      </c>
      <c r="G1129" s="140">
        <v>0.0</v>
      </c>
      <c r="H1129" s="18"/>
      <c r="I1129" s="89">
        <f t="shared" ref="I1129:I1142" si="298">H1129*E1129</f>
        <v>0</v>
      </c>
      <c r="J1129" s="116"/>
      <c r="K1129" s="3">
        <f t="shared" ref="K1129:K1142" si="299">J1129*I1129</f>
        <v>0</v>
      </c>
      <c r="L1129" s="3"/>
    </row>
    <row r="1130" ht="15.75" customHeight="1">
      <c r="A1130" s="2"/>
      <c r="B1130" s="89"/>
      <c r="C1130" s="89"/>
      <c r="D1130" s="18">
        <f t="shared" si="296"/>
        <v>0</v>
      </c>
      <c r="E1130" s="18">
        <f>B1130*A1127</f>
        <v>0</v>
      </c>
      <c r="F1130" s="18">
        <f t="shared" si="297"/>
        <v>0</v>
      </c>
      <c r="G1130" s="87"/>
      <c r="H1130" s="18"/>
      <c r="I1130" s="89">
        <f t="shared" si="298"/>
        <v>0</v>
      </c>
      <c r="J1130" s="116"/>
      <c r="K1130" s="3">
        <f t="shared" si="299"/>
        <v>0</v>
      </c>
      <c r="L1130" s="3"/>
    </row>
    <row r="1131" ht="15.75" customHeight="1">
      <c r="A1131" s="2"/>
      <c r="B1131" s="18"/>
      <c r="C1131" s="18"/>
      <c r="D1131" s="18">
        <f t="shared" si="296"/>
        <v>0</v>
      </c>
      <c r="E1131" s="18">
        <f>B1131*A1127</f>
        <v>0</v>
      </c>
      <c r="F1131" s="18">
        <f t="shared" si="297"/>
        <v>0</v>
      </c>
      <c r="G1131" s="148" t="s">
        <v>527</v>
      </c>
      <c r="H1131" s="18"/>
      <c r="I1131" s="89">
        <f t="shared" si="298"/>
        <v>0</v>
      </c>
      <c r="J1131" s="116"/>
      <c r="K1131" s="3">
        <f t="shared" si="299"/>
        <v>0</v>
      </c>
      <c r="L1131" s="3"/>
    </row>
    <row r="1132" ht="15.75" customHeight="1">
      <c r="A1132" s="2"/>
      <c r="B1132" s="18"/>
      <c r="C1132" s="18"/>
      <c r="D1132" s="18">
        <f t="shared" si="296"/>
        <v>0</v>
      </c>
      <c r="E1132" s="18">
        <f>B1132*A1127</f>
        <v>0</v>
      </c>
      <c r="F1132" s="18">
        <f t="shared" si="297"/>
        <v>0</v>
      </c>
      <c r="G1132" s="142"/>
      <c r="H1132" s="18"/>
      <c r="I1132" s="89">
        <f t="shared" si="298"/>
        <v>0</v>
      </c>
      <c r="J1132" s="116"/>
      <c r="K1132" s="3">
        <f t="shared" si="299"/>
        <v>0</v>
      </c>
      <c r="L1132" s="3"/>
    </row>
    <row r="1133" ht="15.75" customHeight="1">
      <c r="A1133" s="2"/>
      <c r="B1133" s="18"/>
      <c r="C1133" s="18"/>
      <c r="D1133" s="18">
        <f t="shared" si="296"/>
        <v>0</v>
      </c>
      <c r="E1133" s="18">
        <f>B1133*A1127</f>
        <v>0</v>
      </c>
      <c r="F1133" s="18">
        <f t="shared" si="297"/>
        <v>0</v>
      </c>
      <c r="G1133" s="142"/>
      <c r="H1133" s="18"/>
      <c r="I1133" s="89">
        <f t="shared" si="298"/>
        <v>0</v>
      </c>
      <c r="J1133" s="116"/>
      <c r="K1133" s="3">
        <f t="shared" si="299"/>
        <v>0</v>
      </c>
      <c r="L1133" s="3"/>
    </row>
    <row r="1134" ht="15.75" customHeight="1">
      <c r="A1134" s="2"/>
      <c r="B1134" s="18"/>
      <c r="C1134" s="18"/>
      <c r="D1134" s="18">
        <f t="shared" si="296"/>
        <v>0</v>
      </c>
      <c r="E1134" s="18">
        <f>B1134*A1127</f>
        <v>0</v>
      </c>
      <c r="F1134" s="18">
        <f t="shared" si="297"/>
        <v>0</v>
      </c>
      <c r="G1134" s="87"/>
      <c r="H1134" s="18"/>
      <c r="I1134" s="89">
        <f t="shared" si="298"/>
        <v>0</v>
      </c>
      <c r="J1134" s="116"/>
      <c r="K1134" s="3">
        <f t="shared" si="299"/>
        <v>0</v>
      </c>
      <c r="L1134" s="3"/>
    </row>
    <row r="1135" ht="15.75" customHeight="1">
      <c r="A1135" s="2"/>
      <c r="B1135" s="18"/>
      <c r="C1135" s="18"/>
      <c r="D1135" s="18">
        <f t="shared" si="296"/>
        <v>0</v>
      </c>
      <c r="E1135" s="18">
        <f>B1135*A1127</f>
        <v>0</v>
      </c>
      <c r="F1135" s="18">
        <f t="shared" si="297"/>
        <v>0</v>
      </c>
      <c r="G1135" s="59"/>
      <c r="H1135" s="18"/>
      <c r="I1135" s="89">
        <f t="shared" si="298"/>
        <v>0</v>
      </c>
      <c r="J1135" s="116"/>
      <c r="K1135" s="3">
        <f t="shared" si="299"/>
        <v>0</v>
      </c>
      <c r="L1135" s="3"/>
    </row>
    <row r="1136" ht="15.75" customHeight="1">
      <c r="A1136" s="2"/>
      <c r="B1136" s="89"/>
      <c r="C1136" s="89"/>
      <c r="D1136" s="18">
        <f t="shared" si="296"/>
        <v>0</v>
      </c>
      <c r="E1136" s="18">
        <f>B1136*A1127</f>
        <v>0</v>
      </c>
      <c r="F1136" s="18">
        <f t="shared" si="297"/>
        <v>0</v>
      </c>
      <c r="G1136" s="148" t="s">
        <v>528</v>
      </c>
      <c r="H1136" s="18"/>
      <c r="I1136" s="89">
        <f t="shared" si="298"/>
        <v>0</v>
      </c>
      <c r="J1136" s="116"/>
      <c r="K1136" s="3">
        <f t="shared" si="299"/>
        <v>0</v>
      </c>
      <c r="L1136" s="3"/>
    </row>
    <row r="1137" ht="15.75" customHeight="1">
      <c r="A1137" s="2"/>
      <c r="B1137" s="89"/>
      <c r="C1137" s="89"/>
      <c r="D1137" s="18">
        <f t="shared" si="296"/>
        <v>0</v>
      </c>
      <c r="E1137" s="18">
        <f>B1137*A1127</f>
        <v>0</v>
      </c>
      <c r="F1137" s="18">
        <f t="shared" si="297"/>
        <v>0</v>
      </c>
      <c r="G1137" s="142"/>
      <c r="H1137" s="18"/>
      <c r="I1137" s="89">
        <f t="shared" si="298"/>
        <v>0</v>
      </c>
      <c r="J1137" s="116"/>
      <c r="K1137" s="3">
        <f t="shared" si="299"/>
        <v>0</v>
      </c>
      <c r="L1137" s="3"/>
    </row>
    <row r="1138" ht="15.75" customHeight="1">
      <c r="A1138" s="1"/>
      <c r="B1138" s="89"/>
      <c r="C1138" s="89"/>
      <c r="D1138" s="18">
        <f t="shared" si="296"/>
        <v>0</v>
      </c>
      <c r="E1138" s="18">
        <f>B1138*A1127</f>
        <v>0</v>
      </c>
      <c r="F1138" s="18">
        <f t="shared" si="297"/>
        <v>0</v>
      </c>
      <c r="G1138" s="142"/>
      <c r="H1138" s="18"/>
      <c r="I1138" s="89">
        <f t="shared" si="298"/>
        <v>0</v>
      </c>
      <c r="J1138" s="116"/>
      <c r="K1138" s="3">
        <f t="shared" si="299"/>
        <v>0</v>
      </c>
      <c r="L1138" s="3"/>
    </row>
    <row r="1139" ht="15.75" customHeight="1">
      <c r="A1139" s="1"/>
      <c r="B1139" s="89"/>
      <c r="C1139" s="89"/>
      <c r="D1139" s="18">
        <f t="shared" si="296"/>
        <v>0</v>
      </c>
      <c r="E1139" s="18">
        <f>B1139*A1127</f>
        <v>0</v>
      </c>
      <c r="F1139" s="18">
        <f t="shared" si="297"/>
        <v>0</v>
      </c>
      <c r="G1139" s="142"/>
      <c r="H1139" s="18"/>
      <c r="I1139" s="89">
        <f t="shared" si="298"/>
        <v>0</v>
      </c>
      <c r="J1139" s="116"/>
      <c r="K1139" s="3">
        <f t="shared" si="299"/>
        <v>0</v>
      </c>
      <c r="L1139" s="3"/>
    </row>
    <row r="1140" ht="15.75" customHeight="1">
      <c r="A1140" s="31"/>
      <c r="B1140" s="89"/>
      <c r="C1140" s="89"/>
      <c r="D1140" s="95">
        <f t="shared" si="296"/>
        <v>0</v>
      </c>
      <c r="E1140" s="95">
        <f>B1140*A1127</f>
        <v>0</v>
      </c>
      <c r="F1140" s="18">
        <f t="shared" si="297"/>
        <v>0</v>
      </c>
      <c r="G1140" s="87"/>
      <c r="H1140" s="18"/>
      <c r="I1140" s="89">
        <f t="shared" si="298"/>
        <v>0</v>
      </c>
      <c r="J1140" s="118"/>
      <c r="K1140" s="3">
        <f t="shared" si="299"/>
        <v>0</v>
      </c>
      <c r="L1140" s="3"/>
    </row>
    <row r="1141" ht="15.75" customHeight="1">
      <c r="A1141" s="31"/>
      <c r="B1141" s="89"/>
      <c r="C1141" s="89"/>
      <c r="D1141" s="18">
        <f t="shared" si="296"/>
        <v>0</v>
      </c>
      <c r="E1141" s="18">
        <f>B1141*A1127</f>
        <v>0</v>
      </c>
      <c r="F1141" s="18">
        <f t="shared" si="297"/>
        <v>0</v>
      </c>
      <c r="G1141" s="143">
        <f>F1143/A1127</f>
        <v>0</v>
      </c>
      <c r="H1141" s="18"/>
      <c r="I1141" s="89">
        <f t="shared" si="298"/>
        <v>0</v>
      </c>
      <c r="J1141" s="3"/>
      <c r="K1141" s="3">
        <f t="shared" si="299"/>
        <v>0</v>
      </c>
      <c r="L1141" s="3"/>
    </row>
    <row r="1142" ht="15.75" customHeight="1">
      <c r="A1142" s="31"/>
      <c r="B1142" s="89"/>
      <c r="C1142" s="89"/>
      <c r="D1142" s="18">
        <f t="shared" si="296"/>
        <v>0</v>
      </c>
      <c r="E1142" s="18">
        <f>B1142*A1127</f>
        <v>0</v>
      </c>
      <c r="F1142" s="18">
        <f t="shared" si="297"/>
        <v>0</v>
      </c>
      <c r="G1142" s="142"/>
      <c r="H1142" s="18"/>
      <c r="I1142" s="89">
        <f t="shared" si="298"/>
        <v>0</v>
      </c>
      <c r="J1142" s="3"/>
      <c r="K1142" s="3">
        <f t="shared" si="299"/>
        <v>0</v>
      </c>
      <c r="L1142" s="3"/>
    </row>
    <row r="1143" ht="15.75" customHeight="1">
      <c r="A1143" s="4" t="s">
        <v>495</v>
      </c>
      <c r="B1143" s="97">
        <f>SUM(B1129:B1142)</f>
        <v>0</v>
      </c>
      <c r="C1143" s="96"/>
      <c r="D1143" s="97">
        <f t="shared" ref="D1143:F1143" si="300">SUM(D1129:D1142)</f>
        <v>0</v>
      </c>
      <c r="E1143" s="97">
        <f t="shared" si="300"/>
        <v>0</v>
      </c>
      <c r="F1143" s="97">
        <f t="shared" si="300"/>
        <v>0</v>
      </c>
      <c r="G1143" s="87"/>
      <c r="H1143" s="96"/>
      <c r="I1143" s="97">
        <f t="shared" ref="I1143:L1143" si="301">SUM(I1129:I1142)</f>
        <v>0</v>
      </c>
      <c r="J1143" s="98">
        <f t="shared" si="301"/>
        <v>0</v>
      </c>
      <c r="K1143" s="98">
        <f t="shared" si="301"/>
        <v>0</v>
      </c>
      <c r="L1143" s="98">
        <f t="shared" si="301"/>
        <v>0</v>
      </c>
    </row>
    <row r="1144" ht="15.75" customHeight="1">
      <c r="A1144" s="8"/>
      <c r="B1144" s="100"/>
      <c r="C1144" s="100"/>
      <c r="D1144" s="100"/>
      <c r="E1144" s="100"/>
      <c r="F1144" s="100"/>
      <c r="G1144" s="100"/>
      <c r="H1144" s="100"/>
      <c r="I1144" s="101" t="s">
        <v>496</v>
      </c>
      <c r="J1144" s="100"/>
      <c r="K1144" s="100"/>
      <c r="L1144" s="101" t="s">
        <v>497</v>
      </c>
    </row>
    <row r="1145" ht="15.75" customHeight="1">
      <c r="A1145" s="8"/>
      <c r="B1145" s="100"/>
      <c r="C1145" s="100"/>
      <c r="D1145" s="100"/>
      <c r="E1145" s="100"/>
      <c r="F1145" s="100"/>
      <c r="G1145" s="100"/>
      <c r="H1145" s="100"/>
      <c r="I1145" s="104">
        <f>G1141*A1127</f>
        <v>0</v>
      </c>
      <c r="J1145" s="100"/>
      <c r="K1145" s="100"/>
      <c r="L1145" s="104"/>
    </row>
    <row r="1146" ht="15.75" customHeight="1">
      <c r="A1146" s="8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</row>
    <row r="1147" ht="15.75" customHeight="1">
      <c r="A1147" s="8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</row>
    <row r="1148" ht="15.75" customHeight="1">
      <c r="A1148" s="66"/>
      <c r="B1148" s="75"/>
      <c r="C1148" s="75"/>
      <c r="D1148" s="75"/>
      <c r="E1148" s="75"/>
      <c r="F1148" s="75"/>
      <c r="G1148" s="75"/>
      <c r="H1148" s="75"/>
      <c r="I1148" s="75"/>
      <c r="J1148" s="75"/>
      <c r="K1148" s="75"/>
      <c r="L1148" s="76"/>
    </row>
    <row r="1149" ht="15.75" customHeight="1">
      <c r="A1149" s="78" t="s">
        <v>478</v>
      </c>
      <c r="B1149" s="79" t="s">
        <v>479</v>
      </c>
      <c r="C1149" s="75"/>
      <c r="D1149" s="76"/>
      <c r="E1149" s="80" t="s">
        <v>480</v>
      </c>
      <c r="F1149" s="75"/>
      <c r="G1149" s="76"/>
      <c r="H1149" s="79" t="s">
        <v>481</v>
      </c>
      <c r="I1149" s="75"/>
      <c r="J1149" s="75"/>
      <c r="K1149" s="75"/>
      <c r="L1149" s="76"/>
    </row>
    <row r="1150" ht="15.75" customHeight="1">
      <c r="A1150" s="177">
        <v>4.0</v>
      </c>
      <c r="B1150" s="82" t="s">
        <v>482</v>
      </c>
      <c r="C1150" s="82" t="s">
        <v>483</v>
      </c>
      <c r="D1150" s="82" t="s">
        <v>484</v>
      </c>
      <c r="E1150" s="82" t="s">
        <v>485</v>
      </c>
      <c r="F1150" s="82" t="s">
        <v>484</v>
      </c>
      <c r="G1150" s="82" t="s">
        <v>524</v>
      </c>
      <c r="H1150" s="82" t="s">
        <v>486</v>
      </c>
      <c r="I1150" s="82" t="s">
        <v>487</v>
      </c>
      <c r="J1150" s="147" t="s">
        <v>488</v>
      </c>
      <c r="K1150" s="85" t="s">
        <v>489</v>
      </c>
      <c r="L1150" s="85" t="s">
        <v>490</v>
      </c>
    </row>
    <row r="1151" ht="15.75" customHeight="1">
      <c r="A1151" s="86" t="s">
        <v>491</v>
      </c>
      <c r="B1151" s="87"/>
      <c r="C1151" s="87"/>
      <c r="D1151" s="87"/>
      <c r="E1151" s="87"/>
      <c r="F1151" s="87"/>
      <c r="G1151" s="87"/>
      <c r="H1151" s="87"/>
      <c r="I1151" s="87"/>
      <c r="J1151" s="115"/>
      <c r="K1151" s="87"/>
      <c r="L1151" s="87"/>
    </row>
    <row r="1152" ht="15.75" customHeight="1">
      <c r="A1152" s="2"/>
      <c r="B1152" s="89"/>
      <c r="C1152" s="89"/>
      <c r="D1152" s="18">
        <f t="shared" ref="D1152:D1165" si="302">C1152*B1152</f>
        <v>0</v>
      </c>
      <c r="E1152" s="18">
        <f>B1152*A1150</f>
        <v>0</v>
      </c>
      <c r="F1152" s="18">
        <f t="shared" ref="F1152:F1165" si="303">E1152*C1152</f>
        <v>0</v>
      </c>
      <c r="G1152" s="140">
        <v>0.0</v>
      </c>
      <c r="H1152" s="18"/>
      <c r="I1152" s="89">
        <f t="shared" ref="I1152:I1165" si="304">H1152*E1152</f>
        <v>0</v>
      </c>
      <c r="J1152" s="116"/>
      <c r="K1152" s="3">
        <f t="shared" ref="K1152:K1165" si="305">J1152*I1152</f>
        <v>0</v>
      </c>
      <c r="L1152" s="3"/>
    </row>
    <row r="1153" ht="15.75" customHeight="1">
      <c r="A1153" s="2"/>
      <c r="B1153" s="89"/>
      <c r="C1153" s="89"/>
      <c r="D1153" s="18">
        <f t="shared" si="302"/>
        <v>0</v>
      </c>
      <c r="E1153" s="18">
        <f>B1153*A1150</f>
        <v>0</v>
      </c>
      <c r="F1153" s="18">
        <f t="shared" si="303"/>
        <v>0</v>
      </c>
      <c r="G1153" s="87"/>
      <c r="H1153" s="18"/>
      <c r="I1153" s="89">
        <f t="shared" si="304"/>
        <v>0</v>
      </c>
      <c r="J1153" s="116"/>
      <c r="K1153" s="3">
        <f t="shared" si="305"/>
        <v>0</v>
      </c>
      <c r="L1153" s="3"/>
    </row>
    <row r="1154" ht="15.75" customHeight="1">
      <c r="A1154" s="2"/>
      <c r="B1154" s="18"/>
      <c r="C1154" s="18"/>
      <c r="D1154" s="18">
        <f t="shared" si="302"/>
        <v>0</v>
      </c>
      <c r="E1154" s="18">
        <f>B1154*A1150</f>
        <v>0</v>
      </c>
      <c r="F1154" s="18">
        <f t="shared" si="303"/>
        <v>0</v>
      </c>
      <c r="G1154" s="148" t="s">
        <v>527</v>
      </c>
      <c r="H1154" s="18"/>
      <c r="I1154" s="89">
        <f t="shared" si="304"/>
        <v>0</v>
      </c>
      <c r="J1154" s="116"/>
      <c r="K1154" s="3">
        <f t="shared" si="305"/>
        <v>0</v>
      </c>
      <c r="L1154" s="3"/>
    </row>
    <row r="1155" ht="15.75" customHeight="1">
      <c r="A1155" s="2"/>
      <c r="B1155" s="18"/>
      <c r="C1155" s="18"/>
      <c r="D1155" s="18">
        <f t="shared" si="302"/>
        <v>0</v>
      </c>
      <c r="E1155" s="18">
        <f>B1155*A1150</f>
        <v>0</v>
      </c>
      <c r="F1155" s="18">
        <f t="shared" si="303"/>
        <v>0</v>
      </c>
      <c r="G1155" s="142"/>
      <c r="H1155" s="18"/>
      <c r="I1155" s="89">
        <f t="shared" si="304"/>
        <v>0</v>
      </c>
      <c r="J1155" s="116"/>
      <c r="K1155" s="3">
        <f t="shared" si="305"/>
        <v>0</v>
      </c>
      <c r="L1155" s="3"/>
    </row>
    <row r="1156" ht="15.75" customHeight="1">
      <c r="A1156" s="2"/>
      <c r="B1156" s="18"/>
      <c r="C1156" s="18"/>
      <c r="D1156" s="18">
        <f t="shared" si="302"/>
        <v>0</v>
      </c>
      <c r="E1156" s="18">
        <f>B1156*A1150</f>
        <v>0</v>
      </c>
      <c r="F1156" s="18">
        <f t="shared" si="303"/>
        <v>0</v>
      </c>
      <c r="G1156" s="142"/>
      <c r="H1156" s="18"/>
      <c r="I1156" s="89">
        <f t="shared" si="304"/>
        <v>0</v>
      </c>
      <c r="J1156" s="116"/>
      <c r="K1156" s="3">
        <f t="shared" si="305"/>
        <v>0</v>
      </c>
      <c r="L1156" s="3"/>
    </row>
    <row r="1157" ht="15.75" customHeight="1">
      <c r="A1157" s="2"/>
      <c r="B1157" s="18"/>
      <c r="C1157" s="18"/>
      <c r="D1157" s="18">
        <f t="shared" si="302"/>
        <v>0</v>
      </c>
      <c r="E1157" s="18">
        <f>B1157*A1150</f>
        <v>0</v>
      </c>
      <c r="F1157" s="18">
        <f t="shared" si="303"/>
        <v>0</v>
      </c>
      <c r="G1157" s="87"/>
      <c r="H1157" s="18"/>
      <c r="I1157" s="89">
        <f t="shared" si="304"/>
        <v>0</v>
      </c>
      <c r="J1157" s="116"/>
      <c r="K1157" s="3">
        <f t="shared" si="305"/>
        <v>0</v>
      </c>
      <c r="L1157" s="3"/>
    </row>
    <row r="1158" ht="15.75" customHeight="1">
      <c r="A1158" s="2"/>
      <c r="B1158" s="18"/>
      <c r="C1158" s="18"/>
      <c r="D1158" s="18">
        <f t="shared" si="302"/>
        <v>0</v>
      </c>
      <c r="E1158" s="18">
        <f>B1158*A1150</f>
        <v>0</v>
      </c>
      <c r="F1158" s="18">
        <f t="shared" si="303"/>
        <v>0</v>
      </c>
      <c r="G1158" s="59"/>
      <c r="H1158" s="18"/>
      <c r="I1158" s="89">
        <f t="shared" si="304"/>
        <v>0</v>
      </c>
      <c r="J1158" s="116"/>
      <c r="K1158" s="3">
        <f t="shared" si="305"/>
        <v>0</v>
      </c>
      <c r="L1158" s="3"/>
    </row>
    <row r="1159" ht="15.75" customHeight="1">
      <c r="A1159" s="2"/>
      <c r="B1159" s="89"/>
      <c r="C1159" s="89"/>
      <c r="D1159" s="18">
        <f t="shared" si="302"/>
        <v>0</v>
      </c>
      <c r="E1159" s="18">
        <f>B1159*A1150</f>
        <v>0</v>
      </c>
      <c r="F1159" s="18">
        <f t="shared" si="303"/>
        <v>0</v>
      </c>
      <c r="G1159" s="148" t="s">
        <v>528</v>
      </c>
      <c r="H1159" s="18"/>
      <c r="I1159" s="89">
        <f t="shared" si="304"/>
        <v>0</v>
      </c>
      <c r="J1159" s="116"/>
      <c r="K1159" s="3">
        <f t="shared" si="305"/>
        <v>0</v>
      </c>
      <c r="L1159" s="3"/>
    </row>
    <row r="1160" ht="15.75" customHeight="1">
      <c r="A1160" s="2"/>
      <c r="B1160" s="89"/>
      <c r="C1160" s="89"/>
      <c r="D1160" s="18">
        <f t="shared" si="302"/>
        <v>0</v>
      </c>
      <c r="E1160" s="18">
        <f>B1160*A1150</f>
        <v>0</v>
      </c>
      <c r="F1160" s="18">
        <f t="shared" si="303"/>
        <v>0</v>
      </c>
      <c r="G1160" s="142"/>
      <c r="H1160" s="18"/>
      <c r="I1160" s="89">
        <f t="shared" si="304"/>
        <v>0</v>
      </c>
      <c r="J1160" s="116"/>
      <c r="K1160" s="3">
        <f t="shared" si="305"/>
        <v>0</v>
      </c>
      <c r="L1160" s="3"/>
    </row>
    <row r="1161" ht="15.75" customHeight="1">
      <c r="A1161" s="1"/>
      <c r="B1161" s="89"/>
      <c r="C1161" s="89"/>
      <c r="D1161" s="18">
        <f t="shared" si="302"/>
        <v>0</v>
      </c>
      <c r="E1161" s="18">
        <f>B1161*A1150</f>
        <v>0</v>
      </c>
      <c r="F1161" s="18">
        <f t="shared" si="303"/>
        <v>0</v>
      </c>
      <c r="G1161" s="142"/>
      <c r="H1161" s="18"/>
      <c r="I1161" s="89">
        <f t="shared" si="304"/>
        <v>0</v>
      </c>
      <c r="J1161" s="116"/>
      <c r="K1161" s="3">
        <f t="shared" si="305"/>
        <v>0</v>
      </c>
      <c r="L1161" s="3"/>
    </row>
    <row r="1162" ht="15.75" customHeight="1">
      <c r="A1162" s="1"/>
      <c r="B1162" s="89"/>
      <c r="C1162" s="89"/>
      <c r="D1162" s="18">
        <f t="shared" si="302"/>
        <v>0</v>
      </c>
      <c r="E1162" s="18">
        <f>B1162*A1150</f>
        <v>0</v>
      </c>
      <c r="F1162" s="18">
        <f t="shared" si="303"/>
        <v>0</v>
      </c>
      <c r="G1162" s="142"/>
      <c r="H1162" s="18"/>
      <c r="I1162" s="89">
        <f t="shared" si="304"/>
        <v>0</v>
      </c>
      <c r="J1162" s="116"/>
      <c r="K1162" s="3">
        <f t="shared" si="305"/>
        <v>0</v>
      </c>
      <c r="L1162" s="3"/>
    </row>
    <row r="1163" ht="15.75" customHeight="1">
      <c r="A1163" s="31"/>
      <c r="B1163" s="89"/>
      <c r="C1163" s="89"/>
      <c r="D1163" s="95">
        <f t="shared" si="302"/>
        <v>0</v>
      </c>
      <c r="E1163" s="95">
        <f>B1163*A1150</f>
        <v>0</v>
      </c>
      <c r="F1163" s="18">
        <f t="shared" si="303"/>
        <v>0</v>
      </c>
      <c r="G1163" s="87"/>
      <c r="H1163" s="18"/>
      <c r="I1163" s="89">
        <f t="shared" si="304"/>
        <v>0</v>
      </c>
      <c r="J1163" s="118"/>
      <c r="K1163" s="3">
        <f t="shared" si="305"/>
        <v>0</v>
      </c>
      <c r="L1163" s="3"/>
    </row>
    <row r="1164" ht="15.75" customHeight="1">
      <c r="A1164" s="31"/>
      <c r="B1164" s="89"/>
      <c r="C1164" s="89"/>
      <c r="D1164" s="18">
        <f t="shared" si="302"/>
        <v>0</v>
      </c>
      <c r="E1164" s="18">
        <f>B1164*A1150</f>
        <v>0</v>
      </c>
      <c r="F1164" s="18">
        <f t="shared" si="303"/>
        <v>0</v>
      </c>
      <c r="G1164" s="143">
        <f>F1166/A1150</f>
        <v>0</v>
      </c>
      <c r="H1164" s="18"/>
      <c r="I1164" s="89">
        <f t="shared" si="304"/>
        <v>0</v>
      </c>
      <c r="J1164" s="3"/>
      <c r="K1164" s="3">
        <f t="shared" si="305"/>
        <v>0</v>
      </c>
      <c r="L1164" s="3"/>
    </row>
    <row r="1165" ht="15.75" customHeight="1">
      <c r="A1165" s="31"/>
      <c r="B1165" s="89"/>
      <c r="C1165" s="89"/>
      <c r="D1165" s="18">
        <f t="shared" si="302"/>
        <v>0</v>
      </c>
      <c r="E1165" s="18">
        <f>B1165*A1150</f>
        <v>0</v>
      </c>
      <c r="F1165" s="18">
        <f t="shared" si="303"/>
        <v>0</v>
      </c>
      <c r="G1165" s="142"/>
      <c r="H1165" s="18"/>
      <c r="I1165" s="89">
        <f t="shared" si="304"/>
        <v>0</v>
      </c>
      <c r="J1165" s="3"/>
      <c r="K1165" s="3">
        <f t="shared" si="305"/>
        <v>0</v>
      </c>
      <c r="L1165" s="3"/>
    </row>
    <row r="1166" ht="15.75" customHeight="1">
      <c r="A1166" s="4" t="s">
        <v>495</v>
      </c>
      <c r="B1166" s="97">
        <f>SUM(B1152:B1165)</f>
        <v>0</v>
      </c>
      <c r="C1166" s="96"/>
      <c r="D1166" s="97">
        <f t="shared" ref="D1166:F1166" si="306">SUM(D1152:D1165)</f>
        <v>0</v>
      </c>
      <c r="E1166" s="97">
        <f t="shared" si="306"/>
        <v>0</v>
      </c>
      <c r="F1166" s="97">
        <f t="shared" si="306"/>
        <v>0</v>
      </c>
      <c r="G1166" s="87"/>
      <c r="H1166" s="96"/>
      <c r="I1166" s="97">
        <f t="shared" ref="I1166:L1166" si="307">SUM(I1152:I1165)</f>
        <v>0</v>
      </c>
      <c r="J1166" s="98">
        <f t="shared" si="307"/>
        <v>0</v>
      </c>
      <c r="K1166" s="98">
        <f t="shared" si="307"/>
        <v>0</v>
      </c>
      <c r="L1166" s="98">
        <f t="shared" si="307"/>
        <v>0</v>
      </c>
    </row>
    <row r="1167" ht="15.75" customHeight="1">
      <c r="A1167" s="8"/>
      <c r="B1167" s="100"/>
      <c r="C1167" s="100"/>
      <c r="D1167" s="100"/>
      <c r="E1167" s="100"/>
      <c r="F1167" s="100"/>
      <c r="G1167" s="100"/>
      <c r="H1167" s="100"/>
      <c r="I1167" s="101" t="s">
        <v>496</v>
      </c>
      <c r="J1167" s="100"/>
      <c r="K1167" s="100"/>
      <c r="L1167" s="101" t="s">
        <v>497</v>
      </c>
    </row>
    <row r="1168" ht="15.75" customHeight="1">
      <c r="A1168" s="8"/>
      <c r="B1168" s="100"/>
      <c r="C1168" s="100"/>
      <c r="D1168" s="100"/>
      <c r="E1168" s="100"/>
      <c r="F1168" s="100"/>
      <c r="G1168" s="100"/>
      <c r="H1168" s="100"/>
      <c r="I1168" s="104">
        <f>G1164*A1150</f>
        <v>0</v>
      </c>
      <c r="J1168" s="100"/>
      <c r="K1168" s="100"/>
      <c r="L1168" s="104"/>
    </row>
    <row r="1169" ht="15.75" customHeight="1">
      <c r="A1169" s="8"/>
      <c r="B1169" s="100"/>
      <c r="C1169" s="100"/>
      <c r="D1169" s="100"/>
      <c r="E1169" s="100"/>
      <c r="F1169" s="100"/>
      <c r="G1169" s="100"/>
      <c r="H1169" s="100"/>
      <c r="I1169" s="107"/>
      <c r="J1169" s="100"/>
      <c r="K1169" s="100"/>
      <c r="L1169" s="107"/>
    </row>
    <row r="1170" ht="15.75" customHeight="1">
      <c r="A1170" s="8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</row>
    <row r="1171" ht="15.75" customHeight="1">
      <c r="A1171" s="66"/>
      <c r="B1171" s="75"/>
      <c r="C1171" s="75"/>
      <c r="D1171" s="75"/>
      <c r="E1171" s="75"/>
      <c r="F1171" s="75"/>
      <c r="G1171" s="75"/>
      <c r="H1171" s="75"/>
      <c r="I1171" s="75"/>
      <c r="J1171" s="75"/>
      <c r="K1171" s="75"/>
      <c r="L1171" s="76"/>
    </row>
    <row r="1172" ht="15.75" customHeight="1">
      <c r="A1172" s="78" t="s">
        <v>478</v>
      </c>
      <c r="B1172" s="79" t="s">
        <v>479</v>
      </c>
      <c r="C1172" s="75"/>
      <c r="D1172" s="76"/>
      <c r="E1172" s="80" t="s">
        <v>480</v>
      </c>
      <c r="F1172" s="75"/>
      <c r="G1172" s="76"/>
      <c r="H1172" s="79" t="s">
        <v>481</v>
      </c>
      <c r="I1172" s="75"/>
      <c r="J1172" s="75"/>
      <c r="K1172" s="75"/>
      <c r="L1172" s="76"/>
    </row>
    <row r="1173" ht="15.75" customHeight="1">
      <c r="A1173" s="177">
        <v>4.0</v>
      </c>
      <c r="B1173" s="82" t="s">
        <v>482</v>
      </c>
      <c r="C1173" s="82" t="s">
        <v>483</v>
      </c>
      <c r="D1173" s="82" t="s">
        <v>484</v>
      </c>
      <c r="E1173" s="82" t="s">
        <v>485</v>
      </c>
      <c r="F1173" s="82" t="s">
        <v>484</v>
      </c>
      <c r="G1173" s="82" t="s">
        <v>524</v>
      </c>
      <c r="H1173" s="82" t="s">
        <v>486</v>
      </c>
      <c r="I1173" s="82" t="s">
        <v>487</v>
      </c>
      <c r="J1173" s="147" t="s">
        <v>488</v>
      </c>
      <c r="K1173" s="85" t="s">
        <v>489</v>
      </c>
      <c r="L1173" s="85" t="s">
        <v>490</v>
      </c>
    </row>
    <row r="1174" ht="15.75" customHeight="1">
      <c r="A1174" s="86" t="s">
        <v>491</v>
      </c>
      <c r="B1174" s="87"/>
      <c r="C1174" s="87"/>
      <c r="D1174" s="87"/>
      <c r="E1174" s="87"/>
      <c r="F1174" s="87"/>
      <c r="G1174" s="87"/>
      <c r="H1174" s="87"/>
      <c r="I1174" s="87"/>
      <c r="J1174" s="115"/>
      <c r="K1174" s="87"/>
      <c r="L1174" s="87"/>
    </row>
    <row r="1175" ht="15.75" customHeight="1">
      <c r="A1175" s="2"/>
      <c r="B1175" s="89"/>
      <c r="C1175" s="89"/>
      <c r="D1175" s="18">
        <f t="shared" ref="D1175:D1188" si="308">C1175*B1175</f>
        <v>0</v>
      </c>
      <c r="E1175" s="18">
        <f>B1175*A1173</f>
        <v>0</v>
      </c>
      <c r="F1175" s="18">
        <f t="shared" ref="F1175:F1188" si="309">E1175*C1175</f>
        <v>0</v>
      </c>
      <c r="G1175" s="140">
        <v>0.0</v>
      </c>
      <c r="H1175" s="18"/>
      <c r="I1175" s="89">
        <f t="shared" ref="I1175:I1188" si="310">H1175*E1175</f>
        <v>0</v>
      </c>
      <c r="J1175" s="116"/>
      <c r="K1175" s="3">
        <f t="shared" ref="K1175:K1188" si="311">J1175*I1175</f>
        <v>0</v>
      </c>
      <c r="L1175" s="3"/>
    </row>
    <row r="1176" ht="15.75" customHeight="1">
      <c r="A1176" s="2"/>
      <c r="B1176" s="89"/>
      <c r="C1176" s="89"/>
      <c r="D1176" s="18">
        <f t="shared" si="308"/>
        <v>0</v>
      </c>
      <c r="E1176" s="18">
        <f>B1176*A1173</f>
        <v>0</v>
      </c>
      <c r="F1176" s="18">
        <f t="shared" si="309"/>
        <v>0</v>
      </c>
      <c r="G1176" s="87"/>
      <c r="H1176" s="18"/>
      <c r="I1176" s="89">
        <f t="shared" si="310"/>
        <v>0</v>
      </c>
      <c r="J1176" s="116"/>
      <c r="K1176" s="3">
        <f t="shared" si="311"/>
        <v>0</v>
      </c>
      <c r="L1176" s="3"/>
    </row>
    <row r="1177" ht="15.75" customHeight="1">
      <c r="A1177" s="2"/>
      <c r="B1177" s="18"/>
      <c r="C1177" s="18"/>
      <c r="D1177" s="18">
        <f t="shared" si="308"/>
        <v>0</v>
      </c>
      <c r="E1177" s="18">
        <f>B1177*A1173</f>
        <v>0</v>
      </c>
      <c r="F1177" s="18">
        <f t="shared" si="309"/>
        <v>0</v>
      </c>
      <c r="G1177" s="148" t="s">
        <v>527</v>
      </c>
      <c r="H1177" s="18"/>
      <c r="I1177" s="89">
        <f t="shared" si="310"/>
        <v>0</v>
      </c>
      <c r="J1177" s="116"/>
      <c r="K1177" s="3">
        <f t="shared" si="311"/>
        <v>0</v>
      </c>
      <c r="L1177" s="3"/>
    </row>
    <row r="1178" ht="15.75" customHeight="1">
      <c r="A1178" s="2"/>
      <c r="B1178" s="18"/>
      <c r="C1178" s="18"/>
      <c r="D1178" s="18">
        <f t="shared" si="308"/>
        <v>0</v>
      </c>
      <c r="E1178" s="18">
        <f>B1178*A1173</f>
        <v>0</v>
      </c>
      <c r="F1178" s="18">
        <f t="shared" si="309"/>
        <v>0</v>
      </c>
      <c r="G1178" s="142"/>
      <c r="H1178" s="18"/>
      <c r="I1178" s="89">
        <f t="shared" si="310"/>
        <v>0</v>
      </c>
      <c r="J1178" s="116"/>
      <c r="K1178" s="3">
        <f t="shared" si="311"/>
        <v>0</v>
      </c>
      <c r="L1178" s="3"/>
    </row>
    <row r="1179" ht="15.75" customHeight="1">
      <c r="A1179" s="2"/>
      <c r="B1179" s="18"/>
      <c r="C1179" s="18"/>
      <c r="D1179" s="18">
        <f t="shared" si="308"/>
        <v>0</v>
      </c>
      <c r="E1179" s="18">
        <f>B1179*A1173</f>
        <v>0</v>
      </c>
      <c r="F1179" s="18">
        <f t="shared" si="309"/>
        <v>0</v>
      </c>
      <c r="G1179" s="142"/>
      <c r="H1179" s="18"/>
      <c r="I1179" s="89">
        <f t="shared" si="310"/>
        <v>0</v>
      </c>
      <c r="J1179" s="116"/>
      <c r="K1179" s="3">
        <f t="shared" si="311"/>
        <v>0</v>
      </c>
      <c r="L1179" s="3"/>
    </row>
    <row r="1180" ht="15.75" customHeight="1">
      <c r="A1180" s="2"/>
      <c r="B1180" s="18"/>
      <c r="C1180" s="18"/>
      <c r="D1180" s="18">
        <f t="shared" si="308"/>
        <v>0</v>
      </c>
      <c r="E1180" s="18">
        <f>B1180*A1173</f>
        <v>0</v>
      </c>
      <c r="F1180" s="18">
        <f t="shared" si="309"/>
        <v>0</v>
      </c>
      <c r="G1180" s="87"/>
      <c r="H1180" s="18"/>
      <c r="I1180" s="89">
        <f t="shared" si="310"/>
        <v>0</v>
      </c>
      <c r="J1180" s="116"/>
      <c r="K1180" s="3">
        <f t="shared" si="311"/>
        <v>0</v>
      </c>
      <c r="L1180" s="3"/>
    </row>
    <row r="1181" ht="15.75" customHeight="1">
      <c r="A1181" s="2"/>
      <c r="B1181" s="18"/>
      <c r="C1181" s="18"/>
      <c r="D1181" s="18">
        <f t="shared" si="308"/>
        <v>0</v>
      </c>
      <c r="E1181" s="18">
        <f>B1181*A1173</f>
        <v>0</v>
      </c>
      <c r="F1181" s="18">
        <f t="shared" si="309"/>
        <v>0</v>
      </c>
      <c r="G1181" s="59"/>
      <c r="H1181" s="18"/>
      <c r="I1181" s="89">
        <f t="shared" si="310"/>
        <v>0</v>
      </c>
      <c r="J1181" s="116"/>
      <c r="K1181" s="3">
        <f t="shared" si="311"/>
        <v>0</v>
      </c>
      <c r="L1181" s="3"/>
    </row>
    <row r="1182" ht="15.75" customHeight="1">
      <c r="A1182" s="2"/>
      <c r="B1182" s="89"/>
      <c r="C1182" s="89"/>
      <c r="D1182" s="18">
        <f t="shared" si="308"/>
        <v>0</v>
      </c>
      <c r="E1182" s="18">
        <f>B1182*A1173</f>
        <v>0</v>
      </c>
      <c r="F1182" s="18">
        <f t="shared" si="309"/>
        <v>0</v>
      </c>
      <c r="G1182" s="148" t="s">
        <v>528</v>
      </c>
      <c r="H1182" s="18"/>
      <c r="I1182" s="89">
        <f t="shared" si="310"/>
        <v>0</v>
      </c>
      <c r="J1182" s="116"/>
      <c r="K1182" s="3">
        <f t="shared" si="311"/>
        <v>0</v>
      </c>
      <c r="L1182" s="3"/>
    </row>
    <row r="1183" ht="15.75" customHeight="1">
      <c r="A1183" s="2"/>
      <c r="B1183" s="89"/>
      <c r="C1183" s="89"/>
      <c r="D1183" s="18">
        <f t="shared" si="308"/>
        <v>0</v>
      </c>
      <c r="E1183" s="18">
        <f>B1183*A1173</f>
        <v>0</v>
      </c>
      <c r="F1183" s="18">
        <f t="shared" si="309"/>
        <v>0</v>
      </c>
      <c r="G1183" s="142"/>
      <c r="H1183" s="18"/>
      <c r="I1183" s="89">
        <f t="shared" si="310"/>
        <v>0</v>
      </c>
      <c r="J1183" s="116"/>
      <c r="K1183" s="3">
        <f t="shared" si="311"/>
        <v>0</v>
      </c>
      <c r="L1183" s="3"/>
    </row>
    <row r="1184" ht="15.75" customHeight="1">
      <c r="A1184" s="1"/>
      <c r="B1184" s="89"/>
      <c r="C1184" s="89"/>
      <c r="D1184" s="18">
        <f t="shared" si="308"/>
        <v>0</v>
      </c>
      <c r="E1184" s="18">
        <f>B1184*A1173</f>
        <v>0</v>
      </c>
      <c r="F1184" s="18">
        <f t="shared" si="309"/>
        <v>0</v>
      </c>
      <c r="G1184" s="142"/>
      <c r="H1184" s="18"/>
      <c r="I1184" s="89">
        <f t="shared" si="310"/>
        <v>0</v>
      </c>
      <c r="J1184" s="116"/>
      <c r="K1184" s="3">
        <f t="shared" si="311"/>
        <v>0</v>
      </c>
      <c r="L1184" s="3"/>
    </row>
    <row r="1185" ht="15.75" customHeight="1">
      <c r="A1185" s="1"/>
      <c r="B1185" s="89"/>
      <c r="C1185" s="89"/>
      <c r="D1185" s="18">
        <f t="shared" si="308"/>
        <v>0</v>
      </c>
      <c r="E1185" s="18">
        <f>B1185*A1173</f>
        <v>0</v>
      </c>
      <c r="F1185" s="18">
        <f t="shared" si="309"/>
        <v>0</v>
      </c>
      <c r="G1185" s="142"/>
      <c r="H1185" s="18"/>
      <c r="I1185" s="89">
        <f t="shared" si="310"/>
        <v>0</v>
      </c>
      <c r="J1185" s="116"/>
      <c r="K1185" s="3">
        <f t="shared" si="311"/>
        <v>0</v>
      </c>
      <c r="L1185" s="3"/>
    </row>
    <row r="1186" ht="15.75" customHeight="1">
      <c r="A1186" s="31"/>
      <c r="B1186" s="89"/>
      <c r="C1186" s="89"/>
      <c r="D1186" s="95">
        <f t="shared" si="308"/>
        <v>0</v>
      </c>
      <c r="E1186" s="95">
        <f>B1186*A1173</f>
        <v>0</v>
      </c>
      <c r="F1186" s="18">
        <f t="shared" si="309"/>
        <v>0</v>
      </c>
      <c r="G1186" s="87"/>
      <c r="H1186" s="18"/>
      <c r="I1186" s="89">
        <f t="shared" si="310"/>
        <v>0</v>
      </c>
      <c r="J1186" s="118"/>
      <c r="K1186" s="3">
        <f t="shared" si="311"/>
        <v>0</v>
      </c>
      <c r="L1186" s="3"/>
    </row>
    <row r="1187" ht="15.75" customHeight="1">
      <c r="A1187" s="31"/>
      <c r="B1187" s="89"/>
      <c r="C1187" s="89"/>
      <c r="D1187" s="18">
        <f t="shared" si="308"/>
        <v>0</v>
      </c>
      <c r="E1187" s="18">
        <f>B1187*A1173</f>
        <v>0</v>
      </c>
      <c r="F1187" s="18">
        <f t="shared" si="309"/>
        <v>0</v>
      </c>
      <c r="G1187" s="143">
        <f>F1189/A1173</f>
        <v>0</v>
      </c>
      <c r="H1187" s="18"/>
      <c r="I1187" s="89">
        <f t="shared" si="310"/>
        <v>0</v>
      </c>
      <c r="J1187" s="3"/>
      <c r="K1187" s="3">
        <f t="shared" si="311"/>
        <v>0</v>
      </c>
      <c r="L1187" s="3"/>
    </row>
    <row r="1188" ht="15.75" customHeight="1">
      <c r="A1188" s="31"/>
      <c r="B1188" s="89"/>
      <c r="C1188" s="89"/>
      <c r="D1188" s="18">
        <f t="shared" si="308"/>
        <v>0</v>
      </c>
      <c r="E1188" s="18">
        <f>B1188*A1173</f>
        <v>0</v>
      </c>
      <c r="F1188" s="18">
        <f t="shared" si="309"/>
        <v>0</v>
      </c>
      <c r="G1188" s="142"/>
      <c r="H1188" s="18"/>
      <c r="I1188" s="89">
        <f t="shared" si="310"/>
        <v>0</v>
      </c>
      <c r="J1188" s="3"/>
      <c r="K1188" s="3">
        <f t="shared" si="311"/>
        <v>0</v>
      </c>
      <c r="L1188" s="3"/>
    </row>
    <row r="1189" ht="15.75" customHeight="1">
      <c r="A1189" s="4" t="s">
        <v>495</v>
      </c>
      <c r="B1189" s="97">
        <f>SUM(B1175:B1188)</f>
        <v>0</v>
      </c>
      <c r="C1189" s="96"/>
      <c r="D1189" s="97">
        <f t="shared" ref="D1189:F1189" si="312">SUM(D1175:D1188)</f>
        <v>0</v>
      </c>
      <c r="E1189" s="97">
        <f t="shared" si="312"/>
        <v>0</v>
      </c>
      <c r="F1189" s="97">
        <f t="shared" si="312"/>
        <v>0</v>
      </c>
      <c r="G1189" s="87"/>
      <c r="H1189" s="96"/>
      <c r="I1189" s="97">
        <f t="shared" ref="I1189:L1189" si="313">SUM(I1175:I1188)</f>
        <v>0</v>
      </c>
      <c r="J1189" s="98">
        <f t="shared" si="313"/>
        <v>0</v>
      </c>
      <c r="K1189" s="98">
        <f t="shared" si="313"/>
        <v>0</v>
      </c>
      <c r="L1189" s="98">
        <f t="shared" si="313"/>
        <v>0</v>
      </c>
    </row>
    <row r="1190" ht="15.75" customHeight="1">
      <c r="A1190" s="8"/>
      <c r="B1190" s="100"/>
      <c r="C1190" s="100"/>
      <c r="D1190" s="100"/>
      <c r="E1190" s="100"/>
      <c r="F1190" s="100"/>
      <c r="G1190" s="100"/>
      <c r="H1190" s="100"/>
      <c r="I1190" s="101" t="s">
        <v>496</v>
      </c>
      <c r="J1190" s="100"/>
      <c r="K1190" s="100"/>
      <c r="L1190" s="101" t="s">
        <v>497</v>
      </c>
    </row>
    <row r="1191" ht="15.75" customHeight="1">
      <c r="A1191" s="8"/>
      <c r="B1191" s="100"/>
      <c r="C1191" s="100"/>
      <c r="D1191" s="100"/>
      <c r="E1191" s="100"/>
      <c r="F1191" s="100"/>
      <c r="G1191" s="100"/>
      <c r="H1191" s="100"/>
      <c r="I1191" s="104">
        <f>G1187*A1173</f>
        <v>0</v>
      </c>
      <c r="J1191" s="100"/>
      <c r="K1191" s="100"/>
      <c r="L1191" s="104"/>
    </row>
    <row r="1192" ht="15.75" customHeight="1">
      <c r="A1192" s="8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</row>
    <row r="1193" ht="15.75" customHeight="1">
      <c r="A1193" s="8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</row>
    <row r="1194" ht="15.75" customHeight="1">
      <c r="A1194" s="66"/>
      <c r="B1194" s="75"/>
      <c r="C1194" s="75"/>
      <c r="D1194" s="75"/>
      <c r="E1194" s="75"/>
      <c r="F1194" s="75"/>
      <c r="G1194" s="75"/>
      <c r="H1194" s="75"/>
      <c r="I1194" s="75"/>
      <c r="J1194" s="75"/>
      <c r="K1194" s="75"/>
      <c r="L1194" s="76"/>
    </row>
    <row r="1195" ht="15.75" customHeight="1">
      <c r="A1195" s="78" t="s">
        <v>478</v>
      </c>
      <c r="B1195" s="79" t="s">
        <v>479</v>
      </c>
      <c r="C1195" s="75"/>
      <c r="D1195" s="76"/>
      <c r="E1195" s="80" t="s">
        <v>480</v>
      </c>
      <c r="F1195" s="75"/>
      <c r="G1195" s="76"/>
      <c r="H1195" s="79" t="s">
        <v>481</v>
      </c>
      <c r="I1195" s="75"/>
      <c r="J1195" s="75"/>
      <c r="K1195" s="75"/>
      <c r="L1195" s="76"/>
    </row>
    <row r="1196" ht="15.75" customHeight="1">
      <c r="A1196" s="177">
        <v>4.0</v>
      </c>
      <c r="B1196" s="82" t="s">
        <v>482</v>
      </c>
      <c r="C1196" s="82" t="s">
        <v>483</v>
      </c>
      <c r="D1196" s="82" t="s">
        <v>484</v>
      </c>
      <c r="E1196" s="82" t="s">
        <v>485</v>
      </c>
      <c r="F1196" s="82" t="s">
        <v>484</v>
      </c>
      <c r="G1196" s="82" t="s">
        <v>524</v>
      </c>
      <c r="H1196" s="82" t="s">
        <v>486</v>
      </c>
      <c r="I1196" s="82" t="s">
        <v>487</v>
      </c>
      <c r="J1196" s="147" t="s">
        <v>488</v>
      </c>
      <c r="K1196" s="85" t="s">
        <v>489</v>
      </c>
      <c r="L1196" s="85" t="s">
        <v>490</v>
      </c>
    </row>
    <row r="1197" ht="15.75" customHeight="1">
      <c r="A1197" s="86" t="s">
        <v>491</v>
      </c>
      <c r="B1197" s="87"/>
      <c r="C1197" s="87"/>
      <c r="D1197" s="87"/>
      <c r="E1197" s="87"/>
      <c r="F1197" s="87"/>
      <c r="G1197" s="87"/>
      <c r="H1197" s="87"/>
      <c r="I1197" s="87"/>
      <c r="J1197" s="115"/>
      <c r="K1197" s="87"/>
      <c r="L1197" s="87"/>
    </row>
    <row r="1198" ht="15.75" customHeight="1">
      <c r="A1198" s="2"/>
      <c r="B1198" s="89"/>
      <c r="C1198" s="89"/>
      <c r="D1198" s="18">
        <f t="shared" ref="D1198:D1211" si="314">C1198*B1198</f>
        <v>0</v>
      </c>
      <c r="E1198" s="18">
        <f>B1198*A1196</f>
        <v>0</v>
      </c>
      <c r="F1198" s="18">
        <f t="shared" ref="F1198:F1211" si="315">E1198*C1198</f>
        <v>0</v>
      </c>
      <c r="G1198" s="140">
        <v>0.0</v>
      </c>
      <c r="H1198" s="18"/>
      <c r="I1198" s="89">
        <f t="shared" ref="I1198:I1211" si="316">H1198*E1198</f>
        <v>0</v>
      </c>
      <c r="J1198" s="116"/>
      <c r="K1198" s="3">
        <f t="shared" ref="K1198:K1211" si="317">J1198*I1198</f>
        <v>0</v>
      </c>
      <c r="L1198" s="3"/>
    </row>
    <row r="1199" ht="15.75" customHeight="1">
      <c r="A1199" s="2"/>
      <c r="B1199" s="89"/>
      <c r="C1199" s="89"/>
      <c r="D1199" s="18">
        <f t="shared" si="314"/>
        <v>0</v>
      </c>
      <c r="E1199" s="18">
        <f>B1199*A1196</f>
        <v>0</v>
      </c>
      <c r="F1199" s="18">
        <f t="shared" si="315"/>
        <v>0</v>
      </c>
      <c r="G1199" s="87"/>
      <c r="H1199" s="18"/>
      <c r="I1199" s="89">
        <f t="shared" si="316"/>
        <v>0</v>
      </c>
      <c r="J1199" s="116"/>
      <c r="K1199" s="3">
        <f t="shared" si="317"/>
        <v>0</v>
      </c>
      <c r="L1199" s="3"/>
    </row>
    <row r="1200" ht="15.75" customHeight="1">
      <c r="A1200" s="2"/>
      <c r="B1200" s="18"/>
      <c r="C1200" s="18"/>
      <c r="D1200" s="18">
        <f t="shared" si="314"/>
        <v>0</v>
      </c>
      <c r="E1200" s="18">
        <f>B1200*A1196</f>
        <v>0</v>
      </c>
      <c r="F1200" s="18">
        <f t="shared" si="315"/>
        <v>0</v>
      </c>
      <c r="G1200" s="148" t="s">
        <v>527</v>
      </c>
      <c r="H1200" s="18"/>
      <c r="I1200" s="89">
        <f t="shared" si="316"/>
        <v>0</v>
      </c>
      <c r="J1200" s="116"/>
      <c r="K1200" s="3">
        <f t="shared" si="317"/>
        <v>0</v>
      </c>
      <c r="L1200" s="3"/>
    </row>
    <row r="1201" ht="15.75" customHeight="1">
      <c r="A1201" s="2"/>
      <c r="B1201" s="18"/>
      <c r="C1201" s="18"/>
      <c r="D1201" s="18">
        <f t="shared" si="314"/>
        <v>0</v>
      </c>
      <c r="E1201" s="18">
        <f>B1201*A1196</f>
        <v>0</v>
      </c>
      <c r="F1201" s="18">
        <f t="shared" si="315"/>
        <v>0</v>
      </c>
      <c r="G1201" s="142"/>
      <c r="H1201" s="18"/>
      <c r="I1201" s="89">
        <f t="shared" si="316"/>
        <v>0</v>
      </c>
      <c r="J1201" s="116"/>
      <c r="K1201" s="3">
        <f t="shared" si="317"/>
        <v>0</v>
      </c>
      <c r="L1201" s="3"/>
    </row>
    <row r="1202" ht="15.75" customHeight="1">
      <c r="A1202" s="2"/>
      <c r="B1202" s="18"/>
      <c r="C1202" s="18"/>
      <c r="D1202" s="18">
        <f t="shared" si="314"/>
        <v>0</v>
      </c>
      <c r="E1202" s="18">
        <f>B1202*A1196</f>
        <v>0</v>
      </c>
      <c r="F1202" s="18">
        <f t="shared" si="315"/>
        <v>0</v>
      </c>
      <c r="G1202" s="142"/>
      <c r="H1202" s="18"/>
      <c r="I1202" s="89">
        <f t="shared" si="316"/>
        <v>0</v>
      </c>
      <c r="J1202" s="116"/>
      <c r="K1202" s="3">
        <f t="shared" si="317"/>
        <v>0</v>
      </c>
      <c r="L1202" s="3"/>
    </row>
    <row r="1203" ht="15.75" customHeight="1">
      <c r="A1203" s="2"/>
      <c r="B1203" s="18"/>
      <c r="C1203" s="18"/>
      <c r="D1203" s="18">
        <f t="shared" si="314"/>
        <v>0</v>
      </c>
      <c r="E1203" s="18">
        <f>B1203*A1196</f>
        <v>0</v>
      </c>
      <c r="F1203" s="18">
        <f t="shared" si="315"/>
        <v>0</v>
      </c>
      <c r="G1203" s="87"/>
      <c r="H1203" s="18"/>
      <c r="I1203" s="89">
        <f t="shared" si="316"/>
        <v>0</v>
      </c>
      <c r="J1203" s="116"/>
      <c r="K1203" s="3">
        <f t="shared" si="317"/>
        <v>0</v>
      </c>
      <c r="L1203" s="3"/>
    </row>
    <row r="1204" ht="15.75" customHeight="1">
      <c r="A1204" s="2"/>
      <c r="B1204" s="18"/>
      <c r="C1204" s="18"/>
      <c r="D1204" s="18">
        <f t="shared" si="314"/>
        <v>0</v>
      </c>
      <c r="E1204" s="18">
        <f>B1204*A1196</f>
        <v>0</v>
      </c>
      <c r="F1204" s="18">
        <f t="shared" si="315"/>
        <v>0</v>
      </c>
      <c r="G1204" s="59"/>
      <c r="H1204" s="18"/>
      <c r="I1204" s="89">
        <f t="shared" si="316"/>
        <v>0</v>
      </c>
      <c r="J1204" s="116"/>
      <c r="K1204" s="3">
        <f t="shared" si="317"/>
        <v>0</v>
      </c>
      <c r="L1204" s="3"/>
    </row>
    <row r="1205" ht="15.75" customHeight="1">
      <c r="A1205" s="2"/>
      <c r="B1205" s="89"/>
      <c r="C1205" s="89"/>
      <c r="D1205" s="18">
        <f t="shared" si="314"/>
        <v>0</v>
      </c>
      <c r="E1205" s="18">
        <f>B1205*A1196</f>
        <v>0</v>
      </c>
      <c r="F1205" s="18">
        <f t="shared" si="315"/>
        <v>0</v>
      </c>
      <c r="G1205" s="148" t="s">
        <v>528</v>
      </c>
      <c r="H1205" s="18"/>
      <c r="I1205" s="89">
        <f t="shared" si="316"/>
        <v>0</v>
      </c>
      <c r="J1205" s="116"/>
      <c r="K1205" s="3">
        <f t="shared" si="317"/>
        <v>0</v>
      </c>
      <c r="L1205" s="3"/>
    </row>
    <row r="1206" ht="15.75" customHeight="1">
      <c r="A1206" s="2"/>
      <c r="B1206" s="89"/>
      <c r="C1206" s="89"/>
      <c r="D1206" s="18">
        <f t="shared" si="314"/>
        <v>0</v>
      </c>
      <c r="E1206" s="18">
        <f>B1206*A1196</f>
        <v>0</v>
      </c>
      <c r="F1206" s="18">
        <f t="shared" si="315"/>
        <v>0</v>
      </c>
      <c r="G1206" s="142"/>
      <c r="H1206" s="18"/>
      <c r="I1206" s="89">
        <f t="shared" si="316"/>
        <v>0</v>
      </c>
      <c r="J1206" s="116"/>
      <c r="K1206" s="3">
        <f t="shared" si="317"/>
        <v>0</v>
      </c>
      <c r="L1206" s="3"/>
    </row>
    <row r="1207" ht="15.75" customHeight="1">
      <c r="A1207" s="1"/>
      <c r="B1207" s="89"/>
      <c r="C1207" s="89"/>
      <c r="D1207" s="18">
        <f t="shared" si="314"/>
        <v>0</v>
      </c>
      <c r="E1207" s="18">
        <f>B1207*A1196</f>
        <v>0</v>
      </c>
      <c r="F1207" s="18">
        <f t="shared" si="315"/>
        <v>0</v>
      </c>
      <c r="G1207" s="142"/>
      <c r="H1207" s="18"/>
      <c r="I1207" s="89">
        <f t="shared" si="316"/>
        <v>0</v>
      </c>
      <c r="J1207" s="116"/>
      <c r="K1207" s="3">
        <f t="shared" si="317"/>
        <v>0</v>
      </c>
      <c r="L1207" s="3"/>
    </row>
    <row r="1208" ht="15.75" customHeight="1">
      <c r="A1208" s="1"/>
      <c r="B1208" s="89"/>
      <c r="C1208" s="89"/>
      <c r="D1208" s="18">
        <f t="shared" si="314"/>
        <v>0</v>
      </c>
      <c r="E1208" s="18">
        <f>B1208*A1196</f>
        <v>0</v>
      </c>
      <c r="F1208" s="18">
        <f t="shared" si="315"/>
        <v>0</v>
      </c>
      <c r="G1208" s="142"/>
      <c r="H1208" s="18"/>
      <c r="I1208" s="89">
        <f t="shared" si="316"/>
        <v>0</v>
      </c>
      <c r="J1208" s="116"/>
      <c r="K1208" s="3">
        <f t="shared" si="317"/>
        <v>0</v>
      </c>
      <c r="L1208" s="3"/>
    </row>
    <row r="1209" ht="15.75" customHeight="1">
      <c r="A1209" s="31"/>
      <c r="B1209" s="89"/>
      <c r="C1209" s="89"/>
      <c r="D1209" s="95">
        <f t="shared" si="314"/>
        <v>0</v>
      </c>
      <c r="E1209" s="95">
        <f>B1209*A1196</f>
        <v>0</v>
      </c>
      <c r="F1209" s="18">
        <f t="shared" si="315"/>
        <v>0</v>
      </c>
      <c r="G1209" s="87"/>
      <c r="H1209" s="18"/>
      <c r="I1209" s="89">
        <f t="shared" si="316"/>
        <v>0</v>
      </c>
      <c r="J1209" s="118"/>
      <c r="K1209" s="3">
        <f t="shared" si="317"/>
        <v>0</v>
      </c>
      <c r="L1209" s="3"/>
    </row>
    <row r="1210" ht="15.75" customHeight="1">
      <c r="A1210" s="31"/>
      <c r="B1210" s="89"/>
      <c r="C1210" s="89"/>
      <c r="D1210" s="18">
        <f t="shared" si="314"/>
        <v>0</v>
      </c>
      <c r="E1210" s="18">
        <f>B1210*A1196</f>
        <v>0</v>
      </c>
      <c r="F1210" s="18">
        <f t="shared" si="315"/>
        <v>0</v>
      </c>
      <c r="G1210" s="143">
        <f>F1212/A1196</f>
        <v>0</v>
      </c>
      <c r="H1210" s="18"/>
      <c r="I1210" s="89">
        <f t="shared" si="316"/>
        <v>0</v>
      </c>
      <c r="J1210" s="3"/>
      <c r="K1210" s="3">
        <f t="shared" si="317"/>
        <v>0</v>
      </c>
      <c r="L1210" s="3"/>
    </row>
    <row r="1211" ht="15.75" customHeight="1">
      <c r="A1211" s="31"/>
      <c r="B1211" s="89"/>
      <c r="C1211" s="89"/>
      <c r="D1211" s="18">
        <f t="shared" si="314"/>
        <v>0</v>
      </c>
      <c r="E1211" s="18">
        <f>B1211*A1196</f>
        <v>0</v>
      </c>
      <c r="F1211" s="18">
        <f t="shared" si="315"/>
        <v>0</v>
      </c>
      <c r="G1211" s="142"/>
      <c r="H1211" s="18"/>
      <c r="I1211" s="89">
        <f t="shared" si="316"/>
        <v>0</v>
      </c>
      <c r="J1211" s="3"/>
      <c r="K1211" s="3">
        <f t="shared" si="317"/>
        <v>0</v>
      </c>
      <c r="L1211" s="3"/>
    </row>
    <row r="1212" ht="15.75" customHeight="1">
      <c r="A1212" s="4" t="s">
        <v>495</v>
      </c>
      <c r="B1212" s="97">
        <f>SUM(B1198:B1211)</f>
        <v>0</v>
      </c>
      <c r="C1212" s="96"/>
      <c r="D1212" s="97">
        <f t="shared" ref="D1212:F1212" si="318">SUM(D1198:D1211)</f>
        <v>0</v>
      </c>
      <c r="E1212" s="97">
        <f t="shared" si="318"/>
        <v>0</v>
      </c>
      <c r="F1212" s="97">
        <f t="shared" si="318"/>
        <v>0</v>
      </c>
      <c r="G1212" s="87"/>
      <c r="H1212" s="96"/>
      <c r="I1212" s="97">
        <f t="shared" ref="I1212:L1212" si="319">SUM(I1198:I1211)</f>
        <v>0</v>
      </c>
      <c r="J1212" s="98">
        <f t="shared" si="319"/>
        <v>0</v>
      </c>
      <c r="K1212" s="98">
        <f t="shared" si="319"/>
        <v>0</v>
      </c>
      <c r="L1212" s="98">
        <f t="shared" si="319"/>
        <v>0</v>
      </c>
    </row>
    <row r="1213" ht="15.75" customHeight="1">
      <c r="A1213" s="8"/>
      <c r="B1213" s="100"/>
      <c r="C1213" s="100"/>
      <c r="D1213" s="100"/>
      <c r="E1213" s="100"/>
      <c r="F1213" s="100"/>
      <c r="G1213" s="100"/>
      <c r="H1213" s="100"/>
      <c r="I1213" s="101" t="s">
        <v>496</v>
      </c>
      <c r="J1213" s="100"/>
      <c r="K1213" s="100"/>
      <c r="L1213" s="101" t="s">
        <v>497</v>
      </c>
    </row>
    <row r="1214" ht="15.75" customHeight="1">
      <c r="A1214" s="8"/>
      <c r="B1214" s="100"/>
      <c r="C1214" s="100"/>
      <c r="D1214" s="100"/>
      <c r="E1214" s="100"/>
      <c r="F1214" s="100"/>
      <c r="G1214" s="100"/>
      <c r="H1214" s="100"/>
      <c r="I1214" s="104">
        <f>G1210*A1196</f>
        <v>0</v>
      </c>
      <c r="J1214" s="100"/>
      <c r="K1214" s="100"/>
      <c r="L1214" s="104"/>
    </row>
    <row r="1215" ht="15.75" customHeight="1">
      <c r="A1215" s="8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</row>
    <row r="1216" ht="15.75" customHeight="1">
      <c r="A1216" s="8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</row>
    <row r="1217" ht="15.75" customHeight="1">
      <c r="A1217" s="78" t="s">
        <v>478</v>
      </c>
      <c r="B1217" s="79" t="s">
        <v>479</v>
      </c>
      <c r="C1217" s="75"/>
      <c r="D1217" s="76"/>
      <c r="E1217" s="80" t="s">
        <v>480</v>
      </c>
      <c r="F1217" s="75"/>
      <c r="G1217" s="76"/>
      <c r="H1217" s="79" t="s">
        <v>481</v>
      </c>
      <c r="I1217" s="75"/>
      <c r="J1217" s="75"/>
      <c r="K1217" s="75"/>
      <c r="L1217" s="76"/>
    </row>
    <row r="1218" ht="15.75" customHeight="1">
      <c r="A1218" s="177">
        <v>4.0</v>
      </c>
      <c r="B1218" s="82" t="s">
        <v>482</v>
      </c>
      <c r="C1218" s="82" t="s">
        <v>483</v>
      </c>
      <c r="D1218" s="82" t="s">
        <v>484</v>
      </c>
      <c r="E1218" s="82" t="s">
        <v>485</v>
      </c>
      <c r="F1218" s="82" t="s">
        <v>484</v>
      </c>
      <c r="G1218" s="82" t="s">
        <v>524</v>
      </c>
      <c r="H1218" s="82" t="s">
        <v>486</v>
      </c>
      <c r="I1218" s="82" t="s">
        <v>487</v>
      </c>
      <c r="J1218" s="147" t="s">
        <v>488</v>
      </c>
      <c r="K1218" s="85" t="s">
        <v>489</v>
      </c>
      <c r="L1218" s="85" t="s">
        <v>490</v>
      </c>
    </row>
    <row r="1219" ht="15.75" customHeight="1">
      <c r="A1219" s="86" t="s">
        <v>491</v>
      </c>
      <c r="B1219" s="87"/>
      <c r="C1219" s="87"/>
      <c r="D1219" s="87"/>
      <c r="E1219" s="87"/>
      <c r="F1219" s="87"/>
      <c r="G1219" s="87"/>
      <c r="H1219" s="87"/>
      <c r="I1219" s="87"/>
      <c r="J1219" s="115"/>
      <c r="K1219" s="87"/>
      <c r="L1219" s="87"/>
    </row>
    <row r="1220" ht="15.75" customHeight="1">
      <c r="A1220" s="2"/>
      <c r="B1220" s="89"/>
      <c r="C1220" s="89"/>
      <c r="D1220" s="18">
        <f t="shared" ref="D1220:D1233" si="320">C1220*B1220</f>
        <v>0</v>
      </c>
      <c r="E1220" s="18">
        <f>B1220*A1218</f>
        <v>0</v>
      </c>
      <c r="F1220" s="18">
        <f t="shared" ref="F1220:F1233" si="321">E1220*C1220</f>
        <v>0</v>
      </c>
      <c r="G1220" s="140">
        <v>0.0</v>
      </c>
      <c r="H1220" s="18"/>
      <c r="I1220" s="89">
        <f t="shared" ref="I1220:I1233" si="322">H1220*E1220</f>
        <v>0</v>
      </c>
      <c r="J1220" s="116"/>
      <c r="K1220" s="3">
        <f t="shared" ref="K1220:K1233" si="323">J1220*I1220</f>
        <v>0</v>
      </c>
      <c r="L1220" s="3"/>
    </row>
    <row r="1221" ht="15.75" customHeight="1">
      <c r="A1221" s="2"/>
      <c r="B1221" s="89"/>
      <c r="C1221" s="89"/>
      <c r="D1221" s="18">
        <f t="shared" si="320"/>
        <v>0</v>
      </c>
      <c r="E1221" s="18">
        <f>B1221*A1218</f>
        <v>0</v>
      </c>
      <c r="F1221" s="18">
        <f t="shared" si="321"/>
        <v>0</v>
      </c>
      <c r="G1221" s="87"/>
      <c r="H1221" s="18"/>
      <c r="I1221" s="89">
        <f t="shared" si="322"/>
        <v>0</v>
      </c>
      <c r="J1221" s="116"/>
      <c r="K1221" s="3">
        <f t="shared" si="323"/>
        <v>0</v>
      </c>
      <c r="L1221" s="3"/>
    </row>
    <row r="1222" ht="15.75" customHeight="1">
      <c r="A1222" s="2"/>
      <c r="B1222" s="18"/>
      <c r="C1222" s="18"/>
      <c r="D1222" s="18">
        <f t="shared" si="320"/>
        <v>0</v>
      </c>
      <c r="E1222" s="18">
        <f>B1222*A1218</f>
        <v>0</v>
      </c>
      <c r="F1222" s="18">
        <f t="shared" si="321"/>
        <v>0</v>
      </c>
      <c r="G1222" s="148" t="s">
        <v>527</v>
      </c>
      <c r="H1222" s="18"/>
      <c r="I1222" s="89">
        <f t="shared" si="322"/>
        <v>0</v>
      </c>
      <c r="J1222" s="116"/>
      <c r="K1222" s="3">
        <f t="shared" si="323"/>
        <v>0</v>
      </c>
      <c r="L1222" s="3"/>
    </row>
    <row r="1223" ht="15.75" customHeight="1">
      <c r="A1223" s="2"/>
      <c r="B1223" s="18"/>
      <c r="C1223" s="18"/>
      <c r="D1223" s="18">
        <f t="shared" si="320"/>
        <v>0</v>
      </c>
      <c r="E1223" s="18">
        <f>B1223*A1218</f>
        <v>0</v>
      </c>
      <c r="F1223" s="18">
        <f t="shared" si="321"/>
        <v>0</v>
      </c>
      <c r="G1223" s="142"/>
      <c r="H1223" s="18"/>
      <c r="I1223" s="89">
        <f t="shared" si="322"/>
        <v>0</v>
      </c>
      <c r="J1223" s="116"/>
      <c r="K1223" s="3">
        <f t="shared" si="323"/>
        <v>0</v>
      </c>
      <c r="L1223" s="3"/>
    </row>
    <row r="1224" ht="15.75" customHeight="1">
      <c r="A1224" s="2"/>
      <c r="B1224" s="18"/>
      <c r="C1224" s="18"/>
      <c r="D1224" s="18">
        <f t="shared" si="320"/>
        <v>0</v>
      </c>
      <c r="E1224" s="18">
        <f>B1224*A1218</f>
        <v>0</v>
      </c>
      <c r="F1224" s="18">
        <f t="shared" si="321"/>
        <v>0</v>
      </c>
      <c r="G1224" s="142"/>
      <c r="H1224" s="18"/>
      <c r="I1224" s="89">
        <f t="shared" si="322"/>
        <v>0</v>
      </c>
      <c r="J1224" s="116"/>
      <c r="K1224" s="3">
        <f t="shared" si="323"/>
        <v>0</v>
      </c>
      <c r="L1224" s="3"/>
    </row>
    <row r="1225" ht="15.75" customHeight="1">
      <c r="A1225" s="2"/>
      <c r="B1225" s="18"/>
      <c r="C1225" s="18"/>
      <c r="D1225" s="18">
        <f t="shared" si="320"/>
        <v>0</v>
      </c>
      <c r="E1225" s="18">
        <f>B1225*A1218</f>
        <v>0</v>
      </c>
      <c r="F1225" s="18">
        <f t="shared" si="321"/>
        <v>0</v>
      </c>
      <c r="G1225" s="87"/>
      <c r="H1225" s="18"/>
      <c r="I1225" s="89">
        <f t="shared" si="322"/>
        <v>0</v>
      </c>
      <c r="J1225" s="116"/>
      <c r="K1225" s="3">
        <f t="shared" si="323"/>
        <v>0</v>
      </c>
      <c r="L1225" s="3"/>
    </row>
    <row r="1226" ht="15.75" customHeight="1">
      <c r="A1226" s="2"/>
      <c r="B1226" s="18"/>
      <c r="C1226" s="18"/>
      <c r="D1226" s="18">
        <f t="shared" si="320"/>
        <v>0</v>
      </c>
      <c r="E1226" s="18">
        <f>B1226*A1218</f>
        <v>0</v>
      </c>
      <c r="F1226" s="18">
        <f t="shared" si="321"/>
        <v>0</v>
      </c>
      <c r="G1226" s="59"/>
      <c r="H1226" s="18"/>
      <c r="I1226" s="89">
        <f t="shared" si="322"/>
        <v>0</v>
      </c>
      <c r="J1226" s="116"/>
      <c r="K1226" s="3">
        <f t="shared" si="323"/>
        <v>0</v>
      </c>
      <c r="L1226" s="3"/>
    </row>
    <row r="1227" ht="15.75" customHeight="1">
      <c r="A1227" s="2"/>
      <c r="B1227" s="89"/>
      <c r="C1227" s="89"/>
      <c r="D1227" s="18">
        <f t="shared" si="320"/>
        <v>0</v>
      </c>
      <c r="E1227" s="18">
        <f>B1227*A1218</f>
        <v>0</v>
      </c>
      <c r="F1227" s="18">
        <f t="shared" si="321"/>
        <v>0</v>
      </c>
      <c r="G1227" s="148" t="s">
        <v>528</v>
      </c>
      <c r="H1227" s="18"/>
      <c r="I1227" s="89">
        <f t="shared" si="322"/>
        <v>0</v>
      </c>
      <c r="J1227" s="116"/>
      <c r="K1227" s="3">
        <f t="shared" si="323"/>
        <v>0</v>
      </c>
      <c r="L1227" s="3"/>
    </row>
    <row r="1228" ht="15.75" customHeight="1">
      <c r="A1228" s="2"/>
      <c r="B1228" s="89"/>
      <c r="C1228" s="89"/>
      <c r="D1228" s="18">
        <f t="shared" si="320"/>
        <v>0</v>
      </c>
      <c r="E1228" s="18">
        <f>B1228*A1218</f>
        <v>0</v>
      </c>
      <c r="F1228" s="18">
        <f t="shared" si="321"/>
        <v>0</v>
      </c>
      <c r="G1228" s="142"/>
      <c r="H1228" s="18"/>
      <c r="I1228" s="89">
        <f t="shared" si="322"/>
        <v>0</v>
      </c>
      <c r="J1228" s="116"/>
      <c r="K1228" s="3">
        <f t="shared" si="323"/>
        <v>0</v>
      </c>
      <c r="L1228" s="3"/>
    </row>
    <row r="1229" ht="15.75" customHeight="1">
      <c r="A1229" s="1"/>
      <c r="B1229" s="89"/>
      <c r="C1229" s="89"/>
      <c r="D1229" s="18">
        <f t="shared" si="320"/>
        <v>0</v>
      </c>
      <c r="E1229" s="18">
        <f>B1229*A1218</f>
        <v>0</v>
      </c>
      <c r="F1229" s="18">
        <f t="shared" si="321"/>
        <v>0</v>
      </c>
      <c r="G1229" s="142"/>
      <c r="H1229" s="18"/>
      <c r="I1229" s="89">
        <f t="shared" si="322"/>
        <v>0</v>
      </c>
      <c r="J1229" s="116"/>
      <c r="K1229" s="3">
        <f t="shared" si="323"/>
        <v>0</v>
      </c>
      <c r="L1229" s="3"/>
    </row>
    <row r="1230" ht="15.75" customHeight="1">
      <c r="A1230" s="1"/>
      <c r="B1230" s="89"/>
      <c r="C1230" s="89"/>
      <c r="D1230" s="18">
        <f t="shared" si="320"/>
        <v>0</v>
      </c>
      <c r="E1230" s="18">
        <f>B1230*A1218</f>
        <v>0</v>
      </c>
      <c r="F1230" s="18">
        <f t="shared" si="321"/>
        <v>0</v>
      </c>
      <c r="G1230" s="142"/>
      <c r="H1230" s="18"/>
      <c r="I1230" s="89">
        <f t="shared" si="322"/>
        <v>0</v>
      </c>
      <c r="J1230" s="116"/>
      <c r="K1230" s="3">
        <f t="shared" si="323"/>
        <v>0</v>
      </c>
      <c r="L1230" s="3"/>
    </row>
    <row r="1231" ht="15.75" customHeight="1">
      <c r="A1231" s="31"/>
      <c r="B1231" s="89"/>
      <c r="C1231" s="89"/>
      <c r="D1231" s="95">
        <f t="shared" si="320"/>
        <v>0</v>
      </c>
      <c r="E1231" s="95">
        <f>B1231*A1218</f>
        <v>0</v>
      </c>
      <c r="F1231" s="18">
        <f t="shared" si="321"/>
        <v>0</v>
      </c>
      <c r="G1231" s="87"/>
      <c r="H1231" s="18"/>
      <c r="I1231" s="89">
        <f t="shared" si="322"/>
        <v>0</v>
      </c>
      <c r="J1231" s="118"/>
      <c r="K1231" s="3">
        <f t="shared" si="323"/>
        <v>0</v>
      </c>
      <c r="L1231" s="3"/>
    </row>
    <row r="1232" ht="15.75" customHeight="1">
      <c r="A1232" s="31"/>
      <c r="B1232" s="89"/>
      <c r="C1232" s="89"/>
      <c r="D1232" s="18">
        <f t="shared" si="320"/>
        <v>0</v>
      </c>
      <c r="E1232" s="18">
        <f>B1232*A1218</f>
        <v>0</v>
      </c>
      <c r="F1232" s="18">
        <f t="shared" si="321"/>
        <v>0</v>
      </c>
      <c r="G1232" s="143">
        <f>F1234/A1218</f>
        <v>0</v>
      </c>
      <c r="H1232" s="18"/>
      <c r="I1232" s="89">
        <f t="shared" si="322"/>
        <v>0</v>
      </c>
      <c r="J1232" s="3"/>
      <c r="K1232" s="3">
        <f t="shared" si="323"/>
        <v>0</v>
      </c>
      <c r="L1232" s="3"/>
    </row>
    <row r="1233" ht="15.75" customHeight="1">
      <c r="A1233" s="31"/>
      <c r="B1233" s="89"/>
      <c r="C1233" s="89"/>
      <c r="D1233" s="18">
        <f t="shared" si="320"/>
        <v>0</v>
      </c>
      <c r="E1233" s="18">
        <f>B1233*A1218</f>
        <v>0</v>
      </c>
      <c r="F1233" s="18">
        <f t="shared" si="321"/>
        <v>0</v>
      </c>
      <c r="G1233" s="142"/>
      <c r="H1233" s="18"/>
      <c r="I1233" s="89">
        <f t="shared" si="322"/>
        <v>0</v>
      </c>
      <c r="J1233" s="3"/>
      <c r="K1233" s="3">
        <f t="shared" si="323"/>
        <v>0</v>
      </c>
      <c r="L1233" s="3"/>
    </row>
    <row r="1234" ht="15.75" customHeight="1">
      <c r="A1234" s="4" t="s">
        <v>495</v>
      </c>
      <c r="B1234" s="97">
        <f>SUM(B1220:B1233)</f>
        <v>0</v>
      </c>
      <c r="C1234" s="96"/>
      <c r="D1234" s="97">
        <f t="shared" ref="D1234:F1234" si="324">SUM(D1220:D1233)</f>
        <v>0</v>
      </c>
      <c r="E1234" s="97">
        <f t="shared" si="324"/>
        <v>0</v>
      </c>
      <c r="F1234" s="97">
        <f t="shared" si="324"/>
        <v>0</v>
      </c>
      <c r="G1234" s="87"/>
      <c r="H1234" s="96"/>
      <c r="I1234" s="97">
        <f t="shared" ref="I1234:L1234" si="325">SUM(I1220:I1233)</f>
        <v>0</v>
      </c>
      <c r="J1234" s="98">
        <f t="shared" si="325"/>
        <v>0</v>
      </c>
      <c r="K1234" s="98">
        <f t="shared" si="325"/>
        <v>0</v>
      </c>
      <c r="L1234" s="98">
        <f t="shared" si="325"/>
        <v>0</v>
      </c>
    </row>
    <row r="1235" ht="15.75" customHeight="1">
      <c r="A1235" s="8"/>
      <c r="B1235" s="100"/>
      <c r="C1235" s="100"/>
      <c r="D1235" s="100"/>
      <c r="E1235" s="100"/>
      <c r="F1235" s="100"/>
      <c r="G1235" s="100"/>
      <c r="H1235" s="100"/>
      <c r="I1235" s="101" t="s">
        <v>496</v>
      </c>
      <c r="J1235" s="100"/>
      <c r="K1235" s="100"/>
      <c r="L1235" s="101" t="s">
        <v>497</v>
      </c>
    </row>
    <row r="1236" ht="15.75" customHeight="1">
      <c r="A1236" s="8"/>
      <c r="B1236" s="100"/>
      <c r="C1236" s="100"/>
      <c r="D1236" s="100"/>
      <c r="E1236" s="100"/>
      <c r="F1236" s="100"/>
      <c r="G1236" s="100"/>
      <c r="H1236" s="100"/>
      <c r="I1236" s="104">
        <f>G1232*A1218</f>
        <v>0</v>
      </c>
      <c r="J1236" s="100"/>
      <c r="K1236" s="100"/>
      <c r="L1236" s="104"/>
    </row>
    <row r="1237" ht="15.75" customHeight="1">
      <c r="A1237" s="8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</row>
    <row r="1238" ht="15.75" customHeight="1">
      <c r="A1238" s="8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</row>
    <row r="1239" ht="15.75" customHeight="1">
      <c r="A1239" s="66"/>
      <c r="B1239" s="75"/>
      <c r="C1239" s="75"/>
      <c r="D1239" s="75"/>
      <c r="E1239" s="75"/>
      <c r="F1239" s="75"/>
      <c r="G1239" s="75"/>
      <c r="H1239" s="75"/>
      <c r="I1239" s="75"/>
      <c r="J1239" s="75"/>
      <c r="K1239" s="75"/>
      <c r="L1239" s="76"/>
    </row>
    <row r="1240" ht="15.75" customHeight="1">
      <c r="A1240" s="78" t="s">
        <v>478</v>
      </c>
      <c r="B1240" s="79" t="s">
        <v>479</v>
      </c>
      <c r="C1240" s="75"/>
      <c r="D1240" s="76"/>
      <c r="E1240" s="80" t="s">
        <v>480</v>
      </c>
      <c r="F1240" s="75"/>
      <c r="G1240" s="76"/>
      <c r="H1240" s="79" t="s">
        <v>481</v>
      </c>
      <c r="I1240" s="75"/>
      <c r="J1240" s="75"/>
      <c r="K1240" s="75"/>
      <c r="L1240" s="76"/>
    </row>
    <row r="1241" ht="15.75" customHeight="1">
      <c r="A1241" s="177">
        <v>4.0</v>
      </c>
      <c r="B1241" s="82" t="s">
        <v>482</v>
      </c>
      <c r="C1241" s="82" t="s">
        <v>483</v>
      </c>
      <c r="D1241" s="82" t="s">
        <v>484</v>
      </c>
      <c r="E1241" s="82" t="s">
        <v>485</v>
      </c>
      <c r="F1241" s="82" t="s">
        <v>484</v>
      </c>
      <c r="G1241" s="82" t="s">
        <v>524</v>
      </c>
      <c r="H1241" s="82" t="s">
        <v>486</v>
      </c>
      <c r="I1241" s="82" t="s">
        <v>487</v>
      </c>
      <c r="J1241" s="147" t="s">
        <v>488</v>
      </c>
      <c r="K1241" s="85" t="s">
        <v>489</v>
      </c>
      <c r="L1241" s="85" t="s">
        <v>490</v>
      </c>
    </row>
    <row r="1242" ht="15.75" customHeight="1">
      <c r="A1242" s="86" t="s">
        <v>491</v>
      </c>
      <c r="B1242" s="87"/>
      <c r="C1242" s="87"/>
      <c r="D1242" s="87"/>
      <c r="E1242" s="87"/>
      <c r="F1242" s="87"/>
      <c r="G1242" s="87"/>
      <c r="H1242" s="87"/>
      <c r="I1242" s="87"/>
      <c r="J1242" s="115"/>
      <c r="K1242" s="87"/>
      <c r="L1242" s="87"/>
    </row>
    <row r="1243" ht="15.75" customHeight="1">
      <c r="A1243" s="2"/>
      <c r="B1243" s="89"/>
      <c r="C1243" s="89"/>
      <c r="D1243" s="18">
        <f t="shared" ref="D1243:D1256" si="326">C1243*B1243</f>
        <v>0</v>
      </c>
      <c r="E1243" s="18">
        <f>B1243*A1241</f>
        <v>0</v>
      </c>
      <c r="F1243" s="18">
        <f t="shared" ref="F1243:F1256" si="327">E1243*C1243</f>
        <v>0</v>
      </c>
      <c r="G1243" s="140">
        <v>0.0</v>
      </c>
      <c r="H1243" s="18"/>
      <c r="I1243" s="89">
        <f t="shared" ref="I1243:I1256" si="328">H1243*E1243</f>
        <v>0</v>
      </c>
      <c r="J1243" s="116"/>
      <c r="K1243" s="3">
        <f t="shared" ref="K1243:K1256" si="329">J1243*I1243</f>
        <v>0</v>
      </c>
      <c r="L1243" s="3"/>
    </row>
    <row r="1244" ht="15.75" customHeight="1">
      <c r="A1244" s="2"/>
      <c r="B1244" s="89"/>
      <c r="C1244" s="89"/>
      <c r="D1244" s="18">
        <f t="shared" si="326"/>
        <v>0</v>
      </c>
      <c r="E1244" s="18">
        <f>B1244*A1241</f>
        <v>0</v>
      </c>
      <c r="F1244" s="18">
        <f t="shared" si="327"/>
        <v>0</v>
      </c>
      <c r="G1244" s="87"/>
      <c r="H1244" s="18"/>
      <c r="I1244" s="89">
        <f t="shared" si="328"/>
        <v>0</v>
      </c>
      <c r="J1244" s="116"/>
      <c r="K1244" s="3">
        <f t="shared" si="329"/>
        <v>0</v>
      </c>
      <c r="L1244" s="3"/>
    </row>
    <row r="1245" ht="15.75" customHeight="1">
      <c r="A1245" s="2"/>
      <c r="B1245" s="18"/>
      <c r="C1245" s="18"/>
      <c r="D1245" s="18">
        <f t="shared" si="326"/>
        <v>0</v>
      </c>
      <c r="E1245" s="18">
        <f>B1245*A1241</f>
        <v>0</v>
      </c>
      <c r="F1245" s="18">
        <f t="shared" si="327"/>
        <v>0</v>
      </c>
      <c r="G1245" s="148" t="s">
        <v>527</v>
      </c>
      <c r="H1245" s="18"/>
      <c r="I1245" s="89">
        <f t="shared" si="328"/>
        <v>0</v>
      </c>
      <c r="J1245" s="116"/>
      <c r="K1245" s="3">
        <f t="shared" si="329"/>
        <v>0</v>
      </c>
      <c r="L1245" s="3"/>
    </row>
    <row r="1246" ht="15.75" customHeight="1">
      <c r="A1246" s="2"/>
      <c r="B1246" s="18"/>
      <c r="C1246" s="18"/>
      <c r="D1246" s="18">
        <f t="shared" si="326"/>
        <v>0</v>
      </c>
      <c r="E1246" s="18">
        <f>B1246*A1241</f>
        <v>0</v>
      </c>
      <c r="F1246" s="18">
        <f t="shared" si="327"/>
        <v>0</v>
      </c>
      <c r="G1246" s="142"/>
      <c r="H1246" s="18"/>
      <c r="I1246" s="89">
        <f t="shared" si="328"/>
        <v>0</v>
      </c>
      <c r="J1246" s="116"/>
      <c r="K1246" s="3">
        <f t="shared" si="329"/>
        <v>0</v>
      </c>
      <c r="L1246" s="3"/>
    </row>
    <row r="1247" ht="15.75" customHeight="1">
      <c r="A1247" s="2"/>
      <c r="B1247" s="18"/>
      <c r="C1247" s="18"/>
      <c r="D1247" s="18">
        <f t="shared" si="326"/>
        <v>0</v>
      </c>
      <c r="E1247" s="18">
        <f>B1247*A1241</f>
        <v>0</v>
      </c>
      <c r="F1247" s="18">
        <f t="shared" si="327"/>
        <v>0</v>
      </c>
      <c r="G1247" s="142"/>
      <c r="H1247" s="18"/>
      <c r="I1247" s="89">
        <f t="shared" si="328"/>
        <v>0</v>
      </c>
      <c r="J1247" s="116"/>
      <c r="K1247" s="3">
        <f t="shared" si="329"/>
        <v>0</v>
      </c>
      <c r="L1247" s="3"/>
    </row>
    <row r="1248" ht="15.75" customHeight="1">
      <c r="A1248" s="2"/>
      <c r="B1248" s="18"/>
      <c r="C1248" s="18"/>
      <c r="D1248" s="18">
        <f t="shared" si="326"/>
        <v>0</v>
      </c>
      <c r="E1248" s="18">
        <f>B1248*A1241</f>
        <v>0</v>
      </c>
      <c r="F1248" s="18">
        <f t="shared" si="327"/>
        <v>0</v>
      </c>
      <c r="G1248" s="87"/>
      <c r="H1248" s="18"/>
      <c r="I1248" s="89">
        <f t="shared" si="328"/>
        <v>0</v>
      </c>
      <c r="J1248" s="116"/>
      <c r="K1248" s="3">
        <f t="shared" si="329"/>
        <v>0</v>
      </c>
      <c r="L1248" s="3"/>
    </row>
    <row r="1249" ht="15.75" customHeight="1">
      <c r="A1249" s="2"/>
      <c r="B1249" s="18"/>
      <c r="C1249" s="18"/>
      <c r="D1249" s="18">
        <f t="shared" si="326"/>
        <v>0</v>
      </c>
      <c r="E1249" s="18">
        <f>B1249*A1241</f>
        <v>0</v>
      </c>
      <c r="F1249" s="18">
        <f t="shared" si="327"/>
        <v>0</v>
      </c>
      <c r="G1249" s="59"/>
      <c r="H1249" s="18"/>
      <c r="I1249" s="89">
        <f t="shared" si="328"/>
        <v>0</v>
      </c>
      <c r="J1249" s="116"/>
      <c r="K1249" s="3">
        <f t="shared" si="329"/>
        <v>0</v>
      </c>
      <c r="L1249" s="3"/>
    </row>
    <row r="1250" ht="15.75" customHeight="1">
      <c r="A1250" s="2"/>
      <c r="B1250" s="89"/>
      <c r="C1250" s="89"/>
      <c r="D1250" s="18">
        <f t="shared" si="326"/>
        <v>0</v>
      </c>
      <c r="E1250" s="18">
        <f>B1250*A1241</f>
        <v>0</v>
      </c>
      <c r="F1250" s="18">
        <f t="shared" si="327"/>
        <v>0</v>
      </c>
      <c r="G1250" s="148" t="s">
        <v>528</v>
      </c>
      <c r="H1250" s="18"/>
      <c r="I1250" s="89">
        <f t="shared" si="328"/>
        <v>0</v>
      </c>
      <c r="J1250" s="116"/>
      <c r="K1250" s="3">
        <f t="shared" si="329"/>
        <v>0</v>
      </c>
      <c r="L1250" s="3"/>
    </row>
    <row r="1251" ht="15.75" customHeight="1">
      <c r="A1251" s="2"/>
      <c r="B1251" s="89"/>
      <c r="C1251" s="89"/>
      <c r="D1251" s="18">
        <f t="shared" si="326"/>
        <v>0</v>
      </c>
      <c r="E1251" s="18">
        <f>B1251*A1241</f>
        <v>0</v>
      </c>
      <c r="F1251" s="18">
        <f t="shared" si="327"/>
        <v>0</v>
      </c>
      <c r="G1251" s="142"/>
      <c r="H1251" s="18"/>
      <c r="I1251" s="89">
        <f t="shared" si="328"/>
        <v>0</v>
      </c>
      <c r="J1251" s="116"/>
      <c r="K1251" s="3">
        <f t="shared" si="329"/>
        <v>0</v>
      </c>
      <c r="L1251" s="3"/>
    </row>
    <row r="1252" ht="15.75" customHeight="1">
      <c r="A1252" s="1"/>
      <c r="B1252" s="89"/>
      <c r="C1252" s="89"/>
      <c r="D1252" s="18">
        <f t="shared" si="326"/>
        <v>0</v>
      </c>
      <c r="E1252" s="18">
        <f>B1252*A1241</f>
        <v>0</v>
      </c>
      <c r="F1252" s="18">
        <f t="shared" si="327"/>
        <v>0</v>
      </c>
      <c r="G1252" s="142"/>
      <c r="H1252" s="18"/>
      <c r="I1252" s="89">
        <f t="shared" si="328"/>
        <v>0</v>
      </c>
      <c r="J1252" s="116"/>
      <c r="K1252" s="3">
        <f t="shared" si="329"/>
        <v>0</v>
      </c>
      <c r="L1252" s="3"/>
    </row>
    <row r="1253" ht="15.75" customHeight="1">
      <c r="A1253" s="1"/>
      <c r="B1253" s="89"/>
      <c r="C1253" s="89"/>
      <c r="D1253" s="18">
        <f t="shared" si="326"/>
        <v>0</v>
      </c>
      <c r="E1253" s="18">
        <f>B1253*A1241</f>
        <v>0</v>
      </c>
      <c r="F1253" s="18">
        <f t="shared" si="327"/>
        <v>0</v>
      </c>
      <c r="G1253" s="142"/>
      <c r="H1253" s="18"/>
      <c r="I1253" s="89">
        <f t="shared" si="328"/>
        <v>0</v>
      </c>
      <c r="J1253" s="116"/>
      <c r="K1253" s="3">
        <f t="shared" si="329"/>
        <v>0</v>
      </c>
      <c r="L1253" s="3"/>
    </row>
    <row r="1254" ht="15.75" customHeight="1">
      <c r="A1254" s="31"/>
      <c r="B1254" s="89"/>
      <c r="C1254" s="89"/>
      <c r="D1254" s="95">
        <f t="shared" si="326"/>
        <v>0</v>
      </c>
      <c r="E1254" s="95">
        <f>B1254*A1241</f>
        <v>0</v>
      </c>
      <c r="F1254" s="18">
        <f t="shared" si="327"/>
        <v>0</v>
      </c>
      <c r="G1254" s="87"/>
      <c r="H1254" s="18"/>
      <c r="I1254" s="89">
        <f t="shared" si="328"/>
        <v>0</v>
      </c>
      <c r="J1254" s="118"/>
      <c r="K1254" s="3">
        <f t="shared" si="329"/>
        <v>0</v>
      </c>
      <c r="L1254" s="3"/>
    </row>
    <row r="1255" ht="15.75" customHeight="1">
      <c r="A1255" s="31"/>
      <c r="B1255" s="89"/>
      <c r="C1255" s="89"/>
      <c r="D1255" s="18">
        <f t="shared" si="326"/>
        <v>0</v>
      </c>
      <c r="E1255" s="18">
        <f>B1255*A1241</f>
        <v>0</v>
      </c>
      <c r="F1255" s="18">
        <f t="shared" si="327"/>
        <v>0</v>
      </c>
      <c r="G1255" s="143">
        <f>F1257/A1241</f>
        <v>0</v>
      </c>
      <c r="H1255" s="18"/>
      <c r="I1255" s="89">
        <f t="shared" si="328"/>
        <v>0</v>
      </c>
      <c r="J1255" s="3"/>
      <c r="K1255" s="3">
        <f t="shared" si="329"/>
        <v>0</v>
      </c>
      <c r="L1255" s="3"/>
    </row>
    <row r="1256" ht="15.75" customHeight="1">
      <c r="A1256" s="31"/>
      <c r="B1256" s="89"/>
      <c r="C1256" s="89"/>
      <c r="D1256" s="18">
        <f t="shared" si="326"/>
        <v>0</v>
      </c>
      <c r="E1256" s="18">
        <f>B1256*A1241</f>
        <v>0</v>
      </c>
      <c r="F1256" s="18">
        <f t="shared" si="327"/>
        <v>0</v>
      </c>
      <c r="G1256" s="142"/>
      <c r="H1256" s="18"/>
      <c r="I1256" s="89">
        <f t="shared" si="328"/>
        <v>0</v>
      </c>
      <c r="J1256" s="3"/>
      <c r="K1256" s="3">
        <f t="shared" si="329"/>
        <v>0</v>
      </c>
      <c r="L1256" s="3"/>
    </row>
    <row r="1257" ht="15.75" customHeight="1">
      <c r="A1257" s="4" t="s">
        <v>495</v>
      </c>
      <c r="B1257" s="97">
        <f>SUM(B1243:B1256)</f>
        <v>0</v>
      </c>
      <c r="C1257" s="96"/>
      <c r="D1257" s="97">
        <f t="shared" ref="D1257:F1257" si="330">SUM(D1243:D1256)</f>
        <v>0</v>
      </c>
      <c r="E1257" s="97">
        <f t="shared" si="330"/>
        <v>0</v>
      </c>
      <c r="F1257" s="97">
        <f t="shared" si="330"/>
        <v>0</v>
      </c>
      <c r="G1257" s="87"/>
      <c r="H1257" s="96"/>
      <c r="I1257" s="97">
        <f t="shared" ref="I1257:L1257" si="331">SUM(I1243:I1256)</f>
        <v>0</v>
      </c>
      <c r="J1257" s="98">
        <f t="shared" si="331"/>
        <v>0</v>
      </c>
      <c r="K1257" s="98">
        <f t="shared" si="331"/>
        <v>0</v>
      </c>
      <c r="L1257" s="98">
        <f t="shared" si="331"/>
        <v>0</v>
      </c>
    </row>
    <row r="1258" ht="15.75" customHeight="1">
      <c r="A1258" s="8"/>
      <c r="B1258" s="100"/>
      <c r="C1258" s="100"/>
      <c r="D1258" s="100"/>
      <c r="E1258" s="100"/>
      <c r="F1258" s="100"/>
      <c r="G1258" s="100"/>
      <c r="H1258" s="100"/>
      <c r="I1258" s="101" t="s">
        <v>496</v>
      </c>
      <c r="J1258" s="100"/>
      <c r="K1258" s="100"/>
      <c r="L1258" s="101" t="s">
        <v>497</v>
      </c>
    </row>
    <row r="1259" ht="15.75" customHeight="1">
      <c r="A1259" s="8"/>
      <c r="B1259" s="100"/>
      <c r="C1259" s="100"/>
      <c r="D1259" s="100"/>
      <c r="E1259" s="100"/>
      <c r="F1259" s="100"/>
      <c r="G1259" s="100"/>
      <c r="H1259" s="100"/>
      <c r="I1259" s="104">
        <f>G1255*A1241</f>
        <v>0</v>
      </c>
      <c r="J1259" s="100"/>
      <c r="K1259" s="100"/>
      <c r="L1259" s="104"/>
    </row>
    <row r="1260" ht="15.75" customHeight="1">
      <c r="A1260" s="8"/>
      <c r="B1260" s="100"/>
      <c r="C1260" s="100"/>
      <c r="D1260" s="100"/>
      <c r="E1260" s="100"/>
      <c r="F1260" s="100"/>
      <c r="G1260" s="100"/>
      <c r="H1260" s="100"/>
      <c r="I1260" s="107"/>
      <c r="J1260" s="100"/>
      <c r="K1260" s="100"/>
      <c r="L1260" s="107"/>
    </row>
    <row r="1261" ht="15.75" customHeight="1">
      <c r="A1261" s="8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</row>
    <row r="1262" ht="15.75" customHeight="1">
      <c r="A1262" s="66"/>
      <c r="B1262" s="75"/>
      <c r="C1262" s="75"/>
      <c r="D1262" s="75"/>
      <c r="E1262" s="75"/>
      <c r="F1262" s="75"/>
      <c r="G1262" s="75"/>
      <c r="H1262" s="75"/>
      <c r="I1262" s="75"/>
      <c r="J1262" s="75"/>
      <c r="K1262" s="75"/>
      <c r="L1262" s="76"/>
    </row>
    <row r="1263" ht="15.75" customHeight="1">
      <c r="A1263" s="78" t="s">
        <v>478</v>
      </c>
      <c r="B1263" s="79" t="s">
        <v>479</v>
      </c>
      <c r="C1263" s="75"/>
      <c r="D1263" s="76"/>
      <c r="E1263" s="80" t="s">
        <v>480</v>
      </c>
      <c r="F1263" s="75"/>
      <c r="G1263" s="76"/>
      <c r="H1263" s="79" t="s">
        <v>481</v>
      </c>
      <c r="I1263" s="75"/>
      <c r="J1263" s="75"/>
      <c r="K1263" s="75"/>
      <c r="L1263" s="76"/>
    </row>
    <row r="1264" ht="15.75" customHeight="1">
      <c r="A1264" s="177">
        <v>4.0</v>
      </c>
      <c r="B1264" s="82" t="s">
        <v>482</v>
      </c>
      <c r="C1264" s="82" t="s">
        <v>483</v>
      </c>
      <c r="D1264" s="82" t="s">
        <v>484</v>
      </c>
      <c r="E1264" s="82" t="s">
        <v>485</v>
      </c>
      <c r="F1264" s="82" t="s">
        <v>484</v>
      </c>
      <c r="G1264" s="82" t="s">
        <v>524</v>
      </c>
      <c r="H1264" s="82" t="s">
        <v>486</v>
      </c>
      <c r="I1264" s="82" t="s">
        <v>487</v>
      </c>
      <c r="J1264" s="147" t="s">
        <v>488</v>
      </c>
      <c r="K1264" s="85" t="s">
        <v>489</v>
      </c>
      <c r="L1264" s="85" t="s">
        <v>490</v>
      </c>
    </row>
    <row r="1265" ht="15.75" customHeight="1">
      <c r="A1265" s="86" t="s">
        <v>491</v>
      </c>
      <c r="B1265" s="87"/>
      <c r="C1265" s="87"/>
      <c r="D1265" s="87"/>
      <c r="E1265" s="87"/>
      <c r="F1265" s="87"/>
      <c r="G1265" s="87"/>
      <c r="H1265" s="87"/>
      <c r="I1265" s="87"/>
      <c r="J1265" s="115"/>
      <c r="K1265" s="87"/>
      <c r="L1265" s="87"/>
    </row>
    <row r="1266" ht="15.75" customHeight="1">
      <c r="A1266" s="2"/>
      <c r="B1266" s="89"/>
      <c r="C1266" s="89"/>
      <c r="D1266" s="18">
        <f t="shared" ref="D1266:D1279" si="332">C1266*B1266</f>
        <v>0</v>
      </c>
      <c r="E1266" s="18">
        <f>B1266*A1264</f>
        <v>0</v>
      </c>
      <c r="F1266" s="18">
        <f t="shared" ref="F1266:F1279" si="333">E1266*C1266</f>
        <v>0</v>
      </c>
      <c r="G1266" s="140">
        <v>0.0</v>
      </c>
      <c r="H1266" s="18"/>
      <c r="I1266" s="89">
        <f t="shared" ref="I1266:I1279" si="334">H1266*E1266</f>
        <v>0</v>
      </c>
      <c r="J1266" s="116"/>
      <c r="K1266" s="3">
        <f t="shared" ref="K1266:K1279" si="335">J1266*I1266</f>
        <v>0</v>
      </c>
      <c r="L1266" s="3"/>
    </row>
    <row r="1267" ht="15.75" customHeight="1">
      <c r="A1267" s="2"/>
      <c r="B1267" s="89"/>
      <c r="C1267" s="89"/>
      <c r="D1267" s="18">
        <f t="shared" si="332"/>
        <v>0</v>
      </c>
      <c r="E1267" s="18">
        <f>B1267*A1264</f>
        <v>0</v>
      </c>
      <c r="F1267" s="18">
        <f t="shared" si="333"/>
        <v>0</v>
      </c>
      <c r="G1267" s="87"/>
      <c r="H1267" s="18"/>
      <c r="I1267" s="89">
        <f t="shared" si="334"/>
        <v>0</v>
      </c>
      <c r="J1267" s="116"/>
      <c r="K1267" s="3">
        <f t="shared" si="335"/>
        <v>0</v>
      </c>
      <c r="L1267" s="3"/>
    </row>
    <row r="1268" ht="15.75" customHeight="1">
      <c r="A1268" s="2"/>
      <c r="B1268" s="18"/>
      <c r="C1268" s="18"/>
      <c r="D1268" s="18">
        <f t="shared" si="332"/>
        <v>0</v>
      </c>
      <c r="E1268" s="18">
        <f>B1268*A1264</f>
        <v>0</v>
      </c>
      <c r="F1268" s="18">
        <f t="shared" si="333"/>
        <v>0</v>
      </c>
      <c r="G1268" s="148" t="s">
        <v>527</v>
      </c>
      <c r="H1268" s="18"/>
      <c r="I1268" s="89">
        <f t="shared" si="334"/>
        <v>0</v>
      </c>
      <c r="J1268" s="116"/>
      <c r="K1268" s="3">
        <f t="shared" si="335"/>
        <v>0</v>
      </c>
      <c r="L1268" s="3"/>
    </row>
    <row r="1269" ht="15.75" customHeight="1">
      <c r="A1269" s="2"/>
      <c r="B1269" s="18"/>
      <c r="C1269" s="18"/>
      <c r="D1269" s="18">
        <f t="shared" si="332"/>
        <v>0</v>
      </c>
      <c r="E1269" s="18">
        <f>B1269*A1264</f>
        <v>0</v>
      </c>
      <c r="F1269" s="18">
        <f t="shared" si="333"/>
        <v>0</v>
      </c>
      <c r="G1269" s="142"/>
      <c r="H1269" s="18"/>
      <c r="I1269" s="89">
        <f t="shared" si="334"/>
        <v>0</v>
      </c>
      <c r="J1269" s="116"/>
      <c r="K1269" s="3">
        <f t="shared" si="335"/>
        <v>0</v>
      </c>
      <c r="L1269" s="3"/>
    </row>
    <row r="1270" ht="15.75" customHeight="1">
      <c r="A1270" s="2"/>
      <c r="B1270" s="18"/>
      <c r="C1270" s="18"/>
      <c r="D1270" s="18">
        <f t="shared" si="332"/>
        <v>0</v>
      </c>
      <c r="E1270" s="18">
        <f>B1270*A1264</f>
        <v>0</v>
      </c>
      <c r="F1270" s="18">
        <f t="shared" si="333"/>
        <v>0</v>
      </c>
      <c r="G1270" s="142"/>
      <c r="H1270" s="18"/>
      <c r="I1270" s="89">
        <f t="shared" si="334"/>
        <v>0</v>
      </c>
      <c r="J1270" s="116"/>
      <c r="K1270" s="3">
        <f t="shared" si="335"/>
        <v>0</v>
      </c>
      <c r="L1270" s="3"/>
    </row>
    <row r="1271" ht="15.75" customHeight="1">
      <c r="A1271" s="2"/>
      <c r="B1271" s="18"/>
      <c r="C1271" s="18"/>
      <c r="D1271" s="18">
        <f t="shared" si="332"/>
        <v>0</v>
      </c>
      <c r="E1271" s="18">
        <f>B1271*A1264</f>
        <v>0</v>
      </c>
      <c r="F1271" s="18">
        <f t="shared" si="333"/>
        <v>0</v>
      </c>
      <c r="G1271" s="87"/>
      <c r="H1271" s="18"/>
      <c r="I1271" s="89">
        <f t="shared" si="334"/>
        <v>0</v>
      </c>
      <c r="J1271" s="116"/>
      <c r="K1271" s="3">
        <f t="shared" si="335"/>
        <v>0</v>
      </c>
      <c r="L1271" s="3"/>
    </row>
    <row r="1272" ht="15.75" customHeight="1">
      <c r="A1272" s="2"/>
      <c r="B1272" s="18"/>
      <c r="C1272" s="18"/>
      <c r="D1272" s="18">
        <f t="shared" si="332"/>
        <v>0</v>
      </c>
      <c r="E1272" s="18">
        <f>B1272*A1264</f>
        <v>0</v>
      </c>
      <c r="F1272" s="18">
        <f t="shared" si="333"/>
        <v>0</v>
      </c>
      <c r="G1272" s="59"/>
      <c r="H1272" s="18"/>
      <c r="I1272" s="89">
        <f t="shared" si="334"/>
        <v>0</v>
      </c>
      <c r="J1272" s="116"/>
      <c r="K1272" s="3">
        <f t="shared" si="335"/>
        <v>0</v>
      </c>
      <c r="L1272" s="3"/>
    </row>
    <row r="1273" ht="15.75" customHeight="1">
      <c r="A1273" s="2"/>
      <c r="B1273" s="89"/>
      <c r="C1273" s="89"/>
      <c r="D1273" s="18">
        <f t="shared" si="332"/>
        <v>0</v>
      </c>
      <c r="E1273" s="18">
        <f>B1273*A1264</f>
        <v>0</v>
      </c>
      <c r="F1273" s="18">
        <f t="shared" si="333"/>
        <v>0</v>
      </c>
      <c r="G1273" s="148" t="s">
        <v>528</v>
      </c>
      <c r="H1273" s="18"/>
      <c r="I1273" s="89">
        <f t="shared" si="334"/>
        <v>0</v>
      </c>
      <c r="J1273" s="116"/>
      <c r="K1273" s="3">
        <f t="shared" si="335"/>
        <v>0</v>
      </c>
      <c r="L1273" s="3"/>
    </row>
    <row r="1274" ht="15.75" customHeight="1">
      <c r="A1274" s="2"/>
      <c r="B1274" s="89"/>
      <c r="C1274" s="89"/>
      <c r="D1274" s="18">
        <f t="shared" si="332"/>
        <v>0</v>
      </c>
      <c r="E1274" s="18">
        <f>B1274*A1264</f>
        <v>0</v>
      </c>
      <c r="F1274" s="18">
        <f t="shared" si="333"/>
        <v>0</v>
      </c>
      <c r="G1274" s="142"/>
      <c r="H1274" s="18"/>
      <c r="I1274" s="89">
        <f t="shared" si="334"/>
        <v>0</v>
      </c>
      <c r="J1274" s="116"/>
      <c r="K1274" s="3">
        <f t="shared" si="335"/>
        <v>0</v>
      </c>
      <c r="L1274" s="3"/>
    </row>
    <row r="1275" ht="15.75" customHeight="1">
      <c r="A1275" s="1"/>
      <c r="B1275" s="89"/>
      <c r="C1275" s="89"/>
      <c r="D1275" s="18">
        <f t="shared" si="332"/>
        <v>0</v>
      </c>
      <c r="E1275" s="18">
        <f>B1275*A1264</f>
        <v>0</v>
      </c>
      <c r="F1275" s="18">
        <f t="shared" si="333"/>
        <v>0</v>
      </c>
      <c r="G1275" s="142"/>
      <c r="H1275" s="18"/>
      <c r="I1275" s="89">
        <f t="shared" si="334"/>
        <v>0</v>
      </c>
      <c r="J1275" s="116"/>
      <c r="K1275" s="3">
        <f t="shared" si="335"/>
        <v>0</v>
      </c>
      <c r="L1275" s="3"/>
    </row>
    <row r="1276" ht="15.75" customHeight="1">
      <c r="A1276" s="1"/>
      <c r="B1276" s="89"/>
      <c r="C1276" s="89"/>
      <c r="D1276" s="18">
        <f t="shared" si="332"/>
        <v>0</v>
      </c>
      <c r="E1276" s="18">
        <f>B1276*A1264</f>
        <v>0</v>
      </c>
      <c r="F1276" s="18">
        <f t="shared" si="333"/>
        <v>0</v>
      </c>
      <c r="G1276" s="142"/>
      <c r="H1276" s="18"/>
      <c r="I1276" s="89">
        <f t="shared" si="334"/>
        <v>0</v>
      </c>
      <c r="J1276" s="116"/>
      <c r="K1276" s="3">
        <f t="shared" si="335"/>
        <v>0</v>
      </c>
      <c r="L1276" s="3"/>
    </row>
    <row r="1277" ht="15.75" customHeight="1">
      <c r="A1277" s="31"/>
      <c r="B1277" s="89"/>
      <c r="C1277" s="89"/>
      <c r="D1277" s="95">
        <f t="shared" si="332"/>
        <v>0</v>
      </c>
      <c r="E1277" s="95">
        <f>B1277*A1264</f>
        <v>0</v>
      </c>
      <c r="F1277" s="18">
        <f t="shared" si="333"/>
        <v>0</v>
      </c>
      <c r="G1277" s="87"/>
      <c r="H1277" s="18"/>
      <c r="I1277" s="89">
        <f t="shared" si="334"/>
        <v>0</v>
      </c>
      <c r="J1277" s="118"/>
      <c r="K1277" s="3">
        <f t="shared" si="335"/>
        <v>0</v>
      </c>
      <c r="L1277" s="3"/>
    </row>
    <row r="1278" ht="15.75" customHeight="1">
      <c r="A1278" s="31"/>
      <c r="B1278" s="89"/>
      <c r="C1278" s="89"/>
      <c r="D1278" s="18">
        <f t="shared" si="332"/>
        <v>0</v>
      </c>
      <c r="E1278" s="18">
        <f>B1278*A1264</f>
        <v>0</v>
      </c>
      <c r="F1278" s="18">
        <f t="shared" si="333"/>
        <v>0</v>
      </c>
      <c r="G1278" s="143">
        <f>F1280/A1264</f>
        <v>0</v>
      </c>
      <c r="H1278" s="18"/>
      <c r="I1278" s="89">
        <f t="shared" si="334"/>
        <v>0</v>
      </c>
      <c r="J1278" s="3"/>
      <c r="K1278" s="3">
        <f t="shared" si="335"/>
        <v>0</v>
      </c>
      <c r="L1278" s="3"/>
    </row>
    <row r="1279" ht="15.75" customHeight="1">
      <c r="A1279" s="31"/>
      <c r="B1279" s="89"/>
      <c r="C1279" s="89"/>
      <c r="D1279" s="18">
        <f t="shared" si="332"/>
        <v>0</v>
      </c>
      <c r="E1279" s="18">
        <f>B1279*A1264</f>
        <v>0</v>
      </c>
      <c r="F1279" s="18">
        <f t="shared" si="333"/>
        <v>0</v>
      </c>
      <c r="G1279" s="142"/>
      <c r="H1279" s="18"/>
      <c r="I1279" s="89">
        <f t="shared" si="334"/>
        <v>0</v>
      </c>
      <c r="J1279" s="3"/>
      <c r="K1279" s="3">
        <f t="shared" si="335"/>
        <v>0</v>
      </c>
      <c r="L1279" s="3"/>
    </row>
    <row r="1280" ht="15.75" customHeight="1">
      <c r="A1280" s="4" t="s">
        <v>495</v>
      </c>
      <c r="B1280" s="97">
        <f>SUM(B1266:B1279)</f>
        <v>0</v>
      </c>
      <c r="C1280" s="96"/>
      <c r="D1280" s="97">
        <f t="shared" ref="D1280:F1280" si="336">SUM(D1266:D1279)</f>
        <v>0</v>
      </c>
      <c r="E1280" s="97">
        <f t="shared" si="336"/>
        <v>0</v>
      </c>
      <c r="F1280" s="97">
        <f t="shared" si="336"/>
        <v>0</v>
      </c>
      <c r="G1280" s="87"/>
      <c r="H1280" s="96"/>
      <c r="I1280" s="97">
        <f t="shared" ref="I1280:L1280" si="337">SUM(I1266:I1279)</f>
        <v>0</v>
      </c>
      <c r="J1280" s="98">
        <f t="shared" si="337"/>
        <v>0</v>
      </c>
      <c r="K1280" s="98">
        <f t="shared" si="337"/>
        <v>0</v>
      </c>
      <c r="L1280" s="98">
        <f t="shared" si="337"/>
        <v>0</v>
      </c>
    </row>
    <row r="1281" ht="15.75" customHeight="1">
      <c r="A1281" s="8"/>
      <c r="B1281" s="100"/>
      <c r="C1281" s="100"/>
      <c r="D1281" s="100"/>
      <c r="E1281" s="100"/>
      <c r="F1281" s="100"/>
      <c r="G1281" s="100"/>
      <c r="H1281" s="100"/>
      <c r="I1281" s="101" t="s">
        <v>496</v>
      </c>
      <c r="J1281" s="100"/>
      <c r="K1281" s="100"/>
      <c r="L1281" s="101" t="s">
        <v>497</v>
      </c>
    </row>
    <row r="1282" ht="15.75" customHeight="1">
      <c r="A1282" s="8"/>
      <c r="B1282" s="100"/>
      <c r="C1282" s="100"/>
      <c r="D1282" s="100"/>
      <c r="E1282" s="100"/>
      <c r="F1282" s="100"/>
      <c r="G1282" s="100"/>
      <c r="H1282" s="100"/>
      <c r="I1282" s="104">
        <f>G1278*A1264</f>
        <v>0</v>
      </c>
      <c r="J1282" s="100"/>
      <c r="K1282" s="100"/>
      <c r="L1282" s="104"/>
    </row>
    <row r="1283" ht="15.75" customHeight="1">
      <c r="A1283" s="8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</row>
    <row r="1284" ht="15.75" customHeight="1">
      <c r="A1284" s="8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</row>
    <row r="1285" ht="15.75" customHeight="1">
      <c r="A1285" s="66"/>
      <c r="B1285" s="75"/>
      <c r="C1285" s="75"/>
      <c r="D1285" s="75"/>
      <c r="E1285" s="75"/>
      <c r="F1285" s="75"/>
      <c r="G1285" s="75"/>
      <c r="H1285" s="75"/>
      <c r="I1285" s="75"/>
      <c r="J1285" s="75"/>
      <c r="K1285" s="75"/>
      <c r="L1285" s="76"/>
    </row>
    <row r="1286" ht="15.75" customHeight="1">
      <c r="A1286" s="78" t="s">
        <v>478</v>
      </c>
      <c r="B1286" s="79" t="s">
        <v>479</v>
      </c>
      <c r="C1286" s="75"/>
      <c r="D1286" s="76"/>
      <c r="E1286" s="80" t="s">
        <v>480</v>
      </c>
      <c r="F1286" s="75"/>
      <c r="G1286" s="76"/>
      <c r="H1286" s="79" t="s">
        <v>481</v>
      </c>
      <c r="I1286" s="75"/>
      <c r="J1286" s="75"/>
      <c r="K1286" s="75"/>
      <c r="L1286" s="76"/>
    </row>
    <row r="1287" ht="15.75" customHeight="1">
      <c r="A1287" s="177">
        <v>4.0</v>
      </c>
      <c r="B1287" s="82" t="s">
        <v>482</v>
      </c>
      <c r="C1287" s="82" t="s">
        <v>483</v>
      </c>
      <c r="D1287" s="82" t="s">
        <v>484</v>
      </c>
      <c r="E1287" s="82" t="s">
        <v>485</v>
      </c>
      <c r="F1287" s="82" t="s">
        <v>484</v>
      </c>
      <c r="G1287" s="82" t="s">
        <v>524</v>
      </c>
      <c r="H1287" s="82" t="s">
        <v>486</v>
      </c>
      <c r="I1287" s="82" t="s">
        <v>487</v>
      </c>
      <c r="J1287" s="147" t="s">
        <v>488</v>
      </c>
      <c r="K1287" s="85" t="s">
        <v>489</v>
      </c>
      <c r="L1287" s="85" t="s">
        <v>490</v>
      </c>
    </row>
    <row r="1288" ht="15.75" customHeight="1">
      <c r="A1288" s="86" t="s">
        <v>491</v>
      </c>
      <c r="B1288" s="87"/>
      <c r="C1288" s="87"/>
      <c r="D1288" s="87"/>
      <c r="E1288" s="87"/>
      <c r="F1288" s="87"/>
      <c r="G1288" s="87"/>
      <c r="H1288" s="87"/>
      <c r="I1288" s="87"/>
      <c r="J1288" s="115"/>
      <c r="K1288" s="87"/>
      <c r="L1288" s="87"/>
    </row>
    <row r="1289" ht="15.75" customHeight="1">
      <c r="A1289" s="2"/>
      <c r="B1289" s="89"/>
      <c r="C1289" s="89"/>
      <c r="D1289" s="18">
        <f t="shared" ref="D1289:D1302" si="338">C1289*B1289</f>
        <v>0</v>
      </c>
      <c r="E1289" s="18">
        <f>B1289*A1287</f>
        <v>0</v>
      </c>
      <c r="F1289" s="18">
        <f t="shared" ref="F1289:F1302" si="339">E1289*C1289</f>
        <v>0</v>
      </c>
      <c r="G1289" s="140">
        <v>0.0</v>
      </c>
      <c r="H1289" s="18"/>
      <c r="I1289" s="89">
        <f t="shared" ref="I1289:I1302" si="340">H1289*E1289</f>
        <v>0</v>
      </c>
      <c r="J1289" s="116"/>
      <c r="K1289" s="3">
        <f t="shared" ref="K1289:K1302" si="341">J1289*I1289</f>
        <v>0</v>
      </c>
      <c r="L1289" s="3"/>
    </row>
    <row r="1290" ht="15.75" customHeight="1">
      <c r="A1290" s="2"/>
      <c r="B1290" s="89"/>
      <c r="C1290" s="89"/>
      <c r="D1290" s="18">
        <f t="shared" si="338"/>
        <v>0</v>
      </c>
      <c r="E1290" s="18">
        <f>B1290*A1287</f>
        <v>0</v>
      </c>
      <c r="F1290" s="18">
        <f t="shared" si="339"/>
        <v>0</v>
      </c>
      <c r="G1290" s="87"/>
      <c r="H1290" s="18"/>
      <c r="I1290" s="89">
        <f t="shared" si="340"/>
        <v>0</v>
      </c>
      <c r="J1290" s="116"/>
      <c r="K1290" s="3">
        <f t="shared" si="341"/>
        <v>0</v>
      </c>
      <c r="L1290" s="3"/>
    </row>
    <row r="1291" ht="15.75" customHeight="1">
      <c r="A1291" s="2"/>
      <c r="B1291" s="18"/>
      <c r="C1291" s="18"/>
      <c r="D1291" s="18">
        <f t="shared" si="338"/>
        <v>0</v>
      </c>
      <c r="E1291" s="18">
        <f>B1291*A1287</f>
        <v>0</v>
      </c>
      <c r="F1291" s="18">
        <f t="shared" si="339"/>
        <v>0</v>
      </c>
      <c r="G1291" s="148" t="s">
        <v>527</v>
      </c>
      <c r="H1291" s="18"/>
      <c r="I1291" s="89">
        <f t="shared" si="340"/>
        <v>0</v>
      </c>
      <c r="J1291" s="116"/>
      <c r="K1291" s="3">
        <f t="shared" si="341"/>
        <v>0</v>
      </c>
      <c r="L1291" s="3"/>
    </row>
    <row r="1292" ht="15.75" customHeight="1">
      <c r="A1292" s="2"/>
      <c r="B1292" s="18"/>
      <c r="C1292" s="18"/>
      <c r="D1292" s="18">
        <f t="shared" si="338"/>
        <v>0</v>
      </c>
      <c r="E1292" s="18">
        <f>B1292*A1287</f>
        <v>0</v>
      </c>
      <c r="F1292" s="18">
        <f t="shared" si="339"/>
        <v>0</v>
      </c>
      <c r="G1292" s="142"/>
      <c r="H1292" s="18"/>
      <c r="I1292" s="89">
        <f t="shared" si="340"/>
        <v>0</v>
      </c>
      <c r="J1292" s="116"/>
      <c r="K1292" s="3">
        <f t="shared" si="341"/>
        <v>0</v>
      </c>
      <c r="L1292" s="3"/>
    </row>
    <row r="1293" ht="15.75" customHeight="1">
      <c r="A1293" s="2"/>
      <c r="B1293" s="18"/>
      <c r="C1293" s="18"/>
      <c r="D1293" s="18">
        <f t="shared" si="338"/>
        <v>0</v>
      </c>
      <c r="E1293" s="18">
        <f>B1293*A1287</f>
        <v>0</v>
      </c>
      <c r="F1293" s="18">
        <f t="shared" si="339"/>
        <v>0</v>
      </c>
      <c r="G1293" s="142"/>
      <c r="H1293" s="18"/>
      <c r="I1293" s="89">
        <f t="shared" si="340"/>
        <v>0</v>
      </c>
      <c r="J1293" s="116"/>
      <c r="K1293" s="3">
        <f t="shared" si="341"/>
        <v>0</v>
      </c>
      <c r="L1293" s="3"/>
    </row>
    <row r="1294" ht="15.75" customHeight="1">
      <c r="A1294" s="2"/>
      <c r="B1294" s="18"/>
      <c r="C1294" s="18"/>
      <c r="D1294" s="18">
        <f t="shared" si="338"/>
        <v>0</v>
      </c>
      <c r="E1294" s="18">
        <f>B1294*A1287</f>
        <v>0</v>
      </c>
      <c r="F1294" s="18">
        <f t="shared" si="339"/>
        <v>0</v>
      </c>
      <c r="G1294" s="87"/>
      <c r="H1294" s="18"/>
      <c r="I1294" s="89">
        <f t="shared" si="340"/>
        <v>0</v>
      </c>
      <c r="J1294" s="116"/>
      <c r="K1294" s="3">
        <f t="shared" si="341"/>
        <v>0</v>
      </c>
      <c r="L1294" s="3"/>
    </row>
    <row r="1295" ht="15.75" customHeight="1">
      <c r="A1295" s="2"/>
      <c r="B1295" s="18"/>
      <c r="C1295" s="18"/>
      <c r="D1295" s="18">
        <f t="shared" si="338"/>
        <v>0</v>
      </c>
      <c r="E1295" s="18">
        <f>B1295*A1287</f>
        <v>0</v>
      </c>
      <c r="F1295" s="18">
        <f t="shared" si="339"/>
        <v>0</v>
      </c>
      <c r="G1295" s="59"/>
      <c r="H1295" s="18"/>
      <c r="I1295" s="89">
        <f t="shared" si="340"/>
        <v>0</v>
      </c>
      <c r="J1295" s="116"/>
      <c r="K1295" s="3">
        <f t="shared" si="341"/>
        <v>0</v>
      </c>
      <c r="L1295" s="3"/>
    </row>
    <row r="1296" ht="15.75" customHeight="1">
      <c r="A1296" s="2"/>
      <c r="B1296" s="89"/>
      <c r="C1296" s="89"/>
      <c r="D1296" s="18">
        <f t="shared" si="338"/>
        <v>0</v>
      </c>
      <c r="E1296" s="18">
        <f>B1296*A1287</f>
        <v>0</v>
      </c>
      <c r="F1296" s="18">
        <f t="shared" si="339"/>
        <v>0</v>
      </c>
      <c r="G1296" s="148" t="s">
        <v>528</v>
      </c>
      <c r="H1296" s="18"/>
      <c r="I1296" s="89">
        <f t="shared" si="340"/>
        <v>0</v>
      </c>
      <c r="J1296" s="116"/>
      <c r="K1296" s="3">
        <f t="shared" si="341"/>
        <v>0</v>
      </c>
      <c r="L1296" s="3"/>
    </row>
    <row r="1297" ht="15.75" customHeight="1">
      <c r="A1297" s="2"/>
      <c r="B1297" s="89"/>
      <c r="C1297" s="89"/>
      <c r="D1297" s="18">
        <f t="shared" si="338"/>
        <v>0</v>
      </c>
      <c r="E1297" s="18">
        <f>B1297*A1287</f>
        <v>0</v>
      </c>
      <c r="F1297" s="18">
        <f t="shared" si="339"/>
        <v>0</v>
      </c>
      <c r="G1297" s="142"/>
      <c r="H1297" s="18"/>
      <c r="I1297" s="89">
        <f t="shared" si="340"/>
        <v>0</v>
      </c>
      <c r="J1297" s="116"/>
      <c r="K1297" s="3">
        <f t="shared" si="341"/>
        <v>0</v>
      </c>
      <c r="L1297" s="3"/>
    </row>
    <row r="1298" ht="15.75" customHeight="1">
      <c r="A1298" s="1"/>
      <c r="B1298" s="89"/>
      <c r="C1298" s="89"/>
      <c r="D1298" s="18">
        <f t="shared" si="338"/>
        <v>0</v>
      </c>
      <c r="E1298" s="18">
        <f>B1298*A1287</f>
        <v>0</v>
      </c>
      <c r="F1298" s="18">
        <f t="shared" si="339"/>
        <v>0</v>
      </c>
      <c r="G1298" s="142"/>
      <c r="H1298" s="18"/>
      <c r="I1298" s="89">
        <f t="shared" si="340"/>
        <v>0</v>
      </c>
      <c r="J1298" s="116"/>
      <c r="K1298" s="3">
        <f t="shared" si="341"/>
        <v>0</v>
      </c>
      <c r="L1298" s="3"/>
    </row>
    <row r="1299" ht="15.75" customHeight="1">
      <c r="A1299" s="1"/>
      <c r="B1299" s="89"/>
      <c r="C1299" s="89"/>
      <c r="D1299" s="18">
        <f t="shared" si="338"/>
        <v>0</v>
      </c>
      <c r="E1299" s="18">
        <f>B1299*A1287</f>
        <v>0</v>
      </c>
      <c r="F1299" s="18">
        <f t="shared" si="339"/>
        <v>0</v>
      </c>
      <c r="G1299" s="142"/>
      <c r="H1299" s="18"/>
      <c r="I1299" s="89">
        <f t="shared" si="340"/>
        <v>0</v>
      </c>
      <c r="J1299" s="116"/>
      <c r="K1299" s="3">
        <f t="shared" si="341"/>
        <v>0</v>
      </c>
      <c r="L1299" s="3"/>
    </row>
    <row r="1300" ht="15.75" customHeight="1">
      <c r="A1300" s="31"/>
      <c r="B1300" s="89"/>
      <c r="C1300" s="89"/>
      <c r="D1300" s="95">
        <f t="shared" si="338"/>
        <v>0</v>
      </c>
      <c r="E1300" s="95">
        <f>B1300*A1287</f>
        <v>0</v>
      </c>
      <c r="F1300" s="18">
        <f t="shared" si="339"/>
        <v>0</v>
      </c>
      <c r="G1300" s="87"/>
      <c r="H1300" s="18"/>
      <c r="I1300" s="89">
        <f t="shared" si="340"/>
        <v>0</v>
      </c>
      <c r="J1300" s="118"/>
      <c r="K1300" s="3">
        <f t="shared" si="341"/>
        <v>0</v>
      </c>
      <c r="L1300" s="3"/>
    </row>
    <row r="1301" ht="15.75" customHeight="1">
      <c r="A1301" s="31"/>
      <c r="B1301" s="89"/>
      <c r="C1301" s="89"/>
      <c r="D1301" s="18">
        <f t="shared" si="338"/>
        <v>0</v>
      </c>
      <c r="E1301" s="18">
        <f>B1301*A1287</f>
        <v>0</v>
      </c>
      <c r="F1301" s="18">
        <f t="shared" si="339"/>
        <v>0</v>
      </c>
      <c r="G1301" s="143">
        <f>F1303/A1287</f>
        <v>0</v>
      </c>
      <c r="H1301" s="18"/>
      <c r="I1301" s="89">
        <f t="shared" si="340"/>
        <v>0</v>
      </c>
      <c r="J1301" s="3"/>
      <c r="K1301" s="3">
        <f t="shared" si="341"/>
        <v>0</v>
      </c>
      <c r="L1301" s="3"/>
    </row>
    <row r="1302" ht="15.75" customHeight="1">
      <c r="A1302" s="31"/>
      <c r="B1302" s="89"/>
      <c r="C1302" s="89"/>
      <c r="D1302" s="18">
        <f t="shared" si="338"/>
        <v>0</v>
      </c>
      <c r="E1302" s="18">
        <f>B1302*A1287</f>
        <v>0</v>
      </c>
      <c r="F1302" s="18">
        <f t="shared" si="339"/>
        <v>0</v>
      </c>
      <c r="G1302" s="142"/>
      <c r="H1302" s="18"/>
      <c r="I1302" s="89">
        <f t="shared" si="340"/>
        <v>0</v>
      </c>
      <c r="J1302" s="3"/>
      <c r="K1302" s="3">
        <f t="shared" si="341"/>
        <v>0</v>
      </c>
      <c r="L1302" s="3"/>
    </row>
    <row r="1303" ht="15.75" customHeight="1">
      <c r="A1303" s="4" t="s">
        <v>495</v>
      </c>
      <c r="B1303" s="97">
        <f>SUM(B1289:B1302)</f>
        <v>0</v>
      </c>
      <c r="C1303" s="96"/>
      <c r="D1303" s="97">
        <f t="shared" ref="D1303:F1303" si="342">SUM(D1289:D1302)</f>
        <v>0</v>
      </c>
      <c r="E1303" s="97">
        <f t="shared" si="342"/>
        <v>0</v>
      </c>
      <c r="F1303" s="97">
        <f t="shared" si="342"/>
        <v>0</v>
      </c>
      <c r="G1303" s="87"/>
      <c r="H1303" s="96"/>
      <c r="I1303" s="97">
        <f t="shared" ref="I1303:L1303" si="343">SUM(I1289:I1302)</f>
        <v>0</v>
      </c>
      <c r="J1303" s="98">
        <f t="shared" si="343"/>
        <v>0</v>
      </c>
      <c r="K1303" s="98">
        <f t="shared" si="343"/>
        <v>0</v>
      </c>
      <c r="L1303" s="98">
        <f t="shared" si="343"/>
        <v>0</v>
      </c>
    </row>
    <row r="1304" ht="15.75" customHeight="1">
      <c r="A1304" s="8"/>
      <c r="B1304" s="100"/>
      <c r="C1304" s="100"/>
      <c r="D1304" s="100"/>
      <c r="E1304" s="100"/>
      <c r="F1304" s="100"/>
      <c r="G1304" s="100"/>
      <c r="H1304" s="100"/>
      <c r="I1304" s="101" t="s">
        <v>496</v>
      </c>
      <c r="J1304" s="100"/>
      <c r="K1304" s="100"/>
      <c r="L1304" s="101" t="s">
        <v>497</v>
      </c>
    </row>
    <row r="1305" ht="15.75" customHeight="1">
      <c r="A1305" s="8"/>
      <c r="B1305" s="100"/>
      <c r="C1305" s="100"/>
      <c r="D1305" s="100"/>
      <c r="E1305" s="100"/>
      <c r="F1305" s="100"/>
      <c r="G1305" s="100"/>
      <c r="H1305" s="100"/>
      <c r="I1305" s="104">
        <f>G1301*A1287</f>
        <v>0</v>
      </c>
      <c r="J1305" s="100"/>
      <c r="K1305" s="100"/>
      <c r="L1305" s="104"/>
    </row>
    <row r="1306" ht="15.75" customHeight="1">
      <c r="A1306" s="8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</row>
    <row r="1307" ht="15.75" customHeight="1">
      <c r="A1307" s="8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</row>
    <row r="1308" ht="15.75" customHeight="1">
      <c r="A1308" s="78" t="s">
        <v>478</v>
      </c>
      <c r="B1308" s="79" t="s">
        <v>479</v>
      </c>
      <c r="C1308" s="75"/>
      <c r="D1308" s="76"/>
      <c r="E1308" s="80" t="s">
        <v>480</v>
      </c>
      <c r="F1308" s="75"/>
      <c r="G1308" s="76"/>
      <c r="H1308" s="79" t="s">
        <v>481</v>
      </c>
      <c r="I1308" s="75"/>
      <c r="J1308" s="75"/>
      <c r="K1308" s="75"/>
      <c r="L1308" s="76"/>
    </row>
    <row r="1309" ht="15.75" customHeight="1">
      <c r="A1309" s="177">
        <v>4.0</v>
      </c>
      <c r="B1309" s="82" t="s">
        <v>482</v>
      </c>
      <c r="C1309" s="82" t="s">
        <v>483</v>
      </c>
      <c r="D1309" s="82" t="s">
        <v>484</v>
      </c>
      <c r="E1309" s="82" t="s">
        <v>485</v>
      </c>
      <c r="F1309" s="82" t="s">
        <v>484</v>
      </c>
      <c r="G1309" s="82" t="s">
        <v>524</v>
      </c>
      <c r="H1309" s="82" t="s">
        <v>486</v>
      </c>
      <c r="I1309" s="82" t="s">
        <v>487</v>
      </c>
      <c r="J1309" s="147" t="s">
        <v>488</v>
      </c>
      <c r="K1309" s="85" t="s">
        <v>489</v>
      </c>
      <c r="L1309" s="85" t="s">
        <v>490</v>
      </c>
    </row>
    <row r="1310" ht="15.75" customHeight="1">
      <c r="A1310" s="86" t="s">
        <v>491</v>
      </c>
      <c r="B1310" s="87"/>
      <c r="C1310" s="87"/>
      <c r="D1310" s="87"/>
      <c r="E1310" s="87"/>
      <c r="F1310" s="87"/>
      <c r="G1310" s="87"/>
      <c r="H1310" s="87"/>
      <c r="I1310" s="87"/>
      <c r="J1310" s="115"/>
      <c r="K1310" s="87"/>
      <c r="L1310" s="87"/>
    </row>
    <row r="1311" ht="15.75" customHeight="1">
      <c r="A1311" s="2"/>
      <c r="B1311" s="89"/>
      <c r="C1311" s="89"/>
      <c r="D1311" s="18">
        <f t="shared" ref="D1311:D1324" si="344">C1311*B1311</f>
        <v>0</v>
      </c>
      <c r="E1311" s="18">
        <f>B1311*A1309</f>
        <v>0</v>
      </c>
      <c r="F1311" s="18">
        <f t="shared" ref="F1311:F1324" si="345">E1311*C1311</f>
        <v>0</v>
      </c>
      <c r="G1311" s="140">
        <v>0.0</v>
      </c>
      <c r="H1311" s="18"/>
      <c r="I1311" s="89">
        <f t="shared" ref="I1311:I1324" si="346">H1311*E1311</f>
        <v>0</v>
      </c>
      <c r="J1311" s="116"/>
      <c r="K1311" s="3">
        <f t="shared" ref="K1311:K1324" si="347">J1311*I1311</f>
        <v>0</v>
      </c>
      <c r="L1311" s="3"/>
    </row>
    <row r="1312" ht="15.75" customHeight="1">
      <c r="A1312" s="2"/>
      <c r="B1312" s="89"/>
      <c r="C1312" s="89"/>
      <c r="D1312" s="18">
        <f t="shared" si="344"/>
        <v>0</v>
      </c>
      <c r="E1312" s="18">
        <f>B1312*A1309</f>
        <v>0</v>
      </c>
      <c r="F1312" s="18">
        <f t="shared" si="345"/>
        <v>0</v>
      </c>
      <c r="G1312" s="87"/>
      <c r="H1312" s="18"/>
      <c r="I1312" s="89">
        <f t="shared" si="346"/>
        <v>0</v>
      </c>
      <c r="J1312" s="116"/>
      <c r="K1312" s="3">
        <f t="shared" si="347"/>
        <v>0</v>
      </c>
      <c r="L1312" s="3"/>
    </row>
    <row r="1313" ht="15.75" customHeight="1">
      <c r="A1313" s="2"/>
      <c r="B1313" s="18"/>
      <c r="C1313" s="18"/>
      <c r="D1313" s="18">
        <f t="shared" si="344"/>
        <v>0</v>
      </c>
      <c r="E1313" s="18">
        <f>B1313*A1309</f>
        <v>0</v>
      </c>
      <c r="F1313" s="18">
        <f t="shared" si="345"/>
        <v>0</v>
      </c>
      <c r="G1313" s="148" t="s">
        <v>527</v>
      </c>
      <c r="H1313" s="18"/>
      <c r="I1313" s="89">
        <f t="shared" si="346"/>
        <v>0</v>
      </c>
      <c r="J1313" s="116"/>
      <c r="K1313" s="3">
        <f t="shared" si="347"/>
        <v>0</v>
      </c>
      <c r="L1313" s="3"/>
    </row>
    <row r="1314" ht="15.75" customHeight="1">
      <c r="A1314" s="2"/>
      <c r="B1314" s="18"/>
      <c r="C1314" s="18"/>
      <c r="D1314" s="18">
        <f t="shared" si="344"/>
        <v>0</v>
      </c>
      <c r="E1314" s="18">
        <f>B1314*A1309</f>
        <v>0</v>
      </c>
      <c r="F1314" s="18">
        <f t="shared" si="345"/>
        <v>0</v>
      </c>
      <c r="G1314" s="142"/>
      <c r="H1314" s="18"/>
      <c r="I1314" s="89">
        <f t="shared" si="346"/>
        <v>0</v>
      </c>
      <c r="J1314" s="116"/>
      <c r="K1314" s="3">
        <f t="shared" si="347"/>
        <v>0</v>
      </c>
      <c r="L1314" s="3"/>
    </row>
    <row r="1315" ht="15.75" customHeight="1">
      <c r="A1315" s="2"/>
      <c r="B1315" s="18"/>
      <c r="C1315" s="18"/>
      <c r="D1315" s="18">
        <f t="shared" si="344"/>
        <v>0</v>
      </c>
      <c r="E1315" s="18">
        <f>B1315*A1309</f>
        <v>0</v>
      </c>
      <c r="F1315" s="18">
        <f t="shared" si="345"/>
        <v>0</v>
      </c>
      <c r="G1315" s="142"/>
      <c r="H1315" s="18"/>
      <c r="I1315" s="89">
        <f t="shared" si="346"/>
        <v>0</v>
      </c>
      <c r="J1315" s="116"/>
      <c r="K1315" s="3">
        <f t="shared" si="347"/>
        <v>0</v>
      </c>
      <c r="L1315" s="3"/>
    </row>
    <row r="1316" ht="15.75" customHeight="1">
      <c r="A1316" s="2"/>
      <c r="B1316" s="18"/>
      <c r="C1316" s="18"/>
      <c r="D1316" s="18">
        <f t="shared" si="344"/>
        <v>0</v>
      </c>
      <c r="E1316" s="18">
        <f>B1316*A1309</f>
        <v>0</v>
      </c>
      <c r="F1316" s="18">
        <f t="shared" si="345"/>
        <v>0</v>
      </c>
      <c r="G1316" s="87"/>
      <c r="H1316" s="18"/>
      <c r="I1316" s="89">
        <f t="shared" si="346"/>
        <v>0</v>
      </c>
      <c r="J1316" s="116"/>
      <c r="K1316" s="3">
        <f t="shared" si="347"/>
        <v>0</v>
      </c>
      <c r="L1316" s="3"/>
    </row>
    <row r="1317" ht="15.75" customHeight="1">
      <c r="A1317" s="2"/>
      <c r="B1317" s="18"/>
      <c r="C1317" s="18"/>
      <c r="D1317" s="18">
        <f t="shared" si="344"/>
        <v>0</v>
      </c>
      <c r="E1317" s="18">
        <f>B1317*A1309</f>
        <v>0</v>
      </c>
      <c r="F1317" s="18">
        <f t="shared" si="345"/>
        <v>0</v>
      </c>
      <c r="G1317" s="59"/>
      <c r="H1317" s="18"/>
      <c r="I1317" s="89">
        <f t="shared" si="346"/>
        <v>0</v>
      </c>
      <c r="J1317" s="116"/>
      <c r="K1317" s="3">
        <f t="shared" si="347"/>
        <v>0</v>
      </c>
      <c r="L1317" s="3"/>
    </row>
    <row r="1318" ht="15.75" customHeight="1">
      <c r="A1318" s="2"/>
      <c r="B1318" s="89"/>
      <c r="C1318" s="89"/>
      <c r="D1318" s="18">
        <f t="shared" si="344"/>
        <v>0</v>
      </c>
      <c r="E1318" s="18">
        <f>B1318*A1309</f>
        <v>0</v>
      </c>
      <c r="F1318" s="18">
        <f t="shared" si="345"/>
        <v>0</v>
      </c>
      <c r="G1318" s="148" t="s">
        <v>528</v>
      </c>
      <c r="H1318" s="18"/>
      <c r="I1318" s="89">
        <f t="shared" si="346"/>
        <v>0</v>
      </c>
      <c r="J1318" s="116"/>
      <c r="K1318" s="3">
        <f t="shared" si="347"/>
        <v>0</v>
      </c>
      <c r="L1318" s="3"/>
    </row>
    <row r="1319" ht="15.75" customHeight="1">
      <c r="A1319" s="2"/>
      <c r="B1319" s="89"/>
      <c r="C1319" s="89"/>
      <c r="D1319" s="18">
        <f t="shared" si="344"/>
        <v>0</v>
      </c>
      <c r="E1319" s="18">
        <f>B1319*A1309</f>
        <v>0</v>
      </c>
      <c r="F1319" s="18">
        <f t="shared" si="345"/>
        <v>0</v>
      </c>
      <c r="G1319" s="142"/>
      <c r="H1319" s="18"/>
      <c r="I1319" s="89">
        <f t="shared" si="346"/>
        <v>0</v>
      </c>
      <c r="J1319" s="116"/>
      <c r="K1319" s="3">
        <f t="shared" si="347"/>
        <v>0</v>
      </c>
      <c r="L1319" s="3"/>
    </row>
    <row r="1320" ht="15.75" customHeight="1">
      <c r="A1320" s="1"/>
      <c r="B1320" s="89"/>
      <c r="C1320" s="89"/>
      <c r="D1320" s="18">
        <f t="shared" si="344"/>
        <v>0</v>
      </c>
      <c r="E1320" s="18">
        <f>B1320*A1309</f>
        <v>0</v>
      </c>
      <c r="F1320" s="18">
        <f t="shared" si="345"/>
        <v>0</v>
      </c>
      <c r="G1320" s="142"/>
      <c r="H1320" s="18"/>
      <c r="I1320" s="89">
        <f t="shared" si="346"/>
        <v>0</v>
      </c>
      <c r="J1320" s="116"/>
      <c r="K1320" s="3">
        <f t="shared" si="347"/>
        <v>0</v>
      </c>
      <c r="L1320" s="3"/>
    </row>
    <row r="1321" ht="15.75" customHeight="1">
      <c r="A1321" s="1"/>
      <c r="B1321" s="89"/>
      <c r="C1321" s="89"/>
      <c r="D1321" s="18">
        <f t="shared" si="344"/>
        <v>0</v>
      </c>
      <c r="E1321" s="18">
        <f>B1321*A1309</f>
        <v>0</v>
      </c>
      <c r="F1321" s="18">
        <f t="shared" si="345"/>
        <v>0</v>
      </c>
      <c r="G1321" s="142"/>
      <c r="H1321" s="18"/>
      <c r="I1321" s="89">
        <f t="shared" si="346"/>
        <v>0</v>
      </c>
      <c r="J1321" s="116"/>
      <c r="K1321" s="3">
        <f t="shared" si="347"/>
        <v>0</v>
      </c>
      <c r="L1321" s="3"/>
    </row>
    <row r="1322" ht="15.75" customHeight="1">
      <c r="A1322" s="31"/>
      <c r="B1322" s="89"/>
      <c r="C1322" s="89"/>
      <c r="D1322" s="95">
        <f t="shared" si="344"/>
        <v>0</v>
      </c>
      <c r="E1322" s="95">
        <f>B1322*A1309</f>
        <v>0</v>
      </c>
      <c r="F1322" s="18">
        <f t="shared" si="345"/>
        <v>0</v>
      </c>
      <c r="G1322" s="87"/>
      <c r="H1322" s="18"/>
      <c r="I1322" s="89">
        <f t="shared" si="346"/>
        <v>0</v>
      </c>
      <c r="J1322" s="118"/>
      <c r="K1322" s="3">
        <f t="shared" si="347"/>
        <v>0</v>
      </c>
      <c r="L1322" s="3"/>
    </row>
    <row r="1323" ht="15.75" customHeight="1">
      <c r="A1323" s="31"/>
      <c r="B1323" s="89"/>
      <c r="C1323" s="89"/>
      <c r="D1323" s="18">
        <f t="shared" si="344"/>
        <v>0</v>
      </c>
      <c r="E1323" s="18">
        <f>B1323*A1309</f>
        <v>0</v>
      </c>
      <c r="F1323" s="18">
        <f t="shared" si="345"/>
        <v>0</v>
      </c>
      <c r="G1323" s="143">
        <f>F1325/A1309</f>
        <v>0</v>
      </c>
      <c r="H1323" s="18"/>
      <c r="I1323" s="89">
        <f t="shared" si="346"/>
        <v>0</v>
      </c>
      <c r="J1323" s="3"/>
      <c r="K1323" s="3">
        <f t="shared" si="347"/>
        <v>0</v>
      </c>
      <c r="L1323" s="3"/>
    </row>
    <row r="1324" ht="15.75" customHeight="1">
      <c r="A1324" s="31"/>
      <c r="B1324" s="89"/>
      <c r="C1324" s="89"/>
      <c r="D1324" s="18">
        <f t="shared" si="344"/>
        <v>0</v>
      </c>
      <c r="E1324" s="18">
        <f>B1324*A1309</f>
        <v>0</v>
      </c>
      <c r="F1324" s="18">
        <f t="shared" si="345"/>
        <v>0</v>
      </c>
      <c r="G1324" s="142"/>
      <c r="H1324" s="18"/>
      <c r="I1324" s="89">
        <f t="shared" si="346"/>
        <v>0</v>
      </c>
      <c r="J1324" s="3"/>
      <c r="K1324" s="3">
        <f t="shared" si="347"/>
        <v>0</v>
      </c>
      <c r="L1324" s="3"/>
    </row>
    <row r="1325" ht="15.75" customHeight="1">
      <c r="A1325" s="4" t="s">
        <v>495</v>
      </c>
      <c r="B1325" s="97">
        <f>SUM(B1311:B1324)</f>
        <v>0</v>
      </c>
      <c r="C1325" s="96"/>
      <c r="D1325" s="97">
        <f t="shared" ref="D1325:F1325" si="348">SUM(D1311:D1324)</f>
        <v>0</v>
      </c>
      <c r="E1325" s="97">
        <f t="shared" si="348"/>
        <v>0</v>
      </c>
      <c r="F1325" s="97">
        <f t="shared" si="348"/>
        <v>0</v>
      </c>
      <c r="G1325" s="87"/>
      <c r="H1325" s="96"/>
      <c r="I1325" s="97">
        <f t="shared" ref="I1325:L1325" si="349">SUM(I1311:I1324)</f>
        <v>0</v>
      </c>
      <c r="J1325" s="98">
        <f t="shared" si="349"/>
        <v>0</v>
      </c>
      <c r="K1325" s="98">
        <f t="shared" si="349"/>
        <v>0</v>
      </c>
      <c r="L1325" s="98">
        <f t="shared" si="349"/>
        <v>0</v>
      </c>
    </row>
    <row r="1326" ht="15.75" customHeight="1">
      <c r="A1326" s="8"/>
      <c r="B1326" s="100"/>
      <c r="C1326" s="100"/>
      <c r="D1326" s="100"/>
      <c r="E1326" s="100"/>
      <c r="F1326" s="100"/>
      <c r="G1326" s="100"/>
      <c r="H1326" s="100"/>
      <c r="I1326" s="101" t="s">
        <v>496</v>
      </c>
      <c r="J1326" s="100"/>
      <c r="K1326" s="100"/>
      <c r="L1326" s="101" t="s">
        <v>497</v>
      </c>
    </row>
    <row r="1327" ht="15.75" customHeight="1">
      <c r="A1327" s="8"/>
      <c r="B1327" s="100"/>
      <c r="C1327" s="100"/>
      <c r="D1327" s="100"/>
      <c r="E1327" s="100"/>
      <c r="F1327" s="100"/>
      <c r="G1327" s="100"/>
      <c r="H1327" s="100"/>
      <c r="I1327" s="104">
        <f>G1323*A1309</f>
        <v>0</v>
      </c>
      <c r="J1327" s="100"/>
      <c r="K1327" s="100"/>
      <c r="L1327" s="104"/>
    </row>
    <row r="1328" ht="15.75" customHeight="1">
      <c r="A1328" s="8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</row>
    <row r="1329" ht="15.75" customHeight="1">
      <c r="A1329" s="8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</row>
    <row r="1330" ht="15.75" customHeight="1">
      <c r="A1330" s="66"/>
      <c r="B1330" s="75"/>
      <c r="C1330" s="75"/>
      <c r="D1330" s="75"/>
      <c r="E1330" s="75"/>
      <c r="F1330" s="75"/>
      <c r="G1330" s="75"/>
      <c r="H1330" s="75"/>
      <c r="I1330" s="75"/>
      <c r="J1330" s="75"/>
      <c r="K1330" s="75"/>
      <c r="L1330" s="76"/>
    </row>
    <row r="1331" ht="15.75" customHeight="1">
      <c r="A1331" s="78" t="s">
        <v>478</v>
      </c>
      <c r="B1331" s="79" t="s">
        <v>479</v>
      </c>
      <c r="C1331" s="75"/>
      <c r="D1331" s="76"/>
      <c r="E1331" s="80" t="s">
        <v>480</v>
      </c>
      <c r="F1331" s="75"/>
      <c r="G1331" s="76"/>
      <c r="H1331" s="79" t="s">
        <v>481</v>
      </c>
      <c r="I1331" s="75"/>
      <c r="J1331" s="75"/>
      <c r="K1331" s="75"/>
      <c r="L1331" s="76"/>
    </row>
    <row r="1332" ht="15.75" customHeight="1">
      <c r="A1332" s="177">
        <v>4.0</v>
      </c>
      <c r="B1332" s="82" t="s">
        <v>482</v>
      </c>
      <c r="C1332" s="82" t="s">
        <v>483</v>
      </c>
      <c r="D1332" s="82" t="s">
        <v>484</v>
      </c>
      <c r="E1332" s="82" t="s">
        <v>485</v>
      </c>
      <c r="F1332" s="82" t="s">
        <v>484</v>
      </c>
      <c r="G1332" s="82" t="s">
        <v>524</v>
      </c>
      <c r="H1332" s="82" t="s">
        <v>486</v>
      </c>
      <c r="I1332" s="82" t="s">
        <v>487</v>
      </c>
      <c r="J1332" s="147" t="s">
        <v>488</v>
      </c>
      <c r="K1332" s="85" t="s">
        <v>489</v>
      </c>
      <c r="L1332" s="85" t="s">
        <v>490</v>
      </c>
    </row>
    <row r="1333" ht="15.75" customHeight="1">
      <c r="A1333" s="86" t="s">
        <v>491</v>
      </c>
      <c r="B1333" s="87"/>
      <c r="C1333" s="87"/>
      <c r="D1333" s="87"/>
      <c r="E1333" s="87"/>
      <c r="F1333" s="87"/>
      <c r="G1333" s="87"/>
      <c r="H1333" s="87"/>
      <c r="I1333" s="87"/>
      <c r="J1333" s="115"/>
      <c r="K1333" s="87"/>
      <c r="L1333" s="87"/>
    </row>
    <row r="1334" ht="15.75" customHeight="1">
      <c r="A1334" s="2"/>
      <c r="B1334" s="89"/>
      <c r="C1334" s="89"/>
      <c r="D1334" s="18">
        <f t="shared" ref="D1334:D1347" si="350">C1334*B1334</f>
        <v>0</v>
      </c>
      <c r="E1334" s="18">
        <f>B1334*A1332</f>
        <v>0</v>
      </c>
      <c r="F1334" s="18">
        <f t="shared" ref="F1334:F1347" si="351">E1334*C1334</f>
        <v>0</v>
      </c>
      <c r="G1334" s="140">
        <v>0.0</v>
      </c>
      <c r="H1334" s="18"/>
      <c r="I1334" s="89">
        <f t="shared" ref="I1334:I1347" si="352">H1334*E1334</f>
        <v>0</v>
      </c>
      <c r="J1334" s="116"/>
      <c r="K1334" s="3">
        <f t="shared" ref="K1334:K1347" si="353">J1334*I1334</f>
        <v>0</v>
      </c>
      <c r="L1334" s="3"/>
    </row>
    <row r="1335" ht="15.75" customHeight="1">
      <c r="A1335" s="2"/>
      <c r="B1335" s="89"/>
      <c r="C1335" s="89"/>
      <c r="D1335" s="18">
        <f t="shared" si="350"/>
        <v>0</v>
      </c>
      <c r="E1335" s="18">
        <f>B1335*A1332</f>
        <v>0</v>
      </c>
      <c r="F1335" s="18">
        <f t="shared" si="351"/>
        <v>0</v>
      </c>
      <c r="G1335" s="87"/>
      <c r="H1335" s="18"/>
      <c r="I1335" s="89">
        <f t="shared" si="352"/>
        <v>0</v>
      </c>
      <c r="J1335" s="116"/>
      <c r="K1335" s="3">
        <f t="shared" si="353"/>
        <v>0</v>
      </c>
      <c r="L1335" s="3"/>
    </row>
    <row r="1336" ht="15.75" customHeight="1">
      <c r="A1336" s="2"/>
      <c r="B1336" s="18"/>
      <c r="C1336" s="18"/>
      <c r="D1336" s="18">
        <f t="shared" si="350"/>
        <v>0</v>
      </c>
      <c r="E1336" s="18">
        <f>B1336*A1332</f>
        <v>0</v>
      </c>
      <c r="F1336" s="18">
        <f t="shared" si="351"/>
        <v>0</v>
      </c>
      <c r="G1336" s="148" t="s">
        <v>527</v>
      </c>
      <c r="H1336" s="18"/>
      <c r="I1336" s="89">
        <f t="shared" si="352"/>
        <v>0</v>
      </c>
      <c r="J1336" s="116"/>
      <c r="K1336" s="3">
        <f t="shared" si="353"/>
        <v>0</v>
      </c>
      <c r="L1336" s="3"/>
    </row>
    <row r="1337" ht="15.75" customHeight="1">
      <c r="A1337" s="2"/>
      <c r="B1337" s="18"/>
      <c r="C1337" s="18"/>
      <c r="D1337" s="18">
        <f t="shared" si="350"/>
        <v>0</v>
      </c>
      <c r="E1337" s="18">
        <f>B1337*A1332</f>
        <v>0</v>
      </c>
      <c r="F1337" s="18">
        <f t="shared" si="351"/>
        <v>0</v>
      </c>
      <c r="G1337" s="142"/>
      <c r="H1337" s="18"/>
      <c r="I1337" s="89">
        <f t="shared" si="352"/>
        <v>0</v>
      </c>
      <c r="J1337" s="116"/>
      <c r="K1337" s="3">
        <f t="shared" si="353"/>
        <v>0</v>
      </c>
      <c r="L1337" s="3"/>
    </row>
    <row r="1338" ht="15.75" customHeight="1">
      <c r="A1338" s="2"/>
      <c r="B1338" s="18"/>
      <c r="C1338" s="18"/>
      <c r="D1338" s="18">
        <f t="shared" si="350"/>
        <v>0</v>
      </c>
      <c r="E1338" s="18">
        <f>B1338*A1332</f>
        <v>0</v>
      </c>
      <c r="F1338" s="18">
        <f t="shared" si="351"/>
        <v>0</v>
      </c>
      <c r="G1338" s="142"/>
      <c r="H1338" s="18"/>
      <c r="I1338" s="89">
        <f t="shared" si="352"/>
        <v>0</v>
      </c>
      <c r="J1338" s="116"/>
      <c r="K1338" s="3">
        <f t="shared" si="353"/>
        <v>0</v>
      </c>
      <c r="L1338" s="3"/>
    </row>
    <row r="1339" ht="15.75" customHeight="1">
      <c r="A1339" s="2"/>
      <c r="B1339" s="18"/>
      <c r="C1339" s="18"/>
      <c r="D1339" s="18">
        <f t="shared" si="350"/>
        <v>0</v>
      </c>
      <c r="E1339" s="18">
        <f>B1339*A1332</f>
        <v>0</v>
      </c>
      <c r="F1339" s="18">
        <f t="shared" si="351"/>
        <v>0</v>
      </c>
      <c r="G1339" s="87"/>
      <c r="H1339" s="18"/>
      <c r="I1339" s="89">
        <f t="shared" si="352"/>
        <v>0</v>
      </c>
      <c r="J1339" s="116"/>
      <c r="K1339" s="3">
        <f t="shared" si="353"/>
        <v>0</v>
      </c>
      <c r="L1339" s="3"/>
    </row>
    <row r="1340" ht="15.75" customHeight="1">
      <c r="A1340" s="2"/>
      <c r="B1340" s="18"/>
      <c r="C1340" s="18"/>
      <c r="D1340" s="18">
        <f t="shared" si="350"/>
        <v>0</v>
      </c>
      <c r="E1340" s="18">
        <f>B1340*A1332</f>
        <v>0</v>
      </c>
      <c r="F1340" s="18">
        <f t="shared" si="351"/>
        <v>0</v>
      </c>
      <c r="G1340" s="59"/>
      <c r="H1340" s="18"/>
      <c r="I1340" s="89">
        <f t="shared" si="352"/>
        <v>0</v>
      </c>
      <c r="J1340" s="116"/>
      <c r="K1340" s="3">
        <f t="shared" si="353"/>
        <v>0</v>
      </c>
      <c r="L1340" s="3"/>
    </row>
    <row r="1341" ht="15.75" customHeight="1">
      <c r="A1341" s="2"/>
      <c r="B1341" s="89"/>
      <c r="C1341" s="89"/>
      <c r="D1341" s="18">
        <f t="shared" si="350"/>
        <v>0</v>
      </c>
      <c r="E1341" s="18">
        <f>B1341*A1332</f>
        <v>0</v>
      </c>
      <c r="F1341" s="18">
        <f t="shared" si="351"/>
        <v>0</v>
      </c>
      <c r="G1341" s="148" t="s">
        <v>528</v>
      </c>
      <c r="H1341" s="18"/>
      <c r="I1341" s="89">
        <f t="shared" si="352"/>
        <v>0</v>
      </c>
      <c r="J1341" s="116"/>
      <c r="K1341" s="3">
        <f t="shared" si="353"/>
        <v>0</v>
      </c>
      <c r="L1341" s="3"/>
    </row>
    <row r="1342" ht="15.75" customHeight="1">
      <c r="A1342" s="2"/>
      <c r="B1342" s="89"/>
      <c r="C1342" s="89"/>
      <c r="D1342" s="18">
        <f t="shared" si="350"/>
        <v>0</v>
      </c>
      <c r="E1342" s="18">
        <f>B1342*A1332</f>
        <v>0</v>
      </c>
      <c r="F1342" s="18">
        <f t="shared" si="351"/>
        <v>0</v>
      </c>
      <c r="G1342" s="142"/>
      <c r="H1342" s="18"/>
      <c r="I1342" s="89">
        <f t="shared" si="352"/>
        <v>0</v>
      </c>
      <c r="J1342" s="116"/>
      <c r="K1342" s="3">
        <f t="shared" si="353"/>
        <v>0</v>
      </c>
      <c r="L1342" s="3"/>
    </row>
    <row r="1343" ht="15.75" customHeight="1">
      <c r="A1343" s="1"/>
      <c r="B1343" s="89"/>
      <c r="C1343" s="89"/>
      <c r="D1343" s="18">
        <f t="shared" si="350"/>
        <v>0</v>
      </c>
      <c r="E1343" s="18">
        <f>B1343*A1332</f>
        <v>0</v>
      </c>
      <c r="F1343" s="18">
        <f t="shared" si="351"/>
        <v>0</v>
      </c>
      <c r="G1343" s="142"/>
      <c r="H1343" s="18"/>
      <c r="I1343" s="89">
        <f t="shared" si="352"/>
        <v>0</v>
      </c>
      <c r="J1343" s="116"/>
      <c r="K1343" s="3">
        <f t="shared" si="353"/>
        <v>0</v>
      </c>
      <c r="L1343" s="3"/>
    </row>
    <row r="1344" ht="15.75" customHeight="1">
      <c r="A1344" s="1"/>
      <c r="B1344" s="89"/>
      <c r="C1344" s="89"/>
      <c r="D1344" s="18">
        <f t="shared" si="350"/>
        <v>0</v>
      </c>
      <c r="E1344" s="18">
        <f>B1344*A1332</f>
        <v>0</v>
      </c>
      <c r="F1344" s="18">
        <f t="shared" si="351"/>
        <v>0</v>
      </c>
      <c r="G1344" s="142"/>
      <c r="H1344" s="18"/>
      <c r="I1344" s="89">
        <f t="shared" si="352"/>
        <v>0</v>
      </c>
      <c r="J1344" s="116"/>
      <c r="K1344" s="3">
        <f t="shared" si="353"/>
        <v>0</v>
      </c>
      <c r="L1344" s="3"/>
    </row>
    <row r="1345" ht="15.75" customHeight="1">
      <c r="A1345" s="31"/>
      <c r="B1345" s="89"/>
      <c r="C1345" s="89"/>
      <c r="D1345" s="95">
        <f t="shared" si="350"/>
        <v>0</v>
      </c>
      <c r="E1345" s="95">
        <f>B1345*A1332</f>
        <v>0</v>
      </c>
      <c r="F1345" s="18">
        <f t="shared" si="351"/>
        <v>0</v>
      </c>
      <c r="G1345" s="87"/>
      <c r="H1345" s="18"/>
      <c r="I1345" s="89">
        <f t="shared" si="352"/>
        <v>0</v>
      </c>
      <c r="J1345" s="118"/>
      <c r="K1345" s="3">
        <f t="shared" si="353"/>
        <v>0</v>
      </c>
      <c r="L1345" s="3"/>
    </row>
    <row r="1346" ht="15.75" customHeight="1">
      <c r="A1346" s="31"/>
      <c r="B1346" s="89"/>
      <c r="C1346" s="89"/>
      <c r="D1346" s="18">
        <f t="shared" si="350"/>
        <v>0</v>
      </c>
      <c r="E1346" s="18">
        <f>B1346*A1332</f>
        <v>0</v>
      </c>
      <c r="F1346" s="18">
        <f t="shared" si="351"/>
        <v>0</v>
      </c>
      <c r="G1346" s="143">
        <f>F1348/A1332</f>
        <v>0</v>
      </c>
      <c r="H1346" s="18"/>
      <c r="I1346" s="89">
        <f t="shared" si="352"/>
        <v>0</v>
      </c>
      <c r="J1346" s="3"/>
      <c r="K1346" s="3">
        <f t="shared" si="353"/>
        <v>0</v>
      </c>
      <c r="L1346" s="3"/>
    </row>
    <row r="1347" ht="15.75" customHeight="1">
      <c r="A1347" s="31"/>
      <c r="B1347" s="89"/>
      <c r="C1347" s="89"/>
      <c r="D1347" s="18">
        <f t="shared" si="350"/>
        <v>0</v>
      </c>
      <c r="E1347" s="18">
        <f>B1347*A1332</f>
        <v>0</v>
      </c>
      <c r="F1347" s="18">
        <f t="shared" si="351"/>
        <v>0</v>
      </c>
      <c r="G1347" s="142"/>
      <c r="H1347" s="18"/>
      <c r="I1347" s="89">
        <f t="shared" si="352"/>
        <v>0</v>
      </c>
      <c r="J1347" s="3"/>
      <c r="K1347" s="3">
        <f t="shared" si="353"/>
        <v>0</v>
      </c>
      <c r="L1347" s="3"/>
    </row>
    <row r="1348" ht="15.75" customHeight="1">
      <c r="A1348" s="4" t="s">
        <v>495</v>
      </c>
      <c r="B1348" s="97">
        <f>SUM(B1334:B1347)</f>
        <v>0</v>
      </c>
      <c r="C1348" s="96"/>
      <c r="D1348" s="97">
        <f t="shared" ref="D1348:F1348" si="354">SUM(D1334:D1347)</f>
        <v>0</v>
      </c>
      <c r="E1348" s="97">
        <f t="shared" si="354"/>
        <v>0</v>
      </c>
      <c r="F1348" s="97">
        <f t="shared" si="354"/>
        <v>0</v>
      </c>
      <c r="G1348" s="87"/>
      <c r="H1348" s="96"/>
      <c r="I1348" s="97">
        <f t="shared" ref="I1348:L1348" si="355">SUM(I1334:I1347)</f>
        <v>0</v>
      </c>
      <c r="J1348" s="98">
        <f t="shared" si="355"/>
        <v>0</v>
      </c>
      <c r="K1348" s="98">
        <f t="shared" si="355"/>
        <v>0</v>
      </c>
      <c r="L1348" s="98">
        <f t="shared" si="355"/>
        <v>0</v>
      </c>
    </row>
    <row r="1349" ht="15.75" customHeight="1">
      <c r="A1349" s="8"/>
      <c r="B1349" s="100"/>
      <c r="C1349" s="100"/>
      <c r="D1349" s="100"/>
      <c r="E1349" s="100"/>
      <c r="F1349" s="100"/>
      <c r="G1349" s="100"/>
      <c r="H1349" s="100"/>
      <c r="I1349" s="101" t="s">
        <v>496</v>
      </c>
      <c r="J1349" s="100"/>
      <c r="K1349" s="100"/>
      <c r="L1349" s="101" t="s">
        <v>497</v>
      </c>
    </row>
    <row r="1350" ht="15.75" customHeight="1">
      <c r="A1350" s="8"/>
      <c r="B1350" s="100"/>
      <c r="C1350" s="100"/>
      <c r="D1350" s="100"/>
      <c r="E1350" s="100"/>
      <c r="F1350" s="100"/>
      <c r="G1350" s="100"/>
      <c r="H1350" s="100"/>
      <c r="I1350" s="104">
        <f>G1346*A1332</f>
        <v>0</v>
      </c>
      <c r="J1350" s="100"/>
      <c r="K1350" s="100"/>
      <c r="L1350" s="104"/>
    </row>
    <row r="1351" ht="15.75" customHeight="1">
      <c r="A1351" s="8"/>
      <c r="B1351" s="100"/>
      <c r="C1351" s="100"/>
      <c r="D1351" s="100"/>
      <c r="E1351" s="100"/>
      <c r="F1351" s="100"/>
      <c r="G1351" s="100"/>
      <c r="H1351" s="100"/>
      <c r="I1351" s="107"/>
      <c r="J1351" s="100"/>
      <c r="K1351" s="100"/>
      <c r="L1351" s="107"/>
    </row>
    <row r="1352" ht="15.75" customHeight="1">
      <c r="A1352" s="8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</row>
    <row r="1353" ht="15.75" customHeight="1">
      <c r="A1353" s="66"/>
      <c r="B1353" s="75"/>
      <c r="C1353" s="75"/>
      <c r="D1353" s="75"/>
      <c r="E1353" s="75"/>
      <c r="F1353" s="75"/>
      <c r="G1353" s="75"/>
      <c r="H1353" s="75"/>
      <c r="I1353" s="75"/>
      <c r="J1353" s="75"/>
      <c r="K1353" s="75"/>
      <c r="L1353" s="76"/>
    </row>
    <row r="1354" ht="15.75" customHeight="1">
      <c r="A1354" s="78" t="s">
        <v>478</v>
      </c>
      <c r="B1354" s="79" t="s">
        <v>479</v>
      </c>
      <c r="C1354" s="75"/>
      <c r="D1354" s="76"/>
      <c r="E1354" s="80" t="s">
        <v>480</v>
      </c>
      <c r="F1354" s="75"/>
      <c r="G1354" s="76"/>
      <c r="H1354" s="79" t="s">
        <v>481</v>
      </c>
      <c r="I1354" s="75"/>
      <c r="J1354" s="75"/>
      <c r="K1354" s="75"/>
      <c r="L1354" s="76"/>
    </row>
    <row r="1355" ht="15.75" customHeight="1">
      <c r="A1355" s="177">
        <v>4.0</v>
      </c>
      <c r="B1355" s="82" t="s">
        <v>482</v>
      </c>
      <c r="C1355" s="82" t="s">
        <v>483</v>
      </c>
      <c r="D1355" s="82" t="s">
        <v>484</v>
      </c>
      <c r="E1355" s="82" t="s">
        <v>485</v>
      </c>
      <c r="F1355" s="82" t="s">
        <v>484</v>
      </c>
      <c r="G1355" s="82" t="s">
        <v>524</v>
      </c>
      <c r="H1355" s="82" t="s">
        <v>486</v>
      </c>
      <c r="I1355" s="82" t="s">
        <v>487</v>
      </c>
      <c r="J1355" s="147" t="s">
        <v>488</v>
      </c>
      <c r="K1355" s="85" t="s">
        <v>489</v>
      </c>
      <c r="L1355" s="85" t="s">
        <v>490</v>
      </c>
    </row>
    <row r="1356" ht="15.75" customHeight="1">
      <c r="A1356" s="86" t="s">
        <v>491</v>
      </c>
      <c r="B1356" s="87"/>
      <c r="C1356" s="87"/>
      <c r="D1356" s="87"/>
      <c r="E1356" s="87"/>
      <c r="F1356" s="87"/>
      <c r="G1356" s="87"/>
      <c r="H1356" s="87"/>
      <c r="I1356" s="87"/>
      <c r="J1356" s="115"/>
      <c r="K1356" s="87"/>
      <c r="L1356" s="87"/>
    </row>
    <row r="1357" ht="15.75" customHeight="1">
      <c r="A1357" s="2"/>
      <c r="B1357" s="89"/>
      <c r="C1357" s="89"/>
      <c r="D1357" s="18">
        <f t="shared" ref="D1357:D1370" si="356">C1357*B1357</f>
        <v>0</v>
      </c>
      <c r="E1357" s="18">
        <f>B1357*A1355</f>
        <v>0</v>
      </c>
      <c r="F1357" s="18">
        <f t="shared" ref="F1357:F1370" si="357">E1357*C1357</f>
        <v>0</v>
      </c>
      <c r="G1357" s="140">
        <v>0.0</v>
      </c>
      <c r="H1357" s="18"/>
      <c r="I1357" s="89">
        <f t="shared" ref="I1357:I1370" si="358">H1357*E1357</f>
        <v>0</v>
      </c>
      <c r="J1357" s="116"/>
      <c r="K1357" s="3">
        <f t="shared" ref="K1357:K1370" si="359">J1357*I1357</f>
        <v>0</v>
      </c>
      <c r="L1357" s="3"/>
    </row>
    <row r="1358" ht="15.75" customHeight="1">
      <c r="A1358" s="2"/>
      <c r="B1358" s="89"/>
      <c r="C1358" s="89"/>
      <c r="D1358" s="18">
        <f t="shared" si="356"/>
        <v>0</v>
      </c>
      <c r="E1358" s="18">
        <f>B1358*A1355</f>
        <v>0</v>
      </c>
      <c r="F1358" s="18">
        <f t="shared" si="357"/>
        <v>0</v>
      </c>
      <c r="G1358" s="87"/>
      <c r="H1358" s="18"/>
      <c r="I1358" s="89">
        <f t="shared" si="358"/>
        <v>0</v>
      </c>
      <c r="J1358" s="116"/>
      <c r="K1358" s="3">
        <f t="shared" si="359"/>
        <v>0</v>
      </c>
      <c r="L1358" s="3"/>
    </row>
    <row r="1359" ht="15.75" customHeight="1">
      <c r="A1359" s="2"/>
      <c r="B1359" s="18"/>
      <c r="C1359" s="18"/>
      <c r="D1359" s="18">
        <f t="shared" si="356"/>
        <v>0</v>
      </c>
      <c r="E1359" s="18">
        <f>B1359*A1355</f>
        <v>0</v>
      </c>
      <c r="F1359" s="18">
        <f t="shared" si="357"/>
        <v>0</v>
      </c>
      <c r="G1359" s="148" t="s">
        <v>527</v>
      </c>
      <c r="H1359" s="18"/>
      <c r="I1359" s="89">
        <f t="shared" si="358"/>
        <v>0</v>
      </c>
      <c r="J1359" s="116"/>
      <c r="K1359" s="3">
        <f t="shared" si="359"/>
        <v>0</v>
      </c>
      <c r="L1359" s="3"/>
    </row>
    <row r="1360" ht="15.75" customHeight="1">
      <c r="A1360" s="2"/>
      <c r="B1360" s="18"/>
      <c r="C1360" s="18"/>
      <c r="D1360" s="18">
        <f t="shared" si="356"/>
        <v>0</v>
      </c>
      <c r="E1360" s="18">
        <f>B1360*A1355</f>
        <v>0</v>
      </c>
      <c r="F1360" s="18">
        <f t="shared" si="357"/>
        <v>0</v>
      </c>
      <c r="G1360" s="142"/>
      <c r="H1360" s="18"/>
      <c r="I1360" s="89">
        <f t="shared" si="358"/>
        <v>0</v>
      </c>
      <c r="J1360" s="116"/>
      <c r="K1360" s="3">
        <f t="shared" si="359"/>
        <v>0</v>
      </c>
      <c r="L1360" s="3"/>
    </row>
    <row r="1361" ht="15.75" customHeight="1">
      <c r="A1361" s="2"/>
      <c r="B1361" s="18"/>
      <c r="C1361" s="18"/>
      <c r="D1361" s="18">
        <f t="shared" si="356"/>
        <v>0</v>
      </c>
      <c r="E1361" s="18">
        <f>B1361*A1355</f>
        <v>0</v>
      </c>
      <c r="F1361" s="18">
        <f t="shared" si="357"/>
        <v>0</v>
      </c>
      <c r="G1361" s="142"/>
      <c r="H1361" s="18"/>
      <c r="I1361" s="89">
        <f t="shared" si="358"/>
        <v>0</v>
      </c>
      <c r="J1361" s="116"/>
      <c r="K1361" s="3">
        <f t="shared" si="359"/>
        <v>0</v>
      </c>
      <c r="L1361" s="3"/>
    </row>
    <row r="1362" ht="15.75" customHeight="1">
      <c r="A1362" s="2"/>
      <c r="B1362" s="18"/>
      <c r="C1362" s="18"/>
      <c r="D1362" s="18">
        <f t="shared" si="356"/>
        <v>0</v>
      </c>
      <c r="E1362" s="18">
        <f>B1362*A1355</f>
        <v>0</v>
      </c>
      <c r="F1362" s="18">
        <f t="shared" si="357"/>
        <v>0</v>
      </c>
      <c r="G1362" s="87"/>
      <c r="H1362" s="18"/>
      <c r="I1362" s="89">
        <f t="shared" si="358"/>
        <v>0</v>
      </c>
      <c r="J1362" s="116"/>
      <c r="K1362" s="3">
        <f t="shared" si="359"/>
        <v>0</v>
      </c>
      <c r="L1362" s="3"/>
    </row>
    <row r="1363" ht="15.75" customHeight="1">
      <c r="A1363" s="2"/>
      <c r="B1363" s="18"/>
      <c r="C1363" s="18"/>
      <c r="D1363" s="18">
        <f t="shared" si="356"/>
        <v>0</v>
      </c>
      <c r="E1363" s="18">
        <f>B1363*A1355</f>
        <v>0</v>
      </c>
      <c r="F1363" s="18">
        <f t="shared" si="357"/>
        <v>0</v>
      </c>
      <c r="G1363" s="59"/>
      <c r="H1363" s="18"/>
      <c r="I1363" s="89">
        <f t="shared" si="358"/>
        <v>0</v>
      </c>
      <c r="J1363" s="116"/>
      <c r="K1363" s="3">
        <f t="shared" si="359"/>
        <v>0</v>
      </c>
      <c r="L1363" s="3"/>
    </row>
    <row r="1364" ht="15.75" customHeight="1">
      <c r="A1364" s="2"/>
      <c r="B1364" s="89"/>
      <c r="C1364" s="89"/>
      <c r="D1364" s="18">
        <f t="shared" si="356"/>
        <v>0</v>
      </c>
      <c r="E1364" s="18">
        <f>B1364*A1355</f>
        <v>0</v>
      </c>
      <c r="F1364" s="18">
        <f t="shared" si="357"/>
        <v>0</v>
      </c>
      <c r="G1364" s="148" t="s">
        <v>528</v>
      </c>
      <c r="H1364" s="18"/>
      <c r="I1364" s="89">
        <f t="shared" si="358"/>
        <v>0</v>
      </c>
      <c r="J1364" s="116"/>
      <c r="K1364" s="3">
        <f t="shared" si="359"/>
        <v>0</v>
      </c>
      <c r="L1364" s="3"/>
    </row>
    <row r="1365" ht="15.75" customHeight="1">
      <c r="A1365" s="2"/>
      <c r="B1365" s="89"/>
      <c r="C1365" s="89"/>
      <c r="D1365" s="18">
        <f t="shared" si="356"/>
        <v>0</v>
      </c>
      <c r="E1365" s="18">
        <f>B1365*A1355</f>
        <v>0</v>
      </c>
      <c r="F1365" s="18">
        <f t="shared" si="357"/>
        <v>0</v>
      </c>
      <c r="G1365" s="142"/>
      <c r="H1365" s="18"/>
      <c r="I1365" s="89">
        <f t="shared" si="358"/>
        <v>0</v>
      </c>
      <c r="J1365" s="116"/>
      <c r="K1365" s="3">
        <f t="shared" si="359"/>
        <v>0</v>
      </c>
      <c r="L1365" s="3"/>
    </row>
    <row r="1366" ht="15.75" customHeight="1">
      <c r="A1366" s="1"/>
      <c r="B1366" s="89"/>
      <c r="C1366" s="89"/>
      <c r="D1366" s="18">
        <f t="shared" si="356"/>
        <v>0</v>
      </c>
      <c r="E1366" s="18">
        <f>B1366*A1355</f>
        <v>0</v>
      </c>
      <c r="F1366" s="18">
        <f t="shared" si="357"/>
        <v>0</v>
      </c>
      <c r="G1366" s="142"/>
      <c r="H1366" s="18"/>
      <c r="I1366" s="89">
        <f t="shared" si="358"/>
        <v>0</v>
      </c>
      <c r="J1366" s="116"/>
      <c r="K1366" s="3">
        <f t="shared" si="359"/>
        <v>0</v>
      </c>
      <c r="L1366" s="3"/>
    </row>
    <row r="1367" ht="15.75" customHeight="1">
      <c r="A1367" s="1"/>
      <c r="B1367" s="89"/>
      <c r="C1367" s="89"/>
      <c r="D1367" s="18">
        <f t="shared" si="356"/>
        <v>0</v>
      </c>
      <c r="E1367" s="18">
        <f>B1367*A1355</f>
        <v>0</v>
      </c>
      <c r="F1367" s="18">
        <f t="shared" si="357"/>
        <v>0</v>
      </c>
      <c r="G1367" s="142"/>
      <c r="H1367" s="18"/>
      <c r="I1367" s="89">
        <f t="shared" si="358"/>
        <v>0</v>
      </c>
      <c r="J1367" s="116"/>
      <c r="K1367" s="3">
        <f t="shared" si="359"/>
        <v>0</v>
      </c>
      <c r="L1367" s="3"/>
    </row>
    <row r="1368" ht="15.75" customHeight="1">
      <c r="A1368" s="31"/>
      <c r="B1368" s="89"/>
      <c r="C1368" s="89"/>
      <c r="D1368" s="95">
        <f t="shared" si="356"/>
        <v>0</v>
      </c>
      <c r="E1368" s="95">
        <f>B1368*A1355</f>
        <v>0</v>
      </c>
      <c r="F1368" s="18">
        <f t="shared" si="357"/>
        <v>0</v>
      </c>
      <c r="G1368" s="87"/>
      <c r="H1368" s="18"/>
      <c r="I1368" s="89">
        <f t="shared" si="358"/>
        <v>0</v>
      </c>
      <c r="J1368" s="118"/>
      <c r="K1368" s="3">
        <f t="shared" si="359"/>
        <v>0</v>
      </c>
      <c r="L1368" s="3"/>
    </row>
    <row r="1369" ht="15.75" customHeight="1">
      <c r="A1369" s="31"/>
      <c r="B1369" s="89"/>
      <c r="C1369" s="89"/>
      <c r="D1369" s="18">
        <f t="shared" si="356"/>
        <v>0</v>
      </c>
      <c r="E1369" s="18">
        <f>B1369*A1355</f>
        <v>0</v>
      </c>
      <c r="F1369" s="18">
        <f t="shared" si="357"/>
        <v>0</v>
      </c>
      <c r="G1369" s="143">
        <f>F1371/A1355</f>
        <v>0</v>
      </c>
      <c r="H1369" s="18"/>
      <c r="I1369" s="89">
        <f t="shared" si="358"/>
        <v>0</v>
      </c>
      <c r="J1369" s="3"/>
      <c r="K1369" s="3">
        <f t="shared" si="359"/>
        <v>0</v>
      </c>
      <c r="L1369" s="3"/>
    </row>
    <row r="1370" ht="15.75" customHeight="1">
      <c r="A1370" s="31"/>
      <c r="B1370" s="89"/>
      <c r="C1370" s="89"/>
      <c r="D1370" s="18">
        <f t="shared" si="356"/>
        <v>0</v>
      </c>
      <c r="E1370" s="18">
        <f>B1370*A1355</f>
        <v>0</v>
      </c>
      <c r="F1370" s="18">
        <f t="shared" si="357"/>
        <v>0</v>
      </c>
      <c r="G1370" s="142"/>
      <c r="H1370" s="18"/>
      <c r="I1370" s="89">
        <f t="shared" si="358"/>
        <v>0</v>
      </c>
      <c r="J1370" s="3"/>
      <c r="K1370" s="3">
        <f t="shared" si="359"/>
        <v>0</v>
      </c>
      <c r="L1370" s="3"/>
    </row>
    <row r="1371" ht="15.75" customHeight="1">
      <c r="A1371" s="4" t="s">
        <v>495</v>
      </c>
      <c r="B1371" s="97">
        <f>SUM(B1357:B1370)</f>
        <v>0</v>
      </c>
      <c r="C1371" s="96"/>
      <c r="D1371" s="97">
        <f t="shared" ref="D1371:F1371" si="360">SUM(D1357:D1370)</f>
        <v>0</v>
      </c>
      <c r="E1371" s="97">
        <f t="shared" si="360"/>
        <v>0</v>
      </c>
      <c r="F1371" s="97">
        <f t="shared" si="360"/>
        <v>0</v>
      </c>
      <c r="G1371" s="87"/>
      <c r="H1371" s="96"/>
      <c r="I1371" s="97">
        <f t="shared" ref="I1371:L1371" si="361">SUM(I1357:I1370)</f>
        <v>0</v>
      </c>
      <c r="J1371" s="98">
        <f t="shared" si="361"/>
        <v>0</v>
      </c>
      <c r="K1371" s="98">
        <f t="shared" si="361"/>
        <v>0</v>
      </c>
      <c r="L1371" s="98">
        <f t="shared" si="361"/>
        <v>0</v>
      </c>
    </row>
    <row r="1372" ht="15.75" customHeight="1">
      <c r="A1372" s="8"/>
      <c r="B1372" s="100"/>
      <c r="C1372" s="100"/>
      <c r="D1372" s="100"/>
      <c r="E1372" s="100"/>
      <c r="F1372" s="100"/>
      <c r="G1372" s="100"/>
      <c r="H1372" s="100"/>
      <c r="I1372" s="101" t="s">
        <v>496</v>
      </c>
      <c r="J1372" s="100"/>
      <c r="K1372" s="100"/>
      <c r="L1372" s="101" t="s">
        <v>497</v>
      </c>
    </row>
    <row r="1373" ht="15.75" customHeight="1">
      <c r="A1373" s="8"/>
      <c r="B1373" s="100"/>
      <c r="C1373" s="100"/>
      <c r="D1373" s="100"/>
      <c r="E1373" s="100"/>
      <c r="F1373" s="100"/>
      <c r="G1373" s="100"/>
      <c r="H1373" s="100"/>
      <c r="I1373" s="104">
        <f>G1369*A1355</f>
        <v>0</v>
      </c>
      <c r="J1373" s="100"/>
      <c r="K1373" s="100"/>
      <c r="L1373" s="104"/>
    </row>
    <row r="1374" ht="15.75" customHeight="1">
      <c r="A1374" s="8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</row>
    <row r="1375" ht="15.75" customHeight="1">
      <c r="A1375" s="8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</row>
    <row r="1376" ht="15.75" customHeight="1">
      <c r="A1376" s="66"/>
      <c r="B1376" s="75"/>
      <c r="C1376" s="75"/>
      <c r="D1376" s="75"/>
      <c r="E1376" s="75"/>
      <c r="F1376" s="75"/>
      <c r="G1376" s="75"/>
      <c r="H1376" s="75"/>
      <c r="I1376" s="75"/>
      <c r="J1376" s="75"/>
      <c r="K1376" s="75"/>
      <c r="L1376" s="76"/>
    </row>
    <row r="1377" ht="15.75" customHeight="1">
      <c r="A1377" s="78" t="s">
        <v>478</v>
      </c>
      <c r="B1377" s="79" t="s">
        <v>479</v>
      </c>
      <c r="C1377" s="75"/>
      <c r="D1377" s="76"/>
      <c r="E1377" s="80" t="s">
        <v>480</v>
      </c>
      <c r="F1377" s="75"/>
      <c r="G1377" s="76"/>
      <c r="H1377" s="79" t="s">
        <v>481</v>
      </c>
      <c r="I1377" s="75"/>
      <c r="J1377" s="75"/>
      <c r="K1377" s="75"/>
      <c r="L1377" s="76"/>
    </row>
    <row r="1378" ht="15.75" customHeight="1">
      <c r="A1378" s="177">
        <v>4.0</v>
      </c>
      <c r="B1378" s="82" t="s">
        <v>482</v>
      </c>
      <c r="C1378" s="82" t="s">
        <v>483</v>
      </c>
      <c r="D1378" s="82" t="s">
        <v>484</v>
      </c>
      <c r="E1378" s="82" t="s">
        <v>485</v>
      </c>
      <c r="F1378" s="82" t="s">
        <v>484</v>
      </c>
      <c r="G1378" s="82" t="s">
        <v>524</v>
      </c>
      <c r="H1378" s="82" t="s">
        <v>486</v>
      </c>
      <c r="I1378" s="82" t="s">
        <v>487</v>
      </c>
      <c r="J1378" s="147" t="s">
        <v>488</v>
      </c>
      <c r="K1378" s="85" t="s">
        <v>489</v>
      </c>
      <c r="L1378" s="85" t="s">
        <v>490</v>
      </c>
    </row>
    <row r="1379" ht="15.75" customHeight="1">
      <c r="A1379" s="86" t="s">
        <v>491</v>
      </c>
      <c r="B1379" s="87"/>
      <c r="C1379" s="87"/>
      <c r="D1379" s="87"/>
      <c r="E1379" s="87"/>
      <c r="F1379" s="87"/>
      <c r="G1379" s="87"/>
      <c r="H1379" s="87"/>
      <c r="I1379" s="87"/>
      <c r="J1379" s="115"/>
      <c r="K1379" s="87"/>
      <c r="L1379" s="87"/>
    </row>
    <row r="1380" ht="15.75" customHeight="1">
      <c r="A1380" s="2"/>
      <c r="B1380" s="89"/>
      <c r="C1380" s="89"/>
      <c r="D1380" s="18">
        <f t="shared" ref="D1380:D1393" si="362">C1380*B1380</f>
        <v>0</v>
      </c>
      <c r="E1380" s="18">
        <f>B1380*A1378</f>
        <v>0</v>
      </c>
      <c r="F1380" s="18">
        <f t="shared" ref="F1380:F1393" si="363">E1380*C1380</f>
        <v>0</v>
      </c>
      <c r="G1380" s="140">
        <v>0.0</v>
      </c>
      <c r="H1380" s="18"/>
      <c r="I1380" s="89">
        <f t="shared" ref="I1380:I1393" si="364">H1380*E1380</f>
        <v>0</v>
      </c>
      <c r="J1380" s="116"/>
      <c r="K1380" s="3">
        <f t="shared" ref="K1380:K1393" si="365">J1380*I1380</f>
        <v>0</v>
      </c>
      <c r="L1380" s="3"/>
    </row>
    <row r="1381" ht="15.75" customHeight="1">
      <c r="A1381" s="2"/>
      <c r="B1381" s="89"/>
      <c r="C1381" s="89"/>
      <c r="D1381" s="18">
        <f t="shared" si="362"/>
        <v>0</v>
      </c>
      <c r="E1381" s="18">
        <f>B1381*A1378</f>
        <v>0</v>
      </c>
      <c r="F1381" s="18">
        <f t="shared" si="363"/>
        <v>0</v>
      </c>
      <c r="G1381" s="87"/>
      <c r="H1381" s="18"/>
      <c r="I1381" s="89">
        <f t="shared" si="364"/>
        <v>0</v>
      </c>
      <c r="J1381" s="116"/>
      <c r="K1381" s="3">
        <f t="shared" si="365"/>
        <v>0</v>
      </c>
      <c r="L1381" s="3"/>
    </row>
    <row r="1382" ht="15.75" customHeight="1">
      <c r="A1382" s="2"/>
      <c r="B1382" s="18"/>
      <c r="C1382" s="18"/>
      <c r="D1382" s="18">
        <f t="shared" si="362"/>
        <v>0</v>
      </c>
      <c r="E1382" s="18">
        <f>B1382*A1378</f>
        <v>0</v>
      </c>
      <c r="F1382" s="18">
        <f t="shared" si="363"/>
        <v>0</v>
      </c>
      <c r="G1382" s="148" t="s">
        <v>527</v>
      </c>
      <c r="H1382" s="18"/>
      <c r="I1382" s="89">
        <f t="shared" si="364"/>
        <v>0</v>
      </c>
      <c r="J1382" s="116"/>
      <c r="K1382" s="3">
        <f t="shared" si="365"/>
        <v>0</v>
      </c>
      <c r="L1382" s="3"/>
    </row>
    <row r="1383" ht="15.75" customHeight="1">
      <c r="A1383" s="2"/>
      <c r="B1383" s="18"/>
      <c r="C1383" s="18"/>
      <c r="D1383" s="18">
        <f t="shared" si="362"/>
        <v>0</v>
      </c>
      <c r="E1383" s="18">
        <f>B1383*A1378</f>
        <v>0</v>
      </c>
      <c r="F1383" s="18">
        <f t="shared" si="363"/>
        <v>0</v>
      </c>
      <c r="G1383" s="142"/>
      <c r="H1383" s="18"/>
      <c r="I1383" s="89">
        <f t="shared" si="364"/>
        <v>0</v>
      </c>
      <c r="J1383" s="116"/>
      <c r="K1383" s="3">
        <f t="shared" si="365"/>
        <v>0</v>
      </c>
      <c r="L1383" s="3"/>
    </row>
    <row r="1384" ht="15.75" customHeight="1">
      <c r="A1384" s="2"/>
      <c r="B1384" s="18"/>
      <c r="C1384" s="18"/>
      <c r="D1384" s="18">
        <f t="shared" si="362"/>
        <v>0</v>
      </c>
      <c r="E1384" s="18">
        <f>B1384*A1378</f>
        <v>0</v>
      </c>
      <c r="F1384" s="18">
        <f t="shared" si="363"/>
        <v>0</v>
      </c>
      <c r="G1384" s="142"/>
      <c r="H1384" s="18"/>
      <c r="I1384" s="89">
        <f t="shared" si="364"/>
        <v>0</v>
      </c>
      <c r="J1384" s="116"/>
      <c r="K1384" s="3">
        <f t="shared" si="365"/>
        <v>0</v>
      </c>
      <c r="L1384" s="3"/>
    </row>
    <row r="1385" ht="15.75" customHeight="1">
      <c r="A1385" s="2"/>
      <c r="B1385" s="18"/>
      <c r="C1385" s="18"/>
      <c r="D1385" s="18">
        <f t="shared" si="362"/>
        <v>0</v>
      </c>
      <c r="E1385" s="18">
        <f>B1385*A1378</f>
        <v>0</v>
      </c>
      <c r="F1385" s="18">
        <f t="shared" si="363"/>
        <v>0</v>
      </c>
      <c r="G1385" s="87"/>
      <c r="H1385" s="18"/>
      <c r="I1385" s="89">
        <f t="shared" si="364"/>
        <v>0</v>
      </c>
      <c r="J1385" s="116"/>
      <c r="K1385" s="3">
        <f t="shared" si="365"/>
        <v>0</v>
      </c>
      <c r="L1385" s="3"/>
    </row>
    <row r="1386" ht="15.75" customHeight="1">
      <c r="A1386" s="2"/>
      <c r="B1386" s="18"/>
      <c r="C1386" s="18"/>
      <c r="D1386" s="18">
        <f t="shared" si="362"/>
        <v>0</v>
      </c>
      <c r="E1386" s="18">
        <f>B1386*A1378</f>
        <v>0</v>
      </c>
      <c r="F1386" s="18">
        <f t="shared" si="363"/>
        <v>0</v>
      </c>
      <c r="G1386" s="59"/>
      <c r="H1386" s="18"/>
      <c r="I1386" s="89">
        <f t="shared" si="364"/>
        <v>0</v>
      </c>
      <c r="J1386" s="116"/>
      <c r="K1386" s="3">
        <f t="shared" si="365"/>
        <v>0</v>
      </c>
      <c r="L1386" s="3"/>
    </row>
    <row r="1387" ht="15.75" customHeight="1">
      <c r="A1387" s="2"/>
      <c r="B1387" s="89"/>
      <c r="C1387" s="89"/>
      <c r="D1387" s="18">
        <f t="shared" si="362"/>
        <v>0</v>
      </c>
      <c r="E1387" s="18">
        <f>B1387*A1378</f>
        <v>0</v>
      </c>
      <c r="F1387" s="18">
        <f t="shared" si="363"/>
        <v>0</v>
      </c>
      <c r="G1387" s="148" t="s">
        <v>528</v>
      </c>
      <c r="H1387" s="18"/>
      <c r="I1387" s="89">
        <f t="shared" si="364"/>
        <v>0</v>
      </c>
      <c r="J1387" s="116"/>
      <c r="K1387" s="3">
        <f t="shared" si="365"/>
        <v>0</v>
      </c>
      <c r="L1387" s="3"/>
    </row>
    <row r="1388" ht="15.75" customHeight="1">
      <c r="A1388" s="2"/>
      <c r="B1388" s="89"/>
      <c r="C1388" s="89"/>
      <c r="D1388" s="18">
        <f t="shared" si="362"/>
        <v>0</v>
      </c>
      <c r="E1388" s="18">
        <f>B1388*A1378</f>
        <v>0</v>
      </c>
      <c r="F1388" s="18">
        <f t="shared" si="363"/>
        <v>0</v>
      </c>
      <c r="G1388" s="142"/>
      <c r="H1388" s="18"/>
      <c r="I1388" s="89">
        <f t="shared" si="364"/>
        <v>0</v>
      </c>
      <c r="J1388" s="116"/>
      <c r="K1388" s="3">
        <f t="shared" si="365"/>
        <v>0</v>
      </c>
      <c r="L1388" s="3"/>
    </row>
    <row r="1389" ht="15.75" customHeight="1">
      <c r="A1389" s="1"/>
      <c r="B1389" s="89"/>
      <c r="C1389" s="89"/>
      <c r="D1389" s="18">
        <f t="shared" si="362"/>
        <v>0</v>
      </c>
      <c r="E1389" s="18">
        <f>B1389*A1378</f>
        <v>0</v>
      </c>
      <c r="F1389" s="18">
        <f t="shared" si="363"/>
        <v>0</v>
      </c>
      <c r="G1389" s="142"/>
      <c r="H1389" s="18"/>
      <c r="I1389" s="89">
        <f t="shared" si="364"/>
        <v>0</v>
      </c>
      <c r="J1389" s="116"/>
      <c r="K1389" s="3">
        <f t="shared" si="365"/>
        <v>0</v>
      </c>
      <c r="L1389" s="3"/>
    </row>
    <row r="1390" ht="15.75" customHeight="1">
      <c r="A1390" s="1"/>
      <c r="B1390" s="89"/>
      <c r="C1390" s="89"/>
      <c r="D1390" s="18">
        <f t="shared" si="362"/>
        <v>0</v>
      </c>
      <c r="E1390" s="18">
        <f>B1390*A1378</f>
        <v>0</v>
      </c>
      <c r="F1390" s="18">
        <f t="shared" si="363"/>
        <v>0</v>
      </c>
      <c r="G1390" s="142"/>
      <c r="H1390" s="18"/>
      <c r="I1390" s="89">
        <f t="shared" si="364"/>
        <v>0</v>
      </c>
      <c r="J1390" s="116"/>
      <c r="K1390" s="3">
        <f t="shared" si="365"/>
        <v>0</v>
      </c>
      <c r="L1390" s="3"/>
    </row>
    <row r="1391" ht="15.75" customHeight="1">
      <c r="A1391" s="31"/>
      <c r="B1391" s="89"/>
      <c r="C1391" s="89"/>
      <c r="D1391" s="95">
        <f t="shared" si="362"/>
        <v>0</v>
      </c>
      <c r="E1391" s="95">
        <f>B1391*A1378</f>
        <v>0</v>
      </c>
      <c r="F1391" s="18">
        <f t="shared" si="363"/>
        <v>0</v>
      </c>
      <c r="G1391" s="87"/>
      <c r="H1391" s="18"/>
      <c r="I1391" s="89">
        <f t="shared" si="364"/>
        <v>0</v>
      </c>
      <c r="J1391" s="118"/>
      <c r="K1391" s="3">
        <f t="shared" si="365"/>
        <v>0</v>
      </c>
      <c r="L1391" s="3"/>
    </row>
    <row r="1392" ht="15.75" customHeight="1">
      <c r="A1392" s="31"/>
      <c r="B1392" s="89"/>
      <c r="C1392" s="89"/>
      <c r="D1392" s="18">
        <f t="shared" si="362"/>
        <v>0</v>
      </c>
      <c r="E1392" s="18">
        <f>B1392*A1378</f>
        <v>0</v>
      </c>
      <c r="F1392" s="18">
        <f t="shared" si="363"/>
        <v>0</v>
      </c>
      <c r="G1392" s="143">
        <f>F1394/A1378</f>
        <v>0</v>
      </c>
      <c r="H1392" s="18"/>
      <c r="I1392" s="89">
        <f t="shared" si="364"/>
        <v>0</v>
      </c>
      <c r="J1392" s="3"/>
      <c r="K1392" s="3">
        <f t="shared" si="365"/>
        <v>0</v>
      </c>
      <c r="L1392" s="3"/>
    </row>
    <row r="1393" ht="15.75" customHeight="1">
      <c r="A1393" s="31"/>
      <c r="B1393" s="89"/>
      <c r="C1393" s="89"/>
      <c r="D1393" s="18">
        <f t="shared" si="362"/>
        <v>0</v>
      </c>
      <c r="E1393" s="18">
        <f>B1393*A1378</f>
        <v>0</v>
      </c>
      <c r="F1393" s="18">
        <f t="shared" si="363"/>
        <v>0</v>
      </c>
      <c r="G1393" s="142"/>
      <c r="H1393" s="18"/>
      <c r="I1393" s="89">
        <f t="shared" si="364"/>
        <v>0</v>
      </c>
      <c r="J1393" s="3"/>
      <c r="K1393" s="3">
        <f t="shared" si="365"/>
        <v>0</v>
      </c>
      <c r="L1393" s="3"/>
    </row>
    <row r="1394" ht="15.75" customHeight="1">
      <c r="A1394" s="4" t="s">
        <v>495</v>
      </c>
      <c r="B1394" s="97">
        <f>SUM(B1380:B1393)</f>
        <v>0</v>
      </c>
      <c r="C1394" s="96"/>
      <c r="D1394" s="97">
        <f t="shared" ref="D1394:F1394" si="366">SUM(D1380:D1393)</f>
        <v>0</v>
      </c>
      <c r="E1394" s="97">
        <f t="shared" si="366"/>
        <v>0</v>
      </c>
      <c r="F1394" s="97">
        <f t="shared" si="366"/>
        <v>0</v>
      </c>
      <c r="G1394" s="87"/>
      <c r="H1394" s="96"/>
      <c r="I1394" s="97">
        <f t="shared" ref="I1394:L1394" si="367">SUM(I1380:I1393)</f>
        <v>0</v>
      </c>
      <c r="J1394" s="98">
        <f t="shared" si="367"/>
        <v>0</v>
      </c>
      <c r="K1394" s="98">
        <f t="shared" si="367"/>
        <v>0</v>
      </c>
      <c r="L1394" s="98">
        <f t="shared" si="367"/>
        <v>0</v>
      </c>
    </row>
    <row r="1395" ht="15.75" customHeight="1">
      <c r="A1395" s="8"/>
      <c r="B1395" s="100"/>
      <c r="C1395" s="100"/>
      <c r="D1395" s="100"/>
      <c r="E1395" s="100"/>
      <c r="F1395" s="100"/>
      <c r="G1395" s="100"/>
      <c r="H1395" s="100"/>
      <c r="I1395" s="101" t="s">
        <v>496</v>
      </c>
      <c r="J1395" s="100"/>
      <c r="K1395" s="100"/>
      <c r="L1395" s="101" t="s">
        <v>497</v>
      </c>
    </row>
    <row r="1396" ht="15.75" customHeight="1">
      <c r="A1396" s="8"/>
      <c r="B1396" s="100"/>
      <c r="C1396" s="100"/>
      <c r="D1396" s="100"/>
      <c r="E1396" s="100"/>
      <c r="F1396" s="100"/>
      <c r="G1396" s="100"/>
      <c r="H1396" s="100"/>
      <c r="I1396" s="104">
        <f>G1392*A1378</f>
        <v>0</v>
      </c>
      <c r="J1396" s="100"/>
      <c r="K1396" s="100"/>
      <c r="L1396" s="104"/>
    </row>
  </sheetData>
  <mergeCells count="1149">
    <mergeCell ref="H1059:H1060"/>
    <mergeCell ref="G1063:G1066"/>
    <mergeCell ref="G1061:G1062"/>
    <mergeCell ref="G1059:G1060"/>
    <mergeCell ref="I1082:I1083"/>
    <mergeCell ref="E1081:G1081"/>
    <mergeCell ref="E1082:E1083"/>
    <mergeCell ref="F1082:F1083"/>
    <mergeCell ref="G1082:G1083"/>
    <mergeCell ref="G1073:G1075"/>
    <mergeCell ref="G1068:G1072"/>
    <mergeCell ref="J1082:J1083"/>
    <mergeCell ref="D1059:D1060"/>
    <mergeCell ref="C1059:C1060"/>
    <mergeCell ref="B1058:D1058"/>
    <mergeCell ref="B1035:D1035"/>
    <mergeCell ref="G1040:G1043"/>
    <mergeCell ref="F1059:F1060"/>
    <mergeCell ref="E762:G762"/>
    <mergeCell ref="G720:G721"/>
    <mergeCell ref="G722:G725"/>
    <mergeCell ref="E740:G740"/>
    <mergeCell ref="F741:F742"/>
    <mergeCell ref="G743:G744"/>
    <mergeCell ref="E741:E742"/>
    <mergeCell ref="G809:G810"/>
    <mergeCell ref="G811:G812"/>
    <mergeCell ref="G813:G816"/>
    <mergeCell ref="G818:G822"/>
    <mergeCell ref="E786:E787"/>
    <mergeCell ref="F763:F764"/>
    <mergeCell ref="G763:G764"/>
    <mergeCell ref="G786:G787"/>
    <mergeCell ref="G790:G793"/>
    <mergeCell ref="G788:G789"/>
    <mergeCell ref="D877:D878"/>
    <mergeCell ref="E809:E810"/>
    <mergeCell ref="D854:D855"/>
    <mergeCell ref="C627:C628"/>
    <mergeCell ref="E808:G808"/>
    <mergeCell ref="G868:G870"/>
    <mergeCell ref="G832:G833"/>
    <mergeCell ref="C809:C810"/>
    <mergeCell ref="C741:C742"/>
    <mergeCell ref="C763:C764"/>
    <mergeCell ref="E763:E764"/>
    <mergeCell ref="E785:G785"/>
    <mergeCell ref="E832:E833"/>
    <mergeCell ref="G834:G835"/>
    <mergeCell ref="F832:F833"/>
    <mergeCell ref="G699:G702"/>
    <mergeCell ref="G695:G696"/>
    <mergeCell ref="E694:G694"/>
    <mergeCell ref="G709:G711"/>
    <mergeCell ref="G704:G708"/>
    <mergeCell ref="E853:G853"/>
    <mergeCell ref="E831:G831"/>
    <mergeCell ref="G741:G742"/>
    <mergeCell ref="G732:G734"/>
    <mergeCell ref="K809:K810"/>
    <mergeCell ref="J809:J810"/>
    <mergeCell ref="I809:I810"/>
    <mergeCell ref="H809:H810"/>
    <mergeCell ref="A830:L830"/>
    <mergeCell ref="I832:I833"/>
    <mergeCell ref="B854:B855"/>
    <mergeCell ref="C854:C855"/>
    <mergeCell ref="A875:L875"/>
    <mergeCell ref="F854:F855"/>
    <mergeCell ref="E854:E855"/>
    <mergeCell ref="A807:L807"/>
    <mergeCell ref="L809:L810"/>
    <mergeCell ref="F718:F719"/>
    <mergeCell ref="H741:H742"/>
    <mergeCell ref="H762:L762"/>
    <mergeCell ref="H740:L740"/>
    <mergeCell ref="J741:J742"/>
    <mergeCell ref="L741:L742"/>
    <mergeCell ref="K741:K742"/>
    <mergeCell ref="B718:B719"/>
    <mergeCell ref="B717:D717"/>
    <mergeCell ref="A716:L716"/>
    <mergeCell ref="D718:D719"/>
    <mergeCell ref="E718:E719"/>
    <mergeCell ref="A784:L784"/>
    <mergeCell ref="H785:L785"/>
    <mergeCell ref="G595:G597"/>
    <mergeCell ref="B603:D603"/>
    <mergeCell ref="G583:G584"/>
    <mergeCell ref="G590:G594"/>
    <mergeCell ref="G585:G588"/>
    <mergeCell ref="A625:L625"/>
    <mergeCell ref="B627:B628"/>
    <mergeCell ref="A648:L648"/>
    <mergeCell ref="B626:D626"/>
    <mergeCell ref="B695:B696"/>
    <mergeCell ref="B694:D694"/>
    <mergeCell ref="A693:L693"/>
    <mergeCell ref="E1035:G1035"/>
    <mergeCell ref="G1038:G1039"/>
    <mergeCell ref="G1016:G1017"/>
    <mergeCell ref="G1018:G1021"/>
    <mergeCell ref="F1036:F1037"/>
    <mergeCell ref="G1036:G1037"/>
    <mergeCell ref="G1023:G1027"/>
    <mergeCell ref="G1028:G1030"/>
    <mergeCell ref="G1014:G1015"/>
    <mergeCell ref="G937:G939"/>
    <mergeCell ref="G959:G961"/>
    <mergeCell ref="G1005:G1007"/>
    <mergeCell ref="G993:G994"/>
    <mergeCell ref="G995:G998"/>
    <mergeCell ref="G1000:G1004"/>
    <mergeCell ref="G1050:G1052"/>
    <mergeCell ref="G1045:G1049"/>
    <mergeCell ref="G767:G770"/>
    <mergeCell ref="G823:G825"/>
    <mergeCell ref="F786:F787"/>
    <mergeCell ref="F809:F810"/>
    <mergeCell ref="F1014:F1015"/>
    <mergeCell ref="G932:G936"/>
    <mergeCell ref="I741:I742"/>
    <mergeCell ref="A739:L739"/>
    <mergeCell ref="K786:K787"/>
    <mergeCell ref="I786:I787"/>
    <mergeCell ref="H786:H787"/>
    <mergeCell ref="J786:J787"/>
    <mergeCell ref="L786:L787"/>
    <mergeCell ref="D900:D901"/>
    <mergeCell ref="C900:C901"/>
    <mergeCell ref="C945:C946"/>
    <mergeCell ref="B990:D990"/>
    <mergeCell ref="B968:B969"/>
    <mergeCell ref="D923:D924"/>
    <mergeCell ref="B922:D922"/>
    <mergeCell ref="D809:D810"/>
    <mergeCell ref="D832:D833"/>
    <mergeCell ref="B832:B833"/>
    <mergeCell ref="C832:C833"/>
    <mergeCell ref="B831:D831"/>
    <mergeCell ref="B809:B810"/>
    <mergeCell ref="B853:D853"/>
    <mergeCell ref="E581:E582"/>
    <mergeCell ref="D604:D605"/>
    <mergeCell ref="C581:C582"/>
    <mergeCell ref="F581:F582"/>
    <mergeCell ref="E603:G603"/>
    <mergeCell ref="G581:G582"/>
    <mergeCell ref="E695:E696"/>
    <mergeCell ref="F695:F696"/>
    <mergeCell ref="C695:C696"/>
    <mergeCell ref="D695:D696"/>
    <mergeCell ref="D786:D787"/>
    <mergeCell ref="C786:C787"/>
    <mergeCell ref="D741:D742"/>
    <mergeCell ref="D763:D764"/>
    <mergeCell ref="C718:C719"/>
    <mergeCell ref="E717:G717"/>
    <mergeCell ref="B786:B787"/>
    <mergeCell ref="B785:D785"/>
    <mergeCell ref="B559:B560"/>
    <mergeCell ref="C559:C560"/>
    <mergeCell ref="B580:D580"/>
    <mergeCell ref="B581:B582"/>
    <mergeCell ref="B558:D558"/>
    <mergeCell ref="D559:D560"/>
    <mergeCell ref="B741:B742"/>
    <mergeCell ref="B762:D762"/>
    <mergeCell ref="B740:D740"/>
    <mergeCell ref="B808:D808"/>
    <mergeCell ref="B763:B764"/>
    <mergeCell ref="L1059:L1060"/>
    <mergeCell ref="L1036:L1037"/>
    <mergeCell ref="B1013:D1013"/>
    <mergeCell ref="E1013:G1013"/>
    <mergeCell ref="D1014:D1015"/>
    <mergeCell ref="C1014:C1015"/>
    <mergeCell ref="B1014:B1015"/>
    <mergeCell ref="A1080:L1080"/>
    <mergeCell ref="B1081:D1081"/>
    <mergeCell ref="E1059:E1060"/>
    <mergeCell ref="E1058:G1058"/>
    <mergeCell ref="A1057:L1057"/>
    <mergeCell ref="H1058:L1058"/>
    <mergeCell ref="B1059:B1060"/>
    <mergeCell ref="K1059:K1060"/>
    <mergeCell ref="J1059:J1060"/>
    <mergeCell ref="I1059:I1060"/>
    <mergeCell ref="K1036:K1037"/>
    <mergeCell ref="I1036:I1037"/>
    <mergeCell ref="J1036:J1037"/>
    <mergeCell ref="H1036:H1037"/>
    <mergeCell ref="H1035:L1035"/>
    <mergeCell ref="E1036:E1037"/>
    <mergeCell ref="D1036:D1037"/>
    <mergeCell ref="B1036:B1037"/>
    <mergeCell ref="C1036:C1037"/>
    <mergeCell ref="F559:F560"/>
    <mergeCell ref="E559:E560"/>
    <mergeCell ref="G550:G552"/>
    <mergeCell ref="G545:G549"/>
    <mergeCell ref="G540:G543"/>
    <mergeCell ref="G538:G539"/>
    <mergeCell ref="D581:D582"/>
    <mergeCell ref="E558:G558"/>
    <mergeCell ref="G563:G566"/>
    <mergeCell ref="B536:B537"/>
    <mergeCell ref="E535:G535"/>
    <mergeCell ref="B535:D535"/>
    <mergeCell ref="D536:D537"/>
    <mergeCell ref="E580:G580"/>
    <mergeCell ref="G1091:G1095"/>
    <mergeCell ref="G1096:G1098"/>
    <mergeCell ref="H1081:L1081"/>
    <mergeCell ref="H1082:H1083"/>
    <mergeCell ref="A1103:L1103"/>
    <mergeCell ref="H1104:L1104"/>
    <mergeCell ref="L1082:L1083"/>
    <mergeCell ref="K1082:K1083"/>
    <mergeCell ref="D1082:D1083"/>
    <mergeCell ref="G1187:G1189"/>
    <mergeCell ref="G1154:G1157"/>
    <mergeCell ref="G1159:G1163"/>
    <mergeCell ref="G1164:G1166"/>
    <mergeCell ref="B1172:D1172"/>
    <mergeCell ref="D1173:D1174"/>
    <mergeCell ref="B1104:D1104"/>
    <mergeCell ref="E1104:G1104"/>
    <mergeCell ref="G1200:G1203"/>
    <mergeCell ref="G1198:G1199"/>
    <mergeCell ref="E1195:G1195"/>
    <mergeCell ref="G1109:G1112"/>
    <mergeCell ref="B1127:B1128"/>
    <mergeCell ref="C1082:C1083"/>
    <mergeCell ref="B1082:B1083"/>
    <mergeCell ref="G1205:G1209"/>
    <mergeCell ref="B1217:D1217"/>
    <mergeCell ref="G1210:G1212"/>
    <mergeCell ref="E1217:G1217"/>
    <mergeCell ref="C1196:C1197"/>
    <mergeCell ref="E1196:E1197"/>
    <mergeCell ref="D1196:D1197"/>
    <mergeCell ref="B1195:D1195"/>
    <mergeCell ref="B1196:B1197"/>
    <mergeCell ref="G1084:G1085"/>
    <mergeCell ref="G1086:G1089"/>
    <mergeCell ref="H1105:H1106"/>
    <mergeCell ref="L1105:L1106"/>
    <mergeCell ref="I1105:I1106"/>
    <mergeCell ref="K1105:K1106"/>
    <mergeCell ref="J1105:J1106"/>
    <mergeCell ref="H1173:H1174"/>
    <mergeCell ref="I1173:I1174"/>
    <mergeCell ref="H1196:H1197"/>
    <mergeCell ref="I1196:I1197"/>
    <mergeCell ref="G1196:G1197"/>
    <mergeCell ref="F1196:F1197"/>
    <mergeCell ref="J1196:J1197"/>
    <mergeCell ref="A1194:L1194"/>
    <mergeCell ref="H1195:L1195"/>
    <mergeCell ref="K1196:K1197"/>
    <mergeCell ref="L1196:L1197"/>
    <mergeCell ref="G1232:G1234"/>
    <mergeCell ref="G1266:G1267"/>
    <mergeCell ref="G1241:G1242"/>
    <mergeCell ref="G1264:G1265"/>
    <mergeCell ref="D1264:D1265"/>
    <mergeCell ref="B1264:B1265"/>
    <mergeCell ref="C1264:C1265"/>
    <mergeCell ref="C1241:C1242"/>
    <mergeCell ref="F1241:F1242"/>
    <mergeCell ref="B1240:D1240"/>
    <mergeCell ref="B1241:B1242"/>
    <mergeCell ref="F1264:F1265"/>
    <mergeCell ref="H1264:H1265"/>
    <mergeCell ref="G1220:G1221"/>
    <mergeCell ref="G1222:G1225"/>
    <mergeCell ref="A1239:L1239"/>
    <mergeCell ref="A1262:L1262"/>
    <mergeCell ref="E1264:E1265"/>
    <mergeCell ref="E1240:G1240"/>
    <mergeCell ref="H1263:L1263"/>
    <mergeCell ref="E1309:E1310"/>
    <mergeCell ref="B1308:D1308"/>
    <mergeCell ref="B1309:B1310"/>
    <mergeCell ref="C1309:C1310"/>
    <mergeCell ref="D1309:D1310"/>
    <mergeCell ref="E1332:E1333"/>
    <mergeCell ref="D1332:D1333"/>
    <mergeCell ref="F1309:F1310"/>
    <mergeCell ref="G1311:G1312"/>
    <mergeCell ref="B1354:D1354"/>
    <mergeCell ref="E1354:G1354"/>
    <mergeCell ref="B1332:B1333"/>
    <mergeCell ref="C1332:C1333"/>
    <mergeCell ref="F1332:F1333"/>
    <mergeCell ref="E1331:G1331"/>
    <mergeCell ref="B1331:D1331"/>
    <mergeCell ref="D1378:D1379"/>
    <mergeCell ref="G1378:G1379"/>
    <mergeCell ref="H1377:L1377"/>
    <mergeCell ref="E1377:G1377"/>
    <mergeCell ref="A1376:L1376"/>
    <mergeCell ref="C1378:C1379"/>
    <mergeCell ref="B1355:B1356"/>
    <mergeCell ref="B1378:B1379"/>
    <mergeCell ref="B1377:D1377"/>
    <mergeCell ref="G1218:G1219"/>
    <mergeCell ref="J1218:J1219"/>
    <mergeCell ref="D1218:D1219"/>
    <mergeCell ref="E1218:E1219"/>
    <mergeCell ref="F1218:F1219"/>
    <mergeCell ref="B1218:B1219"/>
    <mergeCell ref="C1218:C1219"/>
    <mergeCell ref="G1268:G1271"/>
    <mergeCell ref="G1227:G1231"/>
    <mergeCell ref="G1291:G1294"/>
    <mergeCell ref="G1289:G1290"/>
    <mergeCell ref="D1241:D1242"/>
    <mergeCell ref="E1241:E1242"/>
    <mergeCell ref="B1263:D1263"/>
    <mergeCell ref="E1263:G1263"/>
    <mergeCell ref="B1286:D1286"/>
    <mergeCell ref="A1285:L1285"/>
    <mergeCell ref="H1286:L1286"/>
    <mergeCell ref="A1353:L1353"/>
    <mergeCell ref="A1330:L1330"/>
    <mergeCell ref="J1287:J1288"/>
    <mergeCell ref="I1287:I1288"/>
    <mergeCell ref="K1287:K1288"/>
    <mergeCell ref="E1287:E1288"/>
    <mergeCell ref="F1287:F1288"/>
    <mergeCell ref="E1286:G1286"/>
    <mergeCell ref="B1287:B1288"/>
    <mergeCell ref="C1287:C1288"/>
    <mergeCell ref="D1287:D1288"/>
    <mergeCell ref="G1245:G1248"/>
    <mergeCell ref="G1243:G1244"/>
    <mergeCell ref="G1278:G1280"/>
    <mergeCell ref="G1250:G1254"/>
    <mergeCell ref="G1273:G1277"/>
    <mergeCell ref="G1255:G1257"/>
    <mergeCell ref="I1264:I1265"/>
    <mergeCell ref="H1241:H1242"/>
    <mergeCell ref="I1241:I1242"/>
    <mergeCell ref="G1301:G1303"/>
    <mergeCell ref="G1296:G1300"/>
    <mergeCell ref="I1309:I1310"/>
    <mergeCell ref="G1357:G1358"/>
    <mergeCell ref="H1355:H1356"/>
    <mergeCell ref="G1355:G1356"/>
    <mergeCell ref="G1334:G1335"/>
    <mergeCell ref="G1336:G1339"/>
    <mergeCell ref="G1346:G1348"/>
    <mergeCell ref="G1332:G1333"/>
    <mergeCell ref="I1332:I1333"/>
    <mergeCell ref="J1332:J1333"/>
    <mergeCell ref="J1241:J1242"/>
    <mergeCell ref="J1264:J1265"/>
    <mergeCell ref="G1359:G1362"/>
    <mergeCell ref="H1354:L1354"/>
    <mergeCell ref="K1264:K1265"/>
    <mergeCell ref="K1309:K1310"/>
    <mergeCell ref="L1241:L1242"/>
    <mergeCell ref="L1264:L1265"/>
    <mergeCell ref="H1287:H1288"/>
    <mergeCell ref="G1287:G1288"/>
    <mergeCell ref="I1355:I1356"/>
    <mergeCell ref="C1355:C1356"/>
    <mergeCell ref="D1355:D1356"/>
    <mergeCell ref="E1355:E1356"/>
    <mergeCell ref="F1355:F1356"/>
    <mergeCell ref="G1364:G1368"/>
    <mergeCell ref="G1369:G1371"/>
    <mergeCell ref="G1387:G1391"/>
    <mergeCell ref="G1392:G1394"/>
    <mergeCell ref="G1382:G1385"/>
    <mergeCell ref="G1380:G1381"/>
    <mergeCell ref="L1355:L1356"/>
    <mergeCell ref="K1355:K1356"/>
    <mergeCell ref="J1355:J1356"/>
    <mergeCell ref="J1378:J1379"/>
    <mergeCell ref="I1378:I1379"/>
    <mergeCell ref="L1378:L1379"/>
    <mergeCell ref="K1378:K1379"/>
    <mergeCell ref="E1378:E1379"/>
    <mergeCell ref="F1378:F1379"/>
    <mergeCell ref="H1378:H1379"/>
    <mergeCell ref="G1175:G1176"/>
    <mergeCell ref="E1173:E1174"/>
    <mergeCell ref="G1173:G1174"/>
    <mergeCell ref="F1173:F1174"/>
    <mergeCell ref="G1119:G1121"/>
    <mergeCell ref="G1114:G1118"/>
    <mergeCell ref="F1127:F1128"/>
    <mergeCell ref="G1127:G1128"/>
    <mergeCell ref="G1105:G1106"/>
    <mergeCell ref="G1107:G1108"/>
    <mergeCell ref="F1150:F1151"/>
    <mergeCell ref="G1141:G1143"/>
    <mergeCell ref="G1150:G1151"/>
    <mergeCell ref="G1136:G1140"/>
    <mergeCell ref="G1129:G1130"/>
    <mergeCell ref="G1131:G1134"/>
    <mergeCell ref="C1173:C1174"/>
    <mergeCell ref="E1172:G1172"/>
    <mergeCell ref="I1127:I1128"/>
    <mergeCell ref="H1127:H1128"/>
    <mergeCell ref="K1127:K1128"/>
    <mergeCell ref="J1127:J1128"/>
    <mergeCell ref="H1150:H1151"/>
    <mergeCell ref="I1150:I1151"/>
    <mergeCell ref="H1149:L1149"/>
    <mergeCell ref="H1126:L1126"/>
    <mergeCell ref="L1127:L1128"/>
    <mergeCell ref="K1150:K1151"/>
    <mergeCell ref="L1150:L1151"/>
    <mergeCell ref="D1127:D1128"/>
    <mergeCell ref="B1126:D1126"/>
    <mergeCell ref="C1127:C1128"/>
    <mergeCell ref="E1126:G1126"/>
    <mergeCell ref="E1127:E1128"/>
    <mergeCell ref="C1150:C1151"/>
    <mergeCell ref="D1150:D1151"/>
    <mergeCell ref="D1105:D1106"/>
    <mergeCell ref="B1105:B1106"/>
    <mergeCell ref="C1105:C1106"/>
    <mergeCell ref="F1105:F1106"/>
    <mergeCell ref="E1105:E1106"/>
    <mergeCell ref="G1152:G1153"/>
    <mergeCell ref="B1150:B1151"/>
    <mergeCell ref="B1149:D1149"/>
    <mergeCell ref="E1149:G1149"/>
    <mergeCell ref="J1173:J1174"/>
    <mergeCell ref="B1173:B1174"/>
    <mergeCell ref="J1150:J1151"/>
    <mergeCell ref="E1150:E1151"/>
    <mergeCell ref="K1173:K1174"/>
    <mergeCell ref="H1172:L1172"/>
    <mergeCell ref="A1171:L1171"/>
    <mergeCell ref="A1148:L1148"/>
    <mergeCell ref="L1173:L1174"/>
    <mergeCell ref="H1240:L1240"/>
    <mergeCell ref="H1217:L1217"/>
    <mergeCell ref="L1218:L1219"/>
    <mergeCell ref="K1218:K1219"/>
    <mergeCell ref="H1218:H1219"/>
    <mergeCell ref="I1218:I1219"/>
    <mergeCell ref="G1182:G1186"/>
    <mergeCell ref="G1177:G1180"/>
    <mergeCell ref="H1331:L1331"/>
    <mergeCell ref="G1341:G1345"/>
    <mergeCell ref="G1323:G1325"/>
    <mergeCell ref="G1318:G1322"/>
    <mergeCell ref="K1241:K1242"/>
    <mergeCell ref="G1309:G1310"/>
    <mergeCell ref="J1309:J1310"/>
    <mergeCell ref="E1308:G1308"/>
    <mergeCell ref="H1309:H1310"/>
    <mergeCell ref="G1313:G1316"/>
    <mergeCell ref="H1308:L1308"/>
    <mergeCell ref="L1309:L1310"/>
    <mergeCell ref="L1332:L1333"/>
    <mergeCell ref="K1332:K1333"/>
    <mergeCell ref="L1287:L1288"/>
    <mergeCell ref="H1332:H1333"/>
    <mergeCell ref="K1014:K1015"/>
    <mergeCell ref="J1014:J1015"/>
    <mergeCell ref="H968:H969"/>
    <mergeCell ref="J968:J969"/>
    <mergeCell ref="H967:L967"/>
    <mergeCell ref="H1013:L1013"/>
    <mergeCell ref="L1014:L1015"/>
    <mergeCell ref="I1014:I1015"/>
    <mergeCell ref="H1014:H1015"/>
    <mergeCell ref="J991:J992"/>
    <mergeCell ref="H990:L990"/>
    <mergeCell ref="G902:G903"/>
    <mergeCell ref="G914:G916"/>
    <mergeCell ref="G909:G913"/>
    <mergeCell ref="G904:G907"/>
    <mergeCell ref="E899:G899"/>
    <mergeCell ref="G900:G901"/>
    <mergeCell ref="G927:G930"/>
    <mergeCell ref="G925:G926"/>
    <mergeCell ref="E944:G944"/>
    <mergeCell ref="E945:E946"/>
    <mergeCell ref="G945:G946"/>
    <mergeCell ref="I923:I924"/>
    <mergeCell ref="J923:J924"/>
    <mergeCell ref="E876:G876"/>
    <mergeCell ref="F877:F878"/>
    <mergeCell ref="G877:G878"/>
    <mergeCell ref="E877:E878"/>
    <mergeCell ref="E922:G922"/>
    <mergeCell ref="H922:L922"/>
    <mergeCell ref="L968:L969"/>
    <mergeCell ref="F968:F969"/>
    <mergeCell ref="G968:G969"/>
    <mergeCell ref="E968:E969"/>
    <mergeCell ref="E967:G967"/>
    <mergeCell ref="K923:K924"/>
    <mergeCell ref="F923:F924"/>
    <mergeCell ref="E923:E924"/>
    <mergeCell ref="G954:G958"/>
    <mergeCell ref="K945:K946"/>
    <mergeCell ref="J945:J946"/>
    <mergeCell ref="G947:G948"/>
    <mergeCell ref="F900:F901"/>
    <mergeCell ref="L923:L924"/>
    <mergeCell ref="F945:F946"/>
    <mergeCell ref="G949:G952"/>
    <mergeCell ref="L945:L946"/>
    <mergeCell ref="H944:L944"/>
    <mergeCell ref="I945:I946"/>
    <mergeCell ref="H945:H946"/>
    <mergeCell ref="D945:D946"/>
    <mergeCell ref="B944:D944"/>
    <mergeCell ref="B945:B946"/>
    <mergeCell ref="A921:L921"/>
    <mergeCell ref="H923:H924"/>
    <mergeCell ref="B923:B924"/>
    <mergeCell ref="F991:F992"/>
    <mergeCell ref="E991:E992"/>
    <mergeCell ref="H991:H992"/>
    <mergeCell ref="I991:I992"/>
    <mergeCell ref="C991:C992"/>
    <mergeCell ref="D991:D992"/>
    <mergeCell ref="B991:B992"/>
    <mergeCell ref="E990:G990"/>
    <mergeCell ref="G991:G992"/>
    <mergeCell ref="L991:L992"/>
    <mergeCell ref="K991:K992"/>
    <mergeCell ref="B899:D899"/>
    <mergeCell ref="B900:B901"/>
    <mergeCell ref="B877:B878"/>
    <mergeCell ref="A898:L898"/>
    <mergeCell ref="C877:C878"/>
    <mergeCell ref="E900:E901"/>
    <mergeCell ref="B876:D876"/>
    <mergeCell ref="G977:G981"/>
    <mergeCell ref="G972:G975"/>
    <mergeCell ref="B967:D967"/>
    <mergeCell ref="A966:L966"/>
    <mergeCell ref="K968:K969"/>
    <mergeCell ref="I968:I969"/>
    <mergeCell ref="A989:L989"/>
    <mergeCell ref="C968:C969"/>
    <mergeCell ref="D968:D969"/>
    <mergeCell ref="G982:G984"/>
    <mergeCell ref="G970:G971"/>
    <mergeCell ref="G923:G924"/>
    <mergeCell ref="C923:C924"/>
    <mergeCell ref="A1012:L1012"/>
    <mergeCell ref="E1014:E1015"/>
    <mergeCell ref="K832:K833"/>
    <mergeCell ref="J832:J833"/>
    <mergeCell ref="J763:J764"/>
    <mergeCell ref="I763:I764"/>
    <mergeCell ref="L763:L764"/>
    <mergeCell ref="K763:K764"/>
    <mergeCell ref="H763:H764"/>
    <mergeCell ref="H832:H833"/>
    <mergeCell ref="H831:L831"/>
    <mergeCell ref="L832:L833"/>
    <mergeCell ref="G836:G839"/>
    <mergeCell ref="G841:G845"/>
    <mergeCell ref="G772:G776"/>
    <mergeCell ref="G777:G779"/>
    <mergeCell ref="G886:G890"/>
    <mergeCell ref="G881:G884"/>
    <mergeCell ref="G846:G848"/>
    <mergeCell ref="G856:G857"/>
    <mergeCell ref="I695:I696"/>
    <mergeCell ref="H695:H696"/>
    <mergeCell ref="H694:L694"/>
    <mergeCell ref="L695:L696"/>
    <mergeCell ref="G629:G630"/>
    <mergeCell ref="G641:G643"/>
    <mergeCell ref="G659:G663"/>
    <mergeCell ref="G654:G657"/>
    <mergeCell ref="G608:G611"/>
    <mergeCell ref="G618:G620"/>
    <mergeCell ref="H672:H673"/>
    <mergeCell ref="G664:G666"/>
    <mergeCell ref="G676:G679"/>
    <mergeCell ref="G674:G675"/>
    <mergeCell ref="G672:G673"/>
    <mergeCell ref="G652:G653"/>
    <mergeCell ref="G686:G688"/>
    <mergeCell ref="K718:K719"/>
    <mergeCell ref="J718:J719"/>
    <mergeCell ref="H718:H719"/>
    <mergeCell ref="I718:I719"/>
    <mergeCell ref="J900:J901"/>
    <mergeCell ref="I900:I901"/>
    <mergeCell ref="K900:K901"/>
    <mergeCell ref="H900:H901"/>
    <mergeCell ref="G681:G685"/>
    <mergeCell ref="G891:G893"/>
    <mergeCell ref="J877:J878"/>
    <mergeCell ref="L900:L901"/>
    <mergeCell ref="H808:L808"/>
    <mergeCell ref="L718:L719"/>
    <mergeCell ref="H899:L899"/>
    <mergeCell ref="H876:L876"/>
    <mergeCell ref="H853:L853"/>
    <mergeCell ref="I854:I855"/>
    <mergeCell ref="H854:H855"/>
    <mergeCell ref="J854:J855"/>
    <mergeCell ref="K854:K855"/>
    <mergeCell ref="L854:L855"/>
    <mergeCell ref="G879:G880"/>
    <mergeCell ref="G854:G855"/>
    <mergeCell ref="G863:G867"/>
    <mergeCell ref="G858:G861"/>
    <mergeCell ref="I877:I878"/>
    <mergeCell ref="H877:H878"/>
    <mergeCell ref="G795:G799"/>
    <mergeCell ref="G800:G802"/>
    <mergeCell ref="G697:G698"/>
    <mergeCell ref="H717:L717"/>
    <mergeCell ref="G718:G719"/>
    <mergeCell ref="G750:G754"/>
    <mergeCell ref="G727:G731"/>
    <mergeCell ref="G745:G748"/>
    <mergeCell ref="G755:G757"/>
    <mergeCell ref="G765:G766"/>
    <mergeCell ref="H513:H514"/>
    <mergeCell ref="H490:H491"/>
    <mergeCell ref="G536:G537"/>
    <mergeCell ref="H536:H537"/>
    <mergeCell ref="G559:G560"/>
    <mergeCell ref="G561:G562"/>
    <mergeCell ref="G604:G605"/>
    <mergeCell ref="G606:G607"/>
    <mergeCell ref="G573:G575"/>
    <mergeCell ref="G568:G572"/>
    <mergeCell ref="G527:G529"/>
    <mergeCell ref="H581:H582"/>
    <mergeCell ref="H604:H605"/>
    <mergeCell ref="H559:H560"/>
    <mergeCell ref="G350:G351"/>
    <mergeCell ref="G367:G369"/>
    <mergeCell ref="G352:G355"/>
    <mergeCell ref="G63:G65"/>
    <mergeCell ref="G76:G79"/>
    <mergeCell ref="G74:G75"/>
    <mergeCell ref="G58:G62"/>
    <mergeCell ref="G348:G349"/>
    <mergeCell ref="G256:G257"/>
    <mergeCell ref="G329:G332"/>
    <mergeCell ref="G327:G328"/>
    <mergeCell ref="G325:G326"/>
    <mergeCell ref="G97:G98"/>
    <mergeCell ref="K513:K514"/>
    <mergeCell ref="I490:I491"/>
    <mergeCell ref="I513:I514"/>
    <mergeCell ref="K490:K491"/>
    <mergeCell ref="I118:I119"/>
    <mergeCell ref="I72:I73"/>
    <mergeCell ref="L672:L673"/>
    <mergeCell ref="L604:L605"/>
    <mergeCell ref="L650:L651"/>
    <mergeCell ref="K650:K651"/>
    <mergeCell ref="K604:K605"/>
    <mergeCell ref="G173:G177"/>
    <mergeCell ref="G164:G165"/>
    <mergeCell ref="G155:G157"/>
    <mergeCell ref="G145:G148"/>
    <mergeCell ref="G150:G154"/>
    <mergeCell ref="G187:G188"/>
    <mergeCell ref="G178:G180"/>
    <mergeCell ref="H187:H188"/>
    <mergeCell ref="D187:D188"/>
    <mergeCell ref="G189:G190"/>
    <mergeCell ref="G191:G194"/>
    <mergeCell ref="H164:H165"/>
    <mergeCell ref="F164:F165"/>
    <mergeCell ref="E163:G163"/>
    <mergeCell ref="D164:D165"/>
    <mergeCell ref="E164:E165"/>
    <mergeCell ref="D118:D119"/>
    <mergeCell ref="F118:F119"/>
    <mergeCell ref="H118:H119"/>
    <mergeCell ref="E118:E119"/>
    <mergeCell ref="G201:G203"/>
    <mergeCell ref="G196:G200"/>
    <mergeCell ref="H210:H211"/>
    <mergeCell ref="G210:G211"/>
    <mergeCell ref="G212:G213"/>
    <mergeCell ref="E209:G209"/>
    <mergeCell ref="E210:E211"/>
    <mergeCell ref="E186:G186"/>
    <mergeCell ref="E187:E188"/>
    <mergeCell ref="F187:F188"/>
    <mergeCell ref="F348:F349"/>
    <mergeCell ref="E347:G347"/>
    <mergeCell ref="E375:G375"/>
    <mergeCell ref="E348:E349"/>
    <mergeCell ref="G334:G338"/>
    <mergeCell ref="G339:G341"/>
    <mergeCell ref="E324:G324"/>
    <mergeCell ref="F279:F280"/>
    <mergeCell ref="D279:D280"/>
    <mergeCell ref="E301:G301"/>
    <mergeCell ref="E279:E280"/>
    <mergeCell ref="E278:G278"/>
    <mergeCell ref="E302:E303"/>
    <mergeCell ref="F302:F303"/>
    <mergeCell ref="G233:G234"/>
    <mergeCell ref="E233:E234"/>
    <mergeCell ref="G235:G236"/>
    <mergeCell ref="G237:G240"/>
    <mergeCell ref="H256:H257"/>
    <mergeCell ref="G247:G249"/>
    <mergeCell ref="H233:H234"/>
    <mergeCell ref="E255:G255"/>
    <mergeCell ref="E232:G232"/>
    <mergeCell ref="D348:D349"/>
    <mergeCell ref="B347:D347"/>
    <mergeCell ref="B348:B349"/>
    <mergeCell ref="C348:C349"/>
    <mergeCell ref="B325:B326"/>
    <mergeCell ref="B324:D324"/>
    <mergeCell ref="C325:C326"/>
    <mergeCell ref="C302:C303"/>
    <mergeCell ref="B302:B303"/>
    <mergeCell ref="B279:B280"/>
    <mergeCell ref="B278:D278"/>
    <mergeCell ref="D141:D142"/>
    <mergeCell ref="B375:D375"/>
    <mergeCell ref="B301:D301"/>
    <mergeCell ref="C279:C280"/>
    <mergeCell ref="B186:D186"/>
    <mergeCell ref="B209:D209"/>
    <mergeCell ref="D302:D303"/>
    <mergeCell ref="B141:B142"/>
    <mergeCell ref="F256:F257"/>
    <mergeCell ref="B255:D255"/>
    <mergeCell ref="C256:C257"/>
    <mergeCell ref="B256:B257"/>
    <mergeCell ref="D256:D257"/>
    <mergeCell ref="E256:E257"/>
    <mergeCell ref="D210:D211"/>
    <mergeCell ref="C210:C211"/>
    <mergeCell ref="B210:B211"/>
    <mergeCell ref="F210:F211"/>
    <mergeCell ref="B187:B188"/>
    <mergeCell ref="C187:C188"/>
    <mergeCell ref="D233:D234"/>
    <mergeCell ref="B232:D232"/>
    <mergeCell ref="B233:B234"/>
    <mergeCell ref="C233:C234"/>
    <mergeCell ref="F325:F326"/>
    <mergeCell ref="F233:F234"/>
    <mergeCell ref="E325:E326"/>
    <mergeCell ref="D325:D326"/>
    <mergeCell ref="G631:G634"/>
    <mergeCell ref="H627:H628"/>
    <mergeCell ref="G627:G628"/>
    <mergeCell ref="J581:J582"/>
    <mergeCell ref="E604:E605"/>
    <mergeCell ref="J604:J605"/>
    <mergeCell ref="I604:I605"/>
    <mergeCell ref="F604:F605"/>
    <mergeCell ref="G636:G640"/>
    <mergeCell ref="G613:G617"/>
    <mergeCell ref="A602:L602"/>
    <mergeCell ref="C490:C491"/>
    <mergeCell ref="B490:B491"/>
    <mergeCell ref="B604:B605"/>
    <mergeCell ref="C604:C605"/>
    <mergeCell ref="B489:D489"/>
    <mergeCell ref="E489:G489"/>
    <mergeCell ref="E490:E491"/>
    <mergeCell ref="F490:F491"/>
    <mergeCell ref="D490:D491"/>
    <mergeCell ref="J627:J628"/>
    <mergeCell ref="E626:G626"/>
    <mergeCell ref="E627:E628"/>
    <mergeCell ref="D627:D628"/>
    <mergeCell ref="F627:F628"/>
    <mergeCell ref="E649:G649"/>
    <mergeCell ref="B649:D649"/>
    <mergeCell ref="J650:J651"/>
    <mergeCell ref="H650:H651"/>
    <mergeCell ref="F650:F651"/>
    <mergeCell ref="I650:I651"/>
    <mergeCell ref="G650:G651"/>
    <mergeCell ref="E650:E651"/>
    <mergeCell ref="B650:B651"/>
    <mergeCell ref="D672:D673"/>
    <mergeCell ref="E672:E673"/>
    <mergeCell ref="D650:D651"/>
    <mergeCell ref="C650:C651"/>
    <mergeCell ref="F672:F673"/>
    <mergeCell ref="E671:G671"/>
    <mergeCell ref="C672:C673"/>
    <mergeCell ref="B672:B673"/>
    <mergeCell ref="B671:D671"/>
    <mergeCell ref="A466:L466"/>
    <mergeCell ref="E467:G467"/>
    <mergeCell ref="B467:D467"/>
    <mergeCell ref="F468:F469"/>
    <mergeCell ref="B468:B469"/>
    <mergeCell ref="C468:C469"/>
    <mergeCell ref="E468:E469"/>
    <mergeCell ref="D468:D469"/>
    <mergeCell ref="D445:D446"/>
    <mergeCell ref="A443:L443"/>
    <mergeCell ref="C445:C446"/>
    <mergeCell ref="B445:B446"/>
    <mergeCell ref="E445:E446"/>
    <mergeCell ref="F445:F446"/>
    <mergeCell ref="E444:G444"/>
    <mergeCell ref="B444:D444"/>
    <mergeCell ref="E141:E142"/>
    <mergeCell ref="C141:C142"/>
    <mergeCell ref="G127:G131"/>
    <mergeCell ref="G132:G134"/>
    <mergeCell ref="E140:G140"/>
    <mergeCell ref="F141:F142"/>
    <mergeCell ref="G120:G121"/>
    <mergeCell ref="G122:G125"/>
    <mergeCell ref="E117:G117"/>
    <mergeCell ref="C118:C119"/>
    <mergeCell ref="E26:E27"/>
    <mergeCell ref="F26:F27"/>
    <mergeCell ref="G26:G27"/>
    <mergeCell ref="G28:G29"/>
    <mergeCell ref="G12:G16"/>
    <mergeCell ref="G17:G19"/>
    <mergeCell ref="G7:G10"/>
    <mergeCell ref="G5:G6"/>
    <mergeCell ref="H26:H27"/>
    <mergeCell ref="E25:G25"/>
    <mergeCell ref="I26:I27"/>
    <mergeCell ref="D26:D27"/>
    <mergeCell ref="B25:D25"/>
    <mergeCell ref="C26:C27"/>
    <mergeCell ref="B26:B27"/>
    <mergeCell ref="G30:G33"/>
    <mergeCell ref="B3:B4"/>
    <mergeCell ref="C3:C4"/>
    <mergeCell ref="I3:I4"/>
    <mergeCell ref="J3:J4"/>
    <mergeCell ref="G3:G4"/>
    <mergeCell ref="J26:J27"/>
    <mergeCell ref="H71:L71"/>
    <mergeCell ref="A70:L70"/>
    <mergeCell ref="B71:D71"/>
    <mergeCell ref="K72:K73"/>
    <mergeCell ref="J72:J73"/>
    <mergeCell ref="L72:L73"/>
    <mergeCell ref="F72:F73"/>
    <mergeCell ref="E72:E73"/>
    <mergeCell ref="H72:H73"/>
    <mergeCell ref="E71:G71"/>
    <mergeCell ref="D72:D73"/>
    <mergeCell ref="C536:C537"/>
    <mergeCell ref="E536:E537"/>
    <mergeCell ref="J536:J537"/>
    <mergeCell ref="F536:F537"/>
    <mergeCell ref="A534:L534"/>
    <mergeCell ref="C513:C514"/>
    <mergeCell ref="B513:B514"/>
    <mergeCell ref="F513:F514"/>
    <mergeCell ref="B512:D512"/>
    <mergeCell ref="E512:G512"/>
    <mergeCell ref="A511:L511"/>
    <mergeCell ref="A557:L557"/>
    <mergeCell ref="D513:D514"/>
    <mergeCell ref="E513:E514"/>
    <mergeCell ref="A300:L300"/>
    <mergeCell ref="A323:L323"/>
    <mergeCell ref="A231:L231"/>
    <mergeCell ref="A254:L254"/>
    <mergeCell ref="A208:L208"/>
    <mergeCell ref="J348:J349"/>
    <mergeCell ref="I348:I349"/>
    <mergeCell ref="H347:L347"/>
    <mergeCell ref="A346:L346"/>
    <mergeCell ref="L348:L349"/>
    <mergeCell ref="K348:K349"/>
    <mergeCell ref="A277:L277"/>
    <mergeCell ref="E422:E423"/>
    <mergeCell ref="F422:F423"/>
    <mergeCell ref="C422:C423"/>
    <mergeCell ref="B422:B423"/>
    <mergeCell ref="D422:D423"/>
    <mergeCell ref="B421:D421"/>
    <mergeCell ref="E421:G421"/>
    <mergeCell ref="H398:L398"/>
    <mergeCell ref="B398:D398"/>
    <mergeCell ref="E398:G398"/>
    <mergeCell ref="C399:C400"/>
    <mergeCell ref="B399:B400"/>
    <mergeCell ref="D399:D400"/>
    <mergeCell ref="E399:E400"/>
    <mergeCell ref="E376:E377"/>
    <mergeCell ref="F376:F377"/>
    <mergeCell ref="C376:C377"/>
    <mergeCell ref="B376:B377"/>
    <mergeCell ref="A420:L420"/>
    <mergeCell ref="A374:L374"/>
    <mergeCell ref="J376:J377"/>
    <mergeCell ref="A397:L397"/>
    <mergeCell ref="L399:L400"/>
    <mergeCell ref="G376:G377"/>
    <mergeCell ref="D376:D377"/>
    <mergeCell ref="F399:F400"/>
    <mergeCell ref="G95:G96"/>
    <mergeCell ref="F95:F96"/>
    <mergeCell ref="E95:E96"/>
    <mergeCell ref="D95:D96"/>
    <mergeCell ref="H95:H96"/>
    <mergeCell ref="B118:B119"/>
    <mergeCell ref="B117:D117"/>
    <mergeCell ref="B94:D94"/>
    <mergeCell ref="B95:B96"/>
    <mergeCell ref="C95:C96"/>
    <mergeCell ref="E94:G94"/>
    <mergeCell ref="H3:H4"/>
    <mergeCell ref="L3:L4"/>
    <mergeCell ref="K3:K4"/>
    <mergeCell ref="L26:L27"/>
    <mergeCell ref="H25:L25"/>
    <mergeCell ref="K26:K27"/>
    <mergeCell ref="A24:L24"/>
    <mergeCell ref="D3:D4"/>
    <mergeCell ref="E2:G2"/>
    <mergeCell ref="H2:L2"/>
    <mergeCell ref="E3:E4"/>
    <mergeCell ref="A1:L1"/>
    <mergeCell ref="F3:F4"/>
    <mergeCell ref="B2:D2"/>
    <mergeCell ref="C164:C165"/>
    <mergeCell ref="B164:B165"/>
    <mergeCell ref="A185:L185"/>
    <mergeCell ref="H141:H142"/>
    <mergeCell ref="H163:L163"/>
    <mergeCell ref="H140:L140"/>
    <mergeCell ref="B140:D140"/>
    <mergeCell ref="A162:L162"/>
    <mergeCell ref="A139:L139"/>
    <mergeCell ref="B163:D163"/>
    <mergeCell ref="B72:B73"/>
    <mergeCell ref="C72:C73"/>
    <mergeCell ref="A93:L93"/>
    <mergeCell ref="A116:L116"/>
    <mergeCell ref="E49:E50"/>
    <mergeCell ref="D49:D50"/>
    <mergeCell ref="A47:L47"/>
    <mergeCell ref="B49:B50"/>
    <mergeCell ref="C49:C50"/>
    <mergeCell ref="L49:L50"/>
    <mergeCell ref="H48:L48"/>
    <mergeCell ref="E48:G48"/>
    <mergeCell ref="F49:F50"/>
    <mergeCell ref="B48:D48"/>
    <mergeCell ref="L627:L628"/>
    <mergeCell ref="I627:I628"/>
    <mergeCell ref="H649:L649"/>
    <mergeCell ref="H603:L603"/>
    <mergeCell ref="H580:L580"/>
    <mergeCell ref="H558:L558"/>
    <mergeCell ref="H671:L671"/>
    <mergeCell ref="H421:L421"/>
    <mergeCell ref="H422:H423"/>
    <mergeCell ref="H467:L467"/>
    <mergeCell ref="H468:H469"/>
    <mergeCell ref="H512:L512"/>
    <mergeCell ref="H535:L535"/>
    <mergeCell ref="H489:L489"/>
    <mergeCell ref="H375:L375"/>
    <mergeCell ref="H376:H377"/>
    <mergeCell ref="H399:H400"/>
    <mergeCell ref="H444:L444"/>
    <mergeCell ref="H445:H446"/>
    <mergeCell ref="K877:K878"/>
    <mergeCell ref="L877:L878"/>
    <mergeCell ref="J695:J696"/>
    <mergeCell ref="K695:K696"/>
    <mergeCell ref="K627:K628"/>
    <mergeCell ref="H626:L626"/>
    <mergeCell ref="K256:K257"/>
    <mergeCell ref="L256:L257"/>
    <mergeCell ref="H255:L255"/>
    <mergeCell ref="G447:G448"/>
    <mergeCell ref="G449:G452"/>
    <mergeCell ref="G454:G458"/>
    <mergeCell ref="G436:G438"/>
    <mergeCell ref="G445:G446"/>
    <mergeCell ref="L95:L96"/>
    <mergeCell ref="H94:L94"/>
    <mergeCell ref="J118:J119"/>
    <mergeCell ref="K118:K119"/>
    <mergeCell ref="H117:L117"/>
    <mergeCell ref="L118:L119"/>
    <mergeCell ref="J210:J211"/>
    <mergeCell ref="I210:I211"/>
    <mergeCell ref="I256:I257"/>
    <mergeCell ref="J256:J257"/>
    <mergeCell ref="I233:I234"/>
    <mergeCell ref="J233:J234"/>
    <mergeCell ref="K233:K234"/>
    <mergeCell ref="L581:L582"/>
    <mergeCell ref="L513:L514"/>
    <mergeCell ref="L559:L560"/>
    <mergeCell ref="L536:L537"/>
    <mergeCell ref="L490:L491"/>
    <mergeCell ref="L468:L469"/>
    <mergeCell ref="K581:K582"/>
    <mergeCell ref="I559:I560"/>
    <mergeCell ref="K559:K560"/>
    <mergeCell ref="J559:J560"/>
    <mergeCell ref="I581:I582"/>
    <mergeCell ref="K672:K673"/>
    <mergeCell ref="I672:I673"/>
    <mergeCell ref="J672:J673"/>
    <mergeCell ref="K536:K537"/>
    <mergeCell ref="I536:I537"/>
    <mergeCell ref="J490:J491"/>
    <mergeCell ref="J513:J514"/>
    <mergeCell ref="J468:J469"/>
    <mergeCell ref="I468:I469"/>
    <mergeCell ref="K468:K469"/>
    <mergeCell ref="J399:J400"/>
    <mergeCell ref="K399:K400"/>
    <mergeCell ref="K445:K446"/>
    <mergeCell ref="L422:L423"/>
    <mergeCell ref="J422:J423"/>
    <mergeCell ref="K422:K423"/>
    <mergeCell ref="J445:J446"/>
    <mergeCell ref="L445:L446"/>
    <mergeCell ref="I376:I377"/>
    <mergeCell ref="I399:I400"/>
    <mergeCell ref="I422:I423"/>
    <mergeCell ref="I445:I446"/>
    <mergeCell ref="L376:L377"/>
    <mergeCell ref="K376:K377"/>
    <mergeCell ref="G270:G272"/>
    <mergeCell ref="G293:G295"/>
    <mergeCell ref="G279:G280"/>
    <mergeCell ref="G283:G286"/>
    <mergeCell ref="G281:G282"/>
    <mergeCell ref="G288:G292"/>
    <mergeCell ref="G424:G425"/>
    <mergeCell ref="G422:G423"/>
    <mergeCell ref="G265:G269"/>
    <mergeCell ref="G302:G303"/>
    <mergeCell ref="G316:G318"/>
    <mergeCell ref="G311:G315"/>
    <mergeCell ref="G306:G309"/>
    <mergeCell ref="G304:G305"/>
    <mergeCell ref="G401:G402"/>
    <mergeCell ref="G390:G392"/>
    <mergeCell ref="G399:G400"/>
    <mergeCell ref="G385:G389"/>
    <mergeCell ref="G378:G379"/>
    <mergeCell ref="G380:G383"/>
    <mergeCell ref="G413:G415"/>
    <mergeCell ref="G431:G435"/>
    <mergeCell ref="G408:G412"/>
    <mergeCell ref="G403:G406"/>
    <mergeCell ref="G260:G263"/>
    <mergeCell ref="G426:G429"/>
    <mergeCell ref="G357:G366"/>
    <mergeCell ref="H324:L324"/>
    <mergeCell ref="K325:K326"/>
    <mergeCell ref="L325:L326"/>
    <mergeCell ref="J325:J326"/>
    <mergeCell ref="I325:I326"/>
    <mergeCell ref="H325:H326"/>
    <mergeCell ref="H302:H303"/>
    <mergeCell ref="I302:I303"/>
    <mergeCell ref="J302:J303"/>
    <mergeCell ref="K302:K303"/>
    <mergeCell ref="L302:L303"/>
    <mergeCell ref="H301:L301"/>
    <mergeCell ref="H348:H349"/>
    <mergeCell ref="K279:K280"/>
    <mergeCell ref="L279:L280"/>
    <mergeCell ref="J279:J280"/>
    <mergeCell ref="I279:I280"/>
    <mergeCell ref="H278:L278"/>
    <mergeCell ref="H279:H280"/>
    <mergeCell ref="H232:L232"/>
    <mergeCell ref="L233:L234"/>
    <mergeCell ref="K210:K211"/>
    <mergeCell ref="L210:L211"/>
    <mergeCell ref="L141:L142"/>
    <mergeCell ref="K141:K142"/>
    <mergeCell ref="K164:K165"/>
    <mergeCell ref="L164:L165"/>
    <mergeCell ref="I164:I165"/>
    <mergeCell ref="J164:J165"/>
    <mergeCell ref="G166:G167"/>
    <mergeCell ref="G168:G171"/>
    <mergeCell ref="G141:G142"/>
    <mergeCell ref="G143:G144"/>
    <mergeCell ref="H186:L186"/>
    <mergeCell ref="L187:L188"/>
    <mergeCell ref="K187:K188"/>
    <mergeCell ref="J187:J188"/>
    <mergeCell ref="I187:I188"/>
    <mergeCell ref="H209:L209"/>
    <mergeCell ref="I141:I142"/>
    <mergeCell ref="J141:J142"/>
    <mergeCell ref="G513:G514"/>
    <mergeCell ref="G515:G516"/>
    <mergeCell ref="G459:G461"/>
    <mergeCell ref="G470:G471"/>
    <mergeCell ref="G472:G475"/>
    <mergeCell ref="G468:G469"/>
    <mergeCell ref="G504:G506"/>
    <mergeCell ref="G499:G503"/>
    <mergeCell ref="G494:G497"/>
    <mergeCell ref="G482:G484"/>
    <mergeCell ref="G492:G493"/>
    <mergeCell ref="G490:G491"/>
    <mergeCell ref="G522:G526"/>
    <mergeCell ref="G517:G520"/>
    <mergeCell ref="G477:G481"/>
    <mergeCell ref="G72:G73"/>
    <mergeCell ref="G81:G85"/>
    <mergeCell ref="K49:K50"/>
    <mergeCell ref="J49:J50"/>
    <mergeCell ref="J95:J96"/>
    <mergeCell ref="I95:I96"/>
    <mergeCell ref="K95:K96"/>
    <mergeCell ref="G35:G39"/>
    <mergeCell ref="G53:G56"/>
    <mergeCell ref="G40:G42"/>
    <mergeCell ref="G104:G108"/>
    <mergeCell ref="G51:G52"/>
    <mergeCell ref="G86:G88"/>
    <mergeCell ref="I49:I50"/>
    <mergeCell ref="G99:G102"/>
    <mergeCell ref="G109:G111"/>
    <mergeCell ref="G118:G119"/>
    <mergeCell ref="H49:H50"/>
    <mergeCell ref="G49:G50"/>
    <mergeCell ref="G224:G226"/>
    <mergeCell ref="G242:G246"/>
    <mergeCell ref="G219:G223"/>
    <mergeCell ref="G214:G217"/>
    <mergeCell ref="G258:G259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31.71"/>
    <col customWidth="1" min="2" max="2" width="7.71"/>
    <col customWidth="1" min="3" max="3" width="14.0"/>
    <col customWidth="1" min="4" max="4" width="7.43"/>
    <col customWidth="1" min="5" max="5" width="9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8.29"/>
    <col customWidth="1" min="11" max="11" width="7.86"/>
    <col customWidth="1" min="12" max="12" width="19.43"/>
    <col customWidth="1" min="13" max="26" width="10.71"/>
  </cols>
  <sheetData>
    <row r="1" ht="12.75" customHeight="1">
      <c r="A1" s="66" t="s">
        <v>444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2.75" customHeight="1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75" customHeight="1">
      <c r="A3" s="81">
        <f>'Insumos Pre Producción'!N2</f>
        <v>0.01988</v>
      </c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524</v>
      </c>
      <c r="H3" s="82" t="s">
        <v>486</v>
      </c>
      <c r="I3" s="82" t="s">
        <v>487</v>
      </c>
      <c r="J3" s="147" t="s">
        <v>488</v>
      </c>
      <c r="K3" s="85" t="s">
        <v>489</v>
      </c>
      <c r="L3" s="85" t="s">
        <v>490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75" customHeight="1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75" customHeight="1">
      <c r="A5" s="2" t="s">
        <v>422</v>
      </c>
      <c r="B5" s="89">
        <f>0.14*4</f>
        <v>0.56</v>
      </c>
      <c r="C5" s="89">
        <v>1.0</v>
      </c>
      <c r="D5" s="18">
        <f t="shared" ref="D5:D18" si="1">C5*B5</f>
        <v>0.56</v>
      </c>
      <c r="E5" s="18">
        <f>B5*A3</f>
        <v>0.0111328</v>
      </c>
      <c r="F5" s="18">
        <f t="shared" ref="F5:F18" si="2">E5*C5</f>
        <v>0.0111328</v>
      </c>
      <c r="G5" s="140">
        <v>0.0</v>
      </c>
      <c r="H5" s="18">
        <v>1.0</v>
      </c>
      <c r="I5" s="89">
        <f t="shared" ref="I5:I18" si="3">H5*E5</f>
        <v>0.0111328</v>
      </c>
      <c r="J5" s="116">
        <f>'Insumos Buffet'!D40</f>
        <v>3890</v>
      </c>
      <c r="K5" s="3">
        <f t="shared" ref="K5:K18" si="4">J5*I5</f>
        <v>43.306592</v>
      </c>
      <c r="L5" s="3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75" customHeight="1">
      <c r="A6" s="2" t="s">
        <v>447</v>
      </c>
      <c r="B6" s="89">
        <f>0.09*4</f>
        <v>0.36</v>
      </c>
      <c r="C6" s="89">
        <v>1.0</v>
      </c>
      <c r="D6" s="18">
        <f t="shared" si="1"/>
        <v>0.36</v>
      </c>
      <c r="E6" s="18">
        <f>B6*A3</f>
        <v>0.0071568</v>
      </c>
      <c r="F6" s="18">
        <f t="shared" si="2"/>
        <v>0.0071568</v>
      </c>
      <c r="G6" s="87"/>
      <c r="H6" s="18">
        <v>1.0</v>
      </c>
      <c r="I6" s="89">
        <f t="shared" si="3"/>
        <v>0.0071568</v>
      </c>
      <c r="J6" s="116">
        <f>'Insumos Buffet'!D52</f>
        <v>10000</v>
      </c>
      <c r="K6" s="3">
        <f t="shared" si="4"/>
        <v>71.568</v>
      </c>
      <c r="L6" s="3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>
      <c r="A7" s="2" t="s">
        <v>47</v>
      </c>
      <c r="B7" s="18">
        <f>0.02*4</f>
        <v>0.08</v>
      </c>
      <c r="C7" s="18">
        <v>1.0</v>
      </c>
      <c r="D7" s="18">
        <f t="shared" si="1"/>
        <v>0.08</v>
      </c>
      <c r="E7" s="18">
        <f>B7*A3</f>
        <v>0.0015904</v>
      </c>
      <c r="F7" s="18">
        <f t="shared" si="2"/>
        <v>0.0015904</v>
      </c>
      <c r="G7" s="148" t="s">
        <v>527</v>
      </c>
      <c r="H7" s="18">
        <v>1.0</v>
      </c>
      <c r="I7" s="89">
        <f t="shared" si="3"/>
        <v>0.0015904</v>
      </c>
      <c r="J7" s="116">
        <f>'Insumos Buffet'!D2</f>
        <v>6820</v>
      </c>
      <c r="K7" s="3">
        <f t="shared" si="4"/>
        <v>10.846528</v>
      </c>
      <c r="L7" s="3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75" customHeight="1">
      <c r="A8" s="2"/>
      <c r="B8" s="18"/>
      <c r="C8" s="18"/>
      <c r="D8" s="18">
        <f t="shared" si="1"/>
        <v>0</v>
      </c>
      <c r="E8" s="18">
        <f>B8*A3</f>
        <v>0</v>
      </c>
      <c r="F8" s="18">
        <f t="shared" si="2"/>
        <v>0</v>
      </c>
      <c r="G8" s="142"/>
      <c r="H8" s="18"/>
      <c r="I8" s="89">
        <f t="shared" si="3"/>
        <v>0</v>
      </c>
      <c r="J8" s="116"/>
      <c r="K8" s="3">
        <f t="shared" si="4"/>
        <v>0</v>
      </c>
      <c r="L8" s="3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75" customHeight="1">
      <c r="A9" s="2"/>
      <c r="B9" s="18"/>
      <c r="C9" s="18"/>
      <c r="D9" s="18">
        <f t="shared" si="1"/>
        <v>0</v>
      </c>
      <c r="E9" s="18">
        <f>B9*A3</f>
        <v>0</v>
      </c>
      <c r="F9" s="18">
        <f t="shared" si="2"/>
        <v>0</v>
      </c>
      <c r="G9" s="142"/>
      <c r="H9" s="18"/>
      <c r="I9" s="89">
        <f t="shared" si="3"/>
        <v>0</v>
      </c>
      <c r="J9" s="116"/>
      <c r="K9" s="3">
        <f t="shared" si="4"/>
        <v>0</v>
      </c>
      <c r="L9" s="3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75" customHeight="1">
      <c r="A10" s="2"/>
      <c r="B10" s="18"/>
      <c r="C10" s="18"/>
      <c r="D10" s="18">
        <f t="shared" si="1"/>
        <v>0</v>
      </c>
      <c r="E10" s="18">
        <f>B10*A3</f>
        <v>0</v>
      </c>
      <c r="F10" s="18">
        <f t="shared" si="2"/>
        <v>0</v>
      </c>
      <c r="G10" s="87"/>
      <c r="H10" s="18"/>
      <c r="I10" s="89">
        <f t="shared" si="3"/>
        <v>0</v>
      </c>
      <c r="J10" s="116"/>
      <c r="K10" s="3">
        <f t="shared" si="4"/>
        <v>0</v>
      </c>
      <c r="L10" s="3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75" customHeight="1">
      <c r="A11" s="2"/>
      <c r="B11" s="18"/>
      <c r="C11" s="18"/>
      <c r="D11" s="18">
        <f t="shared" si="1"/>
        <v>0</v>
      </c>
      <c r="E11" s="18">
        <f>B11*A3</f>
        <v>0</v>
      </c>
      <c r="F11" s="18">
        <f t="shared" si="2"/>
        <v>0</v>
      </c>
      <c r="G11" s="59"/>
      <c r="H11" s="18"/>
      <c r="I11" s="89">
        <f t="shared" si="3"/>
        <v>0</v>
      </c>
      <c r="J11" s="116"/>
      <c r="K11" s="3">
        <f t="shared" si="4"/>
        <v>0</v>
      </c>
      <c r="L11" s="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75" customHeight="1">
      <c r="A12" s="2"/>
      <c r="B12" s="89"/>
      <c r="C12" s="89"/>
      <c r="D12" s="18">
        <f t="shared" si="1"/>
        <v>0</v>
      </c>
      <c r="E12" s="18">
        <f>B12*A3</f>
        <v>0</v>
      </c>
      <c r="F12" s="18">
        <f t="shared" si="2"/>
        <v>0</v>
      </c>
      <c r="G12" s="148" t="s">
        <v>528</v>
      </c>
      <c r="H12" s="18"/>
      <c r="I12" s="89">
        <f t="shared" si="3"/>
        <v>0</v>
      </c>
      <c r="J12" s="116"/>
      <c r="K12" s="3">
        <f t="shared" si="4"/>
        <v>0</v>
      </c>
      <c r="L12" s="3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75" customHeight="1">
      <c r="A13" s="2"/>
      <c r="B13" s="89"/>
      <c r="C13" s="89"/>
      <c r="D13" s="18">
        <f t="shared" si="1"/>
        <v>0</v>
      </c>
      <c r="E13" s="18">
        <f>B13*A3</f>
        <v>0</v>
      </c>
      <c r="F13" s="18">
        <f t="shared" si="2"/>
        <v>0</v>
      </c>
      <c r="G13" s="142"/>
      <c r="H13" s="18"/>
      <c r="I13" s="89">
        <f t="shared" si="3"/>
        <v>0</v>
      </c>
      <c r="J13" s="116"/>
      <c r="K13" s="3">
        <f t="shared" si="4"/>
        <v>0</v>
      </c>
      <c r="L13" s="3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75" customHeight="1">
      <c r="A14" s="1"/>
      <c r="B14" s="89"/>
      <c r="C14" s="89"/>
      <c r="D14" s="18">
        <f t="shared" si="1"/>
        <v>0</v>
      </c>
      <c r="E14" s="18">
        <f>B14*A3</f>
        <v>0</v>
      </c>
      <c r="F14" s="18">
        <f t="shared" si="2"/>
        <v>0</v>
      </c>
      <c r="G14" s="142"/>
      <c r="H14" s="18"/>
      <c r="I14" s="89">
        <f t="shared" si="3"/>
        <v>0</v>
      </c>
      <c r="J14" s="116"/>
      <c r="K14" s="3">
        <f t="shared" si="4"/>
        <v>0</v>
      </c>
      <c r="L14" s="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75" customHeight="1">
      <c r="A15" s="1"/>
      <c r="B15" s="89"/>
      <c r="C15" s="89"/>
      <c r="D15" s="18">
        <f t="shared" si="1"/>
        <v>0</v>
      </c>
      <c r="E15" s="18">
        <f>B15*A3</f>
        <v>0</v>
      </c>
      <c r="F15" s="18">
        <f t="shared" si="2"/>
        <v>0</v>
      </c>
      <c r="G15" s="142"/>
      <c r="H15" s="18"/>
      <c r="I15" s="89">
        <f t="shared" si="3"/>
        <v>0</v>
      </c>
      <c r="J15" s="116"/>
      <c r="K15" s="3">
        <f t="shared" si="4"/>
        <v>0</v>
      </c>
      <c r="L15" s="3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75" customHeight="1">
      <c r="A16" s="31"/>
      <c r="B16" s="89"/>
      <c r="C16" s="89"/>
      <c r="D16" s="95">
        <f t="shared" si="1"/>
        <v>0</v>
      </c>
      <c r="E16" s="95">
        <f>B16*A3</f>
        <v>0</v>
      </c>
      <c r="F16" s="18">
        <f t="shared" si="2"/>
        <v>0</v>
      </c>
      <c r="G16" s="87"/>
      <c r="H16" s="18"/>
      <c r="I16" s="89">
        <f t="shared" si="3"/>
        <v>0</v>
      </c>
      <c r="J16" s="118"/>
      <c r="K16" s="3">
        <f t="shared" si="4"/>
        <v>0</v>
      </c>
      <c r="L16" s="3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75" customHeight="1">
      <c r="A17" s="31"/>
      <c r="B17" s="89"/>
      <c r="C17" s="89"/>
      <c r="D17" s="18">
        <f t="shared" si="1"/>
        <v>0</v>
      </c>
      <c r="E17" s="18">
        <f>B17*A3</f>
        <v>0</v>
      </c>
      <c r="F17" s="18">
        <f t="shared" si="2"/>
        <v>0</v>
      </c>
      <c r="G17" s="143">
        <f>F19/A3</f>
        <v>1</v>
      </c>
      <c r="H17" s="18"/>
      <c r="I17" s="89">
        <f t="shared" si="3"/>
        <v>0</v>
      </c>
      <c r="J17" s="3"/>
      <c r="K17" s="3">
        <f t="shared" si="4"/>
        <v>0</v>
      </c>
      <c r="L17" s="3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75" customHeight="1">
      <c r="A18" s="31"/>
      <c r="B18" s="89"/>
      <c r="C18" s="89"/>
      <c r="D18" s="18">
        <f t="shared" si="1"/>
        <v>0</v>
      </c>
      <c r="E18" s="18">
        <f>B18*A3</f>
        <v>0</v>
      </c>
      <c r="F18" s="18">
        <f t="shared" si="2"/>
        <v>0</v>
      </c>
      <c r="G18" s="142"/>
      <c r="H18" s="18"/>
      <c r="I18" s="89">
        <f t="shared" si="3"/>
        <v>0</v>
      </c>
      <c r="J18" s="3"/>
      <c r="K18" s="3">
        <f t="shared" si="4"/>
        <v>0</v>
      </c>
      <c r="L18" s="3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75" customHeight="1">
      <c r="A19" s="4" t="s">
        <v>495</v>
      </c>
      <c r="B19" s="97">
        <f>SUM(B5:B18)</f>
        <v>1</v>
      </c>
      <c r="C19" s="96"/>
      <c r="D19" s="97">
        <f t="shared" ref="D19:F19" si="5">SUM(D5:D18)</f>
        <v>1</v>
      </c>
      <c r="E19" s="97">
        <f t="shared" si="5"/>
        <v>0.01988</v>
      </c>
      <c r="F19" s="97">
        <f t="shared" si="5"/>
        <v>0.01988</v>
      </c>
      <c r="G19" s="87"/>
      <c r="H19" s="96"/>
      <c r="I19" s="97">
        <f t="shared" ref="I19:L19" si="6">SUM(I5:I18)</f>
        <v>0.01988</v>
      </c>
      <c r="J19" s="98">
        <f t="shared" si="6"/>
        <v>20710</v>
      </c>
      <c r="K19" s="98">
        <f t="shared" si="6"/>
        <v>125.72112</v>
      </c>
      <c r="L19" s="98">
        <f t="shared" si="6"/>
        <v>0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75" customHeight="1">
      <c r="A20" s="8"/>
      <c r="B20" s="184"/>
      <c r="C20" s="100"/>
      <c r="D20" s="100"/>
      <c r="E20" s="100"/>
      <c r="F20" s="100"/>
      <c r="G20" s="100"/>
      <c r="H20" s="100"/>
      <c r="I20" s="101" t="s">
        <v>496</v>
      </c>
      <c r="J20" s="100"/>
      <c r="K20" s="100"/>
      <c r="L20" s="101" t="s">
        <v>497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75" customHeight="1">
      <c r="A21" s="8"/>
      <c r="B21" s="184"/>
      <c r="C21" s="100"/>
      <c r="D21" s="100"/>
      <c r="E21" s="100"/>
      <c r="F21" s="100"/>
      <c r="G21" s="100"/>
      <c r="H21" s="100"/>
      <c r="I21" s="104">
        <f>G17*A3</f>
        <v>0.01988</v>
      </c>
      <c r="J21" s="100"/>
      <c r="K21" s="100"/>
      <c r="L21" s="104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75" customHeight="1">
      <c r="A22" s="8"/>
      <c r="B22" s="184"/>
      <c r="C22" s="100"/>
      <c r="D22" s="100"/>
      <c r="E22" s="100"/>
      <c r="F22" s="100"/>
      <c r="G22" s="100"/>
      <c r="H22" s="100"/>
      <c r="I22" s="107"/>
      <c r="J22" s="100"/>
      <c r="K22" s="100"/>
      <c r="L22" s="107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75" customHeight="1">
      <c r="A23" s="8"/>
      <c r="B23" s="34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75" customHeight="1">
      <c r="A24" s="66" t="s">
        <v>698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75" customHeight="1">
      <c r="A26" s="177">
        <v>1.0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47" t="s">
        <v>488</v>
      </c>
      <c r="K26" s="85" t="s">
        <v>489</v>
      </c>
      <c r="L26" s="85" t="s">
        <v>490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75" customHeight="1">
      <c r="A28" s="2" t="s">
        <v>428</v>
      </c>
      <c r="B28" s="89">
        <f>0.25*4</f>
        <v>1</v>
      </c>
      <c r="C28" s="89">
        <v>0.8</v>
      </c>
      <c r="D28" s="18">
        <f t="shared" ref="D28:D41" si="7">C28*B28</f>
        <v>0.8</v>
      </c>
      <c r="E28" s="18">
        <f>B28*A26</f>
        <v>1</v>
      </c>
      <c r="F28" s="18">
        <f t="shared" ref="F28:F41" si="8">E28*C28</f>
        <v>0.8</v>
      </c>
      <c r="G28" s="140">
        <v>0.0</v>
      </c>
      <c r="H28" s="18">
        <v>1.0</v>
      </c>
      <c r="I28" s="89">
        <f t="shared" ref="I28:I41" si="9">H28*E28</f>
        <v>1</v>
      </c>
      <c r="J28" s="116">
        <f>'Insumos Buffet'!D45</f>
        <v>2600</v>
      </c>
      <c r="K28" s="3">
        <f t="shared" ref="K28:K41" si="10">J28*I28</f>
        <v>2600</v>
      </c>
      <c r="L28" s="3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75" customHeight="1">
      <c r="A29" s="2" t="s">
        <v>345</v>
      </c>
      <c r="B29" s="89">
        <f>0.02*4</f>
        <v>0.08</v>
      </c>
      <c r="C29" s="89">
        <v>0.9</v>
      </c>
      <c r="D29" s="18">
        <f t="shared" si="7"/>
        <v>0.072</v>
      </c>
      <c r="E29" s="18">
        <f>B29*A26</f>
        <v>0.08</v>
      </c>
      <c r="F29" s="18">
        <f t="shared" si="8"/>
        <v>0.072</v>
      </c>
      <c r="G29" s="87"/>
      <c r="H29" s="18">
        <v>1.175</v>
      </c>
      <c r="I29" s="89">
        <f t="shared" si="9"/>
        <v>0.094</v>
      </c>
      <c r="J29" s="116">
        <f>'Insumos Buffet'!D21</f>
        <v>2990</v>
      </c>
      <c r="K29" s="3">
        <f t="shared" si="10"/>
        <v>281.06</v>
      </c>
      <c r="L29" s="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75" customHeight="1">
      <c r="A30" s="2" t="s">
        <v>427</v>
      </c>
      <c r="B30" s="18">
        <f>0.0001*4</f>
        <v>0.0004</v>
      </c>
      <c r="C30" s="18">
        <v>1.0</v>
      </c>
      <c r="D30" s="18">
        <f t="shared" si="7"/>
        <v>0.0004</v>
      </c>
      <c r="E30" s="18">
        <f>B30*A26</f>
        <v>0.0004</v>
      </c>
      <c r="F30" s="18">
        <f t="shared" si="8"/>
        <v>0.0004</v>
      </c>
      <c r="G30" s="148" t="s">
        <v>527</v>
      </c>
      <c r="H30" s="18">
        <v>1.0</v>
      </c>
      <c r="I30" s="89">
        <f t="shared" si="9"/>
        <v>0.0004</v>
      </c>
      <c r="J30" s="116">
        <f>'Insumos Buffet'!D44</f>
        <v>50000</v>
      </c>
      <c r="K30" s="3">
        <f t="shared" si="10"/>
        <v>20</v>
      </c>
      <c r="L30" s="3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75" customHeight="1">
      <c r="A31" s="2" t="s">
        <v>521</v>
      </c>
      <c r="B31" s="18">
        <f>0.0003*4</f>
        <v>0.0012</v>
      </c>
      <c r="C31" s="18">
        <v>1.0</v>
      </c>
      <c r="D31" s="18">
        <f t="shared" si="7"/>
        <v>0.0012</v>
      </c>
      <c r="E31" s="18">
        <f>B31*A26</f>
        <v>0.0012</v>
      </c>
      <c r="F31" s="18">
        <f t="shared" si="8"/>
        <v>0.0012</v>
      </c>
      <c r="G31" s="142"/>
      <c r="H31" s="18">
        <v>1.0</v>
      </c>
      <c r="I31" s="89">
        <f t="shared" si="9"/>
        <v>0.0012</v>
      </c>
      <c r="J31" s="116">
        <f>'Insumos Buffet'!D91</f>
        <v>90410</v>
      </c>
      <c r="K31" s="3">
        <f t="shared" si="10"/>
        <v>108.492</v>
      </c>
      <c r="L31" s="3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75" customHeight="1">
      <c r="A32" s="2" t="s">
        <v>444</v>
      </c>
      <c r="B32" s="18">
        <f>0.025*4</f>
        <v>0.1</v>
      </c>
      <c r="C32" s="18">
        <v>1.0</v>
      </c>
      <c r="D32" s="18">
        <f t="shared" si="7"/>
        <v>0.1</v>
      </c>
      <c r="E32" s="18">
        <f>B32*A26</f>
        <v>0.1</v>
      </c>
      <c r="F32" s="18">
        <f t="shared" si="8"/>
        <v>0.1</v>
      </c>
      <c r="G32" s="142"/>
      <c r="H32" s="18">
        <v>1.0</v>
      </c>
      <c r="I32" s="89">
        <f t="shared" si="9"/>
        <v>0.1</v>
      </c>
      <c r="J32" s="116">
        <f>K19</f>
        <v>125.72112</v>
      </c>
      <c r="K32" s="3">
        <f t="shared" si="10"/>
        <v>12.572112</v>
      </c>
      <c r="L32" s="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75" customHeight="1">
      <c r="A33" s="2" t="s">
        <v>505</v>
      </c>
      <c r="B33" s="18">
        <f>0.002*4</f>
        <v>0.008</v>
      </c>
      <c r="C33" s="18">
        <v>1.0</v>
      </c>
      <c r="D33" s="18">
        <f t="shared" si="7"/>
        <v>0.008</v>
      </c>
      <c r="E33" s="18">
        <f>B33*A26</f>
        <v>0.008</v>
      </c>
      <c r="F33" s="18">
        <f t="shared" si="8"/>
        <v>0.008</v>
      </c>
      <c r="G33" s="87"/>
      <c r="H33" s="18">
        <v>1.0</v>
      </c>
      <c r="I33" s="89">
        <f t="shared" si="9"/>
        <v>0.008</v>
      </c>
      <c r="J33" s="116">
        <f>'Insumos Buffet'!D82</f>
        <v>3200</v>
      </c>
      <c r="K33" s="3">
        <f t="shared" si="10"/>
        <v>25.6</v>
      </c>
      <c r="L33" s="3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75" customHeight="1">
      <c r="A34" s="169" t="s">
        <v>494</v>
      </c>
      <c r="B34" s="18">
        <f t="shared" ref="B34:B35" si="11">0.0001*4</f>
        <v>0.0004</v>
      </c>
      <c r="C34" s="18">
        <v>1.0</v>
      </c>
      <c r="D34" s="18">
        <f t="shared" si="7"/>
        <v>0.0004</v>
      </c>
      <c r="E34" s="18">
        <f>B34*A26</f>
        <v>0.0004</v>
      </c>
      <c r="F34" s="18">
        <f t="shared" si="8"/>
        <v>0.0004</v>
      </c>
      <c r="G34" s="59"/>
      <c r="H34" s="18">
        <v>1.0</v>
      </c>
      <c r="I34" s="89">
        <f t="shared" si="9"/>
        <v>0.0004</v>
      </c>
      <c r="J34" s="116">
        <f>'Insumos Buffet'!D70</f>
        <v>145000</v>
      </c>
      <c r="K34" s="3">
        <f t="shared" si="10"/>
        <v>58</v>
      </c>
      <c r="L34" s="3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75" customHeight="1">
      <c r="A35" s="2" t="s">
        <v>448</v>
      </c>
      <c r="B35" s="89">
        <f t="shared" si="11"/>
        <v>0.0004</v>
      </c>
      <c r="C35" s="89">
        <v>1.0</v>
      </c>
      <c r="D35" s="18">
        <f t="shared" si="7"/>
        <v>0.0004</v>
      </c>
      <c r="E35" s="18">
        <f>B35*A26</f>
        <v>0.0004</v>
      </c>
      <c r="F35" s="18">
        <f t="shared" si="8"/>
        <v>0.0004</v>
      </c>
      <c r="G35" s="148" t="s">
        <v>528</v>
      </c>
      <c r="H35" s="18">
        <v>1.0</v>
      </c>
      <c r="I35" s="89">
        <f t="shared" si="9"/>
        <v>0.0004</v>
      </c>
      <c r="J35" s="116">
        <f>'Insumos Buffet'!D57</f>
        <v>190000</v>
      </c>
      <c r="K35" s="3">
        <f t="shared" si="10"/>
        <v>76</v>
      </c>
      <c r="L35" s="3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75" customHeight="1">
      <c r="A36" s="2" t="s">
        <v>447</v>
      </c>
      <c r="B36" s="89">
        <f>0.01*4</f>
        <v>0.04</v>
      </c>
      <c r="C36" s="89">
        <v>1.0</v>
      </c>
      <c r="D36" s="18">
        <f t="shared" si="7"/>
        <v>0.04</v>
      </c>
      <c r="E36" s="18">
        <f>B36*A26</f>
        <v>0.04</v>
      </c>
      <c r="F36" s="18">
        <f t="shared" si="8"/>
        <v>0.04</v>
      </c>
      <c r="G36" s="142"/>
      <c r="H36" s="18">
        <v>1.0</v>
      </c>
      <c r="I36" s="89">
        <f t="shared" si="9"/>
        <v>0.04</v>
      </c>
      <c r="J36" s="116">
        <f>'Insumos Buffet'!D52</f>
        <v>10000</v>
      </c>
      <c r="K36" s="3">
        <f t="shared" si="10"/>
        <v>400</v>
      </c>
      <c r="L36" s="3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75" customHeight="1">
      <c r="A37" s="31" t="s">
        <v>465</v>
      </c>
      <c r="B37" s="89">
        <f>0.0001*4</f>
        <v>0.0004</v>
      </c>
      <c r="C37" s="89">
        <v>1.0</v>
      </c>
      <c r="D37" s="18">
        <f t="shared" si="7"/>
        <v>0.0004</v>
      </c>
      <c r="E37" s="18">
        <f>B37*A26</f>
        <v>0.0004</v>
      </c>
      <c r="F37" s="18">
        <f t="shared" si="8"/>
        <v>0.0004</v>
      </c>
      <c r="G37" s="142"/>
      <c r="H37" s="18">
        <v>1.0</v>
      </c>
      <c r="I37" s="89">
        <f t="shared" si="9"/>
        <v>0.0004</v>
      </c>
      <c r="J37" s="116">
        <f>'Insumos Buffet'!D144</f>
        <v>146666.6667</v>
      </c>
      <c r="K37" s="3">
        <f t="shared" si="10"/>
        <v>58.66666667</v>
      </c>
      <c r="L37" s="3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/>
      <c r="I38" s="89">
        <f t="shared" si="9"/>
        <v>0</v>
      </c>
      <c r="J38" s="116"/>
      <c r="K38" s="3">
        <f t="shared" si="10"/>
        <v>0</v>
      </c>
      <c r="L38" s="3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75" customHeight="1">
      <c r="A39" s="31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/>
      <c r="I39" s="89">
        <f t="shared" si="9"/>
        <v>0</v>
      </c>
      <c r="J39" s="118"/>
      <c r="K39" s="3">
        <f t="shared" si="10"/>
        <v>0</v>
      </c>
      <c r="L39" s="3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43">
        <f>F42/A26</f>
        <v>1.0228</v>
      </c>
      <c r="H40" s="18"/>
      <c r="I40" s="89">
        <f t="shared" si="9"/>
        <v>0</v>
      </c>
      <c r="J40" s="3"/>
      <c r="K40" s="3">
        <f t="shared" si="10"/>
        <v>0</v>
      </c>
      <c r="L40" s="3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3">
        <f t="shared" si="10"/>
        <v>0</v>
      </c>
      <c r="L41" s="3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75" customHeight="1">
      <c r="A42" s="4" t="s">
        <v>495</v>
      </c>
      <c r="B42" s="97">
        <f>SUM(B28:B41)</f>
        <v>1.2308</v>
      </c>
      <c r="C42" s="96"/>
      <c r="D42" s="97">
        <f t="shared" ref="D42:F42" si="12">SUM(D28:D41)</f>
        <v>1.0228</v>
      </c>
      <c r="E42" s="97">
        <f t="shared" si="12"/>
        <v>1.2308</v>
      </c>
      <c r="F42" s="97">
        <f t="shared" si="12"/>
        <v>1.0228</v>
      </c>
      <c r="G42" s="87"/>
      <c r="H42" s="96"/>
      <c r="I42" s="97">
        <f t="shared" ref="I42:L42" si="13">SUM(I28:I41)</f>
        <v>1.2448</v>
      </c>
      <c r="J42" s="98">
        <f t="shared" si="13"/>
        <v>640992.3878</v>
      </c>
      <c r="K42" s="98">
        <f t="shared" si="13"/>
        <v>3640.390779</v>
      </c>
      <c r="L42" s="98">
        <f t="shared" si="13"/>
        <v>0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75" customHeight="1">
      <c r="A43" s="8"/>
      <c r="B43" s="184"/>
      <c r="C43" s="100"/>
      <c r="D43" s="100"/>
      <c r="E43" s="100"/>
      <c r="F43" s="100"/>
      <c r="G43" s="100"/>
      <c r="H43" s="100"/>
      <c r="I43" s="101" t="s">
        <v>496</v>
      </c>
      <c r="J43" s="100"/>
      <c r="K43" s="100"/>
      <c r="L43" s="101" t="s">
        <v>497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75" customHeight="1">
      <c r="A44" s="8"/>
      <c r="B44" s="184"/>
      <c r="C44" s="100"/>
      <c r="D44" s="100"/>
      <c r="E44" s="100"/>
      <c r="F44" s="100"/>
      <c r="G44" s="100"/>
      <c r="H44" s="100"/>
      <c r="I44" s="104">
        <f>G40*A26</f>
        <v>1.0228</v>
      </c>
      <c r="J44" s="100"/>
      <c r="K44" s="100"/>
      <c r="L44" s="104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75" customHeight="1">
      <c r="A45" s="8"/>
      <c r="B45" s="34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75" customHeight="1">
      <c r="A46" s="8"/>
      <c r="B46" s="34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75" customHeight="1">
      <c r="A47" s="66" t="s">
        <v>439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75" customHeight="1">
      <c r="A49" s="81">
        <f>'Insumos Pre Producción'!I2</f>
        <v>6.3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75" customHeight="1">
      <c r="A51" s="2" t="s">
        <v>47</v>
      </c>
      <c r="B51" s="89">
        <f>0.01*4</f>
        <v>0.04</v>
      </c>
      <c r="C51" s="89">
        <v>1.0</v>
      </c>
      <c r="D51" s="18">
        <f t="shared" ref="D51:D64" si="14">C51*B51</f>
        <v>0.04</v>
      </c>
      <c r="E51" s="18">
        <f>B51*A49</f>
        <v>0.252</v>
      </c>
      <c r="F51" s="18">
        <f t="shared" ref="F51:F64" si="15">E51*C51</f>
        <v>0.252</v>
      </c>
      <c r="G51" s="140">
        <v>0.0</v>
      </c>
      <c r="H51" s="18">
        <v>1.0</v>
      </c>
      <c r="I51" s="89">
        <f t="shared" ref="I51:I64" si="16">H51*E51</f>
        <v>0.252</v>
      </c>
      <c r="J51" s="116">
        <f>'Insumos Buffet'!D2</f>
        <v>6820</v>
      </c>
      <c r="K51" s="3">
        <f t="shared" ref="K51:K64" si="17">J51*I51</f>
        <v>1718.64</v>
      </c>
      <c r="L51" s="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75" customHeight="1">
      <c r="A52" s="2" t="s">
        <v>147</v>
      </c>
      <c r="B52" s="89">
        <f>0.0003*4</f>
        <v>0.0012</v>
      </c>
      <c r="C52" s="89">
        <v>1.0</v>
      </c>
      <c r="D52" s="18">
        <f t="shared" si="14"/>
        <v>0.0012</v>
      </c>
      <c r="E52" s="18">
        <f>B52*A49</f>
        <v>0.00756</v>
      </c>
      <c r="F52" s="18">
        <f t="shared" si="15"/>
        <v>0.00756</v>
      </c>
      <c r="G52" s="87"/>
      <c r="H52" s="18">
        <v>1.0</v>
      </c>
      <c r="I52" s="89">
        <f t="shared" si="16"/>
        <v>0.00756</v>
      </c>
      <c r="J52" s="116">
        <f>'Insumos Buffet'!D6</f>
        <v>16490</v>
      </c>
      <c r="K52" s="3">
        <f t="shared" si="17"/>
        <v>124.6644</v>
      </c>
      <c r="L52" s="3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75" customHeight="1">
      <c r="A53" s="2" t="s">
        <v>458</v>
      </c>
      <c r="B53" s="18">
        <f>0.11*4</f>
        <v>0.44</v>
      </c>
      <c r="C53" s="18">
        <v>1.0</v>
      </c>
      <c r="D53" s="18">
        <f t="shared" si="14"/>
        <v>0.44</v>
      </c>
      <c r="E53" s="18">
        <f>B53*A49</f>
        <v>2.772</v>
      </c>
      <c r="F53" s="18">
        <f t="shared" si="15"/>
        <v>2.772</v>
      </c>
      <c r="G53" s="148" t="s">
        <v>527</v>
      </c>
      <c r="H53" s="18">
        <v>1.125</v>
      </c>
      <c r="I53" s="89">
        <f t="shared" si="16"/>
        <v>3.1185</v>
      </c>
      <c r="J53" s="116">
        <f>'Insumos Buffet'!D90</f>
        <v>4190</v>
      </c>
      <c r="K53" s="3">
        <f t="shared" si="17"/>
        <v>13066.515</v>
      </c>
      <c r="L53" s="3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75" customHeight="1">
      <c r="A54" s="2" t="s">
        <v>462</v>
      </c>
      <c r="B54" s="18">
        <f>0.025*4</f>
        <v>0.1</v>
      </c>
      <c r="C54" s="18">
        <v>1.0</v>
      </c>
      <c r="D54" s="18">
        <f t="shared" si="14"/>
        <v>0.1</v>
      </c>
      <c r="E54" s="18">
        <f>B54*A49</f>
        <v>0.63</v>
      </c>
      <c r="F54" s="18">
        <f t="shared" si="15"/>
        <v>0.63</v>
      </c>
      <c r="G54" s="142"/>
      <c r="H54" s="18">
        <v>1.0</v>
      </c>
      <c r="I54" s="89">
        <f t="shared" si="16"/>
        <v>0.63</v>
      </c>
      <c r="J54" s="116">
        <f>'Insumos Buffet'!D158</f>
        <v>10000</v>
      </c>
      <c r="K54" s="3">
        <f t="shared" si="17"/>
        <v>6300</v>
      </c>
      <c r="L54" s="3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75" customHeight="1">
      <c r="A55" s="2" t="s">
        <v>616</v>
      </c>
      <c r="B55" s="18">
        <f>0.125*4</f>
        <v>0.5</v>
      </c>
      <c r="C55" s="18">
        <v>1.0</v>
      </c>
      <c r="D55" s="18">
        <f t="shared" si="14"/>
        <v>0.5</v>
      </c>
      <c r="E55" s="18">
        <f>B55*A49</f>
        <v>3.15</v>
      </c>
      <c r="F55" s="18">
        <f t="shared" si="15"/>
        <v>3.15</v>
      </c>
      <c r="G55" s="142"/>
      <c r="H55" s="18">
        <v>1.0</v>
      </c>
      <c r="I55" s="89">
        <f t="shared" si="16"/>
        <v>3.15</v>
      </c>
      <c r="J55" s="116"/>
      <c r="K55" s="3">
        <f t="shared" si="17"/>
        <v>0</v>
      </c>
      <c r="L55" s="3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75" customHeight="1">
      <c r="A56" s="2" t="s">
        <v>427</v>
      </c>
      <c r="B56" s="18">
        <f>0.0001*4</f>
        <v>0.0004</v>
      </c>
      <c r="C56" s="18">
        <v>1.0</v>
      </c>
      <c r="D56" s="18">
        <f t="shared" si="14"/>
        <v>0.0004</v>
      </c>
      <c r="E56" s="18">
        <f>B56*A49</f>
        <v>0.00252</v>
      </c>
      <c r="F56" s="18">
        <f t="shared" si="15"/>
        <v>0.00252</v>
      </c>
      <c r="G56" s="87"/>
      <c r="H56" s="18">
        <v>1.0</v>
      </c>
      <c r="I56" s="89">
        <f t="shared" si="16"/>
        <v>0.00252</v>
      </c>
      <c r="J56" s="116">
        <f>'Insumos Buffet'!D44</f>
        <v>50000</v>
      </c>
      <c r="K56" s="3">
        <f t="shared" si="17"/>
        <v>126</v>
      </c>
      <c r="L56" s="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75" customHeight="1">
      <c r="A57" s="2" t="s">
        <v>505</v>
      </c>
      <c r="B57" s="18">
        <f>0.002*4</f>
        <v>0.008</v>
      </c>
      <c r="C57" s="18">
        <v>1.0</v>
      </c>
      <c r="D57" s="18">
        <f t="shared" si="14"/>
        <v>0.008</v>
      </c>
      <c r="E57" s="18">
        <f>B57*A49</f>
        <v>0.0504</v>
      </c>
      <c r="F57" s="18">
        <f t="shared" si="15"/>
        <v>0.0504</v>
      </c>
      <c r="G57" s="59"/>
      <c r="H57" s="18">
        <v>1.0</v>
      </c>
      <c r="I57" s="89">
        <f t="shared" si="16"/>
        <v>0.0504</v>
      </c>
      <c r="J57" s="116">
        <f>'Insumos Buffet'!D82</f>
        <v>3200</v>
      </c>
      <c r="K57" s="3">
        <f t="shared" si="17"/>
        <v>161.28</v>
      </c>
      <c r="L57" s="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75" customHeight="1">
      <c r="A58" s="169" t="s">
        <v>494</v>
      </c>
      <c r="B58" s="89">
        <f>0.0001*4</f>
        <v>0.0004</v>
      </c>
      <c r="C58" s="89">
        <v>1.0</v>
      </c>
      <c r="D58" s="18">
        <f t="shared" si="14"/>
        <v>0.0004</v>
      </c>
      <c r="E58" s="18">
        <f>B58*A49</f>
        <v>0.00252</v>
      </c>
      <c r="F58" s="18">
        <f t="shared" si="15"/>
        <v>0.00252</v>
      </c>
      <c r="G58" s="148" t="s">
        <v>528</v>
      </c>
      <c r="H58" s="18">
        <v>1.0</v>
      </c>
      <c r="I58" s="89">
        <f t="shared" si="16"/>
        <v>0.00252</v>
      </c>
      <c r="J58" s="116">
        <f>'Insumos Buffet'!D70</f>
        <v>145000</v>
      </c>
      <c r="K58" s="3">
        <f t="shared" si="17"/>
        <v>365.4</v>
      </c>
      <c r="L58" s="3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75" customHeight="1">
      <c r="A59" s="2"/>
      <c r="B59" s="89"/>
      <c r="C59" s="89"/>
      <c r="D59" s="18">
        <f t="shared" si="14"/>
        <v>0</v>
      </c>
      <c r="E59" s="18">
        <f>B59*A49</f>
        <v>0</v>
      </c>
      <c r="F59" s="18">
        <f t="shared" si="15"/>
        <v>0</v>
      </c>
      <c r="G59" s="142"/>
      <c r="H59" s="18"/>
      <c r="I59" s="89">
        <f t="shared" si="16"/>
        <v>0</v>
      </c>
      <c r="J59" s="116"/>
      <c r="K59" s="3">
        <f t="shared" si="17"/>
        <v>0</v>
      </c>
      <c r="L59" s="3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75" customHeight="1">
      <c r="A60" s="1"/>
      <c r="B60" s="89"/>
      <c r="C60" s="89"/>
      <c r="D60" s="18">
        <f t="shared" si="14"/>
        <v>0</v>
      </c>
      <c r="E60" s="18">
        <f>B60*A49</f>
        <v>0</v>
      </c>
      <c r="F60" s="18">
        <f t="shared" si="15"/>
        <v>0</v>
      </c>
      <c r="G60" s="142"/>
      <c r="H60" s="18"/>
      <c r="I60" s="89">
        <f t="shared" si="16"/>
        <v>0</v>
      </c>
      <c r="J60" s="116"/>
      <c r="K60" s="3">
        <f t="shared" si="17"/>
        <v>0</v>
      </c>
      <c r="L60" s="3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75" customHeight="1">
      <c r="A61" s="1"/>
      <c r="B61" s="89"/>
      <c r="C61" s="89"/>
      <c r="D61" s="18">
        <f t="shared" si="14"/>
        <v>0</v>
      </c>
      <c r="E61" s="18">
        <f>B61*A49</f>
        <v>0</v>
      </c>
      <c r="F61" s="18">
        <f t="shared" si="15"/>
        <v>0</v>
      </c>
      <c r="G61" s="142"/>
      <c r="H61" s="18"/>
      <c r="I61" s="89">
        <f t="shared" si="16"/>
        <v>0</v>
      </c>
      <c r="J61" s="116"/>
      <c r="K61" s="3">
        <f t="shared" si="17"/>
        <v>0</v>
      </c>
      <c r="L61" s="3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75" customHeight="1">
      <c r="A62" s="31"/>
      <c r="B62" s="89"/>
      <c r="C62" s="89"/>
      <c r="D62" s="95">
        <f t="shared" si="14"/>
        <v>0</v>
      </c>
      <c r="E62" s="95">
        <f>B62*A49</f>
        <v>0</v>
      </c>
      <c r="F62" s="18">
        <f t="shared" si="15"/>
        <v>0</v>
      </c>
      <c r="G62" s="87"/>
      <c r="H62" s="18"/>
      <c r="I62" s="89">
        <f t="shared" si="16"/>
        <v>0</v>
      </c>
      <c r="J62" s="118"/>
      <c r="K62" s="3">
        <f t="shared" si="17"/>
        <v>0</v>
      </c>
      <c r="L62" s="3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75" customHeight="1">
      <c r="A63" s="31"/>
      <c r="B63" s="89"/>
      <c r="C63" s="89"/>
      <c r="D63" s="18">
        <f t="shared" si="14"/>
        <v>0</v>
      </c>
      <c r="E63" s="18">
        <f>B63*A49</f>
        <v>0</v>
      </c>
      <c r="F63" s="18">
        <f t="shared" si="15"/>
        <v>0</v>
      </c>
      <c r="G63" s="143">
        <f>F65/A49</f>
        <v>1.09</v>
      </c>
      <c r="H63" s="18"/>
      <c r="I63" s="89">
        <f t="shared" si="16"/>
        <v>0</v>
      </c>
      <c r="J63" s="3"/>
      <c r="K63" s="3">
        <f t="shared" si="17"/>
        <v>0</v>
      </c>
      <c r="L63" s="3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75" customHeight="1">
      <c r="A64" s="31"/>
      <c r="B64" s="89"/>
      <c r="C64" s="89"/>
      <c r="D64" s="18">
        <f t="shared" si="14"/>
        <v>0</v>
      </c>
      <c r="E64" s="18">
        <f>B64*A49</f>
        <v>0</v>
      </c>
      <c r="F64" s="18">
        <f t="shared" si="15"/>
        <v>0</v>
      </c>
      <c r="G64" s="142"/>
      <c r="H64" s="18"/>
      <c r="I64" s="89">
        <f t="shared" si="16"/>
        <v>0</v>
      </c>
      <c r="J64" s="3"/>
      <c r="K64" s="3">
        <f t="shared" si="17"/>
        <v>0</v>
      </c>
      <c r="L64" s="3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75" customHeight="1">
      <c r="A65" s="4" t="s">
        <v>495</v>
      </c>
      <c r="B65" s="97">
        <f>SUM(B51:B64)</f>
        <v>1.09</v>
      </c>
      <c r="C65" s="96"/>
      <c r="D65" s="97">
        <f t="shared" ref="D65:F65" si="18">SUM(D51:D64)</f>
        <v>1.09</v>
      </c>
      <c r="E65" s="97">
        <f t="shared" si="18"/>
        <v>6.867</v>
      </c>
      <c r="F65" s="97">
        <f t="shared" si="18"/>
        <v>6.867</v>
      </c>
      <c r="G65" s="87"/>
      <c r="H65" s="96"/>
      <c r="I65" s="97">
        <f t="shared" ref="I65:L65" si="19">SUM(I51:I64)</f>
        <v>7.2135</v>
      </c>
      <c r="J65" s="98">
        <f t="shared" si="19"/>
        <v>235700</v>
      </c>
      <c r="K65" s="98">
        <f t="shared" si="19"/>
        <v>21862.4994</v>
      </c>
      <c r="L65" s="98">
        <f t="shared" si="19"/>
        <v>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75" customHeight="1">
      <c r="A66" s="8"/>
      <c r="B66" s="184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75" customHeight="1">
      <c r="A67" s="8"/>
      <c r="B67" s="184"/>
      <c r="C67" s="100"/>
      <c r="D67" s="100"/>
      <c r="E67" s="100"/>
      <c r="F67" s="100"/>
      <c r="G67" s="100"/>
      <c r="H67" s="100"/>
      <c r="I67" s="104">
        <f>G63*A49</f>
        <v>6.867</v>
      </c>
      <c r="J67" s="100"/>
      <c r="K67" s="100"/>
      <c r="L67" s="104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75" customHeight="1">
      <c r="A68" s="8"/>
      <c r="B68" s="184"/>
      <c r="C68" s="100"/>
      <c r="D68" s="100"/>
      <c r="E68" s="100"/>
      <c r="F68" s="100"/>
      <c r="G68" s="100"/>
      <c r="H68" s="100"/>
      <c r="I68" s="107"/>
      <c r="J68" s="100"/>
      <c r="K68" s="100"/>
      <c r="L68" s="107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75" customHeight="1">
      <c r="A69" s="8"/>
      <c r="B69" s="34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75" customHeight="1">
      <c r="A70" s="66" t="s">
        <v>701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75" customHeight="1">
      <c r="A72" s="177">
        <v>4.0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75" customHeight="1">
      <c r="A74" s="2" t="s">
        <v>47</v>
      </c>
      <c r="B74" s="89">
        <v>0.01</v>
      </c>
      <c r="C74" s="89">
        <v>1.0</v>
      </c>
      <c r="D74" s="18">
        <f t="shared" ref="D74:D87" si="20">C74*B74</f>
        <v>0.01</v>
      </c>
      <c r="E74" s="18">
        <f>B74*A72</f>
        <v>0.04</v>
      </c>
      <c r="F74" s="18">
        <f t="shared" ref="F74:F87" si="21">E74*C74</f>
        <v>0.04</v>
      </c>
      <c r="G74" s="140">
        <v>0.0</v>
      </c>
      <c r="H74" s="18">
        <v>1.0</v>
      </c>
      <c r="I74" s="89">
        <f t="shared" ref="I74:I87" si="22">H74*E74</f>
        <v>0.04</v>
      </c>
      <c r="J74" s="116"/>
      <c r="K74" s="3">
        <f t="shared" ref="K74:K87" si="23">J74*I74</f>
        <v>0</v>
      </c>
      <c r="L74" s="3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75" customHeight="1">
      <c r="A75" s="2" t="s">
        <v>147</v>
      </c>
      <c r="B75" s="89">
        <v>2.0E-4</v>
      </c>
      <c r="C75" s="89">
        <v>1.0</v>
      </c>
      <c r="D75" s="18">
        <f t="shared" si="20"/>
        <v>0.0002</v>
      </c>
      <c r="E75" s="18">
        <f>B75*A72</f>
        <v>0.0008</v>
      </c>
      <c r="F75" s="18">
        <f t="shared" si="21"/>
        <v>0.0008</v>
      </c>
      <c r="G75" s="87"/>
      <c r="H75" s="18">
        <v>1.0</v>
      </c>
      <c r="I75" s="89">
        <f t="shared" si="22"/>
        <v>0.0008</v>
      </c>
      <c r="J75" s="116"/>
      <c r="K75" s="3">
        <f t="shared" si="23"/>
        <v>0</v>
      </c>
      <c r="L75" s="3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75" customHeight="1">
      <c r="A76" s="2" t="s">
        <v>345</v>
      </c>
      <c r="B76" s="18">
        <v>0.03</v>
      </c>
      <c r="C76" s="18">
        <v>1.0</v>
      </c>
      <c r="D76" s="18">
        <f t="shared" si="20"/>
        <v>0.03</v>
      </c>
      <c r="E76" s="18">
        <f>B76*A72</f>
        <v>0.12</v>
      </c>
      <c r="F76" s="18">
        <f t="shared" si="21"/>
        <v>0.12</v>
      </c>
      <c r="G76" s="148" t="s">
        <v>527</v>
      </c>
      <c r="H76" s="18">
        <v>1.175</v>
      </c>
      <c r="I76" s="89">
        <f t="shared" si="22"/>
        <v>0.141</v>
      </c>
      <c r="J76" s="116"/>
      <c r="K76" s="3">
        <f t="shared" si="23"/>
        <v>0</v>
      </c>
      <c r="L76" s="3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75" customHeight="1">
      <c r="A77" s="2" t="s">
        <v>458</v>
      </c>
      <c r="B77" s="18">
        <v>0.22</v>
      </c>
      <c r="C77" s="18">
        <v>1.0</v>
      </c>
      <c r="D77" s="18">
        <f t="shared" si="20"/>
        <v>0.22</v>
      </c>
      <c r="E77" s="18">
        <f>B77*A72</f>
        <v>0.88</v>
      </c>
      <c r="F77" s="18">
        <f t="shared" si="21"/>
        <v>0.88</v>
      </c>
      <c r="G77" s="142"/>
      <c r="H77" s="18">
        <v>1.125</v>
      </c>
      <c r="I77" s="89">
        <f t="shared" si="22"/>
        <v>0.99</v>
      </c>
      <c r="J77" s="116"/>
      <c r="K77" s="3">
        <f t="shared" si="23"/>
        <v>0</v>
      </c>
      <c r="L77" s="3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75" customHeight="1">
      <c r="A78" s="2"/>
      <c r="B78" s="18"/>
      <c r="C78" s="18"/>
      <c r="D78" s="18">
        <f t="shared" si="20"/>
        <v>0</v>
      </c>
      <c r="E78" s="18">
        <f>B78*A72</f>
        <v>0</v>
      </c>
      <c r="F78" s="18">
        <f t="shared" si="21"/>
        <v>0</v>
      </c>
      <c r="G78" s="142"/>
      <c r="H78" s="18"/>
      <c r="I78" s="89">
        <f t="shared" si="22"/>
        <v>0</v>
      </c>
      <c r="J78" s="116"/>
      <c r="K78" s="3">
        <f t="shared" si="23"/>
        <v>0</v>
      </c>
      <c r="L78" s="3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75" customHeight="1">
      <c r="A79" s="2"/>
      <c r="B79" s="18"/>
      <c r="C79" s="18"/>
      <c r="D79" s="18">
        <f t="shared" si="20"/>
        <v>0</v>
      </c>
      <c r="E79" s="18">
        <f>B79*A72</f>
        <v>0</v>
      </c>
      <c r="F79" s="18">
        <f t="shared" si="21"/>
        <v>0</v>
      </c>
      <c r="G79" s="87"/>
      <c r="H79" s="18"/>
      <c r="I79" s="89">
        <f t="shared" si="22"/>
        <v>0</v>
      </c>
      <c r="J79" s="116"/>
      <c r="K79" s="3">
        <f t="shared" si="23"/>
        <v>0</v>
      </c>
      <c r="L79" s="3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75" customHeight="1">
      <c r="A80" s="2"/>
      <c r="B80" s="18"/>
      <c r="C80" s="18"/>
      <c r="D80" s="18">
        <f t="shared" si="20"/>
        <v>0</v>
      </c>
      <c r="E80" s="18">
        <f>B80*A72</f>
        <v>0</v>
      </c>
      <c r="F80" s="18">
        <f t="shared" si="21"/>
        <v>0</v>
      </c>
      <c r="G80" s="59"/>
      <c r="H80" s="18"/>
      <c r="I80" s="89">
        <f t="shared" si="22"/>
        <v>0</v>
      </c>
      <c r="J80" s="116"/>
      <c r="K80" s="3">
        <f t="shared" si="23"/>
        <v>0</v>
      </c>
      <c r="L80" s="3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75" customHeight="1">
      <c r="A81" s="2"/>
      <c r="B81" s="89"/>
      <c r="C81" s="89"/>
      <c r="D81" s="18">
        <f t="shared" si="20"/>
        <v>0</v>
      </c>
      <c r="E81" s="18">
        <f>B81*A72</f>
        <v>0</v>
      </c>
      <c r="F81" s="18">
        <f t="shared" si="21"/>
        <v>0</v>
      </c>
      <c r="G81" s="148" t="s">
        <v>528</v>
      </c>
      <c r="H81" s="18"/>
      <c r="I81" s="89">
        <f t="shared" si="22"/>
        <v>0</v>
      </c>
      <c r="J81" s="116"/>
      <c r="K81" s="3">
        <f t="shared" si="23"/>
        <v>0</v>
      </c>
      <c r="L81" s="3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75" customHeight="1">
      <c r="A82" s="2"/>
      <c r="B82" s="89"/>
      <c r="C82" s="89"/>
      <c r="D82" s="18">
        <f t="shared" si="20"/>
        <v>0</v>
      </c>
      <c r="E82" s="18">
        <f>B82*A72</f>
        <v>0</v>
      </c>
      <c r="F82" s="18">
        <f t="shared" si="21"/>
        <v>0</v>
      </c>
      <c r="G82" s="142"/>
      <c r="H82" s="18"/>
      <c r="I82" s="89">
        <f t="shared" si="22"/>
        <v>0</v>
      </c>
      <c r="J82" s="116"/>
      <c r="K82" s="3">
        <f t="shared" si="23"/>
        <v>0</v>
      </c>
      <c r="L82" s="3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75" customHeight="1">
      <c r="A83" s="1"/>
      <c r="B83" s="89"/>
      <c r="C83" s="89"/>
      <c r="D83" s="18">
        <f t="shared" si="20"/>
        <v>0</v>
      </c>
      <c r="E83" s="18">
        <f>B83*A72</f>
        <v>0</v>
      </c>
      <c r="F83" s="18">
        <f t="shared" si="21"/>
        <v>0</v>
      </c>
      <c r="G83" s="142"/>
      <c r="H83" s="18"/>
      <c r="I83" s="89">
        <f t="shared" si="22"/>
        <v>0</v>
      </c>
      <c r="J83" s="116"/>
      <c r="K83" s="3">
        <f t="shared" si="23"/>
        <v>0</v>
      </c>
      <c r="L83" s="3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75" customHeight="1">
      <c r="A84" s="1"/>
      <c r="B84" s="89"/>
      <c r="C84" s="89"/>
      <c r="D84" s="18">
        <f t="shared" si="20"/>
        <v>0</v>
      </c>
      <c r="E84" s="18">
        <f>B84*A72</f>
        <v>0</v>
      </c>
      <c r="F84" s="18">
        <f t="shared" si="21"/>
        <v>0</v>
      </c>
      <c r="G84" s="142"/>
      <c r="H84" s="18"/>
      <c r="I84" s="89">
        <f t="shared" si="22"/>
        <v>0</v>
      </c>
      <c r="J84" s="116"/>
      <c r="K84" s="3">
        <f t="shared" si="23"/>
        <v>0</v>
      </c>
      <c r="L84" s="3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75" customHeight="1">
      <c r="A85" s="31"/>
      <c r="B85" s="89"/>
      <c r="C85" s="89"/>
      <c r="D85" s="95">
        <f t="shared" si="20"/>
        <v>0</v>
      </c>
      <c r="E85" s="95">
        <f>B85*A72</f>
        <v>0</v>
      </c>
      <c r="F85" s="18">
        <f t="shared" si="21"/>
        <v>0</v>
      </c>
      <c r="G85" s="87"/>
      <c r="H85" s="18"/>
      <c r="I85" s="89">
        <f t="shared" si="22"/>
        <v>0</v>
      </c>
      <c r="J85" s="118"/>
      <c r="K85" s="3">
        <f t="shared" si="23"/>
        <v>0</v>
      </c>
      <c r="L85" s="3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75" customHeight="1">
      <c r="A86" s="31"/>
      <c r="B86" s="89"/>
      <c r="C86" s="89"/>
      <c r="D86" s="18">
        <f t="shared" si="20"/>
        <v>0</v>
      </c>
      <c r="E86" s="18">
        <f>B86*A72</f>
        <v>0</v>
      </c>
      <c r="F86" s="18">
        <f t="shared" si="21"/>
        <v>0</v>
      </c>
      <c r="G86" s="143">
        <f>F88/A72</f>
        <v>0.2602</v>
      </c>
      <c r="H86" s="18"/>
      <c r="I86" s="89">
        <f t="shared" si="22"/>
        <v>0</v>
      </c>
      <c r="J86" s="3"/>
      <c r="K86" s="3">
        <f t="shared" si="23"/>
        <v>0</v>
      </c>
      <c r="L86" s="3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75" customHeight="1">
      <c r="A87" s="31"/>
      <c r="B87" s="89"/>
      <c r="C87" s="89"/>
      <c r="D87" s="18">
        <f t="shared" si="20"/>
        <v>0</v>
      </c>
      <c r="E87" s="18">
        <f>B87*A72</f>
        <v>0</v>
      </c>
      <c r="F87" s="18">
        <f t="shared" si="21"/>
        <v>0</v>
      </c>
      <c r="G87" s="142"/>
      <c r="H87" s="18"/>
      <c r="I87" s="89">
        <f t="shared" si="22"/>
        <v>0</v>
      </c>
      <c r="J87" s="3"/>
      <c r="K87" s="3">
        <f t="shared" si="23"/>
        <v>0</v>
      </c>
      <c r="L87" s="3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75" customHeight="1">
      <c r="A88" s="4" t="s">
        <v>495</v>
      </c>
      <c r="B88" s="97">
        <f>SUM(B74:B87)</f>
        <v>0.2602</v>
      </c>
      <c r="C88" s="96"/>
      <c r="D88" s="97">
        <f t="shared" ref="D88:F88" si="24">SUM(D74:D87)</f>
        <v>0.2602</v>
      </c>
      <c r="E88" s="97">
        <f t="shared" si="24"/>
        <v>1.0408</v>
      </c>
      <c r="F88" s="97">
        <f t="shared" si="24"/>
        <v>1.0408</v>
      </c>
      <c r="G88" s="87"/>
      <c r="H88" s="96"/>
      <c r="I88" s="97">
        <f t="shared" ref="I88:L88" si="25">SUM(I74:I87)</f>
        <v>1.1718</v>
      </c>
      <c r="J88" s="98">
        <f t="shared" si="25"/>
        <v>0</v>
      </c>
      <c r="K88" s="98">
        <f t="shared" si="25"/>
        <v>0</v>
      </c>
      <c r="L88" s="98">
        <f t="shared" si="25"/>
        <v>0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75" customHeight="1">
      <c r="A89" s="8"/>
      <c r="B89" s="184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75" customHeight="1">
      <c r="A90" s="8"/>
      <c r="B90" s="184"/>
      <c r="C90" s="100"/>
      <c r="D90" s="100"/>
      <c r="E90" s="100"/>
      <c r="F90" s="100"/>
      <c r="G90" s="100"/>
      <c r="H90" s="100"/>
      <c r="I90" s="104">
        <f>G86*A72</f>
        <v>1.0408</v>
      </c>
      <c r="J90" s="100"/>
      <c r="K90" s="100"/>
      <c r="L90" s="104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75" customHeight="1">
      <c r="A91" s="8"/>
      <c r="B91" s="34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75" customHeight="1">
      <c r="A92" s="8"/>
      <c r="B92" s="34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75" customHeight="1">
      <c r="A93" s="66" t="s">
        <v>436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75" customHeight="1">
      <c r="A95" s="225">
        <f>I120</f>
        <v>0.213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75" customHeight="1">
      <c r="A97" s="2" t="s">
        <v>517</v>
      </c>
      <c r="B97" s="89">
        <v>0.6</v>
      </c>
      <c r="C97" s="89">
        <v>1.0</v>
      </c>
      <c r="D97" s="18">
        <f t="shared" ref="D97:D110" si="26">C97*B97</f>
        <v>0.6</v>
      </c>
      <c r="E97" s="18">
        <f>B97*A95</f>
        <v>0.1278</v>
      </c>
      <c r="F97" s="18">
        <f t="shared" ref="F97:F110" si="27">E97*C97</f>
        <v>0.1278</v>
      </c>
      <c r="G97" s="140">
        <v>0.0</v>
      </c>
      <c r="H97" s="18">
        <v>1.0</v>
      </c>
      <c r="I97" s="89">
        <f t="shared" ref="I97:I110" si="28">H97*E97</f>
        <v>0.1278</v>
      </c>
      <c r="J97" s="116"/>
      <c r="K97" s="3">
        <f t="shared" ref="K97:K110" si="29">J97*I97</f>
        <v>0</v>
      </c>
      <c r="L97" s="3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75" customHeight="1">
      <c r="A98" s="2" t="s">
        <v>428</v>
      </c>
      <c r="B98" s="89">
        <v>0.3</v>
      </c>
      <c r="C98" s="89">
        <v>1.0</v>
      </c>
      <c r="D98" s="18">
        <f t="shared" si="26"/>
        <v>0.3</v>
      </c>
      <c r="E98" s="18">
        <f>B98*A95</f>
        <v>0.0639</v>
      </c>
      <c r="F98" s="18">
        <f t="shared" si="27"/>
        <v>0.0639</v>
      </c>
      <c r="G98" s="87"/>
      <c r="H98" s="18">
        <v>1.0</v>
      </c>
      <c r="I98" s="89">
        <f t="shared" si="28"/>
        <v>0.0639</v>
      </c>
      <c r="J98" s="116">
        <f>'Insumos Buffet'!D45</f>
        <v>2600</v>
      </c>
      <c r="K98" s="3">
        <f t="shared" si="29"/>
        <v>166.14</v>
      </c>
      <c r="L98" s="3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75" customHeight="1">
      <c r="A99" s="2" t="s">
        <v>460</v>
      </c>
      <c r="B99" s="18">
        <v>0.09</v>
      </c>
      <c r="C99" s="18">
        <v>1.0</v>
      </c>
      <c r="D99" s="18">
        <f t="shared" si="26"/>
        <v>0.09</v>
      </c>
      <c r="E99" s="18">
        <f>B99*A95</f>
        <v>0.01917</v>
      </c>
      <c r="F99" s="18">
        <f t="shared" si="27"/>
        <v>0.01917</v>
      </c>
      <c r="G99" s="148" t="s">
        <v>527</v>
      </c>
      <c r="H99" s="18">
        <v>1.0</v>
      </c>
      <c r="I99" s="89">
        <f t="shared" si="28"/>
        <v>0.01917</v>
      </c>
      <c r="J99" s="116">
        <f>'Insumos Buffet'!D100</f>
        <v>4600</v>
      </c>
      <c r="K99" s="3">
        <f t="shared" si="29"/>
        <v>88.182</v>
      </c>
      <c r="L99" s="3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75" customHeight="1">
      <c r="A100" s="2" t="s">
        <v>448</v>
      </c>
      <c r="B100" s="18">
        <v>3.0E-4</v>
      </c>
      <c r="C100" s="18">
        <v>1.0</v>
      </c>
      <c r="D100" s="18">
        <f t="shared" si="26"/>
        <v>0.0003</v>
      </c>
      <c r="E100" s="18">
        <f>B100*A95</f>
        <v>0.0000639</v>
      </c>
      <c r="F100" s="18">
        <f t="shared" si="27"/>
        <v>0.0000639</v>
      </c>
      <c r="G100" s="142"/>
      <c r="H100" s="18">
        <v>1.0</v>
      </c>
      <c r="I100" s="226">
        <f t="shared" si="28"/>
        <v>0.0000639</v>
      </c>
      <c r="J100" s="116">
        <f>'Insumos Buffet'!D57</f>
        <v>190000</v>
      </c>
      <c r="K100" s="3">
        <f t="shared" si="29"/>
        <v>12.141</v>
      </c>
      <c r="L100" s="3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75" customHeight="1">
      <c r="A101" s="2" t="s">
        <v>703</v>
      </c>
      <c r="B101" s="18">
        <v>0.002</v>
      </c>
      <c r="C101" s="18">
        <v>1.0</v>
      </c>
      <c r="D101" s="18">
        <f t="shared" si="26"/>
        <v>0.002</v>
      </c>
      <c r="E101" s="18">
        <f>B101*A95</f>
        <v>0.000426</v>
      </c>
      <c r="F101" s="18">
        <f t="shared" si="27"/>
        <v>0.000426</v>
      </c>
      <c r="G101" s="142"/>
      <c r="H101" s="18">
        <v>1.0</v>
      </c>
      <c r="I101" s="89">
        <f t="shared" si="28"/>
        <v>0.000426</v>
      </c>
      <c r="J101" s="116">
        <f>'Insumos Buffet'!D82</f>
        <v>3200</v>
      </c>
      <c r="K101" s="3">
        <f t="shared" si="29"/>
        <v>1.3632</v>
      </c>
      <c r="L101" s="3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75" customHeight="1">
      <c r="A102" s="2"/>
      <c r="B102" s="18"/>
      <c r="C102" s="18"/>
      <c r="D102" s="18">
        <f t="shared" si="26"/>
        <v>0</v>
      </c>
      <c r="E102" s="18">
        <f>B102*A95</f>
        <v>0</v>
      </c>
      <c r="F102" s="18">
        <f t="shared" si="27"/>
        <v>0</v>
      </c>
      <c r="G102" s="87"/>
      <c r="H102" s="18"/>
      <c r="I102" s="89">
        <f t="shared" si="28"/>
        <v>0</v>
      </c>
      <c r="J102" s="116"/>
      <c r="K102" s="3">
        <f t="shared" si="29"/>
        <v>0</v>
      </c>
      <c r="L102" s="3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75" customHeight="1">
      <c r="A103" s="2"/>
      <c r="B103" s="18"/>
      <c r="C103" s="18"/>
      <c r="D103" s="18">
        <f t="shared" si="26"/>
        <v>0</v>
      </c>
      <c r="E103" s="18">
        <f>B103*A95</f>
        <v>0</v>
      </c>
      <c r="F103" s="18">
        <f t="shared" si="27"/>
        <v>0</v>
      </c>
      <c r="G103" s="59"/>
      <c r="H103" s="18"/>
      <c r="I103" s="89">
        <f t="shared" si="28"/>
        <v>0</v>
      </c>
      <c r="J103" s="116"/>
      <c r="K103" s="3">
        <f t="shared" si="29"/>
        <v>0</v>
      </c>
      <c r="L103" s="3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75" customHeight="1">
      <c r="A104" s="2"/>
      <c r="B104" s="89"/>
      <c r="C104" s="89"/>
      <c r="D104" s="18">
        <f t="shared" si="26"/>
        <v>0</v>
      </c>
      <c r="E104" s="18">
        <f>B104*A95</f>
        <v>0</v>
      </c>
      <c r="F104" s="18">
        <f t="shared" si="27"/>
        <v>0</v>
      </c>
      <c r="G104" s="148" t="s">
        <v>528</v>
      </c>
      <c r="H104" s="18"/>
      <c r="I104" s="89">
        <f t="shared" si="28"/>
        <v>0</v>
      </c>
      <c r="J104" s="116"/>
      <c r="K104" s="3">
        <f t="shared" si="29"/>
        <v>0</v>
      </c>
      <c r="L104" s="3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75" customHeight="1">
      <c r="A105" s="2"/>
      <c r="B105" s="89"/>
      <c r="C105" s="89"/>
      <c r="D105" s="18">
        <f t="shared" si="26"/>
        <v>0</v>
      </c>
      <c r="E105" s="18">
        <f>B105*A95</f>
        <v>0</v>
      </c>
      <c r="F105" s="18">
        <f t="shared" si="27"/>
        <v>0</v>
      </c>
      <c r="G105" s="142"/>
      <c r="H105" s="18"/>
      <c r="I105" s="89">
        <f t="shared" si="28"/>
        <v>0</v>
      </c>
      <c r="J105" s="116"/>
      <c r="K105" s="3">
        <f t="shared" si="29"/>
        <v>0</v>
      </c>
      <c r="L105" s="3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75" customHeight="1">
      <c r="A106" s="1"/>
      <c r="B106" s="89"/>
      <c r="C106" s="89"/>
      <c r="D106" s="18">
        <f t="shared" si="26"/>
        <v>0</v>
      </c>
      <c r="E106" s="18">
        <f>B106*A95</f>
        <v>0</v>
      </c>
      <c r="F106" s="18">
        <f t="shared" si="27"/>
        <v>0</v>
      </c>
      <c r="G106" s="142"/>
      <c r="H106" s="18"/>
      <c r="I106" s="89">
        <f t="shared" si="28"/>
        <v>0</v>
      </c>
      <c r="J106" s="116"/>
      <c r="K106" s="3">
        <f t="shared" si="29"/>
        <v>0</v>
      </c>
      <c r="L106" s="3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75" customHeight="1">
      <c r="A107" s="1"/>
      <c r="B107" s="89"/>
      <c r="C107" s="89"/>
      <c r="D107" s="18">
        <f t="shared" si="26"/>
        <v>0</v>
      </c>
      <c r="E107" s="18">
        <f>B107*A95</f>
        <v>0</v>
      </c>
      <c r="F107" s="18">
        <f t="shared" si="27"/>
        <v>0</v>
      </c>
      <c r="G107" s="142"/>
      <c r="H107" s="18"/>
      <c r="I107" s="89">
        <f t="shared" si="28"/>
        <v>0</v>
      </c>
      <c r="J107" s="116"/>
      <c r="K107" s="3">
        <f t="shared" si="29"/>
        <v>0</v>
      </c>
      <c r="L107" s="3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75" customHeight="1">
      <c r="A108" s="31"/>
      <c r="B108" s="89"/>
      <c r="C108" s="89"/>
      <c r="D108" s="95">
        <f t="shared" si="26"/>
        <v>0</v>
      </c>
      <c r="E108" s="95">
        <f>B108*A95</f>
        <v>0</v>
      </c>
      <c r="F108" s="18">
        <f t="shared" si="27"/>
        <v>0</v>
      </c>
      <c r="G108" s="87"/>
      <c r="H108" s="18"/>
      <c r="I108" s="89">
        <f t="shared" si="28"/>
        <v>0</v>
      </c>
      <c r="J108" s="118"/>
      <c r="K108" s="3">
        <f t="shared" si="29"/>
        <v>0</v>
      </c>
      <c r="L108" s="3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75" customHeight="1">
      <c r="A109" s="31"/>
      <c r="B109" s="89"/>
      <c r="C109" s="89"/>
      <c r="D109" s="18">
        <f t="shared" si="26"/>
        <v>0</v>
      </c>
      <c r="E109" s="18">
        <f>B109*A95</f>
        <v>0</v>
      </c>
      <c r="F109" s="18">
        <f t="shared" si="27"/>
        <v>0</v>
      </c>
      <c r="G109" s="143">
        <f>F111/A95</f>
        <v>0.9923</v>
      </c>
      <c r="H109" s="18"/>
      <c r="I109" s="89">
        <f t="shared" si="28"/>
        <v>0</v>
      </c>
      <c r="J109" s="3"/>
      <c r="K109" s="3">
        <f t="shared" si="29"/>
        <v>0</v>
      </c>
      <c r="L109" s="3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75" customHeight="1">
      <c r="A110" s="31"/>
      <c r="B110" s="89"/>
      <c r="C110" s="89"/>
      <c r="D110" s="18">
        <f t="shared" si="26"/>
        <v>0</v>
      </c>
      <c r="E110" s="18">
        <f>B110*A95</f>
        <v>0</v>
      </c>
      <c r="F110" s="18">
        <f t="shared" si="27"/>
        <v>0</v>
      </c>
      <c r="G110" s="142"/>
      <c r="H110" s="18"/>
      <c r="I110" s="89">
        <f t="shared" si="28"/>
        <v>0</v>
      </c>
      <c r="J110" s="3"/>
      <c r="K110" s="3">
        <f t="shared" si="29"/>
        <v>0</v>
      </c>
      <c r="L110" s="3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75" customHeight="1">
      <c r="A111" s="4" t="s">
        <v>495</v>
      </c>
      <c r="B111" s="97">
        <f>SUM(B97:B110)</f>
        <v>0.9923</v>
      </c>
      <c r="C111" s="96"/>
      <c r="D111" s="97">
        <f t="shared" ref="D111:F111" si="30">SUM(D97:D110)</f>
        <v>0.9923</v>
      </c>
      <c r="E111" s="97">
        <f t="shared" si="30"/>
        <v>0.2113599</v>
      </c>
      <c r="F111" s="97">
        <f t="shared" si="30"/>
        <v>0.2113599</v>
      </c>
      <c r="G111" s="87"/>
      <c r="H111" s="96"/>
      <c r="I111" s="97">
        <f t="shared" ref="I111:L111" si="31">SUM(I97:I110)</f>
        <v>0.2113599</v>
      </c>
      <c r="J111" s="98">
        <f t="shared" si="31"/>
        <v>200400</v>
      </c>
      <c r="K111" s="98">
        <f t="shared" si="31"/>
        <v>267.8262</v>
      </c>
      <c r="L111" s="98">
        <f t="shared" si="31"/>
        <v>0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75" customHeight="1">
      <c r="A112" s="8"/>
      <c r="B112" s="184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75" customHeight="1">
      <c r="A113" s="8"/>
      <c r="B113" s="184"/>
      <c r="C113" s="100"/>
      <c r="D113" s="100"/>
      <c r="E113" s="100"/>
      <c r="F113" s="100"/>
      <c r="G113" s="100"/>
      <c r="H113" s="100"/>
      <c r="I113" s="104">
        <f>G109*A95</f>
        <v>0.2113599</v>
      </c>
      <c r="J113" s="100"/>
      <c r="K113" s="100"/>
      <c r="L113" s="104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75" customHeight="1">
      <c r="A114" s="8"/>
      <c r="B114" s="34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75" customHeight="1">
      <c r="A115" s="8"/>
      <c r="B115" s="34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75" customHeight="1">
      <c r="A116" s="66" t="s">
        <v>704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75" customHeight="1">
      <c r="A118" s="81">
        <f>'Insumos Pre Producción'!G2</f>
        <v>1.42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75" customHeight="1">
      <c r="A120" s="2" t="s">
        <v>436</v>
      </c>
      <c r="B120" s="89">
        <v>0.15</v>
      </c>
      <c r="C120" s="89">
        <v>1.0</v>
      </c>
      <c r="D120" s="18">
        <f t="shared" ref="D120:D133" si="32">C120*B120</f>
        <v>0.15</v>
      </c>
      <c r="E120" s="18">
        <f>B120*A118</f>
        <v>0.213</v>
      </c>
      <c r="F120" s="18">
        <f t="shared" ref="F120:F133" si="33">E120*C120</f>
        <v>0.213</v>
      </c>
      <c r="G120" s="140">
        <v>0.0</v>
      </c>
      <c r="H120" s="18">
        <v>1.0</v>
      </c>
      <c r="I120" s="89">
        <f t="shared" ref="I120:I133" si="34">H120*E120</f>
        <v>0.213</v>
      </c>
      <c r="J120" s="116">
        <f>K111</f>
        <v>267.8262</v>
      </c>
      <c r="K120" s="3">
        <f t="shared" ref="K120:K133" si="35">J120*I120</f>
        <v>57.0469806</v>
      </c>
      <c r="L120" s="3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75" customHeight="1">
      <c r="A121" s="2" t="s">
        <v>428</v>
      </c>
      <c r="B121" s="89">
        <v>0.45</v>
      </c>
      <c r="C121" s="89">
        <v>1.0</v>
      </c>
      <c r="D121" s="18">
        <f t="shared" si="32"/>
        <v>0.45</v>
      </c>
      <c r="E121" s="18">
        <f>B121*A118</f>
        <v>0.639</v>
      </c>
      <c r="F121" s="18">
        <f t="shared" si="33"/>
        <v>0.639</v>
      </c>
      <c r="G121" s="87"/>
      <c r="H121" s="18">
        <v>1.0</v>
      </c>
      <c r="I121" s="89">
        <f t="shared" si="34"/>
        <v>0.639</v>
      </c>
      <c r="J121" s="116">
        <f>'Insumos Buffet'!D45</f>
        <v>2600</v>
      </c>
      <c r="K121" s="3">
        <f t="shared" si="35"/>
        <v>1661.4</v>
      </c>
      <c r="L121" s="3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75" customHeight="1">
      <c r="A122" s="2" t="s">
        <v>387</v>
      </c>
      <c r="B122" s="18">
        <v>0.45</v>
      </c>
      <c r="C122" s="18">
        <v>1.0</v>
      </c>
      <c r="D122" s="18">
        <f t="shared" si="32"/>
        <v>0.45</v>
      </c>
      <c r="E122" s="18">
        <f>B122*A118</f>
        <v>0.639</v>
      </c>
      <c r="F122" s="18">
        <f t="shared" si="33"/>
        <v>0.639</v>
      </c>
      <c r="G122" s="148" t="s">
        <v>527</v>
      </c>
      <c r="H122" s="18">
        <v>1.0</v>
      </c>
      <c r="I122" s="89">
        <f t="shared" si="34"/>
        <v>0.639</v>
      </c>
      <c r="J122" s="116">
        <f>'Insumos Buffet'!D29</f>
        <v>7700</v>
      </c>
      <c r="K122" s="3">
        <f t="shared" si="35"/>
        <v>4920.3</v>
      </c>
      <c r="L122" s="3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75" customHeight="1">
      <c r="A123" s="2"/>
      <c r="B123" s="18"/>
      <c r="C123" s="18"/>
      <c r="D123" s="18">
        <f t="shared" si="32"/>
        <v>0</v>
      </c>
      <c r="E123" s="18">
        <f>B123*A118</f>
        <v>0</v>
      </c>
      <c r="F123" s="18">
        <f t="shared" si="33"/>
        <v>0</v>
      </c>
      <c r="G123" s="142"/>
      <c r="H123" s="18"/>
      <c r="I123" s="89">
        <f t="shared" si="34"/>
        <v>0</v>
      </c>
      <c r="J123" s="116"/>
      <c r="K123" s="3">
        <f t="shared" si="35"/>
        <v>0</v>
      </c>
      <c r="L123" s="3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75" customHeight="1">
      <c r="A124" s="2"/>
      <c r="B124" s="18"/>
      <c r="C124" s="18"/>
      <c r="D124" s="18">
        <f t="shared" si="32"/>
        <v>0</v>
      </c>
      <c r="E124" s="18">
        <f>B124*A118</f>
        <v>0</v>
      </c>
      <c r="F124" s="18">
        <f t="shared" si="33"/>
        <v>0</v>
      </c>
      <c r="G124" s="142"/>
      <c r="H124" s="18"/>
      <c r="I124" s="89">
        <f t="shared" si="34"/>
        <v>0</v>
      </c>
      <c r="J124" s="116"/>
      <c r="K124" s="3">
        <f t="shared" si="35"/>
        <v>0</v>
      </c>
      <c r="L124" s="3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75" customHeight="1">
      <c r="A125" s="2"/>
      <c r="B125" s="18"/>
      <c r="C125" s="18"/>
      <c r="D125" s="18">
        <f t="shared" si="32"/>
        <v>0</v>
      </c>
      <c r="E125" s="18">
        <f>B125*A118</f>
        <v>0</v>
      </c>
      <c r="F125" s="18">
        <f t="shared" si="33"/>
        <v>0</v>
      </c>
      <c r="G125" s="87"/>
      <c r="H125" s="18"/>
      <c r="I125" s="89">
        <f t="shared" si="34"/>
        <v>0</v>
      </c>
      <c r="J125" s="116"/>
      <c r="K125" s="3">
        <f t="shared" si="35"/>
        <v>0</v>
      </c>
      <c r="L125" s="3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75" customHeight="1">
      <c r="A126" s="2"/>
      <c r="B126" s="18"/>
      <c r="C126" s="18"/>
      <c r="D126" s="18">
        <f t="shared" si="32"/>
        <v>0</v>
      </c>
      <c r="E126" s="18">
        <f>B126*A118</f>
        <v>0</v>
      </c>
      <c r="F126" s="18">
        <f t="shared" si="33"/>
        <v>0</v>
      </c>
      <c r="G126" s="59"/>
      <c r="H126" s="18"/>
      <c r="I126" s="89">
        <f t="shared" si="34"/>
        <v>0</v>
      </c>
      <c r="J126" s="116"/>
      <c r="K126" s="3">
        <f t="shared" si="35"/>
        <v>0</v>
      </c>
      <c r="L126" s="3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75" customHeight="1">
      <c r="A127" s="2"/>
      <c r="B127" s="89"/>
      <c r="C127" s="89"/>
      <c r="D127" s="18">
        <f t="shared" si="32"/>
        <v>0</v>
      </c>
      <c r="E127" s="18">
        <f>B127*A118</f>
        <v>0</v>
      </c>
      <c r="F127" s="18">
        <f t="shared" si="33"/>
        <v>0</v>
      </c>
      <c r="G127" s="148" t="s">
        <v>528</v>
      </c>
      <c r="H127" s="18"/>
      <c r="I127" s="89">
        <f t="shared" si="34"/>
        <v>0</v>
      </c>
      <c r="J127" s="116"/>
      <c r="K127" s="3">
        <f t="shared" si="35"/>
        <v>0</v>
      </c>
      <c r="L127" s="3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75" customHeight="1">
      <c r="A128" s="2"/>
      <c r="B128" s="89"/>
      <c r="C128" s="89"/>
      <c r="D128" s="18">
        <f t="shared" si="32"/>
        <v>0</v>
      </c>
      <c r="E128" s="18">
        <f>B128*A118</f>
        <v>0</v>
      </c>
      <c r="F128" s="18">
        <f t="shared" si="33"/>
        <v>0</v>
      </c>
      <c r="G128" s="142"/>
      <c r="H128" s="18"/>
      <c r="I128" s="89">
        <f t="shared" si="34"/>
        <v>0</v>
      </c>
      <c r="J128" s="116"/>
      <c r="K128" s="3">
        <f t="shared" si="35"/>
        <v>0</v>
      </c>
      <c r="L128" s="3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75" customHeight="1">
      <c r="A129" s="1"/>
      <c r="B129" s="89"/>
      <c r="C129" s="89"/>
      <c r="D129" s="18">
        <f t="shared" si="32"/>
        <v>0</v>
      </c>
      <c r="E129" s="18">
        <f>B129*A118</f>
        <v>0</v>
      </c>
      <c r="F129" s="18">
        <f t="shared" si="33"/>
        <v>0</v>
      </c>
      <c r="G129" s="142"/>
      <c r="H129" s="18"/>
      <c r="I129" s="89">
        <f t="shared" si="34"/>
        <v>0</v>
      </c>
      <c r="J129" s="116"/>
      <c r="K129" s="3">
        <f t="shared" si="35"/>
        <v>0</v>
      </c>
      <c r="L129" s="3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75" customHeight="1">
      <c r="A130" s="1"/>
      <c r="B130" s="89"/>
      <c r="C130" s="89"/>
      <c r="D130" s="18">
        <f t="shared" si="32"/>
        <v>0</v>
      </c>
      <c r="E130" s="18">
        <f>B130*A118</f>
        <v>0</v>
      </c>
      <c r="F130" s="18">
        <f t="shared" si="33"/>
        <v>0</v>
      </c>
      <c r="G130" s="142"/>
      <c r="H130" s="18"/>
      <c r="I130" s="89">
        <f t="shared" si="34"/>
        <v>0</v>
      </c>
      <c r="J130" s="116"/>
      <c r="K130" s="3">
        <f t="shared" si="35"/>
        <v>0</v>
      </c>
      <c r="L130" s="3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75" customHeight="1">
      <c r="A131" s="31"/>
      <c r="B131" s="89"/>
      <c r="C131" s="89"/>
      <c r="D131" s="95">
        <f t="shared" si="32"/>
        <v>0</v>
      </c>
      <c r="E131" s="95">
        <f>B131*A118</f>
        <v>0</v>
      </c>
      <c r="F131" s="18">
        <f t="shared" si="33"/>
        <v>0</v>
      </c>
      <c r="G131" s="87"/>
      <c r="H131" s="18"/>
      <c r="I131" s="89">
        <f t="shared" si="34"/>
        <v>0</v>
      </c>
      <c r="J131" s="118"/>
      <c r="K131" s="3">
        <f t="shared" si="35"/>
        <v>0</v>
      </c>
      <c r="L131" s="3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75" customHeight="1">
      <c r="A132" s="31"/>
      <c r="B132" s="89"/>
      <c r="C132" s="89"/>
      <c r="D132" s="18">
        <f t="shared" si="32"/>
        <v>0</v>
      </c>
      <c r="E132" s="18">
        <f>B132*A118</f>
        <v>0</v>
      </c>
      <c r="F132" s="18">
        <f t="shared" si="33"/>
        <v>0</v>
      </c>
      <c r="G132" s="143">
        <f>F134/A118</f>
        <v>1.05</v>
      </c>
      <c r="H132" s="18"/>
      <c r="I132" s="89">
        <f t="shared" si="34"/>
        <v>0</v>
      </c>
      <c r="J132" s="3"/>
      <c r="K132" s="3">
        <f t="shared" si="35"/>
        <v>0</v>
      </c>
      <c r="L132" s="3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75" customHeight="1">
      <c r="A133" s="31"/>
      <c r="B133" s="89"/>
      <c r="C133" s="89"/>
      <c r="D133" s="18">
        <f t="shared" si="32"/>
        <v>0</v>
      </c>
      <c r="E133" s="18">
        <f>B133*A118</f>
        <v>0</v>
      </c>
      <c r="F133" s="18">
        <f t="shared" si="33"/>
        <v>0</v>
      </c>
      <c r="G133" s="142"/>
      <c r="H133" s="18"/>
      <c r="I133" s="89">
        <f t="shared" si="34"/>
        <v>0</v>
      </c>
      <c r="J133" s="3"/>
      <c r="K133" s="3">
        <f t="shared" si="35"/>
        <v>0</v>
      </c>
      <c r="L133" s="3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75" customHeight="1">
      <c r="A134" s="4" t="s">
        <v>495</v>
      </c>
      <c r="B134" s="97">
        <f>SUM(B120:B133)</f>
        <v>1.05</v>
      </c>
      <c r="C134" s="96"/>
      <c r="D134" s="97">
        <f t="shared" ref="D134:F134" si="36">SUM(D120:D133)</f>
        <v>1.05</v>
      </c>
      <c r="E134" s="97">
        <f t="shared" si="36"/>
        <v>1.491</v>
      </c>
      <c r="F134" s="97">
        <f t="shared" si="36"/>
        <v>1.491</v>
      </c>
      <c r="G134" s="87"/>
      <c r="H134" s="96"/>
      <c r="I134" s="97">
        <f t="shared" ref="I134:L134" si="37">SUM(I120:I133)</f>
        <v>1.491</v>
      </c>
      <c r="J134" s="98">
        <f t="shared" si="37"/>
        <v>10567.8262</v>
      </c>
      <c r="K134" s="98">
        <f t="shared" si="37"/>
        <v>6638.746981</v>
      </c>
      <c r="L134" s="98">
        <f t="shared" si="37"/>
        <v>0</v>
      </c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75" customHeight="1">
      <c r="A135" s="8"/>
      <c r="B135" s="184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75" customHeight="1">
      <c r="A136" s="8"/>
      <c r="B136" s="184"/>
      <c r="C136" s="100"/>
      <c r="D136" s="100"/>
      <c r="E136" s="100"/>
      <c r="F136" s="100"/>
      <c r="G136" s="100"/>
      <c r="H136" s="100"/>
      <c r="I136" s="104">
        <f>G132*A118</f>
        <v>1.491</v>
      </c>
      <c r="J136" s="100"/>
      <c r="K136" s="100"/>
      <c r="L136" s="104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75" customHeight="1">
      <c r="A137" s="8"/>
      <c r="B137" s="34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75" customHeight="1">
      <c r="A138" s="8"/>
      <c r="B138" s="34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75" customHeight="1">
      <c r="A139" s="66" t="s">
        <v>440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75" customHeight="1">
      <c r="A141" s="81">
        <f>'Insumos Pre Producción'!J2</f>
        <v>7.44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75" customHeight="1">
      <c r="A143" s="2" t="s">
        <v>457</v>
      </c>
      <c r="B143" s="89">
        <v>0.09</v>
      </c>
      <c r="C143" s="89">
        <v>1.0</v>
      </c>
      <c r="D143" s="18">
        <f t="shared" ref="D143:D156" si="38">C143*B143</f>
        <v>0.09</v>
      </c>
      <c r="E143" s="18">
        <f>B143*A141</f>
        <v>0.6696</v>
      </c>
      <c r="F143" s="18">
        <f t="shared" ref="F143:F156" si="39">E143*C143</f>
        <v>0.6696</v>
      </c>
      <c r="G143" s="140">
        <v>0.0</v>
      </c>
      <c r="H143" s="18">
        <v>1.0</v>
      </c>
      <c r="I143" s="89">
        <f t="shared" ref="I143:I156" si="40">H143*E143</f>
        <v>0.6696</v>
      </c>
      <c r="J143" s="116">
        <f>'Insumos Buffet'!D85</f>
        <v>4367</v>
      </c>
      <c r="K143" s="3">
        <f t="shared" ref="K143:K156" si="41">J143*I143</f>
        <v>2924.1432</v>
      </c>
      <c r="L143" s="3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75" customHeight="1">
      <c r="A144" s="2" t="s">
        <v>517</v>
      </c>
      <c r="B144" s="89">
        <v>0.75</v>
      </c>
      <c r="C144" s="89">
        <v>1.0</v>
      </c>
      <c r="D144" s="18">
        <f t="shared" si="38"/>
        <v>0.75</v>
      </c>
      <c r="E144" s="18">
        <f>B144*A141</f>
        <v>5.58</v>
      </c>
      <c r="F144" s="18">
        <f t="shared" si="39"/>
        <v>5.58</v>
      </c>
      <c r="G144" s="87"/>
      <c r="H144" s="18">
        <v>1.0</v>
      </c>
      <c r="I144" s="89">
        <f t="shared" si="40"/>
        <v>5.58</v>
      </c>
      <c r="J144" s="116"/>
      <c r="K144" s="3">
        <f t="shared" si="41"/>
        <v>0</v>
      </c>
      <c r="L144" s="3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75" customHeight="1">
      <c r="A145" s="2" t="s">
        <v>706</v>
      </c>
      <c r="B145" s="18">
        <f>0.028/2.7</f>
        <v>0.01037037037</v>
      </c>
      <c r="C145" s="18">
        <v>1.0</v>
      </c>
      <c r="D145" s="18">
        <f t="shared" si="38"/>
        <v>0.01037037037</v>
      </c>
      <c r="E145" s="18">
        <f>B145*A141</f>
        <v>0.07715555556</v>
      </c>
      <c r="F145" s="18">
        <f t="shared" si="39"/>
        <v>0.07715555556</v>
      </c>
      <c r="G145" s="148" t="s">
        <v>527</v>
      </c>
      <c r="H145" s="18">
        <v>1.0</v>
      </c>
      <c r="I145" s="89">
        <f t="shared" si="40"/>
        <v>0.07715555556</v>
      </c>
      <c r="J145" s="116">
        <f>'Insumos Buffet'!D159</f>
        <v>31000</v>
      </c>
      <c r="K145" s="3">
        <f t="shared" si="41"/>
        <v>2391.822222</v>
      </c>
      <c r="L145" s="3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75" customHeight="1">
      <c r="A146" s="2" t="s">
        <v>345</v>
      </c>
      <c r="B146" s="18">
        <v>0.06</v>
      </c>
      <c r="C146" s="18">
        <v>1.0</v>
      </c>
      <c r="D146" s="18">
        <f t="shared" si="38"/>
        <v>0.06</v>
      </c>
      <c r="E146" s="18">
        <f>B146*A141</f>
        <v>0.4464</v>
      </c>
      <c r="F146" s="18">
        <f t="shared" si="39"/>
        <v>0.4464</v>
      </c>
      <c r="G146" s="142"/>
      <c r="H146" s="18">
        <v>1.0</v>
      </c>
      <c r="I146" s="89">
        <f t="shared" si="40"/>
        <v>0.4464</v>
      </c>
      <c r="J146" s="116">
        <f>'Insumos Buffet'!D21</f>
        <v>2990</v>
      </c>
      <c r="K146" s="3">
        <f t="shared" si="41"/>
        <v>1334.736</v>
      </c>
      <c r="L146" s="3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75" customHeight="1">
      <c r="A147" s="2" t="s">
        <v>427</v>
      </c>
      <c r="B147" s="18">
        <v>3.0E-4</v>
      </c>
      <c r="C147" s="18">
        <v>1.0</v>
      </c>
      <c r="D147" s="18">
        <f t="shared" si="38"/>
        <v>0.0003</v>
      </c>
      <c r="E147" s="18">
        <f>B147*A141</f>
        <v>0.002232</v>
      </c>
      <c r="F147" s="18">
        <f t="shared" si="39"/>
        <v>0.002232</v>
      </c>
      <c r="G147" s="142"/>
      <c r="H147" s="18">
        <v>1.0</v>
      </c>
      <c r="I147" s="89">
        <f t="shared" si="40"/>
        <v>0.002232</v>
      </c>
      <c r="J147" s="116">
        <f>'Insumos Buffet'!D44</f>
        <v>50000</v>
      </c>
      <c r="K147" s="3">
        <f t="shared" si="41"/>
        <v>111.6</v>
      </c>
      <c r="L147" s="3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75" customHeight="1">
      <c r="A148" s="2" t="s">
        <v>460</v>
      </c>
      <c r="B148" s="18">
        <v>0.1</v>
      </c>
      <c r="C148" s="18">
        <v>1.0</v>
      </c>
      <c r="D148" s="18">
        <f t="shared" si="38"/>
        <v>0.1</v>
      </c>
      <c r="E148" s="18">
        <f>B148*A141</f>
        <v>0.744</v>
      </c>
      <c r="F148" s="18">
        <f t="shared" si="39"/>
        <v>0.744</v>
      </c>
      <c r="G148" s="87"/>
      <c r="H148" s="18">
        <v>1.0</v>
      </c>
      <c r="I148" s="89">
        <f t="shared" si="40"/>
        <v>0.744</v>
      </c>
      <c r="J148" s="116">
        <f>'Insumos Buffet'!D100</f>
        <v>4600</v>
      </c>
      <c r="K148" s="3">
        <f t="shared" si="41"/>
        <v>3422.4</v>
      </c>
      <c r="L148" s="3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75" customHeight="1">
      <c r="A149" s="2"/>
      <c r="B149" s="18"/>
      <c r="C149" s="18"/>
      <c r="D149" s="18">
        <f t="shared" si="38"/>
        <v>0</v>
      </c>
      <c r="E149" s="18">
        <f>B149*A141</f>
        <v>0</v>
      </c>
      <c r="F149" s="18">
        <f t="shared" si="39"/>
        <v>0</v>
      </c>
      <c r="G149" s="59"/>
      <c r="H149" s="18"/>
      <c r="I149" s="89">
        <f t="shared" si="40"/>
        <v>0</v>
      </c>
      <c r="J149" s="116"/>
      <c r="K149" s="3">
        <f t="shared" si="41"/>
        <v>0</v>
      </c>
      <c r="L149" s="3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75" customHeight="1">
      <c r="A150" s="2"/>
      <c r="B150" s="89"/>
      <c r="C150" s="89"/>
      <c r="D150" s="18">
        <f t="shared" si="38"/>
        <v>0</v>
      </c>
      <c r="E150" s="18">
        <f>B150*A141</f>
        <v>0</v>
      </c>
      <c r="F150" s="18">
        <f t="shared" si="39"/>
        <v>0</v>
      </c>
      <c r="G150" s="148" t="s">
        <v>528</v>
      </c>
      <c r="H150" s="18"/>
      <c r="I150" s="89">
        <f t="shared" si="40"/>
        <v>0</v>
      </c>
      <c r="J150" s="116"/>
      <c r="K150" s="3">
        <f t="shared" si="41"/>
        <v>0</v>
      </c>
      <c r="L150" s="3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75" customHeight="1">
      <c r="A151" s="2"/>
      <c r="B151" s="89"/>
      <c r="C151" s="89"/>
      <c r="D151" s="18">
        <f t="shared" si="38"/>
        <v>0</v>
      </c>
      <c r="E151" s="18">
        <f>B151*A141</f>
        <v>0</v>
      </c>
      <c r="F151" s="18">
        <f t="shared" si="39"/>
        <v>0</v>
      </c>
      <c r="G151" s="142"/>
      <c r="H151" s="18"/>
      <c r="I151" s="89">
        <f t="shared" si="40"/>
        <v>0</v>
      </c>
      <c r="J151" s="116"/>
      <c r="K151" s="3">
        <f t="shared" si="41"/>
        <v>0</v>
      </c>
      <c r="L151" s="3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75" customHeight="1">
      <c r="A152" s="1"/>
      <c r="B152" s="89"/>
      <c r="C152" s="89"/>
      <c r="D152" s="18">
        <f t="shared" si="38"/>
        <v>0</v>
      </c>
      <c r="E152" s="18">
        <f>B152*A141</f>
        <v>0</v>
      </c>
      <c r="F152" s="18">
        <f t="shared" si="39"/>
        <v>0</v>
      </c>
      <c r="G152" s="142"/>
      <c r="H152" s="18"/>
      <c r="I152" s="89">
        <f t="shared" si="40"/>
        <v>0</v>
      </c>
      <c r="J152" s="116"/>
      <c r="K152" s="3">
        <f t="shared" si="41"/>
        <v>0</v>
      </c>
      <c r="L152" s="3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75" customHeight="1">
      <c r="A153" s="1"/>
      <c r="B153" s="89"/>
      <c r="C153" s="89"/>
      <c r="D153" s="18">
        <f t="shared" si="38"/>
        <v>0</v>
      </c>
      <c r="E153" s="18">
        <f>B153*A141</f>
        <v>0</v>
      </c>
      <c r="F153" s="18">
        <f t="shared" si="39"/>
        <v>0</v>
      </c>
      <c r="G153" s="142"/>
      <c r="H153" s="18"/>
      <c r="I153" s="89">
        <f t="shared" si="40"/>
        <v>0</v>
      </c>
      <c r="J153" s="116"/>
      <c r="K153" s="3">
        <f t="shared" si="41"/>
        <v>0</v>
      </c>
      <c r="L153" s="3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75" customHeight="1">
      <c r="A154" s="31"/>
      <c r="B154" s="89"/>
      <c r="C154" s="89"/>
      <c r="D154" s="95">
        <f t="shared" si="38"/>
        <v>0</v>
      </c>
      <c r="E154" s="95">
        <f>B154*A141</f>
        <v>0</v>
      </c>
      <c r="F154" s="18">
        <f t="shared" si="39"/>
        <v>0</v>
      </c>
      <c r="G154" s="87"/>
      <c r="H154" s="18"/>
      <c r="I154" s="89">
        <f t="shared" si="40"/>
        <v>0</v>
      </c>
      <c r="J154" s="118"/>
      <c r="K154" s="3">
        <f t="shared" si="41"/>
        <v>0</v>
      </c>
      <c r="L154" s="3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75" customHeight="1">
      <c r="A155" s="31"/>
      <c r="B155" s="89"/>
      <c r="C155" s="89"/>
      <c r="D155" s="18">
        <f t="shared" si="38"/>
        <v>0</v>
      </c>
      <c r="E155" s="18">
        <f>B155*A141</f>
        <v>0</v>
      </c>
      <c r="F155" s="18">
        <f t="shared" si="39"/>
        <v>0</v>
      </c>
      <c r="G155" s="143">
        <f>F157/A141</f>
        <v>1.01067037</v>
      </c>
      <c r="H155" s="18"/>
      <c r="I155" s="89">
        <f t="shared" si="40"/>
        <v>0</v>
      </c>
      <c r="J155" s="3"/>
      <c r="K155" s="3">
        <f t="shared" si="41"/>
        <v>0</v>
      </c>
      <c r="L155" s="3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75" customHeight="1">
      <c r="A156" s="31"/>
      <c r="B156" s="89"/>
      <c r="C156" s="89"/>
      <c r="D156" s="18">
        <f t="shared" si="38"/>
        <v>0</v>
      </c>
      <c r="E156" s="18">
        <f>B156*A141</f>
        <v>0</v>
      </c>
      <c r="F156" s="18">
        <f t="shared" si="39"/>
        <v>0</v>
      </c>
      <c r="G156" s="142"/>
      <c r="H156" s="18"/>
      <c r="I156" s="89">
        <f t="shared" si="40"/>
        <v>0</v>
      </c>
      <c r="J156" s="3"/>
      <c r="K156" s="3">
        <f t="shared" si="41"/>
        <v>0</v>
      </c>
      <c r="L156" s="3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75" customHeight="1">
      <c r="A157" s="4" t="s">
        <v>495</v>
      </c>
      <c r="B157" s="97">
        <f>SUM(B143:B156)</f>
        <v>1.01067037</v>
      </c>
      <c r="C157" s="96"/>
      <c r="D157" s="97">
        <f t="shared" ref="D157:F157" si="42">SUM(D143:D156)</f>
        <v>1.01067037</v>
      </c>
      <c r="E157" s="97">
        <f t="shared" si="42"/>
        <v>7.519387556</v>
      </c>
      <c r="F157" s="97">
        <f t="shared" si="42"/>
        <v>7.519387556</v>
      </c>
      <c r="G157" s="87"/>
      <c r="H157" s="96"/>
      <c r="I157" s="97">
        <f t="shared" ref="I157:L157" si="43">SUM(I143:I156)</f>
        <v>7.519387556</v>
      </c>
      <c r="J157" s="98">
        <f t="shared" si="43"/>
        <v>92957</v>
      </c>
      <c r="K157" s="98">
        <f t="shared" si="43"/>
        <v>10184.70142</v>
      </c>
      <c r="L157" s="98">
        <f t="shared" si="43"/>
        <v>0</v>
      </c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75" customHeight="1">
      <c r="A158" s="8"/>
      <c r="B158" s="184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75" customHeight="1">
      <c r="A159" s="8"/>
      <c r="B159" s="184"/>
      <c r="C159" s="100"/>
      <c r="D159" s="100"/>
      <c r="E159" s="100"/>
      <c r="F159" s="100"/>
      <c r="G159" s="100"/>
      <c r="H159" s="100"/>
      <c r="I159" s="104">
        <f>G155*A141</f>
        <v>7.519387556</v>
      </c>
      <c r="J159" s="100"/>
      <c r="K159" s="100"/>
      <c r="L159" s="104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75" customHeight="1">
      <c r="A160" s="8"/>
      <c r="B160" s="34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75" customHeight="1">
      <c r="A161" s="8"/>
      <c r="B161" s="34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75" customHeight="1">
      <c r="A162" s="66" t="s">
        <v>438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75" customHeight="1">
      <c r="A164" s="81">
        <f>'Insumos Pre Producción'!H2</f>
        <v>1.04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75" customHeight="1">
      <c r="A166" s="73" t="s">
        <v>387</v>
      </c>
      <c r="B166" s="89">
        <f>2/7</f>
        <v>0.2857142857</v>
      </c>
      <c r="C166" s="89">
        <v>1.0</v>
      </c>
      <c r="D166" s="18">
        <f t="shared" ref="D166:D179" si="44">C166*B166</f>
        <v>0.2857142857</v>
      </c>
      <c r="E166" s="18">
        <f>B166*A164</f>
        <v>0.2971428571</v>
      </c>
      <c r="F166" s="18">
        <f t="shared" ref="F166:F179" si="45">E166*C166</f>
        <v>0.2971428571</v>
      </c>
      <c r="G166" s="140">
        <v>0.0</v>
      </c>
      <c r="H166" s="18">
        <v>1.0</v>
      </c>
      <c r="I166" s="89">
        <f t="shared" ref="I166:I179" si="46">H166*E166</f>
        <v>0.2971428571</v>
      </c>
      <c r="J166" s="116">
        <f>'Insumos Buffet'!D29</f>
        <v>7700</v>
      </c>
      <c r="K166" s="3">
        <f t="shared" ref="K166:K179" si="47">J166*I166</f>
        <v>2288</v>
      </c>
      <c r="L166" s="3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75" customHeight="1">
      <c r="A167" s="73" t="s">
        <v>428</v>
      </c>
      <c r="B167" s="89">
        <f>5/7</f>
        <v>0.7142857143</v>
      </c>
      <c r="C167" s="89">
        <v>1.0</v>
      </c>
      <c r="D167" s="18">
        <f t="shared" si="44"/>
        <v>0.7142857143</v>
      </c>
      <c r="E167" s="18">
        <f>B167*A164</f>
        <v>0.7428571429</v>
      </c>
      <c r="F167" s="18">
        <f t="shared" si="45"/>
        <v>0.7428571429</v>
      </c>
      <c r="G167" s="87"/>
      <c r="H167" s="18">
        <v>1.0</v>
      </c>
      <c r="I167" s="89">
        <f t="shared" si="46"/>
        <v>0.7428571429</v>
      </c>
      <c r="J167" s="116">
        <f>'Insumos Buffet'!D45</f>
        <v>2600</v>
      </c>
      <c r="K167" s="3">
        <f t="shared" si="47"/>
        <v>1931.428571</v>
      </c>
      <c r="L167" s="3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75" customHeight="1">
      <c r="A168" s="169" t="s">
        <v>494</v>
      </c>
      <c r="B168" s="89">
        <f>0.03/7</f>
        <v>0.004285714286</v>
      </c>
      <c r="C168" s="18">
        <v>1.0</v>
      </c>
      <c r="D168" s="18">
        <f t="shared" si="44"/>
        <v>0.004285714286</v>
      </c>
      <c r="E168" s="18">
        <f>B168*A164</f>
        <v>0.004457142857</v>
      </c>
      <c r="F168" s="18">
        <f t="shared" si="45"/>
        <v>0.004457142857</v>
      </c>
      <c r="G168" s="148" t="s">
        <v>527</v>
      </c>
      <c r="H168" s="18">
        <v>1.0</v>
      </c>
      <c r="I168" s="89">
        <f t="shared" si="46"/>
        <v>0.004457142857</v>
      </c>
      <c r="J168" s="116">
        <f>'Insumos Buffet'!D70</f>
        <v>145000</v>
      </c>
      <c r="K168" s="3">
        <f t="shared" si="47"/>
        <v>646.2857143</v>
      </c>
      <c r="L168" s="3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75" customHeight="1">
      <c r="A169" s="73" t="s">
        <v>505</v>
      </c>
      <c r="B169" s="89">
        <f>0.08/7</f>
        <v>0.01142857143</v>
      </c>
      <c r="C169" s="18">
        <v>1.0</v>
      </c>
      <c r="D169" s="18">
        <f t="shared" si="44"/>
        <v>0.01142857143</v>
      </c>
      <c r="E169" s="18">
        <f>B169*A164</f>
        <v>0.01188571429</v>
      </c>
      <c r="F169" s="18">
        <f t="shared" si="45"/>
        <v>0.01188571429</v>
      </c>
      <c r="G169" s="142"/>
      <c r="H169" s="18">
        <v>1.0</v>
      </c>
      <c r="I169" s="89">
        <f t="shared" si="46"/>
        <v>0.01188571429</v>
      </c>
      <c r="J169" s="116">
        <f>'Insumos Buffet'!D82</f>
        <v>3200</v>
      </c>
      <c r="K169" s="3">
        <f t="shared" si="47"/>
        <v>38.03428571</v>
      </c>
      <c r="L169" s="3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75" customHeight="1">
      <c r="A170" s="73" t="s">
        <v>453</v>
      </c>
      <c r="B170" s="89">
        <f>0.1/7</f>
        <v>0.01428571429</v>
      </c>
      <c r="C170" s="18">
        <v>1.0</v>
      </c>
      <c r="D170" s="18">
        <f t="shared" si="44"/>
        <v>0.01428571429</v>
      </c>
      <c r="E170" s="18">
        <f>B170*A164</f>
        <v>0.01485714286</v>
      </c>
      <c r="F170" s="18">
        <f t="shared" si="45"/>
        <v>0.01485714286</v>
      </c>
      <c r="G170" s="142"/>
      <c r="H170" s="18">
        <v>1.0</v>
      </c>
      <c r="I170" s="89">
        <f t="shared" si="46"/>
        <v>0.01485714286</v>
      </c>
      <c r="J170" s="116">
        <f>'Insumos Buffet'!D75</f>
        <v>76300</v>
      </c>
      <c r="K170" s="3">
        <f t="shared" si="47"/>
        <v>1133.6</v>
      </c>
      <c r="L170" s="3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75" customHeight="1">
      <c r="A171" s="2"/>
      <c r="B171" s="18"/>
      <c r="C171" s="18"/>
      <c r="D171" s="18">
        <f t="shared" si="44"/>
        <v>0</v>
      </c>
      <c r="E171" s="18">
        <f>B171*A164</f>
        <v>0</v>
      </c>
      <c r="F171" s="18">
        <f t="shared" si="45"/>
        <v>0</v>
      </c>
      <c r="G171" s="87"/>
      <c r="H171" s="18"/>
      <c r="I171" s="89">
        <f t="shared" si="46"/>
        <v>0</v>
      </c>
      <c r="J171" s="116"/>
      <c r="K171" s="3">
        <f t="shared" si="47"/>
        <v>0</v>
      </c>
      <c r="L171" s="3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75" customHeight="1">
      <c r="A172" s="2"/>
      <c r="B172" s="18"/>
      <c r="C172" s="18"/>
      <c r="D172" s="18">
        <f t="shared" si="44"/>
        <v>0</v>
      </c>
      <c r="E172" s="18">
        <f>B172*A164</f>
        <v>0</v>
      </c>
      <c r="F172" s="18">
        <f t="shared" si="45"/>
        <v>0</v>
      </c>
      <c r="G172" s="59"/>
      <c r="H172" s="18"/>
      <c r="I172" s="89">
        <f t="shared" si="46"/>
        <v>0</v>
      </c>
      <c r="J172" s="116"/>
      <c r="K172" s="3">
        <f t="shared" si="47"/>
        <v>0</v>
      </c>
      <c r="L172" s="3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75" customHeight="1">
      <c r="A173" s="2"/>
      <c r="B173" s="89"/>
      <c r="C173" s="89"/>
      <c r="D173" s="18">
        <f t="shared" si="44"/>
        <v>0</v>
      </c>
      <c r="E173" s="18">
        <f>B173*A164</f>
        <v>0</v>
      </c>
      <c r="F173" s="18">
        <f t="shared" si="45"/>
        <v>0</v>
      </c>
      <c r="G173" s="148" t="s">
        <v>528</v>
      </c>
      <c r="H173" s="18"/>
      <c r="I173" s="89">
        <f t="shared" si="46"/>
        <v>0</v>
      </c>
      <c r="J173" s="116"/>
      <c r="K173" s="3">
        <f t="shared" si="47"/>
        <v>0</v>
      </c>
      <c r="L173" s="3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75" customHeight="1">
      <c r="A174" s="2"/>
      <c r="B174" s="89"/>
      <c r="C174" s="89"/>
      <c r="D174" s="18">
        <f t="shared" si="44"/>
        <v>0</v>
      </c>
      <c r="E174" s="18">
        <f>B174*A164</f>
        <v>0</v>
      </c>
      <c r="F174" s="18">
        <f t="shared" si="45"/>
        <v>0</v>
      </c>
      <c r="G174" s="142"/>
      <c r="H174" s="18"/>
      <c r="I174" s="89">
        <f t="shared" si="46"/>
        <v>0</v>
      </c>
      <c r="J174" s="116"/>
      <c r="K174" s="3">
        <f t="shared" si="47"/>
        <v>0</v>
      </c>
      <c r="L174" s="3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75" customHeight="1">
      <c r="A175" s="1"/>
      <c r="B175" s="89"/>
      <c r="C175" s="89"/>
      <c r="D175" s="18">
        <f t="shared" si="44"/>
        <v>0</v>
      </c>
      <c r="E175" s="18">
        <f>B175*A164</f>
        <v>0</v>
      </c>
      <c r="F175" s="18">
        <f t="shared" si="45"/>
        <v>0</v>
      </c>
      <c r="G175" s="142"/>
      <c r="H175" s="18"/>
      <c r="I175" s="89">
        <f t="shared" si="46"/>
        <v>0</v>
      </c>
      <c r="J175" s="116"/>
      <c r="K175" s="3">
        <f t="shared" si="47"/>
        <v>0</v>
      </c>
      <c r="L175" s="3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75" customHeight="1">
      <c r="A176" s="1"/>
      <c r="B176" s="89"/>
      <c r="C176" s="89"/>
      <c r="D176" s="18">
        <f t="shared" si="44"/>
        <v>0</v>
      </c>
      <c r="E176" s="18">
        <f>B176*A164</f>
        <v>0</v>
      </c>
      <c r="F176" s="18">
        <f t="shared" si="45"/>
        <v>0</v>
      </c>
      <c r="G176" s="142"/>
      <c r="H176" s="18"/>
      <c r="I176" s="89">
        <f t="shared" si="46"/>
        <v>0</v>
      </c>
      <c r="J176" s="116"/>
      <c r="K176" s="3">
        <f t="shared" si="47"/>
        <v>0</v>
      </c>
      <c r="L176" s="3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75" customHeight="1">
      <c r="A177" s="31"/>
      <c r="B177" s="89"/>
      <c r="C177" s="89"/>
      <c r="D177" s="95">
        <f t="shared" si="44"/>
        <v>0</v>
      </c>
      <c r="E177" s="95">
        <f>B177*A164</f>
        <v>0</v>
      </c>
      <c r="F177" s="18">
        <f t="shared" si="45"/>
        <v>0</v>
      </c>
      <c r="G177" s="87"/>
      <c r="H177" s="18"/>
      <c r="I177" s="89">
        <f t="shared" si="46"/>
        <v>0</v>
      </c>
      <c r="J177" s="118"/>
      <c r="K177" s="3">
        <f t="shared" si="47"/>
        <v>0</v>
      </c>
      <c r="L177" s="3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75" customHeight="1">
      <c r="A178" s="31"/>
      <c r="B178" s="89"/>
      <c r="C178" s="89"/>
      <c r="D178" s="18">
        <f t="shared" si="44"/>
        <v>0</v>
      </c>
      <c r="E178" s="18">
        <f>B178*A164</f>
        <v>0</v>
      </c>
      <c r="F178" s="18">
        <f t="shared" si="45"/>
        <v>0</v>
      </c>
      <c r="G178" s="143">
        <f>F180/A164</f>
        <v>1.03</v>
      </c>
      <c r="H178" s="18"/>
      <c r="I178" s="89">
        <f t="shared" si="46"/>
        <v>0</v>
      </c>
      <c r="J178" s="3"/>
      <c r="K178" s="3">
        <f t="shared" si="47"/>
        <v>0</v>
      </c>
      <c r="L178" s="3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75" customHeight="1">
      <c r="A179" s="31"/>
      <c r="B179" s="89"/>
      <c r="C179" s="89"/>
      <c r="D179" s="18">
        <f t="shared" si="44"/>
        <v>0</v>
      </c>
      <c r="E179" s="18">
        <f>B179*A164</f>
        <v>0</v>
      </c>
      <c r="F179" s="18">
        <f t="shared" si="45"/>
        <v>0</v>
      </c>
      <c r="G179" s="142"/>
      <c r="H179" s="18"/>
      <c r="I179" s="89">
        <f t="shared" si="46"/>
        <v>0</v>
      </c>
      <c r="J179" s="3"/>
      <c r="K179" s="3">
        <f t="shared" si="47"/>
        <v>0</v>
      </c>
      <c r="L179" s="3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75" customHeight="1">
      <c r="A180" s="4" t="s">
        <v>495</v>
      </c>
      <c r="B180" s="97">
        <f>SUM(B166:B179)</f>
        <v>1.03</v>
      </c>
      <c r="C180" s="96"/>
      <c r="D180" s="97">
        <f t="shared" ref="D180:F180" si="48">SUM(D166:D179)</f>
        <v>1.03</v>
      </c>
      <c r="E180" s="97">
        <f t="shared" si="48"/>
        <v>1.0712</v>
      </c>
      <c r="F180" s="97">
        <f t="shared" si="48"/>
        <v>1.0712</v>
      </c>
      <c r="G180" s="87"/>
      <c r="H180" s="96"/>
      <c r="I180" s="97">
        <f t="shared" ref="I180:L180" si="49">SUM(I166:I179)</f>
        <v>1.0712</v>
      </c>
      <c r="J180" s="98">
        <f t="shared" si="49"/>
        <v>234800</v>
      </c>
      <c r="K180" s="98">
        <f t="shared" si="49"/>
        <v>6037.348571</v>
      </c>
      <c r="L180" s="98">
        <f t="shared" si="49"/>
        <v>0</v>
      </c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75" customHeight="1">
      <c r="A181" s="8"/>
      <c r="B181" s="184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75" customHeight="1">
      <c r="A182" s="8"/>
      <c r="B182" s="184"/>
      <c r="C182" s="100"/>
      <c r="D182" s="100"/>
      <c r="E182" s="100"/>
      <c r="F182" s="100"/>
      <c r="G182" s="100"/>
      <c r="H182" s="100"/>
      <c r="I182" s="104">
        <f>G178*A164</f>
        <v>1.0712</v>
      </c>
      <c r="J182" s="100"/>
      <c r="K182" s="100"/>
      <c r="L182" s="104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75" customHeight="1">
      <c r="A183" s="8" t="s">
        <v>707</v>
      </c>
      <c r="B183" s="34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75" customHeight="1">
      <c r="A184" s="8" t="s">
        <v>708</v>
      </c>
      <c r="B184" s="34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75" customHeight="1">
      <c r="A185" s="66" t="s">
        <v>441</v>
      </c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75" customHeight="1">
      <c r="A187" s="81">
        <f>'Insumos Pre Producción'!K2</f>
        <v>8.78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75" customHeight="1">
      <c r="A189" s="2" t="s">
        <v>428</v>
      </c>
      <c r="B189" s="89">
        <v>0.5</v>
      </c>
      <c r="C189" s="89">
        <v>1.0</v>
      </c>
      <c r="D189" s="18">
        <f t="shared" ref="D189:D202" si="50">C189*B189</f>
        <v>0.5</v>
      </c>
      <c r="E189" s="18">
        <f>B189*A187</f>
        <v>4.39</v>
      </c>
      <c r="F189" s="18">
        <f t="shared" ref="F189:F202" si="51">E189*C189</f>
        <v>4.39</v>
      </c>
      <c r="G189" s="140">
        <v>0.0</v>
      </c>
      <c r="H189" s="18">
        <v>1.0</v>
      </c>
      <c r="I189" s="89">
        <f t="shared" ref="I189:I202" si="52">H189*E189</f>
        <v>4.39</v>
      </c>
      <c r="J189" s="116">
        <f>'Insumos Buffet'!D45</f>
        <v>2600</v>
      </c>
      <c r="K189" s="3">
        <f t="shared" ref="K189:K202" si="53">J189*I189</f>
        <v>11414</v>
      </c>
      <c r="L189" s="3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75" customHeight="1">
      <c r="A190" s="2" t="s">
        <v>387</v>
      </c>
      <c r="B190" s="89">
        <v>0.5</v>
      </c>
      <c r="C190" s="89">
        <v>1.0</v>
      </c>
      <c r="D190" s="18">
        <f t="shared" si="50"/>
        <v>0.5</v>
      </c>
      <c r="E190" s="18">
        <f>B190*A187</f>
        <v>4.39</v>
      </c>
      <c r="F190" s="18">
        <f t="shared" si="51"/>
        <v>4.39</v>
      </c>
      <c r="G190" s="87"/>
      <c r="H190" s="18">
        <v>1.0</v>
      </c>
      <c r="I190" s="89">
        <f t="shared" si="52"/>
        <v>4.39</v>
      </c>
      <c r="J190" s="116">
        <f>'Insumos Buffet'!D29</f>
        <v>7700</v>
      </c>
      <c r="K190" s="3">
        <f t="shared" si="53"/>
        <v>33803</v>
      </c>
      <c r="L190" s="3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75" customHeight="1">
      <c r="A191" s="2" t="s">
        <v>460</v>
      </c>
      <c r="B191" s="18">
        <v>0.05</v>
      </c>
      <c r="C191" s="18">
        <v>1.0</v>
      </c>
      <c r="D191" s="18">
        <f t="shared" si="50"/>
        <v>0.05</v>
      </c>
      <c r="E191" s="18">
        <f>B191*A187</f>
        <v>0.439</v>
      </c>
      <c r="F191" s="18">
        <f t="shared" si="51"/>
        <v>0.439</v>
      </c>
      <c r="G191" s="148" t="s">
        <v>527</v>
      </c>
      <c r="H191" s="18">
        <v>1.0</v>
      </c>
      <c r="I191" s="89">
        <f t="shared" si="52"/>
        <v>0.439</v>
      </c>
      <c r="J191" s="116">
        <f>'Insumos Buffet'!D100</f>
        <v>4600</v>
      </c>
      <c r="K191" s="3">
        <f t="shared" si="53"/>
        <v>2019.4</v>
      </c>
      <c r="L191" s="3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75" customHeight="1">
      <c r="A192" s="2" t="s">
        <v>447</v>
      </c>
      <c r="B192" s="18">
        <v>0.025</v>
      </c>
      <c r="C192" s="18">
        <v>1.0</v>
      </c>
      <c r="D192" s="18">
        <f t="shared" si="50"/>
        <v>0.025</v>
      </c>
      <c r="E192" s="18">
        <f>B192*A187</f>
        <v>0.2195</v>
      </c>
      <c r="F192" s="18">
        <f t="shared" si="51"/>
        <v>0.2195</v>
      </c>
      <c r="G192" s="142"/>
      <c r="H192" s="18">
        <v>1.0</v>
      </c>
      <c r="I192" s="89">
        <f t="shared" si="52"/>
        <v>0.2195</v>
      </c>
      <c r="J192" s="116">
        <f>'Insumos Buffet'!D52</f>
        <v>10000</v>
      </c>
      <c r="K192" s="3">
        <f t="shared" si="53"/>
        <v>2195</v>
      </c>
      <c r="L192" s="3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75" customHeight="1">
      <c r="A193" s="2" t="s">
        <v>505</v>
      </c>
      <c r="B193" s="18">
        <v>0.002</v>
      </c>
      <c r="C193" s="18">
        <v>1.0</v>
      </c>
      <c r="D193" s="18">
        <f t="shared" si="50"/>
        <v>0.002</v>
      </c>
      <c r="E193" s="18">
        <f>B193*A187</f>
        <v>0.01756</v>
      </c>
      <c r="F193" s="18">
        <f t="shared" si="51"/>
        <v>0.01756</v>
      </c>
      <c r="G193" s="142"/>
      <c r="H193" s="18">
        <v>1.0</v>
      </c>
      <c r="I193" s="89">
        <f t="shared" si="52"/>
        <v>0.01756</v>
      </c>
      <c r="J193" s="116">
        <f>'Insumos Buffet'!D82</f>
        <v>3200</v>
      </c>
      <c r="K193" s="3">
        <f t="shared" si="53"/>
        <v>56.192</v>
      </c>
      <c r="L193" s="3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75" customHeight="1">
      <c r="A194" s="169" t="s">
        <v>494</v>
      </c>
      <c r="B194" s="18">
        <v>1.0E-4</v>
      </c>
      <c r="C194" s="18">
        <v>1.0</v>
      </c>
      <c r="D194" s="18">
        <f t="shared" si="50"/>
        <v>0.0001</v>
      </c>
      <c r="E194" s="18">
        <f>B194*A187</f>
        <v>0.000878</v>
      </c>
      <c r="F194" s="18">
        <f t="shared" si="51"/>
        <v>0.000878</v>
      </c>
      <c r="G194" s="87"/>
      <c r="H194" s="18">
        <v>1.0</v>
      </c>
      <c r="I194" s="89">
        <f t="shared" si="52"/>
        <v>0.000878</v>
      </c>
      <c r="J194" s="116">
        <f>'Insumos Buffet'!D70</f>
        <v>145000</v>
      </c>
      <c r="K194" s="3">
        <f t="shared" si="53"/>
        <v>127.31</v>
      </c>
      <c r="L194" s="3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75" customHeight="1">
      <c r="A195" s="2" t="s">
        <v>448</v>
      </c>
      <c r="B195" s="18">
        <v>1.0E-4</v>
      </c>
      <c r="C195" s="18">
        <v>1.0</v>
      </c>
      <c r="D195" s="18">
        <f t="shared" si="50"/>
        <v>0.0001</v>
      </c>
      <c r="E195" s="18">
        <f>B195*A187</f>
        <v>0.000878</v>
      </c>
      <c r="F195" s="18">
        <f t="shared" si="51"/>
        <v>0.000878</v>
      </c>
      <c r="G195" s="59"/>
      <c r="H195" s="18">
        <v>1.0</v>
      </c>
      <c r="I195" s="89">
        <f t="shared" si="52"/>
        <v>0.000878</v>
      </c>
      <c r="J195" s="116">
        <f>'Insumos Buffet'!D57</f>
        <v>190000</v>
      </c>
      <c r="K195" s="3">
        <f t="shared" si="53"/>
        <v>166.82</v>
      </c>
      <c r="L195" s="3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75" customHeight="1">
      <c r="A196" s="2"/>
      <c r="B196" s="89"/>
      <c r="C196" s="89"/>
      <c r="D196" s="18">
        <f t="shared" si="50"/>
        <v>0</v>
      </c>
      <c r="E196" s="18">
        <f>B196*A187</f>
        <v>0</v>
      </c>
      <c r="F196" s="18">
        <f t="shared" si="51"/>
        <v>0</v>
      </c>
      <c r="G196" s="148" t="s">
        <v>528</v>
      </c>
      <c r="H196" s="18"/>
      <c r="I196" s="89">
        <f t="shared" si="52"/>
        <v>0</v>
      </c>
      <c r="J196" s="116"/>
      <c r="K196" s="3">
        <f t="shared" si="53"/>
        <v>0</v>
      </c>
      <c r="L196" s="3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75" customHeight="1">
      <c r="A197" s="2"/>
      <c r="B197" s="89"/>
      <c r="C197" s="89"/>
      <c r="D197" s="18">
        <f t="shared" si="50"/>
        <v>0</v>
      </c>
      <c r="E197" s="18">
        <f>B197*A187</f>
        <v>0</v>
      </c>
      <c r="F197" s="18">
        <f t="shared" si="51"/>
        <v>0</v>
      </c>
      <c r="G197" s="142"/>
      <c r="H197" s="18"/>
      <c r="I197" s="89">
        <f t="shared" si="52"/>
        <v>0</v>
      </c>
      <c r="J197" s="116"/>
      <c r="K197" s="3">
        <f t="shared" si="53"/>
        <v>0</v>
      </c>
      <c r="L197" s="3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75" customHeight="1">
      <c r="A198" s="1"/>
      <c r="B198" s="89"/>
      <c r="C198" s="89"/>
      <c r="D198" s="18">
        <f t="shared" si="50"/>
        <v>0</v>
      </c>
      <c r="E198" s="18">
        <f>B198*A187</f>
        <v>0</v>
      </c>
      <c r="F198" s="18">
        <f t="shared" si="51"/>
        <v>0</v>
      </c>
      <c r="G198" s="142"/>
      <c r="H198" s="18"/>
      <c r="I198" s="89">
        <f t="shared" si="52"/>
        <v>0</v>
      </c>
      <c r="J198" s="116"/>
      <c r="K198" s="3">
        <f t="shared" si="53"/>
        <v>0</v>
      </c>
      <c r="L198" s="3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75" customHeight="1">
      <c r="A199" s="1"/>
      <c r="B199" s="89"/>
      <c r="C199" s="89"/>
      <c r="D199" s="18">
        <f t="shared" si="50"/>
        <v>0</v>
      </c>
      <c r="E199" s="18">
        <f>B199*A187</f>
        <v>0</v>
      </c>
      <c r="F199" s="18">
        <f t="shared" si="51"/>
        <v>0</v>
      </c>
      <c r="G199" s="142"/>
      <c r="H199" s="18"/>
      <c r="I199" s="89">
        <f t="shared" si="52"/>
        <v>0</v>
      </c>
      <c r="J199" s="116"/>
      <c r="K199" s="3">
        <f t="shared" si="53"/>
        <v>0</v>
      </c>
      <c r="L199" s="3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75" customHeight="1">
      <c r="A200" s="31"/>
      <c r="B200" s="89"/>
      <c r="C200" s="89"/>
      <c r="D200" s="95">
        <f t="shared" si="50"/>
        <v>0</v>
      </c>
      <c r="E200" s="95">
        <f>B200*A187</f>
        <v>0</v>
      </c>
      <c r="F200" s="18">
        <f t="shared" si="51"/>
        <v>0</v>
      </c>
      <c r="G200" s="87"/>
      <c r="H200" s="18"/>
      <c r="I200" s="89">
        <f t="shared" si="52"/>
        <v>0</v>
      </c>
      <c r="J200" s="118"/>
      <c r="K200" s="3">
        <f t="shared" si="53"/>
        <v>0</v>
      </c>
      <c r="L200" s="3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75" customHeight="1">
      <c r="A201" s="31"/>
      <c r="B201" s="89"/>
      <c r="C201" s="89"/>
      <c r="D201" s="18">
        <f t="shared" si="50"/>
        <v>0</v>
      </c>
      <c r="E201" s="18">
        <f>B201*A187</f>
        <v>0</v>
      </c>
      <c r="F201" s="18">
        <f t="shared" si="51"/>
        <v>0</v>
      </c>
      <c r="G201" s="143">
        <f>F203/A187</f>
        <v>1.0772</v>
      </c>
      <c r="H201" s="18"/>
      <c r="I201" s="89">
        <f t="shared" si="52"/>
        <v>0</v>
      </c>
      <c r="J201" s="3"/>
      <c r="K201" s="3">
        <f t="shared" si="53"/>
        <v>0</v>
      </c>
      <c r="L201" s="3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75" customHeight="1">
      <c r="A202" s="31"/>
      <c r="B202" s="89"/>
      <c r="C202" s="89"/>
      <c r="D202" s="18">
        <f t="shared" si="50"/>
        <v>0</v>
      </c>
      <c r="E202" s="18">
        <f>B202*A187</f>
        <v>0</v>
      </c>
      <c r="F202" s="18">
        <f t="shared" si="51"/>
        <v>0</v>
      </c>
      <c r="G202" s="142"/>
      <c r="H202" s="18"/>
      <c r="I202" s="89">
        <f t="shared" si="52"/>
        <v>0</v>
      </c>
      <c r="J202" s="3"/>
      <c r="K202" s="3">
        <f t="shared" si="53"/>
        <v>0</v>
      </c>
      <c r="L202" s="3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75" customHeight="1">
      <c r="A203" s="4" t="s">
        <v>495</v>
      </c>
      <c r="B203" s="97">
        <f>SUM(B189:B202)</f>
        <v>1.0772</v>
      </c>
      <c r="C203" s="96"/>
      <c r="D203" s="97">
        <f t="shared" ref="D203:F203" si="54">SUM(D189:D202)</f>
        <v>1.0772</v>
      </c>
      <c r="E203" s="97">
        <f t="shared" si="54"/>
        <v>9.457816</v>
      </c>
      <c r="F203" s="97">
        <f t="shared" si="54"/>
        <v>9.457816</v>
      </c>
      <c r="G203" s="87"/>
      <c r="H203" s="96"/>
      <c r="I203" s="97">
        <f t="shared" ref="I203:L203" si="55">SUM(I189:I202)</f>
        <v>9.457816</v>
      </c>
      <c r="J203" s="98">
        <f t="shared" si="55"/>
        <v>363100</v>
      </c>
      <c r="K203" s="98">
        <f t="shared" si="55"/>
        <v>49781.722</v>
      </c>
      <c r="L203" s="98">
        <f t="shared" si="55"/>
        <v>0</v>
      </c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75" customHeight="1">
      <c r="A204" s="8"/>
      <c r="B204" s="184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100"/>
      <c r="L204" s="101" t="s">
        <v>497</v>
      </c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75" customHeight="1">
      <c r="A205" s="8"/>
      <c r="B205" s="184"/>
      <c r="C205" s="100"/>
      <c r="D205" s="100"/>
      <c r="E205" s="100"/>
      <c r="F205" s="100"/>
      <c r="G205" s="100"/>
      <c r="H205" s="100"/>
      <c r="I205" s="104">
        <f>G201*A187</f>
        <v>9.457816</v>
      </c>
      <c r="J205" s="100"/>
      <c r="K205" s="100"/>
      <c r="L205" s="104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75" customHeight="1">
      <c r="A206" s="8"/>
      <c r="B206" s="34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75" customHeight="1">
      <c r="A207" s="8"/>
      <c r="B207" s="34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75" customHeight="1">
      <c r="A208" s="66" t="s">
        <v>442</v>
      </c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75" customHeight="1">
      <c r="A210" s="81">
        <f>'Insumos Pre Producción'!L2</f>
        <v>0.8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75" customHeight="1">
      <c r="A212" s="175" t="s">
        <v>461</v>
      </c>
      <c r="B212" s="89">
        <f>0.15*4</f>
        <v>0.6</v>
      </c>
      <c r="C212" s="89">
        <v>0.8</v>
      </c>
      <c r="D212" s="18">
        <f t="shared" ref="D212:D225" si="56">C212*B212</f>
        <v>0.48</v>
      </c>
      <c r="E212" s="18">
        <f>B212*A210</f>
        <v>0.48</v>
      </c>
      <c r="F212" s="18">
        <f t="shared" ref="F212:F225" si="57">E212*C212</f>
        <v>0.384</v>
      </c>
      <c r="G212" s="140">
        <v>0.0</v>
      </c>
      <c r="H212" s="18">
        <v>1.1</v>
      </c>
      <c r="I212" s="89">
        <f t="shared" ref="I212:I225" si="58">H212*E212</f>
        <v>0.528</v>
      </c>
      <c r="J212" s="116">
        <f>'Insumos Buffet'!D132</f>
        <v>16000</v>
      </c>
      <c r="K212" s="3">
        <f t="shared" ref="K212:K225" si="59">J212*I212</f>
        <v>8448</v>
      </c>
      <c r="L212" s="3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75" customHeight="1">
      <c r="A213" s="175" t="s">
        <v>345</v>
      </c>
      <c r="B213" s="89">
        <f>0.04*5</f>
        <v>0.2</v>
      </c>
      <c r="C213" s="89">
        <v>1.0</v>
      </c>
      <c r="D213" s="18">
        <f t="shared" si="56"/>
        <v>0.2</v>
      </c>
      <c r="E213" s="18">
        <f>B213*A210</f>
        <v>0.16</v>
      </c>
      <c r="F213" s="18">
        <f t="shared" si="57"/>
        <v>0.16</v>
      </c>
      <c r="G213" s="87"/>
      <c r="H213" s="18">
        <v>1.175</v>
      </c>
      <c r="I213" s="89">
        <f t="shared" si="58"/>
        <v>0.188</v>
      </c>
      <c r="J213" s="116">
        <f>'Insumos Buffet'!D21</f>
        <v>2990</v>
      </c>
      <c r="K213" s="3">
        <f t="shared" si="59"/>
        <v>562.12</v>
      </c>
      <c r="L213" s="3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75" customHeight="1">
      <c r="A214" s="175" t="s">
        <v>47</v>
      </c>
      <c r="B214" s="18">
        <f>0.01*4</f>
        <v>0.04</v>
      </c>
      <c r="C214" s="18">
        <v>1.0</v>
      </c>
      <c r="D214" s="18">
        <f t="shared" si="56"/>
        <v>0.04</v>
      </c>
      <c r="E214" s="18">
        <f>B214*A210</f>
        <v>0.032</v>
      </c>
      <c r="F214" s="18">
        <f t="shared" si="57"/>
        <v>0.032</v>
      </c>
      <c r="G214" s="148" t="s">
        <v>527</v>
      </c>
      <c r="H214" s="18">
        <v>1.0</v>
      </c>
      <c r="I214" s="89">
        <f t="shared" si="58"/>
        <v>0.032</v>
      </c>
      <c r="J214" s="116">
        <f>'Insumos Buffet'!D2</f>
        <v>6820</v>
      </c>
      <c r="K214" s="3">
        <f t="shared" si="59"/>
        <v>218.24</v>
      </c>
      <c r="L214" s="3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75" customHeight="1">
      <c r="A215" s="175" t="s">
        <v>459</v>
      </c>
      <c r="B215" s="18">
        <f>0.03*4</f>
        <v>0.12</v>
      </c>
      <c r="C215" s="18">
        <v>1.0</v>
      </c>
      <c r="D215" s="18">
        <f t="shared" si="56"/>
        <v>0.12</v>
      </c>
      <c r="E215" s="18">
        <f>B215*A210</f>
        <v>0.096</v>
      </c>
      <c r="F215" s="18">
        <f t="shared" si="57"/>
        <v>0.096</v>
      </c>
      <c r="G215" s="142"/>
      <c r="H215" s="18">
        <v>1.125</v>
      </c>
      <c r="I215" s="89">
        <f t="shared" si="58"/>
        <v>0.108</v>
      </c>
      <c r="J215" s="116">
        <f>'Insumos Buffet'!D96</f>
        <v>2328</v>
      </c>
      <c r="K215" s="3">
        <f t="shared" si="59"/>
        <v>251.424</v>
      </c>
      <c r="L215" s="3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75" customHeight="1">
      <c r="A216" s="175" t="s">
        <v>458</v>
      </c>
      <c r="B216" s="18">
        <f>0.04*4</f>
        <v>0.16</v>
      </c>
      <c r="C216" s="18">
        <v>1.0</v>
      </c>
      <c r="D216" s="18">
        <f t="shared" si="56"/>
        <v>0.16</v>
      </c>
      <c r="E216" s="18">
        <f>B216*A210</f>
        <v>0.128</v>
      </c>
      <c r="F216" s="18">
        <f t="shared" si="57"/>
        <v>0.128</v>
      </c>
      <c r="G216" s="142"/>
      <c r="H216" s="18">
        <v>1.175</v>
      </c>
      <c r="I216" s="89">
        <f t="shared" si="58"/>
        <v>0.1504</v>
      </c>
      <c r="J216" s="116">
        <f>'Insumos Buffet'!D90</f>
        <v>4190</v>
      </c>
      <c r="K216" s="3">
        <f t="shared" si="59"/>
        <v>630.176</v>
      </c>
      <c r="L216" s="3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75" customHeight="1">
      <c r="A217" s="175" t="s">
        <v>454</v>
      </c>
      <c r="B217" s="18">
        <f>0.0003*4</f>
        <v>0.0012</v>
      </c>
      <c r="C217" s="18">
        <v>1.0</v>
      </c>
      <c r="D217" s="18">
        <f t="shared" si="56"/>
        <v>0.0012</v>
      </c>
      <c r="E217" s="18">
        <f>B217*A210</f>
        <v>0.00096</v>
      </c>
      <c r="F217" s="18">
        <f t="shared" si="57"/>
        <v>0.00096</v>
      </c>
      <c r="G217" s="87"/>
      <c r="H217" s="18">
        <v>1.2</v>
      </c>
      <c r="I217" s="89">
        <f t="shared" si="58"/>
        <v>0.001152</v>
      </c>
      <c r="J217" s="116">
        <f>'Insumos Buffet'!D81</f>
        <v>72641</v>
      </c>
      <c r="K217" s="3">
        <f t="shared" si="59"/>
        <v>83.682432</v>
      </c>
      <c r="L217" s="3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75" customHeight="1">
      <c r="A218" s="175" t="s">
        <v>147</v>
      </c>
      <c r="B218" s="18">
        <f>0.0005*4</f>
        <v>0.002</v>
      </c>
      <c r="C218" s="18">
        <v>1.0</v>
      </c>
      <c r="D218" s="18">
        <f t="shared" si="56"/>
        <v>0.002</v>
      </c>
      <c r="E218" s="18">
        <f>B218*A210</f>
        <v>0.0016</v>
      </c>
      <c r="F218" s="18">
        <f t="shared" si="57"/>
        <v>0.0016</v>
      </c>
      <c r="G218" s="59"/>
      <c r="H218" s="18">
        <v>1.2</v>
      </c>
      <c r="I218" s="89">
        <f t="shared" si="58"/>
        <v>0.00192</v>
      </c>
      <c r="J218" s="116">
        <f>'Insumos Buffet'!D6</f>
        <v>16490</v>
      </c>
      <c r="K218" s="3">
        <f t="shared" si="59"/>
        <v>31.6608</v>
      </c>
      <c r="L218" s="3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75" customHeight="1">
      <c r="A219" s="169" t="s">
        <v>494</v>
      </c>
      <c r="B219" s="89">
        <f>0.0001*4</f>
        <v>0.0004</v>
      </c>
      <c r="C219" s="89">
        <v>1.0</v>
      </c>
      <c r="D219" s="18">
        <f t="shared" si="56"/>
        <v>0.0004</v>
      </c>
      <c r="E219" s="18">
        <f>B219*A210</f>
        <v>0.00032</v>
      </c>
      <c r="F219" s="18">
        <f t="shared" si="57"/>
        <v>0.00032</v>
      </c>
      <c r="G219" s="148" t="s">
        <v>528</v>
      </c>
      <c r="H219" s="18">
        <v>1.0</v>
      </c>
      <c r="I219" s="89">
        <f t="shared" si="58"/>
        <v>0.00032</v>
      </c>
      <c r="J219" s="116">
        <f>'Insumos Buffet'!D70</f>
        <v>145000</v>
      </c>
      <c r="K219" s="3">
        <f t="shared" si="59"/>
        <v>46.4</v>
      </c>
      <c r="L219" s="3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75" customHeight="1">
      <c r="A220" s="175" t="s">
        <v>505</v>
      </c>
      <c r="B220" s="89">
        <f>0.002*4</f>
        <v>0.008</v>
      </c>
      <c r="C220" s="89">
        <v>1.0</v>
      </c>
      <c r="D220" s="18">
        <f t="shared" si="56"/>
        <v>0.008</v>
      </c>
      <c r="E220" s="18">
        <f>B220*A210</f>
        <v>0.0064</v>
      </c>
      <c r="F220" s="18">
        <f t="shared" si="57"/>
        <v>0.0064</v>
      </c>
      <c r="G220" s="142"/>
      <c r="H220" s="18">
        <v>1.0</v>
      </c>
      <c r="I220" s="89">
        <f t="shared" si="58"/>
        <v>0.0064</v>
      </c>
      <c r="J220" s="116">
        <f>'Insumos Buffet'!D82</f>
        <v>3200</v>
      </c>
      <c r="K220" s="3">
        <f t="shared" si="59"/>
        <v>20.48</v>
      </c>
      <c r="L220" s="3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75" customHeight="1">
      <c r="A221" s="175" t="s">
        <v>427</v>
      </c>
      <c r="B221" s="89">
        <f>0.0001*4</f>
        <v>0.0004</v>
      </c>
      <c r="C221" s="89">
        <v>1.0</v>
      </c>
      <c r="D221" s="18">
        <f t="shared" si="56"/>
        <v>0.0004</v>
      </c>
      <c r="E221" s="18">
        <f>B221*A210</f>
        <v>0.00032</v>
      </c>
      <c r="F221" s="18">
        <f t="shared" si="57"/>
        <v>0.00032</v>
      </c>
      <c r="G221" s="142"/>
      <c r="H221" s="18">
        <v>1.0</v>
      </c>
      <c r="I221" s="89">
        <f t="shared" si="58"/>
        <v>0.00032</v>
      </c>
      <c r="J221" s="116">
        <f>'Insumos Buffet'!D44</f>
        <v>50000</v>
      </c>
      <c r="K221" s="3">
        <f t="shared" si="59"/>
        <v>16</v>
      </c>
      <c r="L221" s="3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75" customHeight="1">
      <c r="A222" s="175" t="s">
        <v>282</v>
      </c>
      <c r="B222" s="89">
        <f>0.001*4</f>
        <v>0.004</v>
      </c>
      <c r="C222" s="89">
        <v>1.0</v>
      </c>
      <c r="D222" s="18">
        <f t="shared" si="56"/>
        <v>0.004</v>
      </c>
      <c r="E222" s="18">
        <f>B222*A210</f>
        <v>0.0032</v>
      </c>
      <c r="F222" s="18">
        <f t="shared" si="57"/>
        <v>0.0032</v>
      </c>
      <c r="G222" s="142"/>
      <c r="H222" s="18">
        <v>1.0</v>
      </c>
      <c r="I222" s="89">
        <f t="shared" si="58"/>
        <v>0.0032</v>
      </c>
      <c r="J222" s="116">
        <f>'Insumos Buffet'!D12</f>
        <v>7400</v>
      </c>
      <c r="K222" s="3">
        <f t="shared" si="59"/>
        <v>23.68</v>
      </c>
      <c r="L222" s="3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75" customHeight="1">
      <c r="A223" s="31"/>
      <c r="B223" s="89"/>
      <c r="C223" s="89"/>
      <c r="D223" s="95">
        <f t="shared" si="56"/>
        <v>0</v>
      </c>
      <c r="E223" s="95">
        <f>B223*A210</f>
        <v>0</v>
      </c>
      <c r="F223" s="18">
        <f t="shared" si="57"/>
        <v>0</v>
      </c>
      <c r="G223" s="87"/>
      <c r="H223" s="18"/>
      <c r="I223" s="89">
        <f t="shared" si="58"/>
        <v>0</v>
      </c>
      <c r="J223" s="118"/>
      <c r="K223" s="3">
        <f t="shared" si="59"/>
        <v>0</v>
      </c>
      <c r="L223" s="3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75" customHeight="1">
      <c r="A224" s="31"/>
      <c r="B224" s="89"/>
      <c r="C224" s="89"/>
      <c r="D224" s="18">
        <f t="shared" si="56"/>
        <v>0</v>
      </c>
      <c r="E224" s="18">
        <f>B224*A210</f>
        <v>0</v>
      </c>
      <c r="F224" s="18">
        <f t="shared" si="57"/>
        <v>0</v>
      </c>
      <c r="G224" s="143">
        <f>F226/A210</f>
        <v>1.016</v>
      </c>
      <c r="H224" s="18"/>
      <c r="I224" s="89">
        <f t="shared" si="58"/>
        <v>0</v>
      </c>
      <c r="J224" s="3"/>
      <c r="K224" s="3">
        <f t="shared" si="59"/>
        <v>0</v>
      </c>
      <c r="L224" s="3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75" customHeight="1">
      <c r="A225" s="31"/>
      <c r="B225" s="89"/>
      <c r="C225" s="89"/>
      <c r="D225" s="18">
        <f t="shared" si="56"/>
        <v>0</v>
      </c>
      <c r="E225" s="18">
        <f>B225*A210</f>
        <v>0</v>
      </c>
      <c r="F225" s="18">
        <f t="shared" si="57"/>
        <v>0</v>
      </c>
      <c r="G225" s="142"/>
      <c r="H225" s="18"/>
      <c r="I225" s="89">
        <f t="shared" si="58"/>
        <v>0</v>
      </c>
      <c r="J225" s="3"/>
      <c r="K225" s="3">
        <f t="shared" si="59"/>
        <v>0</v>
      </c>
      <c r="L225" s="3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75" customHeight="1">
      <c r="A226" s="4" t="s">
        <v>495</v>
      </c>
      <c r="B226" s="97">
        <f>SUM(B212:B225)</f>
        <v>1.136</v>
      </c>
      <c r="C226" s="96"/>
      <c r="D226" s="97">
        <f t="shared" ref="D226:F226" si="60">SUM(D212:D225)</f>
        <v>1.016</v>
      </c>
      <c r="E226" s="97">
        <f t="shared" si="60"/>
        <v>0.9088</v>
      </c>
      <c r="F226" s="97">
        <f t="shared" si="60"/>
        <v>0.8128</v>
      </c>
      <c r="G226" s="87"/>
      <c r="H226" s="96"/>
      <c r="I226" s="97">
        <f t="shared" ref="I226:L226" si="61">SUM(I212:I225)</f>
        <v>1.019712</v>
      </c>
      <c r="J226" s="98">
        <f t="shared" si="61"/>
        <v>327059</v>
      </c>
      <c r="K226" s="98">
        <f t="shared" si="61"/>
        <v>10331.86323</v>
      </c>
      <c r="L226" s="98">
        <f t="shared" si="61"/>
        <v>0</v>
      </c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75" customHeight="1">
      <c r="A227" s="8"/>
      <c r="B227" s="184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75" customHeight="1">
      <c r="A228" s="8"/>
      <c r="B228" s="184"/>
      <c r="C228" s="100"/>
      <c r="D228" s="100"/>
      <c r="E228" s="100"/>
      <c r="F228" s="100"/>
      <c r="G228" s="100"/>
      <c r="H228" s="100"/>
      <c r="I228" s="104">
        <f>G224*A210</f>
        <v>0.8128</v>
      </c>
      <c r="J228" s="100"/>
      <c r="K228" s="100"/>
      <c r="L228" s="104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75" customHeight="1">
      <c r="A229" s="8" t="s">
        <v>709</v>
      </c>
      <c r="B229" s="184"/>
      <c r="C229" s="100"/>
      <c r="D229" s="100"/>
      <c r="E229" s="100"/>
      <c r="F229" s="100"/>
      <c r="G229" s="100"/>
      <c r="H229" s="100"/>
      <c r="I229" s="107"/>
      <c r="J229" s="100"/>
      <c r="K229" s="100"/>
      <c r="L229" s="107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75" customHeight="1">
      <c r="A230" s="8" t="s">
        <v>710</v>
      </c>
      <c r="B230" s="34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75" customHeight="1">
      <c r="A231" s="66" t="s">
        <v>443</v>
      </c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75" customHeight="1">
      <c r="A233" s="81">
        <f>'Insumos Pre Producción'!M2</f>
        <v>0.284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75" customHeight="1">
      <c r="A235" s="2" t="s">
        <v>428</v>
      </c>
      <c r="B235" s="89">
        <f>1*0.7</f>
        <v>0.7</v>
      </c>
      <c r="C235" s="89">
        <v>0.8</v>
      </c>
      <c r="D235" s="18">
        <f t="shared" ref="D235:D248" si="62">C235*B235</f>
        <v>0.56</v>
      </c>
      <c r="E235" s="18">
        <f>B235*A233</f>
        <v>0.1988</v>
      </c>
      <c r="F235" s="18">
        <f t="shared" ref="F235:F248" si="63">E235*C235</f>
        <v>0.15904</v>
      </c>
      <c r="G235" s="140">
        <v>0.0</v>
      </c>
      <c r="H235" s="18">
        <v>1.0</v>
      </c>
      <c r="I235" s="89">
        <f t="shared" ref="I235:I248" si="64">H235*E235</f>
        <v>0.1988</v>
      </c>
      <c r="J235" s="116">
        <f>'Insumos Buffet'!D45</f>
        <v>2600</v>
      </c>
      <c r="K235" s="3">
        <f t="shared" ref="K235:K248" si="65">J235*I235</f>
        <v>516.88</v>
      </c>
      <c r="L235" s="3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75" customHeight="1">
      <c r="A236" s="2" t="s">
        <v>345</v>
      </c>
      <c r="B236" s="89">
        <f>0.08*0.7</f>
        <v>0.056</v>
      </c>
      <c r="C236" s="89">
        <v>0.9</v>
      </c>
      <c r="D236" s="18">
        <f t="shared" si="62"/>
        <v>0.0504</v>
      </c>
      <c r="E236" s="18">
        <f>B236*A233</f>
        <v>0.015904</v>
      </c>
      <c r="F236" s="18">
        <f t="shared" si="63"/>
        <v>0.0143136</v>
      </c>
      <c r="G236" s="87"/>
      <c r="H236" s="18">
        <v>1.175</v>
      </c>
      <c r="I236" s="89">
        <f t="shared" si="64"/>
        <v>0.0186872</v>
      </c>
      <c r="J236" s="116">
        <f>'Insumos Buffet'!D21</f>
        <v>2990</v>
      </c>
      <c r="K236" s="3">
        <f t="shared" si="65"/>
        <v>55.874728</v>
      </c>
      <c r="L236" s="3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75" customHeight="1">
      <c r="A237" s="2" t="s">
        <v>427</v>
      </c>
      <c r="B237" s="18">
        <f>(0.0001*4)*0.07</f>
        <v>0.000028</v>
      </c>
      <c r="C237" s="18">
        <v>1.0</v>
      </c>
      <c r="D237" s="18">
        <f t="shared" si="62"/>
        <v>0.000028</v>
      </c>
      <c r="E237" s="18">
        <f>B237*A233</f>
        <v>0.000007952</v>
      </c>
      <c r="F237" s="18">
        <f t="shared" si="63"/>
        <v>0.000007952</v>
      </c>
      <c r="G237" s="148" t="s">
        <v>527</v>
      </c>
      <c r="H237" s="18">
        <v>1.0</v>
      </c>
      <c r="I237" s="89">
        <f t="shared" si="64"/>
        <v>0.000007952</v>
      </c>
      <c r="J237" s="116">
        <f>'Insumos Buffet'!D44</f>
        <v>50000</v>
      </c>
      <c r="K237" s="3">
        <f t="shared" si="65"/>
        <v>0.3976</v>
      </c>
      <c r="L237" s="3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75" customHeight="1">
      <c r="A238" s="2" t="s">
        <v>521</v>
      </c>
      <c r="B238" s="18">
        <f>(0.0003*4)*0.07</f>
        <v>0.000084</v>
      </c>
      <c r="C238" s="18">
        <v>1.0</v>
      </c>
      <c r="D238" s="18">
        <f t="shared" si="62"/>
        <v>0.000084</v>
      </c>
      <c r="E238" s="18">
        <f>B238*A233</f>
        <v>0.000023856</v>
      </c>
      <c r="F238" s="18">
        <f t="shared" si="63"/>
        <v>0.000023856</v>
      </c>
      <c r="G238" s="142"/>
      <c r="H238" s="18">
        <v>1.0</v>
      </c>
      <c r="I238" s="89">
        <f t="shared" si="64"/>
        <v>0.000023856</v>
      </c>
      <c r="J238" s="116">
        <f>'Insumos Buffet'!D91</f>
        <v>90410</v>
      </c>
      <c r="K238" s="3">
        <f t="shared" si="65"/>
        <v>2.15682096</v>
      </c>
      <c r="L238" s="3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75" customHeight="1">
      <c r="A239" s="2" t="s">
        <v>444</v>
      </c>
      <c r="B239" s="18">
        <f>0.1*0.7</f>
        <v>0.07</v>
      </c>
      <c r="C239" s="18">
        <v>1.0</v>
      </c>
      <c r="D239" s="18">
        <f t="shared" si="62"/>
        <v>0.07</v>
      </c>
      <c r="E239" s="18">
        <f>B239*A233</f>
        <v>0.01988</v>
      </c>
      <c r="F239" s="18">
        <f t="shared" si="63"/>
        <v>0.01988</v>
      </c>
      <c r="G239" s="142"/>
      <c r="H239" s="18">
        <v>1.0</v>
      </c>
      <c r="I239" s="89">
        <f t="shared" si="64"/>
        <v>0.01988</v>
      </c>
      <c r="J239" s="116">
        <f>K19</f>
        <v>125.72112</v>
      </c>
      <c r="K239" s="3">
        <f t="shared" si="65"/>
        <v>2.499335866</v>
      </c>
      <c r="L239" s="3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75" customHeight="1">
      <c r="A240" s="2" t="s">
        <v>505</v>
      </c>
      <c r="B240" s="18">
        <f>(0.002*4)*0.7</f>
        <v>0.0056</v>
      </c>
      <c r="C240" s="18">
        <v>1.0</v>
      </c>
      <c r="D240" s="18">
        <f t="shared" si="62"/>
        <v>0.0056</v>
      </c>
      <c r="E240" s="18">
        <f>B240*A233</f>
        <v>0.0015904</v>
      </c>
      <c r="F240" s="18">
        <f t="shared" si="63"/>
        <v>0.0015904</v>
      </c>
      <c r="G240" s="87"/>
      <c r="H240" s="18">
        <v>1.0</v>
      </c>
      <c r="I240" s="89">
        <f t="shared" si="64"/>
        <v>0.0015904</v>
      </c>
      <c r="J240" s="116">
        <f>'Insumos Buffet'!D82</f>
        <v>3200</v>
      </c>
      <c r="K240" s="3">
        <f t="shared" si="65"/>
        <v>5.08928</v>
      </c>
      <c r="L240" s="3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75" customHeight="1">
      <c r="A241" s="169" t="s">
        <v>494</v>
      </c>
      <c r="B241" s="18">
        <f t="shared" ref="B241:B242" si="66">(0.0001*4)*0.7</f>
        <v>0.00028</v>
      </c>
      <c r="C241" s="18">
        <v>1.0</v>
      </c>
      <c r="D241" s="18">
        <f t="shared" si="62"/>
        <v>0.00028</v>
      </c>
      <c r="E241" s="18">
        <f>B241*A233</f>
        <v>0.00007952</v>
      </c>
      <c r="F241" s="18">
        <f t="shared" si="63"/>
        <v>0.00007952</v>
      </c>
      <c r="G241" s="59"/>
      <c r="H241" s="18">
        <v>1.0</v>
      </c>
      <c r="I241" s="89">
        <f t="shared" si="64"/>
        <v>0.00007952</v>
      </c>
      <c r="J241" s="116">
        <f>'Insumos Buffet'!D70</f>
        <v>145000</v>
      </c>
      <c r="K241" s="3">
        <f t="shared" si="65"/>
        <v>11.5304</v>
      </c>
      <c r="L241" s="3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75" customHeight="1">
      <c r="A242" s="2" t="s">
        <v>448</v>
      </c>
      <c r="B242" s="89">
        <f t="shared" si="66"/>
        <v>0.00028</v>
      </c>
      <c r="C242" s="89">
        <v>1.0</v>
      </c>
      <c r="D242" s="18">
        <f t="shared" si="62"/>
        <v>0.00028</v>
      </c>
      <c r="E242" s="18">
        <f>B242*A233</f>
        <v>0.00007952</v>
      </c>
      <c r="F242" s="18">
        <f t="shared" si="63"/>
        <v>0.00007952</v>
      </c>
      <c r="G242" s="148" t="s">
        <v>528</v>
      </c>
      <c r="H242" s="18">
        <v>1.0</v>
      </c>
      <c r="I242" s="89">
        <f t="shared" si="64"/>
        <v>0.00007952</v>
      </c>
      <c r="J242" s="116">
        <f>'Insumos Buffet'!D57</f>
        <v>190000</v>
      </c>
      <c r="K242" s="3">
        <f t="shared" si="65"/>
        <v>15.1088</v>
      </c>
      <c r="L242" s="3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75" customHeight="1">
      <c r="A243" s="2" t="s">
        <v>447</v>
      </c>
      <c r="B243" s="89">
        <f>(0.01*4)*0.7</f>
        <v>0.028</v>
      </c>
      <c r="C243" s="89">
        <v>1.0</v>
      </c>
      <c r="D243" s="18">
        <f t="shared" si="62"/>
        <v>0.028</v>
      </c>
      <c r="E243" s="18">
        <f>B243*A233</f>
        <v>0.007952</v>
      </c>
      <c r="F243" s="18">
        <f t="shared" si="63"/>
        <v>0.007952</v>
      </c>
      <c r="G243" s="142"/>
      <c r="H243" s="18">
        <v>1.0</v>
      </c>
      <c r="I243" s="89">
        <f t="shared" si="64"/>
        <v>0.007952</v>
      </c>
      <c r="J243" s="116">
        <f>'Insumos Buffet'!D52</f>
        <v>10000</v>
      </c>
      <c r="K243" s="3">
        <f t="shared" si="65"/>
        <v>79.52</v>
      </c>
      <c r="L243" s="3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75" customHeight="1">
      <c r="A244" s="31" t="s">
        <v>465</v>
      </c>
      <c r="B244" s="89">
        <f>(0.0001*4)*0.7</f>
        <v>0.00028</v>
      </c>
      <c r="C244" s="89">
        <v>1.0</v>
      </c>
      <c r="D244" s="18">
        <f t="shared" si="62"/>
        <v>0.00028</v>
      </c>
      <c r="E244" s="18">
        <f>B244*A233</f>
        <v>0.00007952</v>
      </c>
      <c r="F244" s="18">
        <f t="shared" si="63"/>
        <v>0.00007952</v>
      </c>
      <c r="G244" s="142"/>
      <c r="H244" s="18">
        <v>1.0</v>
      </c>
      <c r="I244" s="89">
        <f t="shared" si="64"/>
        <v>0.00007952</v>
      </c>
      <c r="J244" s="116">
        <f>'Insumos Buffet'!D144</f>
        <v>146666.6667</v>
      </c>
      <c r="K244" s="3">
        <f t="shared" si="65"/>
        <v>11.66293333</v>
      </c>
      <c r="L244" s="3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75" customHeight="1">
      <c r="A245" s="31" t="s">
        <v>378</v>
      </c>
      <c r="B245" s="89">
        <v>0.3</v>
      </c>
      <c r="C245" s="89">
        <v>1.0</v>
      </c>
      <c r="D245" s="18">
        <f t="shared" si="62"/>
        <v>0.3</v>
      </c>
      <c r="E245" s="18">
        <f>B245*A233</f>
        <v>0.0852</v>
      </c>
      <c r="F245" s="18">
        <f t="shared" si="63"/>
        <v>0.0852</v>
      </c>
      <c r="G245" s="142"/>
      <c r="H245" s="18">
        <v>1.0</v>
      </c>
      <c r="I245" s="89">
        <f t="shared" si="64"/>
        <v>0.0852</v>
      </c>
      <c r="J245" s="116">
        <f>'Insumos Buffet'!D25</f>
        <v>12732</v>
      </c>
      <c r="K245" s="3">
        <f t="shared" si="65"/>
        <v>1084.7664</v>
      </c>
      <c r="L245" s="3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75" customHeight="1">
      <c r="A246" s="31"/>
      <c r="B246" s="89"/>
      <c r="C246" s="89"/>
      <c r="D246" s="95">
        <f t="shared" si="62"/>
        <v>0</v>
      </c>
      <c r="E246" s="95">
        <f>B246*A233</f>
        <v>0</v>
      </c>
      <c r="F246" s="18">
        <f t="shared" si="63"/>
        <v>0</v>
      </c>
      <c r="G246" s="87"/>
      <c r="H246" s="18"/>
      <c r="I246" s="89">
        <f t="shared" si="64"/>
        <v>0</v>
      </c>
      <c r="J246" s="118"/>
      <c r="K246" s="3">
        <f t="shared" si="65"/>
        <v>0</v>
      </c>
      <c r="L246" s="3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75" customHeight="1">
      <c r="A247" s="31"/>
      <c r="B247" s="89"/>
      <c r="C247" s="89"/>
      <c r="D247" s="18">
        <f t="shared" si="62"/>
        <v>0</v>
      </c>
      <c r="E247" s="18">
        <f>B247*A233</f>
        <v>0</v>
      </c>
      <c r="F247" s="18">
        <f t="shared" si="63"/>
        <v>0</v>
      </c>
      <c r="G247" s="143">
        <f>F249/A233</f>
        <v>1.014952</v>
      </c>
      <c r="H247" s="18"/>
      <c r="I247" s="89">
        <f t="shared" si="64"/>
        <v>0</v>
      </c>
      <c r="J247" s="3"/>
      <c r="K247" s="3">
        <f t="shared" si="65"/>
        <v>0</v>
      </c>
      <c r="L247" s="3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75" customHeight="1">
      <c r="A248" s="31"/>
      <c r="B248" s="89"/>
      <c r="C248" s="89"/>
      <c r="D248" s="18">
        <f t="shared" si="62"/>
        <v>0</v>
      </c>
      <c r="E248" s="18">
        <f>B248*A233</f>
        <v>0</v>
      </c>
      <c r="F248" s="18">
        <f t="shared" si="63"/>
        <v>0</v>
      </c>
      <c r="G248" s="142"/>
      <c r="H248" s="18"/>
      <c r="I248" s="89">
        <f t="shared" si="64"/>
        <v>0</v>
      </c>
      <c r="J248" s="3"/>
      <c r="K248" s="3">
        <f t="shared" si="65"/>
        <v>0</v>
      </c>
      <c r="L248" s="3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75" customHeight="1">
      <c r="A249" s="4" t="s">
        <v>495</v>
      </c>
      <c r="B249" s="97">
        <f>SUM(B235:B248)</f>
        <v>1.160552</v>
      </c>
      <c r="C249" s="96"/>
      <c r="D249" s="97">
        <f t="shared" ref="D249:F249" si="67">SUM(D235:D248)</f>
        <v>1.014952</v>
      </c>
      <c r="E249" s="97">
        <f t="shared" si="67"/>
        <v>0.329596768</v>
      </c>
      <c r="F249" s="97">
        <f t="shared" si="67"/>
        <v>0.288246368</v>
      </c>
      <c r="G249" s="87"/>
      <c r="H249" s="96"/>
      <c r="I249" s="97">
        <f t="shared" ref="I249:L249" si="68">SUM(I235:I248)</f>
        <v>0.332379968</v>
      </c>
      <c r="J249" s="98">
        <f t="shared" si="68"/>
        <v>653724.3878</v>
      </c>
      <c r="K249" s="98">
        <f t="shared" si="68"/>
        <v>1785.486298</v>
      </c>
      <c r="L249" s="98">
        <f t="shared" si="68"/>
        <v>0</v>
      </c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75" customHeight="1">
      <c r="A250" s="8"/>
      <c r="B250" s="184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75" customHeight="1">
      <c r="A251" s="8"/>
      <c r="B251" s="184"/>
      <c r="C251" s="100"/>
      <c r="D251" s="100"/>
      <c r="E251" s="100"/>
      <c r="F251" s="100"/>
      <c r="G251" s="100"/>
      <c r="H251" s="100"/>
      <c r="I251" s="104">
        <f>G247*A233</f>
        <v>0.288246368</v>
      </c>
      <c r="J251" s="100"/>
      <c r="K251" s="100"/>
      <c r="L251" s="104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75" customHeight="1">
      <c r="A252" s="8"/>
      <c r="B252" s="3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75" customHeight="1">
      <c r="A253" s="8"/>
      <c r="B253" s="3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75" customHeight="1">
      <c r="A254" s="66" t="s">
        <v>711</v>
      </c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75" customHeight="1">
      <c r="A256" s="177">
        <v>1.0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75" customHeight="1">
      <c r="A258" s="73" t="s">
        <v>712</v>
      </c>
      <c r="B258" s="89">
        <v>0.4</v>
      </c>
      <c r="C258" s="89">
        <v>1.0</v>
      </c>
      <c r="D258" s="18">
        <f t="shared" ref="D258:D271" si="69">C258*B258</f>
        <v>0.4</v>
      </c>
      <c r="E258" s="18">
        <f>B258*A256</f>
        <v>0.4</v>
      </c>
      <c r="F258" s="18">
        <f t="shared" ref="F258:F271" si="70">E258*C258</f>
        <v>0.4</v>
      </c>
      <c r="G258" s="140">
        <v>0.0</v>
      </c>
      <c r="H258" s="18">
        <v>1.0</v>
      </c>
      <c r="I258" s="89">
        <f t="shared" ref="I258:I271" si="71">H258*E258</f>
        <v>0.4</v>
      </c>
      <c r="J258" s="116"/>
      <c r="K258" s="3">
        <f t="shared" ref="K258:K271" si="72">J258*I258</f>
        <v>0</v>
      </c>
      <c r="L258" s="3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75" customHeight="1">
      <c r="A259" s="73" t="s">
        <v>147</v>
      </c>
      <c r="B259" s="89">
        <v>0.2</v>
      </c>
      <c r="C259" s="89">
        <v>1.0</v>
      </c>
      <c r="D259" s="18">
        <f t="shared" si="69"/>
        <v>0.2</v>
      </c>
      <c r="E259" s="18">
        <f>B259*A256</f>
        <v>0.2</v>
      </c>
      <c r="F259" s="18">
        <f t="shared" si="70"/>
        <v>0.2</v>
      </c>
      <c r="G259" s="87"/>
      <c r="H259" s="18">
        <v>1.0</v>
      </c>
      <c r="I259" s="89">
        <f t="shared" si="71"/>
        <v>0.2</v>
      </c>
      <c r="J259" s="116"/>
      <c r="K259" s="3">
        <f t="shared" si="72"/>
        <v>0</v>
      </c>
      <c r="L259" s="3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75" customHeight="1">
      <c r="A260" s="73" t="s">
        <v>713</v>
      </c>
      <c r="B260" s="89">
        <v>0.15</v>
      </c>
      <c r="C260" s="18">
        <v>1.0</v>
      </c>
      <c r="D260" s="18">
        <f t="shared" si="69"/>
        <v>0.15</v>
      </c>
      <c r="E260" s="18">
        <f>B260*A256</f>
        <v>0.15</v>
      </c>
      <c r="F260" s="18">
        <f t="shared" si="70"/>
        <v>0.15</v>
      </c>
      <c r="G260" s="148" t="s">
        <v>527</v>
      </c>
      <c r="H260" s="18">
        <v>1.0</v>
      </c>
      <c r="I260" s="89">
        <f t="shared" si="71"/>
        <v>0.15</v>
      </c>
      <c r="J260" s="116"/>
      <c r="K260" s="3">
        <f t="shared" si="72"/>
        <v>0</v>
      </c>
      <c r="L260" s="3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75" customHeight="1">
      <c r="A261" s="73" t="s">
        <v>587</v>
      </c>
      <c r="B261" s="89">
        <v>0.05</v>
      </c>
      <c r="C261" s="18">
        <v>1.0</v>
      </c>
      <c r="D261" s="18">
        <f t="shared" si="69"/>
        <v>0.05</v>
      </c>
      <c r="E261" s="18">
        <f>B261*A256</f>
        <v>0.05</v>
      </c>
      <c r="F261" s="18">
        <f t="shared" si="70"/>
        <v>0.05</v>
      </c>
      <c r="G261" s="142"/>
      <c r="H261" s="18">
        <v>1.0</v>
      </c>
      <c r="I261" s="89">
        <f t="shared" si="71"/>
        <v>0.05</v>
      </c>
      <c r="J261" s="116"/>
      <c r="K261" s="3">
        <f t="shared" si="72"/>
        <v>0</v>
      </c>
      <c r="L261" s="3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75" customHeight="1">
      <c r="A262" s="73" t="s">
        <v>714</v>
      </c>
      <c r="B262" s="89">
        <v>0.2</v>
      </c>
      <c r="C262" s="18">
        <v>1.0</v>
      </c>
      <c r="D262" s="18">
        <f t="shared" si="69"/>
        <v>0.2</v>
      </c>
      <c r="E262" s="18">
        <f>B262*A256</f>
        <v>0.2</v>
      </c>
      <c r="F262" s="18">
        <f t="shared" si="70"/>
        <v>0.2</v>
      </c>
      <c r="G262" s="142"/>
      <c r="H262" s="18">
        <v>1.0</v>
      </c>
      <c r="I262" s="89">
        <f t="shared" si="71"/>
        <v>0.2</v>
      </c>
      <c r="J262" s="116"/>
      <c r="K262" s="3">
        <f t="shared" si="72"/>
        <v>0</v>
      </c>
      <c r="L262" s="3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75" customHeight="1">
      <c r="A263" s="2"/>
      <c r="B263" s="18"/>
      <c r="C263" s="18"/>
      <c r="D263" s="18">
        <f t="shared" si="69"/>
        <v>0</v>
      </c>
      <c r="E263" s="18">
        <f>B263*A256</f>
        <v>0</v>
      </c>
      <c r="F263" s="18">
        <f t="shared" si="70"/>
        <v>0</v>
      </c>
      <c r="G263" s="87"/>
      <c r="H263" s="18"/>
      <c r="I263" s="89">
        <f t="shared" si="71"/>
        <v>0</v>
      </c>
      <c r="J263" s="116"/>
      <c r="K263" s="3">
        <f t="shared" si="72"/>
        <v>0</v>
      </c>
      <c r="L263" s="3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75" customHeight="1">
      <c r="A264" s="2"/>
      <c r="B264" s="18"/>
      <c r="C264" s="18"/>
      <c r="D264" s="18">
        <f t="shared" si="69"/>
        <v>0</v>
      </c>
      <c r="E264" s="18">
        <f>B264*A256</f>
        <v>0</v>
      </c>
      <c r="F264" s="18">
        <f t="shared" si="70"/>
        <v>0</v>
      </c>
      <c r="G264" s="59"/>
      <c r="H264" s="18"/>
      <c r="I264" s="89">
        <f t="shared" si="71"/>
        <v>0</v>
      </c>
      <c r="J264" s="116"/>
      <c r="K264" s="3">
        <f t="shared" si="72"/>
        <v>0</v>
      </c>
      <c r="L264" s="3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75" customHeight="1">
      <c r="A265" s="2"/>
      <c r="B265" s="89"/>
      <c r="C265" s="89"/>
      <c r="D265" s="18">
        <f t="shared" si="69"/>
        <v>0</v>
      </c>
      <c r="E265" s="18">
        <f>B265*A256</f>
        <v>0</v>
      </c>
      <c r="F265" s="18">
        <f t="shared" si="70"/>
        <v>0</v>
      </c>
      <c r="G265" s="148" t="s">
        <v>528</v>
      </c>
      <c r="H265" s="18"/>
      <c r="I265" s="89">
        <f t="shared" si="71"/>
        <v>0</v>
      </c>
      <c r="J265" s="116"/>
      <c r="K265" s="3">
        <f t="shared" si="72"/>
        <v>0</v>
      </c>
      <c r="L265" s="3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75" customHeight="1">
      <c r="A266" s="2"/>
      <c r="B266" s="89"/>
      <c r="C266" s="89"/>
      <c r="D266" s="18">
        <f t="shared" si="69"/>
        <v>0</v>
      </c>
      <c r="E266" s="18">
        <f>B266*A256</f>
        <v>0</v>
      </c>
      <c r="F266" s="18">
        <f t="shared" si="70"/>
        <v>0</v>
      </c>
      <c r="G266" s="142"/>
      <c r="H266" s="18"/>
      <c r="I266" s="89">
        <f t="shared" si="71"/>
        <v>0</v>
      </c>
      <c r="J266" s="116"/>
      <c r="K266" s="3">
        <f t="shared" si="72"/>
        <v>0</v>
      </c>
      <c r="L266" s="3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75" customHeight="1">
      <c r="A267" s="1"/>
      <c r="B267" s="89"/>
      <c r="C267" s="89"/>
      <c r="D267" s="18">
        <f t="shared" si="69"/>
        <v>0</v>
      </c>
      <c r="E267" s="18">
        <f>B267*A256</f>
        <v>0</v>
      </c>
      <c r="F267" s="18">
        <f t="shared" si="70"/>
        <v>0</v>
      </c>
      <c r="G267" s="142"/>
      <c r="H267" s="18"/>
      <c r="I267" s="89">
        <f t="shared" si="71"/>
        <v>0</v>
      </c>
      <c r="J267" s="116"/>
      <c r="K267" s="3">
        <f t="shared" si="72"/>
        <v>0</v>
      </c>
      <c r="L267" s="3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75" customHeight="1">
      <c r="A268" s="1"/>
      <c r="B268" s="89"/>
      <c r="C268" s="89"/>
      <c r="D268" s="18">
        <f t="shared" si="69"/>
        <v>0</v>
      </c>
      <c r="E268" s="18">
        <f>B268*A256</f>
        <v>0</v>
      </c>
      <c r="F268" s="18">
        <f t="shared" si="70"/>
        <v>0</v>
      </c>
      <c r="G268" s="142"/>
      <c r="H268" s="18"/>
      <c r="I268" s="89">
        <f t="shared" si="71"/>
        <v>0</v>
      </c>
      <c r="J268" s="116"/>
      <c r="K268" s="3">
        <f t="shared" si="72"/>
        <v>0</v>
      </c>
      <c r="L268" s="3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75" customHeight="1">
      <c r="A269" s="31"/>
      <c r="B269" s="89"/>
      <c r="C269" s="89"/>
      <c r="D269" s="95">
        <f t="shared" si="69"/>
        <v>0</v>
      </c>
      <c r="E269" s="95">
        <f>B269*A256</f>
        <v>0</v>
      </c>
      <c r="F269" s="18">
        <f t="shared" si="70"/>
        <v>0</v>
      </c>
      <c r="G269" s="87"/>
      <c r="H269" s="18"/>
      <c r="I269" s="89">
        <f t="shared" si="71"/>
        <v>0</v>
      </c>
      <c r="J269" s="118"/>
      <c r="K269" s="3">
        <f t="shared" si="72"/>
        <v>0</v>
      </c>
      <c r="L269" s="3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75" customHeight="1">
      <c r="A270" s="31"/>
      <c r="B270" s="89"/>
      <c r="C270" s="89"/>
      <c r="D270" s="18">
        <f t="shared" si="69"/>
        <v>0</v>
      </c>
      <c r="E270" s="18">
        <f>B270*A256</f>
        <v>0</v>
      </c>
      <c r="F270" s="18">
        <f t="shared" si="70"/>
        <v>0</v>
      </c>
      <c r="G270" s="143">
        <f>F272/A256</f>
        <v>1</v>
      </c>
      <c r="H270" s="18"/>
      <c r="I270" s="89">
        <f t="shared" si="71"/>
        <v>0</v>
      </c>
      <c r="J270" s="3"/>
      <c r="K270" s="3">
        <f t="shared" si="72"/>
        <v>0</v>
      </c>
      <c r="L270" s="3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75" customHeight="1">
      <c r="A271" s="31"/>
      <c r="B271" s="89"/>
      <c r="C271" s="89"/>
      <c r="D271" s="18">
        <f t="shared" si="69"/>
        <v>0</v>
      </c>
      <c r="E271" s="18">
        <f>B271*A256</f>
        <v>0</v>
      </c>
      <c r="F271" s="18">
        <f t="shared" si="70"/>
        <v>0</v>
      </c>
      <c r="G271" s="142"/>
      <c r="H271" s="18"/>
      <c r="I271" s="89">
        <f t="shared" si="71"/>
        <v>0</v>
      </c>
      <c r="J271" s="3"/>
      <c r="K271" s="3">
        <f t="shared" si="72"/>
        <v>0</v>
      </c>
      <c r="L271" s="3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75" customHeight="1">
      <c r="A272" s="4" t="s">
        <v>495</v>
      </c>
      <c r="B272" s="97">
        <f>SUM(B258:B271)</f>
        <v>1</v>
      </c>
      <c r="C272" s="96"/>
      <c r="D272" s="97">
        <f t="shared" ref="D272:F272" si="73">SUM(D258:D271)</f>
        <v>1</v>
      </c>
      <c r="E272" s="97">
        <f t="shared" si="73"/>
        <v>1</v>
      </c>
      <c r="F272" s="97">
        <f t="shared" si="73"/>
        <v>1</v>
      </c>
      <c r="G272" s="87"/>
      <c r="H272" s="96"/>
      <c r="I272" s="97">
        <f t="shared" ref="I272:L272" si="74">SUM(I258:I271)</f>
        <v>1</v>
      </c>
      <c r="J272" s="98">
        <f t="shared" si="74"/>
        <v>0</v>
      </c>
      <c r="K272" s="98">
        <f t="shared" si="74"/>
        <v>0</v>
      </c>
      <c r="L272" s="98">
        <f t="shared" si="74"/>
        <v>0</v>
      </c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75" customHeight="1">
      <c r="A273" s="8"/>
      <c r="B273" s="184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75" customHeight="1">
      <c r="A274" s="8"/>
      <c r="B274" s="184"/>
      <c r="C274" s="100"/>
      <c r="D274" s="100"/>
      <c r="E274" s="100"/>
      <c r="F274" s="100"/>
      <c r="G274" s="100"/>
      <c r="H274" s="100"/>
      <c r="I274" s="104">
        <f>G270*A256</f>
        <v>1</v>
      </c>
      <c r="J274" s="100"/>
      <c r="K274" s="100"/>
      <c r="L274" s="104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75" customHeight="1">
      <c r="A275" s="8"/>
      <c r="B275" s="184"/>
      <c r="C275" s="100"/>
      <c r="D275" s="100"/>
      <c r="E275" s="100"/>
      <c r="F275" s="100"/>
      <c r="G275" s="100"/>
      <c r="H275" s="100"/>
      <c r="I275" s="107"/>
      <c r="J275" s="100"/>
      <c r="K275" s="100"/>
      <c r="L275" s="107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75" customHeight="1">
      <c r="A276" s="8"/>
      <c r="B276" s="3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75" customHeight="1">
      <c r="A277" s="66" t="s">
        <v>715</v>
      </c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75" customHeight="1">
      <c r="A279" s="177">
        <v>1.0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75" customHeight="1">
      <c r="A281" s="73" t="s">
        <v>387</v>
      </c>
      <c r="B281" s="89">
        <v>0.85</v>
      </c>
      <c r="C281" s="89">
        <v>1.0</v>
      </c>
      <c r="D281" s="18">
        <f t="shared" ref="D281:D294" si="75">C281*B281</f>
        <v>0.85</v>
      </c>
      <c r="E281" s="18">
        <f>B281*A279</f>
        <v>0.85</v>
      </c>
      <c r="F281" s="18">
        <f t="shared" ref="F281:F294" si="76">E281*C281</f>
        <v>0.85</v>
      </c>
      <c r="G281" s="140">
        <v>0.0</v>
      </c>
      <c r="H281" s="18">
        <v>1.0</v>
      </c>
      <c r="I281" s="89">
        <f t="shared" ref="I281:I294" si="77">H281*E281</f>
        <v>0.85</v>
      </c>
      <c r="J281" s="116"/>
      <c r="K281" s="3">
        <f t="shared" ref="K281:K294" si="78">J281*I281</f>
        <v>0</v>
      </c>
      <c r="L281" s="3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75" customHeight="1">
      <c r="A282" s="73" t="s">
        <v>425</v>
      </c>
      <c r="B282" s="89">
        <v>0.13</v>
      </c>
      <c r="C282" s="89">
        <v>1.0</v>
      </c>
      <c r="D282" s="18">
        <f t="shared" si="75"/>
        <v>0.13</v>
      </c>
      <c r="E282" s="18">
        <f>B282*A279</f>
        <v>0.13</v>
      </c>
      <c r="F282" s="18">
        <f t="shared" si="76"/>
        <v>0.13</v>
      </c>
      <c r="G282" s="87"/>
      <c r="H282" s="18">
        <v>1.0</v>
      </c>
      <c r="I282" s="89">
        <f t="shared" si="77"/>
        <v>0.13</v>
      </c>
      <c r="J282" s="116"/>
      <c r="K282" s="3">
        <f t="shared" si="78"/>
        <v>0</v>
      </c>
      <c r="L282" s="3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75" customHeight="1">
      <c r="A283" s="73" t="s">
        <v>505</v>
      </c>
      <c r="B283" s="89">
        <v>0.01</v>
      </c>
      <c r="C283" s="18">
        <v>1.0</v>
      </c>
      <c r="D283" s="18">
        <f t="shared" si="75"/>
        <v>0.01</v>
      </c>
      <c r="E283" s="18">
        <f>B283*A279</f>
        <v>0.01</v>
      </c>
      <c r="F283" s="18">
        <f t="shared" si="76"/>
        <v>0.01</v>
      </c>
      <c r="G283" s="148" t="s">
        <v>527</v>
      </c>
      <c r="H283" s="18">
        <v>1.0</v>
      </c>
      <c r="I283" s="89">
        <f t="shared" si="77"/>
        <v>0.01</v>
      </c>
      <c r="J283" s="116"/>
      <c r="K283" s="3">
        <f t="shared" si="78"/>
        <v>0</v>
      </c>
      <c r="L283" s="3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75" customHeight="1">
      <c r="A284" s="169" t="s">
        <v>494</v>
      </c>
      <c r="B284" s="89">
        <v>0.01</v>
      </c>
      <c r="C284" s="18">
        <v>1.0</v>
      </c>
      <c r="D284" s="18">
        <f t="shared" si="75"/>
        <v>0.01</v>
      </c>
      <c r="E284" s="18">
        <f>B284*A279</f>
        <v>0.01</v>
      </c>
      <c r="F284" s="18">
        <f t="shared" si="76"/>
        <v>0.01</v>
      </c>
      <c r="G284" s="142"/>
      <c r="H284" s="18">
        <v>1.0</v>
      </c>
      <c r="I284" s="89">
        <f t="shared" si="77"/>
        <v>0.01</v>
      </c>
      <c r="J284" s="116"/>
      <c r="K284" s="3">
        <f t="shared" si="78"/>
        <v>0</v>
      </c>
      <c r="L284" s="3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75" customHeight="1">
      <c r="A285" s="2"/>
      <c r="B285" s="18"/>
      <c r="C285" s="18"/>
      <c r="D285" s="18">
        <f t="shared" si="75"/>
        <v>0</v>
      </c>
      <c r="E285" s="18">
        <f>B285*A279</f>
        <v>0</v>
      </c>
      <c r="F285" s="18">
        <f t="shared" si="76"/>
        <v>0</v>
      </c>
      <c r="G285" s="142"/>
      <c r="H285" s="18"/>
      <c r="I285" s="89">
        <f t="shared" si="77"/>
        <v>0</v>
      </c>
      <c r="J285" s="116"/>
      <c r="K285" s="3">
        <f t="shared" si="78"/>
        <v>0</v>
      </c>
      <c r="L285" s="3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75" customHeight="1">
      <c r="A286" s="2"/>
      <c r="B286" s="18"/>
      <c r="C286" s="18"/>
      <c r="D286" s="18">
        <f t="shared" si="75"/>
        <v>0</v>
      </c>
      <c r="E286" s="18">
        <f>B286*A279</f>
        <v>0</v>
      </c>
      <c r="F286" s="18">
        <f t="shared" si="76"/>
        <v>0</v>
      </c>
      <c r="G286" s="87"/>
      <c r="H286" s="18"/>
      <c r="I286" s="89">
        <f t="shared" si="77"/>
        <v>0</v>
      </c>
      <c r="J286" s="116"/>
      <c r="K286" s="3">
        <f t="shared" si="78"/>
        <v>0</v>
      </c>
      <c r="L286" s="3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75" customHeight="1">
      <c r="A287" s="2"/>
      <c r="B287" s="18"/>
      <c r="C287" s="18"/>
      <c r="D287" s="18">
        <f t="shared" si="75"/>
        <v>0</v>
      </c>
      <c r="E287" s="18">
        <f>B287*A279</f>
        <v>0</v>
      </c>
      <c r="F287" s="18">
        <f t="shared" si="76"/>
        <v>0</v>
      </c>
      <c r="G287" s="59"/>
      <c r="H287" s="18"/>
      <c r="I287" s="89">
        <f t="shared" si="77"/>
        <v>0</v>
      </c>
      <c r="J287" s="116"/>
      <c r="K287" s="3">
        <f t="shared" si="78"/>
        <v>0</v>
      </c>
      <c r="L287" s="3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75" customHeight="1">
      <c r="A288" s="2"/>
      <c r="B288" s="89"/>
      <c r="C288" s="89"/>
      <c r="D288" s="18">
        <f t="shared" si="75"/>
        <v>0</v>
      </c>
      <c r="E288" s="18">
        <f>B288*A279</f>
        <v>0</v>
      </c>
      <c r="F288" s="18">
        <f t="shared" si="76"/>
        <v>0</v>
      </c>
      <c r="G288" s="148" t="s">
        <v>528</v>
      </c>
      <c r="H288" s="18"/>
      <c r="I288" s="89">
        <f t="shared" si="77"/>
        <v>0</v>
      </c>
      <c r="J288" s="116"/>
      <c r="K288" s="3">
        <f t="shared" si="78"/>
        <v>0</v>
      </c>
      <c r="L288" s="3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75" customHeight="1">
      <c r="A289" s="2"/>
      <c r="B289" s="89"/>
      <c r="C289" s="89"/>
      <c r="D289" s="18">
        <f t="shared" si="75"/>
        <v>0</v>
      </c>
      <c r="E289" s="18">
        <f>B289*A279</f>
        <v>0</v>
      </c>
      <c r="F289" s="18">
        <f t="shared" si="76"/>
        <v>0</v>
      </c>
      <c r="G289" s="142"/>
      <c r="H289" s="18"/>
      <c r="I289" s="89">
        <f t="shared" si="77"/>
        <v>0</v>
      </c>
      <c r="J289" s="116"/>
      <c r="K289" s="3">
        <f t="shared" si="78"/>
        <v>0</v>
      </c>
      <c r="L289" s="3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75" customHeight="1">
      <c r="A290" s="1"/>
      <c r="B290" s="89"/>
      <c r="C290" s="89"/>
      <c r="D290" s="18">
        <f t="shared" si="75"/>
        <v>0</v>
      </c>
      <c r="E290" s="18">
        <f>B290*A279</f>
        <v>0</v>
      </c>
      <c r="F290" s="18">
        <f t="shared" si="76"/>
        <v>0</v>
      </c>
      <c r="G290" s="142"/>
      <c r="H290" s="18"/>
      <c r="I290" s="89">
        <f t="shared" si="77"/>
        <v>0</v>
      </c>
      <c r="J290" s="116"/>
      <c r="K290" s="3">
        <f t="shared" si="78"/>
        <v>0</v>
      </c>
      <c r="L290" s="3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75" customHeight="1">
      <c r="A291" s="1"/>
      <c r="B291" s="89"/>
      <c r="C291" s="89"/>
      <c r="D291" s="18">
        <f t="shared" si="75"/>
        <v>0</v>
      </c>
      <c r="E291" s="18">
        <f>B291*A279</f>
        <v>0</v>
      </c>
      <c r="F291" s="18">
        <f t="shared" si="76"/>
        <v>0</v>
      </c>
      <c r="G291" s="142"/>
      <c r="H291" s="18"/>
      <c r="I291" s="89">
        <f t="shared" si="77"/>
        <v>0</v>
      </c>
      <c r="J291" s="116"/>
      <c r="K291" s="3">
        <f t="shared" si="78"/>
        <v>0</v>
      </c>
      <c r="L291" s="3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75" customHeight="1">
      <c r="A292" s="31"/>
      <c r="B292" s="89"/>
      <c r="C292" s="89"/>
      <c r="D292" s="95">
        <f t="shared" si="75"/>
        <v>0</v>
      </c>
      <c r="E292" s="95">
        <f>B292*A279</f>
        <v>0</v>
      </c>
      <c r="F292" s="18">
        <f t="shared" si="76"/>
        <v>0</v>
      </c>
      <c r="G292" s="87"/>
      <c r="H292" s="18"/>
      <c r="I292" s="89">
        <f t="shared" si="77"/>
        <v>0</v>
      </c>
      <c r="J292" s="118"/>
      <c r="K292" s="3">
        <f t="shared" si="78"/>
        <v>0</v>
      </c>
      <c r="L292" s="3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75" customHeight="1">
      <c r="A293" s="31"/>
      <c r="B293" s="89"/>
      <c r="C293" s="89"/>
      <c r="D293" s="18">
        <f t="shared" si="75"/>
        <v>0</v>
      </c>
      <c r="E293" s="18">
        <f>B293*A279</f>
        <v>0</v>
      </c>
      <c r="F293" s="18">
        <f t="shared" si="76"/>
        <v>0</v>
      </c>
      <c r="G293" s="143">
        <f>F295/A279</f>
        <v>1</v>
      </c>
      <c r="H293" s="18"/>
      <c r="I293" s="89">
        <f t="shared" si="77"/>
        <v>0</v>
      </c>
      <c r="J293" s="3"/>
      <c r="K293" s="3">
        <f t="shared" si="78"/>
        <v>0</v>
      </c>
      <c r="L293" s="3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75" customHeight="1">
      <c r="A294" s="31"/>
      <c r="B294" s="89"/>
      <c r="C294" s="89"/>
      <c r="D294" s="18">
        <f t="shared" si="75"/>
        <v>0</v>
      </c>
      <c r="E294" s="18">
        <f>B294*A279</f>
        <v>0</v>
      </c>
      <c r="F294" s="18">
        <f t="shared" si="76"/>
        <v>0</v>
      </c>
      <c r="G294" s="142"/>
      <c r="H294" s="18"/>
      <c r="I294" s="89">
        <f t="shared" si="77"/>
        <v>0</v>
      </c>
      <c r="J294" s="3"/>
      <c r="K294" s="3">
        <f t="shared" si="78"/>
        <v>0</v>
      </c>
      <c r="L294" s="3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75" customHeight="1">
      <c r="A295" s="4" t="s">
        <v>495</v>
      </c>
      <c r="B295" s="97">
        <f>SUM(B281:B294)</f>
        <v>1</v>
      </c>
      <c r="C295" s="96"/>
      <c r="D295" s="97">
        <f t="shared" ref="D295:F295" si="79">SUM(D281:D294)</f>
        <v>1</v>
      </c>
      <c r="E295" s="97">
        <f t="shared" si="79"/>
        <v>1</v>
      </c>
      <c r="F295" s="97">
        <f t="shared" si="79"/>
        <v>1</v>
      </c>
      <c r="G295" s="87"/>
      <c r="H295" s="96"/>
      <c r="I295" s="97">
        <f t="shared" ref="I295:L295" si="80">SUM(I281:I294)</f>
        <v>1</v>
      </c>
      <c r="J295" s="98">
        <f t="shared" si="80"/>
        <v>0</v>
      </c>
      <c r="K295" s="98">
        <f t="shared" si="80"/>
        <v>0</v>
      </c>
      <c r="L295" s="98">
        <f t="shared" si="80"/>
        <v>0</v>
      </c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75" customHeight="1">
      <c r="A296" s="8"/>
      <c r="B296" s="184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75" customHeight="1">
      <c r="A297" s="8"/>
      <c r="B297" s="184"/>
      <c r="C297" s="100"/>
      <c r="D297" s="100"/>
      <c r="E297" s="100"/>
      <c r="F297" s="100"/>
      <c r="G297" s="100"/>
      <c r="H297" s="100"/>
      <c r="I297" s="104">
        <f>G293*A279</f>
        <v>1</v>
      </c>
      <c r="J297" s="100"/>
      <c r="K297" s="100"/>
      <c r="L297" s="104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75" customHeight="1">
      <c r="A298" s="8"/>
      <c r="B298" s="3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75" customHeight="1">
      <c r="A299" s="8"/>
      <c r="B299" s="3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75" customHeight="1">
      <c r="A300" s="66" t="s">
        <v>442</v>
      </c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75" customHeight="1">
      <c r="A302" s="177">
        <v>1.0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75" customHeight="1">
      <c r="A304" s="175" t="s">
        <v>461</v>
      </c>
      <c r="B304" s="89">
        <v>0.45</v>
      </c>
      <c r="C304" s="89">
        <v>1.0</v>
      </c>
      <c r="D304" s="18">
        <f t="shared" ref="D304:D317" si="81">C304*B304</f>
        <v>0.45</v>
      </c>
      <c r="E304" s="18">
        <f>B304*A302</f>
        <v>0.45</v>
      </c>
      <c r="F304" s="18">
        <f t="shared" ref="F304:F317" si="82">E304*C304</f>
        <v>0.45</v>
      </c>
      <c r="G304" s="140">
        <v>0.0</v>
      </c>
      <c r="H304" s="18">
        <v>1.0</v>
      </c>
      <c r="I304" s="89">
        <f t="shared" ref="I304:I317" si="83">H304*E304</f>
        <v>0.45</v>
      </c>
      <c r="J304" s="116"/>
      <c r="K304" s="3">
        <f t="shared" ref="K304:K317" si="84">J304*I304</f>
        <v>0</v>
      </c>
      <c r="L304" s="3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75" customHeight="1">
      <c r="A305" s="175" t="s">
        <v>345</v>
      </c>
      <c r="B305" s="89">
        <v>0.1</v>
      </c>
      <c r="C305" s="89">
        <v>1.0</v>
      </c>
      <c r="D305" s="18">
        <f t="shared" si="81"/>
        <v>0.1</v>
      </c>
      <c r="E305" s="18">
        <f>B305*A302</f>
        <v>0.1</v>
      </c>
      <c r="F305" s="18">
        <f t="shared" si="82"/>
        <v>0.1</v>
      </c>
      <c r="G305" s="87"/>
      <c r="H305" s="18">
        <v>1.0</v>
      </c>
      <c r="I305" s="89">
        <f t="shared" si="83"/>
        <v>0.1</v>
      </c>
      <c r="J305" s="116"/>
      <c r="K305" s="3">
        <f t="shared" si="84"/>
        <v>0</v>
      </c>
      <c r="L305" s="3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75" customHeight="1">
      <c r="A306" s="175" t="s">
        <v>47</v>
      </c>
      <c r="B306" s="89">
        <v>0.05</v>
      </c>
      <c r="C306" s="18">
        <v>1.0</v>
      </c>
      <c r="D306" s="18">
        <f t="shared" si="81"/>
        <v>0.05</v>
      </c>
      <c r="E306" s="18">
        <f>B306*A302</f>
        <v>0.05</v>
      </c>
      <c r="F306" s="18">
        <f t="shared" si="82"/>
        <v>0.05</v>
      </c>
      <c r="G306" s="148" t="s">
        <v>527</v>
      </c>
      <c r="H306" s="18">
        <v>1.0</v>
      </c>
      <c r="I306" s="89">
        <f t="shared" si="83"/>
        <v>0.05</v>
      </c>
      <c r="J306" s="116"/>
      <c r="K306" s="3">
        <f t="shared" si="84"/>
        <v>0</v>
      </c>
      <c r="L306" s="3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75" customHeight="1">
      <c r="A307" s="175" t="s">
        <v>459</v>
      </c>
      <c r="B307" s="89">
        <v>0.1</v>
      </c>
      <c r="C307" s="18">
        <v>1.0</v>
      </c>
      <c r="D307" s="18">
        <f t="shared" si="81"/>
        <v>0.1</v>
      </c>
      <c r="E307" s="18">
        <f>B307*A302</f>
        <v>0.1</v>
      </c>
      <c r="F307" s="18">
        <f t="shared" si="82"/>
        <v>0.1</v>
      </c>
      <c r="G307" s="142"/>
      <c r="H307" s="18">
        <v>1.0</v>
      </c>
      <c r="I307" s="89">
        <f t="shared" si="83"/>
        <v>0.1</v>
      </c>
      <c r="J307" s="116"/>
      <c r="K307" s="3">
        <f t="shared" si="84"/>
        <v>0</v>
      </c>
      <c r="L307" s="3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75" customHeight="1">
      <c r="A308" s="175" t="s">
        <v>458</v>
      </c>
      <c r="B308" s="89">
        <v>0.15</v>
      </c>
      <c r="C308" s="18">
        <v>1.0</v>
      </c>
      <c r="D308" s="18">
        <f t="shared" si="81"/>
        <v>0.15</v>
      </c>
      <c r="E308" s="18">
        <f>B308*A302</f>
        <v>0.15</v>
      </c>
      <c r="F308" s="18">
        <f t="shared" si="82"/>
        <v>0.15</v>
      </c>
      <c r="G308" s="142"/>
      <c r="H308" s="18">
        <v>1.0</v>
      </c>
      <c r="I308" s="89">
        <f t="shared" si="83"/>
        <v>0.15</v>
      </c>
      <c r="J308" s="116"/>
      <c r="K308" s="3">
        <f t="shared" si="84"/>
        <v>0</v>
      </c>
      <c r="L308" s="3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75" customHeight="1">
      <c r="A309" s="175" t="s">
        <v>454</v>
      </c>
      <c r="B309" s="89">
        <v>0.01</v>
      </c>
      <c r="C309" s="18">
        <v>1.0</v>
      </c>
      <c r="D309" s="18">
        <f t="shared" si="81"/>
        <v>0.01</v>
      </c>
      <c r="E309" s="18">
        <f>B309*A302</f>
        <v>0.01</v>
      </c>
      <c r="F309" s="18">
        <f t="shared" si="82"/>
        <v>0.01</v>
      </c>
      <c r="G309" s="87"/>
      <c r="H309" s="18">
        <v>1.0</v>
      </c>
      <c r="I309" s="89">
        <f t="shared" si="83"/>
        <v>0.01</v>
      </c>
      <c r="J309" s="116"/>
      <c r="K309" s="3">
        <f t="shared" si="84"/>
        <v>0</v>
      </c>
      <c r="L309" s="3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75" customHeight="1">
      <c r="A310" s="175" t="s">
        <v>147</v>
      </c>
      <c r="B310" s="89">
        <v>0.05</v>
      </c>
      <c r="C310" s="18">
        <v>1.0</v>
      </c>
      <c r="D310" s="18">
        <f t="shared" si="81"/>
        <v>0.05</v>
      </c>
      <c r="E310" s="18">
        <f>B310*A302</f>
        <v>0.05</v>
      </c>
      <c r="F310" s="18">
        <f t="shared" si="82"/>
        <v>0.05</v>
      </c>
      <c r="G310" s="59"/>
      <c r="H310" s="18">
        <v>1.0</v>
      </c>
      <c r="I310" s="89">
        <f t="shared" si="83"/>
        <v>0.05</v>
      </c>
      <c r="J310" s="116"/>
      <c r="K310" s="3">
        <f t="shared" si="84"/>
        <v>0</v>
      </c>
      <c r="L310" s="3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75" customHeight="1">
      <c r="A311" s="169" t="s">
        <v>494</v>
      </c>
      <c r="B311" s="89">
        <v>0.01</v>
      </c>
      <c r="C311" s="18">
        <v>1.0</v>
      </c>
      <c r="D311" s="18">
        <f t="shared" si="81"/>
        <v>0.01</v>
      </c>
      <c r="E311" s="18">
        <f>B311*A302</f>
        <v>0.01</v>
      </c>
      <c r="F311" s="18">
        <f t="shared" si="82"/>
        <v>0.01</v>
      </c>
      <c r="G311" s="148" t="s">
        <v>528</v>
      </c>
      <c r="H311" s="18">
        <v>1.0</v>
      </c>
      <c r="I311" s="89">
        <f t="shared" si="83"/>
        <v>0.01</v>
      </c>
      <c r="J311" s="116"/>
      <c r="K311" s="3">
        <f t="shared" si="84"/>
        <v>0</v>
      </c>
      <c r="L311" s="3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75" customHeight="1">
      <c r="A312" s="175" t="s">
        <v>505</v>
      </c>
      <c r="B312" s="89">
        <v>0.01</v>
      </c>
      <c r="C312" s="18">
        <v>1.0</v>
      </c>
      <c r="D312" s="18">
        <f t="shared" si="81"/>
        <v>0.01</v>
      </c>
      <c r="E312" s="18">
        <f>B312*A302</f>
        <v>0.01</v>
      </c>
      <c r="F312" s="18">
        <f t="shared" si="82"/>
        <v>0.01</v>
      </c>
      <c r="G312" s="142"/>
      <c r="H312" s="18">
        <v>1.0</v>
      </c>
      <c r="I312" s="89">
        <f t="shared" si="83"/>
        <v>0.01</v>
      </c>
      <c r="J312" s="116"/>
      <c r="K312" s="3">
        <f t="shared" si="84"/>
        <v>0</v>
      </c>
      <c r="L312" s="3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75" customHeight="1">
      <c r="A313" s="175" t="s">
        <v>427</v>
      </c>
      <c r="B313" s="89">
        <v>4.0E-4</v>
      </c>
      <c r="C313" s="18">
        <v>1.0</v>
      </c>
      <c r="D313" s="18">
        <f t="shared" si="81"/>
        <v>0.0004</v>
      </c>
      <c r="E313" s="18">
        <f>B313*A302</f>
        <v>0.0004</v>
      </c>
      <c r="F313" s="18">
        <f t="shared" si="82"/>
        <v>0.0004</v>
      </c>
      <c r="G313" s="142"/>
      <c r="H313" s="18">
        <v>1.0</v>
      </c>
      <c r="I313" s="89">
        <f t="shared" si="83"/>
        <v>0.0004</v>
      </c>
      <c r="J313" s="116"/>
      <c r="K313" s="3">
        <f t="shared" si="84"/>
        <v>0</v>
      </c>
      <c r="L313" s="3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75" customHeight="1">
      <c r="A314" s="175" t="s">
        <v>282</v>
      </c>
      <c r="B314" s="89">
        <v>0.05</v>
      </c>
      <c r="C314" s="18">
        <v>1.0</v>
      </c>
      <c r="D314" s="18">
        <f t="shared" si="81"/>
        <v>0.05</v>
      </c>
      <c r="E314" s="18">
        <f>B314*A302</f>
        <v>0.05</v>
      </c>
      <c r="F314" s="18">
        <f t="shared" si="82"/>
        <v>0.05</v>
      </c>
      <c r="G314" s="142"/>
      <c r="H314" s="18">
        <v>1.0</v>
      </c>
      <c r="I314" s="89">
        <f t="shared" si="83"/>
        <v>0.05</v>
      </c>
      <c r="J314" s="116"/>
      <c r="K314" s="3">
        <f t="shared" si="84"/>
        <v>0</v>
      </c>
      <c r="L314" s="3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75" customHeight="1">
      <c r="A315" s="31"/>
      <c r="B315" s="89"/>
      <c r="C315" s="89"/>
      <c r="D315" s="95">
        <f t="shared" si="81"/>
        <v>0</v>
      </c>
      <c r="E315" s="95">
        <f>B315*A302</f>
        <v>0</v>
      </c>
      <c r="F315" s="18">
        <f t="shared" si="82"/>
        <v>0</v>
      </c>
      <c r="G315" s="87"/>
      <c r="H315" s="18"/>
      <c r="I315" s="89">
        <f t="shared" si="83"/>
        <v>0</v>
      </c>
      <c r="J315" s="118"/>
      <c r="K315" s="3">
        <f t="shared" si="84"/>
        <v>0</v>
      </c>
      <c r="L315" s="3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75" customHeight="1">
      <c r="A316" s="31"/>
      <c r="B316" s="89"/>
      <c r="C316" s="89"/>
      <c r="D316" s="18">
        <f t="shared" si="81"/>
        <v>0</v>
      </c>
      <c r="E316" s="18">
        <f>B316*A302</f>
        <v>0</v>
      </c>
      <c r="F316" s="18">
        <f t="shared" si="82"/>
        <v>0</v>
      </c>
      <c r="G316" s="143">
        <f>F318/A302</f>
        <v>0.9804</v>
      </c>
      <c r="H316" s="18"/>
      <c r="I316" s="89">
        <f t="shared" si="83"/>
        <v>0</v>
      </c>
      <c r="J316" s="3"/>
      <c r="K316" s="3">
        <f t="shared" si="84"/>
        <v>0</v>
      </c>
      <c r="L316" s="3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75" customHeight="1">
      <c r="A317" s="31"/>
      <c r="B317" s="89"/>
      <c r="C317" s="89"/>
      <c r="D317" s="18">
        <f t="shared" si="81"/>
        <v>0</v>
      </c>
      <c r="E317" s="18">
        <f>B317*A302</f>
        <v>0</v>
      </c>
      <c r="F317" s="18">
        <f t="shared" si="82"/>
        <v>0</v>
      </c>
      <c r="G317" s="142"/>
      <c r="H317" s="18"/>
      <c r="I317" s="89">
        <f t="shared" si="83"/>
        <v>0</v>
      </c>
      <c r="J317" s="3"/>
      <c r="K317" s="3">
        <f t="shared" si="84"/>
        <v>0</v>
      </c>
      <c r="L317" s="3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75" customHeight="1">
      <c r="A318" s="4" t="s">
        <v>495</v>
      </c>
      <c r="B318" s="97">
        <f>SUM(B304:B317)</f>
        <v>0.9804</v>
      </c>
      <c r="C318" s="96"/>
      <c r="D318" s="97">
        <f t="shared" ref="D318:F318" si="85">SUM(D304:D317)</f>
        <v>0.9804</v>
      </c>
      <c r="E318" s="97">
        <f t="shared" si="85"/>
        <v>0.9804</v>
      </c>
      <c r="F318" s="97">
        <f t="shared" si="85"/>
        <v>0.9804</v>
      </c>
      <c r="G318" s="87"/>
      <c r="H318" s="96"/>
      <c r="I318" s="97">
        <f t="shared" ref="I318:L318" si="86">SUM(I304:I317)</f>
        <v>0.9804</v>
      </c>
      <c r="J318" s="98">
        <f t="shared" si="86"/>
        <v>0</v>
      </c>
      <c r="K318" s="98">
        <f t="shared" si="86"/>
        <v>0</v>
      </c>
      <c r="L318" s="98">
        <f t="shared" si="86"/>
        <v>0</v>
      </c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75" customHeight="1">
      <c r="A319" s="8"/>
      <c r="B319" s="184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75" customHeight="1">
      <c r="A320" s="8"/>
      <c r="B320" s="184"/>
      <c r="C320" s="100"/>
      <c r="D320" s="100"/>
      <c r="E320" s="100"/>
      <c r="F320" s="100"/>
      <c r="G320" s="100"/>
      <c r="H320" s="100"/>
      <c r="I320" s="104">
        <f>G316*A302</f>
        <v>0.9804</v>
      </c>
      <c r="J320" s="100"/>
      <c r="K320" s="100"/>
      <c r="L320" s="104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75" customHeight="1">
      <c r="A321" s="8"/>
      <c r="B321" s="184"/>
      <c r="C321" s="100"/>
      <c r="D321" s="100"/>
      <c r="E321" s="100"/>
      <c r="F321" s="100"/>
      <c r="G321" s="100"/>
      <c r="H321" s="100"/>
      <c r="I321" s="107"/>
      <c r="J321" s="100"/>
      <c r="K321" s="100"/>
      <c r="L321" s="107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75" customHeight="1">
      <c r="A322" s="8"/>
      <c r="B322" s="3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75" customHeight="1">
      <c r="A323" s="66" t="s">
        <v>716</v>
      </c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75" customHeight="1">
      <c r="A325" s="177">
        <v>1.0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75" customHeight="1">
      <c r="A327" s="73" t="s">
        <v>423</v>
      </c>
      <c r="B327" s="228">
        <v>0.1</v>
      </c>
      <c r="C327" s="89">
        <v>1.0</v>
      </c>
      <c r="D327" s="18">
        <f t="shared" ref="D327:D340" si="87">C327*B327</f>
        <v>0.1</v>
      </c>
      <c r="E327" s="18">
        <f>B327*A325</f>
        <v>0.1</v>
      </c>
      <c r="F327" s="18">
        <f t="shared" ref="F327:F340" si="88">E327*C327</f>
        <v>0.1</v>
      </c>
      <c r="G327" s="140">
        <v>0.0</v>
      </c>
      <c r="H327" s="18">
        <v>1.0</v>
      </c>
      <c r="I327" s="89">
        <f t="shared" ref="I327:I340" si="89">H327*E327</f>
        <v>0.1</v>
      </c>
      <c r="J327" s="116"/>
      <c r="K327" s="3">
        <f t="shared" ref="K327:K340" si="90">J327*I327</f>
        <v>0</v>
      </c>
      <c r="L327" s="3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75" customHeight="1">
      <c r="A328" s="73" t="s">
        <v>469</v>
      </c>
      <c r="B328" s="89">
        <v>0.15</v>
      </c>
      <c r="C328" s="89">
        <v>1.0</v>
      </c>
      <c r="D328" s="18">
        <f t="shared" si="87"/>
        <v>0.15</v>
      </c>
      <c r="E328" s="18">
        <f>B328*A325</f>
        <v>0.15</v>
      </c>
      <c r="F328" s="18">
        <f t="shared" si="88"/>
        <v>0.15</v>
      </c>
      <c r="G328" s="87"/>
      <c r="H328" s="18">
        <v>1.0</v>
      </c>
      <c r="I328" s="89">
        <f t="shared" si="89"/>
        <v>0.15</v>
      </c>
      <c r="J328" s="116"/>
      <c r="K328" s="3">
        <f t="shared" si="90"/>
        <v>0</v>
      </c>
      <c r="L328" s="3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75" customHeight="1">
      <c r="A329" s="166" t="s">
        <v>453</v>
      </c>
      <c r="B329" s="158">
        <v>0.09</v>
      </c>
      <c r="C329" s="18">
        <v>1.0</v>
      </c>
      <c r="D329" s="18">
        <f t="shared" si="87"/>
        <v>0.09</v>
      </c>
      <c r="E329" s="18">
        <f>B329*A325</f>
        <v>0.09</v>
      </c>
      <c r="F329" s="18">
        <f t="shared" si="88"/>
        <v>0.09</v>
      </c>
      <c r="G329" s="148" t="s">
        <v>527</v>
      </c>
      <c r="H329" s="18">
        <v>1.0</v>
      </c>
      <c r="I329" s="89">
        <f t="shared" si="89"/>
        <v>0.09</v>
      </c>
      <c r="J329" s="116"/>
      <c r="K329" s="3">
        <f t="shared" si="90"/>
        <v>0</v>
      </c>
      <c r="L329" s="3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75" customHeight="1">
      <c r="A330" s="169" t="s">
        <v>494</v>
      </c>
      <c r="B330" s="89">
        <v>0.01</v>
      </c>
      <c r="C330" s="18">
        <v>1.0</v>
      </c>
      <c r="D330" s="18">
        <f t="shared" si="87"/>
        <v>0.01</v>
      </c>
      <c r="E330" s="18">
        <f>B330*A325</f>
        <v>0.01</v>
      </c>
      <c r="F330" s="18">
        <f t="shared" si="88"/>
        <v>0.01</v>
      </c>
      <c r="G330" s="142"/>
      <c r="H330" s="18">
        <v>1.0</v>
      </c>
      <c r="I330" s="89">
        <f t="shared" si="89"/>
        <v>0.01</v>
      </c>
      <c r="J330" s="116"/>
      <c r="K330" s="3">
        <f t="shared" si="90"/>
        <v>0</v>
      </c>
      <c r="L330" s="3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75" customHeight="1">
      <c r="A331" s="73" t="s">
        <v>387</v>
      </c>
      <c r="B331" s="89">
        <v>0.75</v>
      </c>
      <c r="C331" s="18">
        <v>1.0</v>
      </c>
      <c r="D331" s="18">
        <f t="shared" si="87"/>
        <v>0.75</v>
      </c>
      <c r="E331" s="18">
        <f>B331*A325</f>
        <v>0.75</v>
      </c>
      <c r="F331" s="18">
        <f t="shared" si="88"/>
        <v>0.75</v>
      </c>
      <c r="G331" s="142"/>
      <c r="H331" s="18">
        <v>1.0</v>
      </c>
      <c r="I331" s="89">
        <f t="shared" si="89"/>
        <v>0.75</v>
      </c>
      <c r="J331" s="116"/>
      <c r="K331" s="3">
        <f t="shared" si="90"/>
        <v>0</v>
      </c>
      <c r="L331" s="3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75" customHeight="1">
      <c r="A332" s="2"/>
      <c r="B332" s="18"/>
      <c r="C332" s="18"/>
      <c r="D332" s="18">
        <f t="shared" si="87"/>
        <v>0</v>
      </c>
      <c r="E332" s="18">
        <f>B332*A325</f>
        <v>0</v>
      </c>
      <c r="F332" s="18">
        <f t="shared" si="88"/>
        <v>0</v>
      </c>
      <c r="G332" s="87"/>
      <c r="H332" s="18"/>
      <c r="I332" s="89">
        <f t="shared" si="89"/>
        <v>0</v>
      </c>
      <c r="J332" s="116"/>
      <c r="K332" s="3">
        <f t="shared" si="90"/>
        <v>0</v>
      </c>
      <c r="L332" s="3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75" customHeight="1">
      <c r="A333" s="2"/>
      <c r="B333" s="18"/>
      <c r="C333" s="18"/>
      <c r="D333" s="18">
        <f t="shared" si="87"/>
        <v>0</v>
      </c>
      <c r="E333" s="18">
        <f>B333*A325</f>
        <v>0</v>
      </c>
      <c r="F333" s="18">
        <f t="shared" si="88"/>
        <v>0</v>
      </c>
      <c r="G333" s="59"/>
      <c r="H333" s="18"/>
      <c r="I333" s="89">
        <f t="shared" si="89"/>
        <v>0</v>
      </c>
      <c r="J333" s="116"/>
      <c r="K333" s="3">
        <f t="shared" si="90"/>
        <v>0</v>
      </c>
      <c r="L333" s="3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75" customHeight="1">
      <c r="A334" s="2"/>
      <c r="B334" s="89"/>
      <c r="C334" s="89"/>
      <c r="D334" s="18">
        <f t="shared" si="87"/>
        <v>0</v>
      </c>
      <c r="E334" s="18">
        <f>B334*A325</f>
        <v>0</v>
      </c>
      <c r="F334" s="18">
        <f t="shared" si="88"/>
        <v>0</v>
      </c>
      <c r="G334" s="148" t="s">
        <v>528</v>
      </c>
      <c r="H334" s="18"/>
      <c r="I334" s="89">
        <f t="shared" si="89"/>
        <v>0</v>
      </c>
      <c r="J334" s="116"/>
      <c r="K334" s="3">
        <f t="shared" si="90"/>
        <v>0</v>
      </c>
      <c r="L334" s="3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75" customHeight="1">
      <c r="A335" s="2"/>
      <c r="B335" s="89"/>
      <c r="C335" s="89"/>
      <c r="D335" s="18">
        <f t="shared" si="87"/>
        <v>0</v>
      </c>
      <c r="E335" s="18">
        <f>B335*A325</f>
        <v>0</v>
      </c>
      <c r="F335" s="18">
        <f t="shared" si="88"/>
        <v>0</v>
      </c>
      <c r="G335" s="142"/>
      <c r="H335" s="18"/>
      <c r="I335" s="89">
        <f t="shared" si="89"/>
        <v>0</v>
      </c>
      <c r="J335" s="116"/>
      <c r="K335" s="3">
        <f t="shared" si="90"/>
        <v>0</v>
      </c>
      <c r="L335" s="3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75" customHeight="1">
      <c r="A336" s="1"/>
      <c r="B336" s="89"/>
      <c r="C336" s="89"/>
      <c r="D336" s="18">
        <f t="shared" si="87"/>
        <v>0</v>
      </c>
      <c r="E336" s="18">
        <f>B336*A325</f>
        <v>0</v>
      </c>
      <c r="F336" s="18">
        <f t="shared" si="88"/>
        <v>0</v>
      </c>
      <c r="G336" s="142"/>
      <c r="H336" s="18"/>
      <c r="I336" s="89">
        <f t="shared" si="89"/>
        <v>0</v>
      </c>
      <c r="J336" s="116"/>
      <c r="K336" s="3">
        <f t="shared" si="90"/>
        <v>0</v>
      </c>
      <c r="L336" s="3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75" customHeight="1">
      <c r="A337" s="1"/>
      <c r="B337" s="89"/>
      <c r="C337" s="89"/>
      <c r="D337" s="18">
        <f t="shared" si="87"/>
        <v>0</v>
      </c>
      <c r="E337" s="18">
        <f>B337*A325</f>
        <v>0</v>
      </c>
      <c r="F337" s="18">
        <f t="shared" si="88"/>
        <v>0</v>
      </c>
      <c r="G337" s="142"/>
      <c r="H337" s="18"/>
      <c r="I337" s="89">
        <f t="shared" si="89"/>
        <v>0</v>
      </c>
      <c r="J337" s="116"/>
      <c r="K337" s="3">
        <f t="shared" si="90"/>
        <v>0</v>
      </c>
      <c r="L337" s="3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75" customHeight="1">
      <c r="A338" s="31"/>
      <c r="B338" s="89"/>
      <c r="C338" s="89"/>
      <c r="D338" s="95">
        <f t="shared" si="87"/>
        <v>0</v>
      </c>
      <c r="E338" s="95">
        <f>B338*A325</f>
        <v>0</v>
      </c>
      <c r="F338" s="18">
        <f t="shared" si="88"/>
        <v>0</v>
      </c>
      <c r="G338" s="87"/>
      <c r="H338" s="18"/>
      <c r="I338" s="89">
        <f t="shared" si="89"/>
        <v>0</v>
      </c>
      <c r="J338" s="118"/>
      <c r="K338" s="3">
        <f t="shared" si="90"/>
        <v>0</v>
      </c>
      <c r="L338" s="3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75" customHeight="1">
      <c r="A339" s="31"/>
      <c r="B339" s="89"/>
      <c r="C339" s="89"/>
      <c r="D339" s="18">
        <f t="shared" si="87"/>
        <v>0</v>
      </c>
      <c r="E339" s="18">
        <f>B339*A325</f>
        <v>0</v>
      </c>
      <c r="F339" s="18">
        <f t="shared" si="88"/>
        <v>0</v>
      </c>
      <c r="G339" s="143">
        <f>F341/A325</f>
        <v>1.1</v>
      </c>
      <c r="H339" s="18"/>
      <c r="I339" s="89">
        <f t="shared" si="89"/>
        <v>0</v>
      </c>
      <c r="J339" s="3"/>
      <c r="K339" s="3">
        <f t="shared" si="90"/>
        <v>0</v>
      </c>
      <c r="L339" s="3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75" customHeight="1">
      <c r="A340" s="31"/>
      <c r="B340" s="89"/>
      <c r="C340" s="89"/>
      <c r="D340" s="18">
        <f t="shared" si="87"/>
        <v>0</v>
      </c>
      <c r="E340" s="18">
        <f>B340*A325</f>
        <v>0</v>
      </c>
      <c r="F340" s="18">
        <f t="shared" si="88"/>
        <v>0</v>
      </c>
      <c r="G340" s="142"/>
      <c r="H340" s="18"/>
      <c r="I340" s="89">
        <f t="shared" si="89"/>
        <v>0</v>
      </c>
      <c r="J340" s="3"/>
      <c r="K340" s="3">
        <f t="shared" si="90"/>
        <v>0</v>
      </c>
      <c r="L340" s="3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75" customHeight="1">
      <c r="A341" s="4" t="s">
        <v>495</v>
      </c>
      <c r="B341" s="97">
        <f>SUM(B327:B340)</f>
        <v>1.1</v>
      </c>
      <c r="C341" s="96"/>
      <c r="D341" s="97">
        <f t="shared" ref="D341:F341" si="91">SUM(D327:D340)</f>
        <v>1.1</v>
      </c>
      <c r="E341" s="97">
        <f t="shared" si="91"/>
        <v>1.1</v>
      </c>
      <c r="F341" s="97">
        <f t="shared" si="91"/>
        <v>1.1</v>
      </c>
      <c r="G341" s="87"/>
      <c r="H341" s="96"/>
      <c r="I341" s="97">
        <f t="shared" ref="I341:L341" si="92">SUM(I327:I340)</f>
        <v>1.1</v>
      </c>
      <c r="J341" s="98">
        <f t="shared" si="92"/>
        <v>0</v>
      </c>
      <c r="K341" s="98">
        <f t="shared" si="92"/>
        <v>0</v>
      </c>
      <c r="L341" s="98">
        <f t="shared" si="92"/>
        <v>0</v>
      </c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75" customHeight="1">
      <c r="A342" s="8"/>
      <c r="B342" s="184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75" customHeight="1">
      <c r="A343" s="8"/>
      <c r="B343" s="184"/>
      <c r="C343" s="100"/>
      <c r="D343" s="100"/>
      <c r="E343" s="100"/>
      <c r="F343" s="100"/>
      <c r="G343" s="100"/>
      <c r="H343" s="100"/>
      <c r="I343" s="104">
        <f>G339*A325</f>
        <v>1.1</v>
      </c>
      <c r="J343" s="100"/>
      <c r="K343" s="100"/>
      <c r="L343" s="104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75" customHeight="1">
      <c r="A344" s="8"/>
      <c r="B344" s="3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75" customHeight="1">
      <c r="A345" s="8"/>
      <c r="B345" s="3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75" customHeight="1">
      <c r="A346" s="66" t="s">
        <v>717</v>
      </c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75" customHeight="1">
      <c r="A348" s="177">
        <v>4.0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47" t="s">
        <v>488</v>
      </c>
      <c r="K348" s="85" t="s">
        <v>489</v>
      </c>
      <c r="L348" s="85" t="s">
        <v>490</v>
      </c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75" customHeight="1">
      <c r="A350" s="2" t="s">
        <v>718</v>
      </c>
      <c r="B350" s="89">
        <f>2*0.12</f>
        <v>0.24</v>
      </c>
      <c r="C350" s="89">
        <v>1.0</v>
      </c>
      <c r="D350" s="18">
        <f t="shared" ref="D350:D363" si="93">C350*B350</f>
        <v>0.24</v>
      </c>
      <c r="E350" s="18">
        <f>B350*A348</f>
        <v>0.96</v>
      </c>
      <c r="F350" s="18">
        <f t="shared" ref="F350:F363" si="94">E350*C350</f>
        <v>0.96</v>
      </c>
      <c r="G350" s="140">
        <v>0.0</v>
      </c>
      <c r="H350" s="18">
        <v>1.0</v>
      </c>
      <c r="I350" s="89">
        <f t="shared" ref="I350:I363" si="95">H350*E350</f>
        <v>0.96</v>
      </c>
      <c r="J350" s="116"/>
      <c r="K350" s="3">
        <f t="shared" ref="K350:K363" si="96">J350*I350</f>
        <v>0</v>
      </c>
      <c r="L350" s="3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75" customHeight="1">
      <c r="A351" s="2" t="s">
        <v>719</v>
      </c>
      <c r="B351" s="89">
        <f>0.1*0.12</f>
        <v>0.012</v>
      </c>
      <c r="C351" s="89">
        <v>1.0</v>
      </c>
      <c r="D351" s="18">
        <f t="shared" si="93"/>
        <v>0.012</v>
      </c>
      <c r="E351" s="18">
        <f>B351*A348</f>
        <v>0.048</v>
      </c>
      <c r="F351" s="18">
        <f t="shared" si="94"/>
        <v>0.048</v>
      </c>
      <c r="G351" s="87"/>
      <c r="H351" s="18">
        <v>1.0</v>
      </c>
      <c r="I351" s="89">
        <f t="shared" si="95"/>
        <v>0.048</v>
      </c>
      <c r="J351" s="116"/>
      <c r="K351" s="3">
        <f t="shared" si="96"/>
        <v>0</v>
      </c>
      <c r="L351" s="3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75" customHeight="1">
      <c r="A352" s="2"/>
      <c r="B352" s="18"/>
      <c r="C352" s="18"/>
      <c r="D352" s="18">
        <f t="shared" si="93"/>
        <v>0</v>
      </c>
      <c r="E352" s="18">
        <f>B352*A348</f>
        <v>0</v>
      </c>
      <c r="F352" s="18">
        <f t="shared" si="94"/>
        <v>0</v>
      </c>
      <c r="G352" s="148" t="s">
        <v>527</v>
      </c>
      <c r="H352" s="18"/>
      <c r="I352" s="89">
        <f t="shared" si="95"/>
        <v>0</v>
      </c>
      <c r="J352" s="116"/>
      <c r="K352" s="3">
        <f t="shared" si="96"/>
        <v>0</v>
      </c>
      <c r="L352" s="3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75" customHeight="1">
      <c r="A353" s="2"/>
      <c r="B353" s="18"/>
      <c r="C353" s="18"/>
      <c r="D353" s="18">
        <f t="shared" si="93"/>
        <v>0</v>
      </c>
      <c r="E353" s="18">
        <f>B353*A348</f>
        <v>0</v>
      </c>
      <c r="F353" s="18">
        <f t="shared" si="94"/>
        <v>0</v>
      </c>
      <c r="G353" s="142"/>
      <c r="H353" s="18"/>
      <c r="I353" s="89">
        <f t="shared" si="95"/>
        <v>0</v>
      </c>
      <c r="J353" s="116"/>
      <c r="K353" s="3">
        <f t="shared" si="96"/>
        <v>0</v>
      </c>
      <c r="L353" s="3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75" customHeight="1">
      <c r="A354" s="2"/>
      <c r="B354" s="18"/>
      <c r="C354" s="18"/>
      <c r="D354" s="18">
        <f t="shared" si="93"/>
        <v>0</v>
      </c>
      <c r="E354" s="18">
        <f>B354*A348</f>
        <v>0</v>
      </c>
      <c r="F354" s="18">
        <f t="shared" si="94"/>
        <v>0</v>
      </c>
      <c r="G354" s="142"/>
      <c r="H354" s="18"/>
      <c r="I354" s="89">
        <f t="shared" si="95"/>
        <v>0</v>
      </c>
      <c r="J354" s="116"/>
      <c r="K354" s="3">
        <f t="shared" si="96"/>
        <v>0</v>
      </c>
      <c r="L354" s="3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75" customHeight="1">
      <c r="A355" s="2"/>
      <c r="B355" s="18"/>
      <c r="C355" s="18"/>
      <c r="D355" s="18">
        <f t="shared" si="93"/>
        <v>0</v>
      </c>
      <c r="E355" s="18">
        <f>B355*A348</f>
        <v>0</v>
      </c>
      <c r="F355" s="18">
        <f t="shared" si="94"/>
        <v>0</v>
      </c>
      <c r="G355" s="87"/>
      <c r="H355" s="18"/>
      <c r="I355" s="89">
        <f t="shared" si="95"/>
        <v>0</v>
      </c>
      <c r="J355" s="116"/>
      <c r="K355" s="3">
        <f t="shared" si="96"/>
        <v>0</v>
      </c>
      <c r="L355" s="3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75" customHeight="1">
      <c r="A356" s="2"/>
      <c r="B356" s="18"/>
      <c r="C356" s="18"/>
      <c r="D356" s="18">
        <f t="shared" si="93"/>
        <v>0</v>
      </c>
      <c r="E356" s="18">
        <f>B356*A348</f>
        <v>0</v>
      </c>
      <c r="F356" s="18">
        <f t="shared" si="94"/>
        <v>0</v>
      </c>
      <c r="G356" s="59"/>
      <c r="H356" s="18"/>
      <c r="I356" s="89">
        <f t="shared" si="95"/>
        <v>0</v>
      </c>
      <c r="J356" s="116"/>
      <c r="K356" s="3">
        <f t="shared" si="96"/>
        <v>0</v>
      </c>
      <c r="L356" s="3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75" customHeight="1">
      <c r="A357" s="2"/>
      <c r="B357" s="89"/>
      <c r="C357" s="89"/>
      <c r="D357" s="18">
        <f t="shared" si="93"/>
        <v>0</v>
      </c>
      <c r="E357" s="18">
        <f>B357*A348</f>
        <v>0</v>
      </c>
      <c r="F357" s="18">
        <f t="shared" si="94"/>
        <v>0</v>
      </c>
      <c r="G357" s="148" t="s">
        <v>528</v>
      </c>
      <c r="H357" s="18"/>
      <c r="I357" s="89">
        <f t="shared" si="95"/>
        <v>0</v>
      </c>
      <c r="J357" s="116"/>
      <c r="K357" s="3">
        <f t="shared" si="96"/>
        <v>0</v>
      </c>
      <c r="L357" s="3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75" customHeight="1">
      <c r="A358" s="2"/>
      <c r="B358" s="89"/>
      <c r="C358" s="89"/>
      <c r="D358" s="18">
        <f t="shared" si="93"/>
        <v>0</v>
      </c>
      <c r="E358" s="18">
        <f>B358*A348</f>
        <v>0</v>
      </c>
      <c r="F358" s="18">
        <f t="shared" si="94"/>
        <v>0</v>
      </c>
      <c r="G358" s="142"/>
      <c r="H358" s="18"/>
      <c r="I358" s="89">
        <f t="shared" si="95"/>
        <v>0</v>
      </c>
      <c r="J358" s="116"/>
      <c r="K358" s="3">
        <f t="shared" si="96"/>
        <v>0</v>
      </c>
      <c r="L358" s="3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75" customHeight="1">
      <c r="A359" s="1"/>
      <c r="B359" s="89"/>
      <c r="C359" s="89"/>
      <c r="D359" s="18">
        <f t="shared" si="93"/>
        <v>0</v>
      </c>
      <c r="E359" s="18">
        <f>B359*A348</f>
        <v>0</v>
      </c>
      <c r="F359" s="18">
        <f t="shared" si="94"/>
        <v>0</v>
      </c>
      <c r="G359" s="142"/>
      <c r="H359" s="18"/>
      <c r="I359" s="89">
        <f t="shared" si="95"/>
        <v>0</v>
      </c>
      <c r="J359" s="116"/>
      <c r="K359" s="3">
        <f t="shared" si="96"/>
        <v>0</v>
      </c>
      <c r="L359" s="3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75" customHeight="1">
      <c r="A360" s="1"/>
      <c r="B360" s="89"/>
      <c r="C360" s="89"/>
      <c r="D360" s="18">
        <f t="shared" si="93"/>
        <v>0</v>
      </c>
      <c r="E360" s="18">
        <f>B360*A348</f>
        <v>0</v>
      </c>
      <c r="F360" s="18">
        <f t="shared" si="94"/>
        <v>0</v>
      </c>
      <c r="G360" s="142"/>
      <c r="H360" s="18"/>
      <c r="I360" s="89">
        <f t="shared" si="95"/>
        <v>0</v>
      </c>
      <c r="J360" s="116"/>
      <c r="K360" s="3">
        <f t="shared" si="96"/>
        <v>0</v>
      </c>
      <c r="L360" s="3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75" customHeight="1">
      <c r="A361" s="31"/>
      <c r="B361" s="89"/>
      <c r="C361" s="89"/>
      <c r="D361" s="95">
        <f t="shared" si="93"/>
        <v>0</v>
      </c>
      <c r="E361" s="95">
        <f>B361*A348</f>
        <v>0</v>
      </c>
      <c r="F361" s="18">
        <f t="shared" si="94"/>
        <v>0</v>
      </c>
      <c r="G361" s="87"/>
      <c r="H361" s="18"/>
      <c r="I361" s="89">
        <f t="shared" si="95"/>
        <v>0</v>
      </c>
      <c r="J361" s="118"/>
      <c r="K361" s="3">
        <f t="shared" si="96"/>
        <v>0</v>
      </c>
      <c r="L361" s="3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75" customHeight="1">
      <c r="A362" s="31"/>
      <c r="B362" s="89"/>
      <c r="C362" s="89"/>
      <c r="D362" s="18">
        <f t="shared" si="93"/>
        <v>0</v>
      </c>
      <c r="E362" s="18">
        <f>B362*A348</f>
        <v>0</v>
      </c>
      <c r="F362" s="18">
        <f t="shared" si="94"/>
        <v>0</v>
      </c>
      <c r="G362" s="143">
        <f>F364/A348</f>
        <v>0.252</v>
      </c>
      <c r="H362" s="18"/>
      <c r="I362" s="89">
        <f t="shared" si="95"/>
        <v>0</v>
      </c>
      <c r="J362" s="3"/>
      <c r="K362" s="3">
        <f t="shared" si="96"/>
        <v>0</v>
      </c>
      <c r="L362" s="3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75" customHeight="1">
      <c r="A363" s="31"/>
      <c r="B363" s="89"/>
      <c r="C363" s="89"/>
      <c r="D363" s="18">
        <f t="shared" si="93"/>
        <v>0</v>
      </c>
      <c r="E363" s="18">
        <f>B363*A348</f>
        <v>0</v>
      </c>
      <c r="F363" s="18">
        <f t="shared" si="94"/>
        <v>0</v>
      </c>
      <c r="G363" s="142"/>
      <c r="H363" s="18"/>
      <c r="I363" s="89">
        <f t="shared" si="95"/>
        <v>0</v>
      </c>
      <c r="J363" s="3"/>
      <c r="K363" s="3">
        <f t="shared" si="96"/>
        <v>0</v>
      </c>
      <c r="L363" s="3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75" customHeight="1">
      <c r="A364" s="4" t="s">
        <v>495</v>
      </c>
      <c r="B364" s="97">
        <f>SUM(B350:B363)</f>
        <v>0.252</v>
      </c>
      <c r="C364" s="96"/>
      <c r="D364" s="97">
        <f t="shared" ref="D364:F364" si="97">SUM(D350:D363)</f>
        <v>0.252</v>
      </c>
      <c r="E364" s="97">
        <f t="shared" si="97"/>
        <v>1.008</v>
      </c>
      <c r="F364" s="97">
        <f t="shared" si="97"/>
        <v>1.008</v>
      </c>
      <c r="G364" s="87"/>
      <c r="H364" s="96"/>
      <c r="I364" s="97">
        <f t="shared" ref="I364:L364" si="98">SUM(I350:I363)</f>
        <v>1.008</v>
      </c>
      <c r="J364" s="98">
        <f t="shared" si="98"/>
        <v>0</v>
      </c>
      <c r="K364" s="98">
        <f t="shared" si="98"/>
        <v>0</v>
      </c>
      <c r="L364" s="98">
        <f t="shared" si="98"/>
        <v>0</v>
      </c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75" customHeight="1">
      <c r="A365" s="8"/>
      <c r="B365" s="184"/>
      <c r="C365" s="100"/>
      <c r="D365" s="100"/>
      <c r="E365" s="100"/>
      <c r="F365" s="100"/>
      <c r="G365" s="100"/>
      <c r="H365" s="100"/>
      <c r="I365" s="101" t="s">
        <v>496</v>
      </c>
      <c r="J365" s="100"/>
      <c r="K365" s="100"/>
      <c r="L365" s="101" t="s">
        <v>497</v>
      </c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75" customHeight="1">
      <c r="A366" s="8"/>
      <c r="B366" s="184"/>
      <c r="C366" s="100"/>
      <c r="D366" s="100"/>
      <c r="E366" s="100"/>
      <c r="F366" s="100"/>
      <c r="G366" s="100"/>
      <c r="H366" s="100"/>
      <c r="I366" s="104">
        <f>G362*A348</f>
        <v>1.008</v>
      </c>
      <c r="J366" s="100"/>
      <c r="K366" s="100"/>
      <c r="L366" s="104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75" customHeight="1">
      <c r="A367" s="8"/>
      <c r="B367" s="3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75" customHeight="1">
      <c r="A368" s="8"/>
      <c r="B368" s="3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75" customHeight="1">
      <c r="A369" s="66" t="s">
        <v>720</v>
      </c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6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75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5"/>
      <c r="G370" s="76"/>
      <c r="H370" s="79" t="s">
        <v>481</v>
      </c>
      <c r="I370" s="75"/>
      <c r="J370" s="75"/>
      <c r="K370" s="75"/>
      <c r="L370" s="76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75" customHeight="1">
      <c r="A371" s="177">
        <v>4.0</v>
      </c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524</v>
      </c>
      <c r="H371" s="82" t="s">
        <v>486</v>
      </c>
      <c r="I371" s="82" t="s">
        <v>487</v>
      </c>
      <c r="J371" s="147" t="s">
        <v>488</v>
      </c>
      <c r="K371" s="85" t="s">
        <v>489</v>
      </c>
      <c r="L371" s="85" t="s">
        <v>490</v>
      </c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87"/>
      <c r="J372" s="115"/>
      <c r="K372" s="87"/>
      <c r="L372" s="87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75" customHeight="1">
      <c r="A373" s="2"/>
      <c r="B373" s="89"/>
      <c r="C373" s="89"/>
      <c r="D373" s="18">
        <f t="shared" ref="D373:D386" si="99">C373*B373</f>
        <v>0</v>
      </c>
      <c r="E373" s="18">
        <f>B373*A371</f>
        <v>0</v>
      </c>
      <c r="F373" s="18">
        <f t="shared" ref="F373:F386" si="100">E373*C373</f>
        <v>0</v>
      </c>
      <c r="G373" s="140">
        <v>0.0</v>
      </c>
      <c r="H373" s="18"/>
      <c r="I373" s="89">
        <f t="shared" ref="I373:I386" si="101">H373*E373</f>
        <v>0</v>
      </c>
      <c r="J373" s="116"/>
      <c r="K373" s="3">
        <f t="shared" ref="K373:K386" si="102">J373*I373</f>
        <v>0</v>
      </c>
      <c r="L373" s="3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75" customHeight="1">
      <c r="A374" s="2"/>
      <c r="B374" s="89"/>
      <c r="C374" s="89"/>
      <c r="D374" s="18">
        <f t="shared" si="99"/>
        <v>0</v>
      </c>
      <c r="E374" s="18">
        <f>B374*A371</f>
        <v>0</v>
      </c>
      <c r="F374" s="18">
        <f t="shared" si="100"/>
        <v>0</v>
      </c>
      <c r="G374" s="87"/>
      <c r="H374" s="18"/>
      <c r="I374" s="89">
        <f t="shared" si="101"/>
        <v>0</v>
      </c>
      <c r="J374" s="116"/>
      <c r="K374" s="3">
        <f t="shared" si="102"/>
        <v>0</v>
      </c>
      <c r="L374" s="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75" customHeight="1">
      <c r="A375" s="2"/>
      <c r="B375" s="18"/>
      <c r="C375" s="18"/>
      <c r="D375" s="18">
        <f t="shared" si="99"/>
        <v>0</v>
      </c>
      <c r="E375" s="18">
        <f>B375*A371</f>
        <v>0</v>
      </c>
      <c r="F375" s="18">
        <f t="shared" si="100"/>
        <v>0</v>
      </c>
      <c r="G375" s="148" t="s">
        <v>527</v>
      </c>
      <c r="H375" s="18"/>
      <c r="I375" s="89">
        <f t="shared" si="101"/>
        <v>0</v>
      </c>
      <c r="J375" s="116"/>
      <c r="K375" s="3">
        <f t="shared" si="102"/>
        <v>0</v>
      </c>
      <c r="L375" s="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75" customHeight="1">
      <c r="A376" s="2"/>
      <c r="B376" s="18"/>
      <c r="C376" s="18"/>
      <c r="D376" s="18">
        <f t="shared" si="99"/>
        <v>0</v>
      </c>
      <c r="E376" s="18">
        <f>B376*A371</f>
        <v>0</v>
      </c>
      <c r="F376" s="18">
        <f t="shared" si="100"/>
        <v>0</v>
      </c>
      <c r="G376" s="142"/>
      <c r="H376" s="18"/>
      <c r="I376" s="89">
        <f t="shared" si="101"/>
        <v>0</v>
      </c>
      <c r="J376" s="116"/>
      <c r="K376" s="3">
        <f t="shared" si="102"/>
        <v>0</v>
      </c>
      <c r="L376" s="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75" customHeight="1">
      <c r="A377" s="2"/>
      <c r="B377" s="18"/>
      <c r="C377" s="18"/>
      <c r="D377" s="18">
        <f t="shared" si="99"/>
        <v>0</v>
      </c>
      <c r="E377" s="18">
        <f>B377*A371</f>
        <v>0</v>
      </c>
      <c r="F377" s="18">
        <f t="shared" si="100"/>
        <v>0</v>
      </c>
      <c r="G377" s="142"/>
      <c r="H377" s="18"/>
      <c r="I377" s="89">
        <f t="shared" si="101"/>
        <v>0</v>
      </c>
      <c r="J377" s="116"/>
      <c r="K377" s="3">
        <f t="shared" si="102"/>
        <v>0</v>
      </c>
      <c r="L377" s="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75" customHeight="1">
      <c r="A378" s="2"/>
      <c r="B378" s="18"/>
      <c r="C378" s="18"/>
      <c r="D378" s="18">
        <f t="shared" si="99"/>
        <v>0</v>
      </c>
      <c r="E378" s="18">
        <f>B378*A371</f>
        <v>0</v>
      </c>
      <c r="F378" s="18">
        <f t="shared" si="100"/>
        <v>0</v>
      </c>
      <c r="G378" s="87"/>
      <c r="H378" s="18"/>
      <c r="I378" s="89">
        <f t="shared" si="101"/>
        <v>0</v>
      </c>
      <c r="J378" s="116"/>
      <c r="K378" s="3">
        <f t="shared" si="102"/>
        <v>0</v>
      </c>
      <c r="L378" s="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75" customHeight="1">
      <c r="A379" s="2"/>
      <c r="B379" s="18"/>
      <c r="C379" s="18"/>
      <c r="D379" s="18">
        <f t="shared" si="99"/>
        <v>0</v>
      </c>
      <c r="E379" s="18">
        <f>B379*A371</f>
        <v>0</v>
      </c>
      <c r="F379" s="18">
        <f t="shared" si="100"/>
        <v>0</v>
      </c>
      <c r="G379" s="59"/>
      <c r="H379" s="18"/>
      <c r="I379" s="89">
        <f t="shared" si="101"/>
        <v>0</v>
      </c>
      <c r="J379" s="116"/>
      <c r="K379" s="3">
        <f t="shared" si="102"/>
        <v>0</v>
      </c>
      <c r="L379" s="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75" customHeight="1">
      <c r="A380" s="2"/>
      <c r="B380" s="89"/>
      <c r="C380" s="89"/>
      <c r="D380" s="18">
        <f t="shared" si="99"/>
        <v>0</v>
      </c>
      <c r="E380" s="18">
        <f>B380*A371</f>
        <v>0</v>
      </c>
      <c r="F380" s="18">
        <f t="shared" si="100"/>
        <v>0</v>
      </c>
      <c r="G380" s="148" t="s">
        <v>528</v>
      </c>
      <c r="H380" s="18"/>
      <c r="I380" s="89">
        <f t="shared" si="101"/>
        <v>0</v>
      </c>
      <c r="J380" s="116"/>
      <c r="K380" s="3">
        <f t="shared" si="102"/>
        <v>0</v>
      </c>
      <c r="L380" s="3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75" customHeight="1">
      <c r="A381" s="2"/>
      <c r="B381" s="89"/>
      <c r="C381" s="89"/>
      <c r="D381" s="18">
        <f t="shared" si="99"/>
        <v>0</v>
      </c>
      <c r="E381" s="18">
        <f>B381*A371</f>
        <v>0</v>
      </c>
      <c r="F381" s="18">
        <f t="shared" si="100"/>
        <v>0</v>
      </c>
      <c r="G381" s="142"/>
      <c r="H381" s="18"/>
      <c r="I381" s="89">
        <f t="shared" si="101"/>
        <v>0</v>
      </c>
      <c r="J381" s="116"/>
      <c r="K381" s="3">
        <f t="shared" si="102"/>
        <v>0</v>
      </c>
      <c r="L381" s="3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75" customHeight="1">
      <c r="A382" s="1"/>
      <c r="B382" s="89"/>
      <c r="C382" s="89"/>
      <c r="D382" s="18">
        <f t="shared" si="99"/>
        <v>0</v>
      </c>
      <c r="E382" s="18">
        <f>B382*A371</f>
        <v>0</v>
      </c>
      <c r="F382" s="18">
        <f t="shared" si="100"/>
        <v>0</v>
      </c>
      <c r="G382" s="142"/>
      <c r="H382" s="18"/>
      <c r="I382" s="89">
        <f t="shared" si="101"/>
        <v>0</v>
      </c>
      <c r="J382" s="116"/>
      <c r="K382" s="3">
        <f t="shared" si="102"/>
        <v>0</v>
      </c>
      <c r="L382" s="3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75" customHeight="1">
      <c r="A383" s="1"/>
      <c r="B383" s="89"/>
      <c r="C383" s="89"/>
      <c r="D383" s="18">
        <f t="shared" si="99"/>
        <v>0</v>
      </c>
      <c r="E383" s="18">
        <f>B383*A371</f>
        <v>0</v>
      </c>
      <c r="F383" s="18">
        <f t="shared" si="100"/>
        <v>0</v>
      </c>
      <c r="G383" s="142"/>
      <c r="H383" s="18"/>
      <c r="I383" s="89">
        <f t="shared" si="101"/>
        <v>0</v>
      </c>
      <c r="J383" s="116"/>
      <c r="K383" s="3">
        <f t="shared" si="102"/>
        <v>0</v>
      </c>
      <c r="L383" s="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75" customHeight="1">
      <c r="A384" s="31"/>
      <c r="B384" s="89"/>
      <c r="C384" s="89"/>
      <c r="D384" s="95">
        <f t="shared" si="99"/>
        <v>0</v>
      </c>
      <c r="E384" s="95">
        <f>B384*A371</f>
        <v>0</v>
      </c>
      <c r="F384" s="18">
        <f t="shared" si="100"/>
        <v>0</v>
      </c>
      <c r="G384" s="87"/>
      <c r="H384" s="18"/>
      <c r="I384" s="89">
        <f t="shared" si="101"/>
        <v>0</v>
      </c>
      <c r="J384" s="118"/>
      <c r="K384" s="3">
        <f t="shared" si="102"/>
        <v>0</v>
      </c>
      <c r="L384" s="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75" customHeight="1">
      <c r="A385" s="31"/>
      <c r="B385" s="89"/>
      <c r="C385" s="89"/>
      <c r="D385" s="18">
        <f t="shared" si="99"/>
        <v>0</v>
      </c>
      <c r="E385" s="18">
        <f>B385*A371</f>
        <v>0</v>
      </c>
      <c r="F385" s="18">
        <f t="shared" si="100"/>
        <v>0</v>
      </c>
      <c r="G385" s="143">
        <f>F387/A371</f>
        <v>0</v>
      </c>
      <c r="H385" s="18"/>
      <c r="I385" s="89">
        <f t="shared" si="101"/>
        <v>0</v>
      </c>
      <c r="J385" s="3"/>
      <c r="K385" s="3">
        <f t="shared" si="102"/>
        <v>0</v>
      </c>
      <c r="L385" s="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75" customHeight="1">
      <c r="A386" s="31"/>
      <c r="B386" s="89"/>
      <c r="C386" s="89"/>
      <c r="D386" s="18">
        <f t="shared" si="99"/>
        <v>0</v>
      </c>
      <c r="E386" s="18">
        <f>B386*A371</f>
        <v>0</v>
      </c>
      <c r="F386" s="18">
        <f t="shared" si="100"/>
        <v>0</v>
      </c>
      <c r="G386" s="142"/>
      <c r="H386" s="18"/>
      <c r="I386" s="89">
        <f t="shared" si="101"/>
        <v>0</v>
      </c>
      <c r="J386" s="3"/>
      <c r="K386" s="3">
        <f t="shared" si="102"/>
        <v>0</v>
      </c>
      <c r="L386" s="3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75" customHeight="1">
      <c r="A387" s="4" t="s">
        <v>495</v>
      </c>
      <c r="B387" s="97">
        <f>SUM(B373:B386)</f>
        <v>0</v>
      </c>
      <c r="C387" s="96"/>
      <c r="D387" s="97">
        <f t="shared" ref="D387:F387" si="103">SUM(D373:D386)</f>
        <v>0</v>
      </c>
      <c r="E387" s="97">
        <f t="shared" si="103"/>
        <v>0</v>
      </c>
      <c r="F387" s="97">
        <f t="shared" si="103"/>
        <v>0</v>
      </c>
      <c r="G387" s="87"/>
      <c r="H387" s="96"/>
      <c r="I387" s="97">
        <f t="shared" ref="I387:L387" si="104">SUM(I373:I386)</f>
        <v>0</v>
      </c>
      <c r="J387" s="98">
        <f t="shared" si="104"/>
        <v>0</v>
      </c>
      <c r="K387" s="98">
        <f t="shared" si="104"/>
        <v>0</v>
      </c>
      <c r="L387" s="98">
        <f t="shared" si="104"/>
        <v>0</v>
      </c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75" customHeight="1">
      <c r="A388" s="8"/>
      <c r="B388" s="184"/>
      <c r="C388" s="100"/>
      <c r="D388" s="100"/>
      <c r="E388" s="100"/>
      <c r="F388" s="100"/>
      <c r="G388" s="100"/>
      <c r="H388" s="100"/>
      <c r="I388" s="101" t="s">
        <v>496</v>
      </c>
      <c r="J388" s="100"/>
      <c r="K388" s="100"/>
      <c r="L388" s="101" t="s">
        <v>497</v>
      </c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75" customHeight="1">
      <c r="A389" s="8"/>
      <c r="B389" s="184"/>
      <c r="C389" s="100"/>
      <c r="D389" s="100"/>
      <c r="E389" s="100"/>
      <c r="F389" s="100"/>
      <c r="G389" s="100"/>
      <c r="H389" s="100"/>
      <c r="I389" s="104">
        <f>G385*A371</f>
        <v>0</v>
      </c>
      <c r="J389" s="100"/>
      <c r="K389" s="100"/>
      <c r="L389" s="104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75" customHeight="1">
      <c r="A390" s="8"/>
      <c r="B390" s="3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75" customHeight="1">
      <c r="A391" s="8"/>
      <c r="B391" s="3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75" customHeight="1">
      <c r="A392" s="66" t="s">
        <v>440</v>
      </c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6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75" customHeight="1">
      <c r="A393" s="78" t="s">
        <v>478</v>
      </c>
      <c r="B393" s="79" t="s">
        <v>479</v>
      </c>
      <c r="C393" s="75"/>
      <c r="D393" s="76"/>
      <c r="E393" s="80" t="s">
        <v>480</v>
      </c>
      <c r="F393" s="75"/>
      <c r="G393" s="76"/>
      <c r="H393" s="79" t="s">
        <v>481</v>
      </c>
      <c r="I393" s="75"/>
      <c r="J393" s="75"/>
      <c r="K393" s="75"/>
      <c r="L393" s="76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75" customHeight="1">
      <c r="A394" s="177">
        <v>4.0</v>
      </c>
      <c r="B394" s="82" t="s">
        <v>482</v>
      </c>
      <c r="C394" s="82" t="s">
        <v>483</v>
      </c>
      <c r="D394" s="82" t="s">
        <v>484</v>
      </c>
      <c r="E394" s="82" t="s">
        <v>485</v>
      </c>
      <c r="F394" s="82" t="s">
        <v>484</v>
      </c>
      <c r="G394" s="82" t="s">
        <v>524</v>
      </c>
      <c r="H394" s="82" t="s">
        <v>486</v>
      </c>
      <c r="I394" s="82" t="s">
        <v>487</v>
      </c>
      <c r="J394" s="147" t="s">
        <v>488</v>
      </c>
      <c r="K394" s="85" t="s">
        <v>489</v>
      </c>
      <c r="L394" s="85" t="s">
        <v>490</v>
      </c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75" customHeight="1">
      <c r="A395" s="86" t="s">
        <v>491</v>
      </c>
      <c r="B395" s="87"/>
      <c r="C395" s="87"/>
      <c r="D395" s="87"/>
      <c r="E395" s="87"/>
      <c r="F395" s="87"/>
      <c r="G395" s="87"/>
      <c r="H395" s="87"/>
      <c r="I395" s="87"/>
      <c r="J395" s="115"/>
      <c r="K395" s="87"/>
      <c r="L395" s="87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75" customHeight="1">
      <c r="A396" s="2"/>
      <c r="B396" s="89"/>
      <c r="C396" s="89"/>
      <c r="D396" s="18">
        <f t="shared" ref="D396:D409" si="105">C396*B396</f>
        <v>0</v>
      </c>
      <c r="E396" s="18">
        <f>B396*A394</f>
        <v>0</v>
      </c>
      <c r="F396" s="18">
        <f t="shared" ref="F396:F409" si="106">E396*C396</f>
        <v>0</v>
      </c>
      <c r="G396" s="140">
        <v>0.0</v>
      </c>
      <c r="H396" s="18"/>
      <c r="I396" s="89">
        <f t="shared" ref="I396:I409" si="107">H396*E396</f>
        <v>0</v>
      </c>
      <c r="J396" s="116"/>
      <c r="K396" s="3">
        <f t="shared" ref="K396:K409" si="108">J396*I396</f>
        <v>0</v>
      </c>
      <c r="L396" s="3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75" customHeight="1">
      <c r="A397" s="2"/>
      <c r="B397" s="89"/>
      <c r="C397" s="89"/>
      <c r="D397" s="18">
        <f t="shared" si="105"/>
        <v>0</v>
      </c>
      <c r="E397" s="18">
        <f>B397*A394</f>
        <v>0</v>
      </c>
      <c r="F397" s="18">
        <f t="shared" si="106"/>
        <v>0</v>
      </c>
      <c r="G397" s="87"/>
      <c r="H397" s="18"/>
      <c r="I397" s="89">
        <f t="shared" si="107"/>
        <v>0</v>
      </c>
      <c r="J397" s="116"/>
      <c r="K397" s="3">
        <f t="shared" si="108"/>
        <v>0</v>
      </c>
      <c r="L397" s="3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75" customHeight="1">
      <c r="A398" s="2"/>
      <c r="B398" s="18"/>
      <c r="C398" s="18"/>
      <c r="D398" s="18">
        <f t="shared" si="105"/>
        <v>0</v>
      </c>
      <c r="E398" s="18">
        <f>B398*A394</f>
        <v>0</v>
      </c>
      <c r="F398" s="18">
        <f t="shared" si="106"/>
        <v>0</v>
      </c>
      <c r="G398" s="148" t="s">
        <v>527</v>
      </c>
      <c r="H398" s="18"/>
      <c r="I398" s="89">
        <f t="shared" si="107"/>
        <v>0</v>
      </c>
      <c r="J398" s="116"/>
      <c r="K398" s="3">
        <f t="shared" si="108"/>
        <v>0</v>
      </c>
      <c r="L398" s="3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75" customHeight="1">
      <c r="A399" s="2"/>
      <c r="B399" s="18"/>
      <c r="C399" s="18"/>
      <c r="D399" s="18">
        <f t="shared" si="105"/>
        <v>0</v>
      </c>
      <c r="E399" s="18">
        <f>B399*A394</f>
        <v>0</v>
      </c>
      <c r="F399" s="18">
        <f t="shared" si="106"/>
        <v>0</v>
      </c>
      <c r="G399" s="142"/>
      <c r="H399" s="18"/>
      <c r="I399" s="89">
        <f t="shared" si="107"/>
        <v>0</v>
      </c>
      <c r="J399" s="116"/>
      <c r="K399" s="3">
        <f t="shared" si="108"/>
        <v>0</v>
      </c>
      <c r="L399" s="3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75" customHeight="1">
      <c r="A400" s="2"/>
      <c r="B400" s="18"/>
      <c r="C400" s="18"/>
      <c r="D400" s="18">
        <f t="shared" si="105"/>
        <v>0</v>
      </c>
      <c r="E400" s="18">
        <f>B400*A394</f>
        <v>0</v>
      </c>
      <c r="F400" s="18">
        <f t="shared" si="106"/>
        <v>0</v>
      </c>
      <c r="G400" s="142"/>
      <c r="H400" s="18"/>
      <c r="I400" s="89">
        <f t="shared" si="107"/>
        <v>0</v>
      </c>
      <c r="J400" s="116"/>
      <c r="K400" s="3">
        <f t="shared" si="108"/>
        <v>0</v>
      </c>
      <c r="L400" s="3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75" customHeight="1">
      <c r="A401" s="2"/>
      <c r="B401" s="18"/>
      <c r="C401" s="18"/>
      <c r="D401" s="18">
        <f t="shared" si="105"/>
        <v>0</v>
      </c>
      <c r="E401" s="18">
        <f>B401*A394</f>
        <v>0</v>
      </c>
      <c r="F401" s="18">
        <f t="shared" si="106"/>
        <v>0</v>
      </c>
      <c r="G401" s="87"/>
      <c r="H401" s="18"/>
      <c r="I401" s="89">
        <f t="shared" si="107"/>
        <v>0</v>
      </c>
      <c r="J401" s="116"/>
      <c r="K401" s="3">
        <f t="shared" si="108"/>
        <v>0</v>
      </c>
      <c r="L401" s="3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75" customHeight="1">
      <c r="A402" s="2"/>
      <c r="B402" s="18"/>
      <c r="C402" s="18"/>
      <c r="D402" s="18">
        <f t="shared" si="105"/>
        <v>0</v>
      </c>
      <c r="E402" s="18">
        <f>B402*A394</f>
        <v>0</v>
      </c>
      <c r="F402" s="18">
        <f t="shared" si="106"/>
        <v>0</v>
      </c>
      <c r="G402" s="59"/>
      <c r="H402" s="18"/>
      <c r="I402" s="89">
        <f t="shared" si="107"/>
        <v>0</v>
      </c>
      <c r="J402" s="116"/>
      <c r="K402" s="3">
        <f t="shared" si="108"/>
        <v>0</v>
      </c>
      <c r="L402" s="3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75" customHeight="1">
      <c r="A403" s="2"/>
      <c r="B403" s="89"/>
      <c r="C403" s="89"/>
      <c r="D403" s="18">
        <f t="shared" si="105"/>
        <v>0</v>
      </c>
      <c r="E403" s="18">
        <f>B403*A394</f>
        <v>0</v>
      </c>
      <c r="F403" s="18">
        <f t="shared" si="106"/>
        <v>0</v>
      </c>
      <c r="G403" s="148" t="s">
        <v>528</v>
      </c>
      <c r="H403" s="18"/>
      <c r="I403" s="89">
        <f t="shared" si="107"/>
        <v>0</v>
      </c>
      <c r="J403" s="116"/>
      <c r="K403" s="3">
        <f t="shared" si="108"/>
        <v>0</v>
      </c>
      <c r="L403" s="3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75" customHeight="1">
      <c r="A404" s="2"/>
      <c r="B404" s="89"/>
      <c r="C404" s="89"/>
      <c r="D404" s="18">
        <f t="shared" si="105"/>
        <v>0</v>
      </c>
      <c r="E404" s="18">
        <f>B404*A394</f>
        <v>0</v>
      </c>
      <c r="F404" s="18">
        <f t="shared" si="106"/>
        <v>0</v>
      </c>
      <c r="G404" s="142"/>
      <c r="H404" s="18"/>
      <c r="I404" s="89">
        <f t="shared" si="107"/>
        <v>0</v>
      </c>
      <c r="J404" s="116"/>
      <c r="K404" s="3">
        <f t="shared" si="108"/>
        <v>0</v>
      </c>
      <c r="L404" s="3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75" customHeight="1">
      <c r="A405" s="1"/>
      <c r="B405" s="89"/>
      <c r="C405" s="89"/>
      <c r="D405" s="18">
        <f t="shared" si="105"/>
        <v>0</v>
      </c>
      <c r="E405" s="18">
        <f>B405*A394</f>
        <v>0</v>
      </c>
      <c r="F405" s="18">
        <f t="shared" si="106"/>
        <v>0</v>
      </c>
      <c r="G405" s="142"/>
      <c r="H405" s="18"/>
      <c r="I405" s="89">
        <f t="shared" si="107"/>
        <v>0</v>
      </c>
      <c r="J405" s="116"/>
      <c r="K405" s="3">
        <f t="shared" si="108"/>
        <v>0</v>
      </c>
      <c r="L405" s="3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75" customHeight="1">
      <c r="A406" s="1"/>
      <c r="B406" s="89"/>
      <c r="C406" s="89"/>
      <c r="D406" s="18">
        <f t="shared" si="105"/>
        <v>0</v>
      </c>
      <c r="E406" s="18">
        <f>B406*A394</f>
        <v>0</v>
      </c>
      <c r="F406" s="18">
        <f t="shared" si="106"/>
        <v>0</v>
      </c>
      <c r="G406" s="142"/>
      <c r="H406" s="18"/>
      <c r="I406" s="89">
        <f t="shared" si="107"/>
        <v>0</v>
      </c>
      <c r="J406" s="116"/>
      <c r="K406" s="3">
        <f t="shared" si="108"/>
        <v>0</v>
      </c>
      <c r="L406" s="3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75" customHeight="1">
      <c r="A407" s="31"/>
      <c r="B407" s="89"/>
      <c r="C407" s="89"/>
      <c r="D407" s="95">
        <f t="shared" si="105"/>
        <v>0</v>
      </c>
      <c r="E407" s="95">
        <f>B407*A394</f>
        <v>0</v>
      </c>
      <c r="F407" s="18">
        <f t="shared" si="106"/>
        <v>0</v>
      </c>
      <c r="G407" s="87"/>
      <c r="H407" s="18"/>
      <c r="I407" s="89">
        <f t="shared" si="107"/>
        <v>0</v>
      </c>
      <c r="J407" s="118"/>
      <c r="K407" s="3">
        <f t="shared" si="108"/>
        <v>0</v>
      </c>
      <c r="L407" s="3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75" customHeight="1">
      <c r="A408" s="31"/>
      <c r="B408" s="89"/>
      <c r="C408" s="89"/>
      <c r="D408" s="18">
        <f t="shared" si="105"/>
        <v>0</v>
      </c>
      <c r="E408" s="18">
        <f>B408*A394</f>
        <v>0</v>
      </c>
      <c r="F408" s="18">
        <f t="shared" si="106"/>
        <v>0</v>
      </c>
      <c r="G408" s="143">
        <f>F410/A394</f>
        <v>0</v>
      </c>
      <c r="H408" s="18"/>
      <c r="I408" s="89">
        <f t="shared" si="107"/>
        <v>0</v>
      </c>
      <c r="J408" s="3"/>
      <c r="K408" s="3">
        <f t="shared" si="108"/>
        <v>0</v>
      </c>
      <c r="L408" s="3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75" customHeight="1">
      <c r="A409" s="31"/>
      <c r="B409" s="89"/>
      <c r="C409" s="89"/>
      <c r="D409" s="18">
        <f t="shared" si="105"/>
        <v>0</v>
      </c>
      <c r="E409" s="18">
        <f>B409*A394</f>
        <v>0</v>
      </c>
      <c r="F409" s="18">
        <f t="shared" si="106"/>
        <v>0</v>
      </c>
      <c r="G409" s="142"/>
      <c r="H409" s="18"/>
      <c r="I409" s="89">
        <f t="shared" si="107"/>
        <v>0</v>
      </c>
      <c r="J409" s="3"/>
      <c r="K409" s="3">
        <f t="shared" si="108"/>
        <v>0</v>
      </c>
      <c r="L409" s="3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75" customHeight="1">
      <c r="A410" s="4" t="s">
        <v>495</v>
      </c>
      <c r="B410" s="97">
        <f>SUM(B396:B409)</f>
        <v>0</v>
      </c>
      <c r="C410" s="96"/>
      <c r="D410" s="97">
        <f t="shared" ref="D410:F410" si="109">SUM(D396:D409)</f>
        <v>0</v>
      </c>
      <c r="E410" s="97">
        <f t="shared" si="109"/>
        <v>0</v>
      </c>
      <c r="F410" s="97">
        <f t="shared" si="109"/>
        <v>0</v>
      </c>
      <c r="G410" s="87"/>
      <c r="H410" s="96"/>
      <c r="I410" s="97">
        <f t="shared" ref="I410:L410" si="110">SUM(I396:I409)</f>
        <v>0</v>
      </c>
      <c r="J410" s="98">
        <f t="shared" si="110"/>
        <v>0</v>
      </c>
      <c r="K410" s="98">
        <f t="shared" si="110"/>
        <v>0</v>
      </c>
      <c r="L410" s="98">
        <f t="shared" si="110"/>
        <v>0</v>
      </c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75" customHeight="1">
      <c r="A411" s="8"/>
      <c r="B411" s="184"/>
      <c r="C411" s="100"/>
      <c r="D411" s="100"/>
      <c r="E411" s="100"/>
      <c r="F411" s="100"/>
      <c r="G411" s="100"/>
      <c r="H411" s="100"/>
      <c r="I411" s="101" t="s">
        <v>496</v>
      </c>
      <c r="J411" s="100"/>
      <c r="K411" s="100"/>
      <c r="L411" s="101" t="s">
        <v>497</v>
      </c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75" customHeight="1">
      <c r="A412" s="8"/>
      <c r="B412" s="184"/>
      <c r="C412" s="100"/>
      <c r="D412" s="100"/>
      <c r="E412" s="100"/>
      <c r="F412" s="100"/>
      <c r="G412" s="100"/>
      <c r="H412" s="100"/>
      <c r="I412" s="104">
        <f>G408*A394</f>
        <v>0</v>
      </c>
      <c r="J412" s="100"/>
      <c r="K412" s="100"/>
      <c r="L412" s="104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75" customHeight="1">
      <c r="A413" s="8"/>
      <c r="B413" s="184"/>
      <c r="C413" s="100"/>
      <c r="D413" s="100"/>
      <c r="E413" s="100"/>
      <c r="F413" s="100"/>
      <c r="G413" s="100"/>
      <c r="H413" s="100"/>
      <c r="I413" s="107"/>
      <c r="J413" s="100"/>
      <c r="K413" s="100"/>
      <c r="L413" s="107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75" customHeight="1">
      <c r="A414" s="8"/>
      <c r="B414" s="3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75" customHeight="1">
      <c r="A415" s="66" t="s">
        <v>722</v>
      </c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6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75" customHeight="1">
      <c r="A416" s="78" t="s">
        <v>478</v>
      </c>
      <c r="B416" s="79" t="s">
        <v>479</v>
      </c>
      <c r="C416" s="75"/>
      <c r="D416" s="76"/>
      <c r="E416" s="80" t="s">
        <v>480</v>
      </c>
      <c r="F416" s="75"/>
      <c r="G416" s="76"/>
      <c r="H416" s="79" t="s">
        <v>481</v>
      </c>
      <c r="I416" s="75"/>
      <c r="J416" s="75"/>
      <c r="K416" s="75"/>
      <c r="L416" s="76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75" customHeight="1">
      <c r="A417" s="177">
        <v>4.0</v>
      </c>
      <c r="B417" s="82" t="s">
        <v>482</v>
      </c>
      <c r="C417" s="82" t="s">
        <v>483</v>
      </c>
      <c r="D417" s="82" t="s">
        <v>484</v>
      </c>
      <c r="E417" s="82" t="s">
        <v>485</v>
      </c>
      <c r="F417" s="82" t="s">
        <v>484</v>
      </c>
      <c r="G417" s="82" t="s">
        <v>524</v>
      </c>
      <c r="H417" s="82" t="s">
        <v>486</v>
      </c>
      <c r="I417" s="82" t="s">
        <v>487</v>
      </c>
      <c r="J417" s="147" t="s">
        <v>488</v>
      </c>
      <c r="K417" s="85" t="s">
        <v>489</v>
      </c>
      <c r="L417" s="85" t="s">
        <v>490</v>
      </c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75" customHeight="1">
      <c r="A418" s="86" t="s">
        <v>491</v>
      </c>
      <c r="B418" s="87"/>
      <c r="C418" s="87"/>
      <c r="D418" s="87"/>
      <c r="E418" s="87"/>
      <c r="F418" s="87"/>
      <c r="G418" s="87"/>
      <c r="H418" s="87"/>
      <c r="I418" s="87"/>
      <c r="J418" s="115"/>
      <c r="K418" s="87"/>
      <c r="L418" s="8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75" customHeight="1">
      <c r="A419" s="2"/>
      <c r="B419" s="89"/>
      <c r="C419" s="89"/>
      <c r="D419" s="18">
        <f t="shared" ref="D419:D432" si="111">C419*B419</f>
        <v>0</v>
      </c>
      <c r="E419" s="18">
        <f>B419*A417</f>
        <v>0</v>
      </c>
      <c r="F419" s="18">
        <f t="shared" ref="F419:F432" si="112">E419*C419</f>
        <v>0</v>
      </c>
      <c r="G419" s="140">
        <v>0.0</v>
      </c>
      <c r="H419" s="18"/>
      <c r="I419" s="89">
        <f t="shared" ref="I419:I432" si="113">H419*E419</f>
        <v>0</v>
      </c>
      <c r="J419" s="116"/>
      <c r="K419" s="3">
        <f t="shared" ref="K419:K432" si="114">J419*I419</f>
        <v>0</v>
      </c>
      <c r="L419" s="3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75" customHeight="1">
      <c r="A420" s="2"/>
      <c r="B420" s="89"/>
      <c r="C420" s="89"/>
      <c r="D420" s="18">
        <f t="shared" si="111"/>
        <v>0</v>
      </c>
      <c r="E420" s="18">
        <f>B420*A417</f>
        <v>0</v>
      </c>
      <c r="F420" s="18">
        <f t="shared" si="112"/>
        <v>0</v>
      </c>
      <c r="G420" s="87"/>
      <c r="H420" s="18"/>
      <c r="I420" s="89">
        <f t="shared" si="113"/>
        <v>0</v>
      </c>
      <c r="J420" s="116"/>
      <c r="K420" s="3">
        <f t="shared" si="114"/>
        <v>0</v>
      </c>
      <c r="L420" s="3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75" customHeight="1">
      <c r="A421" s="2"/>
      <c r="B421" s="18"/>
      <c r="C421" s="18"/>
      <c r="D421" s="18">
        <f t="shared" si="111"/>
        <v>0</v>
      </c>
      <c r="E421" s="18">
        <f>B421*A417</f>
        <v>0</v>
      </c>
      <c r="F421" s="18">
        <f t="shared" si="112"/>
        <v>0</v>
      </c>
      <c r="G421" s="148" t="s">
        <v>527</v>
      </c>
      <c r="H421" s="18"/>
      <c r="I421" s="89">
        <f t="shared" si="113"/>
        <v>0</v>
      </c>
      <c r="J421" s="116"/>
      <c r="K421" s="3">
        <f t="shared" si="114"/>
        <v>0</v>
      </c>
      <c r="L421" s="3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75" customHeight="1">
      <c r="A422" s="2"/>
      <c r="B422" s="18"/>
      <c r="C422" s="18"/>
      <c r="D422" s="18">
        <f t="shared" si="111"/>
        <v>0</v>
      </c>
      <c r="E422" s="18">
        <f>B422*A417</f>
        <v>0</v>
      </c>
      <c r="F422" s="18">
        <f t="shared" si="112"/>
        <v>0</v>
      </c>
      <c r="G422" s="142"/>
      <c r="H422" s="18"/>
      <c r="I422" s="89">
        <f t="shared" si="113"/>
        <v>0</v>
      </c>
      <c r="J422" s="116"/>
      <c r="K422" s="3">
        <f t="shared" si="114"/>
        <v>0</v>
      </c>
      <c r="L422" s="3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75" customHeight="1">
      <c r="A423" s="2"/>
      <c r="B423" s="18"/>
      <c r="C423" s="18"/>
      <c r="D423" s="18">
        <f t="shared" si="111"/>
        <v>0</v>
      </c>
      <c r="E423" s="18">
        <f>B423*A417</f>
        <v>0</v>
      </c>
      <c r="F423" s="18">
        <f t="shared" si="112"/>
        <v>0</v>
      </c>
      <c r="G423" s="142"/>
      <c r="H423" s="18"/>
      <c r="I423" s="89">
        <f t="shared" si="113"/>
        <v>0</v>
      </c>
      <c r="J423" s="116"/>
      <c r="K423" s="3">
        <f t="shared" si="114"/>
        <v>0</v>
      </c>
      <c r="L423" s="3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75" customHeight="1">
      <c r="A424" s="2"/>
      <c r="B424" s="18"/>
      <c r="C424" s="18"/>
      <c r="D424" s="18">
        <f t="shared" si="111"/>
        <v>0</v>
      </c>
      <c r="E424" s="18">
        <f>B424*A417</f>
        <v>0</v>
      </c>
      <c r="F424" s="18">
        <f t="shared" si="112"/>
        <v>0</v>
      </c>
      <c r="G424" s="87"/>
      <c r="H424" s="18"/>
      <c r="I424" s="89">
        <f t="shared" si="113"/>
        <v>0</v>
      </c>
      <c r="J424" s="116"/>
      <c r="K424" s="3">
        <f t="shared" si="114"/>
        <v>0</v>
      </c>
      <c r="L424" s="3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75" customHeight="1">
      <c r="A425" s="2"/>
      <c r="B425" s="18"/>
      <c r="C425" s="18"/>
      <c r="D425" s="18">
        <f t="shared" si="111"/>
        <v>0</v>
      </c>
      <c r="E425" s="18">
        <f>B425*A417</f>
        <v>0</v>
      </c>
      <c r="F425" s="18">
        <f t="shared" si="112"/>
        <v>0</v>
      </c>
      <c r="G425" s="59"/>
      <c r="H425" s="18"/>
      <c r="I425" s="89">
        <f t="shared" si="113"/>
        <v>0</v>
      </c>
      <c r="J425" s="116"/>
      <c r="K425" s="3">
        <f t="shared" si="114"/>
        <v>0</v>
      </c>
      <c r="L425" s="3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75" customHeight="1">
      <c r="A426" s="2"/>
      <c r="B426" s="89"/>
      <c r="C426" s="89"/>
      <c r="D426" s="18">
        <f t="shared" si="111"/>
        <v>0</v>
      </c>
      <c r="E426" s="18">
        <f>B426*A417</f>
        <v>0</v>
      </c>
      <c r="F426" s="18">
        <f t="shared" si="112"/>
        <v>0</v>
      </c>
      <c r="G426" s="148" t="s">
        <v>528</v>
      </c>
      <c r="H426" s="18"/>
      <c r="I426" s="89">
        <f t="shared" si="113"/>
        <v>0</v>
      </c>
      <c r="J426" s="116"/>
      <c r="K426" s="3">
        <f t="shared" si="114"/>
        <v>0</v>
      </c>
      <c r="L426" s="3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75" customHeight="1">
      <c r="A427" s="2"/>
      <c r="B427" s="89"/>
      <c r="C427" s="89"/>
      <c r="D427" s="18">
        <f t="shared" si="111"/>
        <v>0</v>
      </c>
      <c r="E427" s="18">
        <f>B427*A417</f>
        <v>0</v>
      </c>
      <c r="F427" s="18">
        <f t="shared" si="112"/>
        <v>0</v>
      </c>
      <c r="G427" s="142"/>
      <c r="H427" s="18"/>
      <c r="I427" s="89">
        <f t="shared" si="113"/>
        <v>0</v>
      </c>
      <c r="J427" s="116"/>
      <c r="K427" s="3">
        <f t="shared" si="114"/>
        <v>0</v>
      </c>
      <c r="L427" s="3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75" customHeight="1">
      <c r="A428" s="1"/>
      <c r="B428" s="89"/>
      <c r="C428" s="89"/>
      <c r="D428" s="18">
        <f t="shared" si="111"/>
        <v>0</v>
      </c>
      <c r="E428" s="18">
        <f>B428*A417</f>
        <v>0</v>
      </c>
      <c r="F428" s="18">
        <f t="shared" si="112"/>
        <v>0</v>
      </c>
      <c r="G428" s="142"/>
      <c r="H428" s="18"/>
      <c r="I428" s="89">
        <f t="shared" si="113"/>
        <v>0</v>
      </c>
      <c r="J428" s="116"/>
      <c r="K428" s="3">
        <f t="shared" si="114"/>
        <v>0</v>
      </c>
      <c r="L428" s="3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75" customHeight="1">
      <c r="A429" s="1"/>
      <c r="B429" s="89"/>
      <c r="C429" s="89"/>
      <c r="D429" s="18">
        <f t="shared" si="111"/>
        <v>0</v>
      </c>
      <c r="E429" s="18">
        <f>B429*A417</f>
        <v>0</v>
      </c>
      <c r="F429" s="18">
        <f t="shared" si="112"/>
        <v>0</v>
      </c>
      <c r="G429" s="142"/>
      <c r="H429" s="18"/>
      <c r="I429" s="89">
        <f t="shared" si="113"/>
        <v>0</v>
      </c>
      <c r="J429" s="116"/>
      <c r="K429" s="3">
        <f t="shared" si="114"/>
        <v>0</v>
      </c>
      <c r="L429" s="3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75" customHeight="1">
      <c r="A430" s="31"/>
      <c r="B430" s="89"/>
      <c r="C430" s="89"/>
      <c r="D430" s="95">
        <f t="shared" si="111"/>
        <v>0</v>
      </c>
      <c r="E430" s="95">
        <f>B430*A417</f>
        <v>0</v>
      </c>
      <c r="F430" s="18">
        <f t="shared" si="112"/>
        <v>0</v>
      </c>
      <c r="G430" s="87"/>
      <c r="H430" s="18"/>
      <c r="I430" s="89">
        <f t="shared" si="113"/>
        <v>0</v>
      </c>
      <c r="J430" s="118"/>
      <c r="K430" s="3">
        <f t="shared" si="114"/>
        <v>0</v>
      </c>
      <c r="L430" s="3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75" customHeight="1">
      <c r="A431" s="31"/>
      <c r="B431" s="89"/>
      <c r="C431" s="89"/>
      <c r="D431" s="18">
        <f t="shared" si="111"/>
        <v>0</v>
      </c>
      <c r="E431" s="18">
        <f>B431*A417</f>
        <v>0</v>
      </c>
      <c r="F431" s="18">
        <f t="shared" si="112"/>
        <v>0</v>
      </c>
      <c r="G431" s="143">
        <f>F433/A417</f>
        <v>0</v>
      </c>
      <c r="H431" s="18"/>
      <c r="I431" s="89">
        <f t="shared" si="113"/>
        <v>0</v>
      </c>
      <c r="J431" s="3"/>
      <c r="K431" s="3">
        <f t="shared" si="114"/>
        <v>0</v>
      </c>
      <c r="L431" s="3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75" customHeight="1">
      <c r="A432" s="31"/>
      <c r="B432" s="89"/>
      <c r="C432" s="89"/>
      <c r="D432" s="18">
        <f t="shared" si="111"/>
        <v>0</v>
      </c>
      <c r="E432" s="18">
        <f>B432*A417</f>
        <v>0</v>
      </c>
      <c r="F432" s="18">
        <f t="shared" si="112"/>
        <v>0</v>
      </c>
      <c r="G432" s="142"/>
      <c r="H432" s="18"/>
      <c r="I432" s="89">
        <f t="shared" si="113"/>
        <v>0</v>
      </c>
      <c r="J432" s="3"/>
      <c r="K432" s="3">
        <f t="shared" si="114"/>
        <v>0</v>
      </c>
      <c r="L432" s="3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75" customHeight="1">
      <c r="A433" s="4" t="s">
        <v>495</v>
      </c>
      <c r="B433" s="97">
        <f>SUM(B419:B432)</f>
        <v>0</v>
      </c>
      <c r="C433" s="96"/>
      <c r="D433" s="97">
        <f t="shared" ref="D433:F433" si="115">SUM(D419:D432)</f>
        <v>0</v>
      </c>
      <c r="E433" s="97">
        <f t="shared" si="115"/>
        <v>0</v>
      </c>
      <c r="F433" s="97">
        <f t="shared" si="115"/>
        <v>0</v>
      </c>
      <c r="G433" s="87"/>
      <c r="H433" s="96"/>
      <c r="I433" s="97">
        <f t="shared" ref="I433:L433" si="116">SUM(I419:I432)</f>
        <v>0</v>
      </c>
      <c r="J433" s="98">
        <f t="shared" si="116"/>
        <v>0</v>
      </c>
      <c r="K433" s="98">
        <f t="shared" si="116"/>
        <v>0</v>
      </c>
      <c r="L433" s="98">
        <f t="shared" si="116"/>
        <v>0</v>
      </c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75" customHeight="1">
      <c r="A434" s="8"/>
      <c r="B434" s="184"/>
      <c r="C434" s="100"/>
      <c r="D434" s="100"/>
      <c r="E434" s="100"/>
      <c r="F434" s="100"/>
      <c r="G434" s="100"/>
      <c r="H434" s="100"/>
      <c r="I434" s="101" t="s">
        <v>496</v>
      </c>
      <c r="J434" s="100"/>
      <c r="K434" s="100"/>
      <c r="L434" s="101" t="s">
        <v>497</v>
      </c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75" customHeight="1">
      <c r="A435" s="8"/>
      <c r="B435" s="184"/>
      <c r="C435" s="100"/>
      <c r="D435" s="100"/>
      <c r="E435" s="100"/>
      <c r="F435" s="100"/>
      <c r="G435" s="100"/>
      <c r="H435" s="100"/>
      <c r="I435" s="104">
        <f>G431*A417</f>
        <v>0</v>
      </c>
      <c r="J435" s="100"/>
      <c r="K435" s="100"/>
      <c r="L435" s="104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75" customHeight="1">
      <c r="A436" s="8"/>
      <c r="B436" s="3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75" customHeight="1">
      <c r="A437" s="8"/>
      <c r="B437" s="3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75" customHeight="1">
      <c r="A438" s="66" t="s">
        <v>442</v>
      </c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6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75" customHeight="1">
      <c r="A439" s="78" t="s">
        <v>478</v>
      </c>
      <c r="B439" s="79" t="s">
        <v>479</v>
      </c>
      <c r="C439" s="75"/>
      <c r="D439" s="76"/>
      <c r="E439" s="80" t="s">
        <v>480</v>
      </c>
      <c r="F439" s="75"/>
      <c r="G439" s="76"/>
      <c r="H439" s="79" t="s">
        <v>481</v>
      </c>
      <c r="I439" s="75"/>
      <c r="J439" s="75"/>
      <c r="K439" s="75"/>
      <c r="L439" s="76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75" customHeight="1">
      <c r="A440" s="177">
        <v>4.0</v>
      </c>
      <c r="B440" s="82" t="s">
        <v>482</v>
      </c>
      <c r="C440" s="82" t="s">
        <v>483</v>
      </c>
      <c r="D440" s="82" t="s">
        <v>484</v>
      </c>
      <c r="E440" s="82" t="s">
        <v>485</v>
      </c>
      <c r="F440" s="82" t="s">
        <v>484</v>
      </c>
      <c r="G440" s="82" t="s">
        <v>524</v>
      </c>
      <c r="H440" s="82" t="s">
        <v>486</v>
      </c>
      <c r="I440" s="82" t="s">
        <v>487</v>
      </c>
      <c r="J440" s="147" t="s">
        <v>488</v>
      </c>
      <c r="K440" s="85" t="s">
        <v>489</v>
      </c>
      <c r="L440" s="85" t="s">
        <v>490</v>
      </c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75" customHeight="1">
      <c r="A441" s="86" t="s">
        <v>491</v>
      </c>
      <c r="B441" s="87"/>
      <c r="C441" s="87"/>
      <c r="D441" s="87"/>
      <c r="E441" s="87"/>
      <c r="F441" s="87"/>
      <c r="G441" s="87"/>
      <c r="H441" s="87"/>
      <c r="I441" s="87"/>
      <c r="J441" s="115"/>
      <c r="K441" s="87"/>
      <c r="L441" s="87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75" customHeight="1">
      <c r="A442" s="2"/>
      <c r="B442" s="89"/>
      <c r="C442" s="89"/>
      <c r="D442" s="18">
        <f t="shared" ref="D442:D455" si="117">C442*B442</f>
        <v>0</v>
      </c>
      <c r="E442" s="18">
        <f>B442*A440</f>
        <v>0</v>
      </c>
      <c r="F442" s="18">
        <f t="shared" ref="F442:F455" si="118">E442*C442</f>
        <v>0</v>
      </c>
      <c r="G442" s="140">
        <v>0.0</v>
      </c>
      <c r="H442" s="18"/>
      <c r="I442" s="89">
        <f t="shared" ref="I442:I455" si="119">H442*E442</f>
        <v>0</v>
      </c>
      <c r="J442" s="116"/>
      <c r="K442" s="3">
        <f t="shared" ref="K442:K455" si="120">J442*I442</f>
        <v>0</v>
      </c>
      <c r="L442" s="3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75" customHeight="1">
      <c r="A443" s="2"/>
      <c r="B443" s="89"/>
      <c r="C443" s="89"/>
      <c r="D443" s="18">
        <f t="shared" si="117"/>
        <v>0</v>
      </c>
      <c r="E443" s="18">
        <f>B443*A440</f>
        <v>0</v>
      </c>
      <c r="F443" s="18">
        <f t="shared" si="118"/>
        <v>0</v>
      </c>
      <c r="G443" s="87"/>
      <c r="H443" s="18"/>
      <c r="I443" s="89">
        <f t="shared" si="119"/>
        <v>0</v>
      </c>
      <c r="J443" s="116"/>
      <c r="K443" s="3">
        <f t="shared" si="120"/>
        <v>0</v>
      </c>
      <c r="L443" s="3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75" customHeight="1">
      <c r="A444" s="2"/>
      <c r="B444" s="18"/>
      <c r="C444" s="18"/>
      <c r="D444" s="18">
        <f t="shared" si="117"/>
        <v>0</v>
      </c>
      <c r="E444" s="18">
        <f>B444*A440</f>
        <v>0</v>
      </c>
      <c r="F444" s="18">
        <f t="shared" si="118"/>
        <v>0</v>
      </c>
      <c r="G444" s="148" t="s">
        <v>527</v>
      </c>
      <c r="H444" s="18"/>
      <c r="I444" s="89">
        <f t="shared" si="119"/>
        <v>0</v>
      </c>
      <c r="J444" s="116"/>
      <c r="K444" s="3">
        <f t="shared" si="120"/>
        <v>0</v>
      </c>
      <c r="L444" s="3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75" customHeight="1">
      <c r="A445" s="2"/>
      <c r="B445" s="18"/>
      <c r="C445" s="18"/>
      <c r="D445" s="18">
        <f t="shared" si="117"/>
        <v>0</v>
      </c>
      <c r="E445" s="18">
        <f>B445*A440</f>
        <v>0</v>
      </c>
      <c r="F445" s="18">
        <f t="shared" si="118"/>
        <v>0</v>
      </c>
      <c r="G445" s="142"/>
      <c r="H445" s="18"/>
      <c r="I445" s="89">
        <f t="shared" si="119"/>
        <v>0</v>
      </c>
      <c r="J445" s="116"/>
      <c r="K445" s="3">
        <f t="shared" si="120"/>
        <v>0</v>
      </c>
      <c r="L445" s="3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75" customHeight="1">
      <c r="A446" s="2"/>
      <c r="B446" s="18"/>
      <c r="C446" s="18"/>
      <c r="D446" s="18">
        <f t="shared" si="117"/>
        <v>0</v>
      </c>
      <c r="E446" s="18">
        <f>B446*A440</f>
        <v>0</v>
      </c>
      <c r="F446" s="18">
        <f t="shared" si="118"/>
        <v>0</v>
      </c>
      <c r="G446" s="142"/>
      <c r="H446" s="18"/>
      <c r="I446" s="89">
        <f t="shared" si="119"/>
        <v>0</v>
      </c>
      <c r="J446" s="116"/>
      <c r="K446" s="3">
        <f t="shared" si="120"/>
        <v>0</v>
      </c>
      <c r="L446" s="3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75" customHeight="1">
      <c r="A447" s="2"/>
      <c r="B447" s="18"/>
      <c r="C447" s="18"/>
      <c r="D447" s="18">
        <f t="shared" si="117"/>
        <v>0</v>
      </c>
      <c r="E447" s="18">
        <f>B447*A440</f>
        <v>0</v>
      </c>
      <c r="F447" s="18">
        <f t="shared" si="118"/>
        <v>0</v>
      </c>
      <c r="G447" s="87"/>
      <c r="H447" s="18"/>
      <c r="I447" s="89">
        <f t="shared" si="119"/>
        <v>0</v>
      </c>
      <c r="J447" s="116"/>
      <c r="K447" s="3">
        <f t="shared" si="120"/>
        <v>0</v>
      </c>
      <c r="L447" s="3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75" customHeight="1">
      <c r="A448" s="2"/>
      <c r="B448" s="18"/>
      <c r="C448" s="18"/>
      <c r="D448" s="18">
        <f t="shared" si="117"/>
        <v>0</v>
      </c>
      <c r="E448" s="18">
        <f>B448*A440</f>
        <v>0</v>
      </c>
      <c r="F448" s="18">
        <f t="shared" si="118"/>
        <v>0</v>
      </c>
      <c r="G448" s="59"/>
      <c r="H448" s="18"/>
      <c r="I448" s="89">
        <f t="shared" si="119"/>
        <v>0</v>
      </c>
      <c r="J448" s="116"/>
      <c r="K448" s="3">
        <f t="shared" si="120"/>
        <v>0</v>
      </c>
      <c r="L448" s="3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75" customHeight="1">
      <c r="A449" s="2"/>
      <c r="B449" s="89"/>
      <c r="C449" s="89"/>
      <c r="D449" s="18">
        <f t="shared" si="117"/>
        <v>0</v>
      </c>
      <c r="E449" s="18">
        <f>B449*A440</f>
        <v>0</v>
      </c>
      <c r="F449" s="18">
        <f t="shared" si="118"/>
        <v>0</v>
      </c>
      <c r="G449" s="148" t="s">
        <v>528</v>
      </c>
      <c r="H449" s="18"/>
      <c r="I449" s="89">
        <f t="shared" si="119"/>
        <v>0</v>
      </c>
      <c r="J449" s="116"/>
      <c r="K449" s="3">
        <f t="shared" si="120"/>
        <v>0</v>
      </c>
      <c r="L449" s="3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75" customHeight="1">
      <c r="A450" s="2"/>
      <c r="B450" s="89"/>
      <c r="C450" s="89"/>
      <c r="D450" s="18">
        <f t="shared" si="117"/>
        <v>0</v>
      </c>
      <c r="E450" s="18">
        <f>B450*A440</f>
        <v>0</v>
      </c>
      <c r="F450" s="18">
        <f t="shared" si="118"/>
        <v>0</v>
      </c>
      <c r="G450" s="142"/>
      <c r="H450" s="18"/>
      <c r="I450" s="89">
        <f t="shared" si="119"/>
        <v>0</v>
      </c>
      <c r="J450" s="116"/>
      <c r="K450" s="3">
        <f t="shared" si="120"/>
        <v>0</v>
      </c>
      <c r="L450" s="3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75" customHeight="1">
      <c r="A451" s="1"/>
      <c r="B451" s="89"/>
      <c r="C451" s="89"/>
      <c r="D451" s="18">
        <f t="shared" si="117"/>
        <v>0</v>
      </c>
      <c r="E451" s="18">
        <f>B451*A440</f>
        <v>0</v>
      </c>
      <c r="F451" s="18">
        <f t="shared" si="118"/>
        <v>0</v>
      </c>
      <c r="G451" s="142"/>
      <c r="H451" s="18"/>
      <c r="I451" s="89">
        <f t="shared" si="119"/>
        <v>0</v>
      </c>
      <c r="J451" s="116"/>
      <c r="K451" s="3">
        <f t="shared" si="120"/>
        <v>0</v>
      </c>
      <c r="L451" s="3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75" customHeight="1">
      <c r="A452" s="1"/>
      <c r="B452" s="89"/>
      <c r="C452" s="89"/>
      <c r="D452" s="18">
        <f t="shared" si="117"/>
        <v>0</v>
      </c>
      <c r="E452" s="18">
        <f>B452*A440</f>
        <v>0</v>
      </c>
      <c r="F452" s="18">
        <f t="shared" si="118"/>
        <v>0</v>
      </c>
      <c r="G452" s="142"/>
      <c r="H452" s="18"/>
      <c r="I452" s="89">
        <f t="shared" si="119"/>
        <v>0</v>
      </c>
      <c r="J452" s="116"/>
      <c r="K452" s="3">
        <f t="shared" si="120"/>
        <v>0</v>
      </c>
      <c r="L452" s="3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75" customHeight="1">
      <c r="A453" s="31"/>
      <c r="B453" s="89"/>
      <c r="C453" s="89"/>
      <c r="D453" s="95">
        <f t="shared" si="117"/>
        <v>0</v>
      </c>
      <c r="E453" s="95">
        <f>B453*A440</f>
        <v>0</v>
      </c>
      <c r="F453" s="18">
        <f t="shared" si="118"/>
        <v>0</v>
      </c>
      <c r="G453" s="87"/>
      <c r="H453" s="18"/>
      <c r="I453" s="89">
        <f t="shared" si="119"/>
        <v>0</v>
      </c>
      <c r="J453" s="118"/>
      <c r="K453" s="3">
        <f t="shared" si="120"/>
        <v>0</v>
      </c>
      <c r="L453" s="3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75" customHeight="1">
      <c r="A454" s="31"/>
      <c r="B454" s="89"/>
      <c r="C454" s="89"/>
      <c r="D454" s="18">
        <f t="shared" si="117"/>
        <v>0</v>
      </c>
      <c r="E454" s="18">
        <f>B454*A440</f>
        <v>0</v>
      </c>
      <c r="F454" s="18">
        <f t="shared" si="118"/>
        <v>0</v>
      </c>
      <c r="G454" s="143">
        <f>F456/A440</f>
        <v>0</v>
      </c>
      <c r="H454" s="18"/>
      <c r="I454" s="89">
        <f t="shared" si="119"/>
        <v>0</v>
      </c>
      <c r="J454" s="3"/>
      <c r="K454" s="3">
        <f t="shared" si="120"/>
        <v>0</v>
      </c>
      <c r="L454" s="3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75" customHeight="1">
      <c r="A455" s="31"/>
      <c r="B455" s="89"/>
      <c r="C455" s="89"/>
      <c r="D455" s="18">
        <f t="shared" si="117"/>
        <v>0</v>
      </c>
      <c r="E455" s="18">
        <f>B455*A440</f>
        <v>0</v>
      </c>
      <c r="F455" s="18">
        <f t="shared" si="118"/>
        <v>0</v>
      </c>
      <c r="G455" s="142"/>
      <c r="H455" s="18"/>
      <c r="I455" s="89">
        <f t="shared" si="119"/>
        <v>0</v>
      </c>
      <c r="J455" s="3"/>
      <c r="K455" s="3">
        <f t="shared" si="120"/>
        <v>0</v>
      </c>
      <c r="L455" s="3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75" customHeight="1">
      <c r="A456" s="4" t="s">
        <v>495</v>
      </c>
      <c r="B456" s="97">
        <f>SUM(B442:B455)</f>
        <v>0</v>
      </c>
      <c r="C456" s="96"/>
      <c r="D456" s="97">
        <f t="shared" ref="D456:F456" si="121">SUM(D442:D455)</f>
        <v>0</v>
      </c>
      <c r="E456" s="97">
        <f t="shared" si="121"/>
        <v>0</v>
      </c>
      <c r="F456" s="97">
        <f t="shared" si="121"/>
        <v>0</v>
      </c>
      <c r="G456" s="87"/>
      <c r="H456" s="96"/>
      <c r="I456" s="97">
        <f t="shared" ref="I456:L456" si="122">SUM(I442:I455)</f>
        <v>0</v>
      </c>
      <c r="J456" s="98">
        <f t="shared" si="122"/>
        <v>0</v>
      </c>
      <c r="K456" s="98">
        <f t="shared" si="122"/>
        <v>0</v>
      </c>
      <c r="L456" s="98">
        <f t="shared" si="122"/>
        <v>0</v>
      </c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75" customHeight="1">
      <c r="A457" s="8"/>
      <c r="B457" s="184"/>
      <c r="C457" s="100"/>
      <c r="D457" s="100"/>
      <c r="E457" s="100"/>
      <c r="F457" s="100"/>
      <c r="G457" s="100"/>
      <c r="H457" s="100"/>
      <c r="I457" s="101" t="s">
        <v>496</v>
      </c>
      <c r="J457" s="100"/>
      <c r="K457" s="100"/>
      <c r="L457" s="101" t="s">
        <v>497</v>
      </c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75" customHeight="1">
      <c r="A458" s="8"/>
      <c r="B458" s="184"/>
      <c r="C458" s="100"/>
      <c r="D458" s="100"/>
      <c r="E458" s="100"/>
      <c r="F458" s="100"/>
      <c r="G458" s="100"/>
      <c r="H458" s="100"/>
      <c r="I458" s="104">
        <f>G454*A440</f>
        <v>0</v>
      </c>
      <c r="J458" s="100"/>
      <c r="K458" s="100"/>
      <c r="L458" s="104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75" customHeight="1">
      <c r="A459" s="8"/>
      <c r="B459" s="34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75" customHeight="1">
      <c r="A460" s="8"/>
      <c r="B460" s="3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75" customHeight="1">
      <c r="A461" s="66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6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75" customHeight="1">
      <c r="A462" s="78" t="s">
        <v>478</v>
      </c>
      <c r="B462" s="79" t="s">
        <v>479</v>
      </c>
      <c r="C462" s="75"/>
      <c r="D462" s="76"/>
      <c r="E462" s="80" t="s">
        <v>480</v>
      </c>
      <c r="F462" s="75"/>
      <c r="G462" s="76"/>
      <c r="H462" s="79" t="s">
        <v>481</v>
      </c>
      <c r="I462" s="75"/>
      <c r="J462" s="75"/>
      <c r="K462" s="75"/>
      <c r="L462" s="76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75" customHeight="1">
      <c r="A463" s="177">
        <v>4.0</v>
      </c>
      <c r="B463" s="82" t="s">
        <v>482</v>
      </c>
      <c r="C463" s="82" t="s">
        <v>483</v>
      </c>
      <c r="D463" s="82" t="s">
        <v>484</v>
      </c>
      <c r="E463" s="82" t="s">
        <v>485</v>
      </c>
      <c r="F463" s="82" t="s">
        <v>484</v>
      </c>
      <c r="G463" s="82" t="s">
        <v>524</v>
      </c>
      <c r="H463" s="82" t="s">
        <v>486</v>
      </c>
      <c r="I463" s="82" t="s">
        <v>487</v>
      </c>
      <c r="J463" s="147" t="s">
        <v>488</v>
      </c>
      <c r="K463" s="85" t="s">
        <v>489</v>
      </c>
      <c r="L463" s="85" t="s">
        <v>490</v>
      </c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75" customHeight="1">
      <c r="A464" s="86" t="s">
        <v>491</v>
      </c>
      <c r="B464" s="87"/>
      <c r="C464" s="87"/>
      <c r="D464" s="87"/>
      <c r="E464" s="87"/>
      <c r="F464" s="87"/>
      <c r="G464" s="87"/>
      <c r="H464" s="87"/>
      <c r="I464" s="87"/>
      <c r="J464" s="115"/>
      <c r="K464" s="87"/>
      <c r="L464" s="87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75" customHeight="1">
      <c r="A465" s="2"/>
      <c r="B465" s="89"/>
      <c r="C465" s="89"/>
      <c r="D465" s="18">
        <f t="shared" ref="D465:D478" si="123">C465*B465</f>
        <v>0</v>
      </c>
      <c r="E465" s="18">
        <f>B465*A463</f>
        <v>0</v>
      </c>
      <c r="F465" s="18">
        <f t="shared" ref="F465:F478" si="124">E465*C465</f>
        <v>0</v>
      </c>
      <c r="G465" s="140">
        <v>0.0</v>
      </c>
      <c r="H465" s="18"/>
      <c r="I465" s="89">
        <f t="shared" ref="I465:I478" si="125">H465*E465</f>
        <v>0</v>
      </c>
      <c r="J465" s="116"/>
      <c r="K465" s="3">
        <f t="shared" ref="K465:K478" si="126">J465*I465</f>
        <v>0</v>
      </c>
      <c r="L465" s="3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75" customHeight="1">
      <c r="A466" s="2"/>
      <c r="B466" s="89"/>
      <c r="C466" s="89"/>
      <c r="D466" s="18">
        <f t="shared" si="123"/>
        <v>0</v>
      </c>
      <c r="E466" s="18">
        <f>B466*A463</f>
        <v>0</v>
      </c>
      <c r="F466" s="18">
        <f t="shared" si="124"/>
        <v>0</v>
      </c>
      <c r="G466" s="87"/>
      <c r="H466" s="18"/>
      <c r="I466" s="89">
        <f t="shared" si="125"/>
        <v>0</v>
      </c>
      <c r="J466" s="116"/>
      <c r="K466" s="3">
        <f t="shared" si="126"/>
        <v>0</v>
      </c>
      <c r="L466" s="3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75" customHeight="1">
      <c r="A467" s="2"/>
      <c r="B467" s="18"/>
      <c r="C467" s="18"/>
      <c r="D467" s="18">
        <f t="shared" si="123"/>
        <v>0</v>
      </c>
      <c r="E467" s="18">
        <f>B467*A463</f>
        <v>0</v>
      </c>
      <c r="F467" s="18">
        <f t="shared" si="124"/>
        <v>0</v>
      </c>
      <c r="G467" s="148" t="s">
        <v>527</v>
      </c>
      <c r="H467" s="18"/>
      <c r="I467" s="89">
        <f t="shared" si="125"/>
        <v>0</v>
      </c>
      <c r="J467" s="116"/>
      <c r="K467" s="3">
        <f t="shared" si="126"/>
        <v>0</v>
      </c>
      <c r="L467" s="3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75" customHeight="1">
      <c r="A468" s="2"/>
      <c r="B468" s="18"/>
      <c r="C468" s="18"/>
      <c r="D468" s="18">
        <f t="shared" si="123"/>
        <v>0</v>
      </c>
      <c r="E468" s="18">
        <f>B468*A463</f>
        <v>0</v>
      </c>
      <c r="F468" s="18">
        <f t="shared" si="124"/>
        <v>0</v>
      </c>
      <c r="G468" s="142"/>
      <c r="H468" s="18"/>
      <c r="I468" s="89">
        <f t="shared" si="125"/>
        <v>0</v>
      </c>
      <c r="J468" s="116"/>
      <c r="K468" s="3">
        <f t="shared" si="126"/>
        <v>0</v>
      </c>
      <c r="L468" s="3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75" customHeight="1">
      <c r="A469" s="2"/>
      <c r="B469" s="18"/>
      <c r="C469" s="18"/>
      <c r="D469" s="18">
        <f t="shared" si="123"/>
        <v>0</v>
      </c>
      <c r="E469" s="18">
        <f>B469*A463</f>
        <v>0</v>
      </c>
      <c r="F469" s="18">
        <f t="shared" si="124"/>
        <v>0</v>
      </c>
      <c r="G469" s="142"/>
      <c r="H469" s="18"/>
      <c r="I469" s="89">
        <f t="shared" si="125"/>
        <v>0</v>
      </c>
      <c r="J469" s="116"/>
      <c r="K469" s="3">
        <f t="shared" si="126"/>
        <v>0</v>
      </c>
      <c r="L469" s="3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75" customHeight="1">
      <c r="A470" s="2"/>
      <c r="B470" s="18"/>
      <c r="C470" s="18"/>
      <c r="D470" s="18">
        <f t="shared" si="123"/>
        <v>0</v>
      </c>
      <c r="E470" s="18">
        <f>B470*A463</f>
        <v>0</v>
      </c>
      <c r="F470" s="18">
        <f t="shared" si="124"/>
        <v>0</v>
      </c>
      <c r="G470" s="87"/>
      <c r="H470" s="18"/>
      <c r="I470" s="89">
        <f t="shared" si="125"/>
        <v>0</v>
      </c>
      <c r="J470" s="116"/>
      <c r="K470" s="3">
        <f t="shared" si="126"/>
        <v>0</v>
      </c>
      <c r="L470" s="3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75" customHeight="1">
      <c r="A471" s="2"/>
      <c r="B471" s="18"/>
      <c r="C471" s="18"/>
      <c r="D471" s="18">
        <f t="shared" si="123"/>
        <v>0</v>
      </c>
      <c r="E471" s="18">
        <f>B471*A463</f>
        <v>0</v>
      </c>
      <c r="F471" s="18">
        <f t="shared" si="124"/>
        <v>0</v>
      </c>
      <c r="G471" s="59"/>
      <c r="H471" s="18"/>
      <c r="I471" s="89">
        <f t="shared" si="125"/>
        <v>0</v>
      </c>
      <c r="J471" s="116"/>
      <c r="K471" s="3">
        <f t="shared" si="126"/>
        <v>0</v>
      </c>
      <c r="L471" s="3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75" customHeight="1">
      <c r="A472" s="2"/>
      <c r="B472" s="89"/>
      <c r="C472" s="89"/>
      <c r="D472" s="18">
        <f t="shared" si="123"/>
        <v>0</v>
      </c>
      <c r="E472" s="18">
        <f>B472*A463</f>
        <v>0</v>
      </c>
      <c r="F472" s="18">
        <f t="shared" si="124"/>
        <v>0</v>
      </c>
      <c r="G472" s="148" t="s">
        <v>528</v>
      </c>
      <c r="H472" s="18"/>
      <c r="I472" s="89">
        <f t="shared" si="125"/>
        <v>0</v>
      </c>
      <c r="J472" s="116"/>
      <c r="K472" s="3">
        <f t="shared" si="126"/>
        <v>0</v>
      </c>
      <c r="L472" s="3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75" customHeight="1">
      <c r="A473" s="2"/>
      <c r="B473" s="89"/>
      <c r="C473" s="89"/>
      <c r="D473" s="18">
        <f t="shared" si="123"/>
        <v>0</v>
      </c>
      <c r="E473" s="18">
        <f>B473*A463</f>
        <v>0</v>
      </c>
      <c r="F473" s="18">
        <f t="shared" si="124"/>
        <v>0</v>
      </c>
      <c r="G473" s="142"/>
      <c r="H473" s="18"/>
      <c r="I473" s="89">
        <f t="shared" si="125"/>
        <v>0</v>
      </c>
      <c r="J473" s="116"/>
      <c r="K473" s="3">
        <f t="shared" si="126"/>
        <v>0</v>
      </c>
      <c r="L473" s="3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75" customHeight="1">
      <c r="A474" s="1"/>
      <c r="B474" s="89"/>
      <c r="C474" s="89"/>
      <c r="D474" s="18">
        <f t="shared" si="123"/>
        <v>0</v>
      </c>
      <c r="E474" s="18">
        <f>B474*A463</f>
        <v>0</v>
      </c>
      <c r="F474" s="18">
        <f t="shared" si="124"/>
        <v>0</v>
      </c>
      <c r="G474" s="142"/>
      <c r="H474" s="18"/>
      <c r="I474" s="89">
        <f t="shared" si="125"/>
        <v>0</v>
      </c>
      <c r="J474" s="116"/>
      <c r="K474" s="3">
        <f t="shared" si="126"/>
        <v>0</v>
      </c>
      <c r="L474" s="3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75" customHeight="1">
      <c r="A475" s="1"/>
      <c r="B475" s="89"/>
      <c r="C475" s="89"/>
      <c r="D475" s="18">
        <f t="shared" si="123"/>
        <v>0</v>
      </c>
      <c r="E475" s="18">
        <f>B475*A463</f>
        <v>0</v>
      </c>
      <c r="F475" s="18">
        <f t="shared" si="124"/>
        <v>0</v>
      </c>
      <c r="G475" s="142"/>
      <c r="H475" s="18"/>
      <c r="I475" s="89">
        <f t="shared" si="125"/>
        <v>0</v>
      </c>
      <c r="J475" s="116"/>
      <c r="K475" s="3">
        <f t="shared" si="126"/>
        <v>0</v>
      </c>
      <c r="L475" s="3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75" customHeight="1">
      <c r="A476" s="31"/>
      <c r="B476" s="89"/>
      <c r="C476" s="89"/>
      <c r="D476" s="95">
        <f t="shared" si="123"/>
        <v>0</v>
      </c>
      <c r="E476" s="95">
        <f>B476*A463</f>
        <v>0</v>
      </c>
      <c r="F476" s="18">
        <f t="shared" si="124"/>
        <v>0</v>
      </c>
      <c r="G476" s="87"/>
      <c r="H476" s="18"/>
      <c r="I476" s="89">
        <f t="shared" si="125"/>
        <v>0</v>
      </c>
      <c r="J476" s="118"/>
      <c r="K476" s="3">
        <f t="shared" si="126"/>
        <v>0</v>
      </c>
      <c r="L476" s="3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75" customHeight="1">
      <c r="A477" s="31"/>
      <c r="B477" s="89"/>
      <c r="C477" s="89"/>
      <c r="D477" s="18">
        <f t="shared" si="123"/>
        <v>0</v>
      </c>
      <c r="E477" s="18">
        <f>B477*A463</f>
        <v>0</v>
      </c>
      <c r="F477" s="18">
        <f t="shared" si="124"/>
        <v>0</v>
      </c>
      <c r="G477" s="143">
        <f>F479/A463</f>
        <v>0</v>
      </c>
      <c r="H477" s="18"/>
      <c r="I477" s="89">
        <f t="shared" si="125"/>
        <v>0</v>
      </c>
      <c r="J477" s="3"/>
      <c r="K477" s="3">
        <f t="shared" si="126"/>
        <v>0</v>
      </c>
      <c r="L477" s="3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75" customHeight="1">
      <c r="A478" s="31"/>
      <c r="B478" s="89"/>
      <c r="C478" s="89"/>
      <c r="D478" s="18">
        <f t="shared" si="123"/>
        <v>0</v>
      </c>
      <c r="E478" s="18">
        <f>B478*A463</f>
        <v>0</v>
      </c>
      <c r="F478" s="18">
        <f t="shared" si="124"/>
        <v>0</v>
      </c>
      <c r="G478" s="142"/>
      <c r="H478" s="18"/>
      <c r="I478" s="89">
        <f t="shared" si="125"/>
        <v>0</v>
      </c>
      <c r="J478" s="3"/>
      <c r="K478" s="3">
        <f t="shared" si="126"/>
        <v>0</v>
      </c>
      <c r="L478" s="3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75" customHeight="1">
      <c r="A479" s="4" t="s">
        <v>495</v>
      </c>
      <c r="B479" s="97">
        <f>SUM(B465:B478)</f>
        <v>0</v>
      </c>
      <c r="C479" s="96"/>
      <c r="D479" s="97">
        <f t="shared" ref="D479:F479" si="127">SUM(D465:D478)</f>
        <v>0</v>
      </c>
      <c r="E479" s="97">
        <f t="shared" si="127"/>
        <v>0</v>
      </c>
      <c r="F479" s="97">
        <f t="shared" si="127"/>
        <v>0</v>
      </c>
      <c r="G479" s="87"/>
      <c r="H479" s="96"/>
      <c r="I479" s="97">
        <f t="shared" ref="I479:L479" si="128">SUM(I465:I478)</f>
        <v>0</v>
      </c>
      <c r="J479" s="98">
        <f t="shared" si="128"/>
        <v>0</v>
      </c>
      <c r="K479" s="98">
        <f t="shared" si="128"/>
        <v>0</v>
      </c>
      <c r="L479" s="98">
        <f t="shared" si="128"/>
        <v>0</v>
      </c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75" customHeight="1">
      <c r="A480" s="8"/>
      <c r="B480" s="184"/>
      <c r="C480" s="100"/>
      <c r="D480" s="100"/>
      <c r="E480" s="100"/>
      <c r="F480" s="100"/>
      <c r="G480" s="100"/>
      <c r="H480" s="100"/>
      <c r="I480" s="101" t="s">
        <v>496</v>
      </c>
      <c r="J480" s="100"/>
      <c r="K480" s="100"/>
      <c r="L480" s="101" t="s">
        <v>497</v>
      </c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75" customHeight="1">
      <c r="A481" s="8"/>
      <c r="B481" s="184"/>
      <c r="C481" s="100"/>
      <c r="D481" s="100"/>
      <c r="E481" s="100"/>
      <c r="F481" s="100"/>
      <c r="G481" s="100"/>
      <c r="H481" s="100"/>
      <c r="I481" s="104">
        <f>G477*A463</f>
        <v>0</v>
      </c>
      <c r="J481" s="100"/>
      <c r="K481" s="100"/>
      <c r="L481" s="104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75" customHeight="1">
      <c r="A482" s="8"/>
      <c r="B482" s="3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75" customHeight="1">
      <c r="A483" s="8"/>
      <c r="B483" s="3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75" customHeight="1">
      <c r="A484" s="66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6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75" customHeight="1">
      <c r="A485" s="78" t="s">
        <v>478</v>
      </c>
      <c r="B485" s="79" t="s">
        <v>479</v>
      </c>
      <c r="C485" s="75"/>
      <c r="D485" s="76"/>
      <c r="E485" s="80" t="s">
        <v>480</v>
      </c>
      <c r="F485" s="75"/>
      <c r="G485" s="76"/>
      <c r="H485" s="79" t="s">
        <v>481</v>
      </c>
      <c r="I485" s="75"/>
      <c r="J485" s="75"/>
      <c r="K485" s="75"/>
      <c r="L485" s="76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75" customHeight="1">
      <c r="A486" s="177">
        <v>4.0</v>
      </c>
      <c r="B486" s="82" t="s">
        <v>482</v>
      </c>
      <c r="C486" s="82" t="s">
        <v>483</v>
      </c>
      <c r="D486" s="82" t="s">
        <v>484</v>
      </c>
      <c r="E486" s="82" t="s">
        <v>485</v>
      </c>
      <c r="F486" s="82" t="s">
        <v>484</v>
      </c>
      <c r="G486" s="82" t="s">
        <v>524</v>
      </c>
      <c r="H486" s="82" t="s">
        <v>486</v>
      </c>
      <c r="I486" s="82" t="s">
        <v>487</v>
      </c>
      <c r="J486" s="147" t="s">
        <v>488</v>
      </c>
      <c r="K486" s="85" t="s">
        <v>489</v>
      </c>
      <c r="L486" s="85" t="s">
        <v>490</v>
      </c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75" customHeight="1">
      <c r="A487" s="86" t="s">
        <v>491</v>
      </c>
      <c r="B487" s="87"/>
      <c r="C487" s="87"/>
      <c r="D487" s="87"/>
      <c r="E487" s="87"/>
      <c r="F487" s="87"/>
      <c r="G487" s="87"/>
      <c r="H487" s="87"/>
      <c r="I487" s="87"/>
      <c r="J487" s="115"/>
      <c r="K487" s="87"/>
      <c r="L487" s="87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75" customHeight="1">
      <c r="A488" s="2"/>
      <c r="B488" s="89"/>
      <c r="C488" s="89"/>
      <c r="D488" s="18">
        <f t="shared" ref="D488:D501" si="129">C488*B488</f>
        <v>0</v>
      </c>
      <c r="E488" s="18">
        <f>B488*A486</f>
        <v>0</v>
      </c>
      <c r="F488" s="18">
        <f t="shared" ref="F488:F501" si="130">E488*C488</f>
        <v>0</v>
      </c>
      <c r="G488" s="140">
        <v>0.0</v>
      </c>
      <c r="H488" s="18"/>
      <c r="I488" s="89">
        <f t="shared" ref="I488:I501" si="131">H488*E488</f>
        <v>0</v>
      </c>
      <c r="J488" s="116"/>
      <c r="K488" s="3">
        <f t="shared" ref="K488:K501" si="132">J488*I488</f>
        <v>0</v>
      </c>
      <c r="L488" s="3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75" customHeight="1">
      <c r="A489" s="2"/>
      <c r="B489" s="89"/>
      <c r="C489" s="89"/>
      <c r="D489" s="18">
        <f t="shared" si="129"/>
        <v>0</v>
      </c>
      <c r="E489" s="18">
        <f>B489*A486</f>
        <v>0</v>
      </c>
      <c r="F489" s="18">
        <f t="shared" si="130"/>
        <v>0</v>
      </c>
      <c r="G489" s="87"/>
      <c r="H489" s="18"/>
      <c r="I489" s="89">
        <f t="shared" si="131"/>
        <v>0</v>
      </c>
      <c r="J489" s="116"/>
      <c r="K489" s="3">
        <f t="shared" si="132"/>
        <v>0</v>
      </c>
      <c r="L489" s="3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75" customHeight="1">
      <c r="A490" s="2"/>
      <c r="B490" s="18"/>
      <c r="C490" s="18"/>
      <c r="D490" s="18">
        <f t="shared" si="129"/>
        <v>0</v>
      </c>
      <c r="E490" s="18">
        <f>B490*A486</f>
        <v>0</v>
      </c>
      <c r="F490" s="18">
        <f t="shared" si="130"/>
        <v>0</v>
      </c>
      <c r="G490" s="148" t="s">
        <v>527</v>
      </c>
      <c r="H490" s="18"/>
      <c r="I490" s="89">
        <f t="shared" si="131"/>
        <v>0</v>
      </c>
      <c r="J490" s="116"/>
      <c r="K490" s="3">
        <f t="shared" si="132"/>
        <v>0</v>
      </c>
      <c r="L490" s="3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75" customHeight="1">
      <c r="A491" s="2"/>
      <c r="B491" s="18"/>
      <c r="C491" s="18"/>
      <c r="D491" s="18">
        <f t="shared" si="129"/>
        <v>0</v>
      </c>
      <c r="E491" s="18">
        <f>B491*A486</f>
        <v>0</v>
      </c>
      <c r="F491" s="18">
        <f t="shared" si="130"/>
        <v>0</v>
      </c>
      <c r="G491" s="142"/>
      <c r="H491" s="18"/>
      <c r="I491" s="89">
        <f t="shared" si="131"/>
        <v>0</v>
      </c>
      <c r="J491" s="116"/>
      <c r="K491" s="3">
        <f t="shared" si="132"/>
        <v>0</v>
      </c>
      <c r="L491" s="3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75" customHeight="1">
      <c r="A492" s="2"/>
      <c r="B492" s="18"/>
      <c r="C492" s="18"/>
      <c r="D492" s="18">
        <f t="shared" si="129"/>
        <v>0</v>
      </c>
      <c r="E492" s="18">
        <f>B492*A486</f>
        <v>0</v>
      </c>
      <c r="F492" s="18">
        <f t="shared" si="130"/>
        <v>0</v>
      </c>
      <c r="G492" s="142"/>
      <c r="H492" s="18"/>
      <c r="I492" s="89">
        <f t="shared" si="131"/>
        <v>0</v>
      </c>
      <c r="J492" s="116"/>
      <c r="K492" s="3">
        <f t="shared" si="132"/>
        <v>0</v>
      </c>
      <c r="L492" s="3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75" customHeight="1">
      <c r="A493" s="2"/>
      <c r="B493" s="18"/>
      <c r="C493" s="18"/>
      <c r="D493" s="18">
        <f t="shared" si="129"/>
        <v>0</v>
      </c>
      <c r="E493" s="18">
        <f>B493*A486</f>
        <v>0</v>
      </c>
      <c r="F493" s="18">
        <f t="shared" si="130"/>
        <v>0</v>
      </c>
      <c r="G493" s="87"/>
      <c r="H493" s="18"/>
      <c r="I493" s="89">
        <f t="shared" si="131"/>
        <v>0</v>
      </c>
      <c r="J493" s="116"/>
      <c r="K493" s="3">
        <f t="shared" si="132"/>
        <v>0</v>
      </c>
      <c r="L493" s="3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75" customHeight="1">
      <c r="A494" s="2"/>
      <c r="B494" s="18"/>
      <c r="C494" s="18"/>
      <c r="D494" s="18">
        <f t="shared" si="129"/>
        <v>0</v>
      </c>
      <c r="E494" s="18">
        <f>B494*A486</f>
        <v>0</v>
      </c>
      <c r="F494" s="18">
        <f t="shared" si="130"/>
        <v>0</v>
      </c>
      <c r="G494" s="59"/>
      <c r="H494" s="18"/>
      <c r="I494" s="89">
        <f t="shared" si="131"/>
        <v>0</v>
      </c>
      <c r="J494" s="116"/>
      <c r="K494" s="3">
        <f t="shared" si="132"/>
        <v>0</v>
      </c>
      <c r="L494" s="3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75" customHeight="1">
      <c r="A495" s="2"/>
      <c r="B495" s="89"/>
      <c r="C495" s="89"/>
      <c r="D495" s="18">
        <f t="shared" si="129"/>
        <v>0</v>
      </c>
      <c r="E495" s="18">
        <f>B495*A486</f>
        <v>0</v>
      </c>
      <c r="F495" s="18">
        <f t="shared" si="130"/>
        <v>0</v>
      </c>
      <c r="G495" s="148" t="s">
        <v>528</v>
      </c>
      <c r="H495" s="18"/>
      <c r="I495" s="89">
        <f t="shared" si="131"/>
        <v>0</v>
      </c>
      <c r="J495" s="116"/>
      <c r="K495" s="3">
        <f t="shared" si="132"/>
        <v>0</v>
      </c>
      <c r="L495" s="3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75" customHeight="1">
      <c r="A496" s="2"/>
      <c r="B496" s="89"/>
      <c r="C496" s="89"/>
      <c r="D496" s="18">
        <f t="shared" si="129"/>
        <v>0</v>
      </c>
      <c r="E496" s="18">
        <f>B496*A486</f>
        <v>0</v>
      </c>
      <c r="F496" s="18">
        <f t="shared" si="130"/>
        <v>0</v>
      </c>
      <c r="G496" s="142"/>
      <c r="H496" s="18"/>
      <c r="I496" s="89">
        <f t="shared" si="131"/>
        <v>0</v>
      </c>
      <c r="J496" s="116"/>
      <c r="K496" s="3">
        <f t="shared" si="132"/>
        <v>0</v>
      </c>
      <c r="L496" s="3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75" customHeight="1">
      <c r="A497" s="1"/>
      <c r="B497" s="89"/>
      <c r="C497" s="89"/>
      <c r="D497" s="18">
        <f t="shared" si="129"/>
        <v>0</v>
      </c>
      <c r="E497" s="18">
        <f>B497*A486</f>
        <v>0</v>
      </c>
      <c r="F497" s="18">
        <f t="shared" si="130"/>
        <v>0</v>
      </c>
      <c r="G497" s="142"/>
      <c r="H497" s="18"/>
      <c r="I497" s="89">
        <f t="shared" si="131"/>
        <v>0</v>
      </c>
      <c r="J497" s="116"/>
      <c r="K497" s="3">
        <f t="shared" si="132"/>
        <v>0</v>
      </c>
      <c r="L497" s="3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75" customHeight="1">
      <c r="A498" s="1"/>
      <c r="B498" s="89"/>
      <c r="C498" s="89"/>
      <c r="D498" s="18">
        <f t="shared" si="129"/>
        <v>0</v>
      </c>
      <c r="E498" s="18">
        <f>B498*A486</f>
        <v>0</v>
      </c>
      <c r="F498" s="18">
        <f t="shared" si="130"/>
        <v>0</v>
      </c>
      <c r="G498" s="142"/>
      <c r="H498" s="18"/>
      <c r="I498" s="89">
        <f t="shared" si="131"/>
        <v>0</v>
      </c>
      <c r="J498" s="116"/>
      <c r="K498" s="3">
        <f t="shared" si="132"/>
        <v>0</v>
      </c>
      <c r="L498" s="3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75" customHeight="1">
      <c r="A499" s="31"/>
      <c r="B499" s="89"/>
      <c r="C499" s="89"/>
      <c r="D499" s="95">
        <f t="shared" si="129"/>
        <v>0</v>
      </c>
      <c r="E499" s="95">
        <f>B499*A486</f>
        <v>0</v>
      </c>
      <c r="F499" s="18">
        <f t="shared" si="130"/>
        <v>0</v>
      </c>
      <c r="G499" s="87"/>
      <c r="H499" s="18"/>
      <c r="I499" s="89">
        <f t="shared" si="131"/>
        <v>0</v>
      </c>
      <c r="J499" s="118"/>
      <c r="K499" s="3">
        <f t="shared" si="132"/>
        <v>0</v>
      </c>
      <c r="L499" s="3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75" customHeight="1">
      <c r="A500" s="31"/>
      <c r="B500" s="89"/>
      <c r="C500" s="89"/>
      <c r="D500" s="18">
        <f t="shared" si="129"/>
        <v>0</v>
      </c>
      <c r="E500" s="18">
        <f>B500*A486</f>
        <v>0</v>
      </c>
      <c r="F500" s="18">
        <f t="shared" si="130"/>
        <v>0</v>
      </c>
      <c r="G500" s="143">
        <f>F502/A486</f>
        <v>0</v>
      </c>
      <c r="H500" s="18"/>
      <c r="I500" s="89">
        <f t="shared" si="131"/>
        <v>0</v>
      </c>
      <c r="J500" s="3"/>
      <c r="K500" s="3">
        <f t="shared" si="132"/>
        <v>0</v>
      </c>
      <c r="L500" s="3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75" customHeight="1">
      <c r="A501" s="31"/>
      <c r="B501" s="89"/>
      <c r="C501" s="89"/>
      <c r="D501" s="18">
        <f t="shared" si="129"/>
        <v>0</v>
      </c>
      <c r="E501" s="18">
        <f>B501*A486</f>
        <v>0</v>
      </c>
      <c r="F501" s="18">
        <f t="shared" si="130"/>
        <v>0</v>
      </c>
      <c r="G501" s="142"/>
      <c r="H501" s="18"/>
      <c r="I501" s="89">
        <f t="shared" si="131"/>
        <v>0</v>
      </c>
      <c r="J501" s="3"/>
      <c r="K501" s="3">
        <f t="shared" si="132"/>
        <v>0</v>
      </c>
      <c r="L501" s="3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75" customHeight="1">
      <c r="A502" s="4" t="s">
        <v>495</v>
      </c>
      <c r="B502" s="97">
        <f>SUM(B488:B501)</f>
        <v>0</v>
      </c>
      <c r="C502" s="96"/>
      <c r="D502" s="97">
        <f t="shared" ref="D502:F502" si="133">SUM(D488:D501)</f>
        <v>0</v>
      </c>
      <c r="E502" s="97">
        <f t="shared" si="133"/>
        <v>0</v>
      </c>
      <c r="F502" s="97">
        <f t="shared" si="133"/>
        <v>0</v>
      </c>
      <c r="G502" s="87"/>
      <c r="H502" s="96"/>
      <c r="I502" s="97">
        <f t="shared" ref="I502:L502" si="134">SUM(I488:I501)</f>
        <v>0</v>
      </c>
      <c r="J502" s="98">
        <f t="shared" si="134"/>
        <v>0</v>
      </c>
      <c r="K502" s="98">
        <f t="shared" si="134"/>
        <v>0</v>
      </c>
      <c r="L502" s="98">
        <f t="shared" si="134"/>
        <v>0</v>
      </c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75" customHeight="1">
      <c r="A503" s="8"/>
      <c r="B503" s="184"/>
      <c r="C503" s="100"/>
      <c r="D503" s="100"/>
      <c r="E503" s="100"/>
      <c r="F503" s="100"/>
      <c r="G503" s="100"/>
      <c r="H503" s="100"/>
      <c r="I503" s="101" t="s">
        <v>496</v>
      </c>
      <c r="J503" s="100"/>
      <c r="K503" s="100"/>
      <c r="L503" s="101" t="s">
        <v>497</v>
      </c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75" customHeight="1">
      <c r="A504" s="8"/>
      <c r="B504" s="184"/>
      <c r="C504" s="100"/>
      <c r="D504" s="100"/>
      <c r="E504" s="100"/>
      <c r="F504" s="100"/>
      <c r="G504" s="100"/>
      <c r="H504" s="100"/>
      <c r="I504" s="104">
        <f>G500*A486</f>
        <v>0</v>
      </c>
      <c r="J504" s="100"/>
      <c r="K504" s="100"/>
      <c r="L504" s="104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75" customHeight="1">
      <c r="A505" s="8"/>
      <c r="B505" s="184"/>
      <c r="C505" s="100"/>
      <c r="D505" s="100"/>
      <c r="E505" s="100"/>
      <c r="F505" s="100"/>
      <c r="G505" s="100"/>
      <c r="H505" s="100"/>
      <c r="I505" s="107"/>
      <c r="J505" s="100"/>
      <c r="K505" s="100"/>
      <c r="L505" s="107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75" customHeight="1">
      <c r="A506" s="8"/>
      <c r="B506" s="3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75" customHeight="1">
      <c r="A507" s="66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6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75" customHeight="1">
      <c r="A508" s="78" t="s">
        <v>478</v>
      </c>
      <c r="B508" s="79" t="s">
        <v>479</v>
      </c>
      <c r="C508" s="75"/>
      <c r="D508" s="76"/>
      <c r="E508" s="80" t="s">
        <v>480</v>
      </c>
      <c r="F508" s="75"/>
      <c r="G508" s="76"/>
      <c r="H508" s="79" t="s">
        <v>481</v>
      </c>
      <c r="I508" s="75"/>
      <c r="J508" s="75"/>
      <c r="K508" s="75"/>
      <c r="L508" s="76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75" customHeight="1">
      <c r="A509" s="177">
        <v>4.0</v>
      </c>
      <c r="B509" s="82" t="s">
        <v>482</v>
      </c>
      <c r="C509" s="82" t="s">
        <v>483</v>
      </c>
      <c r="D509" s="82" t="s">
        <v>484</v>
      </c>
      <c r="E509" s="82" t="s">
        <v>485</v>
      </c>
      <c r="F509" s="82" t="s">
        <v>484</v>
      </c>
      <c r="G509" s="82" t="s">
        <v>524</v>
      </c>
      <c r="H509" s="82" t="s">
        <v>486</v>
      </c>
      <c r="I509" s="82" t="s">
        <v>487</v>
      </c>
      <c r="J509" s="147" t="s">
        <v>488</v>
      </c>
      <c r="K509" s="85" t="s">
        <v>489</v>
      </c>
      <c r="L509" s="85" t="s">
        <v>490</v>
      </c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75" customHeight="1">
      <c r="A510" s="86" t="s">
        <v>491</v>
      </c>
      <c r="B510" s="87"/>
      <c r="C510" s="87"/>
      <c r="D510" s="87"/>
      <c r="E510" s="87"/>
      <c r="F510" s="87"/>
      <c r="G510" s="87"/>
      <c r="H510" s="87"/>
      <c r="I510" s="87"/>
      <c r="J510" s="115"/>
      <c r="K510" s="87"/>
      <c r="L510" s="87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75" customHeight="1">
      <c r="A511" s="2"/>
      <c r="B511" s="89"/>
      <c r="C511" s="89"/>
      <c r="D511" s="18">
        <f t="shared" ref="D511:D524" si="135">C511*B511</f>
        <v>0</v>
      </c>
      <c r="E511" s="18">
        <f>B511*A509</f>
        <v>0</v>
      </c>
      <c r="F511" s="18">
        <f t="shared" ref="F511:F524" si="136">E511*C511</f>
        <v>0</v>
      </c>
      <c r="G511" s="140">
        <v>0.0</v>
      </c>
      <c r="H511" s="18"/>
      <c r="I511" s="89">
        <f t="shared" ref="I511:I524" si="137">H511*E511</f>
        <v>0</v>
      </c>
      <c r="J511" s="116"/>
      <c r="K511" s="3">
        <f t="shared" ref="K511:K524" si="138">J511*I511</f>
        <v>0</v>
      </c>
      <c r="L511" s="3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75" customHeight="1">
      <c r="A512" s="2"/>
      <c r="B512" s="89"/>
      <c r="C512" s="89"/>
      <c r="D512" s="18">
        <f t="shared" si="135"/>
        <v>0</v>
      </c>
      <c r="E512" s="18">
        <f>B512*A509</f>
        <v>0</v>
      </c>
      <c r="F512" s="18">
        <f t="shared" si="136"/>
        <v>0</v>
      </c>
      <c r="G512" s="87"/>
      <c r="H512" s="18"/>
      <c r="I512" s="89">
        <f t="shared" si="137"/>
        <v>0</v>
      </c>
      <c r="J512" s="116"/>
      <c r="K512" s="3">
        <f t="shared" si="138"/>
        <v>0</v>
      </c>
      <c r="L512" s="3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75" customHeight="1">
      <c r="A513" s="2"/>
      <c r="B513" s="18"/>
      <c r="C513" s="18"/>
      <c r="D513" s="18">
        <f t="shared" si="135"/>
        <v>0</v>
      </c>
      <c r="E513" s="18">
        <f>B513*A509</f>
        <v>0</v>
      </c>
      <c r="F513" s="18">
        <f t="shared" si="136"/>
        <v>0</v>
      </c>
      <c r="G513" s="148" t="s">
        <v>527</v>
      </c>
      <c r="H513" s="18"/>
      <c r="I513" s="89">
        <f t="shared" si="137"/>
        <v>0</v>
      </c>
      <c r="J513" s="116"/>
      <c r="K513" s="3">
        <f t="shared" si="138"/>
        <v>0</v>
      </c>
      <c r="L513" s="3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75" customHeight="1">
      <c r="A514" s="2"/>
      <c r="B514" s="18"/>
      <c r="C514" s="18"/>
      <c r="D514" s="18">
        <f t="shared" si="135"/>
        <v>0</v>
      </c>
      <c r="E514" s="18">
        <f>B514*A509</f>
        <v>0</v>
      </c>
      <c r="F514" s="18">
        <f t="shared" si="136"/>
        <v>0</v>
      </c>
      <c r="G514" s="142"/>
      <c r="H514" s="18"/>
      <c r="I514" s="89">
        <f t="shared" si="137"/>
        <v>0</v>
      </c>
      <c r="J514" s="116"/>
      <c r="K514" s="3">
        <f t="shared" si="138"/>
        <v>0</v>
      </c>
      <c r="L514" s="3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75" customHeight="1">
      <c r="A515" s="2"/>
      <c r="B515" s="18"/>
      <c r="C515" s="18"/>
      <c r="D515" s="18">
        <f t="shared" si="135"/>
        <v>0</v>
      </c>
      <c r="E515" s="18">
        <f>B515*A509</f>
        <v>0</v>
      </c>
      <c r="F515" s="18">
        <f t="shared" si="136"/>
        <v>0</v>
      </c>
      <c r="G515" s="142"/>
      <c r="H515" s="18"/>
      <c r="I515" s="89">
        <f t="shared" si="137"/>
        <v>0</v>
      </c>
      <c r="J515" s="116"/>
      <c r="K515" s="3">
        <f t="shared" si="138"/>
        <v>0</v>
      </c>
      <c r="L515" s="3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75" customHeight="1">
      <c r="A516" s="2"/>
      <c r="B516" s="18"/>
      <c r="C516" s="18"/>
      <c r="D516" s="18">
        <f t="shared" si="135"/>
        <v>0</v>
      </c>
      <c r="E516" s="18">
        <f>B516*A509</f>
        <v>0</v>
      </c>
      <c r="F516" s="18">
        <f t="shared" si="136"/>
        <v>0</v>
      </c>
      <c r="G516" s="87"/>
      <c r="H516" s="18"/>
      <c r="I516" s="89">
        <f t="shared" si="137"/>
        <v>0</v>
      </c>
      <c r="J516" s="116"/>
      <c r="K516" s="3">
        <f t="shared" si="138"/>
        <v>0</v>
      </c>
      <c r="L516" s="3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75" customHeight="1">
      <c r="A517" s="2"/>
      <c r="B517" s="18"/>
      <c r="C517" s="18"/>
      <c r="D517" s="18">
        <f t="shared" si="135"/>
        <v>0</v>
      </c>
      <c r="E517" s="18">
        <f>B517*A509</f>
        <v>0</v>
      </c>
      <c r="F517" s="18">
        <f t="shared" si="136"/>
        <v>0</v>
      </c>
      <c r="G517" s="59"/>
      <c r="H517" s="18"/>
      <c r="I517" s="89">
        <f t="shared" si="137"/>
        <v>0</v>
      </c>
      <c r="J517" s="116"/>
      <c r="K517" s="3">
        <f t="shared" si="138"/>
        <v>0</v>
      </c>
      <c r="L517" s="3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75" customHeight="1">
      <c r="A518" s="2"/>
      <c r="B518" s="89"/>
      <c r="C518" s="89"/>
      <c r="D518" s="18">
        <f t="shared" si="135"/>
        <v>0</v>
      </c>
      <c r="E518" s="18">
        <f>B518*A509</f>
        <v>0</v>
      </c>
      <c r="F518" s="18">
        <f t="shared" si="136"/>
        <v>0</v>
      </c>
      <c r="G518" s="148" t="s">
        <v>528</v>
      </c>
      <c r="H518" s="18"/>
      <c r="I518" s="89">
        <f t="shared" si="137"/>
        <v>0</v>
      </c>
      <c r="J518" s="116"/>
      <c r="K518" s="3">
        <f t="shared" si="138"/>
        <v>0</v>
      </c>
      <c r="L518" s="3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75" customHeight="1">
      <c r="A519" s="2"/>
      <c r="B519" s="89"/>
      <c r="C519" s="89"/>
      <c r="D519" s="18">
        <f t="shared" si="135"/>
        <v>0</v>
      </c>
      <c r="E519" s="18">
        <f>B519*A509</f>
        <v>0</v>
      </c>
      <c r="F519" s="18">
        <f t="shared" si="136"/>
        <v>0</v>
      </c>
      <c r="G519" s="142"/>
      <c r="H519" s="18"/>
      <c r="I519" s="89">
        <f t="shared" si="137"/>
        <v>0</v>
      </c>
      <c r="J519" s="116"/>
      <c r="K519" s="3">
        <f t="shared" si="138"/>
        <v>0</v>
      </c>
      <c r="L519" s="3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75" customHeight="1">
      <c r="A520" s="1"/>
      <c r="B520" s="89"/>
      <c r="C520" s="89"/>
      <c r="D520" s="18">
        <f t="shared" si="135"/>
        <v>0</v>
      </c>
      <c r="E520" s="18">
        <f>B520*A509</f>
        <v>0</v>
      </c>
      <c r="F520" s="18">
        <f t="shared" si="136"/>
        <v>0</v>
      </c>
      <c r="G520" s="142"/>
      <c r="H520" s="18"/>
      <c r="I520" s="89">
        <f t="shared" si="137"/>
        <v>0</v>
      </c>
      <c r="J520" s="116"/>
      <c r="K520" s="3">
        <f t="shared" si="138"/>
        <v>0</v>
      </c>
      <c r="L520" s="3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75" customHeight="1">
      <c r="A521" s="1"/>
      <c r="B521" s="89"/>
      <c r="C521" s="89"/>
      <c r="D521" s="18">
        <f t="shared" si="135"/>
        <v>0</v>
      </c>
      <c r="E521" s="18">
        <f>B521*A509</f>
        <v>0</v>
      </c>
      <c r="F521" s="18">
        <f t="shared" si="136"/>
        <v>0</v>
      </c>
      <c r="G521" s="142"/>
      <c r="H521" s="18"/>
      <c r="I521" s="89">
        <f t="shared" si="137"/>
        <v>0</v>
      </c>
      <c r="J521" s="116"/>
      <c r="K521" s="3">
        <f t="shared" si="138"/>
        <v>0</v>
      </c>
      <c r="L521" s="3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75" customHeight="1">
      <c r="A522" s="31"/>
      <c r="B522" s="89"/>
      <c r="C522" s="89"/>
      <c r="D522" s="95">
        <f t="shared" si="135"/>
        <v>0</v>
      </c>
      <c r="E522" s="95">
        <f>B522*A509</f>
        <v>0</v>
      </c>
      <c r="F522" s="18">
        <f t="shared" si="136"/>
        <v>0</v>
      </c>
      <c r="G522" s="87"/>
      <c r="H522" s="18"/>
      <c r="I522" s="89">
        <f t="shared" si="137"/>
        <v>0</v>
      </c>
      <c r="J522" s="118"/>
      <c r="K522" s="3">
        <f t="shared" si="138"/>
        <v>0</v>
      </c>
      <c r="L522" s="3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75" customHeight="1">
      <c r="A523" s="31"/>
      <c r="B523" s="89"/>
      <c r="C523" s="89"/>
      <c r="D523" s="18">
        <f t="shared" si="135"/>
        <v>0</v>
      </c>
      <c r="E523" s="18">
        <f>B523*A509</f>
        <v>0</v>
      </c>
      <c r="F523" s="18">
        <f t="shared" si="136"/>
        <v>0</v>
      </c>
      <c r="G523" s="143">
        <f>F525/A509</f>
        <v>0</v>
      </c>
      <c r="H523" s="18"/>
      <c r="I523" s="89">
        <f t="shared" si="137"/>
        <v>0</v>
      </c>
      <c r="J523" s="3"/>
      <c r="K523" s="3">
        <f t="shared" si="138"/>
        <v>0</v>
      </c>
      <c r="L523" s="3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75" customHeight="1">
      <c r="A524" s="31"/>
      <c r="B524" s="89"/>
      <c r="C524" s="89"/>
      <c r="D524" s="18">
        <f t="shared" si="135"/>
        <v>0</v>
      </c>
      <c r="E524" s="18">
        <f>B524*A509</f>
        <v>0</v>
      </c>
      <c r="F524" s="18">
        <f t="shared" si="136"/>
        <v>0</v>
      </c>
      <c r="G524" s="142"/>
      <c r="H524" s="18"/>
      <c r="I524" s="89">
        <f t="shared" si="137"/>
        <v>0</v>
      </c>
      <c r="J524" s="3"/>
      <c r="K524" s="3">
        <f t="shared" si="138"/>
        <v>0</v>
      </c>
      <c r="L524" s="3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75" customHeight="1">
      <c r="A525" s="4" t="s">
        <v>495</v>
      </c>
      <c r="B525" s="97">
        <f>SUM(B511:B524)</f>
        <v>0</v>
      </c>
      <c r="C525" s="96"/>
      <c r="D525" s="97">
        <f t="shared" ref="D525:F525" si="139">SUM(D511:D524)</f>
        <v>0</v>
      </c>
      <c r="E525" s="97">
        <f t="shared" si="139"/>
        <v>0</v>
      </c>
      <c r="F525" s="97">
        <f t="shared" si="139"/>
        <v>0</v>
      </c>
      <c r="G525" s="87"/>
      <c r="H525" s="96"/>
      <c r="I525" s="97">
        <f t="shared" ref="I525:L525" si="140">SUM(I511:I524)</f>
        <v>0</v>
      </c>
      <c r="J525" s="98">
        <f t="shared" si="140"/>
        <v>0</v>
      </c>
      <c r="K525" s="98">
        <f t="shared" si="140"/>
        <v>0</v>
      </c>
      <c r="L525" s="98">
        <f t="shared" si="140"/>
        <v>0</v>
      </c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75" customHeight="1">
      <c r="A526" s="8"/>
      <c r="B526" s="184"/>
      <c r="C526" s="100"/>
      <c r="D526" s="100"/>
      <c r="E526" s="100"/>
      <c r="F526" s="100"/>
      <c r="G526" s="100"/>
      <c r="H526" s="100"/>
      <c r="I526" s="101" t="s">
        <v>496</v>
      </c>
      <c r="J526" s="100"/>
      <c r="K526" s="100"/>
      <c r="L526" s="101" t="s">
        <v>497</v>
      </c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75" customHeight="1">
      <c r="A527" s="8"/>
      <c r="B527" s="184"/>
      <c r="C527" s="100"/>
      <c r="D527" s="100"/>
      <c r="E527" s="100"/>
      <c r="F527" s="100"/>
      <c r="G527" s="100"/>
      <c r="H527" s="100"/>
      <c r="I527" s="104">
        <f>G523*A509</f>
        <v>0</v>
      </c>
      <c r="J527" s="100"/>
      <c r="K527" s="100"/>
      <c r="L527" s="104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75" customHeight="1">
      <c r="A528" s="8"/>
      <c r="B528" s="3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75" customHeight="1">
      <c r="A529" s="8"/>
      <c r="B529" s="3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75" customHeight="1">
      <c r="A530" s="66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6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75" customHeight="1">
      <c r="A531" s="78" t="s">
        <v>478</v>
      </c>
      <c r="B531" s="79" t="s">
        <v>479</v>
      </c>
      <c r="C531" s="75"/>
      <c r="D531" s="76"/>
      <c r="E531" s="80" t="s">
        <v>480</v>
      </c>
      <c r="F531" s="75"/>
      <c r="G531" s="76"/>
      <c r="H531" s="79" t="s">
        <v>481</v>
      </c>
      <c r="I531" s="75"/>
      <c r="J531" s="75"/>
      <c r="K531" s="75"/>
      <c r="L531" s="76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75" customHeight="1">
      <c r="A532" s="177">
        <v>4.0</v>
      </c>
      <c r="B532" s="82" t="s">
        <v>482</v>
      </c>
      <c r="C532" s="82" t="s">
        <v>483</v>
      </c>
      <c r="D532" s="82" t="s">
        <v>484</v>
      </c>
      <c r="E532" s="82" t="s">
        <v>485</v>
      </c>
      <c r="F532" s="82" t="s">
        <v>484</v>
      </c>
      <c r="G532" s="82" t="s">
        <v>524</v>
      </c>
      <c r="H532" s="82" t="s">
        <v>486</v>
      </c>
      <c r="I532" s="82" t="s">
        <v>487</v>
      </c>
      <c r="J532" s="147" t="s">
        <v>488</v>
      </c>
      <c r="K532" s="85" t="s">
        <v>489</v>
      </c>
      <c r="L532" s="85" t="s">
        <v>490</v>
      </c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75" customHeight="1">
      <c r="A533" s="86" t="s">
        <v>491</v>
      </c>
      <c r="B533" s="87"/>
      <c r="C533" s="87"/>
      <c r="D533" s="87"/>
      <c r="E533" s="87"/>
      <c r="F533" s="87"/>
      <c r="G533" s="87"/>
      <c r="H533" s="87"/>
      <c r="I533" s="87"/>
      <c r="J533" s="115"/>
      <c r="K533" s="87"/>
      <c r="L533" s="8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75" customHeight="1">
      <c r="A534" s="2"/>
      <c r="B534" s="89"/>
      <c r="C534" s="89"/>
      <c r="D534" s="18">
        <f t="shared" ref="D534:D547" si="141">C534*B534</f>
        <v>0</v>
      </c>
      <c r="E534" s="18">
        <f>B534*A532</f>
        <v>0</v>
      </c>
      <c r="F534" s="18">
        <f t="shared" ref="F534:F547" si="142">E534*C534</f>
        <v>0</v>
      </c>
      <c r="G534" s="140">
        <v>0.0</v>
      </c>
      <c r="H534" s="18"/>
      <c r="I534" s="89">
        <f t="shared" ref="I534:I547" si="143">H534*E534</f>
        <v>0</v>
      </c>
      <c r="J534" s="116"/>
      <c r="K534" s="3">
        <f t="shared" ref="K534:K547" si="144">J534*I534</f>
        <v>0</v>
      </c>
      <c r="L534" s="3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75" customHeight="1">
      <c r="A535" s="2"/>
      <c r="B535" s="89"/>
      <c r="C535" s="89"/>
      <c r="D535" s="18">
        <f t="shared" si="141"/>
        <v>0</v>
      </c>
      <c r="E535" s="18">
        <f>B535*A532</f>
        <v>0</v>
      </c>
      <c r="F535" s="18">
        <f t="shared" si="142"/>
        <v>0</v>
      </c>
      <c r="G535" s="87"/>
      <c r="H535" s="18"/>
      <c r="I535" s="89">
        <f t="shared" si="143"/>
        <v>0</v>
      </c>
      <c r="J535" s="116"/>
      <c r="K535" s="3">
        <f t="shared" si="144"/>
        <v>0</v>
      </c>
      <c r="L535" s="3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75" customHeight="1">
      <c r="A536" s="2"/>
      <c r="B536" s="18"/>
      <c r="C536" s="18"/>
      <c r="D536" s="18">
        <f t="shared" si="141"/>
        <v>0</v>
      </c>
      <c r="E536" s="18">
        <f>B536*A532</f>
        <v>0</v>
      </c>
      <c r="F536" s="18">
        <f t="shared" si="142"/>
        <v>0</v>
      </c>
      <c r="G536" s="148" t="s">
        <v>527</v>
      </c>
      <c r="H536" s="18"/>
      <c r="I536" s="89">
        <f t="shared" si="143"/>
        <v>0</v>
      </c>
      <c r="J536" s="116"/>
      <c r="K536" s="3">
        <f t="shared" si="144"/>
        <v>0</v>
      </c>
      <c r="L536" s="3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75" customHeight="1">
      <c r="A537" s="2"/>
      <c r="B537" s="18"/>
      <c r="C537" s="18"/>
      <c r="D537" s="18">
        <f t="shared" si="141"/>
        <v>0</v>
      </c>
      <c r="E537" s="18">
        <f>B537*A532</f>
        <v>0</v>
      </c>
      <c r="F537" s="18">
        <f t="shared" si="142"/>
        <v>0</v>
      </c>
      <c r="G537" s="142"/>
      <c r="H537" s="18"/>
      <c r="I537" s="89">
        <f t="shared" si="143"/>
        <v>0</v>
      </c>
      <c r="J537" s="116"/>
      <c r="K537" s="3">
        <f t="shared" si="144"/>
        <v>0</v>
      </c>
      <c r="L537" s="3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75" customHeight="1">
      <c r="A538" s="2"/>
      <c r="B538" s="18"/>
      <c r="C538" s="18"/>
      <c r="D538" s="18">
        <f t="shared" si="141"/>
        <v>0</v>
      </c>
      <c r="E538" s="18">
        <f>B538*A532</f>
        <v>0</v>
      </c>
      <c r="F538" s="18">
        <f t="shared" si="142"/>
        <v>0</v>
      </c>
      <c r="G538" s="142"/>
      <c r="H538" s="18"/>
      <c r="I538" s="89">
        <f t="shared" si="143"/>
        <v>0</v>
      </c>
      <c r="J538" s="116"/>
      <c r="K538" s="3">
        <f t="shared" si="144"/>
        <v>0</v>
      </c>
      <c r="L538" s="3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75" customHeight="1">
      <c r="A539" s="2"/>
      <c r="B539" s="18"/>
      <c r="C539" s="18"/>
      <c r="D539" s="18">
        <f t="shared" si="141"/>
        <v>0</v>
      </c>
      <c r="E539" s="18">
        <f>B539*A532</f>
        <v>0</v>
      </c>
      <c r="F539" s="18">
        <f t="shared" si="142"/>
        <v>0</v>
      </c>
      <c r="G539" s="87"/>
      <c r="H539" s="18"/>
      <c r="I539" s="89">
        <f t="shared" si="143"/>
        <v>0</v>
      </c>
      <c r="J539" s="116"/>
      <c r="K539" s="3">
        <f t="shared" si="144"/>
        <v>0</v>
      </c>
      <c r="L539" s="3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75" customHeight="1">
      <c r="A540" s="2"/>
      <c r="B540" s="18"/>
      <c r="C540" s="18"/>
      <c r="D540" s="18">
        <f t="shared" si="141"/>
        <v>0</v>
      </c>
      <c r="E540" s="18">
        <f>B540*A532</f>
        <v>0</v>
      </c>
      <c r="F540" s="18">
        <f t="shared" si="142"/>
        <v>0</v>
      </c>
      <c r="G540" s="59"/>
      <c r="H540" s="18"/>
      <c r="I540" s="89">
        <f t="shared" si="143"/>
        <v>0</v>
      </c>
      <c r="J540" s="116"/>
      <c r="K540" s="3">
        <f t="shared" si="144"/>
        <v>0</v>
      </c>
      <c r="L540" s="3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75" customHeight="1">
      <c r="A541" s="2"/>
      <c r="B541" s="89"/>
      <c r="C541" s="89"/>
      <c r="D541" s="18">
        <f t="shared" si="141"/>
        <v>0</v>
      </c>
      <c r="E541" s="18">
        <f>B541*A532</f>
        <v>0</v>
      </c>
      <c r="F541" s="18">
        <f t="shared" si="142"/>
        <v>0</v>
      </c>
      <c r="G541" s="148" t="s">
        <v>528</v>
      </c>
      <c r="H541" s="18"/>
      <c r="I541" s="89">
        <f t="shared" si="143"/>
        <v>0</v>
      </c>
      <c r="J541" s="116"/>
      <c r="K541" s="3">
        <f t="shared" si="144"/>
        <v>0</v>
      </c>
      <c r="L541" s="3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75" customHeight="1">
      <c r="A542" s="2"/>
      <c r="B542" s="89"/>
      <c r="C542" s="89"/>
      <c r="D542" s="18">
        <f t="shared" si="141"/>
        <v>0</v>
      </c>
      <c r="E542" s="18">
        <f>B542*A532</f>
        <v>0</v>
      </c>
      <c r="F542" s="18">
        <f t="shared" si="142"/>
        <v>0</v>
      </c>
      <c r="G542" s="142"/>
      <c r="H542" s="18"/>
      <c r="I542" s="89">
        <f t="shared" si="143"/>
        <v>0</v>
      </c>
      <c r="J542" s="116"/>
      <c r="K542" s="3">
        <f t="shared" si="144"/>
        <v>0</v>
      </c>
      <c r="L542" s="3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75" customHeight="1">
      <c r="A543" s="1"/>
      <c r="B543" s="89"/>
      <c r="C543" s="89"/>
      <c r="D543" s="18">
        <f t="shared" si="141"/>
        <v>0</v>
      </c>
      <c r="E543" s="18">
        <f>B543*A532</f>
        <v>0</v>
      </c>
      <c r="F543" s="18">
        <f t="shared" si="142"/>
        <v>0</v>
      </c>
      <c r="G543" s="142"/>
      <c r="H543" s="18"/>
      <c r="I543" s="89">
        <f t="shared" si="143"/>
        <v>0</v>
      </c>
      <c r="J543" s="116"/>
      <c r="K543" s="3">
        <f t="shared" si="144"/>
        <v>0</v>
      </c>
      <c r="L543" s="3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75" customHeight="1">
      <c r="A544" s="1"/>
      <c r="B544" s="89"/>
      <c r="C544" s="89"/>
      <c r="D544" s="18">
        <f t="shared" si="141"/>
        <v>0</v>
      </c>
      <c r="E544" s="18">
        <f>B544*A532</f>
        <v>0</v>
      </c>
      <c r="F544" s="18">
        <f t="shared" si="142"/>
        <v>0</v>
      </c>
      <c r="G544" s="142"/>
      <c r="H544" s="18"/>
      <c r="I544" s="89">
        <f t="shared" si="143"/>
        <v>0</v>
      </c>
      <c r="J544" s="116"/>
      <c r="K544" s="3">
        <f t="shared" si="144"/>
        <v>0</v>
      </c>
      <c r="L544" s="3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75" customHeight="1">
      <c r="A545" s="31"/>
      <c r="B545" s="89"/>
      <c r="C545" s="89"/>
      <c r="D545" s="95">
        <f t="shared" si="141"/>
        <v>0</v>
      </c>
      <c r="E545" s="95">
        <f>B545*A532</f>
        <v>0</v>
      </c>
      <c r="F545" s="18">
        <f t="shared" si="142"/>
        <v>0</v>
      </c>
      <c r="G545" s="87"/>
      <c r="H545" s="18"/>
      <c r="I545" s="89">
        <f t="shared" si="143"/>
        <v>0</v>
      </c>
      <c r="J545" s="118"/>
      <c r="K545" s="3">
        <f t="shared" si="144"/>
        <v>0</v>
      </c>
      <c r="L545" s="3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75" customHeight="1">
      <c r="A546" s="31"/>
      <c r="B546" s="89"/>
      <c r="C546" s="89"/>
      <c r="D546" s="18">
        <f t="shared" si="141"/>
        <v>0</v>
      </c>
      <c r="E546" s="18">
        <f>B546*A532</f>
        <v>0</v>
      </c>
      <c r="F546" s="18">
        <f t="shared" si="142"/>
        <v>0</v>
      </c>
      <c r="G546" s="143">
        <f>F548/A532</f>
        <v>0</v>
      </c>
      <c r="H546" s="18"/>
      <c r="I546" s="89">
        <f t="shared" si="143"/>
        <v>0</v>
      </c>
      <c r="J546" s="3"/>
      <c r="K546" s="3">
        <f t="shared" si="144"/>
        <v>0</v>
      </c>
      <c r="L546" s="3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75" customHeight="1">
      <c r="A547" s="31"/>
      <c r="B547" s="89"/>
      <c r="C547" s="89"/>
      <c r="D547" s="18">
        <f t="shared" si="141"/>
        <v>0</v>
      </c>
      <c r="E547" s="18">
        <f>B547*A532</f>
        <v>0</v>
      </c>
      <c r="F547" s="18">
        <f t="shared" si="142"/>
        <v>0</v>
      </c>
      <c r="G547" s="142"/>
      <c r="H547" s="18"/>
      <c r="I547" s="89">
        <f t="shared" si="143"/>
        <v>0</v>
      </c>
      <c r="J547" s="3"/>
      <c r="K547" s="3">
        <f t="shared" si="144"/>
        <v>0</v>
      </c>
      <c r="L547" s="3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75" customHeight="1">
      <c r="A548" s="4" t="s">
        <v>495</v>
      </c>
      <c r="B548" s="97">
        <f>SUM(B534:B547)</f>
        <v>0</v>
      </c>
      <c r="C548" s="96"/>
      <c r="D548" s="97">
        <f t="shared" ref="D548:F548" si="145">SUM(D534:D547)</f>
        <v>0</v>
      </c>
      <c r="E548" s="97">
        <f t="shared" si="145"/>
        <v>0</v>
      </c>
      <c r="F548" s="97">
        <f t="shared" si="145"/>
        <v>0</v>
      </c>
      <c r="G548" s="87"/>
      <c r="H548" s="96"/>
      <c r="I548" s="97">
        <f t="shared" ref="I548:L548" si="146">SUM(I534:I547)</f>
        <v>0</v>
      </c>
      <c r="J548" s="98">
        <f t="shared" si="146"/>
        <v>0</v>
      </c>
      <c r="K548" s="98">
        <f t="shared" si="146"/>
        <v>0</v>
      </c>
      <c r="L548" s="98">
        <f t="shared" si="146"/>
        <v>0</v>
      </c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75" customHeight="1">
      <c r="A549" s="8"/>
      <c r="B549" s="184"/>
      <c r="C549" s="100"/>
      <c r="D549" s="100"/>
      <c r="E549" s="100"/>
      <c r="F549" s="100"/>
      <c r="G549" s="100"/>
      <c r="H549" s="100"/>
      <c r="I549" s="101" t="s">
        <v>496</v>
      </c>
      <c r="J549" s="100"/>
      <c r="K549" s="100"/>
      <c r="L549" s="101" t="s">
        <v>497</v>
      </c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75" customHeight="1">
      <c r="A550" s="8"/>
      <c r="B550" s="184"/>
      <c r="C550" s="100"/>
      <c r="D550" s="100"/>
      <c r="E550" s="100"/>
      <c r="F550" s="100"/>
      <c r="G550" s="100"/>
      <c r="H550" s="100"/>
      <c r="I550" s="104">
        <f>G546*A532</f>
        <v>0</v>
      </c>
      <c r="J550" s="100"/>
      <c r="K550" s="100"/>
      <c r="L550" s="104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75" customHeight="1">
      <c r="A551" s="8"/>
      <c r="B551" s="3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75" customHeight="1">
      <c r="A552" s="8"/>
      <c r="B552" s="3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75" customHeight="1">
      <c r="A553" s="66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6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75" customHeight="1">
      <c r="A554" s="78" t="s">
        <v>478</v>
      </c>
      <c r="B554" s="79" t="s">
        <v>479</v>
      </c>
      <c r="C554" s="75"/>
      <c r="D554" s="76"/>
      <c r="E554" s="80" t="s">
        <v>480</v>
      </c>
      <c r="F554" s="75"/>
      <c r="G554" s="76"/>
      <c r="H554" s="79" t="s">
        <v>481</v>
      </c>
      <c r="I554" s="75"/>
      <c r="J554" s="75"/>
      <c r="K554" s="75"/>
      <c r="L554" s="76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75" customHeight="1">
      <c r="A555" s="177">
        <v>4.0</v>
      </c>
      <c r="B555" s="82" t="s">
        <v>482</v>
      </c>
      <c r="C555" s="82" t="s">
        <v>483</v>
      </c>
      <c r="D555" s="82" t="s">
        <v>484</v>
      </c>
      <c r="E555" s="82" t="s">
        <v>485</v>
      </c>
      <c r="F555" s="82" t="s">
        <v>484</v>
      </c>
      <c r="G555" s="82" t="s">
        <v>524</v>
      </c>
      <c r="H555" s="82" t="s">
        <v>486</v>
      </c>
      <c r="I555" s="82" t="s">
        <v>487</v>
      </c>
      <c r="J555" s="147" t="s">
        <v>488</v>
      </c>
      <c r="K555" s="85" t="s">
        <v>489</v>
      </c>
      <c r="L555" s="85" t="s">
        <v>490</v>
      </c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75" customHeight="1">
      <c r="A556" s="86" t="s">
        <v>491</v>
      </c>
      <c r="B556" s="87"/>
      <c r="C556" s="87"/>
      <c r="D556" s="87"/>
      <c r="E556" s="87"/>
      <c r="F556" s="87"/>
      <c r="G556" s="87"/>
      <c r="H556" s="87"/>
      <c r="I556" s="87"/>
      <c r="J556" s="115"/>
      <c r="K556" s="87"/>
      <c r="L556" s="87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75" customHeight="1">
      <c r="A557" s="2"/>
      <c r="B557" s="89"/>
      <c r="C557" s="89"/>
      <c r="D557" s="18">
        <f t="shared" ref="D557:D570" si="147">C557*B557</f>
        <v>0</v>
      </c>
      <c r="E557" s="18">
        <f>B557*A555</f>
        <v>0</v>
      </c>
      <c r="F557" s="18">
        <f t="shared" ref="F557:F570" si="148">E557*C557</f>
        <v>0</v>
      </c>
      <c r="G557" s="140">
        <v>0.0</v>
      </c>
      <c r="H557" s="18"/>
      <c r="I557" s="89">
        <f t="shared" ref="I557:I570" si="149">H557*E557</f>
        <v>0</v>
      </c>
      <c r="J557" s="116"/>
      <c r="K557" s="3">
        <f t="shared" ref="K557:K570" si="150">J557*I557</f>
        <v>0</v>
      </c>
      <c r="L557" s="3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75" customHeight="1">
      <c r="A558" s="2"/>
      <c r="B558" s="89"/>
      <c r="C558" s="89"/>
      <c r="D558" s="18">
        <f t="shared" si="147"/>
        <v>0</v>
      </c>
      <c r="E558" s="18">
        <f>B558*A555</f>
        <v>0</v>
      </c>
      <c r="F558" s="18">
        <f t="shared" si="148"/>
        <v>0</v>
      </c>
      <c r="G558" s="87"/>
      <c r="H558" s="18"/>
      <c r="I558" s="89">
        <f t="shared" si="149"/>
        <v>0</v>
      </c>
      <c r="J558" s="116"/>
      <c r="K558" s="3">
        <f t="shared" si="150"/>
        <v>0</v>
      </c>
      <c r="L558" s="3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75" customHeight="1">
      <c r="A559" s="2"/>
      <c r="B559" s="18"/>
      <c r="C559" s="18"/>
      <c r="D559" s="18">
        <f t="shared" si="147"/>
        <v>0</v>
      </c>
      <c r="E559" s="18">
        <f>B559*A555</f>
        <v>0</v>
      </c>
      <c r="F559" s="18">
        <f t="shared" si="148"/>
        <v>0</v>
      </c>
      <c r="G559" s="148" t="s">
        <v>527</v>
      </c>
      <c r="H559" s="18"/>
      <c r="I559" s="89">
        <f t="shared" si="149"/>
        <v>0</v>
      </c>
      <c r="J559" s="116"/>
      <c r="K559" s="3">
        <f t="shared" si="150"/>
        <v>0</v>
      </c>
      <c r="L559" s="3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75" customHeight="1">
      <c r="A560" s="2"/>
      <c r="B560" s="18"/>
      <c r="C560" s="18"/>
      <c r="D560" s="18">
        <f t="shared" si="147"/>
        <v>0</v>
      </c>
      <c r="E560" s="18">
        <f>B560*A555</f>
        <v>0</v>
      </c>
      <c r="F560" s="18">
        <f t="shared" si="148"/>
        <v>0</v>
      </c>
      <c r="G560" s="142"/>
      <c r="H560" s="18"/>
      <c r="I560" s="89">
        <f t="shared" si="149"/>
        <v>0</v>
      </c>
      <c r="J560" s="116"/>
      <c r="K560" s="3">
        <f t="shared" si="150"/>
        <v>0</v>
      </c>
      <c r="L560" s="3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75" customHeight="1">
      <c r="A561" s="2"/>
      <c r="B561" s="18"/>
      <c r="C561" s="18"/>
      <c r="D561" s="18">
        <f t="shared" si="147"/>
        <v>0</v>
      </c>
      <c r="E561" s="18">
        <f>B561*A555</f>
        <v>0</v>
      </c>
      <c r="F561" s="18">
        <f t="shared" si="148"/>
        <v>0</v>
      </c>
      <c r="G561" s="142"/>
      <c r="H561" s="18"/>
      <c r="I561" s="89">
        <f t="shared" si="149"/>
        <v>0</v>
      </c>
      <c r="J561" s="116"/>
      <c r="K561" s="3">
        <f t="shared" si="150"/>
        <v>0</v>
      </c>
      <c r="L561" s="3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75" customHeight="1">
      <c r="A562" s="2"/>
      <c r="B562" s="18"/>
      <c r="C562" s="18"/>
      <c r="D562" s="18">
        <f t="shared" si="147"/>
        <v>0</v>
      </c>
      <c r="E562" s="18">
        <f>B562*A555</f>
        <v>0</v>
      </c>
      <c r="F562" s="18">
        <f t="shared" si="148"/>
        <v>0</v>
      </c>
      <c r="G562" s="87"/>
      <c r="H562" s="18"/>
      <c r="I562" s="89">
        <f t="shared" si="149"/>
        <v>0</v>
      </c>
      <c r="J562" s="116"/>
      <c r="K562" s="3">
        <f t="shared" si="150"/>
        <v>0</v>
      </c>
      <c r="L562" s="3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75" customHeight="1">
      <c r="A563" s="2"/>
      <c r="B563" s="18"/>
      <c r="C563" s="18"/>
      <c r="D563" s="18">
        <f t="shared" si="147"/>
        <v>0</v>
      </c>
      <c r="E563" s="18">
        <f>B563*A555</f>
        <v>0</v>
      </c>
      <c r="F563" s="18">
        <f t="shared" si="148"/>
        <v>0</v>
      </c>
      <c r="G563" s="59"/>
      <c r="H563" s="18"/>
      <c r="I563" s="89">
        <f t="shared" si="149"/>
        <v>0</v>
      </c>
      <c r="J563" s="116"/>
      <c r="K563" s="3">
        <f t="shared" si="150"/>
        <v>0</v>
      </c>
      <c r="L563" s="3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75" customHeight="1">
      <c r="A564" s="2"/>
      <c r="B564" s="89"/>
      <c r="C564" s="89"/>
      <c r="D564" s="18">
        <f t="shared" si="147"/>
        <v>0</v>
      </c>
      <c r="E564" s="18">
        <f>B564*A555</f>
        <v>0</v>
      </c>
      <c r="F564" s="18">
        <f t="shared" si="148"/>
        <v>0</v>
      </c>
      <c r="G564" s="148" t="s">
        <v>528</v>
      </c>
      <c r="H564" s="18"/>
      <c r="I564" s="89">
        <f t="shared" si="149"/>
        <v>0</v>
      </c>
      <c r="J564" s="116"/>
      <c r="K564" s="3">
        <f t="shared" si="150"/>
        <v>0</v>
      </c>
      <c r="L564" s="3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75" customHeight="1">
      <c r="A565" s="2"/>
      <c r="B565" s="89"/>
      <c r="C565" s="89"/>
      <c r="D565" s="18">
        <f t="shared" si="147"/>
        <v>0</v>
      </c>
      <c r="E565" s="18">
        <f>B565*A555</f>
        <v>0</v>
      </c>
      <c r="F565" s="18">
        <f t="shared" si="148"/>
        <v>0</v>
      </c>
      <c r="G565" s="142"/>
      <c r="H565" s="18"/>
      <c r="I565" s="89">
        <f t="shared" si="149"/>
        <v>0</v>
      </c>
      <c r="J565" s="116"/>
      <c r="K565" s="3">
        <f t="shared" si="150"/>
        <v>0</v>
      </c>
      <c r="L565" s="3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75" customHeight="1">
      <c r="A566" s="1"/>
      <c r="B566" s="89"/>
      <c r="C566" s="89"/>
      <c r="D566" s="18">
        <f t="shared" si="147"/>
        <v>0</v>
      </c>
      <c r="E566" s="18">
        <f>B566*A555</f>
        <v>0</v>
      </c>
      <c r="F566" s="18">
        <f t="shared" si="148"/>
        <v>0</v>
      </c>
      <c r="G566" s="142"/>
      <c r="H566" s="18"/>
      <c r="I566" s="89">
        <f t="shared" si="149"/>
        <v>0</v>
      </c>
      <c r="J566" s="116"/>
      <c r="K566" s="3">
        <f t="shared" si="150"/>
        <v>0</v>
      </c>
      <c r="L566" s="3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75" customHeight="1">
      <c r="A567" s="1"/>
      <c r="B567" s="89"/>
      <c r="C567" s="89"/>
      <c r="D567" s="18">
        <f t="shared" si="147"/>
        <v>0</v>
      </c>
      <c r="E567" s="18">
        <f>B567*A555</f>
        <v>0</v>
      </c>
      <c r="F567" s="18">
        <f t="shared" si="148"/>
        <v>0</v>
      </c>
      <c r="G567" s="142"/>
      <c r="H567" s="18"/>
      <c r="I567" s="89">
        <f t="shared" si="149"/>
        <v>0</v>
      </c>
      <c r="J567" s="116"/>
      <c r="K567" s="3">
        <f t="shared" si="150"/>
        <v>0</v>
      </c>
      <c r="L567" s="3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75" customHeight="1">
      <c r="A568" s="31"/>
      <c r="B568" s="89"/>
      <c r="C568" s="89"/>
      <c r="D568" s="95">
        <f t="shared" si="147"/>
        <v>0</v>
      </c>
      <c r="E568" s="95">
        <f>B568*A555</f>
        <v>0</v>
      </c>
      <c r="F568" s="18">
        <f t="shared" si="148"/>
        <v>0</v>
      </c>
      <c r="G568" s="87"/>
      <c r="H568" s="18"/>
      <c r="I568" s="89">
        <f t="shared" si="149"/>
        <v>0</v>
      </c>
      <c r="J568" s="118"/>
      <c r="K568" s="3">
        <f t="shared" si="150"/>
        <v>0</v>
      </c>
      <c r="L568" s="3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75" customHeight="1">
      <c r="A569" s="31"/>
      <c r="B569" s="89"/>
      <c r="C569" s="89"/>
      <c r="D569" s="18">
        <f t="shared" si="147"/>
        <v>0</v>
      </c>
      <c r="E569" s="18">
        <f>B569*A555</f>
        <v>0</v>
      </c>
      <c r="F569" s="18">
        <f t="shared" si="148"/>
        <v>0</v>
      </c>
      <c r="G569" s="143">
        <f>F571/A555</f>
        <v>0</v>
      </c>
      <c r="H569" s="18"/>
      <c r="I569" s="89">
        <f t="shared" si="149"/>
        <v>0</v>
      </c>
      <c r="J569" s="3"/>
      <c r="K569" s="3">
        <f t="shared" si="150"/>
        <v>0</v>
      </c>
      <c r="L569" s="3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75" customHeight="1">
      <c r="A570" s="31"/>
      <c r="B570" s="89"/>
      <c r="C570" s="89"/>
      <c r="D570" s="18">
        <f t="shared" si="147"/>
        <v>0</v>
      </c>
      <c r="E570" s="18">
        <f>B570*A555</f>
        <v>0</v>
      </c>
      <c r="F570" s="18">
        <f t="shared" si="148"/>
        <v>0</v>
      </c>
      <c r="G570" s="142"/>
      <c r="H570" s="18"/>
      <c r="I570" s="89">
        <f t="shared" si="149"/>
        <v>0</v>
      </c>
      <c r="J570" s="3"/>
      <c r="K570" s="3">
        <f t="shared" si="150"/>
        <v>0</v>
      </c>
      <c r="L570" s="3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75" customHeight="1">
      <c r="A571" s="4" t="s">
        <v>495</v>
      </c>
      <c r="B571" s="97">
        <f>SUM(B557:B570)</f>
        <v>0</v>
      </c>
      <c r="C571" s="96"/>
      <c r="D571" s="97">
        <f t="shared" ref="D571:F571" si="151">SUM(D557:D570)</f>
        <v>0</v>
      </c>
      <c r="E571" s="97">
        <f t="shared" si="151"/>
        <v>0</v>
      </c>
      <c r="F571" s="97">
        <f t="shared" si="151"/>
        <v>0</v>
      </c>
      <c r="G571" s="87"/>
      <c r="H571" s="96"/>
      <c r="I571" s="97">
        <f t="shared" ref="I571:L571" si="152">SUM(I557:I570)</f>
        <v>0</v>
      </c>
      <c r="J571" s="98">
        <f t="shared" si="152"/>
        <v>0</v>
      </c>
      <c r="K571" s="98">
        <f t="shared" si="152"/>
        <v>0</v>
      </c>
      <c r="L571" s="98">
        <f t="shared" si="152"/>
        <v>0</v>
      </c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75" customHeight="1">
      <c r="A572" s="8"/>
      <c r="B572" s="184"/>
      <c r="C572" s="100"/>
      <c r="D572" s="100"/>
      <c r="E572" s="100"/>
      <c r="F572" s="100"/>
      <c r="G572" s="100"/>
      <c r="H572" s="100"/>
      <c r="I572" s="101" t="s">
        <v>496</v>
      </c>
      <c r="J572" s="100"/>
      <c r="K572" s="100"/>
      <c r="L572" s="101" t="s">
        <v>497</v>
      </c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75" customHeight="1">
      <c r="A573" s="8"/>
      <c r="B573" s="184"/>
      <c r="C573" s="100"/>
      <c r="D573" s="100"/>
      <c r="E573" s="100"/>
      <c r="F573" s="100"/>
      <c r="G573" s="100"/>
      <c r="H573" s="100"/>
      <c r="I573" s="104">
        <f>G569*A555</f>
        <v>0</v>
      </c>
      <c r="J573" s="100"/>
      <c r="K573" s="100"/>
      <c r="L573" s="104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75" customHeight="1">
      <c r="A574" s="8"/>
      <c r="B574" s="3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75" customHeight="1">
      <c r="A575" s="8"/>
      <c r="B575" s="3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75" customHeight="1">
      <c r="A576" s="66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6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75" customHeight="1">
      <c r="A577" s="78" t="s">
        <v>478</v>
      </c>
      <c r="B577" s="79" t="s">
        <v>479</v>
      </c>
      <c r="C577" s="75"/>
      <c r="D577" s="76"/>
      <c r="E577" s="80" t="s">
        <v>480</v>
      </c>
      <c r="F577" s="75"/>
      <c r="G577" s="76"/>
      <c r="H577" s="79" t="s">
        <v>481</v>
      </c>
      <c r="I577" s="75"/>
      <c r="J577" s="75"/>
      <c r="K577" s="75"/>
      <c r="L577" s="76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75" customHeight="1">
      <c r="A578" s="177">
        <v>4.0</v>
      </c>
      <c r="B578" s="82" t="s">
        <v>482</v>
      </c>
      <c r="C578" s="82" t="s">
        <v>483</v>
      </c>
      <c r="D578" s="82" t="s">
        <v>484</v>
      </c>
      <c r="E578" s="82" t="s">
        <v>485</v>
      </c>
      <c r="F578" s="82" t="s">
        <v>484</v>
      </c>
      <c r="G578" s="82" t="s">
        <v>524</v>
      </c>
      <c r="H578" s="82" t="s">
        <v>486</v>
      </c>
      <c r="I578" s="82" t="s">
        <v>487</v>
      </c>
      <c r="J578" s="147" t="s">
        <v>488</v>
      </c>
      <c r="K578" s="85" t="s">
        <v>489</v>
      </c>
      <c r="L578" s="85" t="s">
        <v>490</v>
      </c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75" customHeight="1">
      <c r="A579" s="86" t="s">
        <v>491</v>
      </c>
      <c r="B579" s="87"/>
      <c r="C579" s="87"/>
      <c r="D579" s="87"/>
      <c r="E579" s="87"/>
      <c r="F579" s="87"/>
      <c r="G579" s="87"/>
      <c r="H579" s="87"/>
      <c r="I579" s="87"/>
      <c r="J579" s="115"/>
      <c r="K579" s="87"/>
      <c r="L579" s="87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75" customHeight="1">
      <c r="A580" s="2"/>
      <c r="B580" s="89"/>
      <c r="C580" s="89"/>
      <c r="D580" s="18">
        <f t="shared" ref="D580:D593" si="153">C580*B580</f>
        <v>0</v>
      </c>
      <c r="E580" s="18">
        <f>B580*A578</f>
        <v>0</v>
      </c>
      <c r="F580" s="18">
        <f t="shared" ref="F580:F593" si="154">E580*C580</f>
        <v>0</v>
      </c>
      <c r="G580" s="140">
        <v>0.0</v>
      </c>
      <c r="H580" s="18"/>
      <c r="I580" s="89">
        <f t="shared" ref="I580:I593" si="155">H580*E580</f>
        <v>0</v>
      </c>
      <c r="J580" s="116"/>
      <c r="K580" s="3">
        <f t="shared" ref="K580:K593" si="156">J580*I580</f>
        <v>0</v>
      </c>
      <c r="L580" s="3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75" customHeight="1">
      <c r="A581" s="2"/>
      <c r="B581" s="89"/>
      <c r="C581" s="89"/>
      <c r="D581" s="18">
        <f t="shared" si="153"/>
        <v>0</v>
      </c>
      <c r="E581" s="18">
        <f>B581*A578</f>
        <v>0</v>
      </c>
      <c r="F581" s="18">
        <f t="shared" si="154"/>
        <v>0</v>
      </c>
      <c r="G581" s="87"/>
      <c r="H581" s="18"/>
      <c r="I581" s="89">
        <f t="shared" si="155"/>
        <v>0</v>
      </c>
      <c r="J581" s="116"/>
      <c r="K581" s="3">
        <f t="shared" si="156"/>
        <v>0</v>
      </c>
      <c r="L581" s="3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75" customHeight="1">
      <c r="A582" s="2"/>
      <c r="B582" s="18"/>
      <c r="C582" s="18"/>
      <c r="D582" s="18">
        <f t="shared" si="153"/>
        <v>0</v>
      </c>
      <c r="E582" s="18">
        <f>B582*A578</f>
        <v>0</v>
      </c>
      <c r="F582" s="18">
        <f t="shared" si="154"/>
        <v>0</v>
      </c>
      <c r="G582" s="148" t="s">
        <v>527</v>
      </c>
      <c r="H582" s="18"/>
      <c r="I582" s="89">
        <f t="shared" si="155"/>
        <v>0</v>
      </c>
      <c r="J582" s="116"/>
      <c r="K582" s="3">
        <f t="shared" si="156"/>
        <v>0</v>
      </c>
      <c r="L582" s="3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75" customHeight="1">
      <c r="A583" s="2"/>
      <c r="B583" s="18"/>
      <c r="C583" s="18"/>
      <c r="D583" s="18">
        <f t="shared" si="153"/>
        <v>0</v>
      </c>
      <c r="E583" s="18">
        <f>B583*A578</f>
        <v>0</v>
      </c>
      <c r="F583" s="18">
        <f t="shared" si="154"/>
        <v>0</v>
      </c>
      <c r="G583" s="142"/>
      <c r="H583" s="18"/>
      <c r="I583" s="89">
        <f t="shared" si="155"/>
        <v>0</v>
      </c>
      <c r="J583" s="116"/>
      <c r="K583" s="3">
        <f t="shared" si="156"/>
        <v>0</v>
      </c>
      <c r="L583" s="3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75" customHeight="1">
      <c r="A584" s="2"/>
      <c r="B584" s="18"/>
      <c r="C584" s="18"/>
      <c r="D584" s="18">
        <f t="shared" si="153"/>
        <v>0</v>
      </c>
      <c r="E584" s="18">
        <f>B584*A578</f>
        <v>0</v>
      </c>
      <c r="F584" s="18">
        <f t="shared" si="154"/>
        <v>0</v>
      </c>
      <c r="G584" s="142"/>
      <c r="H584" s="18"/>
      <c r="I584" s="89">
        <f t="shared" si="155"/>
        <v>0</v>
      </c>
      <c r="J584" s="116"/>
      <c r="K584" s="3">
        <f t="shared" si="156"/>
        <v>0</v>
      </c>
      <c r="L584" s="3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75" customHeight="1">
      <c r="A585" s="2"/>
      <c r="B585" s="18"/>
      <c r="C585" s="18"/>
      <c r="D585" s="18">
        <f t="shared" si="153"/>
        <v>0</v>
      </c>
      <c r="E585" s="18">
        <f>B585*A578</f>
        <v>0</v>
      </c>
      <c r="F585" s="18">
        <f t="shared" si="154"/>
        <v>0</v>
      </c>
      <c r="G585" s="87"/>
      <c r="H585" s="18"/>
      <c r="I585" s="89">
        <f t="shared" si="155"/>
        <v>0</v>
      </c>
      <c r="J585" s="116"/>
      <c r="K585" s="3">
        <f t="shared" si="156"/>
        <v>0</v>
      </c>
      <c r="L585" s="3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75" customHeight="1">
      <c r="A586" s="2"/>
      <c r="B586" s="18"/>
      <c r="C586" s="18"/>
      <c r="D586" s="18">
        <f t="shared" si="153"/>
        <v>0</v>
      </c>
      <c r="E586" s="18">
        <f>B586*A578</f>
        <v>0</v>
      </c>
      <c r="F586" s="18">
        <f t="shared" si="154"/>
        <v>0</v>
      </c>
      <c r="G586" s="59"/>
      <c r="H586" s="18"/>
      <c r="I586" s="89">
        <f t="shared" si="155"/>
        <v>0</v>
      </c>
      <c r="J586" s="116"/>
      <c r="K586" s="3">
        <f t="shared" si="156"/>
        <v>0</v>
      </c>
      <c r="L586" s="3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75" customHeight="1">
      <c r="A587" s="2"/>
      <c r="B587" s="89"/>
      <c r="C587" s="89"/>
      <c r="D587" s="18">
        <f t="shared" si="153"/>
        <v>0</v>
      </c>
      <c r="E587" s="18">
        <f>B587*A578</f>
        <v>0</v>
      </c>
      <c r="F587" s="18">
        <f t="shared" si="154"/>
        <v>0</v>
      </c>
      <c r="G587" s="148" t="s">
        <v>528</v>
      </c>
      <c r="H587" s="18"/>
      <c r="I587" s="89">
        <f t="shared" si="155"/>
        <v>0</v>
      </c>
      <c r="J587" s="116"/>
      <c r="K587" s="3">
        <f t="shared" si="156"/>
        <v>0</v>
      </c>
      <c r="L587" s="3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75" customHeight="1">
      <c r="A588" s="2"/>
      <c r="B588" s="89"/>
      <c r="C588" s="89"/>
      <c r="D588" s="18">
        <f t="shared" si="153"/>
        <v>0</v>
      </c>
      <c r="E588" s="18">
        <f>B588*A578</f>
        <v>0</v>
      </c>
      <c r="F588" s="18">
        <f t="shared" si="154"/>
        <v>0</v>
      </c>
      <c r="G588" s="142"/>
      <c r="H588" s="18"/>
      <c r="I588" s="89">
        <f t="shared" si="155"/>
        <v>0</v>
      </c>
      <c r="J588" s="116"/>
      <c r="K588" s="3">
        <f t="shared" si="156"/>
        <v>0</v>
      </c>
      <c r="L588" s="3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75" customHeight="1">
      <c r="A589" s="1"/>
      <c r="B589" s="89"/>
      <c r="C589" s="89"/>
      <c r="D589" s="18">
        <f t="shared" si="153"/>
        <v>0</v>
      </c>
      <c r="E589" s="18">
        <f>B589*A578</f>
        <v>0</v>
      </c>
      <c r="F589" s="18">
        <f t="shared" si="154"/>
        <v>0</v>
      </c>
      <c r="G589" s="142"/>
      <c r="H589" s="18"/>
      <c r="I589" s="89">
        <f t="shared" si="155"/>
        <v>0</v>
      </c>
      <c r="J589" s="116"/>
      <c r="K589" s="3">
        <f t="shared" si="156"/>
        <v>0</v>
      </c>
      <c r="L589" s="3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75" customHeight="1">
      <c r="A590" s="1"/>
      <c r="B590" s="89"/>
      <c r="C590" s="89"/>
      <c r="D590" s="18">
        <f t="shared" si="153"/>
        <v>0</v>
      </c>
      <c r="E590" s="18">
        <f>B590*A578</f>
        <v>0</v>
      </c>
      <c r="F590" s="18">
        <f t="shared" si="154"/>
        <v>0</v>
      </c>
      <c r="G590" s="142"/>
      <c r="H590" s="18"/>
      <c r="I590" s="89">
        <f t="shared" si="155"/>
        <v>0</v>
      </c>
      <c r="J590" s="116"/>
      <c r="K590" s="3">
        <f t="shared" si="156"/>
        <v>0</v>
      </c>
      <c r="L590" s="3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75" customHeight="1">
      <c r="A591" s="31"/>
      <c r="B591" s="89"/>
      <c r="C591" s="89"/>
      <c r="D591" s="95">
        <f t="shared" si="153"/>
        <v>0</v>
      </c>
      <c r="E591" s="95">
        <f>B591*A578</f>
        <v>0</v>
      </c>
      <c r="F591" s="18">
        <f t="shared" si="154"/>
        <v>0</v>
      </c>
      <c r="G591" s="87"/>
      <c r="H591" s="18"/>
      <c r="I591" s="89">
        <f t="shared" si="155"/>
        <v>0</v>
      </c>
      <c r="J591" s="118"/>
      <c r="K591" s="3">
        <f t="shared" si="156"/>
        <v>0</v>
      </c>
      <c r="L591" s="3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75" customHeight="1">
      <c r="A592" s="31"/>
      <c r="B592" s="89"/>
      <c r="C592" s="89"/>
      <c r="D592" s="18">
        <f t="shared" si="153"/>
        <v>0</v>
      </c>
      <c r="E592" s="18">
        <f>B592*A578</f>
        <v>0</v>
      </c>
      <c r="F592" s="18">
        <f t="shared" si="154"/>
        <v>0</v>
      </c>
      <c r="G592" s="143">
        <f>F594/A578</f>
        <v>0</v>
      </c>
      <c r="H592" s="18"/>
      <c r="I592" s="89">
        <f t="shared" si="155"/>
        <v>0</v>
      </c>
      <c r="J592" s="3"/>
      <c r="K592" s="3">
        <f t="shared" si="156"/>
        <v>0</v>
      </c>
      <c r="L592" s="3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75" customHeight="1">
      <c r="A593" s="31"/>
      <c r="B593" s="89"/>
      <c r="C593" s="89"/>
      <c r="D593" s="18">
        <f t="shared" si="153"/>
        <v>0</v>
      </c>
      <c r="E593" s="18">
        <f>B593*A578</f>
        <v>0</v>
      </c>
      <c r="F593" s="18">
        <f t="shared" si="154"/>
        <v>0</v>
      </c>
      <c r="G593" s="142"/>
      <c r="H593" s="18"/>
      <c r="I593" s="89">
        <f t="shared" si="155"/>
        <v>0</v>
      </c>
      <c r="J593" s="3"/>
      <c r="K593" s="3">
        <f t="shared" si="156"/>
        <v>0</v>
      </c>
      <c r="L593" s="3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75" customHeight="1">
      <c r="A594" s="4" t="s">
        <v>495</v>
      </c>
      <c r="B594" s="97">
        <f>SUM(B580:B593)</f>
        <v>0</v>
      </c>
      <c r="C594" s="96"/>
      <c r="D594" s="97">
        <f t="shared" ref="D594:F594" si="157">SUM(D580:D593)</f>
        <v>0</v>
      </c>
      <c r="E594" s="97">
        <f t="shared" si="157"/>
        <v>0</v>
      </c>
      <c r="F594" s="97">
        <f t="shared" si="157"/>
        <v>0</v>
      </c>
      <c r="G594" s="87"/>
      <c r="H594" s="96"/>
      <c r="I594" s="97">
        <f t="shared" ref="I594:L594" si="158">SUM(I580:I593)</f>
        <v>0</v>
      </c>
      <c r="J594" s="98">
        <f t="shared" si="158"/>
        <v>0</v>
      </c>
      <c r="K594" s="98">
        <f t="shared" si="158"/>
        <v>0</v>
      </c>
      <c r="L594" s="98">
        <f t="shared" si="158"/>
        <v>0</v>
      </c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75" customHeight="1">
      <c r="A595" s="8"/>
      <c r="B595" s="184"/>
      <c r="C595" s="100"/>
      <c r="D595" s="100"/>
      <c r="E595" s="100"/>
      <c r="F595" s="100"/>
      <c r="G595" s="100"/>
      <c r="H595" s="100"/>
      <c r="I595" s="101" t="s">
        <v>496</v>
      </c>
      <c r="J595" s="100"/>
      <c r="K595" s="100"/>
      <c r="L595" s="101" t="s">
        <v>497</v>
      </c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75" customHeight="1">
      <c r="A596" s="8"/>
      <c r="B596" s="184"/>
      <c r="C596" s="100"/>
      <c r="D596" s="100"/>
      <c r="E596" s="100"/>
      <c r="F596" s="100"/>
      <c r="G596" s="100"/>
      <c r="H596" s="100"/>
      <c r="I596" s="104">
        <f>G592*A578</f>
        <v>0</v>
      </c>
      <c r="J596" s="100"/>
      <c r="K596" s="100"/>
      <c r="L596" s="104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75" customHeight="1">
      <c r="A597" s="8"/>
      <c r="B597" s="3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75" customHeight="1">
      <c r="A598" s="8"/>
      <c r="B598" s="3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75" customHeight="1">
      <c r="A599" s="66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6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75" customHeight="1">
      <c r="A600" s="78" t="s">
        <v>478</v>
      </c>
      <c r="B600" s="79" t="s">
        <v>479</v>
      </c>
      <c r="C600" s="75"/>
      <c r="D600" s="76"/>
      <c r="E600" s="80" t="s">
        <v>480</v>
      </c>
      <c r="F600" s="75"/>
      <c r="G600" s="76"/>
      <c r="H600" s="79" t="s">
        <v>481</v>
      </c>
      <c r="I600" s="75"/>
      <c r="J600" s="75"/>
      <c r="K600" s="75"/>
      <c r="L600" s="76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75" customHeight="1">
      <c r="A601" s="177">
        <v>4.0</v>
      </c>
      <c r="B601" s="82" t="s">
        <v>482</v>
      </c>
      <c r="C601" s="82" t="s">
        <v>483</v>
      </c>
      <c r="D601" s="82" t="s">
        <v>484</v>
      </c>
      <c r="E601" s="82" t="s">
        <v>485</v>
      </c>
      <c r="F601" s="82" t="s">
        <v>484</v>
      </c>
      <c r="G601" s="82" t="s">
        <v>524</v>
      </c>
      <c r="H601" s="82" t="s">
        <v>486</v>
      </c>
      <c r="I601" s="82" t="s">
        <v>487</v>
      </c>
      <c r="J601" s="147" t="s">
        <v>488</v>
      </c>
      <c r="K601" s="85" t="s">
        <v>489</v>
      </c>
      <c r="L601" s="85" t="s">
        <v>490</v>
      </c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75" customHeight="1">
      <c r="A602" s="86" t="s">
        <v>491</v>
      </c>
      <c r="B602" s="87"/>
      <c r="C602" s="87"/>
      <c r="D602" s="87"/>
      <c r="E602" s="87"/>
      <c r="F602" s="87"/>
      <c r="G602" s="87"/>
      <c r="H602" s="87"/>
      <c r="I602" s="87"/>
      <c r="J602" s="115"/>
      <c r="K602" s="87"/>
      <c r="L602" s="87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75" customHeight="1">
      <c r="A603" s="2"/>
      <c r="B603" s="89"/>
      <c r="C603" s="89"/>
      <c r="D603" s="18">
        <f t="shared" ref="D603:D616" si="159">C603*B603</f>
        <v>0</v>
      </c>
      <c r="E603" s="18">
        <f>B603*A601</f>
        <v>0</v>
      </c>
      <c r="F603" s="18">
        <f t="shared" ref="F603:F616" si="160">E603*C603</f>
        <v>0</v>
      </c>
      <c r="G603" s="140">
        <v>0.0</v>
      </c>
      <c r="H603" s="18"/>
      <c r="I603" s="89">
        <f t="shared" ref="I603:I616" si="161">H603*E603</f>
        <v>0</v>
      </c>
      <c r="J603" s="116"/>
      <c r="K603" s="3">
        <f t="shared" ref="K603:K616" si="162">J603*I603</f>
        <v>0</v>
      </c>
      <c r="L603" s="3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75" customHeight="1">
      <c r="A604" s="2"/>
      <c r="B604" s="89"/>
      <c r="C604" s="89"/>
      <c r="D604" s="18">
        <f t="shared" si="159"/>
        <v>0</v>
      </c>
      <c r="E604" s="18">
        <f>B604*A601</f>
        <v>0</v>
      </c>
      <c r="F604" s="18">
        <f t="shared" si="160"/>
        <v>0</v>
      </c>
      <c r="G604" s="87"/>
      <c r="H604" s="18"/>
      <c r="I604" s="89">
        <f t="shared" si="161"/>
        <v>0</v>
      </c>
      <c r="J604" s="116"/>
      <c r="K604" s="3">
        <f t="shared" si="162"/>
        <v>0</v>
      </c>
      <c r="L604" s="3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75" customHeight="1">
      <c r="A605" s="2"/>
      <c r="B605" s="18"/>
      <c r="C605" s="18"/>
      <c r="D605" s="18">
        <f t="shared" si="159"/>
        <v>0</v>
      </c>
      <c r="E605" s="18">
        <f>B605*A601</f>
        <v>0</v>
      </c>
      <c r="F605" s="18">
        <f t="shared" si="160"/>
        <v>0</v>
      </c>
      <c r="G605" s="148" t="s">
        <v>527</v>
      </c>
      <c r="H605" s="18"/>
      <c r="I605" s="89">
        <f t="shared" si="161"/>
        <v>0</v>
      </c>
      <c r="J605" s="116"/>
      <c r="K605" s="3">
        <f t="shared" si="162"/>
        <v>0</v>
      </c>
      <c r="L605" s="3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75" customHeight="1">
      <c r="A606" s="2"/>
      <c r="B606" s="18"/>
      <c r="C606" s="18"/>
      <c r="D606" s="18">
        <f t="shared" si="159"/>
        <v>0</v>
      </c>
      <c r="E606" s="18">
        <f>B606*A601</f>
        <v>0</v>
      </c>
      <c r="F606" s="18">
        <f t="shared" si="160"/>
        <v>0</v>
      </c>
      <c r="G606" s="142"/>
      <c r="H606" s="18"/>
      <c r="I606" s="89">
        <f t="shared" si="161"/>
        <v>0</v>
      </c>
      <c r="J606" s="116"/>
      <c r="K606" s="3">
        <f t="shared" si="162"/>
        <v>0</v>
      </c>
      <c r="L606" s="3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75" customHeight="1">
      <c r="A607" s="2"/>
      <c r="B607" s="18"/>
      <c r="C607" s="18"/>
      <c r="D607" s="18">
        <f t="shared" si="159"/>
        <v>0</v>
      </c>
      <c r="E607" s="18">
        <f>B607*A601</f>
        <v>0</v>
      </c>
      <c r="F607" s="18">
        <f t="shared" si="160"/>
        <v>0</v>
      </c>
      <c r="G607" s="142"/>
      <c r="H607" s="18"/>
      <c r="I607" s="89">
        <f t="shared" si="161"/>
        <v>0</v>
      </c>
      <c r="J607" s="116"/>
      <c r="K607" s="3">
        <f t="shared" si="162"/>
        <v>0</v>
      </c>
      <c r="L607" s="3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75" customHeight="1">
      <c r="A608" s="2"/>
      <c r="B608" s="18"/>
      <c r="C608" s="18"/>
      <c r="D608" s="18">
        <f t="shared" si="159"/>
        <v>0</v>
      </c>
      <c r="E608" s="18">
        <f>B608*A601</f>
        <v>0</v>
      </c>
      <c r="F608" s="18">
        <f t="shared" si="160"/>
        <v>0</v>
      </c>
      <c r="G608" s="87"/>
      <c r="H608" s="18"/>
      <c r="I608" s="89">
        <f t="shared" si="161"/>
        <v>0</v>
      </c>
      <c r="J608" s="116"/>
      <c r="K608" s="3">
        <f t="shared" si="162"/>
        <v>0</v>
      </c>
      <c r="L608" s="3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75" customHeight="1">
      <c r="A609" s="2"/>
      <c r="B609" s="18"/>
      <c r="C609" s="18"/>
      <c r="D609" s="18">
        <f t="shared" si="159"/>
        <v>0</v>
      </c>
      <c r="E609" s="18">
        <f>B609*A601</f>
        <v>0</v>
      </c>
      <c r="F609" s="18">
        <f t="shared" si="160"/>
        <v>0</v>
      </c>
      <c r="G609" s="59"/>
      <c r="H609" s="18"/>
      <c r="I609" s="89">
        <f t="shared" si="161"/>
        <v>0</v>
      </c>
      <c r="J609" s="116"/>
      <c r="K609" s="3">
        <f t="shared" si="162"/>
        <v>0</v>
      </c>
      <c r="L609" s="3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75" customHeight="1">
      <c r="A610" s="2"/>
      <c r="B610" s="89"/>
      <c r="C610" s="89"/>
      <c r="D610" s="18">
        <f t="shared" si="159"/>
        <v>0</v>
      </c>
      <c r="E610" s="18">
        <f>B610*A601</f>
        <v>0</v>
      </c>
      <c r="F610" s="18">
        <f t="shared" si="160"/>
        <v>0</v>
      </c>
      <c r="G610" s="148" t="s">
        <v>528</v>
      </c>
      <c r="H610" s="18"/>
      <c r="I610" s="89">
        <f t="shared" si="161"/>
        <v>0</v>
      </c>
      <c r="J610" s="116"/>
      <c r="K610" s="3">
        <f t="shared" si="162"/>
        <v>0</v>
      </c>
      <c r="L610" s="3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75" customHeight="1">
      <c r="A611" s="2"/>
      <c r="B611" s="89"/>
      <c r="C611" s="89"/>
      <c r="D611" s="18">
        <f t="shared" si="159"/>
        <v>0</v>
      </c>
      <c r="E611" s="18">
        <f>B611*A601</f>
        <v>0</v>
      </c>
      <c r="F611" s="18">
        <f t="shared" si="160"/>
        <v>0</v>
      </c>
      <c r="G611" s="142"/>
      <c r="H611" s="18"/>
      <c r="I611" s="89">
        <f t="shared" si="161"/>
        <v>0</v>
      </c>
      <c r="J611" s="116"/>
      <c r="K611" s="3">
        <f t="shared" si="162"/>
        <v>0</v>
      </c>
      <c r="L611" s="3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75" customHeight="1">
      <c r="A612" s="1"/>
      <c r="B612" s="89"/>
      <c r="C612" s="89"/>
      <c r="D612" s="18">
        <f t="shared" si="159"/>
        <v>0</v>
      </c>
      <c r="E612" s="18">
        <f>B612*A601</f>
        <v>0</v>
      </c>
      <c r="F612" s="18">
        <f t="shared" si="160"/>
        <v>0</v>
      </c>
      <c r="G612" s="142"/>
      <c r="H612" s="18"/>
      <c r="I612" s="89">
        <f t="shared" si="161"/>
        <v>0</v>
      </c>
      <c r="J612" s="116"/>
      <c r="K612" s="3">
        <f t="shared" si="162"/>
        <v>0</v>
      </c>
      <c r="L612" s="3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75" customHeight="1">
      <c r="A613" s="1"/>
      <c r="B613" s="89"/>
      <c r="C613" s="89"/>
      <c r="D613" s="18">
        <f t="shared" si="159"/>
        <v>0</v>
      </c>
      <c r="E613" s="18">
        <f>B613*A601</f>
        <v>0</v>
      </c>
      <c r="F613" s="18">
        <f t="shared" si="160"/>
        <v>0</v>
      </c>
      <c r="G613" s="142"/>
      <c r="H613" s="18"/>
      <c r="I613" s="89">
        <f t="shared" si="161"/>
        <v>0</v>
      </c>
      <c r="J613" s="116"/>
      <c r="K613" s="3">
        <f t="shared" si="162"/>
        <v>0</v>
      </c>
      <c r="L613" s="3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75" customHeight="1">
      <c r="A614" s="31"/>
      <c r="B614" s="89"/>
      <c r="C614" s="89"/>
      <c r="D614" s="95">
        <f t="shared" si="159"/>
        <v>0</v>
      </c>
      <c r="E614" s="95">
        <f>B614*A601</f>
        <v>0</v>
      </c>
      <c r="F614" s="18">
        <f t="shared" si="160"/>
        <v>0</v>
      </c>
      <c r="G614" s="87"/>
      <c r="H614" s="18"/>
      <c r="I614" s="89">
        <f t="shared" si="161"/>
        <v>0</v>
      </c>
      <c r="J614" s="118"/>
      <c r="K614" s="3">
        <f t="shared" si="162"/>
        <v>0</v>
      </c>
      <c r="L614" s="3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75" customHeight="1">
      <c r="A615" s="31"/>
      <c r="B615" s="89"/>
      <c r="C615" s="89"/>
      <c r="D615" s="18">
        <f t="shared" si="159"/>
        <v>0</v>
      </c>
      <c r="E615" s="18">
        <f>B615*A601</f>
        <v>0</v>
      </c>
      <c r="F615" s="18">
        <f t="shared" si="160"/>
        <v>0</v>
      </c>
      <c r="G615" s="143">
        <f>F617/A601</f>
        <v>0</v>
      </c>
      <c r="H615" s="18"/>
      <c r="I615" s="89">
        <f t="shared" si="161"/>
        <v>0</v>
      </c>
      <c r="J615" s="3"/>
      <c r="K615" s="3">
        <f t="shared" si="162"/>
        <v>0</v>
      </c>
      <c r="L615" s="3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75" customHeight="1">
      <c r="A616" s="31"/>
      <c r="B616" s="89"/>
      <c r="C616" s="89"/>
      <c r="D616" s="18">
        <f t="shared" si="159"/>
        <v>0</v>
      </c>
      <c r="E616" s="18">
        <f>B616*A601</f>
        <v>0</v>
      </c>
      <c r="F616" s="18">
        <f t="shared" si="160"/>
        <v>0</v>
      </c>
      <c r="G616" s="142"/>
      <c r="H616" s="18"/>
      <c r="I616" s="89">
        <f t="shared" si="161"/>
        <v>0</v>
      </c>
      <c r="J616" s="3"/>
      <c r="K616" s="3">
        <f t="shared" si="162"/>
        <v>0</v>
      </c>
      <c r="L616" s="3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75" customHeight="1">
      <c r="A617" s="4" t="s">
        <v>495</v>
      </c>
      <c r="B617" s="97">
        <f>SUM(B603:B616)</f>
        <v>0</v>
      </c>
      <c r="C617" s="96"/>
      <c r="D617" s="97">
        <f t="shared" ref="D617:F617" si="163">SUM(D603:D616)</f>
        <v>0</v>
      </c>
      <c r="E617" s="97">
        <f t="shared" si="163"/>
        <v>0</v>
      </c>
      <c r="F617" s="97">
        <f t="shared" si="163"/>
        <v>0</v>
      </c>
      <c r="G617" s="87"/>
      <c r="H617" s="96"/>
      <c r="I617" s="97">
        <f t="shared" ref="I617:L617" si="164">SUM(I603:I616)</f>
        <v>0</v>
      </c>
      <c r="J617" s="98">
        <f t="shared" si="164"/>
        <v>0</v>
      </c>
      <c r="K617" s="98">
        <f t="shared" si="164"/>
        <v>0</v>
      </c>
      <c r="L617" s="98">
        <f t="shared" si="164"/>
        <v>0</v>
      </c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75" customHeight="1">
      <c r="A618" s="8"/>
      <c r="B618" s="184"/>
      <c r="C618" s="100"/>
      <c r="D618" s="100"/>
      <c r="E618" s="100"/>
      <c r="F618" s="100"/>
      <c r="G618" s="100"/>
      <c r="H618" s="100"/>
      <c r="I618" s="101" t="s">
        <v>496</v>
      </c>
      <c r="J618" s="100"/>
      <c r="K618" s="100"/>
      <c r="L618" s="101" t="s">
        <v>497</v>
      </c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75" customHeight="1">
      <c r="A619" s="8"/>
      <c r="B619" s="184"/>
      <c r="C619" s="100"/>
      <c r="D619" s="100"/>
      <c r="E619" s="100"/>
      <c r="F619" s="100"/>
      <c r="G619" s="100"/>
      <c r="H619" s="100"/>
      <c r="I619" s="104">
        <f>G615*A601</f>
        <v>0</v>
      </c>
      <c r="J619" s="100"/>
      <c r="K619" s="100"/>
      <c r="L619" s="104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75" customHeight="1">
      <c r="A620" s="8"/>
      <c r="B620" s="3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75" customHeight="1">
      <c r="A621" s="8"/>
      <c r="B621" s="3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75" customHeight="1">
      <c r="A622" s="66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6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75" customHeight="1">
      <c r="A623" s="78" t="s">
        <v>478</v>
      </c>
      <c r="B623" s="79" t="s">
        <v>479</v>
      </c>
      <c r="C623" s="75"/>
      <c r="D623" s="76"/>
      <c r="E623" s="80" t="s">
        <v>480</v>
      </c>
      <c r="F623" s="75"/>
      <c r="G623" s="76"/>
      <c r="H623" s="79" t="s">
        <v>481</v>
      </c>
      <c r="I623" s="75"/>
      <c r="J623" s="75"/>
      <c r="K623" s="75"/>
      <c r="L623" s="76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75" customHeight="1">
      <c r="A624" s="177">
        <v>4.0</v>
      </c>
      <c r="B624" s="82" t="s">
        <v>482</v>
      </c>
      <c r="C624" s="82" t="s">
        <v>483</v>
      </c>
      <c r="D624" s="82" t="s">
        <v>484</v>
      </c>
      <c r="E624" s="82" t="s">
        <v>485</v>
      </c>
      <c r="F624" s="82" t="s">
        <v>484</v>
      </c>
      <c r="G624" s="82" t="s">
        <v>524</v>
      </c>
      <c r="H624" s="82" t="s">
        <v>486</v>
      </c>
      <c r="I624" s="82" t="s">
        <v>487</v>
      </c>
      <c r="J624" s="147" t="s">
        <v>488</v>
      </c>
      <c r="K624" s="85" t="s">
        <v>489</v>
      </c>
      <c r="L624" s="85" t="s">
        <v>490</v>
      </c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75" customHeight="1">
      <c r="A625" s="86" t="s">
        <v>491</v>
      </c>
      <c r="B625" s="87"/>
      <c r="C625" s="87"/>
      <c r="D625" s="87"/>
      <c r="E625" s="87"/>
      <c r="F625" s="87"/>
      <c r="G625" s="87"/>
      <c r="H625" s="87"/>
      <c r="I625" s="87"/>
      <c r="J625" s="115"/>
      <c r="K625" s="87"/>
      <c r="L625" s="87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75" customHeight="1">
      <c r="A626" s="2"/>
      <c r="B626" s="89"/>
      <c r="C626" s="89"/>
      <c r="D626" s="18">
        <f t="shared" ref="D626:D639" si="165">C626*B626</f>
        <v>0</v>
      </c>
      <c r="E626" s="18">
        <f>B626*A624</f>
        <v>0</v>
      </c>
      <c r="F626" s="18">
        <f t="shared" ref="F626:F639" si="166">E626*C626</f>
        <v>0</v>
      </c>
      <c r="G626" s="140">
        <v>0.0</v>
      </c>
      <c r="H626" s="18"/>
      <c r="I626" s="89">
        <f t="shared" ref="I626:I639" si="167">H626*E626</f>
        <v>0</v>
      </c>
      <c r="J626" s="116"/>
      <c r="K626" s="3">
        <f t="shared" ref="K626:K639" si="168">J626*I626</f>
        <v>0</v>
      </c>
      <c r="L626" s="3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75" customHeight="1">
      <c r="A627" s="2"/>
      <c r="B627" s="89"/>
      <c r="C627" s="89"/>
      <c r="D627" s="18">
        <f t="shared" si="165"/>
        <v>0</v>
      </c>
      <c r="E627" s="18">
        <f>B627*A624</f>
        <v>0</v>
      </c>
      <c r="F627" s="18">
        <f t="shared" si="166"/>
        <v>0</v>
      </c>
      <c r="G627" s="87"/>
      <c r="H627" s="18"/>
      <c r="I627" s="89">
        <f t="shared" si="167"/>
        <v>0</v>
      </c>
      <c r="J627" s="116"/>
      <c r="K627" s="3">
        <f t="shared" si="168"/>
        <v>0</v>
      </c>
      <c r="L627" s="3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75" customHeight="1">
      <c r="A628" s="2"/>
      <c r="B628" s="18"/>
      <c r="C628" s="18"/>
      <c r="D628" s="18">
        <f t="shared" si="165"/>
        <v>0</v>
      </c>
      <c r="E628" s="18">
        <f>B628*A624</f>
        <v>0</v>
      </c>
      <c r="F628" s="18">
        <f t="shared" si="166"/>
        <v>0</v>
      </c>
      <c r="G628" s="148" t="s">
        <v>527</v>
      </c>
      <c r="H628" s="18"/>
      <c r="I628" s="89">
        <f t="shared" si="167"/>
        <v>0</v>
      </c>
      <c r="J628" s="116"/>
      <c r="K628" s="3">
        <f t="shared" si="168"/>
        <v>0</v>
      </c>
      <c r="L628" s="3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75" customHeight="1">
      <c r="A629" s="2"/>
      <c r="B629" s="18"/>
      <c r="C629" s="18"/>
      <c r="D629" s="18">
        <f t="shared" si="165"/>
        <v>0</v>
      </c>
      <c r="E629" s="18">
        <f>B629*A624</f>
        <v>0</v>
      </c>
      <c r="F629" s="18">
        <f t="shared" si="166"/>
        <v>0</v>
      </c>
      <c r="G629" s="142"/>
      <c r="H629" s="18"/>
      <c r="I629" s="89">
        <f t="shared" si="167"/>
        <v>0</v>
      </c>
      <c r="J629" s="116"/>
      <c r="K629" s="3">
        <f t="shared" si="168"/>
        <v>0</v>
      </c>
      <c r="L629" s="3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75" customHeight="1">
      <c r="A630" s="2"/>
      <c r="B630" s="18"/>
      <c r="C630" s="18"/>
      <c r="D630" s="18">
        <f t="shared" si="165"/>
        <v>0</v>
      </c>
      <c r="E630" s="18">
        <f>B630*A624</f>
        <v>0</v>
      </c>
      <c r="F630" s="18">
        <f t="shared" si="166"/>
        <v>0</v>
      </c>
      <c r="G630" s="142"/>
      <c r="H630" s="18"/>
      <c r="I630" s="89">
        <f t="shared" si="167"/>
        <v>0</v>
      </c>
      <c r="J630" s="116"/>
      <c r="K630" s="3">
        <f t="shared" si="168"/>
        <v>0</v>
      </c>
      <c r="L630" s="3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75" customHeight="1">
      <c r="A631" s="2"/>
      <c r="B631" s="18"/>
      <c r="C631" s="18"/>
      <c r="D631" s="18">
        <f t="shared" si="165"/>
        <v>0</v>
      </c>
      <c r="E631" s="18">
        <f>B631*A624</f>
        <v>0</v>
      </c>
      <c r="F631" s="18">
        <f t="shared" si="166"/>
        <v>0</v>
      </c>
      <c r="G631" s="87"/>
      <c r="H631" s="18"/>
      <c r="I631" s="89">
        <f t="shared" si="167"/>
        <v>0</v>
      </c>
      <c r="J631" s="116"/>
      <c r="K631" s="3">
        <f t="shared" si="168"/>
        <v>0</v>
      </c>
      <c r="L631" s="3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75" customHeight="1">
      <c r="A632" s="2"/>
      <c r="B632" s="18"/>
      <c r="C632" s="18"/>
      <c r="D632" s="18">
        <f t="shared" si="165"/>
        <v>0</v>
      </c>
      <c r="E632" s="18">
        <f>B632*A624</f>
        <v>0</v>
      </c>
      <c r="F632" s="18">
        <f t="shared" si="166"/>
        <v>0</v>
      </c>
      <c r="G632" s="59"/>
      <c r="H632" s="18"/>
      <c r="I632" s="89">
        <f t="shared" si="167"/>
        <v>0</v>
      </c>
      <c r="J632" s="116"/>
      <c r="K632" s="3">
        <f t="shared" si="168"/>
        <v>0</v>
      </c>
      <c r="L632" s="3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75" customHeight="1">
      <c r="A633" s="2"/>
      <c r="B633" s="89"/>
      <c r="C633" s="89"/>
      <c r="D633" s="18">
        <f t="shared" si="165"/>
        <v>0</v>
      </c>
      <c r="E633" s="18">
        <f>B633*A624</f>
        <v>0</v>
      </c>
      <c r="F633" s="18">
        <f t="shared" si="166"/>
        <v>0</v>
      </c>
      <c r="G633" s="148" t="s">
        <v>528</v>
      </c>
      <c r="H633" s="18"/>
      <c r="I633" s="89">
        <f t="shared" si="167"/>
        <v>0</v>
      </c>
      <c r="J633" s="116"/>
      <c r="K633" s="3">
        <f t="shared" si="168"/>
        <v>0</v>
      </c>
      <c r="L633" s="3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75" customHeight="1">
      <c r="A634" s="2"/>
      <c r="B634" s="89"/>
      <c r="C634" s="89"/>
      <c r="D634" s="18">
        <f t="shared" si="165"/>
        <v>0</v>
      </c>
      <c r="E634" s="18">
        <f>B634*A624</f>
        <v>0</v>
      </c>
      <c r="F634" s="18">
        <f t="shared" si="166"/>
        <v>0</v>
      </c>
      <c r="G634" s="142"/>
      <c r="H634" s="18"/>
      <c r="I634" s="89">
        <f t="shared" si="167"/>
        <v>0</v>
      </c>
      <c r="J634" s="116"/>
      <c r="K634" s="3">
        <f t="shared" si="168"/>
        <v>0</v>
      </c>
      <c r="L634" s="3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75" customHeight="1">
      <c r="A635" s="1"/>
      <c r="B635" s="89"/>
      <c r="C635" s="89"/>
      <c r="D635" s="18">
        <f t="shared" si="165"/>
        <v>0</v>
      </c>
      <c r="E635" s="18">
        <f>B635*A624</f>
        <v>0</v>
      </c>
      <c r="F635" s="18">
        <f t="shared" si="166"/>
        <v>0</v>
      </c>
      <c r="G635" s="142"/>
      <c r="H635" s="18"/>
      <c r="I635" s="89">
        <f t="shared" si="167"/>
        <v>0</v>
      </c>
      <c r="J635" s="116"/>
      <c r="K635" s="3">
        <f t="shared" si="168"/>
        <v>0</v>
      </c>
      <c r="L635" s="3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75" customHeight="1">
      <c r="A636" s="1"/>
      <c r="B636" s="89"/>
      <c r="C636" s="89"/>
      <c r="D636" s="18">
        <f t="shared" si="165"/>
        <v>0</v>
      </c>
      <c r="E636" s="18">
        <f>B636*A624</f>
        <v>0</v>
      </c>
      <c r="F636" s="18">
        <f t="shared" si="166"/>
        <v>0</v>
      </c>
      <c r="G636" s="142"/>
      <c r="H636" s="18"/>
      <c r="I636" s="89">
        <f t="shared" si="167"/>
        <v>0</v>
      </c>
      <c r="J636" s="116"/>
      <c r="K636" s="3">
        <f t="shared" si="168"/>
        <v>0</v>
      </c>
      <c r="L636" s="3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75" customHeight="1">
      <c r="A637" s="31"/>
      <c r="B637" s="89"/>
      <c r="C637" s="89"/>
      <c r="D637" s="95">
        <f t="shared" si="165"/>
        <v>0</v>
      </c>
      <c r="E637" s="95">
        <f>B637*A624</f>
        <v>0</v>
      </c>
      <c r="F637" s="18">
        <f t="shared" si="166"/>
        <v>0</v>
      </c>
      <c r="G637" s="87"/>
      <c r="H637" s="18"/>
      <c r="I637" s="89">
        <f t="shared" si="167"/>
        <v>0</v>
      </c>
      <c r="J637" s="118"/>
      <c r="K637" s="3">
        <f t="shared" si="168"/>
        <v>0</v>
      </c>
      <c r="L637" s="3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75" customHeight="1">
      <c r="A638" s="31"/>
      <c r="B638" s="89"/>
      <c r="C638" s="89"/>
      <c r="D638" s="18">
        <f t="shared" si="165"/>
        <v>0</v>
      </c>
      <c r="E638" s="18">
        <f>B638*A624</f>
        <v>0</v>
      </c>
      <c r="F638" s="18">
        <f t="shared" si="166"/>
        <v>0</v>
      </c>
      <c r="G638" s="143">
        <f>F640/A624</f>
        <v>0</v>
      </c>
      <c r="H638" s="18"/>
      <c r="I638" s="89">
        <f t="shared" si="167"/>
        <v>0</v>
      </c>
      <c r="J638" s="3"/>
      <c r="K638" s="3">
        <f t="shared" si="168"/>
        <v>0</v>
      </c>
      <c r="L638" s="3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75" customHeight="1">
      <c r="A639" s="31"/>
      <c r="B639" s="89"/>
      <c r="C639" s="89"/>
      <c r="D639" s="18">
        <f t="shared" si="165"/>
        <v>0</v>
      </c>
      <c r="E639" s="18">
        <f>B639*A624</f>
        <v>0</v>
      </c>
      <c r="F639" s="18">
        <f t="shared" si="166"/>
        <v>0</v>
      </c>
      <c r="G639" s="142"/>
      <c r="H639" s="18"/>
      <c r="I639" s="89">
        <f t="shared" si="167"/>
        <v>0</v>
      </c>
      <c r="J639" s="3"/>
      <c r="K639" s="3">
        <f t="shared" si="168"/>
        <v>0</v>
      </c>
      <c r="L639" s="3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75" customHeight="1">
      <c r="A640" s="4" t="s">
        <v>495</v>
      </c>
      <c r="B640" s="97">
        <f>SUM(B626:B639)</f>
        <v>0</v>
      </c>
      <c r="C640" s="96"/>
      <c r="D640" s="97">
        <f t="shared" ref="D640:F640" si="169">SUM(D626:D639)</f>
        <v>0</v>
      </c>
      <c r="E640" s="97">
        <f t="shared" si="169"/>
        <v>0</v>
      </c>
      <c r="F640" s="97">
        <f t="shared" si="169"/>
        <v>0</v>
      </c>
      <c r="G640" s="87"/>
      <c r="H640" s="96"/>
      <c r="I640" s="97">
        <f t="shared" ref="I640:L640" si="170">SUM(I626:I639)</f>
        <v>0</v>
      </c>
      <c r="J640" s="98">
        <f t="shared" si="170"/>
        <v>0</v>
      </c>
      <c r="K640" s="98">
        <f t="shared" si="170"/>
        <v>0</v>
      </c>
      <c r="L640" s="98">
        <f t="shared" si="170"/>
        <v>0</v>
      </c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75" customHeight="1">
      <c r="A641" s="8"/>
      <c r="B641" s="184"/>
      <c r="C641" s="100"/>
      <c r="D641" s="100"/>
      <c r="E641" s="100"/>
      <c r="F641" s="100"/>
      <c r="G641" s="100"/>
      <c r="H641" s="100"/>
      <c r="I641" s="101" t="s">
        <v>496</v>
      </c>
      <c r="J641" s="100"/>
      <c r="K641" s="100"/>
      <c r="L641" s="101" t="s">
        <v>497</v>
      </c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75" customHeight="1">
      <c r="A642" s="8"/>
      <c r="B642" s="184"/>
      <c r="C642" s="100"/>
      <c r="D642" s="100"/>
      <c r="E642" s="100"/>
      <c r="F642" s="100"/>
      <c r="G642" s="100"/>
      <c r="H642" s="100"/>
      <c r="I642" s="104">
        <f>G638*A624</f>
        <v>0</v>
      </c>
      <c r="J642" s="100"/>
      <c r="K642" s="100"/>
      <c r="L642" s="104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75" customHeight="1">
      <c r="A643" s="8"/>
      <c r="B643" s="184"/>
      <c r="C643" s="100"/>
      <c r="D643" s="100"/>
      <c r="E643" s="100"/>
      <c r="F643" s="100"/>
      <c r="G643" s="100"/>
      <c r="H643" s="100"/>
      <c r="I643" s="107"/>
      <c r="J643" s="100"/>
      <c r="K643" s="100"/>
      <c r="L643" s="107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75" customHeight="1">
      <c r="A644" s="8"/>
      <c r="B644" s="3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75" customHeight="1">
      <c r="A645" s="66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6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75" customHeight="1">
      <c r="A646" s="78" t="s">
        <v>478</v>
      </c>
      <c r="B646" s="79" t="s">
        <v>479</v>
      </c>
      <c r="C646" s="75"/>
      <c r="D646" s="76"/>
      <c r="E646" s="80" t="s">
        <v>480</v>
      </c>
      <c r="F646" s="75"/>
      <c r="G646" s="76"/>
      <c r="H646" s="79" t="s">
        <v>481</v>
      </c>
      <c r="I646" s="75"/>
      <c r="J646" s="75"/>
      <c r="K646" s="75"/>
      <c r="L646" s="76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75" customHeight="1">
      <c r="A647" s="177">
        <v>4.0</v>
      </c>
      <c r="B647" s="82" t="s">
        <v>482</v>
      </c>
      <c r="C647" s="82" t="s">
        <v>483</v>
      </c>
      <c r="D647" s="82" t="s">
        <v>484</v>
      </c>
      <c r="E647" s="82" t="s">
        <v>485</v>
      </c>
      <c r="F647" s="82" t="s">
        <v>484</v>
      </c>
      <c r="G647" s="82" t="s">
        <v>524</v>
      </c>
      <c r="H647" s="82" t="s">
        <v>486</v>
      </c>
      <c r="I647" s="82" t="s">
        <v>487</v>
      </c>
      <c r="J647" s="147" t="s">
        <v>488</v>
      </c>
      <c r="K647" s="85" t="s">
        <v>489</v>
      </c>
      <c r="L647" s="85" t="s">
        <v>490</v>
      </c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75" customHeight="1">
      <c r="A648" s="86" t="s">
        <v>491</v>
      </c>
      <c r="B648" s="87"/>
      <c r="C648" s="87"/>
      <c r="D648" s="87"/>
      <c r="E648" s="87"/>
      <c r="F648" s="87"/>
      <c r="G648" s="87"/>
      <c r="H648" s="87"/>
      <c r="I648" s="87"/>
      <c r="J648" s="115"/>
      <c r="K648" s="87"/>
      <c r="L648" s="87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75" customHeight="1">
      <c r="A649" s="2"/>
      <c r="B649" s="89"/>
      <c r="C649" s="89"/>
      <c r="D649" s="18">
        <f t="shared" ref="D649:D662" si="171">C649*B649</f>
        <v>0</v>
      </c>
      <c r="E649" s="18">
        <f>B649*A647</f>
        <v>0</v>
      </c>
      <c r="F649" s="18">
        <f t="shared" ref="F649:F662" si="172">E649*C649</f>
        <v>0</v>
      </c>
      <c r="G649" s="140">
        <v>0.0</v>
      </c>
      <c r="H649" s="18"/>
      <c r="I649" s="89">
        <f t="shared" ref="I649:I662" si="173">H649*E649</f>
        <v>0</v>
      </c>
      <c r="J649" s="116"/>
      <c r="K649" s="3">
        <f t="shared" ref="K649:K662" si="174">J649*I649</f>
        <v>0</v>
      </c>
      <c r="L649" s="3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75" customHeight="1">
      <c r="A650" s="2"/>
      <c r="B650" s="89"/>
      <c r="C650" s="89"/>
      <c r="D650" s="18">
        <f t="shared" si="171"/>
        <v>0</v>
      </c>
      <c r="E650" s="18">
        <f>B650*A647</f>
        <v>0</v>
      </c>
      <c r="F650" s="18">
        <f t="shared" si="172"/>
        <v>0</v>
      </c>
      <c r="G650" s="87"/>
      <c r="H650" s="18"/>
      <c r="I650" s="89">
        <f t="shared" si="173"/>
        <v>0</v>
      </c>
      <c r="J650" s="116"/>
      <c r="K650" s="3">
        <f t="shared" si="174"/>
        <v>0</v>
      </c>
      <c r="L650" s="3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75" customHeight="1">
      <c r="A651" s="2"/>
      <c r="B651" s="18"/>
      <c r="C651" s="18"/>
      <c r="D651" s="18">
        <f t="shared" si="171"/>
        <v>0</v>
      </c>
      <c r="E651" s="18">
        <f>B651*A647</f>
        <v>0</v>
      </c>
      <c r="F651" s="18">
        <f t="shared" si="172"/>
        <v>0</v>
      </c>
      <c r="G651" s="148" t="s">
        <v>527</v>
      </c>
      <c r="H651" s="18"/>
      <c r="I651" s="89">
        <f t="shared" si="173"/>
        <v>0</v>
      </c>
      <c r="J651" s="116"/>
      <c r="K651" s="3">
        <f t="shared" si="174"/>
        <v>0</v>
      </c>
      <c r="L651" s="3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75" customHeight="1">
      <c r="A652" s="2"/>
      <c r="B652" s="18"/>
      <c r="C652" s="18"/>
      <c r="D652" s="18">
        <f t="shared" si="171"/>
        <v>0</v>
      </c>
      <c r="E652" s="18">
        <f>B652*A647</f>
        <v>0</v>
      </c>
      <c r="F652" s="18">
        <f t="shared" si="172"/>
        <v>0</v>
      </c>
      <c r="G652" s="142"/>
      <c r="H652" s="18"/>
      <c r="I652" s="89">
        <f t="shared" si="173"/>
        <v>0</v>
      </c>
      <c r="J652" s="116"/>
      <c r="K652" s="3">
        <f t="shared" si="174"/>
        <v>0</v>
      </c>
      <c r="L652" s="3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75" customHeight="1">
      <c r="A653" s="2"/>
      <c r="B653" s="18"/>
      <c r="C653" s="18"/>
      <c r="D653" s="18">
        <f t="shared" si="171"/>
        <v>0</v>
      </c>
      <c r="E653" s="18">
        <f>B653*A647</f>
        <v>0</v>
      </c>
      <c r="F653" s="18">
        <f t="shared" si="172"/>
        <v>0</v>
      </c>
      <c r="G653" s="142"/>
      <c r="H653" s="18"/>
      <c r="I653" s="89">
        <f t="shared" si="173"/>
        <v>0</v>
      </c>
      <c r="J653" s="116"/>
      <c r="K653" s="3">
        <f t="shared" si="174"/>
        <v>0</v>
      </c>
      <c r="L653" s="3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75" customHeight="1">
      <c r="A654" s="2"/>
      <c r="B654" s="18"/>
      <c r="C654" s="18"/>
      <c r="D654" s="18">
        <f t="shared" si="171"/>
        <v>0</v>
      </c>
      <c r="E654" s="18">
        <f>B654*A647</f>
        <v>0</v>
      </c>
      <c r="F654" s="18">
        <f t="shared" si="172"/>
        <v>0</v>
      </c>
      <c r="G654" s="87"/>
      <c r="H654" s="18"/>
      <c r="I654" s="89">
        <f t="shared" si="173"/>
        <v>0</v>
      </c>
      <c r="J654" s="116"/>
      <c r="K654" s="3">
        <f t="shared" si="174"/>
        <v>0</v>
      </c>
      <c r="L654" s="3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75" customHeight="1">
      <c r="A655" s="2"/>
      <c r="B655" s="18"/>
      <c r="C655" s="18"/>
      <c r="D655" s="18">
        <f t="shared" si="171"/>
        <v>0</v>
      </c>
      <c r="E655" s="18">
        <f>B655*A647</f>
        <v>0</v>
      </c>
      <c r="F655" s="18">
        <f t="shared" si="172"/>
        <v>0</v>
      </c>
      <c r="G655" s="59"/>
      <c r="H655" s="18"/>
      <c r="I655" s="89">
        <f t="shared" si="173"/>
        <v>0</v>
      </c>
      <c r="J655" s="116"/>
      <c r="K655" s="3">
        <f t="shared" si="174"/>
        <v>0</v>
      </c>
      <c r="L655" s="3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75" customHeight="1">
      <c r="A656" s="2"/>
      <c r="B656" s="89"/>
      <c r="C656" s="89"/>
      <c r="D656" s="18">
        <f t="shared" si="171"/>
        <v>0</v>
      </c>
      <c r="E656" s="18">
        <f>B656*A647</f>
        <v>0</v>
      </c>
      <c r="F656" s="18">
        <f t="shared" si="172"/>
        <v>0</v>
      </c>
      <c r="G656" s="148" t="s">
        <v>528</v>
      </c>
      <c r="H656" s="18"/>
      <c r="I656" s="89">
        <f t="shared" si="173"/>
        <v>0</v>
      </c>
      <c r="J656" s="116"/>
      <c r="K656" s="3">
        <f t="shared" si="174"/>
        <v>0</v>
      </c>
      <c r="L656" s="3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75" customHeight="1">
      <c r="A657" s="2"/>
      <c r="B657" s="89"/>
      <c r="C657" s="89"/>
      <c r="D657" s="18">
        <f t="shared" si="171"/>
        <v>0</v>
      </c>
      <c r="E657" s="18">
        <f>B657*A647</f>
        <v>0</v>
      </c>
      <c r="F657" s="18">
        <f t="shared" si="172"/>
        <v>0</v>
      </c>
      <c r="G657" s="142"/>
      <c r="H657" s="18"/>
      <c r="I657" s="89">
        <f t="shared" si="173"/>
        <v>0</v>
      </c>
      <c r="J657" s="116"/>
      <c r="K657" s="3">
        <f t="shared" si="174"/>
        <v>0</v>
      </c>
      <c r="L657" s="3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75" customHeight="1">
      <c r="A658" s="1"/>
      <c r="B658" s="89"/>
      <c r="C658" s="89"/>
      <c r="D658" s="18">
        <f t="shared" si="171"/>
        <v>0</v>
      </c>
      <c r="E658" s="18">
        <f>B658*A647</f>
        <v>0</v>
      </c>
      <c r="F658" s="18">
        <f t="shared" si="172"/>
        <v>0</v>
      </c>
      <c r="G658" s="142"/>
      <c r="H658" s="18"/>
      <c r="I658" s="89">
        <f t="shared" si="173"/>
        <v>0</v>
      </c>
      <c r="J658" s="116"/>
      <c r="K658" s="3">
        <f t="shared" si="174"/>
        <v>0</v>
      </c>
      <c r="L658" s="3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75" customHeight="1">
      <c r="A659" s="1"/>
      <c r="B659" s="89"/>
      <c r="C659" s="89"/>
      <c r="D659" s="18">
        <f t="shared" si="171"/>
        <v>0</v>
      </c>
      <c r="E659" s="18">
        <f>B659*A647</f>
        <v>0</v>
      </c>
      <c r="F659" s="18">
        <f t="shared" si="172"/>
        <v>0</v>
      </c>
      <c r="G659" s="142"/>
      <c r="H659" s="18"/>
      <c r="I659" s="89">
        <f t="shared" si="173"/>
        <v>0</v>
      </c>
      <c r="J659" s="116"/>
      <c r="K659" s="3">
        <f t="shared" si="174"/>
        <v>0</v>
      </c>
      <c r="L659" s="3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75" customHeight="1">
      <c r="A660" s="31"/>
      <c r="B660" s="89"/>
      <c r="C660" s="89"/>
      <c r="D660" s="95">
        <f t="shared" si="171"/>
        <v>0</v>
      </c>
      <c r="E660" s="95">
        <f>B660*A647</f>
        <v>0</v>
      </c>
      <c r="F660" s="18">
        <f t="shared" si="172"/>
        <v>0</v>
      </c>
      <c r="G660" s="87"/>
      <c r="H660" s="18"/>
      <c r="I660" s="89">
        <f t="shared" si="173"/>
        <v>0</v>
      </c>
      <c r="J660" s="118"/>
      <c r="K660" s="3">
        <f t="shared" si="174"/>
        <v>0</v>
      </c>
      <c r="L660" s="3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75" customHeight="1">
      <c r="A661" s="31"/>
      <c r="B661" s="89"/>
      <c r="C661" s="89"/>
      <c r="D661" s="18">
        <f t="shared" si="171"/>
        <v>0</v>
      </c>
      <c r="E661" s="18">
        <f>B661*A647</f>
        <v>0</v>
      </c>
      <c r="F661" s="18">
        <f t="shared" si="172"/>
        <v>0</v>
      </c>
      <c r="G661" s="143">
        <f>F663/A647</f>
        <v>0</v>
      </c>
      <c r="H661" s="18"/>
      <c r="I661" s="89">
        <f t="shared" si="173"/>
        <v>0</v>
      </c>
      <c r="J661" s="3"/>
      <c r="K661" s="3">
        <f t="shared" si="174"/>
        <v>0</v>
      </c>
      <c r="L661" s="3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75" customHeight="1">
      <c r="A662" s="31"/>
      <c r="B662" s="89"/>
      <c r="C662" s="89"/>
      <c r="D662" s="18">
        <f t="shared" si="171"/>
        <v>0</v>
      </c>
      <c r="E662" s="18">
        <f>B662*A647</f>
        <v>0</v>
      </c>
      <c r="F662" s="18">
        <f t="shared" si="172"/>
        <v>0</v>
      </c>
      <c r="G662" s="142"/>
      <c r="H662" s="18"/>
      <c r="I662" s="89">
        <f t="shared" si="173"/>
        <v>0</v>
      </c>
      <c r="J662" s="3"/>
      <c r="K662" s="3">
        <f t="shared" si="174"/>
        <v>0</v>
      </c>
      <c r="L662" s="3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75" customHeight="1">
      <c r="A663" s="4" t="s">
        <v>495</v>
      </c>
      <c r="B663" s="97">
        <f>SUM(B649:B662)</f>
        <v>0</v>
      </c>
      <c r="C663" s="96"/>
      <c r="D663" s="97">
        <f t="shared" ref="D663:F663" si="175">SUM(D649:D662)</f>
        <v>0</v>
      </c>
      <c r="E663" s="97">
        <f t="shared" si="175"/>
        <v>0</v>
      </c>
      <c r="F663" s="97">
        <f t="shared" si="175"/>
        <v>0</v>
      </c>
      <c r="G663" s="87"/>
      <c r="H663" s="96"/>
      <c r="I663" s="97">
        <f t="shared" ref="I663:L663" si="176">SUM(I649:I662)</f>
        <v>0</v>
      </c>
      <c r="J663" s="98">
        <f t="shared" si="176"/>
        <v>0</v>
      </c>
      <c r="K663" s="98">
        <f t="shared" si="176"/>
        <v>0</v>
      </c>
      <c r="L663" s="98">
        <f t="shared" si="176"/>
        <v>0</v>
      </c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75" customHeight="1">
      <c r="A664" s="8"/>
      <c r="B664" s="184"/>
      <c r="C664" s="100"/>
      <c r="D664" s="100"/>
      <c r="E664" s="100"/>
      <c r="F664" s="100"/>
      <c r="G664" s="100"/>
      <c r="H664" s="100"/>
      <c r="I664" s="101" t="s">
        <v>496</v>
      </c>
      <c r="J664" s="100"/>
      <c r="K664" s="100"/>
      <c r="L664" s="101" t="s">
        <v>497</v>
      </c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75" customHeight="1">
      <c r="A665" s="8"/>
      <c r="B665" s="184"/>
      <c r="C665" s="100"/>
      <c r="D665" s="100"/>
      <c r="E665" s="100"/>
      <c r="F665" s="100"/>
      <c r="G665" s="100"/>
      <c r="H665" s="100"/>
      <c r="I665" s="104">
        <f>G661*A647</f>
        <v>0</v>
      </c>
      <c r="J665" s="100"/>
      <c r="K665" s="100"/>
      <c r="L665" s="104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75" customHeight="1">
      <c r="A666" s="8"/>
      <c r="B666" s="3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75" customHeight="1">
      <c r="A667" s="8"/>
      <c r="B667" s="3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75" customHeight="1">
      <c r="A668" s="66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6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75" customHeight="1">
      <c r="A669" s="78" t="s">
        <v>478</v>
      </c>
      <c r="B669" s="79" t="s">
        <v>479</v>
      </c>
      <c r="C669" s="75"/>
      <c r="D669" s="76"/>
      <c r="E669" s="80" t="s">
        <v>480</v>
      </c>
      <c r="F669" s="75"/>
      <c r="G669" s="76"/>
      <c r="H669" s="79" t="s">
        <v>481</v>
      </c>
      <c r="I669" s="75"/>
      <c r="J669" s="75"/>
      <c r="K669" s="75"/>
      <c r="L669" s="76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75" customHeight="1">
      <c r="A670" s="177">
        <v>4.0</v>
      </c>
      <c r="B670" s="82" t="s">
        <v>482</v>
      </c>
      <c r="C670" s="82" t="s">
        <v>483</v>
      </c>
      <c r="D670" s="82" t="s">
        <v>484</v>
      </c>
      <c r="E670" s="82" t="s">
        <v>485</v>
      </c>
      <c r="F670" s="82" t="s">
        <v>484</v>
      </c>
      <c r="G670" s="82" t="s">
        <v>524</v>
      </c>
      <c r="H670" s="82" t="s">
        <v>486</v>
      </c>
      <c r="I670" s="82" t="s">
        <v>487</v>
      </c>
      <c r="J670" s="147" t="s">
        <v>488</v>
      </c>
      <c r="K670" s="85" t="s">
        <v>489</v>
      </c>
      <c r="L670" s="85" t="s">
        <v>490</v>
      </c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75" customHeight="1">
      <c r="A671" s="86" t="s">
        <v>491</v>
      </c>
      <c r="B671" s="87"/>
      <c r="C671" s="87"/>
      <c r="D671" s="87"/>
      <c r="E671" s="87"/>
      <c r="F671" s="87"/>
      <c r="G671" s="87"/>
      <c r="H671" s="87"/>
      <c r="I671" s="87"/>
      <c r="J671" s="115"/>
      <c r="K671" s="87"/>
      <c r="L671" s="87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75" customHeight="1">
      <c r="A672" s="2"/>
      <c r="B672" s="89"/>
      <c r="C672" s="89"/>
      <c r="D672" s="18">
        <f t="shared" ref="D672:D685" si="177">C672*B672</f>
        <v>0</v>
      </c>
      <c r="E672" s="18">
        <f>B672*A670</f>
        <v>0</v>
      </c>
      <c r="F672" s="18">
        <f t="shared" ref="F672:F685" si="178">E672*C672</f>
        <v>0</v>
      </c>
      <c r="G672" s="140">
        <v>0.0</v>
      </c>
      <c r="H672" s="18"/>
      <c r="I672" s="89">
        <f t="shared" ref="I672:I685" si="179">H672*E672</f>
        <v>0</v>
      </c>
      <c r="J672" s="116"/>
      <c r="K672" s="3">
        <f t="shared" ref="K672:K685" si="180">J672*I672</f>
        <v>0</v>
      </c>
      <c r="L672" s="3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75" customHeight="1">
      <c r="A673" s="2"/>
      <c r="B673" s="89"/>
      <c r="C673" s="89"/>
      <c r="D673" s="18">
        <f t="shared" si="177"/>
        <v>0</v>
      </c>
      <c r="E673" s="18">
        <f>B673*A670</f>
        <v>0</v>
      </c>
      <c r="F673" s="18">
        <f t="shared" si="178"/>
        <v>0</v>
      </c>
      <c r="G673" s="87"/>
      <c r="H673" s="18"/>
      <c r="I673" s="89">
        <f t="shared" si="179"/>
        <v>0</v>
      </c>
      <c r="J673" s="116"/>
      <c r="K673" s="3">
        <f t="shared" si="180"/>
        <v>0</v>
      </c>
      <c r="L673" s="3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75" customHeight="1">
      <c r="A674" s="2"/>
      <c r="B674" s="18"/>
      <c r="C674" s="18"/>
      <c r="D674" s="18">
        <f t="shared" si="177"/>
        <v>0</v>
      </c>
      <c r="E674" s="18">
        <f>B674*A670</f>
        <v>0</v>
      </c>
      <c r="F674" s="18">
        <f t="shared" si="178"/>
        <v>0</v>
      </c>
      <c r="G674" s="148" t="s">
        <v>527</v>
      </c>
      <c r="H674" s="18"/>
      <c r="I674" s="89">
        <f t="shared" si="179"/>
        <v>0</v>
      </c>
      <c r="J674" s="116"/>
      <c r="K674" s="3">
        <f t="shared" si="180"/>
        <v>0</v>
      </c>
      <c r="L674" s="3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75" customHeight="1">
      <c r="A675" s="2"/>
      <c r="B675" s="18"/>
      <c r="C675" s="18"/>
      <c r="D675" s="18">
        <f t="shared" si="177"/>
        <v>0</v>
      </c>
      <c r="E675" s="18">
        <f>B675*A670</f>
        <v>0</v>
      </c>
      <c r="F675" s="18">
        <f t="shared" si="178"/>
        <v>0</v>
      </c>
      <c r="G675" s="142"/>
      <c r="H675" s="18"/>
      <c r="I675" s="89">
        <f t="shared" si="179"/>
        <v>0</v>
      </c>
      <c r="J675" s="116"/>
      <c r="K675" s="3">
        <f t="shared" si="180"/>
        <v>0</v>
      </c>
      <c r="L675" s="3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75" customHeight="1">
      <c r="A676" s="2"/>
      <c r="B676" s="18"/>
      <c r="C676" s="18"/>
      <c r="D676" s="18">
        <f t="shared" si="177"/>
        <v>0</v>
      </c>
      <c r="E676" s="18">
        <f>B676*A670</f>
        <v>0</v>
      </c>
      <c r="F676" s="18">
        <f t="shared" si="178"/>
        <v>0</v>
      </c>
      <c r="G676" s="142"/>
      <c r="H676" s="18"/>
      <c r="I676" s="89">
        <f t="shared" si="179"/>
        <v>0</v>
      </c>
      <c r="J676" s="116"/>
      <c r="K676" s="3">
        <f t="shared" si="180"/>
        <v>0</v>
      </c>
      <c r="L676" s="3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75" customHeight="1">
      <c r="A677" s="2"/>
      <c r="B677" s="18"/>
      <c r="C677" s="18"/>
      <c r="D677" s="18">
        <f t="shared" si="177"/>
        <v>0</v>
      </c>
      <c r="E677" s="18">
        <f>B677*A670</f>
        <v>0</v>
      </c>
      <c r="F677" s="18">
        <f t="shared" si="178"/>
        <v>0</v>
      </c>
      <c r="G677" s="87"/>
      <c r="H677" s="18"/>
      <c r="I677" s="89">
        <f t="shared" si="179"/>
        <v>0</v>
      </c>
      <c r="J677" s="116"/>
      <c r="K677" s="3">
        <f t="shared" si="180"/>
        <v>0</v>
      </c>
      <c r="L677" s="3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75" customHeight="1">
      <c r="A678" s="2"/>
      <c r="B678" s="18"/>
      <c r="C678" s="18"/>
      <c r="D678" s="18">
        <f t="shared" si="177"/>
        <v>0</v>
      </c>
      <c r="E678" s="18">
        <f>B678*A670</f>
        <v>0</v>
      </c>
      <c r="F678" s="18">
        <f t="shared" si="178"/>
        <v>0</v>
      </c>
      <c r="G678" s="59"/>
      <c r="H678" s="18"/>
      <c r="I678" s="89">
        <f t="shared" si="179"/>
        <v>0</v>
      </c>
      <c r="J678" s="116"/>
      <c r="K678" s="3">
        <f t="shared" si="180"/>
        <v>0</v>
      </c>
      <c r="L678" s="3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75" customHeight="1">
      <c r="A679" s="2"/>
      <c r="B679" s="89"/>
      <c r="C679" s="89"/>
      <c r="D679" s="18">
        <f t="shared" si="177"/>
        <v>0</v>
      </c>
      <c r="E679" s="18">
        <f>B679*A670</f>
        <v>0</v>
      </c>
      <c r="F679" s="18">
        <f t="shared" si="178"/>
        <v>0</v>
      </c>
      <c r="G679" s="148" t="s">
        <v>528</v>
      </c>
      <c r="H679" s="18"/>
      <c r="I679" s="89">
        <f t="shared" si="179"/>
        <v>0</v>
      </c>
      <c r="J679" s="116"/>
      <c r="K679" s="3">
        <f t="shared" si="180"/>
        <v>0</v>
      </c>
      <c r="L679" s="3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75" customHeight="1">
      <c r="A680" s="2"/>
      <c r="B680" s="89"/>
      <c r="C680" s="89"/>
      <c r="D680" s="18">
        <f t="shared" si="177"/>
        <v>0</v>
      </c>
      <c r="E680" s="18">
        <f>B680*A670</f>
        <v>0</v>
      </c>
      <c r="F680" s="18">
        <f t="shared" si="178"/>
        <v>0</v>
      </c>
      <c r="G680" s="142"/>
      <c r="H680" s="18"/>
      <c r="I680" s="89">
        <f t="shared" si="179"/>
        <v>0</v>
      </c>
      <c r="J680" s="116"/>
      <c r="K680" s="3">
        <f t="shared" si="180"/>
        <v>0</v>
      </c>
      <c r="L680" s="3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75" customHeight="1">
      <c r="A681" s="1"/>
      <c r="B681" s="89"/>
      <c r="C681" s="89"/>
      <c r="D681" s="18">
        <f t="shared" si="177"/>
        <v>0</v>
      </c>
      <c r="E681" s="18">
        <f>B681*A670</f>
        <v>0</v>
      </c>
      <c r="F681" s="18">
        <f t="shared" si="178"/>
        <v>0</v>
      </c>
      <c r="G681" s="142"/>
      <c r="H681" s="18"/>
      <c r="I681" s="89">
        <f t="shared" si="179"/>
        <v>0</v>
      </c>
      <c r="J681" s="116"/>
      <c r="K681" s="3">
        <f t="shared" si="180"/>
        <v>0</v>
      </c>
      <c r="L681" s="3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75" customHeight="1">
      <c r="A682" s="1"/>
      <c r="B682" s="89"/>
      <c r="C682" s="89"/>
      <c r="D682" s="18">
        <f t="shared" si="177"/>
        <v>0</v>
      </c>
      <c r="E682" s="18">
        <f>B682*A670</f>
        <v>0</v>
      </c>
      <c r="F682" s="18">
        <f t="shared" si="178"/>
        <v>0</v>
      </c>
      <c r="G682" s="142"/>
      <c r="H682" s="18"/>
      <c r="I682" s="89">
        <f t="shared" si="179"/>
        <v>0</v>
      </c>
      <c r="J682" s="116"/>
      <c r="K682" s="3">
        <f t="shared" si="180"/>
        <v>0</v>
      </c>
      <c r="L682" s="3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75" customHeight="1">
      <c r="A683" s="31"/>
      <c r="B683" s="89"/>
      <c r="C683" s="89"/>
      <c r="D683" s="95">
        <f t="shared" si="177"/>
        <v>0</v>
      </c>
      <c r="E683" s="95">
        <f>B683*A670</f>
        <v>0</v>
      </c>
      <c r="F683" s="18">
        <f t="shared" si="178"/>
        <v>0</v>
      </c>
      <c r="G683" s="87"/>
      <c r="H683" s="18"/>
      <c r="I683" s="89">
        <f t="shared" si="179"/>
        <v>0</v>
      </c>
      <c r="J683" s="118"/>
      <c r="K683" s="3">
        <f t="shared" si="180"/>
        <v>0</v>
      </c>
      <c r="L683" s="3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75" customHeight="1">
      <c r="A684" s="31"/>
      <c r="B684" s="89"/>
      <c r="C684" s="89"/>
      <c r="D684" s="18">
        <f t="shared" si="177"/>
        <v>0</v>
      </c>
      <c r="E684" s="18">
        <f>B684*A670</f>
        <v>0</v>
      </c>
      <c r="F684" s="18">
        <f t="shared" si="178"/>
        <v>0</v>
      </c>
      <c r="G684" s="143">
        <f>F686/A670</f>
        <v>0</v>
      </c>
      <c r="H684" s="18"/>
      <c r="I684" s="89">
        <f t="shared" si="179"/>
        <v>0</v>
      </c>
      <c r="J684" s="3"/>
      <c r="K684" s="3">
        <f t="shared" si="180"/>
        <v>0</v>
      </c>
      <c r="L684" s="3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75" customHeight="1">
      <c r="A685" s="31"/>
      <c r="B685" s="89"/>
      <c r="C685" s="89"/>
      <c r="D685" s="18">
        <f t="shared" si="177"/>
        <v>0</v>
      </c>
      <c r="E685" s="18">
        <f>B685*A670</f>
        <v>0</v>
      </c>
      <c r="F685" s="18">
        <f t="shared" si="178"/>
        <v>0</v>
      </c>
      <c r="G685" s="142"/>
      <c r="H685" s="18"/>
      <c r="I685" s="89">
        <f t="shared" si="179"/>
        <v>0</v>
      </c>
      <c r="J685" s="3"/>
      <c r="K685" s="3">
        <f t="shared" si="180"/>
        <v>0</v>
      </c>
      <c r="L685" s="3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75" customHeight="1">
      <c r="A686" s="4" t="s">
        <v>495</v>
      </c>
      <c r="B686" s="97">
        <f>SUM(B672:B685)</f>
        <v>0</v>
      </c>
      <c r="C686" s="96"/>
      <c r="D686" s="97">
        <f t="shared" ref="D686:F686" si="181">SUM(D672:D685)</f>
        <v>0</v>
      </c>
      <c r="E686" s="97">
        <f t="shared" si="181"/>
        <v>0</v>
      </c>
      <c r="F686" s="97">
        <f t="shared" si="181"/>
        <v>0</v>
      </c>
      <c r="G686" s="87"/>
      <c r="H686" s="96"/>
      <c r="I686" s="97">
        <f t="shared" ref="I686:L686" si="182">SUM(I672:I685)</f>
        <v>0</v>
      </c>
      <c r="J686" s="98">
        <f t="shared" si="182"/>
        <v>0</v>
      </c>
      <c r="K686" s="98">
        <f t="shared" si="182"/>
        <v>0</v>
      </c>
      <c r="L686" s="98">
        <f t="shared" si="182"/>
        <v>0</v>
      </c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75" customHeight="1">
      <c r="A687" s="8"/>
      <c r="B687" s="184"/>
      <c r="C687" s="100"/>
      <c r="D687" s="100"/>
      <c r="E687" s="100"/>
      <c r="F687" s="100"/>
      <c r="G687" s="100"/>
      <c r="H687" s="100"/>
      <c r="I687" s="101" t="s">
        <v>496</v>
      </c>
      <c r="J687" s="100"/>
      <c r="K687" s="100"/>
      <c r="L687" s="101" t="s">
        <v>497</v>
      </c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75" customHeight="1">
      <c r="A688" s="8"/>
      <c r="B688" s="184"/>
      <c r="C688" s="100"/>
      <c r="D688" s="100"/>
      <c r="E688" s="100"/>
      <c r="F688" s="100"/>
      <c r="G688" s="100"/>
      <c r="H688" s="100"/>
      <c r="I688" s="104">
        <f>G684*A670</f>
        <v>0</v>
      </c>
      <c r="J688" s="100"/>
      <c r="K688" s="100"/>
      <c r="L688" s="104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75" customHeight="1">
      <c r="A689" s="8"/>
      <c r="B689" s="3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75" customHeight="1">
      <c r="A690" s="8"/>
      <c r="B690" s="3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75" customHeight="1">
      <c r="A691" s="66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6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75" customHeight="1">
      <c r="A692" s="78" t="s">
        <v>478</v>
      </c>
      <c r="B692" s="79" t="s">
        <v>479</v>
      </c>
      <c r="C692" s="75"/>
      <c r="D692" s="76"/>
      <c r="E692" s="80" t="s">
        <v>480</v>
      </c>
      <c r="F692" s="75"/>
      <c r="G692" s="76"/>
      <c r="H692" s="79" t="s">
        <v>481</v>
      </c>
      <c r="I692" s="75"/>
      <c r="J692" s="75"/>
      <c r="K692" s="75"/>
      <c r="L692" s="76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75" customHeight="1">
      <c r="A693" s="177">
        <v>4.0</v>
      </c>
      <c r="B693" s="82" t="s">
        <v>482</v>
      </c>
      <c r="C693" s="82" t="s">
        <v>483</v>
      </c>
      <c r="D693" s="82" t="s">
        <v>484</v>
      </c>
      <c r="E693" s="82" t="s">
        <v>485</v>
      </c>
      <c r="F693" s="82" t="s">
        <v>484</v>
      </c>
      <c r="G693" s="82" t="s">
        <v>524</v>
      </c>
      <c r="H693" s="82" t="s">
        <v>486</v>
      </c>
      <c r="I693" s="82" t="s">
        <v>487</v>
      </c>
      <c r="J693" s="147" t="s">
        <v>488</v>
      </c>
      <c r="K693" s="85" t="s">
        <v>489</v>
      </c>
      <c r="L693" s="85" t="s">
        <v>490</v>
      </c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75" customHeight="1">
      <c r="A694" s="86" t="s">
        <v>491</v>
      </c>
      <c r="B694" s="87"/>
      <c r="C694" s="87"/>
      <c r="D694" s="87"/>
      <c r="E694" s="87"/>
      <c r="F694" s="87"/>
      <c r="G694" s="87"/>
      <c r="H694" s="87"/>
      <c r="I694" s="87"/>
      <c r="J694" s="115"/>
      <c r="K694" s="87"/>
      <c r="L694" s="87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75" customHeight="1">
      <c r="A695" s="2"/>
      <c r="B695" s="89"/>
      <c r="C695" s="89"/>
      <c r="D695" s="18">
        <f t="shared" ref="D695:D708" si="183">C695*B695</f>
        <v>0</v>
      </c>
      <c r="E695" s="18">
        <f>B695*A693</f>
        <v>0</v>
      </c>
      <c r="F695" s="18">
        <f t="shared" ref="F695:F708" si="184">E695*C695</f>
        <v>0</v>
      </c>
      <c r="G695" s="140">
        <v>0.0</v>
      </c>
      <c r="H695" s="18"/>
      <c r="I695" s="89">
        <f t="shared" ref="I695:I708" si="185">H695*E695</f>
        <v>0</v>
      </c>
      <c r="J695" s="116"/>
      <c r="K695" s="3">
        <f t="shared" ref="K695:K708" si="186">J695*I695</f>
        <v>0</v>
      </c>
      <c r="L695" s="3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75" customHeight="1">
      <c r="A696" s="2"/>
      <c r="B696" s="89"/>
      <c r="C696" s="89"/>
      <c r="D696" s="18">
        <f t="shared" si="183"/>
        <v>0</v>
      </c>
      <c r="E696" s="18">
        <f>B696*A693</f>
        <v>0</v>
      </c>
      <c r="F696" s="18">
        <f t="shared" si="184"/>
        <v>0</v>
      </c>
      <c r="G696" s="87"/>
      <c r="H696" s="18"/>
      <c r="I696" s="89">
        <f t="shared" si="185"/>
        <v>0</v>
      </c>
      <c r="J696" s="116"/>
      <c r="K696" s="3">
        <f t="shared" si="186"/>
        <v>0</v>
      </c>
      <c r="L696" s="3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75" customHeight="1">
      <c r="A697" s="2"/>
      <c r="B697" s="18"/>
      <c r="C697" s="18"/>
      <c r="D697" s="18">
        <f t="shared" si="183"/>
        <v>0</v>
      </c>
      <c r="E697" s="18">
        <f>B697*A693</f>
        <v>0</v>
      </c>
      <c r="F697" s="18">
        <f t="shared" si="184"/>
        <v>0</v>
      </c>
      <c r="G697" s="148" t="s">
        <v>527</v>
      </c>
      <c r="H697" s="18"/>
      <c r="I697" s="89">
        <f t="shared" si="185"/>
        <v>0</v>
      </c>
      <c r="J697" s="116"/>
      <c r="K697" s="3">
        <f t="shared" si="186"/>
        <v>0</v>
      </c>
      <c r="L697" s="3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75" customHeight="1">
      <c r="A698" s="2"/>
      <c r="B698" s="18"/>
      <c r="C698" s="18"/>
      <c r="D698" s="18">
        <f t="shared" si="183"/>
        <v>0</v>
      </c>
      <c r="E698" s="18">
        <f>B698*A693</f>
        <v>0</v>
      </c>
      <c r="F698" s="18">
        <f t="shared" si="184"/>
        <v>0</v>
      </c>
      <c r="G698" s="142"/>
      <c r="H698" s="18"/>
      <c r="I698" s="89">
        <f t="shared" si="185"/>
        <v>0</v>
      </c>
      <c r="J698" s="116"/>
      <c r="K698" s="3">
        <f t="shared" si="186"/>
        <v>0</v>
      </c>
      <c r="L698" s="3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75" customHeight="1">
      <c r="A699" s="2"/>
      <c r="B699" s="18"/>
      <c r="C699" s="18"/>
      <c r="D699" s="18">
        <f t="shared" si="183"/>
        <v>0</v>
      </c>
      <c r="E699" s="18">
        <f>B699*A693</f>
        <v>0</v>
      </c>
      <c r="F699" s="18">
        <f t="shared" si="184"/>
        <v>0</v>
      </c>
      <c r="G699" s="142"/>
      <c r="H699" s="18"/>
      <c r="I699" s="89">
        <f t="shared" si="185"/>
        <v>0</v>
      </c>
      <c r="J699" s="116"/>
      <c r="K699" s="3">
        <f t="shared" si="186"/>
        <v>0</v>
      </c>
      <c r="L699" s="3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75" customHeight="1">
      <c r="A700" s="2"/>
      <c r="B700" s="18"/>
      <c r="C700" s="18"/>
      <c r="D700" s="18">
        <f t="shared" si="183"/>
        <v>0</v>
      </c>
      <c r="E700" s="18">
        <f>B700*A693</f>
        <v>0</v>
      </c>
      <c r="F700" s="18">
        <f t="shared" si="184"/>
        <v>0</v>
      </c>
      <c r="G700" s="87"/>
      <c r="H700" s="18"/>
      <c r="I700" s="89">
        <f t="shared" si="185"/>
        <v>0</v>
      </c>
      <c r="J700" s="116"/>
      <c r="K700" s="3">
        <f t="shared" si="186"/>
        <v>0</v>
      </c>
      <c r="L700" s="3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75" customHeight="1">
      <c r="A701" s="2"/>
      <c r="B701" s="18"/>
      <c r="C701" s="18"/>
      <c r="D701" s="18">
        <f t="shared" si="183"/>
        <v>0</v>
      </c>
      <c r="E701" s="18">
        <f>B701*A693</f>
        <v>0</v>
      </c>
      <c r="F701" s="18">
        <f t="shared" si="184"/>
        <v>0</v>
      </c>
      <c r="G701" s="59"/>
      <c r="H701" s="18"/>
      <c r="I701" s="89">
        <f t="shared" si="185"/>
        <v>0</v>
      </c>
      <c r="J701" s="116"/>
      <c r="K701" s="3">
        <f t="shared" si="186"/>
        <v>0</v>
      </c>
      <c r="L701" s="3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75" customHeight="1">
      <c r="A702" s="2"/>
      <c r="B702" s="89"/>
      <c r="C702" s="89"/>
      <c r="D702" s="18">
        <f t="shared" si="183"/>
        <v>0</v>
      </c>
      <c r="E702" s="18">
        <f>B702*A693</f>
        <v>0</v>
      </c>
      <c r="F702" s="18">
        <f t="shared" si="184"/>
        <v>0</v>
      </c>
      <c r="G702" s="148" t="s">
        <v>528</v>
      </c>
      <c r="H702" s="18"/>
      <c r="I702" s="89">
        <f t="shared" si="185"/>
        <v>0</v>
      </c>
      <c r="J702" s="116"/>
      <c r="K702" s="3">
        <f t="shared" si="186"/>
        <v>0</v>
      </c>
      <c r="L702" s="3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75" customHeight="1">
      <c r="A703" s="2"/>
      <c r="B703" s="89"/>
      <c r="C703" s="89"/>
      <c r="D703" s="18">
        <f t="shared" si="183"/>
        <v>0</v>
      </c>
      <c r="E703" s="18">
        <f>B703*A693</f>
        <v>0</v>
      </c>
      <c r="F703" s="18">
        <f t="shared" si="184"/>
        <v>0</v>
      </c>
      <c r="G703" s="142"/>
      <c r="H703" s="18"/>
      <c r="I703" s="89">
        <f t="shared" si="185"/>
        <v>0</v>
      </c>
      <c r="J703" s="116"/>
      <c r="K703" s="3">
        <f t="shared" si="186"/>
        <v>0</v>
      </c>
      <c r="L703" s="3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75" customHeight="1">
      <c r="A704" s="1"/>
      <c r="B704" s="89"/>
      <c r="C704" s="89"/>
      <c r="D704" s="18">
        <f t="shared" si="183"/>
        <v>0</v>
      </c>
      <c r="E704" s="18">
        <f>B704*A693</f>
        <v>0</v>
      </c>
      <c r="F704" s="18">
        <f t="shared" si="184"/>
        <v>0</v>
      </c>
      <c r="G704" s="142"/>
      <c r="H704" s="18"/>
      <c r="I704" s="89">
        <f t="shared" si="185"/>
        <v>0</v>
      </c>
      <c r="J704" s="116"/>
      <c r="K704" s="3">
        <f t="shared" si="186"/>
        <v>0</v>
      </c>
      <c r="L704" s="3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75" customHeight="1">
      <c r="A705" s="1"/>
      <c r="B705" s="89"/>
      <c r="C705" s="89"/>
      <c r="D705" s="18">
        <f t="shared" si="183"/>
        <v>0</v>
      </c>
      <c r="E705" s="18">
        <f>B705*A693</f>
        <v>0</v>
      </c>
      <c r="F705" s="18">
        <f t="shared" si="184"/>
        <v>0</v>
      </c>
      <c r="G705" s="142"/>
      <c r="H705" s="18"/>
      <c r="I705" s="89">
        <f t="shared" si="185"/>
        <v>0</v>
      </c>
      <c r="J705" s="116"/>
      <c r="K705" s="3">
        <f t="shared" si="186"/>
        <v>0</v>
      </c>
      <c r="L705" s="3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75" customHeight="1">
      <c r="A706" s="31"/>
      <c r="B706" s="89"/>
      <c r="C706" s="89"/>
      <c r="D706" s="95">
        <f t="shared" si="183"/>
        <v>0</v>
      </c>
      <c r="E706" s="95">
        <f>B706*A693</f>
        <v>0</v>
      </c>
      <c r="F706" s="18">
        <f t="shared" si="184"/>
        <v>0</v>
      </c>
      <c r="G706" s="87"/>
      <c r="H706" s="18"/>
      <c r="I706" s="89">
        <f t="shared" si="185"/>
        <v>0</v>
      </c>
      <c r="J706" s="118"/>
      <c r="K706" s="3">
        <f t="shared" si="186"/>
        <v>0</v>
      </c>
      <c r="L706" s="3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75" customHeight="1">
      <c r="A707" s="31"/>
      <c r="B707" s="89"/>
      <c r="C707" s="89"/>
      <c r="D707" s="18">
        <f t="shared" si="183"/>
        <v>0</v>
      </c>
      <c r="E707" s="18">
        <f>B707*A693</f>
        <v>0</v>
      </c>
      <c r="F707" s="18">
        <f t="shared" si="184"/>
        <v>0</v>
      </c>
      <c r="G707" s="143">
        <f>F709/A693</f>
        <v>0</v>
      </c>
      <c r="H707" s="18"/>
      <c r="I707" s="89">
        <f t="shared" si="185"/>
        <v>0</v>
      </c>
      <c r="J707" s="3"/>
      <c r="K707" s="3">
        <f t="shared" si="186"/>
        <v>0</v>
      </c>
      <c r="L707" s="3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75" customHeight="1">
      <c r="A708" s="31"/>
      <c r="B708" s="89"/>
      <c r="C708" s="89"/>
      <c r="D708" s="18">
        <f t="shared" si="183"/>
        <v>0</v>
      </c>
      <c r="E708" s="18">
        <f>B708*A693</f>
        <v>0</v>
      </c>
      <c r="F708" s="18">
        <f t="shared" si="184"/>
        <v>0</v>
      </c>
      <c r="G708" s="142"/>
      <c r="H708" s="18"/>
      <c r="I708" s="89">
        <f t="shared" si="185"/>
        <v>0</v>
      </c>
      <c r="J708" s="3"/>
      <c r="K708" s="3">
        <f t="shared" si="186"/>
        <v>0</v>
      </c>
      <c r="L708" s="3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75" customHeight="1">
      <c r="A709" s="4" t="s">
        <v>495</v>
      </c>
      <c r="B709" s="97">
        <f>SUM(B695:B708)</f>
        <v>0</v>
      </c>
      <c r="C709" s="96"/>
      <c r="D709" s="97">
        <f t="shared" ref="D709:F709" si="187">SUM(D695:D708)</f>
        <v>0</v>
      </c>
      <c r="E709" s="97">
        <f t="shared" si="187"/>
        <v>0</v>
      </c>
      <c r="F709" s="97">
        <f t="shared" si="187"/>
        <v>0</v>
      </c>
      <c r="G709" s="87"/>
      <c r="H709" s="96"/>
      <c r="I709" s="97">
        <f t="shared" ref="I709:L709" si="188">SUM(I695:I708)</f>
        <v>0</v>
      </c>
      <c r="J709" s="98">
        <f t="shared" si="188"/>
        <v>0</v>
      </c>
      <c r="K709" s="98">
        <f t="shared" si="188"/>
        <v>0</v>
      </c>
      <c r="L709" s="98">
        <f t="shared" si="188"/>
        <v>0</v>
      </c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75" customHeight="1">
      <c r="A710" s="8"/>
      <c r="B710" s="184"/>
      <c r="C710" s="100"/>
      <c r="D710" s="100"/>
      <c r="E710" s="100"/>
      <c r="F710" s="100"/>
      <c r="G710" s="100"/>
      <c r="H710" s="100"/>
      <c r="I710" s="101" t="s">
        <v>496</v>
      </c>
      <c r="J710" s="100"/>
      <c r="K710" s="100"/>
      <c r="L710" s="101" t="s">
        <v>497</v>
      </c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75" customHeight="1">
      <c r="A711" s="8"/>
      <c r="B711" s="184"/>
      <c r="C711" s="100"/>
      <c r="D711" s="100"/>
      <c r="E711" s="100"/>
      <c r="F711" s="100"/>
      <c r="G711" s="100"/>
      <c r="H711" s="100"/>
      <c r="I711" s="104">
        <f>G707*A693</f>
        <v>0</v>
      </c>
      <c r="J711" s="100"/>
      <c r="K711" s="100"/>
      <c r="L711" s="104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75" customHeight="1">
      <c r="A712" s="8"/>
      <c r="B712" s="3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75" customHeight="1">
      <c r="A713" s="8"/>
      <c r="B713" s="3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75" customHeight="1">
      <c r="A714" s="66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6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75" customHeight="1">
      <c r="A715" s="78" t="s">
        <v>478</v>
      </c>
      <c r="B715" s="79" t="s">
        <v>479</v>
      </c>
      <c r="C715" s="75"/>
      <c r="D715" s="76"/>
      <c r="E715" s="80" t="s">
        <v>480</v>
      </c>
      <c r="F715" s="75"/>
      <c r="G715" s="76"/>
      <c r="H715" s="79" t="s">
        <v>481</v>
      </c>
      <c r="I715" s="75"/>
      <c r="J715" s="75"/>
      <c r="K715" s="75"/>
      <c r="L715" s="76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75" customHeight="1">
      <c r="A716" s="177">
        <v>4.0</v>
      </c>
      <c r="B716" s="82" t="s">
        <v>482</v>
      </c>
      <c r="C716" s="82" t="s">
        <v>483</v>
      </c>
      <c r="D716" s="82" t="s">
        <v>484</v>
      </c>
      <c r="E716" s="82" t="s">
        <v>485</v>
      </c>
      <c r="F716" s="82" t="s">
        <v>484</v>
      </c>
      <c r="G716" s="82" t="s">
        <v>524</v>
      </c>
      <c r="H716" s="82" t="s">
        <v>486</v>
      </c>
      <c r="I716" s="82" t="s">
        <v>487</v>
      </c>
      <c r="J716" s="147" t="s">
        <v>488</v>
      </c>
      <c r="K716" s="85" t="s">
        <v>489</v>
      </c>
      <c r="L716" s="85" t="s">
        <v>490</v>
      </c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75" customHeight="1">
      <c r="A717" s="86" t="s">
        <v>491</v>
      </c>
      <c r="B717" s="87"/>
      <c r="C717" s="87"/>
      <c r="D717" s="87"/>
      <c r="E717" s="87"/>
      <c r="F717" s="87"/>
      <c r="G717" s="87"/>
      <c r="H717" s="87"/>
      <c r="I717" s="87"/>
      <c r="J717" s="115"/>
      <c r="K717" s="87"/>
      <c r="L717" s="87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75" customHeight="1">
      <c r="A718" s="2"/>
      <c r="B718" s="89"/>
      <c r="C718" s="89"/>
      <c r="D718" s="18">
        <f t="shared" ref="D718:D731" si="189">C718*B718</f>
        <v>0</v>
      </c>
      <c r="E718" s="18">
        <f>B718*A716</f>
        <v>0</v>
      </c>
      <c r="F718" s="18">
        <f t="shared" ref="F718:F731" si="190">E718*C718</f>
        <v>0</v>
      </c>
      <c r="G718" s="140">
        <v>0.0</v>
      </c>
      <c r="H718" s="18"/>
      <c r="I718" s="89">
        <f t="shared" ref="I718:I731" si="191">H718*E718</f>
        <v>0</v>
      </c>
      <c r="J718" s="116"/>
      <c r="K718" s="3">
        <f t="shared" ref="K718:K731" si="192">J718*I718</f>
        <v>0</v>
      </c>
      <c r="L718" s="3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75" customHeight="1">
      <c r="A719" s="2"/>
      <c r="B719" s="89"/>
      <c r="C719" s="89"/>
      <c r="D719" s="18">
        <f t="shared" si="189"/>
        <v>0</v>
      </c>
      <c r="E719" s="18">
        <f>B719*A716</f>
        <v>0</v>
      </c>
      <c r="F719" s="18">
        <f t="shared" si="190"/>
        <v>0</v>
      </c>
      <c r="G719" s="87"/>
      <c r="H719" s="18"/>
      <c r="I719" s="89">
        <f t="shared" si="191"/>
        <v>0</v>
      </c>
      <c r="J719" s="116"/>
      <c r="K719" s="3">
        <f t="shared" si="192"/>
        <v>0</v>
      </c>
      <c r="L719" s="3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75" customHeight="1">
      <c r="A720" s="2"/>
      <c r="B720" s="18"/>
      <c r="C720" s="18"/>
      <c r="D720" s="18">
        <f t="shared" si="189"/>
        <v>0</v>
      </c>
      <c r="E720" s="18">
        <f>B720*A716</f>
        <v>0</v>
      </c>
      <c r="F720" s="18">
        <f t="shared" si="190"/>
        <v>0</v>
      </c>
      <c r="G720" s="148" t="s">
        <v>527</v>
      </c>
      <c r="H720" s="18"/>
      <c r="I720" s="89">
        <f t="shared" si="191"/>
        <v>0</v>
      </c>
      <c r="J720" s="116"/>
      <c r="K720" s="3">
        <f t="shared" si="192"/>
        <v>0</v>
      </c>
      <c r="L720" s="3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75" customHeight="1">
      <c r="A721" s="2"/>
      <c r="B721" s="18"/>
      <c r="C721" s="18"/>
      <c r="D721" s="18">
        <f t="shared" si="189"/>
        <v>0</v>
      </c>
      <c r="E721" s="18">
        <f>B721*A716</f>
        <v>0</v>
      </c>
      <c r="F721" s="18">
        <f t="shared" si="190"/>
        <v>0</v>
      </c>
      <c r="G721" s="142"/>
      <c r="H721" s="18"/>
      <c r="I721" s="89">
        <f t="shared" si="191"/>
        <v>0</v>
      </c>
      <c r="J721" s="116"/>
      <c r="K721" s="3">
        <f t="shared" si="192"/>
        <v>0</v>
      </c>
      <c r="L721" s="3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75" customHeight="1">
      <c r="A722" s="2"/>
      <c r="B722" s="18"/>
      <c r="C722" s="18"/>
      <c r="D722" s="18">
        <f t="shared" si="189"/>
        <v>0</v>
      </c>
      <c r="E722" s="18">
        <f>B722*A716</f>
        <v>0</v>
      </c>
      <c r="F722" s="18">
        <f t="shared" si="190"/>
        <v>0</v>
      </c>
      <c r="G722" s="142"/>
      <c r="H722" s="18"/>
      <c r="I722" s="89">
        <f t="shared" si="191"/>
        <v>0</v>
      </c>
      <c r="J722" s="116"/>
      <c r="K722" s="3">
        <f t="shared" si="192"/>
        <v>0</v>
      </c>
      <c r="L722" s="3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75" customHeight="1">
      <c r="A723" s="2"/>
      <c r="B723" s="18"/>
      <c r="C723" s="18"/>
      <c r="D723" s="18">
        <f t="shared" si="189"/>
        <v>0</v>
      </c>
      <c r="E723" s="18">
        <f>B723*A716</f>
        <v>0</v>
      </c>
      <c r="F723" s="18">
        <f t="shared" si="190"/>
        <v>0</v>
      </c>
      <c r="G723" s="87"/>
      <c r="H723" s="18"/>
      <c r="I723" s="89">
        <f t="shared" si="191"/>
        <v>0</v>
      </c>
      <c r="J723" s="116"/>
      <c r="K723" s="3">
        <f t="shared" si="192"/>
        <v>0</v>
      </c>
      <c r="L723" s="3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75" customHeight="1">
      <c r="A724" s="2"/>
      <c r="B724" s="18"/>
      <c r="C724" s="18"/>
      <c r="D724" s="18">
        <f t="shared" si="189"/>
        <v>0</v>
      </c>
      <c r="E724" s="18">
        <f>B724*A716</f>
        <v>0</v>
      </c>
      <c r="F724" s="18">
        <f t="shared" si="190"/>
        <v>0</v>
      </c>
      <c r="G724" s="59"/>
      <c r="H724" s="18"/>
      <c r="I724" s="89">
        <f t="shared" si="191"/>
        <v>0</v>
      </c>
      <c r="J724" s="116"/>
      <c r="K724" s="3">
        <f t="shared" si="192"/>
        <v>0</v>
      </c>
      <c r="L724" s="3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75" customHeight="1">
      <c r="A725" s="2"/>
      <c r="B725" s="89"/>
      <c r="C725" s="89"/>
      <c r="D725" s="18">
        <f t="shared" si="189"/>
        <v>0</v>
      </c>
      <c r="E725" s="18">
        <f>B725*A716</f>
        <v>0</v>
      </c>
      <c r="F725" s="18">
        <f t="shared" si="190"/>
        <v>0</v>
      </c>
      <c r="G725" s="148" t="s">
        <v>528</v>
      </c>
      <c r="H725" s="18"/>
      <c r="I725" s="89">
        <f t="shared" si="191"/>
        <v>0</v>
      </c>
      <c r="J725" s="116"/>
      <c r="K725" s="3">
        <f t="shared" si="192"/>
        <v>0</v>
      </c>
      <c r="L725" s="3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75" customHeight="1">
      <c r="A726" s="2"/>
      <c r="B726" s="89"/>
      <c r="C726" s="89"/>
      <c r="D726" s="18">
        <f t="shared" si="189"/>
        <v>0</v>
      </c>
      <c r="E726" s="18">
        <f>B726*A716</f>
        <v>0</v>
      </c>
      <c r="F726" s="18">
        <f t="shared" si="190"/>
        <v>0</v>
      </c>
      <c r="G726" s="142"/>
      <c r="H726" s="18"/>
      <c r="I726" s="89">
        <f t="shared" si="191"/>
        <v>0</v>
      </c>
      <c r="J726" s="116"/>
      <c r="K726" s="3">
        <f t="shared" si="192"/>
        <v>0</v>
      </c>
      <c r="L726" s="3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75" customHeight="1">
      <c r="A727" s="1"/>
      <c r="B727" s="89"/>
      <c r="C727" s="89"/>
      <c r="D727" s="18">
        <f t="shared" si="189"/>
        <v>0</v>
      </c>
      <c r="E727" s="18">
        <f>B727*A716</f>
        <v>0</v>
      </c>
      <c r="F727" s="18">
        <f t="shared" si="190"/>
        <v>0</v>
      </c>
      <c r="G727" s="142"/>
      <c r="H727" s="18"/>
      <c r="I727" s="89">
        <f t="shared" si="191"/>
        <v>0</v>
      </c>
      <c r="J727" s="116"/>
      <c r="K727" s="3">
        <f t="shared" si="192"/>
        <v>0</v>
      </c>
      <c r="L727" s="3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75" customHeight="1">
      <c r="A728" s="1"/>
      <c r="B728" s="89"/>
      <c r="C728" s="89"/>
      <c r="D728" s="18">
        <f t="shared" si="189"/>
        <v>0</v>
      </c>
      <c r="E728" s="18">
        <f>B728*A716</f>
        <v>0</v>
      </c>
      <c r="F728" s="18">
        <f t="shared" si="190"/>
        <v>0</v>
      </c>
      <c r="G728" s="142"/>
      <c r="H728" s="18"/>
      <c r="I728" s="89">
        <f t="shared" si="191"/>
        <v>0</v>
      </c>
      <c r="J728" s="116"/>
      <c r="K728" s="3">
        <f t="shared" si="192"/>
        <v>0</v>
      </c>
      <c r="L728" s="3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75" customHeight="1">
      <c r="A729" s="31"/>
      <c r="B729" s="89"/>
      <c r="C729" s="89"/>
      <c r="D729" s="95">
        <f t="shared" si="189"/>
        <v>0</v>
      </c>
      <c r="E729" s="95">
        <f>B729*A716</f>
        <v>0</v>
      </c>
      <c r="F729" s="18">
        <f t="shared" si="190"/>
        <v>0</v>
      </c>
      <c r="G729" s="87"/>
      <c r="H729" s="18"/>
      <c r="I729" s="89">
        <f t="shared" si="191"/>
        <v>0</v>
      </c>
      <c r="J729" s="118"/>
      <c r="K729" s="3">
        <f t="shared" si="192"/>
        <v>0</v>
      </c>
      <c r="L729" s="3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75" customHeight="1">
      <c r="A730" s="31"/>
      <c r="B730" s="89"/>
      <c r="C730" s="89"/>
      <c r="D730" s="18">
        <f t="shared" si="189"/>
        <v>0</v>
      </c>
      <c r="E730" s="18">
        <f>B730*A716</f>
        <v>0</v>
      </c>
      <c r="F730" s="18">
        <f t="shared" si="190"/>
        <v>0</v>
      </c>
      <c r="G730" s="143">
        <f>F732/A716</f>
        <v>0</v>
      </c>
      <c r="H730" s="18"/>
      <c r="I730" s="89">
        <f t="shared" si="191"/>
        <v>0</v>
      </c>
      <c r="J730" s="3"/>
      <c r="K730" s="3">
        <f t="shared" si="192"/>
        <v>0</v>
      </c>
      <c r="L730" s="3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75" customHeight="1">
      <c r="A731" s="31"/>
      <c r="B731" s="89"/>
      <c r="C731" s="89"/>
      <c r="D731" s="18">
        <f t="shared" si="189"/>
        <v>0</v>
      </c>
      <c r="E731" s="18">
        <f>B731*A716</f>
        <v>0</v>
      </c>
      <c r="F731" s="18">
        <f t="shared" si="190"/>
        <v>0</v>
      </c>
      <c r="G731" s="142"/>
      <c r="H731" s="18"/>
      <c r="I731" s="89">
        <f t="shared" si="191"/>
        <v>0</v>
      </c>
      <c r="J731" s="3"/>
      <c r="K731" s="3">
        <f t="shared" si="192"/>
        <v>0</v>
      </c>
      <c r="L731" s="3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75" customHeight="1">
      <c r="A732" s="4" t="s">
        <v>495</v>
      </c>
      <c r="B732" s="97">
        <f>SUM(B718:B731)</f>
        <v>0</v>
      </c>
      <c r="C732" s="96"/>
      <c r="D732" s="97">
        <f t="shared" ref="D732:F732" si="193">SUM(D718:D731)</f>
        <v>0</v>
      </c>
      <c r="E732" s="97">
        <f t="shared" si="193"/>
        <v>0</v>
      </c>
      <c r="F732" s="97">
        <f t="shared" si="193"/>
        <v>0</v>
      </c>
      <c r="G732" s="87"/>
      <c r="H732" s="96"/>
      <c r="I732" s="97">
        <f t="shared" ref="I732:L732" si="194">SUM(I718:I731)</f>
        <v>0</v>
      </c>
      <c r="J732" s="98">
        <f t="shared" si="194"/>
        <v>0</v>
      </c>
      <c r="K732" s="98">
        <f t="shared" si="194"/>
        <v>0</v>
      </c>
      <c r="L732" s="98">
        <f t="shared" si="194"/>
        <v>0</v>
      </c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75" customHeight="1">
      <c r="A733" s="8"/>
      <c r="B733" s="184"/>
      <c r="C733" s="100"/>
      <c r="D733" s="100"/>
      <c r="E733" s="100"/>
      <c r="F733" s="100"/>
      <c r="G733" s="100"/>
      <c r="H733" s="100"/>
      <c r="I733" s="101" t="s">
        <v>496</v>
      </c>
      <c r="J733" s="100"/>
      <c r="K733" s="100"/>
      <c r="L733" s="101" t="s">
        <v>497</v>
      </c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75" customHeight="1">
      <c r="A734" s="8"/>
      <c r="B734" s="184"/>
      <c r="C734" s="100"/>
      <c r="D734" s="100"/>
      <c r="E734" s="100"/>
      <c r="F734" s="100"/>
      <c r="G734" s="100"/>
      <c r="H734" s="100"/>
      <c r="I734" s="104">
        <f>G730*A716</f>
        <v>0</v>
      </c>
      <c r="J734" s="100"/>
      <c r="K734" s="100"/>
      <c r="L734" s="104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75" customHeight="1">
      <c r="A735" s="8"/>
      <c r="B735" s="3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75" customHeight="1">
      <c r="A736" s="8"/>
      <c r="B736" s="3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75" customHeight="1">
      <c r="A737" s="66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6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75" customHeight="1">
      <c r="A738" s="78" t="s">
        <v>478</v>
      </c>
      <c r="B738" s="79" t="s">
        <v>479</v>
      </c>
      <c r="C738" s="75"/>
      <c r="D738" s="76"/>
      <c r="E738" s="80" t="s">
        <v>480</v>
      </c>
      <c r="F738" s="75"/>
      <c r="G738" s="76"/>
      <c r="H738" s="79" t="s">
        <v>481</v>
      </c>
      <c r="I738" s="75"/>
      <c r="J738" s="75"/>
      <c r="K738" s="75"/>
      <c r="L738" s="76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75" customHeight="1">
      <c r="A739" s="177">
        <v>4.0</v>
      </c>
      <c r="B739" s="82" t="s">
        <v>482</v>
      </c>
      <c r="C739" s="82" t="s">
        <v>483</v>
      </c>
      <c r="D739" s="82" t="s">
        <v>484</v>
      </c>
      <c r="E739" s="82" t="s">
        <v>485</v>
      </c>
      <c r="F739" s="82" t="s">
        <v>484</v>
      </c>
      <c r="G739" s="82" t="s">
        <v>524</v>
      </c>
      <c r="H739" s="82" t="s">
        <v>486</v>
      </c>
      <c r="I739" s="82" t="s">
        <v>487</v>
      </c>
      <c r="J739" s="147" t="s">
        <v>488</v>
      </c>
      <c r="K739" s="85" t="s">
        <v>489</v>
      </c>
      <c r="L739" s="85" t="s">
        <v>490</v>
      </c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75" customHeight="1">
      <c r="A740" s="86" t="s">
        <v>491</v>
      </c>
      <c r="B740" s="87"/>
      <c r="C740" s="87"/>
      <c r="D740" s="87"/>
      <c r="E740" s="87"/>
      <c r="F740" s="87"/>
      <c r="G740" s="87"/>
      <c r="H740" s="87"/>
      <c r="I740" s="87"/>
      <c r="J740" s="115"/>
      <c r="K740" s="87"/>
      <c r="L740" s="87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75" customHeight="1">
      <c r="A741" s="2"/>
      <c r="B741" s="89"/>
      <c r="C741" s="89"/>
      <c r="D741" s="18">
        <f t="shared" ref="D741:D754" si="195">C741*B741</f>
        <v>0</v>
      </c>
      <c r="E741" s="18">
        <f>B741*A739</f>
        <v>0</v>
      </c>
      <c r="F741" s="18">
        <f t="shared" ref="F741:F754" si="196">E741*C741</f>
        <v>0</v>
      </c>
      <c r="G741" s="140">
        <v>0.0</v>
      </c>
      <c r="H741" s="18"/>
      <c r="I741" s="89">
        <f t="shared" ref="I741:I754" si="197">H741*E741</f>
        <v>0</v>
      </c>
      <c r="J741" s="116"/>
      <c r="K741" s="3">
        <f t="shared" ref="K741:K754" si="198">J741*I741</f>
        <v>0</v>
      </c>
      <c r="L741" s="3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75" customHeight="1">
      <c r="A742" s="2"/>
      <c r="B742" s="89"/>
      <c r="C742" s="89"/>
      <c r="D742" s="18">
        <f t="shared" si="195"/>
        <v>0</v>
      </c>
      <c r="E742" s="18">
        <f>B742*A739</f>
        <v>0</v>
      </c>
      <c r="F742" s="18">
        <f t="shared" si="196"/>
        <v>0</v>
      </c>
      <c r="G742" s="87"/>
      <c r="H742" s="18"/>
      <c r="I742" s="89">
        <f t="shared" si="197"/>
        <v>0</v>
      </c>
      <c r="J742" s="116"/>
      <c r="K742" s="3">
        <f t="shared" si="198"/>
        <v>0</v>
      </c>
      <c r="L742" s="3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75" customHeight="1">
      <c r="A743" s="2"/>
      <c r="B743" s="18"/>
      <c r="C743" s="18"/>
      <c r="D743" s="18">
        <f t="shared" si="195"/>
        <v>0</v>
      </c>
      <c r="E743" s="18">
        <f>B743*A739</f>
        <v>0</v>
      </c>
      <c r="F743" s="18">
        <f t="shared" si="196"/>
        <v>0</v>
      </c>
      <c r="G743" s="148" t="s">
        <v>527</v>
      </c>
      <c r="H743" s="18"/>
      <c r="I743" s="89">
        <f t="shared" si="197"/>
        <v>0</v>
      </c>
      <c r="J743" s="116"/>
      <c r="K743" s="3">
        <f t="shared" si="198"/>
        <v>0</v>
      </c>
      <c r="L743" s="3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75" customHeight="1">
      <c r="A744" s="2"/>
      <c r="B744" s="18"/>
      <c r="C744" s="18"/>
      <c r="D744" s="18">
        <f t="shared" si="195"/>
        <v>0</v>
      </c>
      <c r="E744" s="18">
        <f>B744*A739</f>
        <v>0</v>
      </c>
      <c r="F744" s="18">
        <f t="shared" si="196"/>
        <v>0</v>
      </c>
      <c r="G744" s="142"/>
      <c r="H744" s="18"/>
      <c r="I744" s="89">
        <f t="shared" si="197"/>
        <v>0</v>
      </c>
      <c r="J744" s="116"/>
      <c r="K744" s="3">
        <f t="shared" si="198"/>
        <v>0</v>
      </c>
      <c r="L744" s="3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75" customHeight="1">
      <c r="A745" s="2"/>
      <c r="B745" s="18"/>
      <c r="C745" s="18"/>
      <c r="D745" s="18">
        <f t="shared" si="195"/>
        <v>0</v>
      </c>
      <c r="E745" s="18">
        <f>B745*A739</f>
        <v>0</v>
      </c>
      <c r="F745" s="18">
        <f t="shared" si="196"/>
        <v>0</v>
      </c>
      <c r="G745" s="142"/>
      <c r="H745" s="18"/>
      <c r="I745" s="89">
        <f t="shared" si="197"/>
        <v>0</v>
      </c>
      <c r="J745" s="116"/>
      <c r="K745" s="3">
        <f t="shared" si="198"/>
        <v>0</v>
      </c>
      <c r="L745" s="3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75" customHeight="1">
      <c r="A746" s="2"/>
      <c r="B746" s="18"/>
      <c r="C746" s="18"/>
      <c r="D746" s="18">
        <f t="shared" si="195"/>
        <v>0</v>
      </c>
      <c r="E746" s="18">
        <f>B746*A739</f>
        <v>0</v>
      </c>
      <c r="F746" s="18">
        <f t="shared" si="196"/>
        <v>0</v>
      </c>
      <c r="G746" s="87"/>
      <c r="H746" s="18"/>
      <c r="I746" s="89">
        <f t="shared" si="197"/>
        <v>0</v>
      </c>
      <c r="J746" s="116"/>
      <c r="K746" s="3">
        <f t="shared" si="198"/>
        <v>0</v>
      </c>
      <c r="L746" s="3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75" customHeight="1">
      <c r="A747" s="2"/>
      <c r="B747" s="18"/>
      <c r="C747" s="18"/>
      <c r="D747" s="18">
        <f t="shared" si="195"/>
        <v>0</v>
      </c>
      <c r="E747" s="18">
        <f>B747*A739</f>
        <v>0</v>
      </c>
      <c r="F747" s="18">
        <f t="shared" si="196"/>
        <v>0</v>
      </c>
      <c r="G747" s="59"/>
      <c r="H747" s="18"/>
      <c r="I747" s="89">
        <f t="shared" si="197"/>
        <v>0</v>
      </c>
      <c r="J747" s="116"/>
      <c r="K747" s="3">
        <f t="shared" si="198"/>
        <v>0</v>
      </c>
      <c r="L747" s="3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75" customHeight="1">
      <c r="A748" s="2"/>
      <c r="B748" s="89"/>
      <c r="C748" s="89"/>
      <c r="D748" s="18">
        <f t="shared" si="195"/>
        <v>0</v>
      </c>
      <c r="E748" s="18">
        <f>B748*A739</f>
        <v>0</v>
      </c>
      <c r="F748" s="18">
        <f t="shared" si="196"/>
        <v>0</v>
      </c>
      <c r="G748" s="148" t="s">
        <v>528</v>
      </c>
      <c r="H748" s="18"/>
      <c r="I748" s="89">
        <f t="shared" si="197"/>
        <v>0</v>
      </c>
      <c r="J748" s="116"/>
      <c r="K748" s="3">
        <f t="shared" si="198"/>
        <v>0</v>
      </c>
      <c r="L748" s="3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75" customHeight="1">
      <c r="A749" s="2"/>
      <c r="B749" s="89"/>
      <c r="C749" s="89"/>
      <c r="D749" s="18">
        <f t="shared" si="195"/>
        <v>0</v>
      </c>
      <c r="E749" s="18">
        <f>B749*A739</f>
        <v>0</v>
      </c>
      <c r="F749" s="18">
        <f t="shared" si="196"/>
        <v>0</v>
      </c>
      <c r="G749" s="142"/>
      <c r="H749" s="18"/>
      <c r="I749" s="89">
        <f t="shared" si="197"/>
        <v>0</v>
      </c>
      <c r="J749" s="116"/>
      <c r="K749" s="3">
        <f t="shared" si="198"/>
        <v>0</v>
      </c>
      <c r="L749" s="3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75" customHeight="1">
      <c r="A750" s="1"/>
      <c r="B750" s="89"/>
      <c r="C750" s="89"/>
      <c r="D750" s="18">
        <f t="shared" si="195"/>
        <v>0</v>
      </c>
      <c r="E750" s="18">
        <f>B750*A739</f>
        <v>0</v>
      </c>
      <c r="F750" s="18">
        <f t="shared" si="196"/>
        <v>0</v>
      </c>
      <c r="G750" s="142"/>
      <c r="H750" s="18"/>
      <c r="I750" s="89">
        <f t="shared" si="197"/>
        <v>0</v>
      </c>
      <c r="J750" s="116"/>
      <c r="K750" s="3">
        <f t="shared" si="198"/>
        <v>0</v>
      </c>
      <c r="L750" s="3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75" customHeight="1">
      <c r="A751" s="1"/>
      <c r="B751" s="89"/>
      <c r="C751" s="89"/>
      <c r="D751" s="18">
        <f t="shared" si="195"/>
        <v>0</v>
      </c>
      <c r="E751" s="18">
        <f>B751*A739</f>
        <v>0</v>
      </c>
      <c r="F751" s="18">
        <f t="shared" si="196"/>
        <v>0</v>
      </c>
      <c r="G751" s="142"/>
      <c r="H751" s="18"/>
      <c r="I751" s="89">
        <f t="shared" si="197"/>
        <v>0</v>
      </c>
      <c r="J751" s="116"/>
      <c r="K751" s="3">
        <f t="shared" si="198"/>
        <v>0</v>
      </c>
      <c r="L751" s="3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75" customHeight="1">
      <c r="A752" s="31"/>
      <c r="B752" s="89"/>
      <c r="C752" s="89"/>
      <c r="D752" s="95">
        <f t="shared" si="195"/>
        <v>0</v>
      </c>
      <c r="E752" s="95">
        <f>B752*A739</f>
        <v>0</v>
      </c>
      <c r="F752" s="18">
        <f t="shared" si="196"/>
        <v>0</v>
      </c>
      <c r="G752" s="87"/>
      <c r="H752" s="18"/>
      <c r="I752" s="89">
        <f t="shared" si="197"/>
        <v>0</v>
      </c>
      <c r="J752" s="118"/>
      <c r="K752" s="3">
        <f t="shared" si="198"/>
        <v>0</v>
      </c>
      <c r="L752" s="3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75" customHeight="1">
      <c r="A753" s="31"/>
      <c r="B753" s="89"/>
      <c r="C753" s="89"/>
      <c r="D753" s="18">
        <f t="shared" si="195"/>
        <v>0</v>
      </c>
      <c r="E753" s="18">
        <f>B753*A739</f>
        <v>0</v>
      </c>
      <c r="F753" s="18">
        <f t="shared" si="196"/>
        <v>0</v>
      </c>
      <c r="G753" s="143">
        <f>F755/A739</f>
        <v>0</v>
      </c>
      <c r="H753" s="18"/>
      <c r="I753" s="89">
        <f t="shared" si="197"/>
        <v>0</v>
      </c>
      <c r="J753" s="3"/>
      <c r="K753" s="3">
        <f t="shared" si="198"/>
        <v>0</v>
      </c>
      <c r="L753" s="3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75" customHeight="1">
      <c r="A754" s="31"/>
      <c r="B754" s="89"/>
      <c r="C754" s="89"/>
      <c r="D754" s="18">
        <f t="shared" si="195"/>
        <v>0</v>
      </c>
      <c r="E754" s="18">
        <f>B754*A739</f>
        <v>0</v>
      </c>
      <c r="F754" s="18">
        <f t="shared" si="196"/>
        <v>0</v>
      </c>
      <c r="G754" s="142"/>
      <c r="H754" s="18"/>
      <c r="I754" s="89">
        <f t="shared" si="197"/>
        <v>0</v>
      </c>
      <c r="J754" s="3"/>
      <c r="K754" s="3">
        <f t="shared" si="198"/>
        <v>0</v>
      </c>
      <c r="L754" s="3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75" customHeight="1">
      <c r="A755" s="4" t="s">
        <v>495</v>
      </c>
      <c r="B755" s="97">
        <f>SUM(B741:B754)</f>
        <v>0</v>
      </c>
      <c r="C755" s="96"/>
      <c r="D755" s="97">
        <f t="shared" ref="D755:F755" si="199">SUM(D741:D754)</f>
        <v>0</v>
      </c>
      <c r="E755" s="97">
        <f t="shared" si="199"/>
        <v>0</v>
      </c>
      <c r="F755" s="97">
        <f t="shared" si="199"/>
        <v>0</v>
      </c>
      <c r="G755" s="87"/>
      <c r="H755" s="96"/>
      <c r="I755" s="97">
        <f t="shared" ref="I755:L755" si="200">SUM(I741:I754)</f>
        <v>0</v>
      </c>
      <c r="J755" s="98">
        <f t="shared" si="200"/>
        <v>0</v>
      </c>
      <c r="K755" s="98">
        <f t="shared" si="200"/>
        <v>0</v>
      </c>
      <c r="L755" s="98">
        <f t="shared" si="200"/>
        <v>0</v>
      </c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75" customHeight="1">
      <c r="A756" s="8"/>
      <c r="B756" s="184"/>
      <c r="C756" s="100"/>
      <c r="D756" s="100"/>
      <c r="E756" s="100"/>
      <c r="F756" s="100"/>
      <c r="G756" s="100"/>
      <c r="H756" s="100"/>
      <c r="I756" s="101" t="s">
        <v>496</v>
      </c>
      <c r="J756" s="100"/>
      <c r="K756" s="100"/>
      <c r="L756" s="101" t="s">
        <v>497</v>
      </c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75" customHeight="1">
      <c r="A757" s="8"/>
      <c r="B757" s="184"/>
      <c r="C757" s="100"/>
      <c r="D757" s="100"/>
      <c r="E757" s="100"/>
      <c r="F757" s="100"/>
      <c r="G757" s="100"/>
      <c r="H757" s="100"/>
      <c r="I757" s="104">
        <f>G753*A739</f>
        <v>0</v>
      </c>
      <c r="J757" s="100"/>
      <c r="K757" s="100"/>
      <c r="L757" s="104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75" customHeight="1">
      <c r="A758" s="8"/>
      <c r="B758" s="3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75" customHeight="1">
      <c r="A759" s="8"/>
      <c r="B759" s="3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75" customHeight="1">
      <c r="A760" s="66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6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75" customHeight="1">
      <c r="A761" s="78" t="s">
        <v>478</v>
      </c>
      <c r="B761" s="79" t="s">
        <v>479</v>
      </c>
      <c r="C761" s="75"/>
      <c r="D761" s="76"/>
      <c r="E761" s="80" t="s">
        <v>480</v>
      </c>
      <c r="F761" s="75"/>
      <c r="G761" s="76"/>
      <c r="H761" s="79" t="s">
        <v>481</v>
      </c>
      <c r="I761" s="75"/>
      <c r="J761" s="75"/>
      <c r="K761" s="75"/>
      <c r="L761" s="76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75" customHeight="1">
      <c r="A762" s="177">
        <v>4.0</v>
      </c>
      <c r="B762" s="82" t="s">
        <v>482</v>
      </c>
      <c r="C762" s="82" t="s">
        <v>483</v>
      </c>
      <c r="D762" s="82" t="s">
        <v>484</v>
      </c>
      <c r="E762" s="82" t="s">
        <v>485</v>
      </c>
      <c r="F762" s="82" t="s">
        <v>484</v>
      </c>
      <c r="G762" s="82" t="s">
        <v>524</v>
      </c>
      <c r="H762" s="82" t="s">
        <v>486</v>
      </c>
      <c r="I762" s="82" t="s">
        <v>487</v>
      </c>
      <c r="J762" s="147" t="s">
        <v>488</v>
      </c>
      <c r="K762" s="85" t="s">
        <v>489</v>
      </c>
      <c r="L762" s="85" t="s">
        <v>490</v>
      </c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75" customHeight="1">
      <c r="A763" s="86" t="s">
        <v>491</v>
      </c>
      <c r="B763" s="87"/>
      <c r="C763" s="87"/>
      <c r="D763" s="87"/>
      <c r="E763" s="87"/>
      <c r="F763" s="87"/>
      <c r="G763" s="87"/>
      <c r="H763" s="87"/>
      <c r="I763" s="87"/>
      <c r="J763" s="115"/>
      <c r="K763" s="87"/>
      <c r="L763" s="87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75" customHeight="1">
      <c r="A764" s="2"/>
      <c r="B764" s="89"/>
      <c r="C764" s="89"/>
      <c r="D764" s="18">
        <f t="shared" ref="D764:D777" si="201">C764*B764</f>
        <v>0</v>
      </c>
      <c r="E764" s="18">
        <f>B764*A762</f>
        <v>0</v>
      </c>
      <c r="F764" s="18">
        <f t="shared" ref="F764:F777" si="202">E764*C764</f>
        <v>0</v>
      </c>
      <c r="G764" s="140">
        <v>0.0</v>
      </c>
      <c r="H764" s="18"/>
      <c r="I764" s="89">
        <f t="shared" ref="I764:I777" si="203">H764*E764</f>
        <v>0</v>
      </c>
      <c r="J764" s="116"/>
      <c r="K764" s="3">
        <f t="shared" ref="K764:K777" si="204">J764*I764</f>
        <v>0</v>
      </c>
      <c r="L764" s="3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75" customHeight="1">
      <c r="A765" s="2"/>
      <c r="B765" s="89"/>
      <c r="C765" s="89"/>
      <c r="D765" s="18">
        <f t="shared" si="201"/>
        <v>0</v>
      </c>
      <c r="E765" s="18">
        <f>B765*A762</f>
        <v>0</v>
      </c>
      <c r="F765" s="18">
        <f t="shared" si="202"/>
        <v>0</v>
      </c>
      <c r="G765" s="87"/>
      <c r="H765" s="18"/>
      <c r="I765" s="89">
        <f t="shared" si="203"/>
        <v>0</v>
      </c>
      <c r="J765" s="116"/>
      <c r="K765" s="3">
        <f t="shared" si="204"/>
        <v>0</v>
      </c>
      <c r="L765" s="3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75" customHeight="1">
      <c r="A766" s="2"/>
      <c r="B766" s="18"/>
      <c r="C766" s="18"/>
      <c r="D766" s="18">
        <f t="shared" si="201"/>
        <v>0</v>
      </c>
      <c r="E766" s="18">
        <f>B766*A762</f>
        <v>0</v>
      </c>
      <c r="F766" s="18">
        <f t="shared" si="202"/>
        <v>0</v>
      </c>
      <c r="G766" s="148" t="s">
        <v>527</v>
      </c>
      <c r="H766" s="18"/>
      <c r="I766" s="89">
        <f t="shared" si="203"/>
        <v>0</v>
      </c>
      <c r="J766" s="116"/>
      <c r="K766" s="3">
        <f t="shared" si="204"/>
        <v>0</v>
      </c>
      <c r="L766" s="3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75" customHeight="1">
      <c r="A767" s="2"/>
      <c r="B767" s="18"/>
      <c r="C767" s="18"/>
      <c r="D767" s="18">
        <f t="shared" si="201"/>
        <v>0</v>
      </c>
      <c r="E767" s="18">
        <f>B767*A762</f>
        <v>0</v>
      </c>
      <c r="F767" s="18">
        <f t="shared" si="202"/>
        <v>0</v>
      </c>
      <c r="G767" s="142"/>
      <c r="H767" s="18"/>
      <c r="I767" s="89">
        <f t="shared" si="203"/>
        <v>0</v>
      </c>
      <c r="J767" s="116"/>
      <c r="K767" s="3">
        <f t="shared" si="204"/>
        <v>0</v>
      </c>
      <c r="L767" s="3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75" customHeight="1">
      <c r="A768" s="2"/>
      <c r="B768" s="18"/>
      <c r="C768" s="18"/>
      <c r="D768" s="18">
        <f t="shared" si="201"/>
        <v>0</v>
      </c>
      <c r="E768" s="18">
        <f>B768*A762</f>
        <v>0</v>
      </c>
      <c r="F768" s="18">
        <f t="shared" si="202"/>
        <v>0</v>
      </c>
      <c r="G768" s="142"/>
      <c r="H768" s="18"/>
      <c r="I768" s="89">
        <f t="shared" si="203"/>
        <v>0</v>
      </c>
      <c r="J768" s="116"/>
      <c r="K768" s="3">
        <f t="shared" si="204"/>
        <v>0</v>
      </c>
      <c r="L768" s="3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75" customHeight="1">
      <c r="A769" s="2"/>
      <c r="B769" s="18"/>
      <c r="C769" s="18"/>
      <c r="D769" s="18">
        <f t="shared" si="201"/>
        <v>0</v>
      </c>
      <c r="E769" s="18">
        <f>B769*A762</f>
        <v>0</v>
      </c>
      <c r="F769" s="18">
        <f t="shared" si="202"/>
        <v>0</v>
      </c>
      <c r="G769" s="87"/>
      <c r="H769" s="18"/>
      <c r="I769" s="89">
        <f t="shared" si="203"/>
        <v>0</v>
      </c>
      <c r="J769" s="116"/>
      <c r="K769" s="3">
        <f t="shared" si="204"/>
        <v>0</v>
      </c>
      <c r="L769" s="3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75" customHeight="1">
      <c r="A770" s="2"/>
      <c r="B770" s="18"/>
      <c r="C770" s="18"/>
      <c r="D770" s="18">
        <f t="shared" si="201"/>
        <v>0</v>
      </c>
      <c r="E770" s="18">
        <f>B770*A762</f>
        <v>0</v>
      </c>
      <c r="F770" s="18">
        <f t="shared" si="202"/>
        <v>0</v>
      </c>
      <c r="G770" s="59"/>
      <c r="H770" s="18"/>
      <c r="I770" s="89">
        <f t="shared" si="203"/>
        <v>0</v>
      </c>
      <c r="J770" s="116"/>
      <c r="K770" s="3">
        <f t="shared" si="204"/>
        <v>0</v>
      </c>
      <c r="L770" s="3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75" customHeight="1">
      <c r="A771" s="2"/>
      <c r="B771" s="89"/>
      <c r="C771" s="89"/>
      <c r="D771" s="18">
        <f t="shared" si="201"/>
        <v>0</v>
      </c>
      <c r="E771" s="18">
        <f>B771*A762</f>
        <v>0</v>
      </c>
      <c r="F771" s="18">
        <f t="shared" si="202"/>
        <v>0</v>
      </c>
      <c r="G771" s="148" t="s">
        <v>528</v>
      </c>
      <c r="H771" s="18"/>
      <c r="I771" s="89">
        <f t="shared" si="203"/>
        <v>0</v>
      </c>
      <c r="J771" s="116"/>
      <c r="K771" s="3">
        <f t="shared" si="204"/>
        <v>0</v>
      </c>
      <c r="L771" s="3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75" customHeight="1">
      <c r="A772" s="2"/>
      <c r="B772" s="89"/>
      <c r="C772" s="89"/>
      <c r="D772" s="18">
        <f t="shared" si="201"/>
        <v>0</v>
      </c>
      <c r="E772" s="18">
        <f>B772*A762</f>
        <v>0</v>
      </c>
      <c r="F772" s="18">
        <f t="shared" si="202"/>
        <v>0</v>
      </c>
      <c r="G772" s="142"/>
      <c r="H772" s="18"/>
      <c r="I772" s="89">
        <f t="shared" si="203"/>
        <v>0</v>
      </c>
      <c r="J772" s="116"/>
      <c r="K772" s="3">
        <f t="shared" si="204"/>
        <v>0</v>
      </c>
      <c r="L772" s="3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75" customHeight="1">
      <c r="A773" s="1"/>
      <c r="B773" s="89"/>
      <c r="C773" s="89"/>
      <c r="D773" s="18">
        <f t="shared" si="201"/>
        <v>0</v>
      </c>
      <c r="E773" s="18">
        <f>B773*A762</f>
        <v>0</v>
      </c>
      <c r="F773" s="18">
        <f t="shared" si="202"/>
        <v>0</v>
      </c>
      <c r="G773" s="142"/>
      <c r="H773" s="18"/>
      <c r="I773" s="89">
        <f t="shared" si="203"/>
        <v>0</v>
      </c>
      <c r="J773" s="116"/>
      <c r="K773" s="3">
        <f t="shared" si="204"/>
        <v>0</v>
      </c>
      <c r="L773" s="3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75" customHeight="1">
      <c r="A774" s="1"/>
      <c r="B774" s="89"/>
      <c r="C774" s="89"/>
      <c r="D774" s="18">
        <f t="shared" si="201"/>
        <v>0</v>
      </c>
      <c r="E774" s="18">
        <f>B774*A762</f>
        <v>0</v>
      </c>
      <c r="F774" s="18">
        <f t="shared" si="202"/>
        <v>0</v>
      </c>
      <c r="G774" s="142"/>
      <c r="H774" s="18"/>
      <c r="I774" s="89">
        <f t="shared" si="203"/>
        <v>0</v>
      </c>
      <c r="J774" s="116"/>
      <c r="K774" s="3">
        <f t="shared" si="204"/>
        <v>0</v>
      </c>
      <c r="L774" s="3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75" customHeight="1">
      <c r="A775" s="31"/>
      <c r="B775" s="89"/>
      <c r="C775" s="89"/>
      <c r="D775" s="95">
        <f t="shared" si="201"/>
        <v>0</v>
      </c>
      <c r="E775" s="95">
        <f>B775*A762</f>
        <v>0</v>
      </c>
      <c r="F775" s="18">
        <f t="shared" si="202"/>
        <v>0</v>
      </c>
      <c r="G775" s="87"/>
      <c r="H775" s="18"/>
      <c r="I775" s="89">
        <f t="shared" si="203"/>
        <v>0</v>
      </c>
      <c r="J775" s="118"/>
      <c r="K775" s="3">
        <f t="shared" si="204"/>
        <v>0</v>
      </c>
      <c r="L775" s="3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75" customHeight="1">
      <c r="A776" s="31"/>
      <c r="B776" s="89"/>
      <c r="C776" s="89"/>
      <c r="D776" s="18">
        <f t="shared" si="201"/>
        <v>0</v>
      </c>
      <c r="E776" s="18">
        <f>B776*A762</f>
        <v>0</v>
      </c>
      <c r="F776" s="18">
        <f t="shared" si="202"/>
        <v>0</v>
      </c>
      <c r="G776" s="143">
        <f>F778/A762</f>
        <v>0</v>
      </c>
      <c r="H776" s="18"/>
      <c r="I776" s="89">
        <f t="shared" si="203"/>
        <v>0</v>
      </c>
      <c r="J776" s="3"/>
      <c r="K776" s="3">
        <f t="shared" si="204"/>
        <v>0</v>
      </c>
      <c r="L776" s="3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75" customHeight="1">
      <c r="A777" s="31"/>
      <c r="B777" s="89"/>
      <c r="C777" s="89"/>
      <c r="D777" s="18">
        <f t="shared" si="201"/>
        <v>0</v>
      </c>
      <c r="E777" s="18">
        <f>B777*A762</f>
        <v>0</v>
      </c>
      <c r="F777" s="18">
        <f t="shared" si="202"/>
        <v>0</v>
      </c>
      <c r="G777" s="142"/>
      <c r="H777" s="18"/>
      <c r="I777" s="89">
        <f t="shared" si="203"/>
        <v>0</v>
      </c>
      <c r="J777" s="3"/>
      <c r="K777" s="3">
        <f t="shared" si="204"/>
        <v>0</v>
      </c>
      <c r="L777" s="3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75" customHeight="1">
      <c r="A778" s="4" t="s">
        <v>495</v>
      </c>
      <c r="B778" s="97">
        <f>SUM(B764:B777)</f>
        <v>0</v>
      </c>
      <c r="C778" s="96"/>
      <c r="D778" s="97">
        <f t="shared" ref="D778:F778" si="205">SUM(D764:D777)</f>
        <v>0</v>
      </c>
      <c r="E778" s="97">
        <f t="shared" si="205"/>
        <v>0</v>
      </c>
      <c r="F778" s="97">
        <f t="shared" si="205"/>
        <v>0</v>
      </c>
      <c r="G778" s="87"/>
      <c r="H778" s="96"/>
      <c r="I778" s="97">
        <f t="shared" ref="I778:L778" si="206">SUM(I764:I777)</f>
        <v>0</v>
      </c>
      <c r="J778" s="98">
        <f t="shared" si="206"/>
        <v>0</v>
      </c>
      <c r="K778" s="98">
        <f t="shared" si="206"/>
        <v>0</v>
      </c>
      <c r="L778" s="98">
        <f t="shared" si="206"/>
        <v>0</v>
      </c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75" customHeight="1">
      <c r="A779" s="8"/>
      <c r="B779" s="184"/>
      <c r="C779" s="100"/>
      <c r="D779" s="100"/>
      <c r="E779" s="100"/>
      <c r="F779" s="100"/>
      <c r="G779" s="100"/>
      <c r="H779" s="100"/>
      <c r="I779" s="101" t="s">
        <v>496</v>
      </c>
      <c r="J779" s="100"/>
      <c r="K779" s="100"/>
      <c r="L779" s="101" t="s">
        <v>497</v>
      </c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75" customHeight="1">
      <c r="A780" s="8"/>
      <c r="B780" s="184"/>
      <c r="C780" s="100"/>
      <c r="D780" s="100"/>
      <c r="E780" s="100"/>
      <c r="F780" s="100"/>
      <c r="G780" s="100"/>
      <c r="H780" s="100"/>
      <c r="I780" s="104">
        <f>G776*A762</f>
        <v>0</v>
      </c>
      <c r="J780" s="100"/>
      <c r="K780" s="100"/>
      <c r="L780" s="104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75" customHeight="1">
      <c r="A781" s="8"/>
      <c r="B781" s="184"/>
      <c r="C781" s="100"/>
      <c r="D781" s="100"/>
      <c r="E781" s="100"/>
      <c r="F781" s="100"/>
      <c r="G781" s="100"/>
      <c r="H781" s="100"/>
      <c r="I781" s="107"/>
      <c r="J781" s="100"/>
      <c r="K781" s="100"/>
      <c r="L781" s="107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75" customHeight="1">
      <c r="A782" s="8"/>
      <c r="B782" s="3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75" customHeight="1">
      <c r="A783" s="66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6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75" customHeight="1">
      <c r="A784" s="78" t="s">
        <v>478</v>
      </c>
      <c r="B784" s="79" t="s">
        <v>479</v>
      </c>
      <c r="C784" s="75"/>
      <c r="D784" s="76"/>
      <c r="E784" s="80" t="s">
        <v>480</v>
      </c>
      <c r="F784" s="75"/>
      <c r="G784" s="76"/>
      <c r="H784" s="79" t="s">
        <v>481</v>
      </c>
      <c r="I784" s="75"/>
      <c r="J784" s="75"/>
      <c r="K784" s="75"/>
      <c r="L784" s="76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75" customHeight="1">
      <c r="A785" s="177">
        <v>4.0</v>
      </c>
      <c r="B785" s="82" t="s">
        <v>482</v>
      </c>
      <c r="C785" s="82" t="s">
        <v>483</v>
      </c>
      <c r="D785" s="82" t="s">
        <v>484</v>
      </c>
      <c r="E785" s="82" t="s">
        <v>485</v>
      </c>
      <c r="F785" s="82" t="s">
        <v>484</v>
      </c>
      <c r="G785" s="82" t="s">
        <v>524</v>
      </c>
      <c r="H785" s="82" t="s">
        <v>486</v>
      </c>
      <c r="I785" s="82" t="s">
        <v>487</v>
      </c>
      <c r="J785" s="147" t="s">
        <v>488</v>
      </c>
      <c r="K785" s="85" t="s">
        <v>489</v>
      </c>
      <c r="L785" s="85" t="s">
        <v>490</v>
      </c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75" customHeight="1">
      <c r="A786" s="86" t="s">
        <v>491</v>
      </c>
      <c r="B786" s="87"/>
      <c r="C786" s="87"/>
      <c r="D786" s="87"/>
      <c r="E786" s="87"/>
      <c r="F786" s="87"/>
      <c r="G786" s="87"/>
      <c r="H786" s="87"/>
      <c r="I786" s="87"/>
      <c r="J786" s="115"/>
      <c r="K786" s="87"/>
      <c r="L786" s="87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75" customHeight="1">
      <c r="A787" s="2"/>
      <c r="B787" s="89"/>
      <c r="C787" s="89"/>
      <c r="D787" s="18">
        <f t="shared" ref="D787:D800" si="207">C787*B787</f>
        <v>0</v>
      </c>
      <c r="E787" s="18">
        <f>B787*A785</f>
        <v>0</v>
      </c>
      <c r="F787" s="18">
        <f t="shared" ref="F787:F800" si="208">E787*C787</f>
        <v>0</v>
      </c>
      <c r="G787" s="140">
        <v>0.0</v>
      </c>
      <c r="H787" s="18"/>
      <c r="I787" s="89">
        <f t="shared" ref="I787:I800" si="209">H787*E787</f>
        <v>0</v>
      </c>
      <c r="J787" s="116"/>
      <c r="K787" s="3">
        <f t="shared" ref="K787:K800" si="210">J787*I787</f>
        <v>0</v>
      </c>
      <c r="L787" s="3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75" customHeight="1">
      <c r="A788" s="2"/>
      <c r="B788" s="89"/>
      <c r="C788" s="89"/>
      <c r="D788" s="18">
        <f t="shared" si="207"/>
        <v>0</v>
      </c>
      <c r="E788" s="18">
        <f>B788*A785</f>
        <v>0</v>
      </c>
      <c r="F788" s="18">
        <f t="shared" si="208"/>
        <v>0</v>
      </c>
      <c r="G788" s="87"/>
      <c r="H788" s="18"/>
      <c r="I788" s="89">
        <f t="shared" si="209"/>
        <v>0</v>
      </c>
      <c r="J788" s="116"/>
      <c r="K788" s="3">
        <f t="shared" si="210"/>
        <v>0</v>
      </c>
      <c r="L788" s="3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75" customHeight="1">
      <c r="A789" s="2"/>
      <c r="B789" s="18"/>
      <c r="C789" s="18"/>
      <c r="D789" s="18">
        <f t="shared" si="207"/>
        <v>0</v>
      </c>
      <c r="E789" s="18">
        <f>B789*A785</f>
        <v>0</v>
      </c>
      <c r="F789" s="18">
        <f t="shared" si="208"/>
        <v>0</v>
      </c>
      <c r="G789" s="148" t="s">
        <v>527</v>
      </c>
      <c r="H789" s="18"/>
      <c r="I789" s="89">
        <f t="shared" si="209"/>
        <v>0</v>
      </c>
      <c r="J789" s="116"/>
      <c r="K789" s="3">
        <f t="shared" si="210"/>
        <v>0</v>
      </c>
      <c r="L789" s="3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75" customHeight="1">
      <c r="A790" s="2"/>
      <c r="B790" s="18"/>
      <c r="C790" s="18"/>
      <c r="D790" s="18">
        <f t="shared" si="207"/>
        <v>0</v>
      </c>
      <c r="E790" s="18">
        <f>B790*A785</f>
        <v>0</v>
      </c>
      <c r="F790" s="18">
        <f t="shared" si="208"/>
        <v>0</v>
      </c>
      <c r="G790" s="142"/>
      <c r="H790" s="18"/>
      <c r="I790" s="89">
        <f t="shared" si="209"/>
        <v>0</v>
      </c>
      <c r="J790" s="116"/>
      <c r="K790" s="3">
        <f t="shared" si="210"/>
        <v>0</v>
      </c>
      <c r="L790" s="3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75" customHeight="1">
      <c r="A791" s="2"/>
      <c r="B791" s="18"/>
      <c r="C791" s="18"/>
      <c r="D791" s="18">
        <f t="shared" si="207"/>
        <v>0</v>
      </c>
      <c r="E791" s="18">
        <f>B791*A785</f>
        <v>0</v>
      </c>
      <c r="F791" s="18">
        <f t="shared" si="208"/>
        <v>0</v>
      </c>
      <c r="G791" s="142"/>
      <c r="H791" s="18"/>
      <c r="I791" s="89">
        <f t="shared" si="209"/>
        <v>0</v>
      </c>
      <c r="J791" s="116"/>
      <c r="K791" s="3">
        <f t="shared" si="210"/>
        <v>0</v>
      </c>
      <c r="L791" s="3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75" customHeight="1">
      <c r="A792" s="2"/>
      <c r="B792" s="18"/>
      <c r="C792" s="18"/>
      <c r="D792" s="18">
        <f t="shared" si="207"/>
        <v>0</v>
      </c>
      <c r="E792" s="18">
        <f>B792*A785</f>
        <v>0</v>
      </c>
      <c r="F792" s="18">
        <f t="shared" si="208"/>
        <v>0</v>
      </c>
      <c r="G792" s="87"/>
      <c r="H792" s="18"/>
      <c r="I792" s="89">
        <f t="shared" si="209"/>
        <v>0</v>
      </c>
      <c r="J792" s="116"/>
      <c r="K792" s="3">
        <f t="shared" si="210"/>
        <v>0</v>
      </c>
      <c r="L792" s="3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75" customHeight="1">
      <c r="A793" s="2"/>
      <c r="B793" s="18"/>
      <c r="C793" s="18"/>
      <c r="D793" s="18">
        <f t="shared" si="207"/>
        <v>0</v>
      </c>
      <c r="E793" s="18">
        <f>B793*A785</f>
        <v>0</v>
      </c>
      <c r="F793" s="18">
        <f t="shared" si="208"/>
        <v>0</v>
      </c>
      <c r="G793" s="59"/>
      <c r="H793" s="18"/>
      <c r="I793" s="89">
        <f t="shared" si="209"/>
        <v>0</v>
      </c>
      <c r="J793" s="116"/>
      <c r="K793" s="3">
        <f t="shared" si="210"/>
        <v>0</v>
      </c>
      <c r="L793" s="3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75" customHeight="1">
      <c r="A794" s="2"/>
      <c r="B794" s="89"/>
      <c r="C794" s="89"/>
      <c r="D794" s="18">
        <f t="shared" si="207"/>
        <v>0</v>
      </c>
      <c r="E794" s="18">
        <f>B794*A785</f>
        <v>0</v>
      </c>
      <c r="F794" s="18">
        <f t="shared" si="208"/>
        <v>0</v>
      </c>
      <c r="G794" s="148" t="s">
        <v>528</v>
      </c>
      <c r="H794" s="18"/>
      <c r="I794" s="89">
        <f t="shared" si="209"/>
        <v>0</v>
      </c>
      <c r="J794" s="116"/>
      <c r="K794" s="3">
        <f t="shared" si="210"/>
        <v>0</v>
      </c>
      <c r="L794" s="3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75" customHeight="1">
      <c r="A795" s="2"/>
      <c r="B795" s="89"/>
      <c r="C795" s="89"/>
      <c r="D795" s="18">
        <f t="shared" si="207"/>
        <v>0</v>
      </c>
      <c r="E795" s="18">
        <f>B795*A785</f>
        <v>0</v>
      </c>
      <c r="F795" s="18">
        <f t="shared" si="208"/>
        <v>0</v>
      </c>
      <c r="G795" s="142"/>
      <c r="H795" s="18"/>
      <c r="I795" s="89">
        <f t="shared" si="209"/>
        <v>0</v>
      </c>
      <c r="J795" s="116"/>
      <c r="K795" s="3">
        <f t="shared" si="210"/>
        <v>0</v>
      </c>
      <c r="L795" s="3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75" customHeight="1">
      <c r="A796" s="1"/>
      <c r="B796" s="89"/>
      <c r="C796" s="89"/>
      <c r="D796" s="18">
        <f t="shared" si="207"/>
        <v>0</v>
      </c>
      <c r="E796" s="18">
        <f>B796*A785</f>
        <v>0</v>
      </c>
      <c r="F796" s="18">
        <f t="shared" si="208"/>
        <v>0</v>
      </c>
      <c r="G796" s="142"/>
      <c r="H796" s="18"/>
      <c r="I796" s="89">
        <f t="shared" si="209"/>
        <v>0</v>
      </c>
      <c r="J796" s="116"/>
      <c r="K796" s="3">
        <f t="shared" si="210"/>
        <v>0</v>
      </c>
      <c r="L796" s="3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75" customHeight="1">
      <c r="A797" s="1"/>
      <c r="B797" s="89"/>
      <c r="C797" s="89"/>
      <c r="D797" s="18">
        <f t="shared" si="207"/>
        <v>0</v>
      </c>
      <c r="E797" s="18">
        <f>B797*A785</f>
        <v>0</v>
      </c>
      <c r="F797" s="18">
        <f t="shared" si="208"/>
        <v>0</v>
      </c>
      <c r="G797" s="142"/>
      <c r="H797" s="18"/>
      <c r="I797" s="89">
        <f t="shared" si="209"/>
        <v>0</v>
      </c>
      <c r="J797" s="116"/>
      <c r="K797" s="3">
        <f t="shared" si="210"/>
        <v>0</v>
      </c>
      <c r="L797" s="3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75" customHeight="1">
      <c r="A798" s="31"/>
      <c r="B798" s="89"/>
      <c r="C798" s="89"/>
      <c r="D798" s="95">
        <f t="shared" si="207"/>
        <v>0</v>
      </c>
      <c r="E798" s="95">
        <f>B798*A785</f>
        <v>0</v>
      </c>
      <c r="F798" s="18">
        <f t="shared" si="208"/>
        <v>0</v>
      </c>
      <c r="G798" s="87"/>
      <c r="H798" s="18"/>
      <c r="I798" s="89">
        <f t="shared" si="209"/>
        <v>0</v>
      </c>
      <c r="J798" s="118"/>
      <c r="K798" s="3">
        <f t="shared" si="210"/>
        <v>0</v>
      </c>
      <c r="L798" s="3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75" customHeight="1">
      <c r="A799" s="31"/>
      <c r="B799" s="89"/>
      <c r="C799" s="89"/>
      <c r="D799" s="18">
        <f t="shared" si="207"/>
        <v>0</v>
      </c>
      <c r="E799" s="18">
        <f>B799*A785</f>
        <v>0</v>
      </c>
      <c r="F799" s="18">
        <f t="shared" si="208"/>
        <v>0</v>
      </c>
      <c r="G799" s="143">
        <f>F801/A785</f>
        <v>0</v>
      </c>
      <c r="H799" s="18"/>
      <c r="I799" s="89">
        <f t="shared" si="209"/>
        <v>0</v>
      </c>
      <c r="J799" s="3"/>
      <c r="K799" s="3">
        <f t="shared" si="210"/>
        <v>0</v>
      </c>
      <c r="L799" s="3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75" customHeight="1">
      <c r="A800" s="31"/>
      <c r="B800" s="89"/>
      <c r="C800" s="89"/>
      <c r="D800" s="18">
        <f t="shared" si="207"/>
        <v>0</v>
      </c>
      <c r="E800" s="18">
        <f>B800*A785</f>
        <v>0</v>
      </c>
      <c r="F800" s="18">
        <f t="shared" si="208"/>
        <v>0</v>
      </c>
      <c r="G800" s="142"/>
      <c r="H800" s="18"/>
      <c r="I800" s="89">
        <f t="shared" si="209"/>
        <v>0</v>
      </c>
      <c r="J800" s="3"/>
      <c r="K800" s="3">
        <f t="shared" si="210"/>
        <v>0</v>
      </c>
      <c r="L800" s="3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75" customHeight="1">
      <c r="A801" s="4" t="s">
        <v>495</v>
      </c>
      <c r="B801" s="97">
        <f>SUM(B787:B800)</f>
        <v>0</v>
      </c>
      <c r="C801" s="96"/>
      <c r="D801" s="97">
        <f t="shared" ref="D801:F801" si="211">SUM(D787:D800)</f>
        <v>0</v>
      </c>
      <c r="E801" s="97">
        <f t="shared" si="211"/>
        <v>0</v>
      </c>
      <c r="F801" s="97">
        <f t="shared" si="211"/>
        <v>0</v>
      </c>
      <c r="G801" s="87"/>
      <c r="H801" s="96"/>
      <c r="I801" s="97">
        <f t="shared" ref="I801:L801" si="212">SUM(I787:I800)</f>
        <v>0</v>
      </c>
      <c r="J801" s="98">
        <f t="shared" si="212"/>
        <v>0</v>
      </c>
      <c r="K801" s="98">
        <f t="shared" si="212"/>
        <v>0</v>
      </c>
      <c r="L801" s="98">
        <f t="shared" si="212"/>
        <v>0</v>
      </c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75" customHeight="1">
      <c r="A802" s="8"/>
      <c r="B802" s="184"/>
      <c r="C802" s="100"/>
      <c r="D802" s="100"/>
      <c r="E802" s="100"/>
      <c r="F802" s="100"/>
      <c r="G802" s="100"/>
      <c r="H802" s="100"/>
      <c r="I802" s="101" t="s">
        <v>496</v>
      </c>
      <c r="J802" s="100"/>
      <c r="K802" s="100"/>
      <c r="L802" s="101" t="s">
        <v>497</v>
      </c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75" customHeight="1">
      <c r="A803" s="8"/>
      <c r="B803" s="184"/>
      <c r="C803" s="100"/>
      <c r="D803" s="100"/>
      <c r="E803" s="100"/>
      <c r="F803" s="100"/>
      <c r="G803" s="100"/>
      <c r="H803" s="100"/>
      <c r="I803" s="104">
        <f>G799*A785</f>
        <v>0</v>
      </c>
      <c r="J803" s="100"/>
      <c r="K803" s="100"/>
      <c r="L803" s="104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75" customHeight="1">
      <c r="A804" s="8"/>
      <c r="B804" s="3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75" customHeight="1">
      <c r="A805" s="8"/>
      <c r="B805" s="3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75" customHeight="1">
      <c r="A806" s="66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6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75" customHeight="1">
      <c r="A807" s="78" t="s">
        <v>478</v>
      </c>
      <c r="B807" s="79" t="s">
        <v>479</v>
      </c>
      <c r="C807" s="75"/>
      <c r="D807" s="76"/>
      <c r="E807" s="80" t="s">
        <v>480</v>
      </c>
      <c r="F807" s="75"/>
      <c r="G807" s="76"/>
      <c r="H807" s="79" t="s">
        <v>481</v>
      </c>
      <c r="I807" s="75"/>
      <c r="J807" s="75"/>
      <c r="K807" s="75"/>
      <c r="L807" s="76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75" customHeight="1">
      <c r="A808" s="177">
        <v>4.0</v>
      </c>
      <c r="B808" s="82" t="s">
        <v>482</v>
      </c>
      <c r="C808" s="82" t="s">
        <v>483</v>
      </c>
      <c r="D808" s="82" t="s">
        <v>484</v>
      </c>
      <c r="E808" s="82" t="s">
        <v>485</v>
      </c>
      <c r="F808" s="82" t="s">
        <v>484</v>
      </c>
      <c r="G808" s="82" t="s">
        <v>524</v>
      </c>
      <c r="H808" s="82" t="s">
        <v>486</v>
      </c>
      <c r="I808" s="82" t="s">
        <v>487</v>
      </c>
      <c r="J808" s="147" t="s">
        <v>488</v>
      </c>
      <c r="K808" s="85" t="s">
        <v>489</v>
      </c>
      <c r="L808" s="85" t="s">
        <v>490</v>
      </c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75" customHeight="1">
      <c r="A809" s="86" t="s">
        <v>491</v>
      </c>
      <c r="B809" s="87"/>
      <c r="C809" s="87"/>
      <c r="D809" s="87"/>
      <c r="E809" s="87"/>
      <c r="F809" s="87"/>
      <c r="G809" s="87"/>
      <c r="H809" s="87"/>
      <c r="I809" s="87"/>
      <c r="J809" s="115"/>
      <c r="K809" s="87"/>
      <c r="L809" s="87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75" customHeight="1">
      <c r="A810" s="2"/>
      <c r="B810" s="89"/>
      <c r="C810" s="89"/>
      <c r="D810" s="18">
        <f t="shared" ref="D810:D823" si="213">C810*B810</f>
        <v>0</v>
      </c>
      <c r="E810" s="18">
        <f>B810*A808</f>
        <v>0</v>
      </c>
      <c r="F810" s="18">
        <f t="shared" ref="F810:F823" si="214">E810*C810</f>
        <v>0</v>
      </c>
      <c r="G810" s="140">
        <v>0.0</v>
      </c>
      <c r="H810" s="18"/>
      <c r="I810" s="89">
        <f t="shared" ref="I810:I823" si="215">H810*E810</f>
        <v>0</v>
      </c>
      <c r="J810" s="116"/>
      <c r="K810" s="3">
        <f t="shared" ref="K810:K823" si="216">J810*I810</f>
        <v>0</v>
      </c>
      <c r="L810" s="3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75" customHeight="1">
      <c r="A811" s="2"/>
      <c r="B811" s="89"/>
      <c r="C811" s="89"/>
      <c r="D811" s="18">
        <f t="shared" si="213"/>
        <v>0</v>
      </c>
      <c r="E811" s="18">
        <f>B811*A808</f>
        <v>0</v>
      </c>
      <c r="F811" s="18">
        <f t="shared" si="214"/>
        <v>0</v>
      </c>
      <c r="G811" s="87"/>
      <c r="H811" s="18"/>
      <c r="I811" s="89">
        <f t="shared" si="215"/>
        <v>0</v>
      </c>
      <c r="J811" s="116"/>
      <c r="K811" s="3">
        <f t="shared" si="216"/>
        <v>0</v>
      </c>
      <c r="L811" s="3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75" customHeight="1">
      <c r="A812" s="2"/>
      <c r="B812" s="18"/>
      <c r="C812" s="18"/>
      <c r="D812" s="18">
        <f t="shared" si="213"/>
        <v>0</v>
      </c>
      <c r="E812" s="18">
        <f>B812*A808</f>
        <v>0</v>
      </c>
      <c r="F812" s="18">
        <f t="shared" si="214"/>
        <v>0</v>
      </c>
      <c r="G812" s="148" t="s">
        <v>527</v>
      </c>
      <c r="H812" s="18"/>
      <c r="I812" s="89">
        <f t="shared" si="215"/>
        <v>0</v>
      </c>
      <c r="J812" s="116"/>
      <c r="K812" s="3">
        <f t="shared" si="216"/>
        <v>0</v>
      </c>
      <c r="L812" s="3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75" customHeight="1">
      <c r="A813" s="2"/>
      <c r="B813" s="18"/>
      <c r="C813" s="18"/>
      <c r="D813" s="18">
        <f t="shared" si="213"/>
        <v>0</v>
      </c>
      <c r="E813" s="18">
        <f>B813*A808</f>
        <v>0</v>
      </c>
      <c r="F813" s="18">
        <f t="shared" si="214"/>
        <v>0</v>
      </c>
      <c r="G813" s="142"/>
      <c r="H813" s="18"/>
      <c r="I813" s="89">
        <f t="shared" si="215"/>
        <v>0</v>
      </c>
      <c r="J813" s="116"/>
      <c r="K813" s="3">
        <f t="shared" si="216"/>
        <v>0</v>
      </c>
      <c r="L813" s="3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75" customHeight="1">
      <c r="A814" s="2"/>
      <c r="B814" s="18"/>
      <c r="C814" s="18"/>
      <c r="D814" s="18">
        <f t="shared" si="213"/>
        <v>0</v>
      </c>
      <c r="E814" s="18">
        <f>B814*A808</f>
        <v>0</v>
      </c>
      <c r="F814" s="18">
        <f t="shared" si="214"/>
        <v>0</v>
      </c>
      <c r="G814" s="142"/>
      <c r="H814" s="18"/>
      <c r="I814" s="89">
        <f t="shared" si="215"/>
        <v>0</v>
      </c>
      <c r="J814" s="116"/>
      <c r="K814" s="3">
        <f t="shared" si="216"/>
        <v>0</v>
      </c>
      <c r="L814" s="3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75" customHeight="1">
      <c r="A815" s="2"/>
      <c r="B815" s="18"/>
      <c r="C815" s="18"/>
      <c r="D815" s="18">
        <f t="shared" si="213"/>
        <v>0</v>
      </c>
      <c r="E815" s="18">
        <f>B815*A808</f>
        <v>0</v>
      </c>
      <c r="F815" s="18">
        <f t="shared" si="214"/>
        <v>0</v>
      </c>
      <c r="G815" s="87"/>
      <c r="H815" s="18"/>
      <c r="I815" s="89">
        <f t="shared" si="215"/>
        <v>0</v>
      </c>
      <c r="J815" s="116"/>
      <c r="K815" s="3">
        <f t="shared" si="216"/>
        <v>0</v>
      </c>
      <c r="L815" s="3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75" customHeight="1">
      <c r="A816" s="2"/>
      <c r="B816" s="18"/>
      <c r="C816" s="18"/>
      <c r="D816" s="18">
        <f t="shared" si="213"/>
        <v>0</v>
      </c>
      <c r="E816" s="18">
        <f>B816*A808</f>
        <v>0</v>
      </c>
      <c r="F816" s="18">
        <f t="shared" si="214"/>
        <v>0</v>
      </c>
      <c r="G816" s="59"/>
      <c r="H816" s="18"/>
      <c r="I816" s="89">
        <f t="shared" si="215"/>
        <v>0</v>
      </c>
      <c r="J816" s="116"/>
      <c r="K816" s="3">
        <f t="shared" si="216"/>
        <v>0</v>
      </c>
      <c r="L816" s="3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75" customHeight="1">
      <c r="A817" s="2"/>
      <c r="B817" s="89"/>
      <c r="C817" s="89"/>
      <c r="D817" s="18">
        <f t="shared" si="213"/>
        <v>0</v>
      </c>
      <c r="E817" s="18">
        <f>B817*A808</f>
        <v>0</v>
      </c>
      <c r="F817" s="18">
        <f t="shared" si="214"/>
        <v>0</v>
      </c>
      <c r="G817" s="148" t="s">
        <v>528</v>
      </c>
      <c r="H817" s="18"/>
      <c r="I817" s="89">
        <f t="shared" si="215"/>
        <v>0</v>
      </c>
      <c r="J817" s="116"/>
      <c r="K817" s="3">
        <f t="shared" si="216"/>
        <v>0</v>
      </c>
      <c r="L817" s="3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75" customHeight="1">
      <c r="A818" s="2"/>
      <c r="B818" s="89"/>
      <c r="C818" s="89"/>
      <c r="D818" s="18">
        <f t="shared" si="213"/>
        <v>0</v>
      </c>
      <c r="E818" s="18">
        <f>B818*A808</f>
        <v>0</v>
      </c>
      <c r="F818" s="18">
        <f t="shared" si="214"/>
        <v>0</v>
      </c>
      <c r="G818" s="142"/>
      <c r="H818" s="18"/>
      <c r="I818" s="89">
        <f t="shared" si="215"/>
        <v>0</v>
      </c>
      <c r="J818" s="116"/>
      <c r="K818" s="3">
        <f t="shared" si="216"/>
        <v>0</v>
      </c>
      <c r="L818" s="3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75" customHeight="1">
      <c r="A819" s="1"/>
      <c r="B819" s="89"/>
      <c r="C819" s="89"/>
      <c r="D819" s="18">
        <f t="shared" si="213"/>
        <v>0</v>
      </c>
      <c r="E819" s="18">
        <f>B819*A808</f>
        <v>0</v>
      </c>
      <c r="F819" s="18">
        <f t="shared" si="214"/>
        <v>0</v>
      </c>
      <c r="G819" s="142"/>
      <c r="H819" s="18"/>
      <c r="I819" s="89">
        <f t="shared" si="215"/>
        <v>0</v>
      </c>
      <c r="J819" s="116"/>
      <c r="K819" s="3">
        <f t="shared" si="216"/>
        <v>0</v>
      </c>
      <c r="L819" s="3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75" customHeight="1">
      <c r="A820" s="1"/>
      <c r="B820" s="89"/>
      <c r="C820" s="89"/>
      <c r="D820" s="18">
        <f t="shared" si="213"/>
        <v>0</v>
      </c>
      <c r="E820" s="18">
        <f>B820*A808</f>
        <v>0</v>
      </c>
      <c r="F820" s="18">
        <f t="shared" si="214"/>
        <v>0</v>
      </c>
      <c r="G820" s="142"/>
      <c r="H820" s="18"/>
      <c r="I820" s="89">
        <f t="shared" si="215"/>
        <v>0</v>
      </c>
      <c r="J820" s="116"/>
      <c r="K820" s="3">
        <f t="shared" si="216"/>
        <v>0</v>
      </c>
      <c r="L820" s="3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75" customHeight="1">
      <c r="A821" s="31"/>
      <c r="B821" s="89"/>
      <c r="C821" s="89"/>
      <c r="D821" s="95">
        <f t="shared" si="213"/>
        <v>0</v>
      </c>
      <c r="E821" s="95">
        <f>B821*A808</f>
        <v>0</v>
      </c>
      <c r="F821" s="18">
        <f t="shared" si="214"/>
        <v>0</v>
      </c>
      <c r="G821" s="87"/>
      <c r="H821" s="18"/>
      <c r="I821" s="89">
        <f t="shared" si="215"/>
        <v>0</v>
      </c>
      <c r="J821" s="118"/>
      <c r="K821" s="3">
        <f t="shared" si="216"/>
        <v>0</v>
      </c>
      <c r="L821" s="3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75" customHeight="1">
      <c r="A822" s="31"/>
      <c r="B822" s="89"/>
      <c r="C822" s="89"/>
      <c r="D822" s="18">
        <f t="shared" si="213"/>
        <v>0</v>
      </c>
      <c r="E822" s="18">
        <f>B822*A808</f>
        <v>0</v>
      </c>
      <c r="F822" s="18">
        <f t="shared" si="214"/>
        <v>0</v>
      </c>
      <c r="G822" s="143">
        <f>F824/A808</f>
        <v>0</v>
      </c>
      <c r="H822" s="18"/>
      <c r="I822" s="89">
        <f t="shared" si="215"/>
        <v>0</v>
      </c>
      <c r="J822" s="3"/>
      <c r="K822" s="3">
        <f t="shared" si="216"/>
        <v>0</v>
      </c>
      <c r="L822" s="3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75" customHeight="1">
      <c r="A823" s="31"/>
      <c r="B823" s="89"/>
      <c r="C823" s="89"/>
      <c r="D823" s="18">
        <f t="shared" si="213"/>
        <v>0</v>
      </c>
      <c r="E823" s="18">
        <f>B823*A808</f>
        <v>0</v>
      </c>
      <c r="F823" s="18">
        <f t="shared" si="214"/>
        <v>0</v>
      </c>
      <c r="G823" s="142"/>
      <c r="H823" s="18"/>
      <c r="I823" s="89">
        <f t="shared" si="215"/>
        <v>0</v>
      </c>
      <c r="J823" s="3"/>
      <c r="K823" s="3">
        <f t="shared" si="216"/>
        <v>0</v>
      </c>
      <c r="L823" s="3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75" customHeight="1">
      <c r="A824" s="4" t="s">
        <v>495</v>
      </c>
      <c r="B824" s="97">
        <f>SUM(B810:B823)</f>
        <v>0</v>
      </c>
      <c r="C824" s="96"/>
      <c r="D824" s="97">
        <f t="shared" ref="D824:F824" si="217">SUM(D810:D823)</f>
        <v>0</v>
      </c>
      <c r="E824" s="97">
        <f t="shared" si="217"/>
        <v>0</v>
      </c>
      <c r="F824" s="97">
        <f t="shared" si="217"/>
        <v>0</v>
      </c>
      <c r="G824" s="87"/>
      <c r="H824" s="96"/>
      <c r="I824" s="97">
        <f t="shared" ref="I824:L824" si="218">SUM(I810:I823)</f>
        <v>0</v>
      </c>
      <c r="J824" s="98">
        <f t="shared" si="218"/>
        <v>0</v>
      </c>
      <c r="K824" s="98">
        <f t="shared" si="218"/>
        <v>0</v>
      </c>
      <c r="L824" s="98">
        <f t="shared" si="218"/>
        <v>0</v>
      </c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75" customHeight="1">
      <c r="A825" s="8"/>
      <c r="B825" s="184"/>
      <c r="C825" s="100"/>
      <c r="D825" s="100"/>
      <c r="E825" s="100"/>
      <c r="F825" s="100"/>
      <c r="G825" s="100"/>
      <c r="H825" s="100"/>
      <c r="I825" s="101" t="s">
        <v>496</v>
      </c>
      <c r="J825" s="100"/>
      <c r="K825" s="100"/>
      <c r="L825" s="101" t="s">
        <v>497</v>
      </c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75" customHeight="1">
      <c r="A826" s="8"/>
      <c r="B826" s="184"/>
      <c r="C826" s="100"/>
      <c r="D826" s="100"/>
      <c r="E826" s="100"/>
      <c r="F826" s="100"/>
      <c r="G826" s="100"/>
      <c r="H826" s="100"/>
      <c r="I826" s="104">
        <f>G822*A808</f>
        <v>0</v>
      </c>
      <c r="J826" s="100"/>
      <c r="K826" s="100"/>
      <c r="L826" s="104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75" customHeight="1">
      <c r="A827" s="8"/>
      <c r="B827" s="3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75" customHeight="1">
      <c r="A828" s="8"/>
      <c r="B828" s="3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75" customHeight="1">
      <c r="A829" s="66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6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75" customHeight="1">
      <c r="A830" s="78" t="s">
        <v>478</v>
      </c>
      <c r="B830" s="79" t="s">
        <v>479</v>
      </c>
      <c r="C830" s="75"/>
      <c r="D830" s="76"/>
      <c r="E830" s="80" t="s">
        <v>480</v>
      </c>
      <c r="F830" s="75"/>
      <c r="G830" s="76"/>
      <c r="H830" s="79" t="s">
        <v>481</v>
      </c>
      <c r="I830" s="75"/>
      <c r="J830" s="75"/>
      <c r="K830" s="75"/>
      <c r="L830" s="76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75" customHeight="1">
      <c r="A831" s="177">
        <v>4.0</v>
      </c>
      <c r="B831" s="82" t="s">
        <v>482</v>
      </c>
      <c r="C831" s="82" t="s">
        <v>483</v>
      </c>
      <c r="D831" s="82" t="s">
        <v>484</v>
      </c>
      <c r="E831" s="82" t="s">
        <v>485</v>
      </c>
      <c r="F831" s="82" t="s">
        <v>484</v>
      </c>
      <c r="G831" s="82" t="s">
        <v>524</v>
      </c>
      <c r="H831" s="82" t="s">
        <v>486</v>
      </c>
      <c r="I831" s="82" t="s">
        <v>487</v>
      </c>
      <c r="J831" s="147" t="s">
        <v>488</v>
      </c>
      <c r="K831" s="85" t="s">
        <v>489</v>
      </c>
      <c r="L831" s="85" t="s">
        <v>490</v>
      </c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75" customHeight="1">
      <c r="A832" s="86" t="s">
        <v>491</v>
      </c>
      <c r="B832" s="87"/>
      <c r="C832" s="87"/>
      <c r="D832" s="87"/>
      <c r="E832" s="87"/>
      <c r="F832" s="87"/>
      <c r="G832" s="87"/>
      <c r="H832" s="87"/>
      <c r="I832" s="87"/>
      <c r="J832" s="115"/>
      <c r="K832" s="87"/>
      <c r="L832" s="87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75" customHeight="1">
      <c r="A833" s="2"/>
      <c r="B833" s="89"/>
      <c r="C833" s="89"/>
      <c r="D833" s="18">
        <f t="shared" ref="D833:D846" si="219">C833*B833</f>
        <v>0</v>
      </c>
      <c r="E833" s="18">
        <f>B833*A831</f>
        <v>0</v>
      </c>
      <c r="F833" s="18">
        <f t="shared" ref="F833:F846" si="220">E833*C833</f>
        <v>0</v>
      </c>
      <c r="G833" s="140">
        <v>0.0</v>
      </c>
      <c r="H833" s="18"/>
      <c r="I833" s="89">
        <f t="shared" ref="I833:I846" si="221">H833*E833</f>
        <v>0</v>
      </c>
      <c r="J833" s="116"/>
      <c r="K833" s="3">
        <f t="shared" ref="K833:K846" si="222">J833*I833</f>
        <v>0</v>
      </c>
      <c r="L833" s="3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75" customHeight="1">
      <c r="A834" s="2"/>
      <c r="B834" s="89"/>
      <c r="C834" s="89"/>
      <c r="D834" s="18">
        <f t="shared" si="219"/>
        <v>0</v>
      </c>
      <c r="E834" s="18">
        <f>B834*A831</f>
        <v>0</v>
      </c>
      <c r="F834" s="18">
        <f t="shared" si="220"/>
        <v>0</v>
      </c>
      <c r="G834" s="87"/>
      <c r="H834" s="18"/>
      <c r="I834" s="89">
        <f t="shared" si="221"/>
        <v>0</v>
      </c>
      <c r="J834" s="116"/>
      <c r="K834" s="3">
        <f t="shared" si="222"/>
        <v>0</v>
      </c>
      <c r="L834" s="3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75" customHeight="1">
      <c r="A835" s="2"/>
      <c r="B835" s="18"/>
      <c r="C835" s="18"/>
      <c r="D835" s="18">
        <f t="shared" si="219"/>
        <v>0</v>
      </c>
      <c r="E835" s="18">
        <f>B835*A831</f>
        <v>0</v>
      </c>
      <c r="F835" s="18">
        <f t="shared" si="220"/>
        <v>0</v>
      </c>
      <c r="G835" s="148" t="s">
        <v>527</v>
      </c>
      <c r="H835" s="18"/>
      <c r="I835" s="89">
        <f t="shared" si="221"/>
        <v>0</v>
      </c>
      <c r="J835" s="116"/>
      <c r="K835" s="3">
        <f t="shared" si="222"/>
        <v>0</v>
      </c>
      <c r="L835" s="3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75" customHeight="1">
      <c r="A836" s="2"/>
      <c r="B836" s="18"/>
      <c r="C836" s="18"/>
      <c r="D836" s="18">
        <f t="shared" si="219"/>
        <v>0</v>
      </c>
      <c r="E836" s="18">
        <f>B836*A831</f>
        <v>0</v>
      </c>
      <c r="F836" s="18">
        <f t="shared" si="220"/>
        <v>0</v>
      </c>
      <c r="G836" s="142"/>
      <c r="H836" s="18"/>
      <c r="I836" s="89">
        <f t="shared" si="221"/>
        <v>0</v>
      </c>
      <c r="J836" s="116"/>
      <c r="K836" s="3">
        <f t="shared" si="222"/>
        <v>0</v>
      </c>
      <c r="L836" s="3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75" customHeight="1">
      <c r="A837" s="2"/>
      <c r="B837" s="18"/>
      <c r="C837" s="18"/>
      <c r="D837" s="18">
        <f t="shared" si="219"/>
        <v>0</v>
      </c>
      <c r="E837" s="18">
        <f>B837*A831</f>
        <v>0</v>
      </c>
      <c r="F837" s="18">
        <f t="shared" si="220"/>
        <v>0</v>
      </c>
      <c r="G837" s="142"/>
      <c r="H837" s="18"/>
      <c r="I837" s="89">
        <f t="shared" si="221"/>
        <v>0</v>
      </c>
      <c r="J837" s="116"/>
      <c r="K837" s="3">
        <f t="shared" si="222"/>
        <v>0</v>
      </c>
      <c r="L837" s="3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75" customHeight="1">
      <c r="A838" s="2"/>
      <c r="B838" s="18"/>
      <c r="C838" s="18"/>
      <c r="D838" s="18">
        <f t="shared" si="219"/>
        <v>0</v>
      </c>
      <c r="E838" s="18">
        <f>B838*A831</f>
        <v>0</v>
      </c>
      <c r="F838" s="18">
        <f t="shared" si="220"/>
        <v>0</v>
      </c>
      <c r="G838" s="87"/>
      <c r="H838" s="18"/>
      <c r="I838" s="89">
        <f t="shared" si="221"/>
        <v>0</v>
      </c>
      <c r="J838" s="116"/>
      <c r="K838" s="3">
        <f t="shared" si="222"/>
        <v>0</v>
      </c>
      <c r="L838" s="3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75" customHeight="1">
      <c r="A839" s="2"/>
      <c r="B839" s="18"/>
      <c r="C839" s="18"/>
      <c r="D839" s="18">
        <f t="shared" si="219"/>
        <v>0</v>
      </c>
      <c r="E839" s="18">
        <f>B839*A831</f>
        <v>0</v>
      </c>
      <c r="F839" s="18">
        <f t="shared" si="220"/>
        <v>0</v>
      </c>
      <c r="G839" s="59"/>
      <c r="H839" s="18"/>
      <c r="I839" s="89">
        <f t="shared" si="221"/>
        <v>0</v>
      </c>
      <c r="J839" s="116"/>
      <c r="K839" s="3">
        <f t="shared" si="222"/>
        <v>0</v>
      </c>
      <c r="L839" s="3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75" customHeight="1">
      <c r="A840" s="2"/>
      <c r="B840" s="89"/>
      <c r="C840" s="89"/>
      <c r="D840" s="18">
        <f t="shared" si="219"/>
        <v>0</v>
      </c>
      <c r="E840" s="18">
        <f>B840*A831</f>
        <v>0</v>
      </c>
      <c r="F840" s="18">
        <f t="shared" si="220"/>
        <v>0</v>
      </c>
      <c r="G840" s="148" t="s">
        <v>528</v>
      </c>
      <c r="H840" s="18"/>
      <c r="I840" s="89">
        <f t="shared" si="221"/>
        <v>0</v>
      </c>
      <c r="J840" s="116"/>
      <c r="K840" s="3">
        <f t="shared" si="222"/>
        <v>0</v>
      </c>
      <c r="L840" s="3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75" customHeight="1">
      <c r="A841" s="2"/>
      <c r="B841" s="89"/>
      <c r="C841" s="89"/>
      <c r="D841" s="18">
        <f t="shared" si="219"/>
        <v>0</v>
      </c>
      <c r="E841" s="18">
        <f>B841*A831</f>
        <v>0</v>
      </c>
      <c r="F841" s="18">
        <f t="shared" si="220"/>
        <v>0</v>
      </c>
      <c r="G841" s="142"/>
      <c r="H841" s="18"/>
      <c r="I841" s="89">
        <f t="shared" si="221"/>
        <v>0</v>
      </c>
      <c r="J841" s="116"/>
      <c r="K841" s="3">
        <f t="shared" si="222"/>
        <v>0</v>
      </c>
      <c r="L841" s="3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75" customHeight="1">
      <c r="A842" s="1"/>
      <c r="B842" s="89"/>
      <c r="C842" s="89"/>
      <c r="D842" s="18">
        <f t="shared" si="219"/>
        <v>0</v>
      </c>
      <c r="E842" s="18">
        <f>B842*A831</f>
        <v>0</v>
      </c>
      <c r="F842" s="18">
        <f t="shared" si="220"/>
        <v>0</v>
      </c>
      <c r="G842" s="142"/>
      <c r="H842" s="18"/>
      <c r="I842" s="89">
        <f t="shared" si="221"/>
        <v>0</v>
      </c>
      <c r="J842" s="116"/>
      <c r="K842" s="3">
        <f t="shared" si="222"/>
        <v>0</v>
      </c>
      <c r="L842" s="3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75" customHeight="1">
      <c r="A843" s="1"/>
      <c r="B843" s="89"/>
      <c r="C843" s="89"/>
      <c r="D843" s="18">
        <f t="shared" si="219"/>
        <v>0</v>
      </c>
      <c r="E843" s="18">
        <f>B843*A831</f>
        <v>0</v>
      </c>
      <c r="F843" s="18">
        <f t="shared" si="220"/>
        <v>0</v>
      </c>
      <c r="G843" s="142"/>
      <c r="H843" s="18"/>
      <c r="I843" s="89">
        <f t="shared" si="221"/>
        <v>0</v>
      </c>
      <c r="J843" s="116"/>
      <c r="K843" s="3">
        <f t="shared" si="222"/>
        <v>0</v>
      </c>
      <c r="L843" s="3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75" customHeight="1">
      <c r="A844" s="31"/>
      <c r="B844" s="89"/>
      <c r="C844" s="89"/>
      <c r="D844" s="95">
        <f t="shared" si="219"/>
        <v>0</v>
      </c>
      <c r="E844" s="95">
        <f>B844*A831</f>
        <v>0</v>
      </c>
      <c r="F844" s="18">
        <f t="shared" si="220"/>
        <v>0</v>
      </c>
      <c r="G844" s="87"/>
      <c r="H844" s="18"/>
      <c r="I844" s="89">
        <f t="shared" si="221"/>
        <v>0</v>
      </c>
      <c r="J844" s="118"/>
      <c r="K844" s="3">
        <f t="shared" si="222"/>
        <v>0</v>
      </c>
      <c r="L844" s="3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75" customHeight="1">
      <c r="A845" s="31"/>
      <c r="B845" s="89"/>
      <c r="C845" s="89"/>
      <c r="D845" s="18">
        <f t="shared" si="219"/>
        <v>0</v>
      </c>
      <c r="E845" s="18">
        <f>B845*A831</f>
        <v>0</v>
      </c>
      <c r="F845" s="18">
        <f t="shared" si="220"/>
        <v>0</v>
      </c>
      <c r="G845" s="143">
        <f>F847/A831</f>
        <v>0</v>
      </c>
      <c r="H845" s="18"/>
      <c r="I845" s="89">
        <f t="shared" si="221"/>
        <v>0</v>
      </c>
      <c r="J845" s="3"/>
      <c r="K845" s="3">
        <f t="shared" si="222"/>
        <v>0</v>
      </c>
      <c r="L845" s="3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75" customHeight="1">
      <c r="A846" s="31"/>
      <c r="B846" s="89"/>
      <c r="C846" s="89"/>
      <c r="D846" s="18">
        <f t="shared" si="219"/>
        <v>0</v>
      </c>
      <c r="E846" s="18">
        <f>B846*A831</f>
        <v>0</v>
      </c>
      <c r="F846" s="18">
        <f t="shared" si="220"/>
        <v>0</v>
      </c>
      <c r="G846" s="142"/>
      <c r="H846" s="18"/>
      <c r="I846" s="89">
        <f t="shared" si="221"/>
        <v>0</v>
      </c>
      <c r="J846" s="3"/>
      <c r="K846" s="3">
        <f t="shared" si="222"/>
        <v>0</v>
      </c>
      <c r="L846" s="3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75" customHeight="1">
      <c r="A847" s="4" t="s">
        <v>495</v>
      </c>
      <c r="B847" s="97">
        <f>SUM(B833:B846)</f>
        <v>0</v>
      </c>
      <c r="C847" s="96"/>
      <c r="D847" s="97">
        <f t="shared" ref="D847:F847" si="223">SUM(D833:D846)</f>
        <v>0</v>
      </c>
      <c r="E847" s="97">
        <f t="shared" si="223"/>
        <v>0</v>
      </c>
      <c r="F847" s="97">
        <f t="shared" si="223"/>
        <v>0</v>
      </c>
      <c r="G847" s="87"/>
      <c r="H847" s="96"/>
      <c r="I847" s="97">
        <f t="shared" ref="I847:L847" si="224">SUM(I833:I846)</f>
        <v>0</v>
      </c>
      <c r="J847" s="98">
        <f t="shared" si="224"/>
        <v>0</v>
      </c>
      <c r="K847" s="98">
        <f t="shared" si="224"/>
        <v>0</v>
      </c>
      <c r="L847" s="98">
        <f t="shared" si="224"/>
        <v>0</v>
      </c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75" customHeight="1">
      <c r="A848" s="8"/>
      <c r="B848" s="184"/>
      <c r="C848" s="100"/>
      <c r="D848" s="100"/>
      <c r="E848" s="100"/>
      <c r="F848" s="100"/>
      <c r="G848" s="100"/>
      <c r="H848" s="100"/>
      <c r="I848" s="101" t="s">
        <v>496</v>
      </c>
      <c r="J848" s="100"/>
      <c r="K848" s="100"/>
      <c r="L848" s="101" t="s">
        <v>497</v>
      </c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75" customHeight="1">
      <c r="A849" s="8"/>
      <c r="B849" s="184"/>
      <c r="C849" s="100"/>
      <c r="D849" s="100"/>
      <c r="E849" s="100"/>
      <c r="F849" s="100"/>
      <c r="G849" s="100"/>
      <c r="H849" s="100"/>
      <c r="I849" s="104">
        <f>G845*A831</f>
        <v>0</v>
      </c>
      <c r="J849" s="100"/>
      <c r="K849" s="100"/>
      <c r="L849" s="104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75" customHeight="1">
      <c r="A850" s="8"/>
      <c r="B850" s="3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75" customHeight="1">
      <c r="A851" s="8"/>
      <c r="B851" s="3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75" customHeight="1">
      <c r="A852" s="66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6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75" customHeight="1">
      <c r="A853" s="78" t="s">
        <v>478</v>
      </c>
      <c r="B853" s="79" t="s">
        <v>479</v>
      </c>
      <c r="C853" s="75"/>
      <c r="D853" s="76"/>
      <c r="E853" s="80" t="s">
        <v>480</v>
      </c>
      <c r="F853" s="75"/>
      <c r="G853" s="76"/>
      <c r="H853" s="79" t="s">
        <v>481</v>
      </c>
      <c r="I853" s="75"/>
      <c r="J853" s="75"/>
      <c r="K853" s="75"/>
      <c r="L853" s="76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75" customHeight="1">
      <c r="A854" s="177">
        <v>4.0</v>
      </c>
      <c r="B854" s="82" t="s">
        <v>482</v>
      </c>
      <c r="C854" s="82" t="s">
        <v>483</v>
      </c>
      <c r="D854" s="82" t="s">
        <v>484</v>
      </c>
      <c r="E854" s="82" t="s">
        <v>485</v>
      </c>
      <c r="F854" s="82" t="s">
        <v>484</v>
      </c>
      <c r="G854" s="82" t="s">
        <v>524</v>
      </c>
      <c r="H854" s="82" t="s">
        <v>486</v>
      </c>
      <c r="I854" s="82" t="s">
        <v>487</v>
      </c>
      <c r="J854" s="147" t="s">
        <v>488</v>
      </c>
      <c r="K854" s="85" t="s">
        <v>489</v>
      </c>
      <c r="L854" s="85" t="s">
        <v>490</v>
      </c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75" customHeight="1">
      <c r="A855" s="86" t="s">
        <v>491</v>
      </c>
      <c r="B855" s="87"/>
      <c r="C855" s="87"/>
      <c r="D855" s="87"/>
      <c r="E855" s="87"/>
      <c r="F855" s="87"/>
      <c r="G855" s="87"/>
      <c r="H855" s="87"/>
      <c r="I855" s="87"/>
      <c r="J855" s="115"/>
      <c r="K855" s="87"/>
      <c r="L855" s="87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75" customHeight="1">
      <c r="A856" s="2"/>
      <c r="B856" s="89"/>
      <c r="C856" s="89"/>
      <c r="D856" s="18">
        <f t="shared" ref="D856:D869" si="225">C856*B856</f>
        <v>0</v>
      </c>
      <c r="E856" s="18">
        <f>B856*A854</f>
        <v>0</v>
      </c>
      <c r="F856" s="18">
        <f t="shared" ref="F856:F869" si="226">E856*C856</f>
        <v>0</v>
      </c>
      <c r="G856" s="140">
        <v>0.0</v>
      </c>
      <c r="H856" s="18"/>
      <c r="I856" s="89">
        <f t="shared" ref="I856:I869" si="227">H856*E856</f>
        <v>0</v>
      </c>
      <c r="J856" s="116"/>
      <c r="K856" s="3">
        <f t="shared" ref="K856:K869" si="228">J856*I856</f>
        <v>0</v>
      </c>
      <c r="L856" s="3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75" customHeight="1">
      <c r="A857" s="2"/>
      <c r="B857" s="89"/>
      <c r="C857" s="89"/>
      <c r="D857" s="18">
        <f t="shared" si="225"/>
        <v>0</v>
      </c>
      <c r="E857" s="18">
        <f>B857*A854</f>
        <v>0</v>
      </c>
      <c r="F857" s="18">
        <f t="shared" si="226"/>
        <v>0</v>
      </c>
      <c r="G857" s="87"/>
      <c r="H857" s="18"/>
      <c r="I857" s="89">
        <f t="shared" si="227"/>
        <v>0</v>
      </c>
      <c r="J857" s="116"/>
      <c r="K857" s="3">
        <f t="shared" si="228"/>
        <v>0</v>
      </c>
      <c r="L857" s="3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75" customHeight="1">
      <c r="A858" s="2"/>
      <c r="B858" s="18"/>
      <c r="C858" s="18"/>
      <c r="D858" s="18">
        <f t="shared" si="225"/>
        <v>0</v>
      </c>
      <c r="E858" s="18">
        <f>B858*A854</f>
        <v>0</v>
      </c>
      <c r="F858" s="18">
        <f t="shared" si="226"/>
        <v>0</v>
      </c>
      <c r="G858" s="148" t="s">
        <v>527</v>
      </c>
      <c r="H858" s="18"/>
      <c r="I858" s="89">
        <f t="shared" si="227"/>
        <v>0</v>
      </c>
      <c r="J858" s="116"/>
      <c r="K858" s="3">
        <f t="shared" si="228"/>
        <v>0</v>
      </c>
      <c r="L858" s="3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75" customHeight="1">
      <c r="A859" s="2"/>
      <c r="B859" s="18"/>
      <c r="C859" s="18"/>
      <c r="D859" s="18">
        <f t="shared" si="225"/>
        <v>0</v>
      </c>
      <c r="E859" s="18">
        <f>B859*A854</f>
        <v>0</v>
      </c>
      <c r="F859" s="18">
        <f t="shared" si="226"/>
        <v>0</v>
      </c>
      <c r="G859" s="142"/>
      <c r="H859" s="18"/>
      <c r="I859" s="89">
        <f t="shared" si="227"/>
        <v>0</v>
      </c>
      <c r="J859" s="116"/>
      <c r="K859" s="3">
        <f t="shared" si="228"/>
        <v>0</v>
      </c>
      <c r="L859" s="3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75" customHeight="1">
      <c r="A860" s="2"/>
      <c r="B860" s="18"/>
      <c r="C860" s="18"/>
      <c r="D860" s="18">
        <f t="shared" si="225"/>
        <v>0</v>
      </c>
      <c r="E860" s="18">
        <f>B860*A854</f>
        <v>0</v>
      </c>
      <c r="F860" s="18">
        <f t="shared" si="226"/>
        <v>0</v>
      </c>
      <c r="G860" s="142"/>
      <c r="H860" s="18"/>
      <c r="I860" s="89">
        <f t="shared" si="227"/>
        <v>0</v>
      </c>
      <c r="J860" s="116"/>
      <c r="K860" s="3">
        <f t="shared" si="228"/>
        <v>0</v>
      </c>
      <c r="L860" s="3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75" customHeight="1">
      <c r="A861" s="2"/>
      <c r="B861" s="18"/>
      <c r="C861" s="18"/>
      <c r="D861" s="18">
        <f t="shared" si="225"/>
        <v>0</v>
      </c>
      <c r="E861" s="18">
        <f>B861*A854</f>
        <v>0</v>
      </c>
      <c r="F861" s="18">
        <f t="shared" si="226"/>
        <v>0</v>
      </c>
      <c r="G861" s="87"/>
      <c r="H861" s="18"/>
      <c r="I861" s="89">
        <f t="shared" si="227"/>
        <v>0</v>
      </c>
      <c r="J861" s="116"/>
      <c r="K861" s="3">
        <f t="shared" si="228"/>
        <v>0</v>
      </c>
      <c r="L861" s="3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75" customHeight="1">
      <c r="A862" s="2"/>
      <c r="B862" s="18"/>
      <c r="C862" s="18"/>
      <c r="D862" s="18">
        <f t="shared" si="225"/>
        <v>0</v>
      </c>
      <c r="E862" s="18">
        <f>B862*A854</f>
        <v>0</v>
      </c>
      <c r="F862" s="18">
        <f t="shared" si="226"/>
        <v>0</v>
      </c>
      <c r="G862" s="59"/>
      <c r="H862" s="18"/>
      <c r="I862" s="89">
        <f t="shared" si="227"/>
        <v>0</v>
      </c>
      <c r="J862" s="116"/>
      <c r="K862" s="3">
        <f t="shared" si="228"/>
        <v>0</v>
      </c>
      <c r="L862" s="3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75" customHeight="1">
      <c r="A863" s="2"/>
      <c r="B863" s="89"/>
      <c r="C863" s="89"/>
      <c r="D863" s="18">
        <f t="shared" si="225"/>
        <v>0</v>
      </c>
      <c r="E863" s="18">
        <f>B863*A854</f>
        <v>0</v>
      </c>
      <c r="F863" s="18">
        <f t="shared" si="226"/>
        <v>0</v>
      </c>
      <c r="G863" s="148" t="s">
        <v>528</v>
      </c>
      <c r="H863" s="18"/>
      <c r="I863" s="89">
        <f t="shared" si="227"/>
        <v>0</v>
      </c>
      <c r="J863" s="116"/>
      <c r="K863" s="3">
        <f t="shared" si="228"/>
        <v>0</v>
      </c>
      <c r="L863" s="3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75" customHeight="1">
      <c r="A864" s="2"/>
      <c r="B864" s="89"/>
      <c r="C864" s="89"/>
      <c r="D864" s="18">
        <f t="shared" si="225"/>
        <v>0</v>
      </c>
      <c r="E864" s="18">
        <f>B864*A854</f>
        <v>0</v>
      </c>
      <c r="F864" s="18">
        <f t="shared" si="226"/>
        <v>0</v>
      </c>
      <c r="G864" s="142"/>
      <c r="H864" s="18"/>
      <c r="I864" s="89">
        <f t="shared" si="227"/>
        <v>0</v>
      </c>
      <c r="J864" s="116"/>
      <c r="K864" s="3">
        <f t="shared" si="228"/>
        <v>0</v>
      </c>
      <c r="L864" s="3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75" customHeight="1">
      <c r="A865" s="1"/>
      <c r="B865" s="89"/>
      <c r="C865" s="89"/>
      <c r="D865" s="18">
        <f t="shared" si="225"/>
        <v>0</v>
      </c>
      <c r="E865" s="18">
        <f>B865*A854</f>
        <v>0</v>
      </c>
      <c r="F865" s="18">
        <f t="shared" si="226"/>
        <v>0</v>
      </c>
      <c r="G865" s="142"/>
      <c r="H865" s="18"/>
      <c r="I865" s="89">
        <f t="shared" si="227"/>
        <v>0</v>
      </c>
      <c r="J865" s="116"/>
      <c r="K865" s="3">
        <f t="shared" si="228"/>
        <v>0</v>
      </c>
      <c r="L865" s="3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75" customHeight="1">
      <c r="A866" s="1"/>
      <c r="B866" s="89"/>
      <c r="C866" s="89"/>
      <c r="D866" s="18">
        <f t="shared" si="225"/>
        <v>0</v>
      </c>
      <c r="E866" s="18">
        <f>B866*A854</f>
        <v>0</v>
      </c>
      <c r="F866" s="18">
        <f t="shared" si="226"/>
        <v>0</v>
      </c>
      <c r="G866" s="142"/>
      <c r="H866" s="18"/>
      <c r="I866" s="89">
        <f t="shared" si="227"/>
        <v>0</v>
      </c>
      <c r="J866" s="116"/>
      <c r="K866" s="3">
        <f t="shared" si="228"/>
        <v>0</v>
      </c>
      <c r="L866" s="3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75" customHeight="1">
      <c r="A867" s="31"/>
      <c r="B867" s="89"/>
      <c r="C867" s="89"/>
      <c r="D867" s="95">
        <f t="shared" si="225"/>
        <v>0</v>
      </c>
      <c r="E867" s="95">
        <f>B867*A854</f>
        <v>0</v>
      </c>
      <c r="F867" s="18">
        <f t="shared" si="226"/>
        <v>0</v>
      </c>
      <c r="G867" s="87"/>
      <c r="H867" s="18"/>
      <c r="I867" s="89">
        <f t="shared" si="227"/>
        <v>0</v>
      </c>
      <c r="J867" s="118"/>
      <c r="K867" s="3">
        <f t="shared" si="228"/>
        <v>0</v>
      </c>
      <c r="L867" s="3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75" customHeight="1">
      <c r="A868" s="31"/>
      <c r="B868" s="89"/>
      <c r="C868" s="89"/>
      <c r="D868" s="18">
        <f t="shared" si="225"/>
        <v>0</v>
      </c>
      <c r="E868" s="18">
        <f>B868*A854</f>
        <v>0</v>
      </c>
      <c r="F868" s="18">
        <f t="shared" si="226"/>
        <v>0</v>
      </c>
      <c r="G868" s="143">
        <f>F870/A854</f>
        <v>0</v>
      </c>
      <c r="H868" s="18"/>
      <c r="I868" s="89">
        <f t="shared" si="227"/>
        <v>0</v>
      </c>
      <c r="J868" s="3"/>
      <c r="K868" s="3">
        <f t="shared" si="228"/>
        <v>0</v>
      </c>
      <c r="L868" s="3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75" customHeight="1">
      <c r="A869" s="31"/>
      <c r="B869" s="89"/>
      <c r="C869" s="89"/>
      <c r="D869" s="18">
        <f t="shared" si="225"/>
        <v>0</v>
      </c>
      <c r="E869" s="18">
        <f>B869*A854</f>
        <v>0</v>
      </c>
      <c r="F869" s="18">
        <f t="shared" si="226"/>
        <v>0</v>
      </c>
      <c r="G869" s="142"/>
      <c r="H869" s="18"/>
      <c r="I869" s="89">
        <f t="shared" si="227"/>
        <v>0</v>
      </c>
      <c r="J869" s="3"/>
      <c r="K869" s="3">
        <f t="shared" si="228"/>
        <v>0</v>
      </c>
      <c r="L869" s="3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75" customHeight="1">
      <c r="A870" s="4" t="s">
        <v>495</v>
      </c>
      <c r="B870" s="97">
        <f>SUM(B856:B869)</f>
        <v>0</v>
      </c>
      <c r="C870" s="96"/>
      <c r="D870" s="97">
        <f t="shared" ref="D870:F870" si="229">SUM(D856:D869)</f>
        <v>0</v>
      </c>
      <c r="E870" s="97">
        <f t="shared" si="229"/>
        <v>0</v>
      </c>
      <c r="F870" s="97">
        <f t="shared" si="229"/>
        <v>0</v>
      </c>
      <c r="G870" s="87"/>
      <c r="H870" s="96"/>
      <c r="I870" s="97">
        <f t="shared" ref="I870:L870" si="230">SUM(I856:I869)</f>
        <v>0</v>
      </c>
      <c r="J870" s="98">
        <f t="shared" si="230"/>
        <v>0</v>
      </c>
      <c r="K870" s="98">
        <f t="shared" si="230"/>
        <v>0</v>
      </c>
      <c r="L870" s="98">
        <f t="shared" si="230"/>
        <v>0</v>
      </c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75" customHeight="1">
      <c r="A871" s="8"/>
      <c r="B871" s="184"/>
      <c r="C871" s="100"/>
      <c r="D871" s="100"/>
      <c r="E871" s="100"/>
      <c r="F871" s="100"/>
      <c r="G871" s="100"/>
      <c r="H871" s="100"/>
      <c r="I871" s="101" t="s">
        <v>496</v>
      </c>
      <c r="J871" s="100"/>
      <c r="K871" s="100"/>
      <c r="L871" s="101" t="s">
        <v>497</v>
      </c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75" customHeight="1">
      <c r="A872" s="8"/>
      <c r="B872" s="184"/>
      <c r="C872" s="100"/>
      <c r="D872" s="100"/>
      <c r="E872" s="100"/>
      <c r="F872" s="100"/>
      <c r="G872" s="100"/>
      <c r="H872" s="100"/>
      <c r="I872" s="104">
        <f>G868*A854</f>
        <v>0</v>
      </c>
      <c r="J872" s="100"/>
      <c r="K872" s="100"/>
      <c r="L872" s="104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75" customHeight="1">
      <c r="A873" s="8"/>
      <c r="B873" s="3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75" customHeight="1">
      <c r="A874" s="8"/>
      <c r="B874" s="3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75" customHeight="1">
      <c r="A875" s="66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6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75" customHeight="1">
      <c r="A876" s="78" t="s">
        <v>478</v>
      </c>
      <c r="B876" s="79" t="s">
        <v>479</v>
      </c>
      <c r="C876" s="75"/>
      <c r="D876" s="76"/>
      <c r="E876" s="80" t="s">
        <v>480</v>
      </c>
      <c r="F876" s="75"/>
      <c r="G876" s="76"/>
      <c r="H876" s="79" t="s">
        <v>481</v>
      </c>
      <c r="I876" s="75"/>
      <c r="J876" s="75"/>
      <c r="K876" s="75"/>
      <c r="L876" s="76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75" customHeight="1">
      <c r="A877" s="177">
        <v>4.0</v>
      </c>
      <c r="B877" s="82" t="s">
        <v>482</v>
      </c>
      <c r="C877" s="82" t="s">
        <v>483</v>
      </c>
      <c r="D877" s="82" t="s">
        <v>484</v>
      </c>
      <c r="E877" s="82" t="s">
        <v>485</v>
      </c>
      <c r="F877" s="82" t="s">
        <v>484</v>
      </c>
      <c r="G877" s="82" t="s">
        <v>524</v>
      </c>
      <c r="H877" s="82" t="s">
        <v>486</v>
      </c>
      <c r="I877" s="82" t="s">
        <v>487</v>
      </c>
      <c r="J877" s="147" t="s">
        <v>488</v>
      </c>
      <c r="K877" s="85" t="s">
        <v>489</v>
      </c>
      <c r="L877" s="85" t="s">
        <v>490</v>
      </c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75" customHeight="1">
      <c r="A878" s="86" t="s">
        <v>491</v>
      </c>
      <c r="B878" s="87"/>
      <c r="C878" s="87"/>
      <c r="D878" s="87"/>
      <c r="E878" s="87"/>
      <c r="F878" s="87"/>
      <c r="G878" s="87"/>
      <c r="H878" s="87"/>
      <c r="I878" s="87"/>
      <c r="J878" s="115"/>
      <c r="K878" s="87"/>
      <c r="L878" s="87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75" customHeight="1">
      <c r="A879" s="2"/>
      <c r="B879" s="89"/>
      <c r="C879" s="89"/>
      <c r="D879" s="18">
        <f t="shared" ref="D879:D892" si="231">C879*B879</f>
        <v>0</v>
      </c>
      <c r="E879" s="18">
        <f>B879*A877</f>
        <v>0</v>
      </c>
      <c r="F879" s="18">
        <f t="shared" ref="F879:F892" si="232">E879*C879</f>
        <v>0</v>
      </c>
      <c r="G879" s="140">
        <v>0.0</v>
      </c>
      <c r="H879" s="18"/>
      <c r="I879" s="89">
        <f t="shared" ref="I879:I892" si="233">H879*E879</f>
        <v>0</v>
      </c>
      <c r="J879" s="116"/>
      <c r="K879" s="3">
        <f t="shared" ref="K879:K892" si="234">J879*I879</f>
        <v>0</v>
      </c>
      <c r="L879" s="3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75" customHeight="1">
      <c r="A880" s="2"/>
      <c r="B880" s="89"/>
      <c r="C880" s="89"/>
      <c r="D880" s="18">
        <f t="shared" si="231"/>
        <v>0</v>
      </c>
      <c r="E880" s="18">
        <f>B880*A877</f>
        <v>0</v>
      </c>
      <c r="F880" s="18">
        <f t="shared" si="232"/>
        <v>0</v>
      </c>
      <c r="G880" s="87"/>
      <c r="H880" s="18"/>
      <c r="I880" s="89">
        <f t="shared" si="233"/>
        <v>0</v>
      </c>
      <c r="J880" s="116"/>
      <c r="K880" s="3">
        <f t="shared" si="234"/>
        <v>0</v>
      </c>
      <c r="L880" s="3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75" customHeight="1">
      <c r="A881" s="2"/>
      <c r="B881" s="18"/>
      <c r="C881" s="18"/>
      <c r="D881" s="18">
        <f t="shared" si="231"/>
        <v>0</v>
      </c>
      <c r="E881" s="18">
        <f>B881*A877</f>
        <v>0</v>
      </c>
      <c r="F881" s="18">
        <f t="shared" si="232"/>
        <v>0</v>
      </c>
      <c r="G881" s="148" t="s">
        <v>527</v>
      </c>
      <c r="H881" s="18"/>
      <c r="I881" s="89">
        <f t="shared" si="233"/>
        <v>0</v>
      </c>
      <c r="J881" s="116"/>
      <c r="K881" s="3">
        <f t="shared" si="234"/>
        <v>0</v>
      </c>
      <c r="L881" s="3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75" customHeight="1">
      <c r="A882" s="2"/>
      <c r="B882" s="18"/>
      <c r="C882" s="18"/>
      <c r="D882" s="18">
        <f t="shared" si="231"/>
        <v>0</v>
      </c>
      <c r="E882" s="18">
        <f>B882*A877</f>
        <v>0</v>
      </c>
      <c r="F882" s="18">
        <f t="shared" si="232"/>
        <v>0</v>
      </c>
      <c r="G882" s="142"/>
      <c r="H882" s="18"/>
      <c r="I882" s="89">
        <f t="shared" si="233"/>
        <v>0</v>
      </c>
      <c r="J882" s="116"/>
      <c r="K882" s="3">
        <f t="shared" si="234"/>
        <v>0</v>
      </c>
      <c r="L882" s="3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75" customHeight="1">
      <c r="A883" s="2"/>
      <c r="B883" s="18"/>
      <c r="C883" s="18"/>
      <c r="D883" s="18">
        <f t="shared" si="231"/>
        <v>0</v>
      </c>
      <c r="E883" s="18">
        <f>B883*A877</f>
        <v>0</v>
      </c>
      <c r="F883" s="18">
        <f t="shared" si="232"/>
        <v>0</v>
      </c>
      <c r="G883" s="142"/>
      <c r="H883" s="18"/>
      <c r="I883" s="89">
        <f t="shared" si="233"/>
        <v>0</v>
      </c>
      <c r="J883" s="116"/>
      <c r="K883" s="3">
        <f t="shared" si="234"/>
        <v>0</v>
      </c>
      <c r="L883" s="3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75" customHeight="1">
      <c r="A884" s="2"/>
      <c r="B884" s="18"/>
      <c r="C884" s="18"/>
      <c r="D884" s="18">
        <f t="shared" si="231"/>
        <v>0</v>
      </c>
      <c r="E884" s="18">
        <f>B884*A877</f>
        <v>0</v>
      </c>
      <c r="F884" s="18">
        <f t="shared" si="232"/>
        <v>0</v>
      </c>
      <c r="G884" s="87"/>
      <c r="H884" s="18"/>
      <c r="I884" s="89">
        <f t="shared" si="233"/>
        <v>0</v>
      </c>
      <c r="J884" s="116"/>
      <c r="K884" s="3">
        <f t="shared" si="234"/>
        <v>0</v>
      </c>
      <c r="L884" s="3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75" customHeight="1">
      <c r="A885" s="2"/>
      <c r="B885" s="18"/>
      <c r="C885" s="18"/>
      <c r="D885" s="18">
        <f t="shared" si="231"/>
        <v>0</v>
      </c>
      <c r="E885" s="18">
        <f>B885*A877</f>
        <v>0</v>
      </c>
      <c r="F885" s="18">
        <f t="shared" si="232"/>
        <v>0</v>
      </c>
      <c r="G885" s="59"/>
      <c r="H885" s="18"/>
      <c r="I885" s="89">
        <f t="shared" si="233"/>
        <v>0</v>
      </c>
      <c r="J885" s="116"/>
      <c r="K885" s="3">
        <f t="shared" si="234"/>
        <v>0</v>
      </c>
      <c r="L885" s="3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75" customHeight="1">
      <c r="A886" s="2"/>
      <c r="B886" s="89"/>
      <c r="C886" s="89"/>
      <c r="D886" s="18">
        <f t="shared" si="231"/>
        <v>0</v>
      </c>
      <c r="E886" s="18">
        <f>B886*A877</f>
        <v>0</v>
      </c>
      <c r="F886" s="18">
        <f t="shared" si="232"/>
        <v>0</v>
      </c>
      <c r="G886" s="148" t="s">
        <v>528</v>
      </c>
      <c r="H886" s="18"/>
      <c r="I886" s="89">
        <f t="shared" si="233"/>
        <v>0</v>
      </c>
      <c r="J886" s="116"/>
      <c r="K886" s="3">
        <f t="shared" si="234"/>
        <v>0</v>
      </c>
      <c r="L886" s="3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75" customHeight="1">
      <c r="A887" s="2"/>
      <c r="B887" s="89"/>
      <c r="C887" s="89"/>
      <c r="D887" s="18">
        <f t="shared" si="231"/>
        <v>0</v>
      </c>
      <c r="E887" s="18">
        <f>B887*A877</f>
        <v>0</v>
      </c>
      <c r="F887" s="18">
        <f t="shared" si="232"/>
        <v>0</v>
      </c>
      <c r="G887" s="142"/>
      <c r="H887" s="18"/>
      <c r="I887" s="89">
        <f t="shared" si="233"/>
        <v>0</v>
      </c>
      <c r="J887" s="116"/>
      <c r="K887" s="3">
        <f t="shared" si="234"/>
        <v>0</v>
      </c>
      <c r="L887" s="3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75" customHeight="1">
      <c r="A888" s="1"/>
      <c r="B888" s="89"/>
      <c r="C888" s="89"/>
      <c r="D888" s="18">
        <f t="shared" si="231"/>
        <v>0</v>
      </c>
      <c r="E888" s="18">
        <f>B888*A877</f>
        <v>0</v>
      </c>
      <c r="F888" s="18">
        <f t="shared" si="232"/>
        <v>0</v>
      </c>
      <c r="G888" s="142"/>
      <c r="H888" s="18"/>
      <c r="I888" s="89">
        <f t="shared" si="233"/>
        <v>0</v>
      </c>
      <c r="J888" s="116"/>
      <c r="K888" s="3">
        <f t="shared" si="234"/>
        <v>0</v>
      </c>
      <c r="L888" s="3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75" customHeight="1">
      <c r="A889" s="1"/>
      <c r="B889" s="89"/>
      <c r="C889" s="89"/>
      <c r="D889" s="18">
        <f t="shared" si="231"/>
        <v>0</v>
      </c>
      <c r="E889" s="18">
        <f>B889*A877</f>
        <v>0</v>
      </c>
      <c r="F889" s="18">
        <f t="shared" si="232"/>
        <v>0</v>
      </c>
      <c r="G889" s="142"/>
      <c r="H889" s="18"/>
      <c r="I889" s="89">
        <f t="shared" si="233"/>
        <v>0</v>
      </c>
      <c r="J889" s="116"/>
      <c r="K889" s="3">
        <f t="shared" si="234"/>
        <v>0</v>
      </c>
      <c r="L889" s="3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75" customHeight="1">
      <c r="A890" s="31"/>
      <c r="B890" s="89"/>
      <c r="C890" s="89"/>
      <c r="D890" s="95">
        <f t="shared" si="231"/>
        <v>0</v>
      </c>
      <c r="E890" s="95">
        <f>B890*A877</f>
        <v>0</v>
      </c>
      <c r="F890" s="18">
        <f t="shared" si="232"/>
        <v>0</v>
      </c>
      <c r="G890" s="87"/>
      <c r="H890" s="18"/>
      <c r="I890" s="89">
        <f t="shared" si="233"/>
        <v>0</v>
      </c>
      <c r="J890" s="118"/>
      <c r="K890" s="3">
        <f t="shared" si="234"/>
        <v>0</v>
      </c>
      <c r="L890" s="3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75" customHeight="1">
      <c r="A891" s="31"/>
      <c r="B891" s="89"/>
      <c r="C891" s="89"/>
      <c r="D891" s="18">
        <f t="shared" si="231"/>
        <v>0</v>
      </c>
      <c r="E891" s="18">
        <f>B891*A877</f>
        <v>0</v>
      </c>
      <c r="F891" s="18">
        <f t="shared" si="232"/>
        <v>0</v>
      </c>
      <c r="G891" s="143">
        <f>F893/A877</f>
        <v>0</v>
      </c>
      <c r="H891" s="18"/>
      <c r="I891" s="89">
        <f t="shared" si="233"/>
        <v>0</v>
      </c>
      <c r="J891" s="3"/>
      <c r="K891" s="3">
        <f t="shared" si="234"/>
        <v>0</v>
      </c>
      <c r="L891" s="3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75" customHeight="1">
      <c r="A892" s="31"/>
      <c r="B892" s="89"/>
      <c r="C892" s="89"/>
      <c r="D892" s="18">
        <f t="shared" si="231"/>
        <v>0</v>
      </c>
      <c r="E892" s="18">
        <f>B892*A877</f>
        <v>0</v>
      </c>
      <c r="F892" s="18">
        <f t="shared" si="232"/>
        <v>0</v>
      </c>
      <c r="G892" s="142"/>
      <c r="H892" s="18"/>
      <c r="I892" s="89">
        <f t="shared" si="233"/>
        <v>0</v>
      </c>
      <c r="J892" s="3"/>
      <c r="K892" s="3">
        <f t="shared" si="234"/>
        <v>0</v>
      </c>
      <c r="L892" s="3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75" customHeight="1">
      <c r="A893" s="4" t="s">
        <v>495</v>
      </c>
      <c r="B893" s="97">
        <f>SUM(B879:B892)</f>
        <v>0</v>
      </c>
      <c r="C893" s="96"/>
      <c r="D893" s="97">
        <f t="shared" ref="D893:F893" si="235">SUM(D879:D892)</f>
        <v>0</v>
      </c>
      <c r="E893" s="97">
        <f t="shared" si="235"/>
        <v>0</v>
      </c>
      <c r="F893" s="97">
        <f t="shared" si="235"/>
        <v>0</v>
      </c>
      <c r="G893" s="87"/>
      <c r="H893" s="96"/>
      <c r="I893" s="97">
        <f t="shared" ref="I893:L893" si="236">SUM(I879:I892)</f>
        <v>0</v>
      </c>
      <c r="J893" s="98">
        <f t="shared" si="236"/>
        <v>0</v>
      </c>
      <c r="K893" s="98">
        <f t="shared" si="236"/>
        <v>0</v>
      </c>
      <c r="L893" s="98">
        <f t="shared" si="236"/>
        <v>0</v>
      </c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75" customHeight="1">
      <c r="A894" s="8"/>
      <c r="B894" s="184"/>
      <c r="C894" s="100"/>
      <c r="D894" s="100"/>
      <c r="E894" s="100"/>
      <c r="F894" s="100"/>
      <c r="G894" s="100"/>
      <c r="H894" s="100"/>
      <c r="I894" s="101" t="s">
        <v>496</v>
      </c>
      <c r="J894" s="100"/>
      <c r="K894" s="100"/>
      <c r="L894" s="101" t="s">
        <v>497</v>
      </c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75" customHeight="1">
      <c r="A895" s="8"/>
      <c r="B895" s="184"/>
      <c r="C895" s="100"/>
      <c r="D895" s="100"/>
      <c r="E895" s="100"/>
      <c r="F895" s="100"/>
      <c r="G895" s="100"/>
      <c r="H895" s="100"/>
      <c r="I895" s="104">
        <f>G891*A877</f>
        <v>0</v>
      </c>
      <c r="J895" s="100"/>
      <c r="K895" s="100"/>
      <c r="L895" s="104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75" customHeight="1">
      <c r="A896" s="8"/>
      <c r="B896" s="3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75" customHeight="1">
      <c r="A897" s="8"/>
      <c r="B897" s="3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75" customHeight="1">
      <c r="A898" s="66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6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75" customHeight="1">
      <c r="A899" s="78" t="s">
        <v>478</v>
      </c>
      <c r="B899" s="79" t="s">
        <v>479</v>
      </c>
      <c r="C899" s="75"/>
      <c r="D899" s="76"/>
      <c r="E899" s="80" t="s">
        <v>480</v>
      </c>
      <c r="F899" s="75"/>
      <c r="G899" s="76"/>
      <c r="H899" s="79" t="s">
        <v>481</v>
      </c>
      <c r="I899" s="75"/>
      <c r="J899" s="75"/>
      <c r="K899" s="75"/>
      <c r="L899" s="76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75" customHeight="1">
      <c r="A900" s="177">
        <v>4.0</v>
      </c>
      <c r="B900" s="82" t="s">
        <v>482</v>
      </c>
      <c r="C900" s="82" t="s">
        <v>483</v>
      </c>
      <c r="D900" s="82" t="s">
        <v>484</v>
      </c>
      <c r="E900" s="82" t="s">
        <v>485</v>
      </c>
      <c r="F900" s="82" t="s">
        <v>484</v>
      </c>
      <c r="G900" s="82" t="s">
        <v>524</v>
      </c>
      <c r="H900" s="82" t="s">
        <v>486</v>
      </c>
      <c r="I900" s="82" t="s">
        <v>487</v>
      </c>
      <c r="J900" s="147" t="s">
        <v>488</v>
      </c>
      <c r="K900" s="85" t="s">
        <v>489</v>
      </c>
      <c r="L900" s="85" t="s">
        <v>490</v>
      </c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75" customHeight="1">
      <c r="A901" s="86" t="s">
        <v>491</v>
      </c>
      <c r="B901" s="87"/>
      <c r="C901" s="87"/>
      <c r="D901" s="87"/>
      <c r="E901" s="87"/>
      <c r="F901" s="87"/>
      <c r="G901" s="87"/>
      <c r="H901" s="87"/>
      <c r="I901" s="87"/>
      <c r="J901" s="115"/>
      <c r="K901" s="87"/>
      <c r="L901" s="87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75" customHeight="1">
      <c r="A902" s="2"/>
      <c r="B902" s="89"/>
      <c r="C902" s="89"/>
      <c r="D902" s="18">
        <f t="shared" ref="D902:D915" si="237">C902*B902</f>
        <v>0</v>
      </c>
      <c r="E902" s="18">
        <f>B902*A900</f>
        <v>0</v>
      </c>
      <c r="F902" s="18">
        <f t="shared" ref="F902:F915" si="238">E902*C902</f>
        <v>0</v>
      </c>
      <c r="G902" s="140">
        <v>0.0</v>
      </c>
      <c r="H902" s="18"/>
      <c r="I902" s="89">
        <f t="shared" ref="I902:I915" si="239">H902*E902</f>
        <v>0</v>
      </c>
      <c r="J902" s="116"/>
      <c r="K902" s="3">
        <f t="shared" ref="K902:K915" si="240">J902*I902</f>
        <v>0</v>
      </c>
      <c r="L902" s="3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75" customHeight="1">
      <c r="A903" s="2"/>
      <c r="B903" s="89"/>
      <c r="C903" s="89"/>
      <c r="D903" s="18">
        <f t="shared" si="237"/>
        <v>0</v>
      </c>
      <c r="E903" s="18">
        <f>B903*A900</f>
        <v>0</v>
      </c>
      <c r="F903" s="18">
        <f t="shared" si="238"/>
        <v>0</v>
      </c>
      <c r="G903" s="87"/>
      <c r="H903" s="18"/>
      <c r="I903" s="89">
        <f t="shared" si="239"/>
        <v>0</v>
      </c>
      <c r="J903" s="116"/>
      <c r="K903" s="3">
        <f t="shared" si="240"/>
        <v>0</v>
      </c>
      <c r="L903" s="3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75" customHeight="1">
      <c r="A904" s="2"/>
      <c r="B904" s="18"/>
      <c r="C904" s="18"/>
      <c r="D904" s="18">
        <f t="shared" si="237"/>
        <v>0</v>
      </c>
      <c r="E904" s="18">
        <f>B904*A900</f>
        <v>0</v>
      </c>
      <c r="F904" s="18">
        <f t="shared" si="238"/>
        <v>0</v>
      </c>
      <c r="G904" s="148" t="s">
        <v>527</v>
      </c>
      <c r="H904" s="18"/>
      <c r="I904" s="89">
        <f t="shared" si="239"/>
        <v>0</v>
      </c>
      <c r="J904" s="116"/>
      <c r="K904" s="3">
        <f t="shared" si="240"/>
        <v>0</v>
      </c>
      <c r="L904" s="3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75" customHeight="1">
      <c r="A905" s="2"/>
      <c r="B905" s="18"/>
      <c r="C905" s="18"/>
      <c r="D905" s="18">
        <f t="shared" si="237"/>
        <v>0</v>
      </c>
      <c r="E905" s="18">
        <f>B905*A900</f>
        <v>0</v>
      </c>
      <c r="F905" s="18">
        <f t="shared" si="238"/>
        <v>0</v>
      </c>
      <c r="G905" s="142"/>
      <c r="H905" s="18"/>
      <c r="I905" s="89">
        <f t="shared" si="239"/>
        <v>0</v>
      </c>
      <c r="J905" s="116"/>
      <c r="K905" s="3">
        <f t="shared" si="240"/>
        <v>0</v>
      </c>
      <c r="L905" s="3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75" customHeight="1">
      <c r="A906" s="2"/>
      <c r="B906" s="18"/>
      <c r="C906" s="18"/>
      <c r="D906" s="18">
        <f t="shared" si="237"/>
        <v>0</v>
      </c>
      <c r="E906" s="18">
        <f>B906*A900</f>
        <v>0</v>
      </c>
      <c r="F906" s="18">
        <f t="shared" si="238"/>
        <v>0</v>
      </c>
      <c r="G906" s="142"/>
      <c r="H906" s="18"/>
      <c r="I906" s="89">
        <f t="shared" si="239"/>
        <v>0</v>
      </c>
      <c r="J906" s="116"/>
      <c r="K906" s="3">
        <f t="shared" si="240"/>
        <v>0</v>
      </c>
      <c r="L906" s="3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75" customHeight="1">
      <c r="A907" s="2"/>
      <c r="B907" s="18"/>
      <c r="C907" s="18"/>
      <c r="D907" s="18">
        <f t="shared" si="237"/>
        <v>0</v>
      </c>
      <c r="E907" s="18">
        <f>B907*A900</f>
        <v>0</v>
      </c>
      <c r="F907" s="18">
        <f t="shared" si="238"/>
        <v>0</v>
      </c>
      <c r="G907" s="87"/>
      <c r="H907" s="18"/>
      <c r="I907" s="89">
        <f t="shared" si="239"/>
        <v>0</v>
      </c>
      <c r="J907" s="116"/>
      <c r="K907" s="3">
        <f t="shared" si="240"/>
        <v>0</v>
      </c>
      <c r="L907" s="3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75" customHeight="1">
      <c r="A908" s="2"/>
      <c r="B908" s="18"/>
      <c r="C908" s="18"/>
      <c r="D908" s="18">
        <f t="shared" si="237"/>
        <v>0</v>
      </c>
      <c r="E908" s="18">
        <f>B908*A900</f>
        <v>0</v>
      </c>
      <c r="F908" s="18">
        <f t="shared" si="238"/>
        <v>0</v>
      </c>
      <c r="G908" s="59"/>
      <c r="H908" s="18"/>
      <c r="I908" s="89">
        <f t="shared" si="239"/>
        <v>0</v>
      </c>
      <c r="J908" s="116"/>
      <c r="K908" s="3">
        <f t="shared" si="240"/>
        <v>0</v>
      </c>
      <c r="L908" s="3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75" customHeight="1">
      <c r="A909" s="2"/>
      <c r="B909" s="89"/>
      <c r="C909" s="89"/>
      <c r="D909" s="18">
        <f t="shared" si="237"/>
        <v>0</v>
      </c>
      <c r="E909" s="18">
        <f>B909*A900</f>
        <v>0</v>
      </c>
      <c r="F909" s="18">
        <f t="shared" si="238"/>
        <v>0</v>
      </c>
      <c r="G909" s="148" t="s">
        <v>528</v>
      </c>
      <c r="H909" s="18"/>
      <c r="I909" s="89">
        <f t="shared" si="239"/>
        <v>0</v>
      </c>
      <c r="J909" s="116"/>
      <c r="K909" s="3">
        <f t="shared" si="240"/>
        <v>0</v>
      </c>
      <c r="L909" s="3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75" customHeight="1">
      <c r="A910" s="2"/>
      <c r="B910" s="89"/>
      <c r="C910" s="89"/>
      <c r="D910" s="18">
        <f t="shared" si="237"/>
        <v>0</v>
      </c>
      <c r="E910" s="18">
        <f>B910*A900</f>
        <v>0</v>
      </c>
      <c r="F910" s="18">
        <f t="shared" si="238"/>
        <v>0</v>
      </c>
      <c r="G910" s="142"/>
      <c r="H910" s="18"/>
      <c r="I910" s="89">
        <f t="shared" si="239"/>
        <v>0</v>
      </c>
      <c r="J910" s="116"/>
      <c r="K910" s="3">
        <f t="shared" si="240"/>
        <v>0</v>
      </c>
      <c r="L910" s="3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75" customHeight="1">
      <c r="A911" s="1"/>
      <c r="B911" s="89"/>
      <c r="C911" s="89"/>
      <c r="D911" s="18">
        <f t="shared" si="237"/>
        <v>0</v>
      </c>
      <c r="E911" s="18">
        <f>B911*A900</f>
        <v>0</v>
      </c>
      <c r="F911" s="18">
        <f t="shared" si="238"/>
        <v>0</v>
      </c>
      <c r="G911" s="142"/>
      <c r="H911" s="18"/>
      <c r="I911" s="89">
        <f t="shared" si="239"/>
        <v>0</v>
      </c>
      <c r="J911" s="116"/>
      <c r="K911" s="3">
        <f t="shared" si="240"/>
        <v>0</v>
      </c>
      <c r="L911" s="3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75" customHeight="1">
      <c r="A912" s="1"/>
      <c r="B912" s="89"/>
      <c r="C912" s="89"/>
      <c r="D912" s="18">
        <f t="shared" si="237"/>
        <v>0</v>
      </c>
      <c r="E912" s="18">
        <f>B912*A900</f>
        <v>0</v>
      </c>
      <c r="F912" s="18">
        <f t="shared" si="238"/>
        <v>0</v>
      </c>
      <c r="G912" s="142"/>
      <c r="H912" s="18"/>
      <c r="I912" s="89">
        <f t="shared" si="239"/>
        <v>0</v>
      </c>
      <c r="J912" s="116"/>
      <c r="K912" s="3">
        <f t="shared" si="240"/>
        <v>0</v>
      </c>
      <c r="L912" s="3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75" customHeight="1">
      <c r="A913" s="31"/>
      <c r="B913" s="89"/>
      <c r="C913" s="89"/>
      <c r="D913" s="95">
        <f t="shared" si="237"/>
        <v>0</v>
      </c>
      <c r="E913" s="95">
        <f>B913*A900</f>
        <v>0</v>
      </c>
      <c r="F913" s="18">
        <f t="shared" si="238"/>
        <v>0</v>
      </c>
      <c r="G913" s="87"/>
      <c r="H913" s="18"/>
      <c r="I913" s="89">
        <f t="shared" si="239"/>
        <v>0</v>
      </c>
      <c r="J913" s="118"/>
      <c r="K913" s="3">
        <f t="shared" si="240"/>
        <v>0</v>
      </c>
      <c r="L913" s="3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75" customHeight="1">
      <c r="A914" s="31"/>
      <c r="B914" s="89"/>
      <c r="C914" s="89"/>
      <c r="D914" s="18">
        <f t="shared" si="237"/>
        <v>0</v>
      </c>
      <c r="E914" s="18">
        <f>B914*A900</f>
        <v>0</v>
      </c>
      <c r="F914" s="18">
        <f t="shared" si="238"/>
        <v>0</v>
      </c>
      <c r="G914" s="143">
        <f>F916/A900</f>
        <v>0</v>
      </c>
      <c r="H914" s="18"/>
      <c r="I914" s="89">
        <f t="shared" si="239"/>
        <v>0</v>
      </c>
      <c r="J914" s="3"/>
      <c r="K914" s="3">
        <f t="shared" si="240"/>
        <v>0</v>
      </c>
      <c r="L914" s="3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75" customHeight="1">
      <c r="A915" s="31"/>
      <c r="B915" s="89"/>
      <c r="C915" s="89"/>
      <c r="D915" s="18">
        <f t="shared" si="237"/>
        <v>0</v>
      </c>
      <c r="E915" s="18">
        <f>B915*A900</f>
        <v>0</v>
      </c>
      <c r="F915" s="18">
        <f t="shared" si="238"/>
        <v>0</v>
      </c>
      <c r="G915" s="142"/>
      <c r="H915" s="18"/>
      <c r="I915" s="89">
        <f t="shared" si="239"/>
        <v>0</v>
      </c>
      <c r="J915" s="3"/>
      <c r="K915" s="3">
        <f t="shared" si="240"/>
        <v>0</v>
      </c>
      <c r="L915" s="3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75" customHeight="1">
      <c r="A916" s="4" t="s">
        <v>495</v>
      </c>
      <c r="B916" s="97">
        <f>SUM(B902:B915)</f>
        <v>0</v>
      </c>
      <c r="C916" s="96"/>
      <c r="D916" s="97">
        <f t="shared" ref="D916:F916" si="241">SUM(D902:D915)</f>
        <v>0</v>
      </c>
      <c r="E916" s="97">
        <f t="shared" si="241"/>
        <v>0</v>
      </c>
      <c r="F916" s="97">
        <f t="shared" si="241"/>
        <v>0</v>
      </c>
      <c r="G916" s="87"/>
      <c r="H916" s="96"/>
      <c r="I916" s="97">
        <f t="shared" ref="I916:L916" si="242">SUM(I902:I915)</f>
        <v>0</v>
      </c>
      <c r="J916" s="98">
        <f t="shared" si="242"/>
        <v>0</v>
      </c>
      <c r="K916" s="98">
        <f t="shared" si="242"/>
        <v>0</v>
      </c>
      <c r="L916" s="98">
        <f t="shared" si="242"/>
        <v>0</v>
      </c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75" customHeight="1">
      <c r="A917" s="8"/>
      <c r="B917" s="184"/>
      <c r="C917" s="100"/>
      <c r="D917" s="100"/>
      <c r="E917" s="100"/>
      <c r="F917" s="100"/>
      <c r="G917" s="100"/>
      <c r="H917" s="100"/>
      <c r="I917" s="101" t="s">
        <v>496</v>
      </c>
      <c r="J917" s="100"/>
      <c r="K917" s="100"/>
      <c r="L917" s="101" t="s">
        <v>497</v>
      </c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75" customHeight="1">
      <c r="A918" s="8"/>
      <c r="B918" s="184"/>
      <c r="C918" s="100"/>
      <c r="D918" s="100"/>
      <c r="E918" s="100"/>
      <c r="F918" s="100"/>
      <c r="G918" s="100"/>
      <c r="H918" s="100"/>
      <c r="I918" s="104">
        <f>G914*A900</f>
        <v>0</v>
      </c>
      <c r="J918" s="100"/>
      <c r="K918" s="100"/>
      <c r="L918" s="104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75" customHeight="1">
      <c r="A919" s="8"/>
      <c r="B919" s="184"/>
      <c r="C919" s="100"/>
      <c r="D919" s="100"/>
      <c r="E919" s="100"/>
      <c r="F919" s="100"/>
      <c r="G919" s="100"/>
      <c r="H919" s="100"/>
      <c r="I919" s="107"/>
      <c r="J919" s="100"/>
      <c r="K919" s="100"/>
      <c r="L919" s="107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75" customHeight="1">
      <c r="A920" s="8"/>
      <c r="B920" s="3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75" customHeight="1">
      <c r="A921" s="66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6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75" customHeight="1">
      <c r="A922" s="78" t="s">
        <v>478</v>
      </c>
      <c r="B922" s="79" t="s">
        <v>479</v>
      </c>
      <c r="C922" s="75"/>
      <c r="D922" s="76"/>
      <c r="E922" s="80" t="s">
        <v>480</v>
      </c>
      <c r="F922" s="75"/>
      <c r="G922" s="76"/>
      <c r="H922" s="79" t="s">
        <v>481</v>
      </c>
      <c r="I922" s="75"/>
      <c r="J922" s="75"/>
      <c r="K922" s="75"/>
      <c r="L922" s="76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75" customHeight="1">
      <c r="A923" s="177">
        <v>4.0</v>
      </c>
      <c r="B923" s="82" t="s">
        <v>482</v>
      </c>
      <c r="C923" s="82" t="s">
        <v>483</v>
      </c>
      <c r="D923" s="82" t="s">
        <v>484</v>
      </c>
      <c r="E923" s="82" t="s">
        <v>485</v>
      </c>
      <c r="F923" s="82" t="s">
        <v>484</v>
      </c>
      <c r="G923" s="82" t="s">
        <v>524</v>
      </c>
      <c r="H923" s="82" t="s">
        <v>486</v>
      </c>
      <c r="I923" s="82" t="s">
        <v>487</v>
      </c>
      <c r="J923" s="147" t="s">
        <v>488</v>
      </c>
      <c r="K923" s="85" t="s">
        <v>489</v>
      </c>
      <c r="L923" s="85" t="s">
        <v>490</v>
      </c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75" customHeight="1">
      <c r="A924" s="86" t="s">
        <v>491</v>
      </c>
      <c r="B924" s="87"/>
      <c r="C924" s="87"/>
      <c r="D924" s="87"/>
      <c r="E924" s="87"/>
      <c r="F924" s="87"/>
      <c r="G924" s="87"/>
      <c r="H924" s="87"/>
      <c r="I924" s="87"/>
      <c r="J924" s="115"/>
      <c r="K924" s="87"/>
      <c r="L924" s="87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75" customHeight="1">
      <c r="A925" s="2"/>
      <c r="B925" s="89"/>
      <c r="C925" s="89"/>
      <c r="D925" s="18">
        <f t="shared" ref="D925:D938" si="243">C925*B925</f>
        <v>0</v>
      </c>
      <c r="E925" s="18">
        <f>B925*A923</f>
        <v>0</v>
      </c>
      <c r="F925" s="18">
        <f t="shared" ref="F925:F938" si="244">E925*C925</f>
        <v>0</v>
      </c>
      <c r="G925" s="140">
        <v>0.0</v>
      </c>
      <c r="H925" s="18"/>
      <c r="I925" s="89">
        <f t="shared" ref="I925:I938" si="245">H925*E925</f>
        <v>0</v>
      </c>
      <c r="J925" s="116"/>
      <c r="K925" s="3">
        <f t="shared" ref="K925:K938" si="246">J925*I925</f>
        <v>0</v>
      </c>
      <c r="L925" s="3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75" customHeight="1">
      <c r="A926" s="2"/>
      <c r="B926" s="89"/>
      <c r="C926" s="89"/>
      <c r="D926" s="18">
        <f t="shared" si="243"/>
        <v>0</v>
      </c>
      <c r="E926" s="18">
        <f>B926*A923</f>
        <v>0</v>
      </c>
      <c r="F926" s="18">
        <f t="shared" si="244"/>
        <v>0</v>
      </c>
      <c r="G926" s="87"/>
      <c r="H926" s="18"/>
      <c r="I926" s="89">
        <f t="shared" si="245"/>
        <v>0</v>
      </c>
      <c r="J926" s="116"/>
      <c r="K926" s="3">
        <f t="shared" si="246"/>
        <v>0</v>
      </c>
      <c r="L926" s="3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75" customHeight="1">
      <c r="A927" s="2"/>
      <c r="B927" s="18"/>
      <c r="C927" s="18"/>
      <c r="D927" s="18">
        <f t="shared" si="243"/>
        <v>0</v>
      </c>
      <c r="E927" s="18">
        <f>B927*A923</f>
        <v>0</v>
      </c>
      <c r="F927" s="18">
        <f t="shared" si="244"/>
        <v>0</v>
      </c>
      <c r="G927" s="148" t="s">
        <v>527</v>
      </c>
      <c r="H927" s="18"/>
      <c r="I927" s="89">
        <f t="shared" si="245"/>
        <v>0</v>
      </c>
      <c r="J927" s="116"/>
      <c r="K927" s="3">
        <f t="shared" si="246"/>
        <v>0</v>
      </c>
      <c r="L927" s="3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75" customHeight="1">
      <c r="A928" s="2"/>
      <c r="B928" s="18"/>
      <c r="C928" s="18"/>
      <c r="D928" s="18">
        <f t="shared" si="243"/>
        <v>0</v>
      </c>
      <c r="E928" s="18">
        <f>B928*A923</f>
        <v>0</v>
      </c>
      <c r="F928" s="18">
        <f t="shared" si="244"/>
        <v>0</v>
      </c>
      <c r="G928" s="142"/>
      <c r="H928" s="18"/>
      <c r="I928" s="89">
        <f t="shared" si="245"/>
        <v>0</v>
      </c>
      <c r="J928" s="116"/>
      <c r="K928" s="3">
        <f t="shared" si="246"/>
        <v>0</v>
      </c>
      <c r="L928" s="3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75" customHeight="1">
      <c r="A929" s="2"/>
      <c r="B929" s="18"/>
      <c r="C929" s="18"/>
      <c r="D929" s="18">
        <f t="shared" si="243"/>
        <v>0</v>
      </c>
      <c r="E929" s="18">
        <f>B929*A923</f>
        <v>0</v>
      </c>
      <c r="F929" s="18">
        <f t="shared" si="244"/>
        <v>0</v>
      </c>
      <c r="G929" s="142"/>
      <c r="H929" s="18"/>
      <c r="I929" s="89">
        <f t="shared" si="245"/>
        <v>0</v>
      </c>
      <c r="J929" s="116"/>
      <c r="K929" s="3">
        <f t="shared" si="246"/>
        <v>0</v>
      </c>
      <c r="L929" s="3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75" customHeight="1">
      <c r="A930" s="2"/>
      <c r="B930" s="18"/>
      <c r="C930" s="18"/>
      <c r="D930" s="18">
        <f t="shared" si="243"/>
        <v>0</v>
      </c>
      <c r="E930" s="18">
        <f>B930*A923</f>
        <v>0</v>
      </c>
      <c r="F930" s="18">
        <f t="shared" si="244"/>
        <v>0</v>
      </c>
      <c r="G930" s="87"/>
      <c r="H930" s="18"/>
      <c r="I930" s="89">
        <f t="shared" si="245"/>
        <v>0</v>
      </c>
      <c r="J930" s="116"/>
      <c r="K930" s="3">
        <f t="shared" si="246"/>
        <v>0</v>
      </c>
      <c r="L930" s="3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75" customHeight="1">
      <c r="A931" s="2"/>
      <c r="B931" s="18"/>
      <c r="C931" s="18"/>
      <c r="D931" s="18">
        <f t="shared" si="243"/>
        <v>0</v>
      </c>
      <c r="E931" s="18">
        <f>B931*A923</f>
        <v>0</v>
      </c>
      <c r="F931" s="18">
        <f t="shared" si="244"/>
        <v>0</v>
      </c>
      <c r="G931" s="59"/>
      <c r="H931" s="18"/>
      <c r="I931" s="89">
        <f t="shared" si="245"/>
        <v>0</v>
      </c>
      <c r="J931" s="116"/>
      <c r="K931" s="3">
        <f t="shared" si="246"/>
        <v>0</v>
      </c>
      <c r="L931" s="3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75" customHeight="1">
      <c r="A932" s="2"/>
      <c r="B932" s="89"/>
      <c r="C932" s="89"/>
      <c r="D932" s="18">
        <f t="shared" si="243"/>
        <v>0</v>
      </c>
      <c r="E932" s="18">
        <f>B932*A923</f>
        <v>0</v>
      </c>
      <c r="F932" s="18">
        <f t="shared" si="244"/>
        <v>0</v>
      </c>
      <c r="G932" s="148" t="s">
        <v>528</v>
      </c>
      <c r="H932" s="18"/>
      <c r="I932" s="89">
        <f t="shared" si="245"/>
        <v>0</v>
      </c>
      <c r="J932" s="116"/>
      <c r="K932" s="3">
        <f t="shared" si="246"/>
        <v>0</v>
      </c>
      <c r="L932" s="3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75" customHeight="1">
      <c r="A933" s="2"/>
      <c r="B933" s="89"/>
      <c r="C933" s="89"/>
      <c r="D933" s="18">
        <f t="shared" si="243"/>
        <v>0</v>
      </c>
      <c r="E933" s="18">
        <f>B933*A923</f>
        <v>0</v>
      </c>
      <c r="F933" s="18">
        <f t="shared" si="244"/>
        <v>0</v>
      </c>
      <c r="G933" s="142"/>
      <c r="H933" s="18"/>
      <c r="I933" s="89">
        <f t="shared" si="245"/>
        <v>0</v>
      </c>
      <c r="J933" s="116"/>
      <c r="K933" s="3">
        <f t="shared" si="246"/>
        <v>0</v>
      </c>
      <c r="L933" s="3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75" customHeight="1">
      <c r="A934" s="1"/>
      <c r="B934" s="89"/>
      <c r="C934" s="89"/>
      <c r="D934" s="18">
        <f t="shared" si="243"/>
        <v>0</v>
      </c>
      <c r="E934" s="18">
        <f>B934*A923</f>
        <v>0</v>
      </c>
      <c r="F934" s="18">
        <f t="shared" si="244"/>
        <v>0</v>
      </c>
      <c r="G934" s="142"/>
      <c r="H934" s="18"/>
      <c r="I934" s="89">
        <f t="shared" si="245"/>
        <v>0</v>
      </c>
      <c r="J934" s="116"/>
      <c r="K934" s="3">
        <f t="shared" si="246"/>
        <v>0</v>
      </c>
      <c r="L934" s="3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75" customHeight="1">
      <c r="A935" s="1"/>
      <c r="B935" s="89"/>
      <c r="C935" s="89"/>
      <c r="D935" s="18">
        <f t="shared" si="243"/>
        <v>0</v>
      </c>
      <c r="E935" s="18">
        <f>B935*A923</f>
        <v>0</v>
      </c>
      <c r="F935" s="18">
        <f t="shared" si="244"/>
        <v>0</v>
      </c>
      <c r="G935" s="142"/>
      <c r="H935" s="18"/>
      <c r="I935" s="89">
        <f t="shared" si="245"/>
        <v>0</v>
      </c>
      <c r="J935" s="116"/>
      <c r="K935" s="3">
        <f t="shared" si="246"/>
        <v>0</v>
      </c>
      <c r="L935" s="3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75" customHeight="1">
      <c r="A936" s="31"/>
      <c r="B936" s="89"/>
      <c r="C936" s="89"/>
      <c r="D936" s="95">
        <f t="shared" si="243"/>
        <v>0</v>
      </c>
      <c r="E936" s="95">
        <f>B936*A923</f>
        <v>0</v>
      </c>
      <c r="F936" s="18">
        <f t="shared" si="244"/>
        <v>0</v>
      </c>
      <c r="G936" s="87"/>
      <c r="H936" s="18"/>
      <c r="I936" s="89">
        <f t="shared" si="245"/>
        <v>0</v>
      </c>
      <c r="J936" s="118"/>
      <c r="K936" s="3">
        <f t="shared" si="246"/>
        <v>0</v>
      </c>
      <c r="L936" s="3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75" customHeight="1">
      <c r="A937" s="31"/>
      <c r="B937" s="89"/>
      <c r="C937" s="89"/>
      <c r="D937" s="18">
        <f t="shared" si="243"/>
        <v>0</v>
      </c>
      <c r="E937" s="18">
        <f>B937*A923</f>
        <v>0</v>
      </c>
      <c r="F937" s="18">
        <f t="shared" si="244"/>
        <v>0</v>
      </c>
      <c r="G937" s="143">
        <f>F939/A923</f>
        <v>0</v>
      </c>
      <c r="H937" s="18"/>
      <c r="I937" s="89">
        <f t="shared" si="245"/>
        <v>0</v>
      </c>
      <c r="J937" s="3"/>
      <c r="K937" s="3">
        <f t="shared" si="246"/>
        <v>0</v>
      </c>
      <c r="L937" s="3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75" customHeight="1">
      <c r="A938" s="31"/>
      <c r="B938" s="89"/>
      <c r="C938" s="89"/>
      <c r="D938" s="18">
        <f t="shared" si="243"/>
        <v>0</v>
      </c>
      <c r="E938" s="18">
        <f>B938*A923</f>
        <v>0</v>
      </c>
      <c r="F938" s="18">
        <f t="shared" si="244"/>
        <v>0</v>
      </c>
      <c r="G938" s="142"/>
      <c r="H938" s="18"/>
      <c r="I938" s="89">
        <f t="shared" si="245"/>
        <v>0</v>
      </c>
      <c r="J938" s="3"/>
      <c r="K938" s="3">
        <f t="shared" si="246"/>
        <v>0</v>
      </c>
      <c r="L938" s="3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75" customHeight="1">
      <c r="A939" s="4" t="s">
        <v>495</v>
      </c>
      <c r="B939" s="97">
        <f>SUM(B925:B938)</f>
        <v>0</v>
      </c>
      <c r="C939" s="96"/>
      <c r="D939" s="97">
        <f t="shared" ref="D939:F939" si="247">SUM(D925:D938)</f>
        <v>0</v>
      </c>
      <c r="E939" s="97">
        <f t="shared" si="247"/>
        <v>0</v>
      </c>
      <c r="F939" s="97">
        <f t="shared" si="247"/>
        <v>0</v>
      </c>
      <c r="G939" s="87"/>
      <c r="H939" s="96"/>
      <c r="I939" s="97">
        <f t="shared" ref="I939:L939" si="248">SUM(I925:I938)</f>
        <v>0</v>
      </c>
      <c r="J939" s="98">
        <f t="shared" si="248"/>
        <v>0</v>
      </c>
      <c r="K939" s="98">
        <f t="shared" si="248"/>
        <v>0</v>
      </c>
      <c r="L939" s="98">
        <f t="shared" si="248"/>
        <v>0</v>
      </c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75" customHeight="1">
      <c r="A940" s="8"/>
      <c r="B940" s="184"/>
      <c r="C940" s="100"/>
      <c r="D940" s="100"/>
      <c r="E940" s="100"/>
      <c r="F940" s="100"/>
      <c r="G940" s="100"/>
      <c r="H940" s="100"/>
      <c r="I940" s="101" t="s">
        <v>496</v>
      </c>
      <c r="J940" s="100"/>
      <c r="K940" s="100"/>
      <c r="L940" s="101" t="s">
        <v>497</v>
      </c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75" customHeight="1">
      <c r="A941" s="8"/>
      <c r="B941" s="184"/>
      <c r="C941" s="100"/>
      <c r="D941" s="100"/>
      <c r="E941" s="100"/>
      <c r="F941" s="100"/>
      <c r="G941" s="100"/>
      <c r="H941" s="100"/>
      <c r="I941" s="104">
        <f>G937*A923</f>
        <v>0</v>
      </c>
      <c r="J941" s="100"/>
      <c r="K941" s="100"/>
      <c r="L941" s="104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75" customHeight="1">
      <c r="A942" s="8"/>
      <c r="B942" s="3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75" customHeight="1">
      <c r="A943" s="8"/>
      <c r="B943" s="3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75" customHeight="1">
      <c r="A944" s="66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6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75" customHeight="1">
      <c r="A945" s="78" t="s">
        <v>478</v>
      </c>
      <c r="B945" s="79" t="s">
        <v>479</v>
      </c>
      <c r="C945" s="75"/>
      <c r="D945" s="76"/>
      <c r="E945" s="80" t="s">
        <v>480</v>
      </c>
      <c r="F945" s="75"/>
      <c r="G945" s="76"/>
      <c r="H945" s="79" t="s">
        <v>481</v>
      </c>
      <c r="I945" s="75"/>
      <c r="J945" s="75"/>
      <c r="K945" s="75"/>
      <c r="L945" s="76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75" customHeight="1">
      <c r="A946" s="177">
        <v>4.0</v>
      </c>
      <c r="B946" s="82" t="s">
        <v>482</v>
      </c>
      <c r="C946" s="82" t="s">
        <v>483</v>
      </c>
      <c r="D946" s="82" t="s">
        <v>484</v>
      </c>
      <c r="E946" s="82" t="s">
        <v>485</v>
      </c>
      <c r="F946" s="82" t="s">
        <v>484</v>
      </c>
      <c r="G946" s="82" t="s">
        <v>524</v>
      </c>
      <c r="H946" s="82" t="s">
        <v>486</v>
      </c>
      <c r="I946" s="82" t="s">
        <v>487</v>
      </c>
      <c r="J946" s="147" t="s">
        <v>488</v>
      </c>
      <c r="K946" s="85" t="s">
        <v>489</v>
      </c>
      <c r="L946" s="85" t="s">
        <v>490</v>
      </c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75" customHeight="1">
      <c r="A947" s="86" t="s">
        <v>491</v>
      </c>
      <c r="B947" s="87"/>
      <c r="C947" s="87"/>
      <c r="D947" s="87"/>
      <c r="E947" s="87"/>
      <c r="F947" s="87"/>
      <c r="G947" s="87"/>
      <c r="H947" s="87"/>
      <c r="I947" s="87"/>
      <c r="J947" s="115"/>
      <c r="K947" s="87"/>
      <c r="L947" s="87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75" customHeight="1">
      <c r="A948" s="2"/>
      <c r="B948" s="89"/>
      <c r="C948" s="89"/>
      <c r="D948" s="18">
        <f t="shared" ref="D948:D961" si="249">C948*B948</f>
        <v>0</v>
      </c>
      <c r="E948" s="18">
        <f>B948*A946</f>
        <v>0</v>
      </c>
      <c r="F948" s="18">
        <f t="shared" ref="F948:F961" si="250">E948*C948</f>
        <v>0</v>
      </c>
      <c r="G948" s="140">
        <v>0.0</v>
      </c>
      <c r="H948" s="18"/>
      <c r="I948" s="89">
        <f t="shared" ref="I948:I961" si="251">H948*E948</f>
        <v>0</v>
      </c>
      <c r="J948" s="116"/>
      <c r="K948" s="3">
        <f t="shared" ref="K948:K961" si="252">J948*I948</f>
        <v>0</v>
      </c>
      <c r="L948" s="3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75" customHeight="1">
      <c r="A949" s="2"/>
      <c r="B949" s="89"/>
      <c r="C949" s="89"/>
      <c r="D949" s="18">
        <f t="shared" si="249"/>
        <v>0</v>
      </c>
      <c r="E949" s="18">
        <f>B949*A946</f>
        <v>0</v>
      </c>
      <c r="F949" s="18">
        <f t="shared" si="250"/>
        <v>0</v>
      </c>
      <c r="G949" s="87"/>
      <c r="H949" s="18"/>
      <c r="I949" s="89">
        <f t="shared" si="251"/>
        <v>0</v>
      </c>
      <c r="J949" s="116"/>
      <c r="K949" s="3">
        <f t="shared" si="252"/>
        <v>0</v>
      </c>
      <c r="L949" s="3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75" customHeight="1">
      <c r="A950" s="2"/>
      <c r="B950" s="18"/>
      <c r="C950" s="18"/>
      <c r="D950" s="18">
        <f t="shared" si="249"/>
        <v>0</v>
      </c>
      <c r="E950" s="18">
        <f>B950*A946</f>
        <v>0</v>
      </c>
      <c r="F950" s="18">
        <f t="shared" si="250"/>
        <v>0</v>
      </c>
      <c r="G950" s="148" t="s">
        <v>527</v>
      </c>
      <c r="H950" s="18"/>
      <c r="I950" s="89">
        <f t="shared" si="251"/>
        <v>0</v>
      </c>
      <c r="J950" s="116"/>
      <c r="K950" s="3">
        <f t="shared" si="252"/>
        <v>0</v>
      </c>
      <c r="L950" s="3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75" customHeight="1">
      <c r="A951" s="2"/>
      <c r="B951" s="18"/>
      <c r="C951" s="18"/>
      <c r="D951" s="18">
        <f t="shared" si="249"/>
        <v>0</v>
      </c>
      <c r="E951" s="18">
        <f>B951*A946</f>
        <v>0</v>
      </c>
      <c r="F951" s="18">
        <f t="shared" si="250"/>
        <v>0</v>
      </c>
      <c r="G951" s="142"/>
      <c r="H951" s="18"/>
      <c r="I951" s="89">
        <f t="shared" si="251"/>
        <v>0</v>
      </c>
      <c r="J951" s="116"/>
      <c r="K951" s="3">
        <f t="shared" si="252"/>
        <v>0</v>
      </c>
      <c r="L951" s="3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75" customHeight="1">
      <c r="A952" s="2"/>
      <c r="B952" s="18"/>
      <c r="C952" s="18"/>
      <c r="D952" s="18">
        <f t="shared" si="249"/>
        <v>0</v>
      </c>
      <c r="E952" s="18">
        <f>B952*A946</f>
        <v>0</v>
      </c>
      <c r="F952" s="18">
        <f t="shared" si="250"/>
        <v>0</v>
      </c>
      <c r="G952" s="142"/>
      <c r="H952" s="18"/>
      <c r="I952" s="89">
        <f t="shared" si="251"/>
        <v>0</v>
      </c>
      <c r="J952" s="116"/>
      <c r="K952" s="3">
        <f t="shared" si="252"/>
        <v>0</v>
      </c>
      <c r="L952" s="3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75" customHeight="1">
      <c r="A953" s="2"/>
      <c r="B953" s="18"/>
      <c r="C953" s="18"/>
      <c r="D953" s="18">
        <f t="shared" si="249"/>
        <v>0</v>
      </c>
      <c r="E953" s="18">
        <f>B953*A946</f>
        <v>0</v>
      </c>
      <c r="F953" s="18">
        <f t="shared" si="250"/>
        <v>0</v>
      </c>
      <c r="G953" s="87"/>
      <c r="H953" s="18"/>
      <c r="I953" s="89">
        <f t="shared" si="251"/>
        <v>0</v>
      </c>
      <c r="J953" s="116"/>
      <c r="K953" s="3">
        <f t="shared" si="252"/>
        <v>0</v>
      </c>
      <c r="L953" s="3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75" customHeight="1">
      <c r="A954" s="2"/>
      <c r="B954" s="18"/>
      <c r="C954" s="18"/>
      <c r="D954" s="18">
        <f t="shared" si="249"/>
        <v>0</v>
      </c>
      <c r="E954" s="18">
        <f>B954*A946</f>
        <v>0</v>
      </c>
      <c r="F954" s="18">
        <f t="shared" si="250"/>
        <v>0</v>
      </c>
      <c r="G954" s="59"/>
      <c r="H954" s="18"/>
      <c r="I954" s="89">
        <f t="shared" si="251"/>
        <v>0</v>
      </c>
      <c r="J954" s="116"/>
      <c r="K954" s="3">
        <f t="shared" si="252"/>
        <v>0</v>
      </c>
      <c r="L954" s="3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75" customHeight="1">
      <c r="A955" s="2"/>
      <c r="B955" s="89"/>
      <c r="C955" s="89"/>
      <c r="D955" s="18">
        <f t="shared" si="249"/>
        <v>0</v>
      </c>
      <c r="E955" s="18">
        <f>B955*A946</f>
        <v>0</v>
      </c>
      <c r="F955" s="18">
        <f t="shared" si="250"/>
        <v>0</v>
      </c>
      <c r="G955" s="148" t="s">
        <v>528</v>
      </c>
      <c r="H955" s="18"/>
      <c r="I955" s="89">
        <f t="shared" si="251"/>
        <v>0</v>
      </c>
      <c r="J955" s="116"/>
      <c r="K955" s="3">
        <f t="shared" si="252"/>
        <v>0</v>
      </c>
      <c r="L955" s="3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75" customHeight="1">
      <c r="A956" s="2"/>
      <c r="B956" s="89"/>
      <c r="C956" s="89"/>
      <c r="D956" s="18">
        <f t="shared" si="249"/>
        <v>0</v>
      </c>
      <c r="E956" s="18">
        <f>B956*A946</f>
        <v>0</v>
      </c>
      <c r="F956" s="18">
        <f t="shared" si="250"/>
        <v>0</v>
      </c>
      <c r="G956" s="142"/>
      <c r="H956" s="18"/>
      <c r="I956" s="89">
        <f t="shared" si="251"/>
        <v>0</v>
      </c>
      <c r="J956" s="116"/>
      <c r="K956" s="3">
        <f t="shared" si="252"/>
        <v>0</v>
      </c>
      <c r="L956" s="3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75" customHeight="1">
      <c r="A957" s="1"/>
      <c r="B957" s="89"/>
      <c r="C957" s="89"/>
      <c r="D957" s="18">
        <f t="shared" si="249"/>
        <v>0</v>
      </c>
      <c r="E957" s="18">
        <f>B957*A946</f>
        <v>0</v>
      </c>
      <c r="F957" s="18">
        <f t="shared" si="250"/>
        <v>0</v>
      </c>
      <c r="G957" s="142"/>
      <c r="H957" s="18"/>
      <c r="I957" s="89">
        <f t="shared" si="251"/>
        <v>0</v>
      </c>
      <c r="J957" s="116"/>
      <c r="K957" s="3">
        <f t="shared" si="252"/>
        <v>0</v>
      </c>
      <c r="L957" s="3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75" customHeight="1">
      <c r="A958" s="1"/>
      <c r="B958" s="89"/>
      <c r="C958" s="89"/>
      <c r="D958" s="18">
        <f t="shared" si="249"/>
        <v>0</v>
      </c>
      <c r="E958" s="18">
        <f>B958*A946</f>
        <v>0</v>
      </c>
      <c r="F958" s="18">
        <f t="shared" si="250"/>
        <v>0</v>
      </c>
      <c r="G958" s="142"/>
      <c r="H958" s="18"/>
      <c r="I958" s="89">
        <f t="shared" si="251"/>
        <v>0</v>
      </c>
      <c r="J958" s="116"/>
      <c r="K958" s="3">
        <f t="shared" si="252"/>
        <v>0</v>
      </c>
      <c r="L958" s="3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75" customHeight="1">
      <c r="A959" s="31"/>
      <c r="B959" s="89"/>
      <c r="C959" s="89"/>
      <c r="D959" s="95">
        <f t="shared" si="249"/>
        <v>0</v>
      </c>
      <c r="E959" s="95">
        <f>B959*A946</f>
        <v>0</v>
      </c>
      <c r="F959" s="18">
        <f t="shared" si="250"/>
        <v>0</v>
      </c>
      <c r="G959" s="87"/>
      <c r="H959" s="18"/>
      <c r="I959" s="89">
        <f t="shared" si="251"/>
        <v>0</v>
      </c>
      <c r="J959" s="118"/>
      <c r="K959" s="3">
        <f t="shared" si="252"/>
        <v>0</v>
      </c>
      <c r="L959" s="3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75" customHeight="1">
      <c r="A960" s="31"/>
      <c r="B960" s="89"/>
      <c r="C960" s="89"/>
      <c r="D960" s="18">
        <f t="shared" si="249"/>
        <v>0</v>
      </c>
      <c r="E960" s="18">
        <f>B960*A946</f>
        <v>0</v>
      </c>
      <c r="F960" s="18">
        <f t="shared" si="250"/>
        <v>0</v>
      </c>
      <c r="G960" s="143">
        <f>F962/A946</f>
        <v>0</v>
      </c>
      <c r="H960" s="18"/>
      <c r="I960" s="89">
        <f t="shared" si="251"/>
        <v>0</v>
      </c>
      <c r="J960" s="3"/>
      <c r="K960" s="3">
        <f t="shared" si="252"/>
        <v>0</v>
      </c>
      <c r="L960" s="3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75" customHeight="1">
      <c r="A961" s="31"/>
      <c r="B961" s="89"/>
      <c r="C961" s="89"/>
      <c r="D961" s="18">
        <f t="shared" si="249"/>
        <v>0</v>
      </c>
      <c r="E961" s="18">
        <f>B961*A946</f>
        <v>0</v>
      </c>
      <c r="F961" s="18">
        <f t="shared" si="250"/>
        <v>0</v>
      </c>
      <c r="G961" s="142"/>
      <c r="H961" s="18"/>
      <c r="I961" s="89">
        <f t="shared" si="251"/>
        <v>0</v>
      </c>
      <c r="J961" s="3"/>
      <c r="K961" s="3">
        <f t="shared" si="252"/>
        <v>0</v>
      </c>
      <c r="L961" s="3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75" customHeight="1">
      <c r="A962" s="4" t="s">
        <v>495</v>
      </c>
      <c r="B962" s="97">
        <f>SUM(B948:B961)</f>
        <v>0</v>
      </c>
      <c r="C962" s="96"/>
      <c r="D962" s="97">
        <f t="shared" ref="D962:F962" si="253">SUM(D948:D961)</f>
        <v>0</v>
      </c>
      <c r="E962" s="97">
        <f t="shared" si="253"/>
        <v>0</v>
      </c>
      <c r="F962" s="97">
        <f t="shared" si="253"/>
        <v>0</v>
      </c>
      <c r="G962" s="87"/>
      <c r="H962" s="96"/>
      <c r="I962" s="97">
        <f t="shared" ref="I962:L962" si="254">SUM(I948:I961)</f>
        <v>0</v>
      </c>
      <c r="J962" s="98">
        <f t="shared" si="254"/>
        <v>0</v>
      </c>
      <c r="K962" s="98">
        <f t="shared" si="254"/>
        <v>0</v>
      </c>
      <c r="L962" s="98">
        <f t="shared" si="254"/>
        <v>0</v>
      </c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75" customHeight="1">
      <c r="A963" s="8"/>
      <c r="B963" s="184"/>
      <c r="C963" s="100"/>
      <c r="D963" s="100"/>
      <c r="E963" s="100"/>
      <c r="F963" s="100"/>
      <c r="G963" s="100"/>
      <c r="H963" s="100"/>
      <c r="I963" s="101" t="s">
        <v>496</v>
      </c>
      <c r="J963" s="100"/>
      <c r="K963" s="100"/>
      <c r="L963" s="101" t="s">
        <v>497</v>
      </c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75" customHeight="1">
      <c r="A964" s="8"/>
      <c r="B964" s="184"/>
      <c r="C964" s="100"/>
      <c r="D964" s="100"/>
      <c r="E964" s="100"/>
      <c r="F964" s="100"/>
      <c r="G964" s="100"/>
      <c r="H964" s="100"/>
      <c r="I964" s="104">
        <f>G960*A946</f>
        <v>0</v>
      </c>
      <c r="J964" s="100"/>
      <c r="K964" s="100"/>
      <c r="L964" s="104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75" customHeight="1">
      <c r="A965" s="8"/>
      <c r="B965" s="3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75" customHeight="1">
      <c r="A966" s="8"/>
      <c r="B966" s="3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75" customHeight="1">
      <c r="A967" s="66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6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75" customHeight="1">
      <c r="A968" s="78" t="s">
        <v>478</v>
      </c>
      <c r="B968" s="79" t="s">
        <v>479</v>
      </c>
      <c r="C968" s="75"/>
      <c r="D968" s="76"/>
      <c r="E968" s="80" t="s">
        <v>480</v>
      </c>
      <c r="F968" s="75"/>
      <c r="G968" s="76"/>
      <c r="H968" s="79" t="s">
        <v>481</v>
      </c>
      <c r="I968" s="75"/>
      <c r="J968" s="75"/>
      <c r="K968" s="75"/>
      <c r="L968" s="76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75" customHeight="1">
      <c r="A969" s="177">
        <v>4.0</v>
      </c>
      <c r="B969" s="82" t="s">
        <v>482</v>
      </c>
      <c r="C969" s="82" t="s">
        <v>483</v>
      </c>
      <c r="D969" s="82" t="s">
        <v>484</v>
      </c>
      <c r="E969" s="82" t="s">
        <v>485</v>
      </c>
      <c r="F969" s="82" t="s">
        <v>484</v>
      </c>
      <c r="G969" s="82" t="s">
        <v>524</v>
      </c>
      <c r="H969" s="82" t="s">
        <v>486</v>
      </c>
      <c r="I969" s="82" t="s">
        <v>487</v>
      </c>
      <c r="J969" s="147" t="s">
        <v>488</v>
      </c>
      <c r="K969" s="85" t="s">
        <v>489</v>
      </c>
      <c r="L969" s="85" t="s">
        <v>490</v>
      </c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75" customHeight="1">
      <c r="A970" s="86" t="s">
        <v>491</v>
      </c>
      <c r="B970" s="87"/>
      <c r="C970" s="87"/>
      <c r="D970" s="87"/>
      <c r="E970" s="87"/>
      <c r="F970" s="87"/>
      <c r="G970" s="87"/>
      <c r="H970" s="87"/>
      <c r="I970" s="87"/>
      <c r="J970" s="115"/>
      <c r="K970" s="87"/>
      <c r="L970" s="87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75" customHeight="1">
      <c r="A971" s="2"/>
      <c r="B971" s="89"/>
      <c r="C971" s="89"/>
      <c r="D971" s="18">
        <f t="shared" ref="D971:D984" si="255">C971*B971</f>
        <v>0</v>
      </c>
      <c r="E971" s="18">
        <f>B971*A969</f>
        <v>0</v>
      </c>
      <c r="F971" s="18">
        <f t="shared" ref="F971:F984" si="256">E971*C971</f>
        <v>0</v>
      </c>
      <c r="G971" s="140">
        <v>0.0</v>
      </c>
      <c r="H971" s="18"/>
      <c r="I971" s="89">
        <f t="shared" ref="I971:I984" si="257">H971*E971</f>
        <v>0</v>
      </c>
      <c r="J971" s="116"/>
      <c r="K971" s="3">
        <f t="shared" ref="K971:K984" si="258">J971*I971</f>
        <v>0</v>
      </c>
      <c r="L971" s="3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75" customHeight="1">
      <c r="A972" s="2"/>
      <c r="B972" s="89"/>
      <c r="C972" s="89"/>
      <c r="D972" s="18">
        <f t="shared" si="255"/>
        <v>0</v>
      </c>
      <c r="E972" s="18">
        <f>B972*A969</f>
        <v>0</v>
      </c>
      <c r="F972" s="18">
        <f t="shared" si="256"/>
        <v>0</v>
      </c>
      <c r="G972" s="87"/>
      <c r="H972" s="18"/>
      <c r="I972" s="89">
        <f t="shared" si="257"/>
        <v>0</v>
      </c>
      <c r="J972" s="116"/>
      <c r="K972" s="3">
        <f t="shared" si="258"/>
        <v>0</v>
      </c>
      <c r="L972" s="3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75" customHeight="1">
      <c r="A973" s="2"/>
      <c r="B973" s="18"/>
      <c r="C973" s="18"/>
      <c r="D973" s="18">
        <f t="shared" si="255"/>
        <v>0</v>
      </c>
      <c r="E973" s="18">
        <f>B973*A969</f>
        <v>0</v>
      </c>
      <c r="F973" s="18">
        <f t="shared" si="256"/>
        <v>0</v>
      </c>
      <c r="G973" s="148" t="s">
        <v>527</v>
      </c>
      <c r="H973" s="18"/>
      <c r="I973" s="89">
        <f t="shared" si="257"/>
        <v>0</v>
      </c>
      <c r="J973" s="116"/>
      <c r="K973" s="3">
        <f t="shared" si="258"/>
        <v>0</v>
      </c>
      <c r="L973" s="3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75" customHeight="1">
      <c r="A974" s="2"/>
      <c r="B974" s="18"/>
      <c r="C974" s="18"/>
      <c r="D974" s="18">
        <f t="shared" si="255"/>
        <v>0</v>
      </c>
      <c r="E974" s="18">
        <f>B974*A969</f>
        <v>0</v>
      </c>
      <c r="F974" s="18">
        <f t="shared" si="256"/>
        <v>0</v>
      </c>
      <c r="G974" s="142"/>
      <c r="H974" s="18"/>
      <c r="I974" s="89">
        <f t="shared" si="257"/>
        <v>0</v>
      </c>
      <c r="J974" s="116"/>
      <c r="K974" s="3">
        <f t="shared" si="258"/>
        <v>0</v>
      </c>
      <c r="L974" s="3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75" customHeight="1">
      <c r="A975" s="2"/>
      <c r="B975" s="18"/>
      <c r="C975" s="18"/>
      <c r="D975" s="18">
        <f t="shared" si="255"/>
        <v>0</v>
      </c>
      <c r="E975" s="18">
        <f>B975*A969</f>
        <v>0</v>
      </c>
      <c r="F975" s="18">
        <f t="shared" si="256"/>
        <v>0</v>
      </c>
      <c r="G975" s="142"/>
      <c r="H975" s="18"/>
      <c r="I975" s="89">
        <f t="shared" si="257"/>
        <v>0</v>
      </c>
      <c r="J975" s="116"/>
      <c r="K975" s="3">
        <f t="shared" si="258"/>
        <v>0</v>
      </c>
      <c r="L975" s="3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75" customHeight="1">
      <c r="A976" s="2"/>
      <c r="B976" s="18"/>
      <c r="C976" s="18"/>
      <c r="D976" s="18">
        <f t="shared" si="255"/>
        <v>0</v>
      </c>
      <c r="E976" s="18">
        <f>B976*A969</f>
        <v>0</v>
      </c>
      <c r="F976" s="18">
        <f t="shared" si="256"/>
        <v>0</v>
      </c>
      <c r="G976" s="87"/>
      <c r="H976" s="18"/>
      <c r="I976" s="89">
        <f t="shared" si="257"/>
        <v>0</v>
      </c>
      <c r="J976" s="116"/>
      <c r="K976" s="3">
        <f t="shared" si="258"/>
        <v>0</v>
      </c>
      <c r="L976" s="3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75" customHeight="1">
      <c r="A977" s="2"/>
      <c r="B977" s="18"/>
      <c r="C977" s="18"/>
      <c r="D977" s="18">
        <f t="shared" si="255"/>
        <v>0</v>
      </c>
      <c r="E977" s="18">
        <f>B977*A969</f>
        <v>0</v>
      </c>
      <c r="F977" s="18">
        <f t="shared" si="256"/>
        <v>0</v>
      </c>
      <c r="G977" s="59"/>
      <c r="H977" s="18"/>
      <c r="I977" s="89">
        <f t="shared" si="257"/>
        <v>0</v>
      </c>
      <c r="J977" s="116"/>
      <c r="K977" s="3">
        <f t="shared" si="258"/>
        <v>0</v>
      </c>
      <c r="L977" s="3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75" customHeight="1">
      <c r="A978" s="2"/>
      <c r="B978" s="89"/>
      <c r="C978" s="89"/>
      <c r="D978" s="18">
        <f t="shared" si="255"/>
        <v>0</v>
      </c>
      <c r="E978" s="18">
        <f>B978*A969</f>
        <v>0</v>
      </c>
      <c r="F978" s="18">
        <f t="shared" si="256"/>
        <v>0</v>
      </c>
      <c r="G978" s="148" t="s">
        <v>528</v>
      </c>
      <c r="H978" s="18"/>
      <c r="I978" s="89">
        <f t="shared" si="257"/>
        <v>0</v>
      </c>
      <c r="J978" s="116"/>
      <c r="K978" s="3">
        <f t="shared" si="258"/>
        <v>0</v>
      </c>
      <c r="L978" s="3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75" customHeight="1">
      <c r="A979" s="2"/>
      <c r="B979" s="89"/>
      <c r="C979" s="89"/>
      <c r="D979" s="18">
        <f t="shared" si="255"/>
        <v>0</v>
      </c>
      <c r="E979" s="18">
        <f>B979*A969</f>
        <v>0</v>
      </c>
      <c r="F979" s="18">
        <f t="shared" si="256"/>
        <v>0</v>
      </c>
      <c r="G979" s="142"/>
      <c r="H979" s="18"/>
      <c r="I979" s="89">
        <f t="shared" si="257"/>
        <v>0</v>
      </c>
      <c r="J979" s="116"/>
      <c r="K979" s="3">
        <f t="shared" si="258"/>
        <v>0</v>
      </c>
      <c r="L979" s="3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75" customHeight="1">
      <c r="A980" s="1"/>
      <c r="B980" s="89"/>
      <c r="C980" s="89"/>
      <c r="D980" s="18">
        <f t="shared" si="255"/>
        <v>0</v>
      </c>
      <c r="E980" s="18">
        <f>B980*A969</f>
        <v>0</v>
      </c>
      <c r="F980" s="18">
        <f t="shared" si="256"/>
        <v>0</v>
      </c>
      <c r="G980" s="142"/>
      <c r="H980" s="18"/>
      <c r="I980" s="89">
        <f t="shared" si="257"/>
        <v>0</v>
      </c>
      <c r="J980" s="116"/>
      <c r="K980" s="3">
        <f t="shared" si="258"/>
        <v>0</v>
      </c>
      <c r="L980" s="3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75" customHeight="1">
      <c r="A981" s="1"/>
      <c r="B981" s="89"/>
      <c r="C981" s="89"/>
      <c r="D981" s="18">
        <f t="shared" si="255"/>
        <v>0</v>
      </c>
      <c r="E981" s="18">
        <f>B981*A969</f>
        <v>0</v>
      </c>
      <c r="F981" s="18">
        <f t="shared" si="256"/>
        <v>0</v>
      </c>
      <c r="G981" s="142"/>
      <c r="H981" s="18"/>
      <c r="I981" s="89">
        <f t="shared" si="257"/>
        <v>0</v>
      </c>
      <c r="J981" s="116"/>
      <c r="K981" s="3">
        <f t="shared" si="258"/>
        <v>0</v>
      </c>
      <c r="L981" s="3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75" customHeight="1">
      <c r="A982" s="31"/>
      <c r="B982" s="89"/>
      <c r="C982" s="89"/>
      <c r="D982" s="95">
        <f t="shared" si="255"/>
        <v>0</v>
      </c>
      <c r="E982" s="95">
        <f>B982*A969</f>
        <v>0</v>
      </c>
      <c r="F982" s="18">
        <f t="shared" si="256"/>
        <v>0</v>
      </c>
      <c r="G982" s="87"/>
      <c r="H982" s="18"/>
      <c r="I982" s="89">
        <f t="shared" si="257"/>
        <v>0</v>
      </c>
      <c r="J982" s="118"/>
      <c r="K982" s="3">
        <f t="shared" si="258"/>
        <v>0</v>
      </c>
      <c r="L982" s="3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75" customHeight="1">
      <c r="A983" s="31"/>
      <c r="B983" s="89"/>
      <c r="C983" s="89"/>
      <c r="D983" s="18">
        <f t="shared" si="255"/>
        <v>0</v>
      </c>
      <c r="E983" s="18">
        <f>B983*A969</f>
        <v>0</v>
      </c>
      <c r="F983" s="18">
        <f t="shared" si="256"/>
        <v>0</v>
      </c>
      <c r="G983" s="143">
        <f>F985/A969</f>
        <v>0</v>
      </c>
      <c r="H983" s="18"/>
      <c r="I983" s="89">
        <f t="shared" si="257"/>
        <v>0</v>
      </c>
      <c r="J983" s="3"/>
      <c r="K983" s="3">
        <f t="shared" si="258"/>
        <v>0</v>
      </c>
      <c r="L983" s="3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75" customHeight="1">
      <c r="A984" s="31"/>
      <c r="B984" s="89"/>
      <c r="C984" s="89"/>
      <c r="D984" s="18">
        <f t="shared" si="255"/>
        <v>0</v>
      </c>
      <c r="E984" s="18">
        <f>B984*A969</f>
        <v>0</v>
      </c>
      <c r="F984" s="18">
        <f t="shared" si="256"/>
        <v>0</v>
      </c>
      <c r="G984" s="142"/>
      <c r="H984" s="18"/>
      <c r="I984" s="89">
        <f t="shared" si="257"/>
        <v>0</v>
      </c>
      <c r="J984" s="3"/>
      <c r="K984" s="3">
        <f t="shared" si="258"/>
        <v>0</v>
      </c>
      <c r="L984" s="3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75" customHeight="1">
      <c r="A985" s="4" t="s">
        <v>495</v>
      </c>
      <c r="B985" s="97">
        <f>SUM(B971:B984)</f>
        <v>0</v>
      </c>
      <c r="C985" s="96"/>
      <c r="D985" s="97">
        <f t="shared" ref="D985:F985" si="259">SUM(D971:D984)</f>
        <v>0</v>
      </c>
      <c r="E985" s="97">
        <f t="shared" si="259"/>
        <v>0</v>
      </c>
      <c r="F985" s="97">
        <f t="shared" si="259"/>
        <v>0</v>
      </c>
      <c r="G985" s="87"/>
      <c r="H985" s="96"/>
      <c r="I985" s="97">
        <f t="shared" ref="I985:L985" si="260">SUM(I971:I984)</f>
        <v>0</v>
      </c>
      <c r="J985" s="98">
        <f t="shared" si="260"/>
        <v>0</v>
      </c>
      <c r="K985" s="98">
        <f t="shared" si="260"/>
        <v>0</v>
      </c>
      <c r="L985" s="98">
        <f t="shared" si="260"/>
        <v>0</v>
      </c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75" customHeight="1">
      <c r="A986" s="8"/>
      <c r="B986" s="184"/>
      <c r="C986" s="100"/>
      <c r="D986" s="100"/>
      <c r="E986" s="100"/>
      <c r="F986" s="100"/>
      <c r="G986" s="100"/>
      <c r="H986" s="100"/>
      <c r="I986" s="101" t="s">
        <v>496</v>
      </c>
      <c r="J986" s="100"/>
      <c r="K986" s="100"/>
      <c r="L986" s="101" t="s">
        <v>497</v>
      </c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75" customHeight="1">
      <c r="A987" s="8"/>
      <c r="B987" s="184"/>
      <c r="C987" s="100"/>
      <c r="D987" s="100"/>
      <c r="E987" s="100"/>
      <c r="F987" s="100"/>
      <c r="G987" s="100"/>
      <c r="H987" s="100"/>
      <c r="I987" s="104">
        <f>G983*A969</f>
        <v>0</v>
      </c>
      <c r="J987" s="100"/>
      <c r="K987" s="100"/>
      <c r="L987" s="104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75" customHeight="1">
      <c r="A988" s="8"/>
      <c r="B988" s="3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75" customHeight="1">
      <c r="A989" s="8"/>
      <c r="B989" s="3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75" customHeight="1">
      <c r="A990" s="66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6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75" customHeight="1">
      <c r="A991" s="78" t="s">
        <v>478</v>
      </c>
      <c r="B991" s="79" t="s">
        <v>479</v>
      </c>
      <c r="C991" s="75"/>
      <c r="D991" s="76"/>
      <c r="E991" s="80" t="s">
        <v>480</v>
      </c>
      <c r="F991" s="75"/>
      <c r="G991" s="76"/>
      <c r="H991" s="79" t="s">
        <v>481</v>
      </c>
      <c r="I991" s="75"/>
      <c r="J991" s="75"/>
      <c r="K991" s="75"/>
      <c r="L991" s="76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75" customHeight="1">
      <c r="A992" s="177">
        <v>4.0</v>
      </c>
      <c r="B992" s="82" t="s">
        <v>482</v>
      </c>
      <c r="C992" s="82" t="s">
        <v>483</v>
      </c>
      <c r="D992" s="82" t="s">
        <v>484</v>
      </c>
      <c r="E992" s="82" t="s">
        <v>485</v>
      </c>
      <c r="F992" s="82" t="s">
        <v>484</v>
      </c>
      <c r="G992" s="82" t="s">
        <v>524</v>
      </c>
      <c r="H992" s="82" t="s">
        <v>486</v>
      </c>
      <c r="I992" s="82" t="s">
        <v>487</v>
      </c>
      <c r="J992" s="147" t="s">
        <v>488</v>
      </c>
      <c r="K992" s="85" t="s">
        <v>489</v>
      </c>
      <c r="L992" s="85" t="s">
        <v>490</v>
      </c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75" customHeight="1">
      <c r="A993" s="86" t="s">
        <v>491</v>
      </c>
      <c r="B993" s="87"/>
      <c r="C993" s="87"/>
      <c r="D993" s="87"/>
      <c r="E993" s="87"/>
      <c r="F993" s="87"/>
      <c r="G993" s="87"/>
      <c r="H993" s="87"/>
      <c r="I993" s="87"/>
      <c r="J993" s="115"/>
      <c r="K993" s="87"/>
      <c r="L993" s="87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75" customHeight="1">
      <c r="A994" s="2"/>
      <c r="B994" s="89"/>
      <c r="C994" s="89"/>
      <c r="D994" s="18">
        <f t="shared" ref="D994:D1007" si="261">C994*B994</f>
        <v>0</v>
      </c>
      <c r="E994" s="18">
        <f>B994*A992</f>
        <v>0</v>
      </c>
      <c r="F994" s="18">
        <f t="shared" ref="F994:F1007" si="262">E994*C994</f>
        <v>0</v>
      </c>
      <c r="G994" s="140">
        <v>0.0</v>
      </c>
      <c r="H994" s="18"/>
      <c r="I994" s="89">
        <f t="shared" ref="I994:I1007" si="263">H994*E994</f>
        <v>0</v>
      </c>
      <c r="J994" s="116"/>
      <c r="K994" s="3">
        <f t="shared" ref="K994:K1007" si="264">J994*I994</f>
        <v>0</v>
      </c>
      <c r="L994" s="3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75" customHeight="1">
      <c r="A995" s="2"/>
      <c r="B995" s="89"/>
      <c r="C995" s="89"/>
      <c r="D995" s="18">
        <f t="shared" si="261"/>
        <v>0</v>
      </c>
      <c r="E995" s="18">
        <f>B995*A992</f>
        <v>0</v>
      </c>
      <c r="F995" s="18">
        <f t="shared" si="262"/>
        <v>0</v>
      </c>
      <c r="G995" s="87"/>
      <c r="H995" s="18"/>
      <c r="I995" s="89">
        <f t="shared" si="263"/>
        <v>0</v>
      </c>
      <c r="J995" s="116"/>
      <c r="K995" s="3">
        <f t="shared" si="264"/>
        <v>0</v>
      </c>
      <c r="L995" s="3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75" customHeight="1">
      <c r="A996" s="2"/>
      <c r="B996" s="18"/>
      <c r="C996" s="18"/>
      <c r="D996" s="18">
        <f t="shared" si="261"/>
        <v>0</v>
      </c>
      <c r="E996" s="18">
        <f>B996*A992</f>
        <v>0</v>
      </c>
      <c r="F996" s="18">
        <f t="shared" si="262"/>
        <v>0</v>
      </c>
      <c r="G996" s="148" t="s">
        <v>527</v>
      </c>
      <c r="H996" s="18"/>
      <c r="I996" s="89">
        <f t="shared" si="263"/>
        <v>0</v>
      </c>
      <c r="J996" s="116"/>
      <c r="K996" s="3">
        <f t="shared" si="264"/>
        <v>0</v>
      </c>
      <c r="L996" s="3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75" customHeight="1">
      <c r="A997" s="2"/>
      <c r="B997" s="18"/>
      <c r="C997" s="18"/>
      <c r="D997" s="18">
        <f t="shared" si="261"/>
        <v>0</v>
      </c>
      <c r="E997" s="18">
        <f>B997*A992</f>
        <v>0</v>
      </c>
      <c r="F997" s="18">
        <f t="shared" si="262"/>
        <v>0</v>
      </c>
      <c r="G997" s="142"/>
      <c r="H997" s="18"/>
      <c r="I997" s="89">
        <f t="shared" si="263"/>
        <v>0</v>
      </c>
      <c r="J997" s="116"/>
      <c r="K997" s="3">
        <f t="shared" si="264"/>
        <v>0</v>
      </c>
      <c r="L997" s="3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75" customHeight="1">
      <c r="A998" s="2"/>
      <c r="B998" s="18"/>
      <c r="C998" s="18"/>
      <c r="D998" s="18">
        <f t="shared" si="261"/>
        <v>0</v>
      </c>
      <c r="E998" s="18">
        <f>B998*A992</f>
        <v>0</v>
      </c>
      <c r="F998" s="18">
        <f t="shared" si="262"/>
        <v>0</v>
      </c>
      <c r="G998" s="142"/>
      <c r="H998" s="18"/>
      <c r="I998" s="89">
        <f t="shared" si="263"/>
        <v>0</v>
      </c>
      <c r="J998" s="116"/>
      <c r="K998" s="3">
        <f t="shared" si="264"/>
        <v>0</v>
      </c>
      <c r="L998" s="3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75" customHeight="1">
      <c r="A999" s="2"/>
      <c r="B999" s="18"/>
      <c r="C999" s="18"/>
      <c r="D999" s="18">
        <f t="shared" si="261"/>
        <v>0</v>
      </c>
      <c r="E999" s="18">
        <f>B999*A992</f>
        <v>0</v>
      </c>
      <c r="F999" s="18">
        <f t="shared" si="262"/>
        <v>0</v>
      </c>
      <c r="G999" s="87"/>
      <c r="H999" s="18"/>
      <c r="I999" s="89">
        <f t="shared" si="263"/>
        <v>0</v>
      </c>
      <c r="J999" s="116"/>
      <c r="K999" s="3">
        <f t="shared" si="264"/>
        <v>0</v>
      </c>
      <c r="L999" s="3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75" customHeight="1">
      <c r="A1000" s="2"/>
      <c r="B1000" s="18"/>
      <c r="C1000" s="18"/>
      <c r="D1000" s="18">
        <f t="shared" si="261"/>
        <v>0</v>
      </c>
      <c r="E1000" s="18">
        <f>B1000*A992</f>
        <v>0</v>
      </c>
      <c r="F1000" s="18">
        <f t="shared" si="262"/>
        <v>0</v>
      </c>
      <c r="G1000" s="59"/>
      <c r="H1000" s="18"/>
      <c r="I1000" s="89">
        <f t="shared" si="263"/>
        <v>0</v>
      </c>
      <c r="J1000" s="116"/>
      <c r="K1000" s="3">
        <f t="shared" si="264"/>
        <v>0</v>
      </c>
      <c r="L1000" s="3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ht="12.75" customHeight="1">
      <c r="A1001" s="2"/>
      <c r="B1001" s="89"/>
      <c r="C1001" s="89"/>
      <c r="D1001" s="18">
        <f t="shared" si="261"/>
        <v>0</v>
      </c>
      <c r="E1001" s="18">
        <f>B1001*A992</f>
        <v>0</v>
      </c>
      <c r="F1001" s="18">
        <f t="shared" si="262"/>
        <v>0</v>
      </c>
      <c r="G1001" s="148" t="s">
        <v>528</v>
      </c>
      <c r="H1001" s="18"/>
      <c r="I1001" s="89">
        <f t="shared" si="263"/>
        <v>0</v>
      </c>
      <c r="J1001" s="116"/>
      <c r="K1001" s="3">
        <f t="shared" si="264"/>
        <v>0</v>
      </c>
      <c r="L1001" s="3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ht="12.75" customHeight="1">
      <c r="A1002" s="2"/>
      <c r="B1002" s="89"/>
      <c r="C1002" s="89"/>
      <c r="D1002" s="18">
        <f t="shared" si="261"/>
        <v>0</v>
      </c>
      <c r="E1002" s="18">
        <f>B1002*A992</f>
        <v>0</v>
      </c>
      <c r="F1002" s="18">
        <f t="shared" si="262"/>
        <v>0</v>
      </c>
      <c r="G1002" s="142"/>
      <c r="H1002" s="18"/>
      <c r="I1002" s="89">
        <f t="shared" si="263"/>
        <v>0</v>
      </c>
      <c r="J1002" s="116"/>
      <c r="K1002" s="3">
        <f t="shared" si="264"/>
        <v>0</v>
      </c>
      <c r="L1002" s="3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ht="12.75" customHeight="1">
      <c r="A1003" s="1"/>
      <c r="B1003" s="89"/>
      <c r="C1003" s="89"/>
      <c r="D1003" s="18">
        <f t="shared" si="261"/>
        <v>0</v>
      </c>
      <c r="E1003" s="18">
        <f>B1003*A992</f>
        <v>0</v>
      </c>
      <c r="F1003" s="18">
        <f t="shared" si="262"/>
        <v>0</v>
      </c>
      <c r="G1003" s="142"/>
      <c r="H1003" s="18"/>
      <c r="I1003" s="89">
        <f t="shared" si="263"/>
        <v>0</v>
      </c>
      <c r="J1003" s="116"/>
      <c r="K1003" s="3">
        <f t="shared" si="264"/>
        <v>0</v>
      </c>
      <c r="L1003" s="3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ht="12.75" customHeight="1">
      <c r="A1004" s="1"/>
      <c r="B1004" s="89"/>
      <c r="C1004" s="89"/>
      <c r="D1004" s="18">
        <f t="shared" si="261"/>
        <v>0</v>
      </c>
      <c r="E1004" s="18">
        <f>B1004*A992</f>
        <v>0</v>
      </c>
      <c r="F1004" s="18">
        <f t="shared" si="262"/>
        <v>0</v>
      </c>
      <c r="G1004" s="142"/>
      <c r="H1004" s="18"/>
      <c r="I1004" s="89">
        <f t="shared" si="263"/>
        <v>0</v>
      </c>
      <c r="J1004" s="116"/>
      <c r="K1004" s="3">
        <f t="shared" si="264"/>
        <v>0</v>
      </c>
      <c r="L1004" s="3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ht="12.75" customHeight="1">
      <c r="A1005" s="31"/>
      <c r="B1005" s="89"/>
      <c r="C1005" s="89"/>
      <c r="D1005" s="95">
        <f t="shared" si="261"/>
        <v>0</v>
      </c>
      <c r="E1005" s="95">
        <f>B1005*A992</f>
        <v>0</v>
      </c>
      <c r="F1005" s="18">
        <f t="shared" si="262"/>
        <v>0</v>
      </c>
      <c r="G1005" s="87"/>
      <c r="H1005" s="18"/>
      <c r="I1005" s="89">
        <f t="shared" si="263"/>
        <v>0</v>
      </c>
      <c r="J1005" s="118"/>
      <c r="K1005" s="3">
        <f t="shared" si="264"/>
        <v>0</v>
      </c>
      <c r="L1005" s="3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ht="12.75" customHeight="1">
      <c r="A1006" s="31"/>
      <c r="B1006" s="89"/>
      <c r="C1006" s="89"/>
      <c r="D1006" s="18">
        <f t="shared" si="261"/>
        <v>0</v>
      </c>
      <c r="E1006" s="18">
        <f>B1006*A992</f>
        <v>0</v>
      </c>
      <c r="F1006" s="18">
        <f t="shared" si="262"/>
        <v>0</v>
      </c>
      <c r="G1006" s="143">
        <f>F1008/A992</f>
        <v>0</v>
      </c>
      <c r="H1006" s="18"/>
      <c r="I1006" s="89">
        <f t="shared" si="263"/>
        <v>0</v>
      </c>
      <c r="J1006" s="3"/>
      <c r="K1006" s="3">
        <f t="shared" si="264"/>
        <v>0</v>
      </c>
      <c r="L1006" s="3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ht="12.75" customHeight="1">
      <c r="A1007" s="31"/>
      <c r="B1007" s="89"/>
      <c r="C1007" s="89"/>
      <c r="D1007" s="18">
        <f t="shared" si="261"/>
        <v>0</v>
      </c>
      <c r="E1007" s="18">
        <f>B1007*A992</f>
        <v>0</v>
      </c>
      <c r="F1007" s="18">
        <f t="shared" si="262"/>
        <v>0</v>
      </c>
      <c r="G1007" s="142"/>
      <c r="H1007" s="18"/>
      <c r="I1007" s="89">
        <f t="shared" si="263"/>
        <v>0</v>
      </c>
      <c r="J1007" s="3"/>
      <c r="K1007" s="3">
        <f t="shared" si="264"/>
        <v>0</v>
      </c>
      <c r="L1007" s="3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ht="12.75" customHeight="1">
      <c r="A1008" s="4" t="s">
        <v>495</v>
      </c>
      <c r="B1008" s="97">
        <f>SUM(B994:B1007)</f>
        <v>0</v>
      </c>
      <c r="C1008" s="96"/>
      <c r="D1008" s="97">
        <f t="shared" ref="D1008:F1008" si="265">SUM(D994:D1007)</f>
        <v>0</v>
      </c>
      <c r="E1008" s="97">
        <f t="shared" si="265"/>
        <v>0</v>
      </c>
      <c r="F1008" s="97">
        <f t="shared" si="265"/>
        <v>0</v>
      </c>
      <c r="G1008" s="87"/>
      <c r="H1008" s="96"/>
      <c r="I1008" s="97">
        <f t="shared" ref="I1008:L1008" si="266">SUM(I994:I1007)</f>
        <v>0</v>
      </c>
      <c r="J1008" s="98">
        <f t="shared" si="266"/>
        <v>0</v>
      </c>
      <c r="K1008" s="98">
        <f t="shared" si="266"/>
        <v>0</v>
      </c>
      <c r="L1008" s="98">
        <f t="shared" si="266"/>
        <v>0</v>
      </c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ht="12.75" customHeight="1">
      <c r="A1009" s="8"/>
      <c r="B1009" s="184"/>
      <c r="C1009" s="100"/>
      <c r="D1009" s="100"/>
      <c r="E1009" s="100"/>
      <c r="F1009" s="100"/>
      <c r="G1009" s="100"/>
      <c r="H1009" s="100"/>
      <c r="I1009" s="101" t="s">
        <v>496</v>
      </c>
      <c r="J1009" s="100"/>
      <c r="K1009" s="100"/>
      <c r="L1009" s="101" t="s">
        <v>497</v>
      </c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ht="12.75" customHeight="1">
      <c r="A1010" s="8"/>
      <c r="B1010" s="184"/>
      <c r="C1010" s="100"/>
      <c r="D1010" s="100"/>
      <c r="E1010" s="100"/>
      <c r="F1010" s="100"/>
      <c r="G1010" s="100"/>
      <c r="H1010" s="100"/>
      <c r="I1010" s="104">
        <f>G1006*A992</f>
        <v>0</v>
      </c>
      <c r="J1010" s="100"/>
      <c r="K1010" s="100"/>
      <c r="L1010" s="104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</sheetData>
  <mergeCells count="836">
    <mergeCell ref="E71:G71"/>
    <mergeCell ref="G63:G65"/>
    <mergeCell ref="L49:L50"/>
    <mergeCell ref="A47:L47"/>
    <mergeCell ref="L72:L73"/>
    <mergeCell ref="H72:H73"/>
    <mergeCell ref="C72:C73"/>
    <mergeCell ref="D72:D73"/>
    <mergeCell ref="B72:B73"/>
    <mergeCell ref="H71:L71"/>
    <mergeCell ref="B71:D71"/>
    <mergeCell ref="G58:G62"/>
    <mergeCell ref="A70:L70"/>
    <mergeCell ref="I49:I50"/>
    <mergeCell ref="H49:H50"/>
    <mergeCell ref="K49:K50"/>
    <mergeCell ref="J49:J50"/>
    <mergeCell ref="H48:L48"/>
    <mergeCell ref="E48:G48"/>
    <mergeCell ref="B48:D48"/>
    <mergeCell ref="E72:E73"/>
    <mergeCell ref="G72:G73"/>
    <mergeCell ref="E49:E50"/>
    <mergeCell ref="B49:B50"/>
    <mergeCell ref="D49:D50"/>
    <mergeCell ref="C49:C50"/>
    <mergeCell ref="F49:F50"/>
    <mergeCell ref="G49:G50"/>
    <mergeCell ref="G51:G52"/>
    <mergeCell ref="G53:G56"/>
    <mergeCell ref="G3:G4"/>
    <mergeCell ref="F3:F4"/>
    <mergeCell ref="B2:D2"/>
    <mergeCell ref="C3:C4"/>
    <mergeCell ref="D3:D4"/>
    <mergeCell ref="G7:G10"/>
    <mergeCell ref="A24:L24"/>
    <mergeCell ref="H2:L2"/>
    <mergeCell ref="H3:H4"/>
    <mergeCell ref="I3:I4"/>
    <mergeCell ref="L3:L4"/>
    <mergeCell ref="E2:G2"/>
    <mergeCell ref="G5:G6"/>
    <mergeCell ref="E3:E4"/>
    <mergeCell ref="A1:L1"/>
    <mergeCell ref="C118:C119"/>
    <mergeCell ref="B140:D140"/>
    <mergeCell ref="B118:B119"/>
    <mergeCell ref="B141:B142"/>
    <mergeCell ref="C141:C142"/>
    <mergeCell ref="C164:C165"/>
    <mergeCell ref="B186:D186"/>
    <mergeCell ref="C187:C188"/>
    <mergeCell ref="D187:D188"/>
    <mergeCell ref="B209:D209"/>
    <mergeCell ref="G189:G190"/>
    <mergeCell ref="B163:D163"/>
    <mergeCell ref="B164:B165"/>
    <mergeCell ref="D164:D165"/>
    <mergeCell ref="B95:B96"/>
    <mergeCell ref="C95:C96"/>
    <mergeCell ref="B94:D94"/>
    <mergeCell ref="B117:D117"/>
    <mergeCell ref="G141:G142"/>
    <mergeCell ref="G104:G108"/>
    <mergeCell ref="G109:G111"/>
    <mergeCell ref="G122:G125"/>
    <mergeCell ref="G120:G121"/>
    <mergeCell ref="G132:G134"/>
    <mergeCell ref="G127:G131"/>
    <mergeCell ref="D95:D96"/>
    <mergeCell ref="L118:L119"/>
    <mergeCell ref="J141:J142"/>
    <mergeCell ref="J118:J119"/>
    <mergeCell ref="E118:E119"/>
    <mergeCell ref="G99:G102"/>
    <mergeCell ref="D118:D119"/>
    <mergeCell ref="H186:L186"/>
    <mergeCell ref="L95:L96"/>
    <mergeCell ref="K95:K96"/>
    <mergeCell ref="H95:H96"/>
    <mergeCell ref="G97:G98"/>
    <mergeCell ref="G95:G96"/>
    <mergeCell ref="I118:I119"/>
    <mergeCell ref="F118:F119"/>
    <mergeCell ref="H118:H119"/>
    <mergeCell ref="G118:G119"/>
    <mergeCell ref="F141:F142"/>
    <mergeCell ref="E141:E142"/>
    <mergeCell ref="E95:E96"/>
    <mergeCell ref="F95:F96"/>
    <mergeCell ref="A93:L93"/>
    <mergeCell ref="H117:L117"/>
    <mergeCell ref="E117:G117"/>
    <mergeCell ref="A116:L116"/>
    <mergeCell ref="E140:G140"/>
    <mergeCell ref="D141:D142"/>
    <mergeCell ref="A139:L139"/>
    <mergeCell ref="E279:E280"/>
    <mergeCell ref="D279:D280"/>
    <mergeCell ref="G283:G286"/>
    <mergeCell ref="H279:H280"/>
    <mergeCell ref="E278:G278"/>
    <mergeCell ref="C256:C257"/>
    <mergeCell ref="B256:B257"/>
    <mergeCell ref="C279:C280"/>
    <mergeCell ref="B279:B280"/>
    <mergeCell ref="J233:J234"/>
    <mergeCell ref="I233:I234"/>
    <mergeCell ref="G270:G272"/>
    <mergeCell ref="H209:L209"/>
    <mergeCell ref="E209:G209"/>
    <mergeCell ref="E210:E211"/>
    <mergeCell ref="G214:G217"/>
    <mergeCell ref="G212:G213"/>
    <mergeCell ref="H210:H211"/>
    <mergeCell ref="H255:L255"/>
    <mergeCell ref="K394:K395"/>
    <mergeCell ref="L394:L395"/>
    <mergeCell ref="K325:K326"/>
    <mergeCell ref="H325:H326"/>
    <mergeCell ref="F256:F257"/>
    <mergeCell ref="G327:G328"/>
    <mergeCell ref="G362:G364"/>
    <mergeCell ref="G357:G361"/>
    <mergeCell ref="E256:E257"/>
    <mergeCell ref="E301:G301"/>
    <mergeCell ref="E255:G255"/>
    <mergeCell ref="B255:D255"/>
    <mergeCell ref="A277:L277"/>
    <mergeCell ref="A300:L300"/>
    <mergeCell ref="F279:F280"/>
    <mergeCell ref="J279:J280"/>
    <mergeCell ref="K279:K280"/>
    <mergeCell ref="L279:L280"/>
    <mergeCell ref="B278:D278"/>
    <mergeCell ref="A369:L369"/>
    <mergeCell ref="A415:L415"/>
    <mergeCell ref="A392:L392"/>
    <mergeCell ref="A254:L254"/>
    <mergeCell ref="D256:D257"/>
    <mergeCell ref="L325:L326"/>
    <mergeCell ref="H324:L324"/>
    <mergeCell ref="J394:J395"/>
    <mergeCell ref="C394:C395"/>
    <mergeCell ref="E394:E395"/>
    <mergeCell ref="D394:D395"/>
    <mergeCell ref="C371:C372"/>
    <mergeCell ref="B371:B372"/>
    <mergeCell ref="B370:D370"/>
    <mergeCell ref="I371:I372"/>
    <mergeCell ref="H371:H372"/>
    <mergeCell ref="B347:D347"/>
    <mergeCell ref="A346:L346"/>
    <mergeCell ref="K302:K303"/>
    <mergeCell ref="H301:L301"/>
    <mergeCell ref="J302:J303"/>
    <mergeCell ref="L302:L303"/>
    <mergeCell ref="G325:G326"/>
    <mergeCell ref="C325:C326"/>
    <mergeCell ref="C302:C303"/>
    <mergeCell ref="B348:B349"/>
    <mergeCell ref="F233:F234"/>
    <mergeCell ref="G233:G234"/>
    <mergeCell ref="B233:B234"/>
    <mergeCell ref="C233:C234"/>
    <mergeCell ref="H232:L232"/>
    <mergeCell ref="A231:L231"/>
    <mergeCell ref="K233:K234"/>
    <mergeCell ref="L233:L234"/>
    <mergeCell ref="H233:H234"/>
    <mergeCell ref="B232:D232"/>
    <mergeCell ref="E232:G232"/>
    <mergeCell ref="E233:E234"/>
    <mergeCell ref="D233:D234"/>
    <mergeCell ref="B25:D25"/>
    <mergeCell ref="H25:L25"/>
    <mergeCell ref="B3:B4"/>
    <mergeCell ref="D26:D27"/>
    <mergeCell ref="B26:B27"/>
    <mergeCell ref="C26:C27"/>
    <mergeCell ref="J26:J27"/>
    <mergeCell ref="K3:K4"/>
    <mergeCell ref="J3:J4"/>
    <mergeCell ref="E968:G968"/>
    <mergeCell ref="F969:F970"/>
    <mergeCell ref="G969:G970"/>
    <mergeCell ref="G937:G939"/>
    <mergeCell ref="G914:G916"/>
    <mergeCell ref="G909:G913"/>
    <mergeCell ref="G904:G907"/>
    <mergeCell ref="F900:F901"/>
    <mergeCell ref="G902:G903"/>
    <mergeCell ref="H900:H901"/>
    <mergeCell ref="A898:L898"/>
    <mergeCell ref="G1001:G1005"/>
    <mergeCell ref="G1006:G1008"/>
    <mergeCell ref="G996:G999"/>
    <mergeCell ref="G994:G995"/>
    <mergeCell ref="G946:G947"/>
    <mergeCell ref="E945:G945"/>
    <mergeCell ref="E899:G899"/>
    <mergeCell ref="E900:E901"/>
    <mergeCell ref="G743:G746"/>
    <mergeCell ref="G748:G752"/>
    <mergeCell ref="G651:G654"/>
    <mergeCell ref="G656:G660"/>
    <mergeCell ref="G661:G663"/>
    <mergeCell ref="G638:G640"/>
    <mergeCell ref="G633:G637"/>
    <mergeCell ref="G725:G729"/>
    <mergeCell ref="G817:G821"/>
    <mergeCell ref="G886:G890"/>
    <mergeCell ref="G881:G884"/>
    <mergeCell ref="G891:G893"/>
    <mergeCell ref="G720:G723"/>
    <mergeCell ref="G718:G719"/>
    <mergeCell ref="G900:G901"/>
    <mergeCell ref="H463:H464"/>
    <mergeCell ref="I463:I464"/>
    <mergeCell ref="L509:L510"/>
    <mergeCell ref="L486:L487"/>
    <mergeCell ref="K486:K487"/>
    <mergeCell ref="H486:H487"/>
    <mergeCell ref="H485:L485"/>
    <mergeCell ref="L463:L464"/>
    <mergeCell ref="H462:L462"/>
    <mergeCell ref="H416:L416"/>
    <mergeCell ref="G587:G591"/>
    <mergeCell ref="A576:L576"/>
    <mergeCell ref="H577:L577"/>
    <mergeCell ref="B577:D577"/>
    <mergeCell ref="C578:C579"/>
    <mergeCell ref="G582:G585"/>
    <mergeCell ref="B578:B579"/>
    <mergeCell ref="E577:G577"/>
    <mergeCell ref="F578:F579"/>
    <mergeCell ref="G511:G512"/>
    <mergeCell ref="G513:G516"/>
    <mergeCell ref="J509:J510"/>
    <mergeCell ref="K509:K510"/>
    <mergeCell ref="H508:L508"/>
    <mergeCell ref="A622:L622"/>
    <mergeCell ref="A599:L599"/>
    <mergeCell ref="A530:L530"/>
    <mergeCell ref="H509:H510"/>
    <mergeCell ref="I509:I510"/>
    <mergeCell ref="J578:J579"/>
    <mergeCell ref="K578:K579"/>
    <mergeCell ref="G592:G594"/>
    <mergeCell ref="L578:L579"/>
    <mergeCell ref="F555:F556"/>
    <mergeCell ref="G555:G556"/>
    <mergeCell ref="A507:L507"/>
    <mergeCell ref="A484:L484"/>
    <mergeCell ref="A461:L461"/>
    <mergeCell ref="A438:L438"/>
    <mergeCell ref="B416:D416"/>
    <mergeCell ref="A553:L553"/>
    <mergeCell ref="D555:D556"/>
    <mergeCell ref="E555:E556"/>
    <mergeCell ref="E554:G554"/>
    <mergeCell ref="B554:D554"/>
    <mergeCell ref="C555:C556"/>
    <mergeCell ref="B555:B556"/>
    <mergeCell ref="D578:D579"/>
    <mergeCell ref="E578:E579"/>
    <mergeCell ref="C969:C970"/>
    <mergeCell ref="B991:D991"/>
    <mergeCell ref="E946:E947"/>
    <mergeCell ref="D969:D970"/>
    <mergeCell ref="B969:B970"/>
    <mergeCell ref="B968:D968"/>
    <mergeCell ref="E969:E970"/>
    <mergeCell ref="B946:B947"/>
    <mergeCell ref="D946:D947"/>
    <mergeCell ref="E992:E993"/>
    <mergeCell ref="D992:D993"/>
    <mergeCell ref="B992:B993"/>
    <mergeCell ref="C992:C993"/>
    <mergeCell ref="A990:L990"/>
    <mergeCell ref="H991:L991"/>
    <mergeCell ref="L992:L993"/>
    <mergeCell ref="K992:K993"/>
    <mergeCell ref="F992:F993"/>
    <mergeCell ref="E991:G991"/>
    <mergeCell ref="J992:J993"/>
    <mergeCell ref="H945:L945"/>
    <mergeCell ref="A944:L944"/>
    <mergeCell ref="H969:H970"/>
    <mergeCell ref="I969:I970"/>
    <mergeCell ref="J969:J970"/>
    <mergeCell ref="K969:K970"/>
    <mergeCell ref="L969:L970"/>
    <mergeCell ref="H968:L968"/>
    <mergeCell ref="A967:L967"/>
    <mergeCell ref="G955:G959"/>
    <mergeCell ref="G960:G962"/>
    <mergeCell ref="G948:G949"/>
    <mergeCell ref="G950:G953"/>
    <mergeCell ref="F946:F947"/>
    <mergeCell ref="C946:C947"/>
    <mergeCell ref="I946:I947"/>
    <mergeCell ref="H946:H947"/>
    <mergeCell ref="B945:D945"/>
    <mergeCell ref="L946:L947"/>
    <mergeCell ref="K946:K947"/>
    <mergeCell ref="A921:L921"/>
    <mergeCell ref="J946:J947"/>
    <mergeCell ref="G971:G972"/>
    <mergeCell ref="G983:G985"/>
    <mergeCell ref="G973:G976"/>
    <mergeCell ref="G978:G982"/>
    <mergeCell ref="H992:H993"/>
    <mergeCell ref="G992:G993"/>
    <mergeCell ref="I992:I993"/>
    <mergeCell ref="E739:E740"/>
    <mergeCell ref="F739:F740"/>
    <mergeCell ref="B739:B740"/>
    <mergeCell ref="C739:C740"/>
    <mergeCell ref="D739:D740"/>
    <mergeCell ref="F854:F855"/>
    <mergeCell ref="B853:D853"/>
    <mergeCell ref="B854:B855"/>
    <mergeCell ref="C854:C855"/>
    <mergeCell ref="D854:D855"/>
    <mergeCell ref="B831:B832"/>
    <mergeCell ref="D831:D832"/>
    <mergeCell ref="F831:F832"/>
    <mergeCell ref="B808:B809"/>
    <mergeCell ref="D808:D809"/>
    <mergeCell ref="B807:D807"/>
    <mergeCell ref="E808:E809"/>
    <mergeCell ref="B785:B786"/>
    <mergeCell ref="D785:D786"/>
    <mergeCell ref="C785:C786"/>
    <mergeCell ref="F785:F786"/>
    <mergeCell ref="J785:J786"/>
    <mergeCell ref="I785:I786"/>
    <mergeCell ref="I739:I740"/>
    <mergeCell ref="H739:H740"/>
    <mergeCell ref="H785:H786"/>
    <mergeCell ref="K785:K786"/>
    <mergeCell ref="J762:J763"/>
    <mergeCell ref="K762:K763"/>
    <mergeCell ref="I762:I763"/>
    <mergeCell ref="H830:L830"/>
    <mergeCell ref="I831:I832"/>
    <mergeCell ref="K831:K832"/>
    <mergeCell ref="J831:J832"/>
    <mergeCell ref="L831:L832"/>
    <mergeCell ref="G840:G844"/>
    <mergeCell ref="G845:G847"/>
    <mergeCell ref="G831:G832"/>
    <mergeCell ref="L877:L878"/>
    <mergeCell ref="K877:K878"/>
    <mergeCell ref="E877:E878"/>
    <mergeCell ref="G877:G878"/>
    <mergeCell ref="D877:D878"/>
    <mergeCell ref="H853:L853"/>
    <mergeCell ref="J854:J855"/>
    <mergeCell ref="I854:I855"/>
    <mergeCell ref="K854:K855"/>
    <mergeCell ref="L854:L855"/>
    <mergeCell ref="E876:G876"/>
    <mergeCell ref="H876:L876"/>
    <mergeCell ref="H807:L807"/>
    <mergeCell ref="I808:I809"/>
    <mergeCell ref="J808:J809"/>
    <mergeCell ref="K808:K809"/>
    <mergeCell ref="L785:L786"/>
    <mergeCell ref="L762:L763"/>
    <mergeCell ref="L808:L809"/>
    <mergeCell ref="G787:G788"/>
    <mergeCell ref="G785:G786"/>
    <mergeCell ref="G794:G798"/>
    <mergeCell ref="G808:G809"/>
    <mergeCell ref="E807:G807"/>
    <mergeCell ref="G810:G811"/>
    <mergeCell ref="G789:G792"/>
    <mergeCell ref="K624:K625"/>
    <mergeCell ref="H624:H625"/>
    <mergeCell ref="I624:I625"/>
    <mergeCell ref="B624:B625"/>
    <mergeCell ref="E624:E625"/>
    <mergeCell ref="E623:G623"/>
    <mergeCell ref="F624:F625"/>
    <mergeCell ref="L601:L602"/>
    <mergeCell ref="K601:K602"/>
    <mergeCell ref="G605:G608"/>
    <mergeCell ref="G603:G604"/>
    <mergeCell ref="H601:H602"/>
    <mergeCell ref="G610:G614"/>
    <mergeCell ref="L624:L625"/>
    <mergeCell ref="B623:D623"/>
    <mergeCell ref="H623:L623"/>
    <mergeCell ref="G615:G617"/>
    <mergeCell ref="F601:F602"/>
    <mergeCell ref="G601:G602"/>
    <mergeCell ref="F923:F924"/>
    <mergeCell ref="D923:D924"/>
    <mergeCell ref="B922:D922"/>
    <mergeCell ref="C923:C924"/>
    <mergeCell ref="B923:B924"/>
    <mergeCell ref="H692:L692"/>
    <mergeCell ref="L693:L694"/>
    <mergeCell ref="F693:F694"/>
    <mergeCell ref="C693:C694"/>
    <mergeCell ref="B693:B694"/>
    <mergeCell ref="I716:I717"/>
    <mergeCell ref="J716:J717"/>
    <mergeCell ref="K716:K717"/>
    <mergeCell ref="E716:E717"/>
    <mergeCell ref="L716:L717"/>
    <mergeCell ref="L739:L740"/>
    <mergeCell ref="J670:J671"/>
    <mergeCell ref="K670:K671"/>
    <mergeCell ref="F647:F648"/>
    <mergeCell ref="E646:G646"/>
    <mergeCell ref="C670:C671"/>
    <mergeCell ref="B670:B671"/>
    <mergeCell ref="D670:D671"/>
    <mergeCell ref="H669:L669"/>
    <mergeCell ref="J900:J901"/>
    <mergeCell ref="L900:L901"/>
    <mergeCell ref="K900:K901"/>
    <mergeCell ref="B900:B901"/>
    <mergeCell ref="C900:C901"/>
    <mergeCell ref="H899:L899"/>
    <mergeCell ref="B899:D899"/>
    <mergeCell ref="I900:I901"/>
    <mergeCell ref="G812:G815"/>
    <mergeCell ref="G879:G880"/>
    <mergeCell ref="D624:D625"/>
    <mergeCell ref="C624:C625"/>
    <mergeCell ref="D716:D717"/>
    <mergeCell ref="F716:F717"/>
    <mergeCell ref="E693:E694"/>
    <mergeCell ref="F670:F671"/>
    <mergeCell ref="D693:D694"/>
    <mergeCell ref="B692:D692"/>
    <mergeCell ref="C716:C717"/>
    <mergeCell ref="B646:D646"/>
    <mergeCell ref="C647:C648"/>
    <mergeCell ref="B647:B648"/>
    <mergeCell ref="B715:D715"/>
    <mergeCell ref="E670:E671"/>
    <mergeCell ref="B669:D669"/>
    <mergeCell ref="K923:K924"/>
    <mergeCell ref="J923:J924"/>
    <mergeCell ref="I923:I924"/>
    <mergeCell ref="H923:H924"/>
    <mergeCell ref="G925:G926"/>
    <mergeCell ref="G932:G936"/>
    <mergeCell ref="G927:G930"/>
    <mergeCell ref="E922:G922"/>
    <mergeCell ref="E923:E924"/>
    <mergeCell ref="G923:G924"/>
    <mergeCell ref="H922:L922"/>
    <mergeCell ref="L923:L924"/>
    <mergeCell ref="G684:G686"/>
    <mergeCell ref="G679:G683"/>
    <mergeCell ref="G707:G709"/>
    <mergeCell ref="G702:G706"/>
    <mergeCell ref="G695:G696"/>
    <mergeCell ref="G697:G700"/>
    <mergeCell ref="G856:G857"/>
    <mergeCell ref="G854:G855"/>
    <mergeCell ref="G835:G838"/>
    <mergeCell ref="G822:G824"/>
    <mergeCell ref="G833:G834"/>
    <mergeCell ref="G858:G861"/>
    <mergeCell ref="G799:G801"/>
    <mergeCell ref="G647:G648"/>
    <mergeCell ref="G730:G732"/>
    <mergeCell ref="G693:G694"/>
    <mergeCell ref="G672:G673"/>
    <mergeCell ref="G674:G677"/>
    <mergeCell ref="G739:G740"/>
    <mergeCell ref="G670:G671"/>
    <mergeCell ref="E854:E855"/>
    <mergeCell ref="E853:G853"/>
    <mergeCell ref="C831:C832"/>
    <mergeCell ref="E830:G830"/>
    <mergeCell ref="I877:I878"/>
    <mergeCell ref="H877:H878"/>
    <mergeCell ref="C877:C878"/>
    <mergeCell ref="C808:C809"/>
    <mergeCell ref="J877:J878"/>
    <mergeCell ref="H854:H855"/>
    <mergeCell ref="G868:G870"/>
    <mergeCell ref="G863:G867"/>
    <mergeCell ref="H808:H809"/>
    <mergeCell ref="H831:H832"/>
    <mergeCell ref="E600:G600"/>
    <mergeCell ref="H600:L600"/>
    <mergeCell ref="E601:E602"/>
    <mergeCell ref="B600:D600"/>
    <mergeCell ref="B601:B602"/>
    <mergeCell ref="C601:C602"/>
    <mergeCell ref="D601:D602"/>
    <mergeCell ref="I601:I602"/>
    <mergeCell ref="J601:J602"/>
    <mergeCell ref="K693:K694"/>
    <mergeCell ref="E692:G692"/>
    <mergeCell ref="I693:I694"/>
    <mergeCell ref="J693:J694"/>
    <mergeCell ref="H693:H694"/>
    <mergeCell ref="L670:L671"/>
    <mergeCell ref="I670:I671"/>
    <mergeCell ref="G716:G717"/>
    <mergeCell ref="H716:H717"/>
    <mergeCell ref="H715:L715"/>
    <mergeCell ref="E715:G715"/>
    <mergeCell ref="E669:G669"/>
    <mergeCell ref="J739:J740"/>
    <mergeCell ref="K739:K740"/>
    <mergeCell ref="H670:H671"/>
    <mergeCell ref="F808:F809"/>
    <mergeCell ref="B830:D830"/>
    <mergeCell ref="B716:B717"/>
    <mergeCell ref="B738:D738"/>
    <mergeCell ref="B877:B878"/>
    <mergeCell ref="D900:D901"/>
    <mergeCell ref="F877:F878"/>
    <mergeCell ref="B876:D876"/>
    <mergeCell ref="E831:E832"/>
    <mergeCell ref="G762:G763"/>
    <mergeCell ref="G753:G755"/>
    <mergeCell ref="G649:G650"/>
    <mergeCell ref="I647:I648"/>
    <mergeCell ref="K647:K648"/>
    <mergeCell ref="J647:J648"/>
    <mergeCell ref="A691:L691"/>
    <mergeCell ref="A714:L714"/>
    <mergeCell ref="A737:L737"/>
    <mergeCell ref="H738:L738"/>
    <mergeCell ref="E738:G738"/>
    <mergeCell ref="G741:G742"/>
    <mergeCell ref="G764:G765"/>
    <mergeCell ref="H762:H763"/>
    <mergeCell ref="A668:L668"/>
    <mergeCell ref="B784:D784"/>
    <mergeCell ref="D762:D763"/>
    <mergeCell ref="C762:C763"/>
    <mergeCell ref="B762:B763"/>
    <mergeCell ref="D647:D648"/>
    <mergeCell ref="E647:E648"/>
    <mergeCell ref="H784:L784"/>
    <mergeCell ref="A783:L783"/>
    <mergeCell ref="A760:L760"/>
    <mergeCell ref="H761:L761"/>
    <mergeCell ref="B761:D761"/>
    <mergeCell ref="E761:G761"/>
    <mergeCell ref="G766:G769"/>
    <mergeCell ref="G776:G778"/>
    <mergeCell ref="G771:G775"/>
    <mergeCell ref="F762:F763"/>
    <mergeCell ref="E762:E763"/>
    <mergeCell ref="E784:G784"/>
    <mergeCell ref="A852:L852"/>
    <mergeCell ref="A806:L806"/>
    <mergeCell ref="A875:L875"/>
    <mergeCell ref="A829:L829"/>
    <mergeCell ref="E785:E786"/>
    <mergeCell ref="A645:L645"/>
    <mergeCell ref="L647:L648"/>
    <mergeCell ref="G408:G410"/>
    <mergeCell ref="G380:G384"/>
    <mergeCell ref="G403:G407"/>
    <mergeCell ref="G398:G401"/>
    <mergeCell ref="G396:G397"/>
    <mergeCell ref="G431:G433"/>
    <mergeCell ref="G444:G447"/>
    <mergeCell ref="G440:G441"/>
    <mergeCell ref="G442:G443"/>
    <mergeCell ref="G490:G493"/>
    <mergeCell ref="G467:G470"/>
    <mergeCell ref="G472:G476"/>
    <mergeCell ref="G477:G479"/>
    <mergeCell ref="G488:G489"/>
    <mergeCell ref="G463:G464"/>
    <mergeCell ref="G495:G499"/>
    <mergeCell ref="G465:G466"/>
    <mergeCell ref="G426:G430"/>
    <mergeCell ref="G449:G453"/>
    <mergeCell ref="G536:G539"/>
    <mergeCell ref="G523:G525"/>
    <mergeCell ref="G532:G533"/>
    <mergeCell ref="G534:G535"/>
    <mergeCell ref="G509:G510"/>
    <mergeCell ref="G518:G522"/>
    <mergeCell ref="G306:G309"/>
    <mergeCell ref="G419:G420"/>
    <mergeCell ref="G541:G545"/>
    <mergeCell ref="G350:G351"/>
    <mergeCell ref="G373:G374"/>
    <mergeCell ref="G500:G502"/>
    <mergeCell ref="G454:G456"/>
    <mergeCell ref="G348:G349"/>
    <mergeCell ref="G339:G341"/>
    <mergeCell ref="F348:F349"/>
    <mergeCell ref="E348:E349"/>
    <mergeCell ref="E347:G347"/>
    <mergeCell ref="D348:D349"/>
    <mergeCell ref="C348:C349"/>
    <mergeCell ref="G316:G318"/>
    <mergeCell ref="G311:G315"/>
    <mergeCell ref="B324:D324"/>
    <mergeCell ref="F325:F326"/>
    <mergeCell ref="E324:G324"/>
    <mergeCell ref="E325:E326"/>
    <mergeCell ref="B325:B326"/>
    <mergeCell ref="D325:D326"/>
    <mergeCell ref="G417:G418"/>
    <mergeCell ref="E417:E418"/>
    <mergeCell ref="F417:F418"/>
    <mergeCell ref="G421:G424"/>
    <mergeCell ref="E439:G439"/>
    <mergeCell ref="G371:G372"/>
    <mergeCell ref="G352:G355"/>
    <mergeCell ref="F371:F372"/>
    <mergeCell ref="E371:E372"/>
    <mergeCell ref="E370:G370"/>
    <mergeCell ref="D371:D372"/>
    <mergeCell ref="F486:F487"/>
    <mergeCell ref="G486:G487"/>
    <mergeCell ref="D417:D418"/>
    <mergeCell ref="C417:C418"/>
    <mergeCell ref="B509:B510"/>
    <mergeCell ref="B508:D508"/>
    <mergeCell ref="C509:C510"/>
    <mergeCell ref="G375:G378"/>
    <mergeCell ref="G385:G387"/>
    <mergeCell ref="E416:G416"/>
    <mergeCell ref="B394:B395"/>
    <mergeCell ref="F440:F441"/>
    <mergeCell ref="B439:D439"/>
    <mergeCell ref="E486:E487"/>
    <mergeCell ref="F509:F510"/>
    <mergeCell ref="E508:G508"/>
    <mergeCell ref="F532:F533"/>
    <mergeCell ref="E531:G531"/>
    <mergeCell ref="E532:E533"/>
    <mergeCell ref="D532:D533"/>
    <mergeCell ref="C532:C533"/>
    <mergeCell ref="B532:B533"/>
    <mergeCell ref="B531:D531"/>
    <mergeCell ref="B486:B487"/>
    <mergeCell ref="B417:B418"/>
    <mergeCell ref="B463:B464"/>
    <mergeCell ref="B440:B441"/>
    <mergeCell ref="G394:G395"/>
    <mergeCell ref="F394:F395"/>
    <mergeCell ref="E393:G393"/>
    <mergeCell ref="B393:D393"/>
    <mergeCell ref="E485:G485"/>
    <mergeCell ref="E462:G462"/>
    <mergeCell ref="E463:E464"/>
    <mergeCell ref="F463:F464"/>
    <mergeCell ref="C463:C464"/>
    <mergeCell ref="E440:E441"/>
    <mergeCell ref="D463:D464"/>
    <mergeCell ref="D440:D441"/>
    <mergeCell ref="C440:C441"/>
    <mergeCell ref="C486:C487"/>
    <mergeCell ref="B462:D462"/>
    <mergeCell ref="B485:D485"/>
    <mergeCell ref="D486:D487"/>
    <mergeCell ref="D509:D510"/>
    <mergeCell ref="E509:E510"/>
    <mergeCell ref="K371:K372"/>
    <mergeCell ref="J371:J372"/>
    <mergeCell ref="I348:I349"/>
    <mergeCell ref="K348:K349"/>
    <mergeCell ref="J348:J349"/>
    <mergeCell ref="L348:L349"/>
    <mergeCell ref="H347:L347"/>
    <mergeCell ref="G334:G338"/>
    <mergeCell ref="G329:G332"/>
    <mergeCell ref="I394:I395"/>
    <mergeCell ref="H394:H395"/>
    <mergeCell ref="H370:L370"/>
    <mergeCell ref="H393:L393"/>
    <mergeCell ref="H348:H349"/>
    <mergeCell ref="G624:G625"/>
    <mergeCell ref="G578:G579"/>
    <mergeCell ref="G580:G581"/>
    <mergeCell ref="J555:J556"/>
    <mergeCell ref="G559:G562"/>
    <mergeCell ref="H555:H556"/>
    <mergeCell ref="G569:G571"/>
    <mergeCell ref="G564:G568"/>
    <mergeCell ref="H578:H579"/>
    <mergeCell ref="I578:I579"/>
    <mergeCell ref="G628:G631"/>
    <mergeCell ref="G626:G627"/>
    <mergeCell ref="J624:J625"/>
    <mergeCell ref="H647:H648"/>
    <mergeCell ref="H646:L646"/>
    <mergeCell ref="H554:L554"/>
    <mergeCell ref="L555:L556"/>
    <mergeCell ref="K555:K556"/>
    <mergeCell ref="J532:J533"/>
    <mergeCell ref="I532:I533"/>
    <mergeCell ref="I555:I556"/>
    <mergeCell ref="G557:G558"/>
    <mergeCell ref="H532:H533"/>
    <mergeCell ref="L532:L533"/>
    <mergeCell ref="K532:K533"/>
    <mergeCell ref="G546:G548"/>
    <mergeCell ref="H531:L531"/>
    <mergeCell ref="G293:G295"/>
    <mergeCell ref="G288:G292"/>
    <mergeCell ref="I302:I303"/>
    <mergeCell ref="I325:I326"/>
    <mergeCell ref="J325:J326"/>
    <mergeCell ref="G196:G200"/>
    <mergeCell ref="G191:G194"/>
    <mergeCell ref="J256:J257"/>
    <mergeCell ref="H256:H257"/>
    <mergeCell ref="I256:I257"/>
    <mergeCell ref="L256:L257"/>
    <mergeCell ref="K256:K257"/>
    <mergeCell ref="H278:L278"/>
    <mergeCell ref="I279:I280"/>
    <mergeCell ref="G242:G246"/>
    <mergeCell ref="G201:G203"/>
    <mergeCell ref="G237:G240"/>
    <mergeCell ref="G235:G236"/>
    <mergeCell ref="I187:I188"/>
    <mergeCell ref="H187:H188"/>
    <mergeCell ref="G187:G188"/>
    <mergeCell ref="L371:L372"/>
    <mergeCell ref="L417:L418"/>
    <mergeCell ref="J417:J418"/>
    <mergeCell ref="K417:K418"/>
    <mergeCell ref="H417:H418"/>
    <mergeCell ref="I417:I418"/>
    <mergeCell ref="I440:I441"/>
    <mergeCell ref="I486:I487"/>
    <mergeCell ref="J486:J487"/>
    <mergeCell ref="K463:K464"/>
    <mergeCell ref="J463:J464"/>
    <mergeCell ref="H440:H441"/>
    <mergeCell ref="H439:L439"/>
    <mergeCell ref="J440:J441"/>
    <mergeCell ref="L440:L441"/>
    <mergeCell ref="K440:K441"/>
    <mergeCell ref="G224:G226"/>
    <mergeCell ref="G219:G223"/>
    <mergeCell ref="E187:E188"/>
    <mergeCell ref="F187:F188"/>
    <mergeCell ref="E186:G186"/>
    <mergeCell ref="E163:G163"/>
    <mergeCell ref="B187:B188"/>
    <mergeCell ref="G164:G165"/>
    <mergeCell ref="I95:I96"/>
    <mergeCell ref="J95:J96"/>
    <mergeCell ref="H94:L94"/>
    <mergeCell ref="E94:G94"/>
    <mergeCell ref="I26:I27"/>
    <mergeCell ref="K26:K27"/>
    <mergeCell ref="L26:L27"/>
    <mergeCell ref="E25:G25"/>
    <mergeCell ref="G26:G27"/>
    <mergeCell ref="E26:E27"/>
    <mergeCell ref="F26:F27"/>
    <mergeCell ref="G76:G79"/>
    <mergeCell ref="G74:G75"/>
    <mergeCell ref="G86:G88"/>
    <mergeCell ref="G81:G85"/>
    <mergeCell ref="F72:F73"/>
    <mergeCell ref="G35:G39"/>
    <mergeCell ref="G30:G33"/>
    <mergeCell ref="I72:I73"/>
    <mergeCell ref="K72:K73"/>
    <mergeCell ref="J72:J73"/>
    <mergeCell ref="H26:H27"/>
    <mergeCell ref="G40:G42"/>
    <mergeCell ref="G17:G19"/>
    <mergeCell ref="G12:G16"/>
    <mergeCell ref="G28:G29"/>
    <mergeCell ref="K141:K142"/>
    <mergeCell ref="H140:L140"/>
    <mergeCell ref="K118:K119"/>
    <mergeCell ref="I141:I142"/>
    <mergeCell ref="H141:H142"/>
    <mergeCell ref="G143:G144"/>
    <mergeCell ref="G155:G157"/>
    <mergeCell ref="G150:G154"/>
    <mergeCell ref="G145:G148"/>
    <mergeCell ref="L141:L142"/>
    <mergeCell ref="G210:G211"/>
    <mergeCell ref="F210:F211"/>
    <mergeCell ref="C210:C211"/>
    <mergeCell ref="A208:L208"/>
    <mergeCell ref="B210:B211"/>
    <mergeCell ref="D210:D211"/>
    <mergeCell ref="J210:J211"/>
    <mergeCell ref="K210:K211"/>
    <mergeCell ref="L187:L188"/>
    <mergeCell ref="J187:J188"/>
    <mergeCell ref="K187:K188"/>
    <mergeCell ref="A185:L185"/>
    <mergeCell ref="L210:L211"/>
    <mergeCell ref="I210:I211"/>
    <mergeCell ref="H163:L163"/>
    <mergeCell ref="I164:I165"/>
    <mergeCell ref="H164:H165"/>
    <mergeCell ref="J164:J165"/>
    <mergeCell ref="L164:L165"/>
    <mergeCell ref="K164:K165"/>
    <mergeCell ref="G178:G180"/>
    <mergeCell ref="G173:G177"/>
    <mergeCell ref="E164:E165"/>
    <mergeCell ref="F164:F165"/>
    <mergeCell ref="G168:G171"/>
    <mergeCell ref="G166:G167"/>
    <mergeCell ref="A162:L162"/>
    <mergeCell ref="G265:G269"/>
    <mergeCell ref="G247:G249"/>
    <mergeCell ref="G256:G257"/>
    <mergeCell ref="G260:G263"/>
    <mergeCell ref="G258:G259"/>
    <mergeCell ref="G304:G305"/>
    <mergeCell ref="G302:G303"/>
    <mergeCell ref="E302:E303"/>
    <mergeCell ref="D302:D303"/>
    <mergeCell ref="G281:G282"/>
    <mergeCell ref="G279:G280"/>
    <mergeCell ref="H302:H303"/>
    <mergeCell ref="F302:F303"/>
    <mergeCell ref="A323:L323"/>
    <mergeCell ref="B301:D301"/>
    <mergeCell ref="B302:B303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7.43"/>
    <col customWidth="1" min="3" max="3" width="14.0"/>
    <col customWidth="1" min="4" max="4" width="7.43"/>
    <col customWidth="1" min="5" max="5" width="9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8.29"/>
    <col customWidth="1" min="11" max="11" width="7.86"/>
    <col customWidth="1" min="12" max="12" width="19.43"/>
    <col customWidth="1" min="13" max="26" width="10.71"/>
  </cols>
  <sheetData>
    <row r="1" ht="12.75" customHeight="1">
      <c r="A1" s="66" t="s">
        <v>721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2.75" customHeight="1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75" customHeight="1">
      <c r="A3" s="177">
        <v>1.0</v>
      </c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524</v>
      </c>
      <c r="H3" s="82" t="s">
        <v>486</v>
      </c>
      <c r="I3" s="82" t="s">
        <v>487</v>
      </c>
      <c r="J3" s="147" t="s">
        <v>488</v>
      </c>
      <c r="K3" s="85" t="s">
        <v>489</v>
      </c>
      <c r="L3" s="85" t="s">
        <v>490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75" customHeight="1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75" customHeight="1">
      <c r="A5" s="169" t="s">
        <v>505</v>
      </c>
      <c r="B5" s="89">
        <v>0.05</v>
      </c>
      <c r="C5" s="89">
        <v>1.0</v>
      </c>
      <c r="D5" s="18">
        <f t="shared" ref="D5:D18" si="1">C5*B5</f>
        <v>0.05</v>
      </c>
      <c r="E5" s="18">
        <f>B5*A3</f>
        <v>0.05</v>
      </c>
      <c r="F5" s="18">
        <f t="shared" ref="F5:F18" si="2">E5*C5</f>
        <v>0.05</v>
      </c>
      <c r="G5" s="140">
        <v>0.0</v>
      </c>
      <c r="H5" s="18">
        <v>1.0</v>
      </c>
      <c r="I5" s="89">
        <f t="shared" ref="I5:I18" si="3">H5*E5</f>
        <v>0.05</v>
      </c>
      <c r="J5" s="116"/>
      <c r="K5" s="3">
        <f t="shared" ref="K5:K18" si="4">J5*I5</f>
        <v>0</v>
      </c>
      <c r="L5" s="3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75" customHeight="1">
      <c r="A6" s="169" t="s">
        <v>423</v>
      </c>
      <c r="B6" s="89">
        <v>0.3</v>
      </c>
      <c r="C6" s="89">
        <v>1.0</v>
      </c>
      <c r="D6" s="18">
        <f t="shared" si="1"/>
        <v>0.3</v>
      </c>
      <c r="E6" s="18">
        <f>B6*A3</f>
        <v>0.3</v>
      </c>
      <c r="F6" s="18">
        <f t="shared" si="2"/>
        <v>0.3</v>
      </c>
      <c r="G6" s="87"/>
      <c r="H6" s="18">
        <v>1.0</v>
      </c>
      <c r="I6" s="89">
        <f t="shared" si="3"/>
        <v>0.3</v>
      </c>
      <c r="J6" s="116"/>
      <c r="K6" s="3">
        <f t="shared" si="4"/>
        <v>0</v>
      </c>
      <c r="L6" s="3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>
      <c r="A7" s="169" t="s">
        <v>466</v>
      </c>
      <c r="B7" s="18">
        <v>0.95</v>
      </c>
      <c r="C7" s="18">
        <v>1.0</v>
      </c>
      <c r="D7" s="18">
        <f t="shared" si="1"/>
        <v>0.95</v>
      </c>
      <c r="E7" s="18">
        <f>B7*A3</f>
        <v>0.95</v>
      </c>
      <c r="F7" s="18">
        <f t="shared" si="2"/>
        <v>0.95</v>
      </c>
      <c r="G7" s="148" t="s">
        <v>527</v>
      </c>
      <c r="H7" s="18">
        <v>1.0</v>
      </c>
      <c r="I7" s="89">
        <f t="shared" si="3"/>
        <v>0.95</v>
      </c>
      <c r="J7" s="116"/>
      <c r="K7" s="3">
        <f t="shared" si="4"/>
        <v>0</v>
      </c>
      <c r="L7" s="3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75" customHeight="1">
      <c r="A8" s="2"/>
      <c r="B8" s="18"/>
      <c r="C8" s="18"/>
      <c r="D8" s="18">
        <f t="shared" si="1"/>
        <v>0</v>
      </c>
      <c r="E8" s="18">
        <f>B8*A3</f>
        <v>0</v>
      </c>
      <c r="F8" s="18">
        <f t="shared" si="2"/>
        <v>0</v>
      </c>
      <c r="G8" s="142"/>
      <c r="H8" s="18"/>
      <c r="I8" s="89">
        <f t="shared" si="3"/>
        <v>0</v>
      </c>
      <c r="J8" s="116"/>
      <c r="K8" s="3">
        <f t="shared" si="4"/>
        <v>0</v>
      </c>
      <c r="L8" s="3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75" customHeight="1">
      <c r="A9" s="2"/>
      <c r="B9" s="18"/>
      <c r="C9" s="18"/>
      <c r="D9" s="18">
        <f t="shared" si="1"/>
        <v>0</v>
      </c>
      <c r="E9" s="18">
        <f>B9*A3</f>
        <v>0</v>
      </c>
      <c r="F9" s="18">
        <f t="shared" si="2"/>
        <v>0</v>
      </c>
      <c r="G9" s="142"/>
      <c r="H9" s="18"/>
      <c r="I9" s="89">
        <f t="shared" si="3"/>
        <v>0</v>
      </c>
      <c r="J9" s="116"/>
      <c r="K9" s="3">
        <f t="shared" si="4"/>
        <v>0</v>
      </c>
      <c r="L9" s="3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75" customHeight="1">
      <c r="A10" s="2"/>
      <c r="B10" s="18"/>
      <c r="C10" s="18"/>
      <c r="D10" s="18">
        <f t="shared" si="1"/>
        <v>0</v>
      </c>
      <c r="E10" s="18">
        <f>B10*A3</f>
        <v>0</v>
      </c>
      <c r="F10" s="18">
        <f t="shared" si="2"/>
        <v>0</v>
      </c>
      <c r="G10" s="87"/>
      <c r="H10" s="18"/>
      <c r="I10" s="89">
        <f t="shared" si="3"/>
        <v>0</v>
      </c>
      <c r="J10" s="116"/>
      <c r="K10" s="3">
        <f t="shared" si="4"/>
        <v>0</v>
      </c>
      <c r="L10" s="3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75" customHeight="1">
      <c r="A11" s="2"/>
      <c r="B11" s="18"/>
      <c r="C11" s="18"/>
      <c r="D11" s="18">
        <f t="shared" si="1"/>
        <v>0</v>
      </c>
      <c r="E11" s="18">
        <f>B11*A3</f>
        <v>0</v>
      </c>
      <c r="F11" s="18">
        <f t="shared" si="2"/>
        <v>0</v>
      </c>
      <c r="G11" s="59"/>
      <c r="H11" s="18"/>
      <c r="I11" s="89">
        <f t="shared" si="3"/>
        <v>0</v>
      </c>
      <c r="J11" s="116"/>
      <c r="K11" s="3">
        <f t="shared" si="4"/>
        <v>0</v>
      </c>
      <c r="L11" s="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75" customHeight="1">
      <c r="A12" s="2"/>
      <c r="B12" s="89"/>
      <c r="C12" s="89"/>
      <c r="D12" s="18">
        <f t="shared" si="1"/>
        <v>0</v>
      </c>
      <c r="E12" s="18">
        <f>B12*A3</f>
        <v>0</v>
      </c>
      <c r="F12" s="18">
        <f t="shared" si="2"/>
        <v>0</v>
      </c>
      <c r="G12" s="148" t="s">
        <v>528</v>
      </c>
      <c r="H12" s="18"/>
      <c r="I12" s="89">
        <f t="shared" si="3"/>
        <v>0</v>
      </c>
      <c r="J12" s="116"/>
      <c r="K12" s="3">
        <f t="shared" si="4"/>
        <v>0</v>
      </c>
      <c r="L12" s="3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75" customHeight="1">
      <c r="A13" s="2"/>
      <c r="B13" s="89"/>
      <c r="C13" s="89"/>
      <c r="D13" s="18">
        <f t="shared" si="1"/>
        <v>0</v>
      </c>
      <c r="E13" s="18">
        <f>B13*A3</f>
        <v>0</v>
      </c>
      <c r="F13" s="18">
        <f t="shared" si="2"/>
        <v>0</v>
      </c>
      <c r="G13" s="142"/>
      <c r="H13" s="18"/>
      <c r="I13" s="89">
        <f t="shared" si="3"/>
        <v>0</v>
      </c>
      <c r="J13" s="116"/>
      <c r="K13" s="3">
        <f t="shared" si="4"/>
        <v>0</v>
      </c>
      <c r="L13" s="3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75" customHeight="1">
      <c r="A14" s="1"/>
      <c r="B14" s="89"/>
      <c r="C14" s="89"/>
      <c r="D14" s="18">
        <f t="shared" si="1"/>
        <v>0</v>
      </c>
      <c r="E14" s="18">
        <f>B14*A3</f>
        <v>0</v>
      </c>
      <c r="F14" s="18">
        <f t="shared" si="2"/>
        <v>0</v>
      </c>
      <c r="G14" s="142"/>
      <c r="H14" s="18"/>
      <c r="I14" s="89">
        <f t="shared" si="3"/>
        <v>0</v>
      </c>
      <c r="J14" s="116"/>
      <c r="K14" s="3">
        <f t="shared" si="4"/>
        <v>0</v>
      </c>
      <c r="L14" s="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75" customHeight="1">
      <c r="A15" s="1"/>
      <c r="B15" s="89"/>
      <c r="C15" s="89"/>
      <c r="D15" s="18">
        <f t="shared" si="1"/>
        <v>0</v>
      </c>
      <c r="E15" s="18">
        <f>B15*A3</f>
        <v>0</v>
      </c>
      <c r="F15" s="18">
        <f t="shared" si="2"/>
        <v>0</v>
      </c>
      <c r="G15" s="142"/>
      <c r="H15" s="18"/>
      <c r="I15" s="89">
        <f t="shared" si="3"/>
        <v>0</v>
      </c>
      <c r="J15" s="116"/>
      <c r="K15" s="3">
        <f t="shared" si="4"/>
        <v>0</v>
      </c>
      <c r="L15" s="3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75" customHeight="1">
      <c r="A16" s="31"/>
      <c r="B16" s="89"/>
      <c r="C16" s="89"/>
      <c r="D16" s="95">
        <f t="shared" si="1"/>
        <v>0</v>
      </c>
      <c r="E16" s="95">
        <f>B16*A3</f>
        <v>0</v>
      </c>
      <c r="F16" s="18">
        <f t="shared" si="2"/>
        <v>0</v>
      </c>
      <c r="G16" s="87"/>
      <c r="H16" s="18"/>
      <c r="I16" s="89">
        <f t="shared" si="3"/>
        <v>0</v>
      </c>
      <c r="J16" s="118"/>
      <c r="K16" s="3">
        <f t="shared" si="4"/>
        <v>0</v>
      </c>
      <c r="L16" s="3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75" customHeight="1">
      <c r="A17" s="31"/>
      <c r="B17" s="89"/>
      <c r="C17" s="89"/>
      <c r="D17" s="18">
        <f t="shared" si="1"/>
        <v>0</v>
      </c>
      <c r="E17" s="18">
        <f>B17*A3</f>
        <v>0</v>
      </c>
      <c r="F17" s="18">
        <f t="shared" si="2"/>
        <v>0</v>
      </c>
      <c r="G17" s="143">
        <f>F19/A3</f>
        <v>1.3</v>
      </c>
      <c r="H17" s="18"/>
      <c r="I17" s="89">
        <f t="shared" si="3"/>
        <v>0</v>
      </c>
      <c r="J17" s="3"/>
      <c r="K17" s="3">
        <f t="shared" si="4"/>
        <v>0</v>
      </c>
      <c r="L17" s="3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75" customHeight="1">
      <c r="A18" s="31"/>
      <c r="B18" s="89"/>
      <c r="C18" s="89"/>
      <c r="D18" s="18">
        <f t="shared" si="1"/>
        <v>0</v>
      </c>
      <c r="E18" s="18">
        <f>B18*A3</f>
        <v>0</v>
      </c>
      <c r="F18" s="18">
        <f t="shared" si="2"/>
        <v>0</v>
      </c>
      <c r="G18" s="142"/>
      <c r="H18" s="18"/>
      <c r="I18" s="89">
        <f t="shared" si="3"/>
        <v>0</v>
      </c>
      <c r="J18" s="3"/>
      <c r="K18" s="3">
        <f t="shared" si="4"/>
        <v>0</v>
      </c>
      <c r="L18" s="3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75" customHeight="1">
      <c r="A19" s="4" t="s">
        <v>495</v>
      </c>
      <c r="B19" s="97">
        <f>SUM(B5:B18)</f>
        <v>1.3</v>
      </c>
      <c r="C19" s="96"/>
      <c r="D19" s="97">
        <f t="shared" ref="D19:F19" si="5">SUM(D5:D18)</f>
        <v>1.3</v>
      </c>
      <c r="E19" s="97">
        <f t="shared" si="5"/>
        <v>1.3</v>
      </c>
      <c r="F19" s="97">
        <f t="shared" si="5"/>
        <v>1.3</v>
      </c>
      <c r="G19" s="87"/>
      <c r="H19" s="96"/>
      <c r="I19" s="97">
        <f t="shared" ref="I19:L19" si="6">SUM(I5:I18)</f>
        <v>1.3</v>
      </c>
      <c r="J19" s="98">
        <f t="shared" si="6"/>
        <v>0</v>
      </c>
      <c r="K19" s="98">
        <f t="shared" si="6"/>
        <v>0</v>
      </c>
      <c r="L19" s="98">
        <f t="shared" si="6"/>
        <v>0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75" customHeight="1">
      <c r="A20" s="8"/>
      <c r="B20" s="184"/>
      <c r="C20" s="100"/>
      <c r="D20" s="100"/>
      <c r="E20" s="100"/>
      <c r="F20" s="100"/>
      <c r="G20" s="100"/>
      <c r="H20" s="100"/>
      <c r="I20" s="101" t="s">
        <v>496</v>
      </c>
      <c r="J20" s="100"/>
      <c r="K20" s="100"/>
      <c r="L20" s="101" t="s">
        <v>497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75" customHeight="1">
      <c r="A21" s="8"/>
      <c r="B21" s="184"/>
      <c r="C21" s="100"/>
      <c r="D21" s="100"/>
      <c r="E21" s="100"/>
      <c r="F21" s="100"/>
      <c r="G21" s="100"/>
      <c r="H21" s="100"/>
      <c r="I21" s="104">
        <f>G17*A3</f>
        <v>1.3</v>
      </c>
      <c r="J21" s="100"/>
      <c r="K21" s="100"/>
      <c r="L21" s="104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75" customHeight="1">
      <c r="A22" s="8"/>
      <c r="B22" s="34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75" customHeight="1">
      <c r="A23" s="8"/>
      <c r="B23" s="34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75" customHeight="1">
      <c r="A24" s="66" t="s">
        <v>723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75" customHeight="1">
      <c r="A26" s="177">
        <v>1.0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47" t="s">
        <v>488</v>
      </c>
      <c r="K26" s="85" t="s">
        <v>489</v>
      </c>
      <c r="L26" s="85" t="s">
        <v>490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75" customHeight="1">
      <c r="A28" s="169" t="s">
        <v>505</v>
      </c>
      <c r="B28" s="89">
        <v>0.01</v>
      </c>
      <c r="C28" s="89">
        <v>1.0</v>
      </c>
      <c r="D28" s="18">
        <f t="shared" ref="D28:D41" si="7">C28*B28</f>
        <v>0.01</v>
      </c>
      <c r="E28" s="18">
        <f>B28*A26</f>
        <v>0.01</v>
      </c>
      <c r="F28" s="18">
        <f t="shared" ref="F28:F41" si="8">E28*C28</f>
        <v>0.01</v>
      </c>
      <c r="G28" s="140">
        <v>0.0</v>
      </c>
      <c r="H28" s="18">
        <v>1.0</v>
      </c>
      <c r="I28" s="89">
        <f t="shared" ref="I28:I41" si="9">H28*E28</f>
        <v>0.01</v>
      </c>
      <c r="J28" s="116"/>
      <c r="K28" s="3">
        <f t="shared" ref="K28:K41" si="10">J28*I28</f>
        <v>0</v>
      </c>
      <c r="L28" s="3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75" customHeight="1">
      <c r="A29" s="169" t="s">
        <v>423</v>
      </c>
      <c r="B29" s="89">
        <f>0.05*8</f>
        <v>0.4</v>
      </c>
      <c r="C29" s="89">
        <v>1.0</v>
      </c>
      <c r="D29" s="18">
        <f t="shared" si="7"/>
        <v>0.4</v>
      </c>
      <c r="E29" s="18">
        <f>B29*A26</f>
        <v>0.4</v>
      </c>
      <c r="F29" s="18">
        <f t="shared" si="8"/>
        <v>0.4</v>
      </c>
      <c r="G29" s="87"/>
      <c r="H29" s="18">
        <v>1.0</v>
      </c>
      <c r="I29" s="89">
        <f t="shared" si="9"/>
        <v>0.4</v>
      </c>
      <c r="J29" s="116"/>
      <c r="K29" s="3">
        <f t="shared" si="10"/>
        <v>0</v>
      </c>
      <c r="L29" s="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75" customHeight="1">
      <c r="A30" s="229" t="s">
        <v>466</v>
      </c>
      <c r="B30" s="18">
        <v>0.99</v>
      </c>
      <c r="C30" s="18">
        <v>1.0</v>
      </c>
      <c r="D30" s="18">
        <f t="shared" si="7"/>
        <v>0.99</v>
      </c>
      <c r="E30" s="18">
        <f>B30*A26</f>
        <v>0.99</v>
      </c>
      <c r="F30" s="18">
        <f t="shared" si="8"/>
        <v>0.99</v>
      </c>
      <c r="G30" s="148" t="s">
        <v>527</v>
      </c>
      <c r="H30" s="18">
        <v>1.0</v>
      </c>
      <c r="I30" s="89">
        <f t="shared" si="9"/>
        <v>0.99</v>
      </c>
      <c r="J30" s="116"/>
      <c r="K30" s="3">
        <f t="shared" si="10"/>
        <v>0</v>
      </c>
      <c r="L30" s="3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75" customHeight="1">
      <c r="A31" s="2"/>
      <c r="B31" s="18"/>
      <c r="C31" s="18"/>
      <c r="D31" s="18">
        <f t="shared" si="7"/>
        <v>0</v>
      </c>
      <c r="E31" s="18">
        <f>B31*A26</f>
        <v>0</v>
      </c>
      <c r="F31" s="18">
        <f t="shared" si="8"/>
        <v>0</v>
      </c>
      <c r="G31" s="142"/>
      <c r="H31" s="18"/>
      <c r="I31" s="89">
        <f t="shared" si="9"/>
        <v>0</v>
      </c>
      <c r="J31" s="116"/>
      <c r="K31" s="3">
        <f t="shared" si="10"/>
        <v>0</v>
      </c>
      <c r="L31" s="3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75" customHeight="1">
      <c r="A32" s="2"/>
      <c r="B32" s="18"/>
      <c r="C32" s="18"/>
      <c r="D32" s="18">
        <f t="shared" si="7"/>
        <v>0</v>
      </c>
      <c r="E32" s="18">
        <f>B32*A26</f>
        <v>0</v>
      </c>
      <c r="F32" s="18">
        <f t="shared" si="8"/>
        <v>0</v>
      </c>
      <c r="G32" s="142"/>
      <c r="H32" s="18"/>
      <c r="I32" s="89">
        <f t="shared" si="9"/>
        <v>0</v>
      </c>
      <c r="J32" s="116"/>
      <c r="K32" s="3">
        <f t="shared" si="10"/>
        <v>0</v>
      </c>
      <c r="L32" s="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75" customHeight="1">
      <c r="A33" s="2"/>
      <c r="B33" s="18"/>
      <c r="C33" s="18"/>
      <c r="D33" s="18">
        <f t="shared" si="7"/>
        <v>0</v>
      </c>
      <c r="E33" s="18">
        <f>B33*A26</f>
        <v>0</v>
      </c>
      <c r="F33" s="18">
        <f t="shared" si="8"/>
        <v>0</v>
      </c>
      <c r="G33" s="87"/>
      <c r="H33" s="18"/>
      <c r="I33" s="89">
        <f t="shared" si="9"/>
        <v>0</v>
      </c>
      <c r="J33" s="116"/>
      <c r="K33" s="3">
        <f t="shared" si="10"/>
        <v>0</v>
      </c>
      <c r="L33" s="3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75" customHeight="1">
      <c r="A34" s="2"/>
      <c r="B34" s="18"/>
      <c r="C34" s="18"/>
      <c r="D34" s="18">
        <f t="shared" si="7"/>
        <v>0</v>
      </c>
      <c r="E34" s="18">
        <f>B34*A26</f>
        <v>0</v>
      </c>
      <c r="F34" s="18">
        <f t="shared" si="8"/>
        <v>0</v>
      </c>
      <c r="G34" s="59"/>
      <c r="H34" s="18"/>
      <c r="I34" s="89">
        <f t="shared" si="9"/>
        <v>0</v>
      </c>
      <c r="J34" s="116"/>
      <c r="K34" s="3">
        <f t="shared" si="10"/>
        <v>0</v>
      </c>
      <c r="L34" s="3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75" customHeight="1">
      <c r="A35" s="2"/>
      <c r="B35" s="89"/>
      <c r="C35" s="89"/>
      <c r="D35" s="18">
        <f t="shared" si="7"/>
        <v>0</v>
      </c>
      <c r="E35" s="18">
        <f>B35*A26</f>
        <v>0</v>
      </c>
      <c r="F35" s="18">
        <f t="shared" si="8"/>
        <v>0</v>
      </c>
      <c r="G35" s="148" t="s">
        <v>528</v>
      </c>
      <c r="H35" s="18"/>
      <c r="I35" s="89">
        <f t="shared" si="9"/>
        <v>0</v>
      </c>
      <c r="J35" s="116"/>
      <c r="K35" s="3">
        <f t="shared" si="10"/>
        <v>0</v>
      </c>
      <c r="L35" s="3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75" customHeight="1">
      <c r="A36" s="2"/>
      <c r="B36" s="89"/>
      <c r="C36" s="89"/>
      <c r="D36" s="18">
        <f t="shared" si="7"/>
        <v>0</v>
      </c>
      <c r="E36" s="18">
        <f>B36*A26</f>
        <v>0</v>
      </c>
      <c r="F36" s="18">
        <f t="shared" si="8"/>
        <v>0</v>
      </c>
      <c r="G36" s="142"/>
      <c r="H36" s="18"/>
      <c r="I36" s="89">
        <f t="shared" si="9"/>
        <v>0</v>
      </c>
      <c r="J36" s="116"/>
      <c r="K36" s="3">
        <f t="shared" si="10"/>
        <v>0</v>
      </c>
      <c r="L36" s="3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75" customHeight="1">
      <c r="A37" s="1"/>
      <c r="B37" s="89"/>
      <c r="C37" s="89"/>
      <c r="D37" s="18">
        <f t="shared" si="7"/>
        <v>0</v>
      </c>
      <c r="E37" s="18">
        <f>B37*A26</f>
        <v>0</v>
      </c>
      <c r="F37" s="18">
        <f t="shared" si="8"/>
        <v>0</v>
      </c>
      <c r="G37" s="142"/>
      <c r="H37" s="18"/>
      <c r="I37" s="89">
        <f t="shared" si="9"/>
        <v>0</v>
      </c>
      <c r="J37" s="116"/>
      <c r="K37" s="3">
        <f t="shared" si="10"/>
        <v>0</v>
      </c>
      <c r="L37" s="3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/>
      <c r="I38" s="89">
        <f t="shared" si="9"/>
        <v>0</v>
      </c>
      <c r="J38" s="116"/>
      <c r="K38" s="3">
        <f t="shared" si="10"/>
        <v>0</v>
      </c>
      <c r="L38" s="3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75" customHeight="1">
      <c r="A39" s="31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/>
      <c r="I39" s="89">
        <f t="shared" si="9"/>
        <v>0</v>
      </c>
      <c r="J39" s="118"/>
      <c r="K39" s="3">
        <f t="shared" si="10"/>
        <v>0</v>
      </c>
      <c r="L39" s="3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43">
        <f>F42/A26</f>
        <v>1.4</v>
      </c>
      <c r="H40" s="18"/>
      <c r="I40" s="89">
        <f t="shared" si="9"/>
        <v>0</v>
      </c>
      <c r="J40" s="3"/>
      <c r="K40" s="3">
        <f t="shared" si="10"/>
        <v>0</v>
      </c>
      <c r="L40" s="3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3">
        <f t="shared" si="10"/>
        <v>0</v>
      </c>
      <c r="L41" s="3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75" customHeight="1">
      <c r="A42" s="4" t="s">
        <v>495</v>
      </c>
      <c r="B42" s="97">
        <f>SUM(B28:B41)</f>
        <v>1.4</v>
      </c>
      <c r="C42" s="96"/>
      <c r="D42" s="97">
        <f t="shared" ref="D42:F42" si="11">SUM(D28:D41)</f>
        <v>1.4</v>
      </c>
      <c r="E42" s="97">
        <f t="shared" si="11"/>
        <v>1.4</v>
      </c>
      <c r="F42" s="97">
        <f t="shared" si="11"/>
        <v>1.4</v>
      </c>
      <c r="G42" s="87"/>
      <c r="H42" s="96"/>
      <c r="I42" s="97">
        <f t="shared" ref="I42:L42" si="12">SUM(I28:I41)</f>
        <v>1.4</v>
      </c>
      <c r="J42" s="98">
        <f t="shared" si="12"/>
        <v>0</v>
      </c>
      <c r="K42" s="98">
        <f t="shared" si="12"/>
        <v>0</v>
      </c>
      <c r="L42" s="98">
        <f t="shared" si="12"/>
        <v>0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75" customHeight="1">
      <c r="A43" s="8"/>
      <c r="B43" s="184"/>
      <c r="C43" s="100"/>
      <c r="D43" s="100"/>
      <c r="E43" s="100"/>
      <c r="F43" s="100"/>
      <c r="G43" s="100"/>
      <c r="H43" s="100"/>
      <c r="I43" s="101" t="s">
        <v>496</v>
      </c>
      <c r="J43" s="100"/>
      <c r="K43" s="100"/>
      <c r="L43" s="101" t="s">
        <v>497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75" customHeight="1">
      <c r="A44" s="8"/>
      <c r="B44" s="184"/>
      <c r="C44" s="100"/>
      <c r="D44" s="100"/>
      <c r="E44" s="100"/>
      <c r="F44" s="100"/>
      <c r="G44" s="100"/>
      <c r="H44" s="100"/>
      <c r="I44" s="104">
        <f>G40*A26</f>
        <v>1.4</v>
      </c>
      <c r="J44" s="100"/>
      <c r="K44" s="100"/>
      <c r="L44" s="104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75" customHeight="1">
      <c r="A45" s="8"/>
      <c r="B45" s="184"/>
      <c r="C45" s="100"/>
      <c r="D45" s="100"/>
      <c r="E45" s="100"/>
      <c r="F45" s="100"/>
      <c r="G45" s="100"/>
      <c r="H45" s="100"/>
      <c r="I45" s="107"/>
      <c r="J45" s="100"/>
      <c r="K45" s="100"/>
      <c r="L45" s="107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75" customHeight="1">
      <c r="A46" s="8"/>
      <c r="B46" s="34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75" customHeight="1">
      <c r="A47" s="66" t="s">
        <v>724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75" customHeight="1">
      <c r="A49" s="177">
        <v>1.0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75" customHeight="1">
      <c r="A51" s="169" t="s">
        <v>505</v>
      </c>
      <c r="B51" s="89">
        <v>0.01</v>
      </c>
      <c r="C51" s="89">
        <v>1.0</v>
      </c>
      <c r="D51" s="18">
        <f t="shared" ref="D51:D64" si="13">C51*B51</f>
        <v>0.01</v>
      </c>
      <c r="E51" s="18">
        <f>B51*A49</f>
        <v>0.01</v>
      </c>
      <c r="F51" s="18">
        <f t="shared" ref="F51:F64" si="14">E51*C51</f>
        <v>0.01</v>
      </c>
      <c r="G51" s="140">
        <v>0.0</v>
      </c>
      <c r="H51" s="18">
        <v>1.0</v>
      </c>
      <c r="I51" s="89">
        <f t="shared" ref="I51:I64" si="15">H51*E51</f>
        <v>0.01</v>
      </c>
      <c r="J51" s="116"/>
      <c r="K51" s="3">
        <f t="shared" ref="K51:K64" si="16">J51*I51</f>
        <v>0</v>
      </c>
      <c r="L51" s="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75" customHeight="1">
      <c r="A52" s="169" t="s">
        <v>132</v>
      </c>
      <c r="B52" s="89">
        <v>0.445</v>
      </c>
      <c r="C52" s="89">
        <v>1.0</v>
      </c>
      <c r="D52" s="18">
        <f t="shared" si="13"/>
        <v>0.445</v>
      </c>
      <c r="E52" s="18">
        <f>B52*A49</f>
        <v>0.445</v>
      </c>
      <c r="F52" s="18">
        <f t="shared" si="14"/>
        <v>0.445</v>
      </c>
      <c r="G52" s="87"/>
      <c r="H52" s="18">
        <v>1.0</v>
      </c>
      <c r="I52" s="89">
        <f t="shared" si="15"/>
        <v>0.445</v>
      </c>
      <c r="J52" s="116"/>
      <c r="K52" s="3">
        <f t="shared" si="16"/>
        <v>0</v>
      </c>
      <c r="L52" s="3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75" customHeight="1">
      <c r="A53" s="169" t="s">
        <v>423</v>
      </c>
      <c r="B53" s="18">
        <v>0.1</v>
      </c>
      <c r="C53" s="18">
        <v>1.0</v>
      </c>
      <c r="D53" s="18">
        <f t="shared" si="13"/>
        <v>0.1</v>
      </c>
      <c r="E53" s="18">
        <f>B53*A49</f>
        <v>0.1</v>
      </c>
      <c r="F53" s="18">
        <f t="shared" si="14"/>
        <v>0.1</v>
      </c>
      <c r="G53" s="148" t="s">
        <v>527</v>
      </c>
      <c r="H53" s="18">
        <v>1.0</v>
      </c>
      <c r="I53" s="89">
        <f t="shared" si="15"/>
        <v>0.1</v>
      </c>
      <c r="J53" s="116"/>
      <c r="K53" s="3">
        <f t="shared" si="16"/>
        <v>0</v>
      </c>
      <c r="L53" s="3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75" customHeight="1">
      <c r="A54" s="229" t="s">
        <v>466</v>
      </c>
      <c r="B54" s="18">
        <v>0.545</v>
      </c>
      <c r="C54" s="18">
        <v>1.0</v>
      </c>
      <c r="D54" s="18">
        <f t="shared" si="13"/>
        <v>0.545</v>
      </c>
      <c r="E54" s="18">
        <f>B54*A49</f>
        <v>0.545</v>
      </c>
      <c r="F54" s="18">
        <f t="shared" si="14"/>
        <v>0.545</v>
      </c>
      <c r="G54" s="142"/>
      <c r="H54" s="18">
        <v>1.0</v>
      </c>
      <c r="I54" s="89">
        <f t="shared" si="15"/>
        <v>0.545</v>
      </c>
      <c r="J54" s="116"/>
      <c r="K54" s="3">
        <f t="shared" si="16"/>
        <v>0</v>
      </c>
      <c r="L54" s="3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75" customHeight="1">
      <c r="A55" s="2"/>
      <c r="B55" s="18"/>
      <c r="C55" s="18"/>
      <c r="D55" s="18">
        <f t="shared" si="13"/>
        <v>0</v>
      </c>
      <c r="E55" s="18">
        <f>B55*A49</f>
        <v>0</v>
      </c>
      <c r="F55" s="18">
        <f t="shared" si="14"/>
        <v>0</v>
      </c>
      <c r="G55" s="142"/>
      <c r="H55" s="18"/>
      <c r="I55" s="89">
        <f t="shared" si="15"/>
        <v>0</v>
      </c>
      <c r="J55" s="116"/>
      <c r="K55" s="3">
        <f t="shared" si="16"/>
        <v>0</v>
      </c>
      <c r="L55" s="3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75" customHeight="1">
      <c r="A56" s="2"/>
      <c r="B56" s="18"/>
      <c r="C56" s="18"/>
      <c r="D56" s="18">
        <f t="shared" si="13"/>
        <v>0</v>
      </c>
      <c r="E56" s="18">
        <f>B56*A49</f>
        <v>0</v>
      </c>
      <c r="F56" s="18">
        <f t="shared" si="14"/>
        <v>0</v>
      </c>
      <c r="G56" s="87"/>
      <c r="H56" s="18"/>
      <c r="I56" s="89">
        <f t="shared" si="15"/>
        <v>0</v>
      </c>
      <c r="J56" s="116"/>
      <c r="K56" s="3">
        <f t="shared" si="16"/>
        <v>0</v>
      </c>
      <c r="L56" s="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75" customHeight="1">
      <c r="A57" s="2"/>
      <c r="B57" s="18"/>
      <c r="C57" s="18"/>
      <c r="D57" s="18">
        <f t="shared" si="13"/>
        <v>0</v>
      </c>
      <c r="E57" s="18">
        <f>B57*A49</f>
        <v>0</v>
      </c>
      <c r="F57" s="18">
        <f t="shared" si="14"/>
        <v>0</v>
      </c>
      <c r="G57" s="59"/>
      <c r="H57" s="18"/>
      <c r="I57" s="89">
        <f t="shared" si="15"/>
        <v>0</v>
      </c>
      <c r="J57" s="116"/>
      <c r="K57" s="3">
        <f t="shared" si="16"/>
        <v>0</v>
      </c>
      <c r="L57" s="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75" customHeight="1">
      <c r="A58" s="2"/>
      <c r="B58" s="89"/>
      <c r="C58" s="89"/>
      <c r="D58" s="18">
        <f t="shared" si="13"/>
        <v>0</v>
      </c>
      <c r="E58" s="18">
        <f>B58*A49</f>
        <v>0</v>
      </c>
      <c r="F58" s="18">
        <f t="shared" si="14"/>
        <v>0</v>
      </c>
      <c r="G58" s="148" t="s">
        <v>528</v>
      </c>
      <c r="H58" s="18"/>
      <c r="I58" s="89">
        <f t="shared" si="15"/>
        <v>0</v>
      </c>
      <c r="J58" s="116"/>
      <c r="K58" s="3">
        <f t="shared" si="16"/>
        <v>0</v>
      </c>
      <c r="L58" s="3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75" customHeight="1">
      <c r="A59" s="2"/>
      <c r="B59" s="89"/>
      <c r="C59" s="89"/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75" customHeight="1">
      <c r="A60" s="1"/>
      <c r="B60" s="89"/>
      <c r="C60" s="89"/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1.1</v>
      </c>
      <c r="H63" s="18"/>
      <c r="I63" s="89">
        <f t="shared" si="15"/>
        <v>0</v>
      </c>
      <c r="J63" s="3"/>
      <c r="K63" s="3">
        <f t="shared" si="16"/>
        <v>0</v>
      </c>
      <c r="L63" s="3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75" customHeight="1">
      <c r="A65" s="4" t="s">
        <v>495</v>
      </c>
      <c r="B65" s="97">
        <f>SUM(B51:B64)</f>
        <v>1.1</v>
      </c>
      <c r="C65" s="96"/>
      <c r="D65" s="97">
        <f t="shared" ref="D65:F65" si="17">SUM(D51:D64)</f>
        <v>1.1</v>
      </c>
      <c r="E65" s="97">
        <f t="shared" si="17"/>
        <v>1.1</v>
      </c>
      <c r="F65" s="97">
        <f t="shared" si="17"/>
        <v>1.1</v>
      </c>
      <c r="G65" s="87"/>
      <c r="H65" s="96"/>
      <c r="I65" s="97">
        <f t="shared" ref="I65:L65" si="18">SUM(I51:I64)</f>
        <v>1.1</v>
      </c>
      <c r="J65" s="98">
        <f t="shared" si="18"/>
        <v>0</v>
      </c>
      <c r="K65" s="98">
        <f t="shared" si="18"/>
        <v>0</v>
      </c>
      <c r="L65" s="98">
        <f t="shared" si="18"/>
        <v>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75" customHeight="1">
      <c r="A66" s="8"/>
      <c r="B66" s="184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75" customHeight="1">
      <c r="A67" s="8"/>
      <c r="B67" s="184"/>
      <c r="C67" s="100"/>
      <c r="D67" s="100"/>
      <c r="E67" s="100"/>
      <c r="F67" s="100"/>
      <c r="G67" s="100"/>
      <c r="H67" s="100"/>
      <c r="I67" s="104">
        <f>G63*A49</f>
        <v>1.1</v>
      </c>
      <c r="J67" s="100"/>
      <c r="K67" s="100"/>
      <c r="L67" s="104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75" customHeight="1">
      <c r="A68" s="8"/>
      <c r="B68" s="34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75" customHeight="1">
      <c r="A69" s="8"/>
      <c r="B69" s="34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75" customHeight="1">
      <c r="A70" s="66" t="s">
        <v>725</v>
      </c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75" customHeight="1">
      <c r="A72" s="177">
        <v>1.0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75" customHeight="1">
      <c r="A74" s="169" t="s">
        <v>450</v>
      </c>
      <c r="B74" s="89">
        <v>0.55</v>
      </c>
      <c r="C74" s="89">
        <v>1.0</v>
      </c>
      <c r="D74" s="18">
        <f t="shared" ref="D74:D87" si="19">C74*B74</f>
        <v>0.55</v>
      </c>
      <c r="E74" s="18">
        <f>B74*A72</f>
        <v>0.55</v>
      </c>
      <c r="F74" s="18">
        <f t="shared" ref="F74:F87" si="20">E74*C74</f>
        <v>0.55</v>
      </c>
      <c r="G74" s="140">
        <v>0.0</v>
      </c>
      <c r="H74" s="18">
        <v>1.0</v>
      </c>
      <c r="I74" s="89">
        <f t="shared" ref="I74:I87" si="21">H74*E74</f>
        <v>0.55</v>
      </c>
      <c r="J74" s="116"/>
      <c r="K74" s="3">
        <f t="shared" ref="K74:K87" si="22">J74*I74</f>
        <v>0</v>
      </c>
      <c r="L74" s="3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75" customHeight="1">
      <c r="A75" s="169" t="s">
        <v>132</v>
      </c>
      <c r="B75" s="89">
        <v>0.75</v>
      </c>
      <c r="C75" s="89">
        <v>1.0</v>
      </c>
      <c r="D75" s="18">
        <f t="shared" si="19"/>
        <v>0.75</v>
      </c>
      <c r="E75" s="18">
        <f>B75*A72</f>
        <v>0.75</v>
      </c>
      <c r="F75" s="18">
        <f t="shared" si="20"/>
        <v>0.75</v>
      </c>
      <c r="G75" s="87"/>
      <c r="H75" s="18">
        <v>1.0</v>
      </c>
      <c r="I75" s="89">
        <f t="shared" si="21"/>
        <v>0.75</v>
      </c>
      <c r="J75" s="116"/>
      <c r="K75" s="3">
        <f t="shared" si="22"/>
        <v>0</v>
      </c>
      <c r="L75" s="3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75" customHeight="1">
      <c r="A76" s="169" t="s">
        <v>447</v>
      </c>
      <c r="B76" s="18">
        <v>0.09</v>
      </c>
      <c r="C76" s="18">
        <v>1.0</v>
      </c>
      <c r="D76" s="18">
        <f t="shared" si="19"/>
        <v>0.09</v>
      </c>
      <c r="E76" s="18">
        <f>B76*A72</f>
        <v>0.09</v>
      </c>
      <c r="F76" s="18">
        <f t="shared" si="20"/>
        <v>0.09</v>
      </c>
      <c r="G76" s="148" t="s">
        <v>527</v>
      </c>
      <c r="H76" s="18">
        <v>1.0</v>
      </c>
      <c r="I76" s="89">
        <f t="shared" si="21"/>
        <v>0.09</v>
      </c>
      <c r="J76" s="116"/>
      <c r="K76" s="3">
        <f t="shared" si="22"/>
        <v>0</v>
      </c>
      <c r="L76" s="3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75" customHeight="1">
      <c r="A77" s="169" t="s">
        <v>505</v>
      </c>
      <c r="B77" s="18">
        <v>0.01</v>
      </c>
      <c r="C77" s="18">
        <v>1.0</v>
      </c>
      <c r="D77" s="18">
        <f t="shared" si="19"/>
        <v>0.01</v>
      </c>
      <c r="E77" s="18">
        <f>B77*A72</f>
        <v>0.01</v>
      </c>
      <c r="F77" s="18">
        <f t="shared" si="20"/>
        <v>0.01</v>
      </c>
      <c r="G77" s="142"/>
      <c r="H77" s="18">
        <v>1.0</v>
      </c>
      <c r="I77" s="89">
        <f t="shared" si="21"/>
        <v>0.01</v>
      </c>
      <c r="J77" s="116"/>
      <c r="K77" s="3">
        <f t="shared" si="22"/>
        <v>0</v>
      </c>
      <c r="L77" s="3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75" customHeight="1">
      <c r="A78" s="169" t="s">
        <v>508</v>
      </c>
      <c r="B78" s="18">
        <v>0.05</v>
      </c>
      <c r="C78" s="18">
        <v>1.0</v>
      </c>
      <c r="D78" s="18">
        <f t="shared" si="19"/>
        <v>0.05</v>
      </c>
      <c r="E78" s="18">
        <f>B78*A72</f>
        <v>0.05</v>
      </c>
      <c r="F78" s="18">
        <f t="shared" si="20"/>
        <v>0.05</v>
      </c>
      <c r="G78" s="142"/>
      <c r="H78" s="18">
        <v>1.0</v>
      </c>
      <c r="I78" s="89">
        <f t="shared" si="21"/>
        <v>0.05</v>
      </c>
      <c r="J78" s="116"/>
      <c r="K78" s="3">
        <f t="shared" si="22"/>
        <v>0</v>
      </c>
      <c r="L78" s="3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75" customHeight="1">
      <c r="A79" s="169" t="s">
        <v>423</v>
      </c>
      <c r="B79" s="18">
        <v>0.05</v>
      </c>
      <c r="C79" s="18">
        <v>1.0</v>
      </c>
      <c r="D79" s="18">
        <f t="shared" si="19"/>
        <v>0.05</v>
      </c>
      <c r="E79" s="18">
        <f>B79*A72</f>
        <v>0.05</v>
      </c>
      <c r="F79" s="18">
        <f t="shared" si="20"/>
        <v>0.05</v>
      </c>
      <c r="G79" s="87"/>
      <c r="H79" s="18">
        <v>1.0</v>
      </c>
      <c r="I79" s="89">
        <f t="shared" si="21"/>
        <v>0.05</v>
      </c>
      <c r="J79" s="116"/>
      <c r="K79" s="3">
        <f t="shared" si="22"/>
        <v>0</v>
      </c>
      <c r="L79" s="3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75" customHeight="1">
      <c r="A80" s="229" t="s">
        <v>466</v>
      </c>
      <c r="B80" s="18">
        <v>0.3</v>
      </c>
      <c r="C80" s="18">
        <v>1.0</v>
      </c>
      <c r="D80" s="18">
        <f t="shared" si="19"/>
        <v>0.3</v>
      </c>
      <c r="E80" s="18">
        <f>B80*A72</f>
        <v>0.3</v>
      </c>
      <c r="F80" s="18">
        <f t="shared" si="20"/>
        <v>0.3</v>
      </c>
      <c r="G80" s="59"/>
      <c r="H80" s="18">
        <v>1.0</v>
      </c>
      <c r="I80" s="89">
        <f t="shared" si="21"/>
        <v>0.3</v>
      </c>
      <c r="J80" s="116"/>
      <c r="K80" s="3">
        <f t="shared" si="22"/>
        <v>0</v>
      </c>
      <c r="L80" s="3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75" customHeight="1">
      <c r="A81" s="2"/>
      <c r="B81" s="89"/>
      <c r="C81" s="89"/>
      <c r="D81" s="18">
        <f t="shared" si="19"/>
        <v>0</v>
      </c>
      <c r="E81" s="18">
        <f>B81*A72</f>
        <v>0</v>
      </c>
      <c r="F81" s="18">
        <f t="shared" si="20"/>
        <v>0</v>
      </c>
      <c r="G81" s="148" t="s">
        <v>528</v>
      </c>
      <c r="H81" s="18"/>
      <c r="I81" s="89">
        <f t="shared" si="21"/>
        <v>0</v>
      </c>
      <c r="J81" s="116"/>
      <c r="K81" s="3">
        <f t="shared" si="22"/>
        <v>0</v>
      </c>
      <c r="L81" s="3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75" customHeight="1">
      <c r="A82" s="2"/>
      <c r="B82" s="89"/>
      <c r="C82" s="89"/>
      <c r="D82" s="18">
        <f t="shared" si="19"/>
        <v>0</v>
      </c>
      <c r="E82" s="18">
        <f>B82*A72</f>
        <v>0</v>
      </c>
      <c r="F82" s="18">
        <f t="shared" si="20"/>
        <v>0</v>
      </c>
      <c r="G82" s="142"/>
      <c r="H82" s="18"/>
      <c r="I82" s="89">
        <f t="shared" si="21"/>
        <v>0</v>
      </c>
      <c r="J82" s="116"/>
      <c r="K82" s="3">
        <f t="shared" si="22"/>
        <v>0</v>
      </c>
      <c r="L82" s="3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75" customHeight="1">
      <c r="A83" s="1"/>
      <c r="B83" s="89"/>
      <c r="C83" s="89"/>
      <c r="D83" s="18">
        <f t="shared" si="19"/>
        <v>0</v>
      </c>
      <c r="E83" s="18">
        <f>B83*A72</f>
        <v>0</v>
      </c>
      <c r="F83" s="18">
        <f t="shared" si="20"/>
        <v>0</v>
      </c>
      <c r="G83" s="142"/>
      <c r="H83" s="18"/>
      <c r="I83" s="89">
        <f t="shared" si="21"/>
        <v>0</v>
      </c>
      <c r="J83" s="116"/>
      <c r="K83" s="3">
        <f t="shared" si="22"/>
        <v>0</v>
      </c>
      <c r="L83" s="3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1.8</v>
      </c>
      <c r="H86" s="18"/>
      <c r="I86" s="89">
        <f t="shared" si="21"/>
        <v>0</v>
      </c>
      <c r="J86" s="3"/>
      <c r="K86" s="3">
        <f t="shared" si="22"/>
        <v>0</v>
      </c>
      <c r="L86" s="3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75" customHeight="1">
      <c r="A88" s="4" t="s">
        <v>495</v>
      </c>
      <c r="B88" s="97">
        <f>SUM(B74:B87)</f>
        <v>1.8</v>
      </c>
      <c r="C88" s="96"/>
      <c r="D88" s="97">
        <f t="shared" ref="D88:F88" si="23">SUM(D74:D87)</f>
        <v>1.8</v>
      </c>
      <c r="E88" s="97">
        <f t="shared" si="23"/>
        <v>1.8</v>
      </c>
      <c r="F88" s="97">
        <f t="shared" si="23"/>
        <v>1.8</v>
      </c>
      <c r="G88" s="87"/>
      <c r="H88" s="96"/>
      <c r="I88" s="97">
        <f t="shared" ref="I88:L88" si="24">SUM(I74:I87)</f>
        <v>1.8</v>
      </c>
      <c r="J88" s="98">
        <f t="shared" si="24"/>
        <v>0</v>
      </c>
      <c r="K88" s="98">
        <f t="shared" si="24"/>
        <v>0</v>
      </c>
      <c r="L88" s="98">
        <f t="shared" si="24"/>
        <v>0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75" customHeight="1">
      <c r="A89" s="8"/>
      <c r="B89" s="184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75" customHeight="1">
      <c r="A90" s="8"/>
      <c r="B90" s="184"/>
      <c r="C90" s="100"/>
      <c r="D90" s="100"/>
      <c r="E90" s="100"/>
      <c r="F90" s="100"/>
      <c r="G90" s="100"/>
      <c r="H90" s="100"/>
      <c r="I90" s="104">
        <f>G86*A72</f>
        <v>1.8</v>
      </c>
      <c r="J90" s="100"/>
      <c r="K90" s="100"/>
      <c r="L90" s="104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75" customHeight="1">
      <c r="A91" s="8"/>
      <c r="B91" s="34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75" customHeight="1">
      <c r="A92" s="8"/>
      <c r="B92" s="34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75" customHeight="1">
      <c r="A93" s="66" t="s">
        <v>726</v>
      </c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75" customHeight="1">
      <c r="A95" s="177">
        <v>1.0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75" customHeight="1">
      <c r="A97" s="169" t="s">
        <v>288</v>
      </c>
      <c r="B97" s="162">
        <v>0.5</v>
      </c>
      <c r="C97" s="89">
        <v>1.0</v>
      </c>
      <c r="D97" s="18">
        <f t="shared" ref="D97:D110" si="25">C97*B97</f>
        <v>0.5</v>
      </c>
      <c r="E97" s="18">
        <f>B97*A95</f>
        <v>0.5</v>
      </c>
      <c r="F97" s="18">
        <f t="shared" ref="F97:F110" si="26">E97*C97</f>
        <v>0.5</v>
      </c>
      <c r="G97" s="140">
        <v>0.0</v>
      </c>
      <c r="H97" s="18">
        <v>1.0</v>
      </c>
      <c r="I97" s="89">
        <f t="shared" ref="I97:I110" si="27">H97*E97</f>
        <v>0.5</v>
      </c>
      <c r="J97" s="116"/>
      <c r="K97" s="3">
        <f t="shared" ref="K97:K110" si="28">J97*I97</f>
        <v>0</v>
      </c>
      <c r="L97" s="3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75" customHeight="1">
      <c r="A98" s="169" t="s">
        <v>447</v>
      </c>
      <c r="B98" s="162">
        <v>0.1</v>
      </c>
      <c r="C98" s="89">
        <v>1.0</v>
      </c>
      <c r="D98" s="18">
        <f t="shared" si="25"/>
        <v>0.1</v>
      </c>
      <c r="E98" s="18">
        <f>B98*A95</f>
        <v>0.1</v>
      </c>
      <c r="F98" s="18">
        <f t="shared" si="26"/>
        <v>0.1</v>
      </c>
      <c r="G98" s="87"/>
      <c r="H98" s="18">
        <v>1.0</v>
      </c>
      <c r="I98" s="89">
        <f t="shared" si="27"/>
        <v>0.1</v>
      </c>
      <c r="J98" s="116"/>
      <c r="K98" s="3">
        <f t="shared" si="28"/>
        <v>0</v>
      </c>
      <c r="L98" s="3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75" customHeight="1">
      <c r="A99" s="169" t="s">
        <v>505</v>
      </c>
      <c r="B99" s="162">
        <v>0.01</v>
      </c>
      <c r="C99" s="18">
        <v>1.0</v>
      </c>
      <c r="D99" s="18">
        <f t="shared" si="25"/>
        <v>0.01</v>
      </c>
      <c r="E99" s="18">
        <f>B99*A95</f>
        <v>0.01</v>
      </c>
      <c r="F99" s="18">
        <f t="shared" si="26"/>
        <v>0.01</v>
      </c>
      <c r="G99" s="148" t="s">
        <v>527</v>
      </c>
      <c r="H99" s="18">
        <v>1.0</v>
      </c>
      <c r="I99" s="89">
        <f t="shared" si="27"/>
        <v>0.01</v>
      </c>
      <c r="J99" s="116"/>
      <c r="K99" s="3">
        <f t="shared" si="28"/>
        <v>0</v>
      </c>
      <c r="L99" s="3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75" customHeight="1">
      <c r="A100" s="169" t="s">
        <v>727</v>
      </c>
      <c r="B100" s="162">
        <v>0.09</v>
      </c>
      <c r="C100" s="18">
        <v>1.0</v>
      </c>
      <c r="D100" s="18">
        <f t="shared" si="25"/>
        <v>0.09</v>
      </c>
      <c r="E100" s="18">
        <f>B100*A95</f>
        <v>0.09</v>
      </c>
      <c r="F100" s="18">
        <f t="shared" si="26"/>
        <v>0.09</v>
      </c>
      <c r="G100" s="142"/>
      <c r="H100" s="18">
        <v>1.0</v>
      </c>
      <c r="I100" s="89">
        <f t="shared" si="27"/>
        <v>0.09</v>
      </c>
      <c r="J100" s="116"/>
      <c r="K100" s="3">
        <f t="shared" si="28"/>
        <v>0</v>
      </c>
      <c r="L100" s="3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75" customHeight="1">
      <c r="A101" s="169" t="s">
        <v>423</v>
      </c>
      <c r="B101" s="162">
        <v>0.05</v>
      </c>
      <c r="C101" s="18">
        <v>1.0</v>
      </c>
      <c r="D101" s="18">
        <f t="shared" si="25"/>
        <v>0.05</v>
      </c>
      <c r="E101" s="18">
        <f>B101*A95</f>
        <v>0.05</v>
      </c>
      <c r="F101" s="18">
        <f t="shared" si="26"/>
        <v>0.05</v>
      </c>
      <c r="G101" s="142"/>
      <c r="H101" s="18">
        <v>1.0</v>
      </c>
      <c r="I101" s="89">
        <f t="shared" si="27"/>
        <v>0.05</v>
      </c>
      <c r="J101" s="116"/>
      <c r="K101" s="3">
        <f t="shared" si="28"/>
        <v>0</v>
      </c>
      <c r="L101" s="3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75" customHeight="1">
      <c r="A102" s="229" t="s">
        <v>466</v>
      </c>
      <c r="B102" s="162">
        <v>0.3</v>
      </c>
      <c r="C102" s="18">
        <v>1.0</v>
      </c>
      <c r="D102" s="18">
        <f t="shared" si="25"/>
        <v>0.3</v>
      </c>
      <c r="E102" s="18">
        <f>B102*A95</f>
        <v>0.3</v>
      </c>
      <c r="F102" s="18">
        <f t="shared" si="26"/>
        <v>0.3</v>
      </c>
      <c r="G102" s="87"/>
      <c r="H102" s="18">
        <v>1.0</v>
      </c>
      <c r="I102" s="89">
        <f t="shared" si="27"/>
        <v>0.3</v>
      </c>
      <c r="J102" s="116"/>
      <c r="K102" s="3">
        <f t="shared" si="28"/>
        <v>0</v>
      </c>
      <c r="L102" s="3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75" customHeight="1">
      <c r="A103" s="2"/>
      <c r="B103" s="18"/>
      <c r="C103" s="18"/>
      <c r="D103" s="18">
        <f t="shared" si="25"/>
        <v>0</v>
      </c>
      <c r="E103" s="18">
        <f>B103*A95</f>
        <v>0</v>
      </c>
      <c r="F103" s="18">
        <f t="shared" si="26"/>
        <v>0</v>
      </c>
      <c r="G103" s="59"/>
      <c r="H103" s="18"/>
      <c r="I103" s="89">
        <f t="shared" si="27"/>
        <v>0</v>
      </c>
      <c r="J103" s="116"/>
      <c r="K103" s="3">
        <f t="shared" si="28"/>
        <v>0</v>
      </c>
      <c r="L103" s="3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75" customHeight="1">
      <c r="A104" s="2"/>
      <c r="B104" s="89"/>
      <c r="C104" s="89"/>
      <c r="D104" s="18">
        <f t="shared" si="25"/>
        <v>0</v>
      </c>
      <c r="E104" s="18">
        <f>B104*A95</f>
        <v>0</v>
      </c>
      <c r="F104" s="18">
        <f t="shared" si="26"/>
        <v>0</v>
      </c>
      <c r="G104" s="148" t="s">
        <v>528</v>
      </c>
      <c r="H104" s="18"/>
      <c r="I104" s="89">
        <f t="shared" si="27"/>
        <v>0</v>
      </c>
      <c r="J104" s="116"/>
      <c r="K104" s="3">
        <f t="shared" si="28"/>
        <v>0</v>
      </c>
      <c r="L104" s="3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75" customHeight="1">
      <c r="A105" s="2"/>
      <c r="B105" s="89"/>
      <c r="C105" s="89"/>
      <c r="D105" s="18">
        <f t="shared" si="25"/>
        <v>0</v>
      </c>
      <c r="E105" s="18">
        <f>B105*A95</f>
        <v>0</v>
      </c>
      <c r="F105" s="18">
        <f t="shared" si="26"/>
        <v>0</v>
      </c>
      <c r="G105" s="142"/>
      <c r="H105" s="18"/>
      <c r="I105" s="89">
        <f t="shared" si="27"/>
        <v>0</v>
      </c>
      <c r="J105" s="116"/>
      <c r="K105" s="3">
        <f t="shared" si="28"/>
        <v>0</v>
      </c>
      <c r="L105" s="3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75" customHeight="1">
      <c r="A106" s="1"/>
      <c r="B106" s="89"/>
      <c r="C106" s="89"/>
      <c r="D106" s="18">
        <f t="shared" si="25"/>
        <v>0</v>
      </c>
      <c r="E106" s="18">
        <f>B106*A95</f>
        <v>0</v>
      </c>
      <c r="F106" s="18">
        <f t="shared" si="26"/>
        <v>0</v>
      </c>
      <c r="G106" s="142"/>
      <c r="H106" s="18"/>
      <c r="I106" s="89">
        <f t="shared" si="27"/>
        <v>0</v>
      </c>
      <c r="J106" s="116"/>
      <c r="K106" s="3">
        <f t="shared" si="28"/>
        <v>0</v>
      </c>
      <c r="L106" s="3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75" customHeight="1">
      <c r="A107" s="1"/>
      <c r="B107" s="89"/>
      <c r="C107" s="89"/>
      <c r="D107" s="18">
        <f t="shared" si="25"/>
        <v>0</v>
      </c>
      <c r="E107" s="18">
        <f>B107*A95</f>
        <v>0</v>
      </c>
      <c r="F107" s="18">
        <f t="shared" si="26"/>
        <v>0</v>
      </c>
      <c r="G107" s="142"/>
      <c r="H107" s="18"/>
      <c r="I107" s="89">
        <f t="shared" si="27"/>
        <v>0</v>
      </c>
      <c r="J107" s="116"/>
      <c r="K107" s="3">
        <f t="shared" si="28"/>
        <v>0</v>
      </c>
      <c r="L107" s="3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75" customHeight="1">
      <c r="A108" s="31"/>
      <c r="B108" s="89"/>
      <c r="C108" s="89"/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/>
      <c r="I108" s="89">
        <f t="shared" si="27"/>
        <v>0</v>
      </c>
      <c r="J108" s="118"/>
      <c r="K108" s="3">
        <f t="shared" si="28"/>
        <v>0</v>
      </c>
      <c r="L108" s="3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1.05</v>
      </c>
      <c r="H109" s="18"/>
      <c r="I109" s="89">
        <f t="shared" si="27"/>
        <v>0</v>
      </c>
      <c r="J109" s="3"/>
      <c r="K109" s="3">
        <f t="shared" si="28"/>
        <v>0</v>
      </c>
      <c r="L109" s="3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75" customHeight="1">
      <c r="A111" s="4" t="s">
        <v>495</v>
      </c>
      <c r="B111" s="97">
        <f>SUM(B97:B110)</f>
        <v>1.05</v>
      </c>
      <c r="C111" s="96"/>
      <c r="D111" s="97">
        <f t="shared" ref="D111:F111" si="29">SUM(D97:D110)</f>
        <v>1.05</v>
      </c>
      <c r="E111" s="97">
        <f t="shared" si="29"/>
        <v>1.05</v>
      </c>
      <c r="F111" s="97">
        <f t="shared" si="29"/>
        <v>1.05</v>
      </c>
      <c r="G111" s="87"/>
      <c r="H111" s="96"/>
      <c r="I111" s="97">
        <f t="shared" ref="I111:L111" si="30">SUM(I97:I110)</f>
        <v>1.05</v>
      </c>
      <c r="J111" s="98">
        <f t="shared" si="30"/>
        <v>0</v>
      </c>
      <c r="K111" s="98">
        <f t="shared" si="30"/>
        <v>0</v>
      </c>
      <c r="L111" s="98">
        <f t="shared" si="30"/>
        <v>0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75" customHeight="1">
      <c r="A112" s="8"/>
      <c r="B112" s="184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75" customHeight="1">
      <c r="A113" s="8"/>
      <c r="B113" s="184"/>
      <c r="C113" s="100"/>
      <c r="D113" s="100"/>
      <c r="E113" s="100"/>
      <c r="F113" s="100"/>
      <c r="G113" s="100"/>
      <c r="H113" s="100"/>
      <c r="I113" s="104">
        <f>G109*A95</f>
        <v>1.05</v>
      </c>
      <c r="J113" s="100"/>
      <c r="K113" s="100"/>
      <c r="L113" s="104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75" customHeight="1">
      <c r="A114" s="8"/>
      <c r="B114" s="34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75" customHeight="1">
      <c r="A115" s="8"/>
      <c r="B115" s="34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75" customHeight="1">
      <c r="A116" s="66" t="s">
        <v>728</v>
      </c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75" customHeight="1">
      <c r="A118" s="177">
        <v>1.0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75" customHeight="1">
      <c r="A120" s="169" t="s">
        <v>450</v>
      </c>
      <c r="B120" s="162">
        <v>0.6</v>
      </c>
      <c r="C120" s="89">
        <v>1.0</v>
      </c>
      <c r="D120" s="18">
        <f t="shared" ref="D120:D133" si="31">C120*B120</f>
        <v>0.6</v>
      </c>
      <c r="E120" s="18">
        <f>B120*A118</f>
        <v>0.6</v>
      </c>
      <c r="F120" s="18">
        <f t="shared" ref="F120:F133" si="32">E120*C120</f>
        <v>0.6</v>
      </c>
      <c r="G120" s="140">
        <v>0.0</v>
      </c>
      <c r="H120" s="18">
        <v>1.0</v>
      </c>
      <c r="I120" s="89">
        <f t="shared" ref="I120:I133" si="33">H120*E120</f>
        <v>0.6</v>
      </c>
      <c r="J120" s="116"/>
      <c r="K120" s="3">
        <f t="shared" ref="K120:K133" si="34">J120*I120</f>
        <v>0</v>
      </c>
      <c r="L120" s="3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75" customHeight="1">
      <c r="A121" s="169" t="s">
        <v>447</v>
      </c>
      <c r="B121" s="162">
        <v>0.02</v>
      </c>
      <c r="C121" s="89">
        <v>1.0</v>
      </c>
      <c r="D121" s="18">
        <f t="shared" si="31"/>
        <v>0.02</v>
      </c>
      <c r="E121" s="18">
        <f>B121*A118</f>
        <v>0.02</v>
      </c>
      <c r="F121" s="18">
        <f t="shared" si="32"/>
        <v>0.02</v>
      </c>
      <c r="G121" s="87"/>
      <c r="H121" s="18">
        <v>1.0</v>
      </c>
      <c r="I121" s="89">
        <f t="shared" si="33"/>
        <v>0.02</v>
      </c>
      <c r="J121" s="116"/>
      <c r="K121" s="3">
        <f t="shared" si="34"/>
        <v>0</v>
      </c>
      <c r="L121" s="3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75" customHeight="1">
      <c r="A122" s="169" t="s">
        <v>505</v>
      </c>
      <c r="B122" s="162">
        <v>0.01</v>
      </c>
      <c r="C122" s="18">
        <v>1.0</v>
      </c>
      <c r="D122" s="18">
        <f t="shared" si="31"/>
        <v>0.01</v>
      </c>
      <c r="E122" s="18">
        <f>B122*A118</f>
        <v>0.01</v>
      </c>
      <c r="F122" s="18">
        <f t="shared" si="32"/>
        <v>0.01</v>
      </c>
      <c r="G122" s="148" t="s">
        <v>527</v>
      </c>
      <c r="H122" s="18">
        <v>1.0</v>
      </c>
      <c r="I122" s="89">
        <f t="shared" si="33"/>
        <v>0.01</v>
      </c>
      <c r="J122" s="116"/>
      <c r="K122" s="3">
        <f t="shared" si="34"/>
        <v>0</v>
      </c>
      <c r="L122" s="3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75" customHeight="1">
      <c r="A123" s="169" t="s">
        <v>508</v>
      </c>
      <c r="B123" s="162">
        <v>0.07</v>
      </c>
      <c r="C123" s="18">
        <v>1.0</v>
      </c>
      <c r="D123" s="18">
        <f t="shared" si="31"/>
        <v>0.07</v>
      </c>
      <c r="E123" s="18">
        <f>B123*A118</f>
        <v>0.07</v>
      </c>
      <c r="F123" s="18">
        <f t="shared" si="32"/>
        <v>0.07</v>
      </c>
      <c r="G123" s="142"/>
      <c r="H123" s="18">
        <v>1.0</v>
      </c>
      <c r="I123" s="89">
        <f t="shared" si="33"/>
        <v>0.07</v>
      </c>
      <c r="J123" s="116"/>
      <c r="K123" s="3">
        <f t="shared" si="34"/>
        <v>0</v>
      </c>
      <c r="L123" s="3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75" customHeight="1">
      <c r="A124" s="169" t="s">
        <v>423</v>
      </c>
      <c r="B124" s="162">
        <v>0.05</v>
      </c>
      <c r="C124" s="18">
        <v>1.0</v>
      </c>
      <c r="D124" s="18">
        <f t="shared" si="31"/>
        <v>0.05</v>
      </c>
      <c r="E124" s="18">
        <f>B124*A118</f>
        <v>0.05</v>
      </c>
      <c r="F124" s="18">
        <f t="shared" si="32"/>
        <v>0.05</v>
      </c>
      <c r="G124" s="142"/>
      <c r="H124" s="18">
        <v>1.0</v>
      </c>
      <c r="I124" s="89">
        <f t="shared" si="33"/>
        <v>0.05</v>
      </c>
      <c r="J124" s="116"/>
      <c r="K124" s="3">
        <f t="shared" si="34"/>
        <v>0</v>
      </c>
      <c r="L124" s="3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75" customHeight="1">
      <c r="A125" s="169" t="s">
        <v>433</v>
      </c>
      <c r="B125" s="162">
        <v>0.4</v>
      </c>
      <c r="C125" s="18">
        <v>1.0</v>
      </c>
      <c r="D125" s="18">
        <f t="shared" si="31"/>
        <v>0.4</v>
      </c>
      <c r="E125" s="18">
        <f>B125*A118</f>
        <v>0.4</v>
      </c>
      <c r="F125" s="18">
        <f t="shared" si="32"/>
        <v>0.4</v>
      </c>
      <c r="G125" s="87"/>
      <c r="H125" s="18">
        <v>1.0</v>
      </c>
      <c r="I125" s="89">
        <f t="shared" si="33"/>
        <v>0.4</v>
      </c>
      <c r="J125" s="116"/>
      <c r="K125" s="3">
        <f t="shared" si="34"/>
        <v>0</v>
      </c>
      <c r="L125" s="3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75" customHeight="1">
      <c r="A126" s="229" t="s">
        <v>466</v>
      </c>
      <c r="B126" s="162">
        <v>0.3</v>
      </c>
      <c r="C126" s="18">
        <v>1.0</v>
      </c>
      <c r="D126" s="18">
        <f t="shared" si="31"/>
        <v>0.3</v>
      </c>
      <c r="E126" s="18">
        <f>B126*A118</f>
        <v>0.3</v>
      </c>
      <c r="F126" s="18">
        <f t="shared" si="32"/>
        <v>0.3</v>
      </c>
      <c r="G126" s="59"/>
      <c r="H126" s="18">
        <v>1.0</v>
      </c>
      <c r="I126" s="89">
        <f t="shared" si="33"/>
        <v>0.3</v>
      </c>
      <c r="J126" s="116"/>
      <c r="K126" s="3">
        <f t="shared" si="34"/>
        <v>0</v>
      </c>
      <c r="L126" s="3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75" customHeight="1">
      <c r="A127" s="2"/>
      <c r="B127" s="89"/>
      <c r="C127" s="89"/>
      <c r="D127" s="18">
        <f t="shared" si="31"/>
        <v>0</v>
      </c>
      <c r="E127" s="18">
        <f>B127*A118</f>
        <v>0</v>
      </c>
      <c r="F127" s="18">
        <f t="shared" si="32"/>
        <v>0</v>
      </c>
      <c r="G127" s="148" t="s">
        <v>528</v>
      </c>
      <c r="H127" s="18"/>
      <c r="I127" s="89">
        <f t="shared" si="33"/>
        <v>0</v>
      </c>
      <c r="J127" s="116"/>
      <c r="K127" s="3">
        <f t="shared" si="34"/>
        <v>0</v>
      </c>
      <c r="L127" s="3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75" customHeight="1">
      <c r="A128" s="2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1.45</v>
      </c>
      <c r="H132" s="18"/>
      <c r="I132" s="89">
        <f t="shared" si="33"/>
        <v>0</v>
      </c>
      <c r="J132" s="3"/>
      <c r="K132" s="3">
        <f t="shared" si="34"/>
        <v>0</v>
      </c>
      <c r="L132" s="3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75" customHeight="1">
      <c r="A134" s="4" t="s">
        <v>495</v>
      </c>
      <c r="B134" s="97">
        <f>SUM(B120:B133)</f>
        <v>1.45</v>
      </c>
      <c r="C134" s="96"/>
      <c r="D134" s="97">
        <f t="shared" ref="D134:F134" si="35">SUM(D120:D133)</f>
        <v>1.45</v>
      </c>
      <c r="E134" s="97">
        <f t="shared" si="35"/>
        <v>1.45</v>
      </c>
      <c r="F134" s="97">
        <f t="shared" si="35"/>
        <v>1.45</v>
      </c>
      <c r="G134" s="87"/>
      <c r="H134" s="96"/>
      <c r="I134" s="97">
        <f t="shared" ref="I134:L134" si="36">SUM(I120:I133)</f>
        <v>1.45</v>
      </c>
      <c r="J134" s="98">
        <f t="shared" si="36"/>
        <v>0</v>
      </c>
      <c r="K134" s="98">
        <f t="shared" si="36"/>
        <v>0</v>
      </c>
      <c r="L134" s="98">
        <f t="shared" si="36"/>
        <v>0</v>
      </c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75" customHeight="1">
      <c r="A135" s="8"/>
      <c r="B135" s="184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75" customHeight="1">
      <c r="A136" s="8"/>
      <c r="B136" s="184"/>
      <c r="C136" s="100"/>
      <c r="D136" s="100"/>
      <c r="E136" s="100"/>
      <c r="F136" s="100"/>
      <c r="G136" s="100"/>
      <c r="H136" s="100"/>
      <c r="I136" s="104">
        <f>G132*A118</f>
        <v>1.45</v>
      </c>
      <c r="J136" s="100"/>
      <c r="K136" s="100"/>
      <c r="L136" s="104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75" customHeight="1">
      <c r="A137" s="8"/>
      <c r="B137" s="34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75" customHeight="1">
      <c r="A138" s="8"/>
      <c r="B138" s="34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75" customHeight="1">
      <c r="A139" s="66" t="s">
        <v>467</v>
      </c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75" customHeight="1">
      <c r="A141" s="177">
        <v>1.0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75" customHeight="1">
      <c r="A143" s="169" t="s">
        <v>450</v>
      </c>
      <c r="B143" s="162">
        <v>0.6</v>
      </c>
      <c r="C143" s="89">
        <v>1.0</v>
      </c>
      <c r="D143" s="18">
        <f t="shared" ref="D143:D156" si="37">C143*B143</f>
        <v>0.6</v>
      </c>
      <c r="E143" s="18">
        <f>B143*A141</f>
        <v>0.6</v>
      </c>
      <c r="F143" s="18">
        <f t="shared" ref="F143:F156" si="38">E143*C143</f>
        <v>0.6</v>
      </c>
      <c r="G143" s="140">
        <v>0.0</v>
      </c>
      <c r="H143" s="18">
        <v>1.0</v>
      </c>
      <c r="I143" s="89">
        <f t="shared" ref="I143:I156" si="39">H143*E143</f>
        <v>0.6</v>
      </c>
      <c r="J143" s="116"/>
      <c r="K143" s="3">
        <f t="shared" ref="K143:K156" si="40">J143*I143</f>
        <v>0</v>
      </c>
      <c r="L143" s="3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75" customHeight="1">
      <c r="A144" s="169" t="s">
        <v>447</v>
      </c>
      <c r="B144" s="162">
        <v>0.02</v>
      </c>
      <c r="C144" s="89">
        <v>1.0</v>
      </c>
      <c r="D144" s="18">
        <f t="shared" si="37"/>
        <v>0.02</v>
      </c>
      <c r="E144" s="18">
        <f>B144*A141</f>
        <v>0.02</v>
      </c>
      <c r="F144" s="18">
        <f t="shared" si="38"/>
        <v>0.02</v>
      </c>
      <c r="G144" s="87"/>
      <c r="H144" s="18">
        <v>1.0</v>
      </c>
      <c r="I144" s="89">
        <f t="shared" si="39"/>
        <v>0.02</v>
      </c>
      <c r="J144" s="116"/>
      <c r="K144" s="3">
        <f t="shared" si="40"/>
        <v>0</v>
      </c>
      <c r="L144" s="3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75" customHeight="1">
      <c r="A145" s="169" t="s">
        <v>505</v>
      </c>
      <c r="B145" s="162">
        <v>0.01</v>
      </c>
      <c r="C145" s="18">
        <v>1.0</v>
      </c>
      <c r="D145" s="18">
        <f t="shared" si="37"/>
        <v>0.01</v>
      </c>
      <c r="E145" s="18">
        <f>B145*A141</f>
        <v>0.01</v>
      </c>
      <c r="F145" s="18">
        <f t="shared" si="38"/>
        <v>0.01</v>
      </c>
      <c r="G145" s="148" t="s">
        <v>527</v>
      </c>
      <c r="H145" s="18">
        <v>1.0</v>
      </c>
      <c r="I145" s="89">
        <f t="shared" si="39"/>
        <v>0.01</v>
      </c>
      <c r="J145" s="116"/>
      <c r="K145" s="3">
        <f t="shared" si="40"/>
        <v>0</v>
      </c>
      <c r="L145" s="3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75" customHeight="1">
      <c r="A146" s="169" t="s">
        <v>508</v>
      </c>
      <c r="B146" s="162">
        <v>0.07</v>
      </c>
      <c r="C146" s="18">
        <v>1.0</v>
      </c>
      <c r="D146" s="18">
        <f t="shared" si="37"/>
        <v>0.07</v>
      </c>
      <c r="E146" s="18">
        <f>B146*A141</f>
        <v>0.07</v>
      </c>
      <c r="F146" s="18">
        <f t="shared" si="38"/>
        <v>0.07</v>
      </c>
      <c r="G146" s="142"/>
      <c r="H146" s="18">
        <v>1.0</v>
      </c>
      <c r="I146" s="89">
        <f t="shared" si="39"/>
        <v>0.07</v>
      </c>
      <c r="J146" s="116"/>
      <c r="K146" s="3">
        <f t="shared" si="40"/>
        <v>0</v>
      </c>
      <c r="L146" s="3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75" customHeight="1">
      <c r="A147" s="169" t="s">
        <v>423</v>
      </c>
      <c r="B147" s="162">
        <v>0.05</v>
      </c>
      <c r="C147" s="18">
        <v>1.0</v>
      </c>
      <c r="D147" s="18">
        <f t="shared" si="37"/>
        <v>0.05</v>
      </c>
      <c r="E147" s="18">
        <f>B147*A141</f>
        <v>0.05</v>
      </c>
      <c r="F147" s="18">
        <f t="shared" si="38"/>
        <v>0.05</v>
      </c>
      <c r="G147" s="142"/>
      <c r="H147" s="18">
        <v>1.0</v>
      </c>
      <c r="I147" s="89">
        <f t="shared" si="39"/>
        <v>0.05</v>
      </c>
      <c r="J147" s="116"/>
      <c r="K147" s="3">
        <f t="shared" si="40"/>
        <v>0</v>
      </c>
      <c r="L147" s="3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75" customHeight="1">
      <c r="A148" s="229" t="s">
        <v>466</v>
      </c>
      <c r="B148" s="162">
        <v>0.3</v>
      </c>
      <c r="C148" s="18">
        <v>1.0</v>
      </c>
      <c r="D148" s="18">
        <f t="shared" si="37"/>
        <v>0.3</v>
      </c>
      <c r="E148" s="18">
        <f>B148*A141</f>
        <v>0.3</v>
      </c>
      <c r="F148" s="18">
        <f t="shared" si="38"/>
        <v>0.3</v>
      </c>
      <c r="G148" s="87"/>
      <c r="H148" s="18">
        <v>1.0</v>
      </c>
      <c r="I148" s="89">
        <f t="shared" si="39"/>
        <v>0.3</v>
      </c>
      <c r="J148" s="116"/>
      <c r="K148" s="3">
        <f t="shared" si="40"/>
        <v>0</v>
      </c>
      <c r="L148" s="3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75" customHeight="1">
      <c r="A149" s="2"/>
      <c r="B149" s="18"/>
      <c r="C149" s="18"/>
      <c r="D149" s="18">
        <f t="shared" si="37"/>
        <v>0</v>
      </c>
      <c r="E149" s="18">
        <f>B149*A141</f>
        <v>0</v>
      </c>
      <c r="F149" s="18">
        <f t="shared" si="38"/>
        <v>0</v>
      </c>
      <c r="G149" s="59"/>
      <c r="H149" s="18"/>
      <c r="I149" s="89">
        <f t="shared" si="39"/>
        <v>0</v>
      </c>
      <c r="J149" s="116"/>
      <c r="K149" s="3">
        <f t="shared" si="40"/>
        <v>0</v>
      </c>
      <c r="L149" s="3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75" customHeight="1">
      <c r="A150" s="2"/>
      <c r="B150" s="89"/>
      <c r="C150" s="89"/>
      <c r="D150" s="18">
        <f t="shared" si="37"/>
        <v>0</v>
      </c>
      <c r="E150" s="18">
        <f>B150*A141</f>
        <v>0</v>
      </c>
      <c r="F150" s="18">
        <f t="shared" si="38"/>
        <v>0</v>
      </c>
      <c r="G150" s="148" t="s">
        <v>528</v>
      </c>
      <c r="H150" s="18"/>
      <c r="I150" s="89">
        <f t="shared" si="39"/>
        <v>0</v>
      </c>
      <c r="J150" s="116"/>
      <c r="K150" s="3">
        <f t="shared" si="40"/>
        <v>0</v>
      </c>
      <c r="L150" s="3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75" customHeight="1">
      <c r="A151" s="2"/>
      <c r="B151" s="89"/>
      <c r="C151" s="89"/>
      <c r="D151" s="18">
        <f t="shared" si="37"/>
        <v>0</v>
      </c>
      <c r="E151" s="18">
        <f>B151*A141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75" customHeight="1">
      <c r="A152" s="1"/>
      <c r="B152" s="89"/>
      <c r="C152" s="89"/>
      <c r="D152" s="18">
        <f t="shared" si="37"/>
        <v>0</v>
      </c>
      <c r="E152" s="18">
        <f>B152*A141</f>
        <v>0</v>
      </c>
      <c r="F152" s="18">
        <f t="shared" si="38"/>
        <v>0</v>
      </c>
      <c r="G152" s="142"/>
      <c r="H152" s="18"/>
      <c r="I152" s="89">
        <f t="shared" si="39"/>
        <v>0</v>
      </c>
      <c r="J152" s="116"/>
      <c r="K152" s="3">
        <f t="shared" si="40"/>
        <v>0</v>
      </c>
      <c r="L152" s="3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75" customHeight="1">
      <c r="A153" s="1"/>
      <c r="B153" s="89"/>
      <c r="C153" s="89"/>
      <c r="D153" s="18">
        <f t="shared" si="37"/>
        <v>0</v>
      </c>
      <c r="E153" s="18">
        <f>B153*A141</f>
        <v>0</v>
      </c>
      <c r="F153" s="18">
        <f t="shared" si="38"/>
        <v>0</v>
      </c>
      <c r="G153" s="142"/>
      <c r="H153" s="18"/>
      <c r="I153" s="89">
        <f t="shared" si="39"/>
        <v>0</v>
      </c>
      <c r="J153" s="116"/>
      <c r="K153" s="3">
        <f t="shared" si="40"/>
        <v>0</v>
      </c>
      <c r="L153" s="3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75" customHeight="1">
      <c r="A154" s="31"/>
      <c r="B154" s="89"/>
      <c r="C154" s="89"/>
      <c r="D154" s="95">
        <f t="shared" si="37"/>
        <v>0</v>
      </c>
      <c r="E154" s="95">
        <f>B154*A141</f>
        <v>0</v>
      </c>
      <c r="F154" s="18">
        <f t="shared" si="38"/>
        <v>0</v>
      </c>
      <c r="G154" s="87"/>
      <c r="H154" s="18"/>
      <c r="I154" s="89">
        <f t="shared" si="39"/>
        <v>0</v>
      </c>
      <c r="J154" s="118"/>
      <c r="K154" s="3">
        <f t="shared" si="40"/>
        <v>0</v>
      </c>
      <c r="L154" s="3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75" customHeight="1">
      <c r="A155" s="31"/>
      <c r="B155" s="89"/>
      <c r="C155" s="89"/>
      <c r="D155" s="18">
        <f t="shared" si="37"/>
        <v>0</v>
      </c>
      <c r="E155" s="18">
        <f>B155*A141</f>
        <v>0</v>
      </c>
      <c r="F155" s="18">
        <f t="shared" si="38"/>
        <v>0</v>
      </c>
      <c r="G155" s="143">
        <f>F157/A141</f>
        <v>1.05</v>
      </c>
      <c r="H155" s="18"/>
      <c r="I155" s="89">
        <f t="shared" si="39"/>
        <v>0</v>
      </c>
      <c r="J155" s="3"/>
      <c r="K155" s="3">
        <f t="shared" si="40"/>
        <v>0</v>
      </c>
      <c r="L155" s="3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75" customHeight="1">
      <c r="A156" s="31"/>
      <c r="B156" s="89"/>
      <c r="C156" s="89"/>
      <c r="D156" s="18">
        <f t="shared" si="37"/>
        <v>0</v>
      </c>
      <c r="E156" s="18">
        <f>B156*A141</f>
        <v>0</v>
      </c>
      <c r="F156" s="18">
        <f t="shared" si="38"/>
        <v>0</v>
      </c>
      <c r="G156" s="142"/>
      <c r="H156" s="18"/>
      <c r="I156" s="89">
        <f t="shared" si="39"/>
        <v>0</v>
      </c>
      <c r="J156" s="3"/>
      <c r="K156" s="3">
        <f t="shared" si="40"/>
        <v>0</v>
      </c>
      <c r="L156" s="3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75" customHeight="1">
      <c r="A157" s="4" t="s">
        <v>495</v>
      </c>
      <c r="B157" s="97">
        <f>SUM(B143:B156)</f>
        <v>1.05</v>
      </c>
      <c r="C157" s="96"/>
      <c r="D157" s="97">
        <f t="shared" ref="D157:F157" si="41">SUM(D143:D156)</f>
        <v>1.05</v>
      </c>
      <c r="E157" s="97">
        <f t="shared" si="41"/>
        <v>1.05</v>
      </c>
      <c r="F157" s="97">
        <f t="shared" si="41"/>
        <v>1.05</v>
      </c>
      <c r="G157" s="87"/>
      <c r="H157" s="96"/>
      <c r="I157" s="97">
        <f t="shared" ref="I157:L157" si="42">SUM(I143:I156)</f>
        <v>1.05</v>
      </c>
      <c r="J157" s="98">
        <f t="shared" si="42"/>
        <v>0</v>
      </c>
      <c r="K157" s="98">
        <f t="shared" si="42"/>
        <v>0</v>
      </c>
      <c r="L157" s="98">
        <f t="shared" si="42"/>
        <v>0</v>
      </c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75" customHeight="1">
      <c r="A158" s="8"/>
      <c r="B158" s="184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75" customHeight="1">
      <c r="A159" s="8"/>
      <c r="B159" s="184"/>
      <c r="C159" s="100"/>
      <c r="D159" s="100"/>
      <c r="E159" s="100"/>
      <c r="F159" s="100"/>
      <c r="G159" s="100"/>
      <c r="H159" s="100"/>
      <c r="I159" s="104">
        <f>G155*A141</f>
        <v>1.05</v>
      </c>
      <c r="J159" s="100"/>
      <c r="K159" s="100"/>
      <c r="L159" s="104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75" customHeight="1">
      <c r="A160" s="8"/>
      <c r="B160" s="34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75" customHeight="1">
      <c r="A161" s="8"/>
      <c r="B161" s="34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75" customHeight="1">
      <c r="A162" s="66" t="s">
        <v>640</v>
      </c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75" customHeight="1">
      <c r="A164" s="81">
        <v>1.0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75" customHeight="1">
      <c r="A166" s="169" t="s">
        <v>47</v>
      </c>
      <c r="B166" s="162">
        <v>0.08</v>
      </c>
      <c r="C166" s="89">
        <v>1.0</v>
      </c>
      <c r="D166" s="18">
        <f t="shared" ref="D166:D179" si="43">C166*B166</f>
        <v>0.08</v>
      </c>
      <c r="E166" s="18">
        <f>B166*A164</f>
        <v>0.08</v>
      </c>
      <c r="F166" s="18">
        <f t="shared" ref="F166:F179" si="44">E166*C166</f>
        <v>0.08</v>
      </c>
      <c r="G166" s="140">
        <v>0.0</v>
      </c>
      <c r="H166" s="18">
        <v>1.0</v>
      </c>
      <c r="I166" s="89">
        <f t="shared" ref="I166:I179" si="45">H166*E166</f>
        <v>0.08</v>
      </c>
      <c r="J166" s="116">
        <f>'Insumos Buffet'!D2</f>
        <v>6820</v>
      </c>
      <c r="K166" s="3">
        <f t="shared" ref="K166:K179" si="46">J166*I166</f>
        <v>545.6</v>
      </c>
      <c r="L166" s="3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75" customHeight="1">
      <c r="A167" s="169" t="s">
        <v>505</v>
      </c>
      <c r="B167" s="162">
        <v>0.01</v>
      </c>
      <c r="C167" s="89">
        <v>1.0</v>
      </c>
      <c r="D167" s="18">
        <f t="shared" si="43"/>
        <v>0.01</v>
      </c>
      <c r="E167" s="18">
        <f>B167*A164</f>
        <v>0.01</v>
      </c>
      <c r="F167" s="18">
        <f t="shared" si="44"/>
        <v>0.01</v>
      </c>
      <c r="G167" s="87"/>
      <c r="H167" s="18">
        <v>1.0</v>
      </c>
      <c r="I167" s="89">
        <f t="shared" si="45"/>
        <v>0.01</v>
      </c>
      <c r="J167" s="116">
        <f>'Insumos Buffet'!D82</f>
        <v>3200</v>
      </c>
      <c r="K167" s="3">
        <f t="shared" si="46"/>
        <v>32</v>
      </c>
      <c r="L167" s="3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75" customHeight="1">
      <c r="A168" s="169" t="s">
        <v>372</v>
      </c>
      <c r="B168" s="162">
        <v>0.11</v>
      </c>
      <c r="C168" s="18">
        <v>1.0</v>
      </c>
      <c r="D168" s="18">
        <f t="shared" si="43"/>
        <v>0.11</v>
      </c>
      <c r="E168" s="18">
        <f>B168*A164</f>
        <v>0.11</v>
      </c>
      <c r="F168" s="18">
        <f t="shared" si="44"/>
        <v>0.11</v>
      </c>
      <c r="G168" s="148" t="s">
        <v>527</v>
      </c>
      <c r="H168" s="18">
        <v>1.0</v>
      </c>
      <c r="I168" s="89">
        <f t="shared" si="45"/>
        <v>0.11</v>
      </c>
      <c r="J168" s="116">
        <f>'Insumos Buffet'!D23</f>
        <v>9000</v>
      </c>
      <c r="K168" s="3">
        <f t="shared" si="46"/>
        <v>990</v>
      </c>
      <c r="L168" s="3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75" customHeight="1">
      <c r="A169" s="169" t="s">
        <v>423</v>
      </c>
      <c r="B169" s="162">
        <f>0.05*8</f>
        <v>0.4</v>
      </c>
      <c r="C169" s="18">
        <v>1.0</v>
      </c>
      <c r="D169" s="18">
        <f t="shared" si="43"/>
        <v>0.4</v>
      </c>
      <c r="E169" s="18">
        <f>B169*A164</f>
        <v>0.4</v>
      </c>
      <c r="F169" s="18">
        <f t="shared" si="44"/>
        <v>0.4</v>
      </c>
      <c r="G169" s="142"/>
      <c r="H169" s="18">
        <v>1.0</v>
      </c>
      <c r="I169" s="89">
        <f t="shared" si="45"/>
        <v>0.4</v>
      </c>
      <c r="J169" s="116">
        <f>'Insumos Buffet'!D41</f>
        <v>432</v>
      </c>
      <c r="K169" s="3">
        <f t="shared" si="46"/>
        <v>172.8</v>
      </c>
      <c r="L169" s="3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75" customHeight="1">
      <c r="A170" s="169" t="s">
        <v>428</v>
      </c>
      <c r="B170" s="162">
        <v>0.5</v>
      </c>
      <c r="C170" s="18">
        <v>1.0</v>
      </c>
      <c r="D170" s="18">
        <f t="shared" si="43"/>
        <v>0.5</v>
      </c>
      <c r="E170" s="18">
        <f>B170*A164</f>
        <v>0.5</v>
      </c>
      <c r="F170" s="18">
        <f t="shared" si="44"/>
        <v>0.5</v>
      </c>
      <c r="G170" s="142"/>
      <c r="H170" s="18">
        <v>1.0</v>
      </c>
      <c r="I170" s="89">
        <f t="shared" si="45"/>
        <v>0.5</v>
      </c>
      <c r="J170" s="116">
        <f>'Insumos Buffet'!D45</f>
        <v>2600</v>
      </c>
      <c r="K170" s="3">
        <f t="shared" si="46"/>
        <v>1300</v>
      </c>
      <c r="L170" s="3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75" customHeight="1">
      <c r="A171" s="230" t="s">
        <v>466</v>
      </c>
      <c r="B171" s="162">
        <v>0.3</v>
      </c>
      <c r="C171" s="18">
        <v>1.0</v>
      </c>
      <c r="D171" s="18">
        <f t="shared" si="43"/>
        <v>0.3</v>
      </c>
      <c r="E171" s="18">
        <f>B171*A164</f>
        <v>0.3</v>
      </c>
      <c r="F171" s="18">
        <f t="shared" si="44"/>
        <v>0.3</v>
      </c>
      <c r="G171" s="87"/>
      <c r="H171" s="18">
        <v>1.0</v>
      </c>
      <c r="I171" s="89">
        <f t="shared" si="45"/>
        <v>0.3</v>
      </c>
      <c r="J171" s="116">
        <f>'Insumos Buffet'!D162</f>
        <v>3500</v>
      </c>
      <c r="K171" s="3">
        <f t="shared" si="46"/>
        <v>1050</v>
      </c>
      <c r="L171" s="3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75" customHeight="1">
      <c r="A172" s="2"/>
      <c r="B172" s="18"/>
      <c r="C172" s="18"/>
      <c r="D172" s="18">
        <f t="shared" si="43"/>
        <v>0</v>
      </c>
      <c r="E172" s="18">
        <f>B172*A164</f>
        <v>0</v>
      </c>
      <c r="F172" s="18">
        <f t="shared" si="44"/>
        <v>0</v>
      </c>
      <c r="G172" s="59"/>
      <c r="H172" s="18"/>
      <c r="I172" s="89">
        <f t="shared" si="45"/>
        <v>0</v>
      </c>
      <c r="J172" s="116"/>
      <c r="K172" s="3">
        <f t="shared" si="46"/>
        <v>0</v>
      </c>
      <c r="L172" s="3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75" customHeight="1">
      <c r="A173" s="2"/>
      <c r="B173" s="89"/>
      <c r="C173" s="89"/>
      <c r="D173" s="18">
        <f t="shared" si="43"/>
        <v>0</v>
      </c>
      <c r="E173" s="18">
        <f>B173*A164</f>
        <v>0</v>
      </c>
      <c r="F173" s="18">
        <f t="shared" si="44"/>
        <v>0</v>
      </c>
      <c r="G173" s="148" t="s">
        <v>528</v>
      </c>
      <c r="H173" s="18"/>
      <c r="I173" s="89">
        <f t="shared" si="45"/>
        <v>0</v>
      </c>
      <c r="J173" s="116"/>
      <c r="K173" s="3">
        <f t="shared" si="46"/>
        <v>0</v>
      </c>
      <c r="L173" s="3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75" customHeight="1">
      <c r="A174" s="2"/>
      <c r="B174" s="89"/>
      <c r="C174" s="89"/>
      <c r="D174" s="18">
        <f t="shared" si="43"/>
        <v>0</v>
      </c>
      <c r="E174" s="18">
        <f>B174*A164</f>
        <v>0</v>
      </c>
      <c r="F174" s="18">
        <f t="shared" si="44"/>
        <v>0</v>
      </c>
      <c r="G174" s="142"/>
      <c r="H174" s="18"/>
      <c r="I174" s="89">
        <f t="shared" si="45"/>
        <v>0</v>
      </c>
      <c r="J174" s="116"/>
      <c r="K174" s="3">
        <f t="shared" si="46"/>
        <v>0</v>
      </c>
      <c r="L174" s="3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75" customHeight="1">
      <c r="A175" s="1"/>
      <c r="B175" s="89"/>
      <c r="C175" s="89"/>
      <c r="D175" s="18">
        <f t="shared" si="43"/>
        <v>0</v>
      </c>
      <c r="E175" s="18">
        <f>B175*A164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75" customHeight="1">
      <c r="A176" s="1"/>
      <c r="B176" s="89"/>
      <c r="C176" s="89"/>
      <c r="D176" s="18">
        <f t="shared" si="43"/>
        <v>0</v>
      </c>
      <c r="E176" s="18">
        <f>B176*A164</f>
        <v>0</v>
      </c>
      <c r="F176" s="18">
        <f t="shared" si="44"/>
        <v>0</v>
      </c>
      <c r="G176" s="142"/>
      <c r="H176" s="18"/>
      <c r="I176" s="89">
        <f t="shared" si="45"/>
        <v>0</v>
      </c>
      <c r="J176" s="116"/>
      <c r="K176" s="3">
        <f t="shared" si="46"/>
        <v>0</v>
      </c>
      <c r="L176" s="3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75" customHeight="1">
      <c r="A177" s="31"/>
      <c r="B177" s="89"/>
      <c r="C177" s="89"/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/>
      <c r="I177" s="89">
        <f t="shared" si="45"/>
        <v>0</v>
      </c>
      <c r="J177" s="118"/>
      <c r="K177" s="3">
        <f t="shared" si="46"/>
        <v>0</v>
      </c>
      <c r="L177" s="3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75" customHeight="1">
      <c r="A178" s="31"/>
      <c r="B178" s="89"/>
      <c r="C178" s="89"/>
      <c r="D178" s="18">
        <f t="shared" si="43"/>
        <v>0</v>
      </c>
      <c r="E178" s="18">
        <f>B178*A164</f>
        <v>0</v>
      </c>
      <c r="F178" s="18">
        <f t="shared" si="44"/>
        <v>0</v>
      </c>
      <c r="G178" s="143">
        <f>F180/A164</f>
        <v>1.4</v>
      </c>
      <c r="H178" s="18"/>
      <c r="I178" s="89">
        <f t="shared" si="45"/>
        <v>0</v>
      </c>
      <c r="J178" s="3"/>
      <c r="K178" s="3">
        <f t="shared" si="46"/>
        <v>0</v>
      </c>
      <c r="L178" s="3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75" customHeight="1">
      <c r="A179" s="31"/>
      <c r="B179" s="89"/>
      <c r="C179" s="89"/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/>
      <c r="I179" s="89">
        <f t="shared" si="45"/>
        <v>0</v>
      </c>
      <c r="J179" s="3"/>
      <c r="K179" s="3">
        <f t="shared" si="46"/>
        <v>0</v>
      </c>
      <c r="L179" s="3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75" customHeight="1">
      <c r="A180" s="4" t="s">
        <v>495</v>
      </c>
      <c r="B180" s="97">
        <f>SUM(B166:B179)</f>
        <v>1.4</v>
      </c>
      <c r="C180" s="96"/>
      <c r="D180" s="97">
        <f t="shared" ref="D180:F180" si="47">SUM(D166:D179)</f>
        <v>1.4</v>
      </c>
      <c r="E180" s="97">
        <f t="shared" si="47"/>
        <v>1.4</v>
      </c>
      <c r="F180" s="97">
        <f t="shared" si="47"/>
        <v>1.4</v>
      </c>
      <c r="G180" s="87"/>
      <c r="H180" s="96"/>
      <c r="I180" s="97">
        <f t="shared" ref="I180:L180" si="48">SUM(I166:I179)</f>
        <v>1.4</v>
      </c>
      <c r="J180" s="98">
        <f t="shared" si="48"/>
        <v>25552</v>
      </c>
      <c r="K180" s="98">
        <f t="shared" si="48"/>
        <v>4090.4</v>
      </c>
      <c r="L180" s="98">
        <f t="shared" si="48"/>
        <v>0</v>
      </c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75" customHeight="1">
      <c r="A181" s="8"/>
      <c r="B181" s="184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75" customHeight="1">
      <c r="A182" s="8"/>
      <c r="B182" s="184"/>
      <c r="C182" s="100"/>
      <c r="D182" s="100"/>
      <c r="E182" s="100"/>
      <c r="F182" s="100"/>
      <c r="G182" s="100"/>
      <c r="H182" s="100"/>
      <c r="I182" s="104">
        <f>G178*A164</f>
        <v>1.4</v>
      </c>
      <c r="J182" s="100"/>
      <c r="K182" s="100"/>
      <c r="L182" s="104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75" customHeight="1">
      <c r="A183" s="8"/>
      <c r="B183" s="184"/>
      <c r="C183" s="100"/>
      <c r="D183" s="100"/>
      <c r="E183" s="100"/>
      <c r="F183" s="100"/>
      <c r="G183" s="100"/>
      <c r="H183" s="100"/>
      <c r="I183" s="107"/>
      <c r="J183" s="100"/>
      <c r="K183" s="100"/>
      <c r="L183" s="107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75" customHeight="1">
      <c r="A184" s="8"/>
      <c r="B184" s="34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75" customHeight="1">
      <c r="A185" s="66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75" customHeight="1">
      <c r="A187" s="177">
        <v>4.0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75" customHeight="1">
      <c r="A189" s="2"/>
      <c r="B189" s="89"/>
      <c r="C189" s="89"/>
      <c r="D189" s="18">
        <f t="shared" ref="D189:D202" si="49">C189*B189</f>
        <v>0</v>
      </c>
      <c r="E189" s="18">
        <f>B189*A187</f>
        <v>0</v>
      </c>
      <c r="F189" s="18">
        <f t="shared" ref="F189:F202" si="50">E189*C189</f>
        <v>0</v>
      </c>
      <c r="G189" s="140">
        <v>0.0</v>
      </c>
      <c r="H189" s="18"/>
      <c r="I189" s="89">
        <f t="shared" ref="I189:I202" si="51">H189*E189</f>
        <v>0</v>
      </c>
      <c r="J189" s="116"/>
      <c r="K189" s="3">
        <f t="shared" ref="K189:K202" si="52">J189*I189</f>
        <v>0</v>
      </c>
      <c r="L189" s="3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75" customHeight="1">
      <c r="A190" s="2"/>
      <c r="B190" s="89"/>
      <c r="C190" s="89"/>
      <c r="D190" s="18">
        <f t="shared" si="49"/>
        <v>0</v>
      </c>
      <c r="E190" s="18">
        <f>B190*A187</f>
        <v>0</v>
      </c>
      <c r="F190" s="18">
        <f t="shared" si="50"/>
        <v>0</v>
      </c>
      <c r="G190" s="87"/>
      <c r="H190" s="18"/>
      <c r="I190" s="89">
        <f t="shared" si="51"/>
        <v>0</v>
      </c>
      <c r="J190" s="116"/>
      <c r="K190" s="3">
        <f t="shared" si="52"/>
        <v>0</v>
      </c>
      <c r="L190" s="3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75" customHeight="1">
      <c r="A191" s="2"/>
      <c r="B191" s="18"/>
      <c r="C191" s="18"/>
      <c r="D191" s="18">
        <f t="shared" si="49"/>
        <v>0</v>
      </c>
      <c r="E191" s="18">
        <f>B191*A187</f>
        <v>0</v>
      </c>
      <c r="F191" s="18">
        <f t="shared" si="50"/>
        <v>0</v>
      </c>
      <c r="G191" s="148" t="s">
        <v>527</v>
      </c>
      <c r="H191" s="18"/>
      <c r="I191" s="89">
        <f t="shared" si="51"/>
        <v>0</v>
      </c>
      <c r="J191" s="116"/>
      <c r="K191" s="3">
        <f t="shared" si="52"/>
        <v>0</v>
      </c>
      <c r="L191" s="3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75" customHeight="1">
      <c r="A192" s="2"/>
      <c r="B192" s="18"/>
      <c r="C192" s="18"/>
      <c r="D192" s="18">
        <f t="shared" si="49"/>
        <v>0</v>
      </c>
      <c r="E192" s="18">
        <f>B192*A187</f>
        <v>0</v>
      </c>
      <c r="F192" s="18">
        <f t="shared" si="50"/>
        <v>0</v>
      </c>
      <c r="G192" s="142"/>
      <c r="H192" s="18"/>
      <c r="I192" s="89">
        <f t="shared" si="51"/>
        <v>0</v>
      </c>
      <c r="J192" s="116"/>
      <c r="K192" s="3">
        <f t="shared" si="52"/>
        <v>0</v>
      </c>
      <c r="L192" s="3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75" customHeight="1">
      <c r="A193" s="2"/>
      <c r="B193" s="18"/>
      <c r="C193" s="18"/>
      <c r="D193" s="18">
        <f t="shared" si="49"/>
        <v>0</v>
      </c>
      <c r="E193" s="18">
        <f>B193*A187</f>
        <v>0</v>
      </c>
      <c r="F193" s="18">
        <f t="shared" si="50"/>
        <v>0</v>
      </c>
      <c r="G193" s="142"/>
      <c r="H193" s="18"/>
      <c r="I193" s="89">
        <f t="shared" si="51"/>
        <v>0</v>
      </c>
      <c r="J193" s="116"/>
      <c r="K193" s="3">
        <f t="shared" si="52"/>
        <v>0</v>
      </c>
      <c r="L193" s="3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75" customHeight="1">
      <c r="A194" s="2"/>
      <c r="B194" s="18"/>
      <c r="C194" s="18"/>
      <c r="D194" s="18">
        <f t="shared" si="49"/>
        <v>0</v>
      </c>
      <c r="E194" s="18">
        <f>B194*A187</f>
        <v>0</v>
      </c>
      <c r="F194" s="18">
        <f t="shared" si="50"/>
        <v>0</v>
      </c>
      <c r="G194" s="87"/>
      <c r="H194" s="18"/>
      <c r="I194" s="89">
        <f t="shared" si="51"/>
        <v>0</v>
      </c>
      <c r="J194" s="116"/>
      <c r="K194" s="3">
        <f t="shared" si="52"/>
        <v>0</v>
      </c>
      <c r="L194" s="3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75" customHeight="1">
      <c r="A195" s="2"/>
      <c r="B195" s="18"/>
      <c r="C195" s="18"/>
      <c r="D195" s="18">
        <f t="shared" si="49"/>
        <v>0</v>
      </c>
      <c r="E195" s="18">
        <f>B195*A187</f>
        <v>0</v>
      </c>
      <c r="F195" s="18">
        <f t="shared" si="50"/>
        <v>0</v>
      </c>
      <c r="G195" s="59"/>
      <c r="H195" s="18"/>
      <c r="I195" s="89">
        <f t="shared" si="51"/>
        <v>0</v>
      </c>
      <c r="J195" s="116"/>
      <c r="K195" s="3">
        <f t="shared" si="52"/>
        <v>0</v>
      </c>
      <c r="L195" s="3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75" customHeight="1">
      <c r="A196" s="2"/>
      <c r="B196" s="89"/>
      <c r="C196" s="89"/>
      <c r="D196" s="18">
        <f t="shared" si="49"/>
        <v>0</v>
      </c>
      <c r="E196" s="18">
        <f>B196*A187</f>
        <v>0</v>
      </c>
      <c r="F196" s="18">
        <f t="shared" si="50"/>
        <v>0</v>
      </c>
      <c r="G196" s="148" t="s">
        <v>528</v>
      </c>
      <c r="H196" s="18"/>
      <c r="I196" s="89">
        <f t="shared" si="51"/>
        <v>0</v>
      </c>
      <c r="J196" s="116"/>
      <c r="K196" s="3">
        <f t="shared" si="52"/>
        <v>0</v>
      </c>
      <c r="L196" s="3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75" customHeight="1">
      <c r="A197" s="2"/>
      <c r="B197" s="89"/>
      <c r="C197" s="89"/>
      <c r="D197" s="18">
        <f t="shared" si="49"/>
        <v>0</v>
      </c>
      <c r="E197" s="18">
        <f>B197*A187</f>
        <v>0</v>
      </c>
      <c r="F197" s="18">
        <f t="shared" si="50"/>
        <v>0</v>
      </c>
      <c r="G197" s="142"/>
      <c r="H197" s="18"/>
      <c r="I197" s="89">
        <f t="shared" si="51"/>
        <v>0</v>
      </c>
      <c r="J197" s="116"/>
      <c r="K197" s="3">
        <f t="shared" si="52"/>
        <v>0</v>
      </c>
      <c r="L197" s="3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75" customHeight="1">
      <c r="A198" s="1"/>
      <c r="B198" s="89"/>
      <c r="C198" s="89"/>
      <c r="D198" s="18">
        <f t="shared" si="49"/>
        <v>0</v>
      </c>
      <c r="E198" s="18">
        <f>B198*A187</f>
        <v>0</v>
      </c>
      <c r="F198" s="18">
        <f t="shared" si="50"/>
        <v>0</v>
      </c>
      <c r="G198" s="142"/>
      <c r="H198" s="18"/>
      <c r="I198" s="89">
        <f t="shared" si="51"/>
        <v>0</v>
      </c>
      <c r="J198" s="116"/>
      <c r="K198" s="3">
        <f t="shared" si="52"/>
        <v>0</v>
      </c>
      <c r="L198" s="3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75" customHeight="1">
      <c r="A199" s="1"/>
      <c r="B199" s="89"/>
      <c r="C199" s="89"/>
      <c r="D199" s="18">
        <f t="shared" si="49"/>
        <v>0</v>
      </c>
      <c r="E199" s="18">
        <f>B199*A187</f>
        <v>0</v>
      </c>
      <c r="F199" s="18">
        <f t="shared" si="50"/>
        <v>0</v>
      </c>
      <c r="G199" s="142"/>
      <c r="H199" s="18"/>
      <c r="I199" s="89">
        <f t="shared" si="51"/>
        <v>0</v>
      </c>
      <c r="J199" s="116"/>
      <c r="K199" s="3">
        <f t="shared" si="52"/>
        <v>0</v>
      </c>
      <c r="L199" s="3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75" customHeight="1">
      <c r="A200" s="31"/>
      <c r="B200" s="89"/>
      <c r="C200" s="89"/>
      <c r="D200" s="95">
        <f t="shared" si="49"/>
        <v>0</v>
      </c>
      <c r="E200" s="95">
        <f>B200*A187</f>
        <v>0</v>
      </c>
      <c r="F200" s="18">
        <f t="shared" si="50"/>
        <v>0</v>
      </c>
      <c r="G200" s="87"/>
      <c r="H200" s="18"/>
      <c r="I200" s="89">
        <f t="shared" si="51"/>
        <v>0</v>
      </c>
      <c r="J200" s="118"/>
      <c r="K200" s="3">
        <f t="shared" si="52"/>
        <v>0</v>
      </c>
      <c r="L200" s="3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75" customHeight="1">
      <c r="A201" s="31"/>
      <c r="B201" s="89"/>
      <c r="C201" s="89"/>
      <c r="D201" s="18">
        <f t="shared" si="49"/>
        <v>0</v>
      </c>
      <c r="E201" s="18">
        <f>B201*A187</f>
        <v>0</v>
      </c>
      <c r="F201" s="18">
        <f t="shared" si="50"/>
        <v>0</v>
      </c>
      <c r="G201" s="143">
        <f>F203/A187</f>
        <v>0</v>
      </c>
      <c r="H201" s="18"/>
      <c r="I201" s="89">
        <f t="shared" si="51"/>
        <v>0</v>
      </c>
      <c r="J201" s="3"/>
      <c r="K201" s="3">
        <f t="shared" si="52"/>
        <v>0</v>
      </c>
      <c r="L201" s="3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75" customHeight="1">
      <c r="A202" s="31"/>
      <c r="B202" s="89"/>
      <c r="C202" s="89"/>
      <c r="D202" s="18">
        <f t="shared" si="49"/>
        <v>0</v>
      </c>
      <c r="E202" s="18">
        <f>B202*A187</f>
        <v>0</v>
      </c>
      <c r="F202" s="18">
        <f t="shared" si="50"/>
        <v>0</v>
      </c>
      <c r="G202" s="142"/>
      <c r="H202" s="18"/>
      <c r="I202" s="89">
        <f t="shared" si="51"/>
        <v>0</v>
      </c>
      <c r="J202" s="3"/>
      <c r="K202" s="3">
        <f t="shared" si="52"/>
        <v>0</v>
      </c>
      <c r="L202" s="3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75" customHeight="1">
      <c r="A203" s="4" t="s">
        <v>495</v>
      </c>
      <c r="B203" s="97">
        <f>SUM(B189:B202)</f>
        <v>0</v>
      </c>
      <c r="C203" s="96"/>
      <c r="D203" s="97">
        <f t="shared" ref="D203:F203" si="53">SUM(D189:D202)</f>
        <v>0</v>
      </c>
      <c r="E203" s="97">
        <f t="shared" si="53"/>
        <v>0</v>
      </c>
      <c r="F203" s="97">
        <f t="shared" si="53"/>
        <v>0</v>
      </c>
      <c r="G203" s="87"/>
      <c r="H203" s="96"/>
      <c r="I203" s="97">
        <f t="shared" ref="I203:L203" si="54">SUM(I189:I202)</f>
        <v>0</v>
      </c>
      <c r="J203" s="98">
        <f t="shared" si="54"/>
        <v>0</v>
      </c>
      <c r="K203" s="98">
        <f t="shared" si="54"/>
        <v>0</v>
      </c>
      <c r="L203" s="98">
        <f t="shared" si="54"/>
        <v>0</v>
      </c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75" customHeight="1">
      <c r="A204" s="8"/>
      <c r="B204" s="184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100"/>
      <c r="L204" s="101" t="s">
        <v>497</v>
      </c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75" customHeight="1">
      <c r="A205" s="8"/>
      <c r="B205" s="184"/>
      <c r="C205" s="100"/>
      <c r="D205" s="100"/>
      <c r="E205" s="100"/>
      <c r="F205" s="100"/>
      <c r="G205" s="100"/>
      <c r="H205" s="100"/>
      <c r="I205" s="104">
        <f>G201*A187</f>
        <v>0</v>
      </c>
      <c r="J205" s="100"/>
      <c r="K205" s="100"/>
      <c r="L205" s="104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75" customHeight="1">
      <c r="A206" s="8"/>
      <c r="B206" s="34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75" customHeight="1">
      <c r="A207" s="8"/>
      <c r="B207" s="34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75" customHeight="1">
      <c r="A208" s="66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75" customHeight="1">
      <c r="A210" s="177">
        <v>4.0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75" customHeight="1">
      <c r="A212" s="2"/>
      <c r="B212" s="89"/>
      <c r="C212" s="89"/>
      <c r="D212" s="18">
        <f t="shared" ref="D212:D225" si="55">C212*B212</f>
        <v>0</v>
      </c>
      <c r="E212" s="18">
        <f>B212*A210</f>
        <v>0</v>
      </c>
      <c r="F212" s="18">
        <f t="shared" ref="F212:F225" si="56">E212*C212</f>
        <v>0</v>
      </c>
      <c r="G212" s="140">
        <v>0.0</v>
      </c>
      <c r="H212" s="18"/>
      <c r="I212" s="89">
        <f t="shared" ref="I212:I225" si="57">H212*E212</f>
        <v>0</v>
      </c>
      <c r="J212" s="116"/>
      <c r="K212" s="3">
        <f t="shared" ref="K212:K225" si="58">J212*I212</f>
        <v>0</v>
      </c>
      <c r="L212" s="3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75" customHeight="1">
      <c r="A213" s="2"/>
      <c r="B213" s="89"/>
      <c r="C213" s="89"/>
      <c r="D213" s="18">
        <f t="shared" si="55"/>
        <v>0</v>
      </c>
      <c r="E213" s="18">
        <f>B213*A210</f>
        <v>0</v>
      </c>
      <c r="F213" s="18">
        <f t="shared" si="56"/>
        <v>0</v>
      </c>
      <c r="G213" s="87"/>
      <c r="H213" s="18"/>
      <c r="I213" s="89">
        <f t="shared" si="57"/>
        <v>0</v>
      </c>
      <c r="J213" s="116"/>
      <c r="K213" s="3">
        <f t="shared" si="58"/>
        <v>0</v>
      </c>
      <c r="L213" s="3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75" customHeight="1">
      <c r="A214" s="2"/>
      <c r="B214" s="18"/>
      <c r="C214" s="18"/>
      <c r="D214" s="18">
        <f t="shared" si="55"/>
        <v>0</v>
      </c>
      <c r="E214" s="18">
        <f>B214*A210</f>
        <v>0</v>
      </c>
      <c r="F214" s="18">
        <f t="shared" si="56"/>
        <v>0</v>
      </c>
      <c r="G214" s="148" t="s">
        <v>527</v>
      </c>
      <c r="H214" s="18"/>
      <c r="I214" s="89">
        <f t="shared" si="57"/>
        <v>0</v>
      </c>
      <c r="J214" s="116"/>
      <c r="K214" s="3">
        <f t="shared" si="58"/>
        <v>0</v>
      </c>
      <c r="L214" s="3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75" customHeight="1">
      <c r="A215" s="2"/>
      <c r="B215" s="18"/>
      <c r="C215" s="18"/>
      <c r="D215" s="18">
        <f t="shared" si="55"/>
        <v>0</v>
      </c>
      <c r="E215" s="18">
        <f>B215*A210</f>
        <v>0</v>
      </c>
      <c r="F215" s="18">
        <f t="shared" si="56"/>
        <v>0</v>
      </c>
      <c r="G215" s="142"/>
      <c r="H215" s="18"/>
      <c r="I215" s="89">
        <f t="shared" si="57"/>
        <v>0</v>
      </c>
      <c r="J215" s="116"/>
      <c r="K215" s="3">
        <f t="shared" si="58"/>
        <v>0</v>
      </c>
      <c r="L215" s="3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75" customHeight="1">
      <c r="A216" s="2"/>
      <c r="B216" s="18"/>
      <c r="C216" s="18"/>
      <c r="D216" s="18">
        <f t="shared" si="55"/>
        <v>0</v>
      </c>
      <c r="E216" s="18">
        <f>B216*A210</f>
        <v>0</v>
      </c>
      <c r="F216" s="18">
        <f t="shared" si="56"/>
        <v>0</v>
      </c>
      <c r="G216" s="142"/>
      <c r="H216" s="18"/>
      <c r="I216" s="89">
        <f t="shared" si="57"/>
        <v>0</v>
      </c>
      <c r="J216" s="116"/>
      <c r="K216" s="3">
        <f t="shared" si="58"/>
        <v>0</v>
      </c>
      <c r="L216" s="3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75" customHeight="1">
      <c r="A217" s="2"/>
      <c r="B217" s="18"/>
      <c r="C217" s="18"/>
      <c r="D217" s="18">
        <f t="shared" si="55"/>
        <v>0</v>
      </c>
      <c r="E217" s="18">
        <f>B217*A210</f>
        <v>0</v>
      </c>
      <c r="F217" s="18">
        <f t="shared" si="56"/>
        <v>0</v>
      </c>
      <c r="G217" s="87"/>
      <c r="H217" s="18"/>
      <c r="I217" s="89">
        <f t="shared" si="57"/>
        <v>0</v>
      </c>
      <c r="J217" s="116"/>
      <c r="K217" s="3">
        <f t="shared" si="58"/>
        <v>0</v>
      </c>
      <c r="L217" s="3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75" customHeight="1">
      <c r="A218" s="2"/>
      <c r="B218" s="18"/>
      <c r="C218" s="18"/>
      <c r="D218" s="18">
        <f t="shared" si="55"/>
        <v>0</v>
      </c>
      <c r="E218" s="18">
        <f>B218*A210</f>
        <v>0</v>
      </c>
      <c r="F218" s="18">
        <f t="shared" si="56"/>
        <v>0</v>
      </c>
      <c r="G218" s="59"/>
      <c r="H218" s="18"/>
      <c r="I218" s="89">
        <f t="shared" si="57"/>
        <v>0</v>
      </c>
      <c r="J218" s="116"/>
      <c r="K218" s="3">
        <f t="shared" si="58"/>
        <v>0</v>
      </c>
      <c r="L218" s="3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75" customHeight="1">
      <c r="A219" s="2"/>
      <c r="B219" s="89"/>
      <c r="C219" s="89"/>
      <c r="D219" s="18">
        <f t="shared" si="55"/>
        <v>0</v>
      </c>
      <c r="E219" s="18">
        <f>B219*A210</f>
        <v>0</v>
      </c>
      <c r="F219" s="18">
        <f t="shared" si="56"/>
        <v>0</v>
      </c>
      <c r="G219" s="148" t="s">
        <v>528</v>
      </c>
      <c r="H219" s="18"/>
      <c r="I219" s="89">
        <f t="shared" si="57"/>
        <v>0</v>
      </c>
      <c r="J219" s="116"/>
      <c r="K219" s="3">
        <f t="shared" si="58"/>
        <v>0</v>
      </c>
      <c r="L219" s="3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75" customHeight="1">
      <c r="A220" s="2"/>
      <c r="B220" s="89"/>
      <c r="C220" s="89"/>
      <c r="D220" s="18">
        <f t="shared" si="55"/>
        <v>0</v>
      </c>
      <c r="E220" s="18">
        <f>B220*A210</f>
        <v>0</v>
      </c>
      <c r="F220" s="18">
        <f t="shared" si="56"/>
        <v>0</v>
      </c>
      <c r="G220" s="142"/>
      <c r="H220" s="18"/>
      <c r="I220" s="89">
        <f t="shared" si="57"/>
        <v>0</v>
      </c>
      <c r="J220" s="116"/>
      <c r="K220" s="3">
        <f t="shared" si="58"/>
        <v>0</v>
      </c>
      <c r="L220" s="3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75" customHeight="1">
      <c r="A221" s="1"/>
      <c r="B221" s="89"/>
      <c r="C221" s="89"/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75" customHeight="1">
      <c r="A222" s="1"/>
      <c r="B222" s="89"/>
      <c r="C222" s="89"/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75" customHeight="1">
      <c r="A223" s="31"/>
      <c r="B223" s="89"/>
      <c r="C223" s="89"/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/>
      <c r="I223" s="89">
        <f t="shared" si="57"/>
        <v>0</v>
      </c>
      <c r="J223" s="118"/>
      <c r="K223" s="3">
        <f t="shared" si="58"/>
        <v>0</v>
      </c>
      <c r="L223" s="3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43">
        <f>F226/A210</f>
        <v>0</v>
      </c>
      <c r="H224" s="18"/>
      <c r="I224" s="89">
        <f t="shared" si="57"/>
        <v>0</v>
      </c>
      <c r="J224" s="3"/>
      <c r="K224" s="3">
        <f t="shared" si="58"/>
        <v>0</v>
      </c>
      <c r="L224" s="3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/>
      <c r="I225" s="89">
        <f t="shared" si="57"/>
        <v>0</v>
      </c>
      <c r="J225" s="3"/>
      <c r="K225" s="3">
        <f t="shared" si="58"/>
        <v>0</v>
      </c>
      <c r="L225" s="3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75" customHeight="1">
      <c r="A226" s="4" t="s">
        <v>495</v>
      </c>
      <c r="B226" s="97">
        <f>SUM(B212:B225)</f>
        <v>0</v>
      </c>
      <c r="C226" s="96"/>
      <c r="D226" s="97">
        <f t="shared" ref="D226:F226" si="59">SUM(D212:D225)</f>
        <v>0</v>
      </c>
      <c r="E226" s="97">
        <f t="shared" si="59"/>
        <v>0</v>
      </c>
      <c r="F226" s="97">
        <f t="shared" si="59"/>
        <v>0</v>
      </c>
      <c r="G226" s="87"/>
      <c r="H226" s="96"/>
      <c r="I226" s="97">
        <f t="shared" ref="I226:L226" si="60">SUM(I212:I225)</f>
        <v>0</v>
      </c>
      <c r="J226" s="98">
        <f t="shared" si="60"/>
        <v>0</v>
      </c>
      <c r="K226" s="98">
        <f t="shared" si="60"/>
        <v>0</v>
      </c>
      <c r="L226" s="98">
        <f t="shared" si="60"/>
        <v>0</v>
      </c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75" customHeight="1">
      <c r="A227" s="8"/>
      <c r="B227" s="184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75" customHeight="1">
      <c r="A228" s="8"/>
      <c r="B228" s="184"/>
      <c r="C228" s="100"/>
      <c r="D228" s="100"/>
      <c r="E228" s="100"/>
      <c r="F228" s="100"/>
      <c r="G228" s="100"/>
      <c r="H228" s="100"/>
      <c r="I228" s="104">
        <f>G224*A210</f>
        <v>0</v>
      </c>
      <c r="J228" s="100"/>
      <c r="K228" s="100"/>
      <c r="L228" s="104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75" customHeight="1">
      <c r="A229" s="8"/>
      <c r="B229" s="34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75" customHeight="1">
      <c r="A230" s="8"/>
      <c r="B230" s="34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75" customHeight="1">
      <c r="A231" s="66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75" customHeight="1">
      <c r="A233" s="177">
        <v>4.0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75" customHeight="1">
      <c r="A235" s="2"/>
      <c r="B235" s="89"/>
      <c r="C235" s="89"/>
      <c r="D235" s="18">
        <f t="shared" ref="D235:D248" si="61">C235*B235</f>
        <v>0</v>
      </c>
      <c r="E235" s="18">
        <f>B235*A233</f>
        <v>0</v>
      </c>
      <c r="F235" s="18">
        <f t="shared" ref="F235:F248" si="62">E235*C235</f>
        <v>0</v>
      </c>
      <c r="G235" s="140">
        <v>0.0</v>
      </c>
      <c r="H235" s="18"/>
      <c r="I235" s="89">
        <f t="shared" ref="I235:I248" si="63">H235*E235</f>
        <v>0</v>
      </c>
      <c r="J235" s="116"/>
      <c r="K235" s="3">
        <f t="shared" ref="K235:K248" si="64">J235*I235</f>
        <v>0</v>
      </c>
      <c r="L235" s="3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75" customHeight="1">
      <c r="A236" s="2"/>
      <c r="B236" s="89"/>
      <c r="C236" s="89"/>
      <c r="D236" s="18">
        <f t="shared" si="61"/>
        <v>0</v>
      </c>
      <c r="E236" s="18">
        <f>B236*A233</f>
        <v>0</v>
      </c>
      <c r="F236" s="18">
        <f t="shared" si="62"/>
        <v>0</v>
      </c>
      <c r="G236" s="87"/>
      <c r="H236" s="18"/>
      <c r="I236" s="89">
        <f t="shared" si="63"/>
        <v>0</v>
      </c>
      <c r="J236" s="116"/>
      <c r="K236" s="3">
        <f t="shared" si="64"/>
        <v>0</v>
      </c>
      <c r="L236" s="3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75" customHeight="1">
      <c r="A237" s="2"/>
      <c r="B237" s="18"/>
      <c r="C237" s="18"/>
      <c r="D237" s="18">
        <f t="shared" si="61"/>
        <v>0</v>
      </c>
      <c r="E237" s="18">
        <f>B237*A233</f>
        <v>0</v>
      </c>
      <c r="F237" s="18">
        <f t="shared" si="62"/>
        <v>0</v>
      </c>
      <c r="G237" s="148" t="s">
        <v>527</v>
      </c>
      <c r="H237" s="18"/>
      <c r="I237" s="89">
        <f t="shared" si="63"/>
        <v>0</v>
      </c>
      <c r="J237" s="116"/>
      <c r="K237" s="3">
        <f t="shared" si="64"/>
        <v>0</v>
      </c>
      <c r="L237" s="3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75" customHeight="1">
      <c r="A238" s="2"/>
      <c r="B238" s="18"/>
      <c r="C238" s="18"/>
      <c r="D238" s="18">
        <f t="shared" si="61"/>
        <v>0</v>
      </c>
      <c r="E238" s="18">
        <f>B238*A233</f>
        <v>0</v>
      </c>
      <c r="F238" s="18">
        <f t="shared" si="62"/>
        <v>0</v>
      </c>
      <c r="G238" s="142"/>
      <c r="H238" s="18"/>
      <c r="I238" s="89">
        <f t="shared" si="63"/>
        <v>0</v>
      </c>
      <c r="J238" s="116"/>
      <c r="K238" s="3">
        <f t="shared" si="64"/>
        <v>0</v>
      </c>
      <c r="L238" s="3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75" customHeight="1">
      <c r="A239" s="2"/>
      <c r="B239" s="18"/>
      <c r="C239" s="18"/>
      <c r="D239" s="18">
        <f t="shared" si="61"/>
        <v>0</v>
      </c>
      <c r="E239" s="18">
        <f>B239*A233</f>
        <v>0</v>
      </c>
      <c r="F239" s="18">
        <f t="shared" si="62"/>
        <v>0</v>
      </c>
      <c r="G239" s="142"/>
      <c r="H239" s="18"/>
      <c r="I239" s="89">
        <f t="shared" si="63"/>
        <v>0</v>
      </c>
      <c r="J239" s="116"/>
      <c r="K239" s="3">
        <f t="shared" si="64"/>
        <v>0</v>
      </c>
      <c r="L239" s="3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75" customHeight="1">
      <c r="A240" s="2"/>
      <c r="B240" s="18"/>
      <c r="C240" s="18"/>
      <c r="D240" s="18">
        <f t="shared" si="61"/>
        <v>0</v>
      </c>
      <c r="E240" s="18">
        <f>B240*A233</f>
        <v>0</v>
      </c>
      <c r="F240" s="18">
        <f t="shared" si="62"/>
        <v>0</v>
      </c>
      <c r="G240" s="87"/>
      <c r="H240" s="18"/>
      <c r="I240" s="89">
        <f t="shared" si="63"/>
        <v>0</v>
      </c>
      <c r="J240" s="116"/>
      <c r="K240" s="3">
        <f t="shared" si="64"/>
        <v>0</v>
      </c>
      <c r="L240" s="3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75" customHeight="1">
      <c r="A241" s="2"/>
      <c r="B241" s="18"/>
      <c r="C241" s="18"/>
      <c r="D241" s="18">
        <f t="shared" si="61"/>
        <v>0</v>
      </c>
      <c r="E241" s="18">
        <f>B241*A233</f>
        <v>0</v>
      </c>
      <c r="F241" s="18">
        <f t="shared" si="62"/>
        <v>0</v>
      </c>
      <c r="G241" s="59"/>
      <c r="H241" s="18"/>
      <c r="I241" s="89">
        <f t="shared" si="63"/>
        <v>0</v>
      </c>
      <c r="J241" s="116"/>
      <c r="K241" s="3">
        <f t="shared" si="64"/>
        <v>0</v>
      </c>
      <c r="L241" s="3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75" customHeight="1">
      <c r="A242" s="2"/>
      <c r="B242" s="89"/>
      <c r="C242" s="89"/>
      <c r="D242" s="18">
        <f t="shared" si="61"/>
        <v>0</v>
      </c>
      <c r="E242" s="18">
        <f>B242*A233</f>
        <v>0</v>
      </c>
      <c r="F242" s="18">
        <f t="shared" si="62"/>
        <v>0</v>
      </c>
      <c r="G242" s="148" t="s">
        <v>528</v>
      </c>
      <c r="H242" s="18"/>
      <c r="I242" s="89">
        <f t="shared" si="63"/>
        <v>0</v>
      </c>
      <c r="J242" s="116"/>
      <c r="K242" s="3">
        <f t="shared" si="64"/>
        <v>0</v>
      </c>
      <c r="L242" s="3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75" customHeight="1">
      <c r="A243" s="2"/>
      <c r="B243" s="89"/>
      <c r="C243" s="89"/>
      <c r="D243" s="18">
        <f t="shared" si="61"/>
        <v>0</v>
      </c>
      <c r="E243" s="18">
        <f>B243*A233</f>
        <v>0</v>
      </c>
      <c r="F243" s="18">
        <f t="shared" si="62"/>
        <v>0</v>
      </c>
      <c r="G243" s="142"/>
      <c r="H243" s="18"/>
      <c r="I243" s="89">
        <f t="shared" si="63"/>
        <v>0</v>
      </c>
      <c r="J243" s="116"/>
      <c r="K243" s="3">
        <f t="shared" si="64"/>
        <v>0</v>
      </c>
      <c r="L243" s="3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75" customHeight="1">
      <c r="A244" s="1"/>
      <c r="B244" s="89"/>
      <c r="C244" s="89"/>
      <c r="D244" s="18">
        <f t="shared" si="61"/>
        <v>0</v>
      </c>
      <c r="E244" s="18">
        <f>B244*A233</f>
        <v>0</v>
      </c>
      <c r="F244" s="18">
        <f t="shared" si="62"/>
        <v>0</v>
      </c>
      <c r="G244" s="142"/>
      <c r="H244" s="18"/>
      <c r="I244" s="89">
        <f t="shared" si="63"/>
        <v>0</v>
      </c>
      <c r="J244" s="116"/>
      <c r="K244" s="3">
        <f t="shared" si="64"/>
        <v>0</v>
      </c>
      <c r="L244" s="3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/>
      <c r="I245" s="89">
        <f t="shared" si="63"/>
        <v>0</v>
      </c>
      <c r="J245" s="116"/>
      <c r="K245" s="3">
        <f t="shared" si="64"/>
        <v>0</v>
      </c>
      <c r="L245" s="3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/>
      <c r="I246" s="89">
        <f t="shared" si="63"/>
        <v>0</v>
      </c>
      <c r="J246" s="118"/>
      <c r="K246" s="3">
        <f t="shared" si="64"/>
        <v>0</v>
      </c>
      <c r="L246" s="3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43">
        <f>F249/A233</f>
        <v>0</v>
      </c>
      <c r="H247" s="18"/>
      <c r="I247" s="89">
        <f t="shared" si="63"/>
        <v>0</v>
      </c>
      <c r="J247" s="3"/>
      <c r="K247" s="3">
        <f t="shared" si="64"/>
        <v>0</v>
      </c>
      <c r="L247" s="3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/>
      <c r="I248" s="89">
        <f t="shared" si="63"/>
        <v>0</v>
      </c>
      <c r="J248" s="3"/>
      <c r="K248" s="3">
        <f t="shared" si="64"/>
        <v>0</v>
      </c>
      <c r="L248" s="3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75" customHeight="1">
      <c r="A249" s="4" t="s">
        <v>495</v>
      </c>
      <c r="B249" s="97">
        <f>SUM(B235:B248)</f>
        <v>0</v>
      </c>
      <c r="C249" s="96"/>
      <c r="D249" s="97">
        <f t="shared" ref="D249:F249" si="65">SUM(D235:D248)</f>
        <v>0</v>
      </c>
      <c r="E249" s="97">
        <f t="shared" si="65"/>
        <v>0</v>
      </c>
      <c r="F249" s="97">
        <f t="shared" si="65"/>
        <v>0</v>
      </c>
      <c r="G249" s="87"/>
      <c r="H249" s="96"/>
      <c r="I249" s="97">
        <f t="shared" ref="I249:L249" si="66">SUM(I235:I248)</f>
        <v>0</v>
      </c>
      <c r="J249" s="98">
        <f t="shared" si="66"/>
        <v>0</v>
      </c>
      <c r="K249" s="98">
        <f t="shared" si="66"/>
        <v>0</v>
      </c>
      <c r="L249" s="98">
        <f t="shared" si="66"/>
        <v>0</v>
      </c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75" customHeight="1">
      <c r="A250" s="8"/>
      <c r="B250" s="184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75" customHeight="1">
      <c r="A251" s="8"/>
      <c r="B251" s="184"/>
      <c r="C251" s="100"/>
      <c r="D251" s="100"/>
      <c r="E251" s="100"/>
      <c r="F251" s="100"/>
      <c r="G251" s="100"/>
      <c r="H251" s="100"/>
      <c r="I251" s="104">
        <f>G247*A233</f>
        <v>0</v>
      </c>
      <c r="J251" s="100"/>
      <c r="K251" s="100"/>
      <c r="L251" s="104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75" customHeight="1">
      <c r="A252" s="8"/>
      <c r="B252" s="3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75" customHeight="1">
      <c r="A253" s="8"/>
      <c r="B253" s="3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75" customHeight="1">
      <c r="A254" s="66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75" customHeight="1">
      <c r="A256" s="177">
        <v>4.0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75" customHeight="1">
      <c r="A258" s="2"/>
      <c r="B258" s="89"/>
      <c r="C258" s="89"/>
      <c r="D258" s="18">
        <f t="shared" ref="D258:D271" si="67">C258*B258</f>
        <v>0</v>
      </c>
      <c r="E258" s="18">
        <f>B258*A256</f>
        <v>0</v>
      </c>
      <c r="F258" s="18">
        <f t="shared" ref="F258:F271" si="68">E258*C258</f>
        <v>0</v>
      </c>
      <c r="G258" s="140">
        <v>0.0</v>
      </c>
      <c r="H258" s="18"/>
      <c r="I258" s="89">
        <f t="shared" ref="I258:I271" si="69">H258*E258</f>
        <v>0</v>
      </c>
      <c r="J258" s="116"/>
      <c r="K258" s="3">
        <f t="shared" ref="K258:K271" si="70">J258*I258</f>
        <v>0</v>
      </c>
      <c r="L258" s="3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75" customHeight="1">
      <c r="A259" s="2"/>
      <c r="B259" s="89"/>
      <c r="C259" s="89"/>
      <c r="D259" s="18">
        <f t="shared" si="67"/>
        <v>0</v>
      </c>
      <c r="E259" s="18">
        <f>B259*A256</f>
        <v>0</v>
      </c>
      <c r="F259" s="18">
        <f t="shared" si="68"/>
        <v>0</v>
      </c>
      <c r="G259" s="87"/>
      <c r="H259" s="18"/>
      <c r="I259" s="89">
        <f t="shared" si="69"/>
        <v>0</v>
      </c>
      <c r="J259" s="116"/>
      <c r="K259" s="3">
        <f t="shared" si="70"/>
        <v>0</v>
      </c>
      <c r="L259" s="3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75" customHeight="1">
      <c r="A260" s="2"/>
      <c r="B260" s="18"/>
      <c r="C260" s="18"/>
      <c r="D260" s="18">
        <f t="shared" si="67"/>
        <v>0</v>
      </c>
      <c r="E260" s="18">
        <f>B260*A256</f>
        <v>0</v>
      </c>
      <c r="F260" s="18">
        <f t="shared" si="68"/>
        <v>0</v>
      </c>
      <c r="G260" s="148" t="s">
        <v>527</v>
      </c>
      <c r="H260" s="18"/>
      <c r="I260" s="89">
        <f t="shared" si="69"/>
        <v>0</v>
      </c>
      <c r="J260" s="116"/>
      <c r="K260" s="3">
        <f t="shared" si="70"/>
        <v>0</v>
      </c>
      <c r="L260" s="3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75" customHeight="1">
      <c r="A261" s="2"/>
      <c r="B261" s="18"/>
      <c r="C261" s="18"/>
      <c r="D261" s="18">
        <f t="shared" si="67"/>
        <v>0</v>
      </c>
      <c r="E261" s="18">
        <f>B261*A256</f>
        <v>0</v>
      </c>
      <c r="F261" s="18">
        <f t="shared" si="68"/>
        <v>0</v>
      </c>
      <c r="G261" s="142"/>
      <c r="H261" s="18"/>
      <c r="I261" s="89">
        <f t="shared" si="69"/>
        <v>0</v>
      </c>
      <c r="J261" s="116"/>
      <c r="K261" s="3">
        <f t="shared" si="70"/>
        <v>0</v>
      </c>
      <c r="L261" s="3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75" customHeight="1">
      <c r="A262" s="2"/>
      <c r="B262" s="18"/>
      <c r="C262" s="18"/>
      <c r="D262" s="18">
        <f t="shared" si="67"/>
        <v>0</v>
      </c>
      <c r="E262" s="18">
        <f>B262*A256</f>
        <v>0</v>
      </c>
      <c r="F262" s="18">
        <f t="shared" si="68"/>
        <v>0</v>
      </c>
      <c r="G262" s="142"/>
      <c r="H262" s="18"/>
      <c r="I262" s="89">
        <f t="shared" si="69"/>
        <v>0</v>
      </c>
      <c r="J262" s="116"/>
      <c r="K262" s="3">
        <f t="shared" si="70"/>
        <v>0</v>
      </c>
      <c r="L262" s="3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75" customHeight="1">
      <c r="A263" s="2"/>
      <c r="B263" s="18"/>
      <c r="C263" s="18"/>
      <c r="D263" s="18">
        <f t="shared" si="67"/>
        <v>0</v>
      </c>
      <c r="E263" s="18">
        <f>B263*A256</f>
        <v>0</v>
      </c>
      <c r="F263" s="18">
        <f t="shared" si="68"/>
        <v>0</v>
      </c>
      <c r="G263" s="87"/>
      <c r="H263" s="18"/>
      <c r="I263" s="89">
        <f t="shared" si="69"/>
        <v>0</v>
      </c>
      <c r="J263" s="116"/>
      <c r="K263" s="3">
        <f t="shared" si="70"/>
        <v>0</v>
      </c>
      <c r="L263" s="3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75" customHeight="1">
      <c r="A264" s="2"/>
      <c r="B264" s="18"/>
      <c r="C264" s="18"/>
      <c r="D264" s="18">
        <f t="shared" si="67"/>
        <v>0</v>
      </c>
      <c r="E264" s="18">
        <f>B264*A256</f>
        <v>0</v>
      </c>
      <c r="F264" s="18">
        <f t="shared" si="68"/>
        <v>0</v>
      </c>
      <c r="G264" s="59"/>
      <c r="H264" s="18"/>
      <c r="I264" s="89">
        <f t="shared" si="69"/>
        <v>0</v>
      </c>
      <c r="J264" s="116"/>
      <c r="K264" s="3">
        <f t="shared" si="70"/>
        <v>0</v>
      </c>
      <c r="L264" s="3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75" customHeight="1">
      <c r="A265" s="2"/>
      <c r="B265" s="89"/>
      <c r="C265" s="89"/>
      <c r="D265" s="18">
        <f t="shared" si="67"/>
        <v>0</v>
      </c>
      <c r="E265" s="18">
        <f>B265*A256</f>
        <v>0</v>
      </c>
      <c r="F265" s="18">
        <f t="shared" si="68"/>
        <v>0</v>
      </c>
      <c r="G265" s="148" t="s">
        <v>528</v>
      </c>
      <c r="H265" s="18"/>
      <c r="I265" s="89">
        <f t="shared" si="69"/>
        <v>0</v>
      </c>
      <c r="J265" s="116"/>
      <c r="K265" s="3">
        <f t="shared" si="70"/>
        <v>0</v>
      </c>
      <c r="L265" s="3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75" customHeight="1">
      <c r="A266" s="2"/>
      <c r="B266" s="89"/>
      <c r="C266" s="89"/>
      <c r="D266" s="18">
        <f t="shared" si="67"/>
        <v>0</v>
      </c>
      <c r="E266" s="18">
        <f>B266*A256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75" customHeight="1">
      <c r="A267" s="1"/>
      <c r="B267" s="89"/>
      <c r="C267" s="89"/>
      <c r="D267" s="18">
        <f t="shared" si="67"/>
        <v>0</v>
      </c>
      <c r="E267" s="18">
        <f>B267*A256</f>
        <v>0</v>
      </c>
      <c r="F267" s="18">
        <f t="shared" si="68"/>
        <v>0</v>
      </c>
      <c r="G267" s="142"/>
      <c r="H267" s="18"/>
      <c r="I267" s="89">
        <f t="shared" si="69"/>
        <v>0</v>
      </c>
      <c r="J267" s="116"/>
      <c r="K267" s="3">
        <f t="shared" si="70"/>
        <v>0</v>
      </c>
      <c r="L267" s="3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75" customHeight="1">
      <c r="A268" s="1"/>
      <c r="B268" s="89"/>
      <c r="C268" s="89"/>
      <c r="D268" s="18">
        <f t="shared" si="67"/>
        <v>0</v>
      </c>
      <c r="E268" s="18">
        <f>B268*A256</f>
        <v>0</v>
      </c>
      <c r="F268" s="18">
        <f t="shared" si="68"/>
        <v>0</v>
      </c>
      <c r="G268" s="142"/>
      <c r="H268" s="18"/>
      <c r="I268" s="89">
        <f t="shared" si="69"/>
        <v>0</v>
      </c>
      <c r="J268" s="116"/>
      <c r="K268" s="3">
        <f t="shared" si="70"/>
        <v>0</v>
      </c>
      <c r="L268" s="3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75" customHeight="1">
      <c r="A269" s="31"/>
      <c r="B269" s="89"/>
      <c r="C269" s="89"/>
      <c r="D269" s="95">
        <f t="shared" si="67"/>
        <v>0</v>
      </c>
      <c r="E269" s="95">
        <f>B269*A256</f>
        <v>0</v>
      </c>
      <c r="F269" s="18">
        <f t="shared" si="68"/>
        <v>0</v>
      </c>
      <c r="G269" s="87"/>
      <c r="H269" s="18"/>
      <c r="I269" s="89">
        <f t="shared" si="69"/>
        <v>0</v>
      </c>
      <c r="J269" s="118"/>
      <c r="K269" s="3">
        <f t="shared" si="70"/>
        <v>0</v>
      </c>
      <c r="L269" s="3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43">
        <f>F272/A256</f>
        <v>0</v>
      </c>
      <c r="H270" s="18"/>
      <c r="I270" s="89">
        <f t="shared" si="69"/>
        <v>0</v>
      </c>
      <c r="J270" s="3"/>
      <c r="K270" s="3">
        <f t="shared" si="70"/>
        <v>0</v>
      </c>
      <c r="L270" s="3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/>
      <c r="I271" s="89">
        <f t="shared" si="69"/>
        <v>0</v>
      </c>
      <c r="J271" s="3"/>
      <c r="K271" s="3">
        <f t="shared" si="70"/>
        <v>0</v>
      </c>
      <c r="L271" s="3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75" customHeight="1">
      <c r="A272" s="4" t="s">
        <v>495</v>
      </c>
      <c r="B272" s="97">
        <f>SUM(B258:B271)</f>
        <v>0</v>
      </c>
      <c r="C272" s="96"/>
      <c r="D272" s="97">
        <f t="shared" ref="D272:F272" si="71">SUM(D258:D271)</f>
        <v>0</v>
      </c>
      <c r="E272" s="97">
        <f t="shared" si="71"/>
        <v>0</v>
      </c>
      <c r="F272" s="97">
        <f t="shared" si="71"/>
        <v>0</v>
      </c>
      <c r="G272" s="87"/>
      <c r="H272" s="96"/>
      <c r="I272" s="97">
        <f t="shared" ref="I272:L272" si="72">SUM(I258:I271)</f>
        <v>0</v>
      </c>
      <c r="J272" s="98">
        <f t="shared" si="72"/>
        <v>0</v>
      </c>
      <c r="K272" s="98">
        <f t="shared" si="72"/>
        <v>0</v>
      </c>
      <c r="L272" s="98">
        <f t="shared" si="72"/>
        <v>0</v>
      </c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75" customHeight="1">
      <c r="A273" s="8"/>
      <c r="B273" s="184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75" customHeight="1">
      <c r="A274" s="8"/>
      <c r="B274" s="184"/>
      <c r="C274" s="100"/>
      <c r="D274" s="100"/>
      <c r="E274" s="100"/>
      <c r="F274" s="100"/>
      <c r="G274" s="100"/>
      <c r="H274" s="100"/>
      <c r="I274" s="104">
        <f>G270*A256</f>
        <v>0</v>
      </c>
      <c r="J274" s="100"/>
      <c r="K274" s="100"/>
      <c r="L274" s="104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75" customHeight="1">
      <c r="A275" s="8"/>
      <c r="B275" s="3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75" customHeight="1">
      <c r="A276" s="8"/>
      <c r="B276" s="3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75" customHeight="1">
      <c r="A277" s="66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75" customHeight="1">
      <c r="A279" s="177">
        <v>4.0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75" customHeight="1">
      <c r="A281" s="2"/>
      <c r="B281" s="89"/>
      <c r="C281" s="89"/>
      <c r="D281" s="18">
        <f t="shared" ref="D281:D294" si="73">C281*B281</f>
        <v>0</v>
      </c>
      <c r="E281" s="18">
        <f>B281*A279</f>
        <v>0</v>
      </c>
      <c r="F281" s="18">
        <f t="shared" ref="F281:F294" si="74">E281*C281</f>
        <v>0</v>
      </c>
      <c r="G281" s="140">
        <v>0.0</v>
      </c>
      <c r="H281" s="18"/>
      <c r="I281" s="89">
        <f t="shared" ref="I281:I294" si="75">H281*E281</f>
        <v>0</v>
      </c>
      <c r="J281" s="116"/>
      <c r="K281" s="3">
        <f t="shared" ref="K281:K294" si="76">J281*I281</f>
        <v>0</v>
      </c>
      <c r="L281" s="3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75" customHeight="1">
      <c r="A282" s="2"/>
      <c r="B282" s="89"/>
      <c r="C282" s="89"/>
      <c r="D282" s="18">
        <f t="shared" si="73"/>
        <v>0</v>
      </c>
      <c r="E282" s="18">
        <f>B282*A279</f>
        <v>0</v>
      </c>
      <c r="F282" s="18">
        <f t="shared" si="74"/>
        <v>0</v>
      </c>
      <c r="G282" s="87"/>
      <c r="H282" s="18"/>
      <c r="I282" s="89">
        <f t="shared" si="75"/>
        <v>0</v>
      </c>
      <c r="J282" s="116"/>
      <c r="K282" s="3">
        <f t="shared" si="76"/>
        <v>0</v>
      </c>
      <c r="L282" s="3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75" customHeight="1">
      <c r="A283" s="2"/>
      <c r="B283" s="18"/>
      <c r="C283" s="18"/>
      <c r="D283" s="18">
        <f t="shared" si="73"/>
        <v>0</v>
      </c>
      <c r="E283" s="18">
        <f>B283*A279</f>
        <v>0</v>
      </c>
      <c r="F283" s="18">
        <f t="shared" si="74"/>
        <v>0</v>
      </c>
      <c r="G283" s="148" t="s">
        <v>527</v>
      </c>
      <c r="H283" s="18"/>
      <c r="I283" s="89">
        <f t="shared" si="75"/>
        <v>0</v>
      </c>
      <c r="J283" s="116"/>
      <c r="K283" s="3">
        <f t="shared" si="76"/>
        <v>0</v>
      </c>
      <c r="L283" s="3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75" customHeight="1">
      <c r="A284" s="2"/>
      <c r="B284" s="18"/>
      <c r="C284" s="18"/>
      <c r="D284" s="18">
        <f t="shared" si="73"/>
        <v>0</v>
      </c>
      <c r="E284" s="18">
        <f>B284*A279</f>
        <v>0</v>
      </c>
      <c r="F284" s="18">
        <f t="shared" si="74"/>
        <v>0</v>
      </c>
      <c r="G284" s="142"/>
      <c r="H284" s="18"/>
      <c r="I284" s="89">
        <f t="shared" si="75"/>
        <v>0</v>
      </c>
      <c r="J284" s="116"/>
      <c r="K284" s="3">
        <f t="shared" si="76"/>
        <v>0</v>
      </c>
      <c r="L284" s="3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75" customHeight="1">
      <c r="A285" s="2"/>
      <c r="B285" s="18"/>
      <c r="C285" s="18"/>
      <c r="D285" s="18">
        <f t="shared" si="73"/>
        <v>0</v>
      </c>
      <c r="E285" s="18">
        <f>B285*A279</f>
        <v>0</v>
      </c>
      <c r="F285" s="18">
        <f t="shared" si="74"/>
        <v>0</v>
      </c>
      <c r="G285" s="142"/>
      <c r="H285" s="18"/>
      <c r="I285" s="89">
        <f t="shared" si="75"/>
        <v>0</v>
      </c>
      <c r="J285" s="116"/>
      <c r="K285" s="3">
        <f t="shared" si="76"/>
        <v>0</v>
      </c>
      <c r="L285" s="3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75" customHeight="1">
      <c r="A286" s="2"/>
      <c r="B286" s="18"/>
      <c r="C286" s="18"/>
      <c r="D286" s="18">
        <f t="shared" si="73"/>
        <v>0</v>
      </c>
      <c r="E286" s="18">
        <f>B286*A279</f>
        <v>0</v>
      </c>
      <c r="F286" s="18">
        <f t="shared" si="74"/>
        <v>0</v>
      </c>
      <c r="G286" s="87"/>
      <c r="H286" s="18"/>
      <c r="I286" s="89">
        <f t="shared" si="75"/>
        <v>0</v>
      </c>
      <c r="J286" s="116"/>
      <c r="K286" s="3">
        <f t="shared" si="76"/>
        <v>0</v>
      </c>
      <c r="L286" s="3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75" customHeight="1">
      <c r="A287" s="2"/>
      <c r="B287" s="18"/>
      <c r="C287" s="18"/>
      <c r="D287" s="18">
        <f t="shared" si="73"/>
        <v>0</v>
      </c>
      <c r="E287" s="18">
        <f>B287*A279</f>
        <v>0</v>
      </c>
      <c r="F287" s="18">
        <f t="shared" si="74"/>
        <v>0</v>
      </c>
      <c r="G287" s="59"/>
      <c r="H287" s="18"/>
      <c r="I287" s="89">
        <f t="shared" si="75"/>
        <v>0</v>
      </c>
      <c r="J287" s="116"/>
      <c r="K287" s="3">
        <f t="shared" si="76"/>
        <v>0</v>
      </c>
      <c r="L287" s="3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75" customHeight="1">
      <c r="A288" s="2"/>
      <c r="B288" s="89"/>
      <c r="C288" s="89"/>
      <c r="D288" s="18">
        <f t="shared" si="73"/>
        <v>0</v>
      </c>
      <c r="E288" s="18">
        <f>B288*A279</f>
        <v>0</v>
      </c>
      <c r="F288" s="18">
        <f t="shared" si="74"/>
        <v>0</v>
      </c>
      <c r="G288" s="148" t="s">
        <v>528</v>
      </c>
      <c r="H288" s="18"/>
      <c r="I288" s="89">
        <f t="shared" si="75"/>
        <v>0</v>
      </c>
      <c r="J288" s="116"/>
      <c r="K288" s="3">
        <f t="shared" si="76"/>
        <v>0</v>
      </c>
      <c r="L288" s="3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75" customHeight="1">
      <c r="A289" s="2"/>
      <c r="B289" s="89"/>
      <c r="C289" s="89"/>
      <c r="D289" s="18">
        <f t="shared" si="73"/>
        <v>0</v>
      </c>
      <c r="E289" s="18">
        <f>B289*A279</f>
        <v>0</v>
      </c>
      <c r="F289" s="18">
        <f t="shared" si="74"/>
        <v>0</v>
      </c>
      <c r="G289" s="142"/>
      <c r="H289" s="18"/>
      <c r="I289" s="89">
        <f t="shared" si="75"/>
        <v>0</v>
      </c>
      <c r="J289" s="116"/>
      <c r="K289" s="3">
        <f t="shared" si="76"/>
        <v>0</v>
      </c>
      <c r="L289" s="3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75" customHeight="1">
      <c r="A290" s="1"/>
      <c r="B290" s="89"/>
      <c r="C290" s="89"/>
      <c r="D290" s="18">
        <f t="shared" si="73"/>
        <v>0</v>
      </c>
      <c r="E290" s="18">
        <f>B290*A279</f>
        <v>0</v>
      </c>
      <c r="F290" s="18">
        <f t="shared" si="74"/>
        <v>0</v>
      </c>
      <c r="G290" s="142"/>
      <c r="H290" s="18"/>
      <c r="I290" s="89">
        <f t="shared" si="75"/>
        <v>0</v>
      </c>
      <c r="J290" s="116"/>
      <c r="K290" s="3">
        <f t="shared" si="76"/>
        <v>0</v>
      </c>
      <c r="L290" s="3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75" customHeight="1">
      <c r="A291" s="1"/>
      <c r="B291" s="89"/>
      <c r="C291" s="89"/>
      <c r="D291" s="18">
        <f t="shared" si="73"/>
        <v>0</v>
      </c>
      <c r="E291" s="18">
        <f>B291*A279</f>
        <v>0</v>
      </c>
      <c r="F291" s="18">
        <f t="shared" si="74"/>
        <v>0</v>
      </c>
      <c r="G291" s="142"/>
      <c r="H291" s="18"/>
      <c r="I291" s="89">
        <f t="shared" si="75"/>
        <v>0</v>
      </c>
      <c r="J291" s="116"/>
      <c r="K291" s="3">
        <f t="shared" si="76"/>
        <v>0</v>
      </c>
      <c r="L291" s="3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/>
      <c r="I292" s="89">
        <f t="shared" si="75"/>
        <v>0</v>
      </c>
      <c r="J292" s="118"/>
      <c r="K292" s="3">
        <f t="shared" si="76"/>
        <v>0</v>
      </c>
      <c r="L292" s="3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43">
        <f>F295/A279</f>
        <v>0</v>
      </c>
      <c r="H293" s="18"/>
      <c r="I293" s="89">
        <f t="shared" si="75"/>
        <v>0</v>
      </c>
      <c r="J293" s="3"/>
      <c r="K293" s="3">
        <f t="shared" si="76"/>
        <v>0</v>
      </c>
      <c r="L293" s="3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/>
      <c r="I294" s="89">
        <f t="shared" si="75"/>
        <v>0</v>
      </c>
      <c r="J294" s="3"/>
      <c r="K294" s="3">
        <f t="shared" si="76"/>
        <v>0</v>
      </c>
      <c r="L294" s="3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75" customHeight="1">
      <c r="A295" s="4" t="s">
        <v>495</v>
      </c>
      <c r="B295" s="97">
        <f>SUM(B281:B294)</f>
        <v>0</v>
      </c>
      <c r="C295" s="96"/>
      <c r="D295" s="97">
        <f t="shared" ref="D295:F295" si="77">SUM(D281:D294)</f>
        <v>0</v>
      </c>
      <c r="E295" s="97">
        <f t="shared" si="77"/>
        <v>0</v>
      </c>
      <c r="F295" s="97">
        <f t="shared" si="77"/>
        <v>0</v>
      </c>
      <c r="G295" s="87"/>
      <c r="H295" s="96"/>
      <c r="I295" s="97">
        <f t="shared" ref="I295:L295" si="78">SUM(I281:I294)</f>
        <v>0</v>
      </c>
      <c r="J295" s="98">
        <f t="shared" si="78"/>
        <v>0</v>
      </c>
      <c r="K295" s="98">
        <f t="shared" si="78"/>
        <v>0</v>
      </c>
      <c r="L295" s="98">
        <f t="shared" si="78"/>
        <v>0</v>
      </c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75" customHeight="1">
      <c r="A296" s="8"/>
      <c r="B296" s="184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75" customHeight="1">
      <c r="A297" s="8"/>
      <c r="B297" s="184"/>
      <c r="C297" s="100"/>
      <c r="D297" s="100"/>
      <c r="E297" s="100"/>
      <c r="F297" s="100"/>
      <c r="G297" s="100"/>
      <c r="H297" s="100"/>
      <c r="I297" s="104">
        <f>G293*A279</f>
        <v>0</v>
      </c>
      <c r="J297" s="100"/>
      <c r="K297" s="100"/>
      <c r="L297" s="104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75" customHeight="1">
      <c r="A298" s="8"/>
      <c r="B298" s="3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75" customHeight="1">
      <c r="A299" s="8"/>
      <c r="B299" s="3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75" customHeight="1">
      <c r="A300" s="66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75" customHeight="1">
      <c r="A302" s="177">
        <v>4.0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75" customHeight="1">
      <c r="A304" s="2"/>
      <c r="B304" s="89"/>
      <c r="C304" s="89"/>
      <c r="D304" s="18">
        <f t="shared" ref="D304:D317" si="79">C304*B304</f>
        <v>0</v>
      </c>
      <c r="E304" s="18">
        <f>B304*A302</f>
        <v>0</v>
      </c>
      <c r="F304" s="18">
        <f t="shared" ref="F304:F317" si="80">E304*C304</f>
        <v>0</v>
      </c>
      <c r="G304" s="140">
        <v>0.0</v>
      </c>
      <c r="H304" s="18"/>
      <c r="I304" s="89">
        <f t="shared" ref="I304:I317" si="81">H304*E304</f>
        <v>0</v>
      </c>
      <c r="J304" s="116"/>
      <c r="K304" s="3">
        <f t="shared" ref="K304:K317" si="82">J304*I304</f>
        <v>0</v>
      </c>
      <c r="L304" s="3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75" customHeight="1">
      <c r="A305" s="2"/>
      <c r="B305" s="89"/>
      <c r="C305" s="89"/>
      <c r="D305" s="18">
        <f t="shared" si="79"/>
        <v>0</v>
      </c>
      <c r="E305" s="18">
        <f>B305*A302</f>
        <v>0</v>
      </c>
      <c r="F305" s="18">
        <f t="shared" si="80"/>
        <v>0</v>
      </c>
      <c r="G305" s="87"/>
      <c r="H305" s="18"/>
      <c r="I305" s="89">
        <f t="shared" si="81"/>
        <v>0</v>
      </c>
      <c r="J305" s="116"/>
      <c r="K305" s="3">
        <f t="shared" si="82"/>
        <v>0</v>
      </c>
      <c r="L305" s="3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75" customHeight="1">
      <c r="A306" s="2"/>
      <c r="B306" s="18"/>
      <c r="C306" s="18"/>
      <c r="D306" s="18">
        <f t="shared" si="79"/>
        <v>0</v>
      </c>
      <c r="E306" s="18">
        <f>B306*A302</f>
        <v>0</v>
      </c>
      <c r="F306" s="18">
        <f t="shared" si="80"/>
        <v>0</v>
      </c>
      <c r="G306" s="148" t="s">
        <v>527</v>
      </c>
      <c r="H306" s="18"/>
      <c r="I306" s="89">
        <f t="shared" si="81"/>
        <v>0</v>
      </c>
      <c r="J306" s="116"/>
      <c r="K306" s="3">
        <f t="shared" si="82"/>
        <v>0</v>
      </c>
      <c r="L306" s="3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75" customHeight="1">
      <c r="A307" s="2"/>
      <c r="B307" s="18"/>
      <c r="C307" s="18"/>
      <c r="D307" s="18">
        <f t="shared" si="79"/>
        <v>0</v>
      </c>
      <c r="E307" s="18">
        <f>B307*A302</f>
        <v>0</v>
      </c>
      <c r="F307" s="18">
        <f t="shared" si="80"/>
        <v>0</v>
      </c>
      <c r="G307" s="142"/>
      <c r="H307" s="18"/>
      <c r="I307" s="89">
        <f t="shared" si="81"/>
        <v>0</v>
      </c>
      <c r="J307" s="116"/>
      <c r="K307" s="3">
        <f t="shared" si="82"/>
        <v>0</v>
      </c>
      <c r="L307" s="3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75" customHeight="1">
      <c r="A308" s="2"/>
      <c r="B308" s="18"/>
      <c r="C308" s="18"/>
      <c r="D308" s="18">
        <f t="shared" si="79"/>
        <v>0</v>
      </c>
      <c r="E308" s="18">
        <f>B308*A302</f>
        <v>0</v>
      </c>
      <c r="F308" s="18">
        <f t="shared" si="80"/>
        <v>0</v>
      </c>
      <c r="G308" s="142"/>
      <c r="H308" s="18"/>
      <c r="I308" s="89">
        <f t="shared" si="81"/>
        <v>0</v>
      </c>
      <c r="J308" s="116"/>
      <c r="K308" s="3">
        <f t="shared" si="82"/>
        <v>0</v>
      </c>
      <c r="L308" s="3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75" customHeight="1">
      <c r="A309" s="2"/>
      <c r="B309" s="18"/>
      <c r="C309" s="18"/>
      <c r="D309" s="18">
        <f t="shared" si="79"/>
        <v>0</v>
      </c>
      <c r="E309" s="18">
        <f>B309*A302</f>
        <v>0</v>
      </c>
      <c r="F309" s="18">
        <f t="shared" si="80"/>
        <v>0</v>
      </c>
      <c r="G309" s="87"/>
      <c r="H309" s="18"/>
      <c r="I309" s="89">
        <f t="shared" si="81"/>
        <v>0</v>
      </c>
      <c r="J309" s="116"/>
      <c r="K309" s="3">
        <f t="shared" si="82"/>
        <v>0</v>
      </c>
      <c r="L309" s="3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75" customHeight="1">
      <c r="A310" s="2"/>
      <c r="B310" s="18"/>
      <c r="C310" s="18"/>
      <c r="D310" s="18">
        <f t="shared" si="79"/>
        <v>0</v>
      </c>
      <c r="E310" s="18">
        <f>B310*A302</f>
        <v>0</v>
      </c>
      <c r="F310" s="18">
        <f t="shared" si="80"/>
        <v>0</v>
      </c>
      <c r="G310" s="59"/>
      <c r="H310" s="18"/>
      <c r="I310" s="89">
        <f t="shared" si="81"/>
        <v>0</v>
      </c>
      <c r="J310" s="116"/>
      <c r="K310" s="3">
        <f t="shared" si="82"/>
        <v>0</v>
      </c>
      <c r="L310" s="3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75" customHeight="1">
      <c r="A311" s="2"/>
      <c r="B311" s="89"/>
      <c r="C311" s="89"/>
      <c r="D311" s="18">
        <f t="shared" si="79"/>
        <v>0</v>
      </c>
      <c r="E311" s="18">
        <f>B311*A302</f>
        <v>0</v>
      </c>
      <c r="F311" s="18">
        <f t="shared" si="80"/>
        <v>0</v>
      </c>
      <c r="G311" s="148" t="s">
        <v>528</v>
      </c>
      <c r="H311" s="18"/>
      <c r="I311" s="89">
        <f t="shared" si="81"/>
        <v>0</v>
      </c>
      <c r="J311" s="116"/>
      <c r="K311" s="3">
        <f t="shared" si="82"/>
        <v>0</v>
      </c>
      <c r="L311" s="3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75" customHeight="1">
      <c r="A312" s="2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/>
      <c r="I314" s="89">
        <f t="shared" si="81"/>
        <v>0</v>
      </c>
      <c r="J314" s="116"/>
      <c r="K314" s="3">
        <f t="shared" si="82"/>
        <v>0</v>
      </c>
      <c r="L314" s="3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/>
      <c r="I315" s="89">
        <f t="shared" si="81"/>
        <v>0</v>
      </c>
      <c r="J315" s="118"/>
      <c r="K315" s="3">
        <f t="shared" si="82"/>
        <v>0</v>
      </c>
      <c r="L315" s="3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43">
        <f>F318/A302</f>
        <v>0</v>
      </c>
      <c r="H316" s="18"/>
      <c r="I316" s="89">
        <f t="shared" si="81"/>
        <v>0</v>
      </c>
      <c r="J316" s="3"/>
      <c r="K316" s="3">
        <f t="shared" si="82"/>
        <v>0</v>
      </c>
      <c r="L316" s="3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/>
      <c r="I317" s="89">
        <f t="shared" si="81"/>
        <v>0</v>
      </c>
      <c r="J317" s="3"/>
      <c r="K317" s="3">
        <f t="shared" si="82"/>
        <v>0</v>
      </c>
      <c r="L317" s="3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75" customHeight="1">
      <c r="A318" s="4" t="s">
        <v>495</v>
      </c>
      <c r="B318" s="97">
        <f>SUM(B304:B317)</f>
        <v>0</v>
      </c>
      <c r="C318" s="96"/>
      <c r="D318" s="97">
        <f t="shared" ref="D318:F318" si="83">SUM(D304:D317)</f>
        <v>0</v>
      </c>
      <c r="E318" s="97">
        <f t="shared" si="83"/>
        <v>0</v>
      </c>
      <c r="F318" s="97">
        <f t="shared" si="83"/>
        <v>0</v>
      </c>
      <c r="G318" s="87"/>
      <c r="H318" s="96"/>
      <c r="I318" s="97">
        <f t="shared" ref="I318:L318" si="84">SUM(I304:I317)</f>
        <v>0</v>
      </c>
      <c r="J318" s="98">
        <f t="shared" si="84"/>
        <v>0</v>
      </c>
      <c r="K318" s="98">
        <f t="shared" si="84"/>
        <v>0</v>
      </c>
      <c r="L318" s="98">
        <f t="shared" si="84"/>
        <v>0</v>
      </c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75" customHeight="1">
      <c r="A319" s="8"/>
      <c r="B319" s="184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75" customHeight="1">
      <c r="A320" s="8"/>
      <c r="B320" s="184"/>
      <c r="C320" s="100"/>
      <c r="D320" s="100"/>
      <c r="E320" s="100"/>
      <c r="F320" s="100"/>
      <c r="G320" s="100"/>
      <c r="H320" s="100"/>
      <c r="I320" s="104">
        <f>G316*A302</f>
        <v>0</v>
      </c>
      <c r="J320" s="100"/>
      <c r="K320" s="100"/>
      <c r="L320" s="104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75" customHeight="1">
      <c r="A321" s="8"/>
      <c r="B321" s="184"/>
      <c r="C321" s="100"/>
      <c r="D321" s="100"/>
      <c r="E321" s="100"/>
      <c r="F321" s="100"/>
      <c r="G321" s="100"/>
      <c r="H321" s="100"/>
      <c r="I321" s="107"/>
      <c r="J321" s="100"/>
      <c r="K321" s="100"/>
      <c r="L321" s="107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75" customHeight="1">
      <c r="A322" s="8"/>
      <c r="B322" s="3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75" customHeight="1">
      <c r="A323" s="66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75" customHeight="1">
      <c r="A325" s="177">
        <v>4.0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75" customHeight="1">
      <c r="A327" s="2"/>
      <c r="B327" s="89"/>
      <c r="C327" s="89"/>
      <c r="D327" s="18">
        <f t="shared" ref="D327:D340" si="85">C327*B327</f>
        <v>0</v>
      </c>
      <c r="E327" s="18">
        <f>B327*A325</f>
        <v>0</v>
      </c>
      <c r="F327" s="18">
        <f t="shared" ref="F327:F340" si="86">E327*C327</f>
        <v>0</v>
      </c>
      <c r="G327" s="140">
        <v>0.0</v>
      </c>
      <c r="H327" s="18"/>
      <c r="I327" s="89">
        <f t="shared" ref="I327:I340" si="87">H327*E327</f>
        <v>0</v>
      </c>
      <c r="J327" s="116"/>
      <c r="K327" s="3">
        <f t="shared" ref="K327:K340" si="88">J327*I327</f>
        <v>0</v>
      </c>
      <c r="L327" s="3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75" customHeight="1">
      <c r="A328" s="2"/>
      <c r="B328" s="89"/>
      <c r="C328" s="89"/>
      <c r="D328" s="18">
        <f t="shared" si="85"/>
        <v>0</v>
      </c>
      <c r="E328" s="18">
        <f>B328*A325</f>
        <v>0</v>
      </c>
      <c r="F328" s="18">
        <f t="shared" si="86"/>
        <v>0</v>
      </c>
      <c r="G328" s="87"/>
      <c r="H328" s="18"/>
      <c r="I328" s="89">
        <f t="shared" si="87"/>
        <v>0</v>
      </c>
      <c r="J328" s="116"/>
      <c r="K328" s="3">
        <f t="shared" si="88"/>
        <v>0</v>
      </c>
      <c r="L328" s="3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75" customHeight="1">
      <c r="A329" s="2"/>
      <c r="B329" s="18"/>
      <c r="C329" s="18"/>
      <c r="D329" s="18">
        <f t="shared" si="85"/>
        <v>0</v>
      </c>
      <c r="E329" s="18">
        <f>B329*A325</f>
        <v>0</v>
      </c>
      <c r="F329" s="18">
        <f t="shared" si="86"/>
        <v>0</v>
      </c>
      <c r="G329" s="148" t="s">
        <v>527</v>
      </c>
      <c r="H329" s="18"/>
      <c r="I329" s="89">
        <f t="shared" si="87"/>
        <v>0</v>
      </c>
      <c r="J329" s="116"/>
      <c r="K329" s="3">
        <f t="shared" si="88"/>
        <v>0</v>
      </c>
      <c r="L329" s="3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75" customHeight="1">
      <c r="A330" s="2"/>
      <c r="B330" s="18"/>
      <c r="C330" s="18"/>
      <c r="D330" s="18">
        <f t="shared" si="85"/>
        <v>0</v>
      </c>
      <c r="E330" s="18">
        <f>B330*A325</f>
        <v>0</v>
      </c>
      <c r="F330" s="18">
        <f t="shared" si="86"/>
        <v>0</v>
      </c>
      <c r="G330" s="142"/>
      <c r="H330" s="18"/>
      <c r="I330" s="89">
        <f t="shared" si="87"/>
        <v>0</v>
      </c>
      <c r="J330" s="116"/>
      <c r="K330" s="3">
        <f t="shared" si="88"/>
        <v>0</v>
      </c>
      <c r="L330" s="3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75" customHeight="1">
      <c r="A331" s="2"/>
      <c r="B331" s="18"/>
      <c r="C331" s="18"/>
      <c r="D331" s="18">
        <f t="shared" si="85"/>
        <v>0</v>
      </c>
      <c r="E331" s="18">
        <f>B331*A325</f>
        <v>0</v>
      </c>
      <c r="F331" s="18">
        <f t="shared" si="86"/>
        <v>0</v>
      </c>
      <c r="G331" s="142"/>
      <c r="H331" s="18"/>
      <c r="I331" s="89">
        <f t="shared" si="87"/>
        <v>0</v>
      </c>
      <c r="J331" s="116"/>
      <c r="K331" s="3">
        <f t="shared" si="88"/>
        <v>0</v>
      </c>
      <c r="L331" s="3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75" customHeight="1">
      <c r="A332" s="2"/>
      <c r="B332" s="18"/>
      <c r="C332" s="18"/>
      <c r="D332" s="18">
        <f t="shared" si="85"/>
        <v>0</v>
      </c>
      <c r="E332" s="18">
        <f>B332*A325</f>
        <v>0</v>
      </c>
      <c r="F332" s="18">
        <f t="shared" si="86"/>
        <v>0</v>
      </c>
      <c r="G332" s="87"/>
      <c r="H332" s="18"/>
      <c r="I332" s="89">
        <f t="shared" si="87"/>
        <v>0</v>
      </c>
      <c r="J332" s="116"/>
      <c r="K332" s="3">
        <f t="shared" si="88"/>
        <v>0</v>
      </c>
      <c r="L332" s="3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75" customHeight="1">
      <c r="A333" s="2"/>
      <c r="B333" s="18"/>
      <c r="C333" s="18"/>
      <c r="D333" s="18">
        <f t="shared" si="85"/>
        <v>0</v>
      </c>
      <c r="E333" s="18">
        <f>B333*A325</f>
        <v>0</v>
      </c>
      <c r="F333" s="18">
        <f t="shared" si="86"/>
        <v>0</v>
      </c>
      <c r="G333" s="59"/>
      <c r="H333" s="18"/>
      <c r="I333" s="89">
        <f t="shared" si="87"/>
        <v>0</v>
      </c>
      <c r="J333" s="116"/>
      <c r="K333" s="3">
        <f t="shared" si="88"/>
        <v>0</v>
      </c>
      <c r="L333" s="3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75" customHeight="1">
      <c r="A334" s="2"/>
      <c r="B334" s="89"/>
      <c r="C334" s="89"/>
      <c r="D334" s="18">
        <f t="shared" si="85"/>
        <v>0</v>
      </c>
      <c r="E334" s="18">
        <f>B334*A325</f>
        <v>0</v>
      </c>
      <c r="F334" s="18">
        <f t="shared" si="86"/>
        <v>0</v>
      </c>
      <c r="G334" s="148" t="s">
        <v>528</v>
      </c>
      <c r="H334" s="18"/>
      <c r="I334" s="89">
        <f t="shared" si="87"/>
        <v>0</v>
      </c>
      <c r="J334" s="116"/>
      <c r="K334" s="3">
        <f t="shared" si="88"/>
        <v>0</v>
      </c>
      <c r="L334" s="3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75" customHeight="1">
      <c r="A335" s="2"/>
      <c r="B335" s="89"/>
      <c r="C335" s="89"/>
      <c r="D335" s="18">
        <f t="shared" si="85"/>
        <v>0</v>
      </c>
      <c r="E335" s="18">
        <f>B335*A325</f>
        <v>0</v>
      </c>
      <c r="F335" s="18">
        <f t="shared" si="86"/>
        <v>0</v>
      </c>
      <c r="G335" s="142"/>
      <c r="H335" s="18"/>
      <c r="I335" s="89">
        <f t="shared" si="87"/>
        <v>0</v>
      </c>
      <c r="J335" s="116"/>
      <c r="K335" s="3">
        <f t="shared" si="88"/>
        <v>0</v>
      </c>
      <c r="L335" s="3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75" customHeight="1">
      <c r="A336" s="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/>
      <c r="I336" s="89">
        <f t="shared" si="87"/>
        <v>0</v>
      </c>
      <c r="J336" s="116"/>
      <c r="K336" s="3">
        <f t="shared" si="88"/>
        <v>0</v>
      </c>
      <c r="L336" s="3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116"/>
      <c r="K337" s="3">
        <f t="shared" si="88"/>
        <v>0</v>
      </c>
      <c r="L337" s="3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/>
      <c r="I338" s="89">
        <f t="shared" si="87"/>
        <v>0</v>
      </c>
      <c r="J338" s="118"/>
      <c r="K338" s="3">
        <f t="shared" si="88"/>
        <v>0</v>
      </c>
      <c r="L338" s="3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43">
        <f>F341/A325</f>
        <v>0</v>
      </c>
      <c r="H339" s="18"/>
      <c r="I339" s="89">
        <f t="shared" si="87"/>
        <v>0</v>
      </c>
      <c r="J339" s="3"/>
      <c r="K339" s="3">
        <f t="shared" si="88"/>
        <v>0</v>
      </c>
      <c r="L339" s="3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/>
      <c r="I340" s="89">
        <f t="shared" si="87"/>
        <v>0</v>
      </c>
      <c r="J340" s="3"/>
      <c r="K340" s="3">
        <f t="shared" si="88"/>
        <v>0</v>
      </c>
      <c r="L340" s="3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75" customHeight="1">
      <c r="A341" s="4" t="s">
        <v>495</v>
      </c>
      <c r="B341" s="97">
        <f>SUM(B327:B340)</f>
        <v>0</v>
      </c>
      <c r="C341" s="96"/>
      <c r="D341" s="97">
        <f t="shared" ref="D341:F341" si="89">SUM(D327:D340)</f>
        <v>0</v>
      </c>
      <c r="E341" s="97">
        <f t="shared" si="89"/>
        <v>0</v>
      </c>
      <c r="F341" s="97">
        <f t="shared" si="89"/>
        <v>0</v>
      </c>
      <c r="G341" s="87"/>
      <c r="H341" s="96"/>
      <c r="I341" s="97">
        <f t="shared" ref="I341:L341" si="90">SUM(I327:I340)</f>
        <v>0</v>
      </c>
      <c r="J341" s="98">
        <f t="shared" si="90"/>
        <v>0</v>
      </c>
      <c r="K341" s="98">
        <f t="shared" si="90"/>
        <v>0</v>
      </c>
      <c r="L341" s="98">
        <f t="shared" si="90"/>
        <v>0</v>
      </c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75" customHeight="1">
      <c r="A342" s="8"/>
      <c r="B342" s="184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75" customHeight="1">
      <c r="A343" s="8"/>
      <c r="B343" s="184"/>
      <c r="C343" s="100"/>
      <c r="D343" s="100"/>
      <c r="E343" s="100"/>
      <c r="F343" s="100"/>
      <c r="G343" s="100"/>
      <c r="H343" s="100"/>
      <c r="I343" s="104">
        <f>G339*A325</f>
        <v>0</v>
      </c>
      <c r="J343" s="100"/>
      <c r="K343" s="100"/>
      <c r="L343" s="104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75" customHeight="1">
      <c r="A344" s="8"/>
      <c r="B344" s="3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75" customHeight="1">
      <c r="A345" s="8"/>
      <c r="B345" s="3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75" customHeight="1">
      <c r="A346" s="66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75" customHeight="1">
      <c r="A348" s="177">
        <v>4.0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47" t="s">
        <v>488</v>
      </c>
      <c r="K348" s="85" t="s">
        <v>489</v>
      </c>
      <c r="L348" s="85" t="s">
        <v>490</v>
      </c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75" customHeight="1">
      <c r="A350" s="2"/>
      <c r="B350" s="89"/>
      <c r="C350" s="89"/>
      <c r="D350" s="18">
        <f t="shared" ref="D350:D363" si="91">C350*B350</f>
        <v>0</v>
      </c>
      <c r="E350" s="18">
        <f>B350*A348</f>
        <v>0</v>
      </c>
      <c r="F350" s="18">
        <f t="shared" ref="F350:F363" si="92">E350*C350</f>
        <v>0</v>
      </c>
      <c r="G350" s="140">
        <v>0.0</v>
      </c>
      <c r="H350" s="18"/>
      <c r="I350" s="89">
        <f t="shared" ref="I350:I363" si="93">H350*E350</f>
        <v>0</v>
      </c>
      <c r="J350" s="116"/>
      <c r="K350" s="3">
        <f t="shared" ref="K350:K363" si="94">J350*I350</f>
        <v>0</v>
      </c>
      <c r="L350" s="3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75" customHeight="1">
      <c r="A351" s="2"/>
      <c r="B351" s="89"/>
      <c r="C351" s="89"/>
      <c r="D351" s="18">
        <f t="shared" si="91"/>
        <v>0</v>
      </c>
      <c r="E351" s="18">
        <f>B351*A348</f>
        <v>0</v>
      </c>
      <c r="F351" s="18">
        <f t="shared" si="92"/>
        <v>0</v>
      </c>
      <c r="G351" s="87"/>
      <c r="H351" s="18"/>
      <c r="I351" s="89">
        <f t="shared" si="93"/>
        <v>0</v>
      </c>
      <c r="J351" s="116"/>
      <c r="K351" s="3">
        <f t="shared" si="94"/>
        <v>0</v>
      </c>
      <c r="L351" s="3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75" customHeight="1">
      <c r="A352" s="2"/>
      <c r="B352" s="18"/>
      <c r="C352" s="18"/>
      <c r="D352" s="18">
        <f t="shared" si="91"/>
        <v>0</v>
      </c>
      <c r="E352" s="18">
        <f>B352*A348</f>
        <v>0</v>
      </c>
      <c r="F352" s="18">
        <f t="shared" si="92"/>
        <v>0</v>
      </c>
      <c r="G352" s="148" t="s">
        <v>527</v>
      </c>
      <c r="H352" s="18"/>
      <c r="I352" s="89">
        <f t="shared" si="93"/>
        <v>0</v>
      </c>
      <c r="J352" s="116"/>
      <c r="K352" s="3">
        <f t="shared" si="94"/>
        <v>0</v>
      </c>
      <c r="L352" s="3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75" customHeight="1">
      <c r="A353" s="2"/>
      <c r="B353" s="18"/>
      <c r="C353" s="18"/>
      <c r="D353" s="18">
        <f t="shared" si="91"/>
        <v>0</v>
      </c>
      <c r="E353" s="18">
        <f>B353*A348</f>
        <v>0</v>
      </c>
      <c r="F353" s="18">
        <f t="shared" si="92"/>
        <v>0</v>
      </c>
      <c r="G353" s="142"/>
      <c r="H353" s="18"/>
      <c r="I353" s="89">
        <f t="shared" si="93"/>
        <v>0</v>
      </c>
      <c r="J353" s="116"/>
      <c r="K353" s="3">
        <f t="shared" si="94"/>
        <v>0</v>
      </c>
      <c r="L353" s="3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75" customHeight="1">
      <c r="A354" s="2"/>
      <c r="B354" s="18"/>
      <c r="C354" s="18"/>
      <c r="D354" s="18">
        <f t="shared" si="91"/>
        <v>0</v>
      </c>
      <c r="E354" s="18">
        <f>B354*A348</f>
        <v>0</v>
      </c>
      <c r="F354" s="18">
        <f t="shared" si="92"/>
        <v>0</v>
      </c>
      <c r="G354" s="142"/>
      <c r="H354" s="18"/>
      <c r="I354" s="89">
        <f t="shared" si="93"/>
        <v>0</v>
      </c>
      <c r="J354" s="116"/>
      <c r="K354" s="3">
        <f t="shared" si="94"/>
        <v>0</v>
      </c>
      <c r="L354" s="3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75" customHeight="1">
      <c r="A355" s="2"/>
      <c r="B355" s="18"/>
      <c r="C355" s="18"/>
      <c r="D355" s="18">
        <f t="shared" si="91"/>
        <v>0</v>
      </c>
      <c r="E355" s="18">
        <f>B355*A348</f>
        <v>0</v>
      </c>
      <c r="F355" s="18">
        <f t="shared" si="92"/>
        <v>0</v>
      </c>
      <c r="G355" s="87"/>
      <c r="H355" s="18"/>
      <c r="I355" s="89">
        <f t="shared" si="93"/>
        <v>0</v>
      </c>
      <c r="J355" s="116"/>
      <c r="K355" s="3">
        <f t="shared" si="94"/>
        <v>0</v>
      </c>
      <c r="L355" s="3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75" customHeight="1">
      <c r="A356" s="2"/>
      <c r="B356" s="18"/>
      <c r="C356" s="18"/>
      <c r="D356" s="18">
        <f t="shared" si="91"/>
        <v>0</v>
      </c>
      <c r="E356" s="18">
        <f>B356*A348</f>
        <v>0</v>
      </c>
      <c r="F356" s="18">
        <f t="shared" si="92"/>
        <v>0</v>
      </c>
      <c r="G356" s="59"/>
      <c r="H356" s="18"/>
      <c r="I356" s="89">
        <f t="shared" si="93"/>
        <v>0</v>
      </c>
      <c r="J356" s="116"/>
      <c r="K356" s="3">
        <f t="shared" si="94"/>
        <v>0</v>
      </c>
      <c r="L356" s="3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75" customHeight="1">
      <c r="A357" s="2"/>
      <c r="B357" s="89"/>
      <c r="C357" s="89"/>
      <c r="D357" s="18">
        <f t="shared" si="91"/>
        <v>0</v>
      </c>
      <c r="E357" s="18">
        <f>B357*A348</f>
        <v>0</v>
      </c>
      <c r="F357" s="18">
        <f t="shared" si="92"/>
        <v>0</v>
      </c>
      <c r="G357" s="148" t="s">
        <v>528</v>
      </c>
      <c r="H357" s="18"/>
      <c r="I357" s="89">
        <f t="shared" si="93"/>
        <v>0</v>
      </c>
      <c r="J357" s="116"/>
      <c r="K357" s="3">
        <f t="shared" si="94"/>
        <v>0</v>
      </c>
      <c r="L357" s="3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75" customHeight="1">
      <c r="A358" s="2"/>
      <c r="B358" s="89"/>
      <c r="C358" s="89"/>
      <c r="D358" s="18">
        <f t="shared" si="91"/>
        <v>0</v>
      </c>
      <c r="E358" s="18">
        <f>B358*A348</f>
        <v>0</v>
      </c>
      <c r="F358" s="18">
        <f t="shared" si="92"/>
        <v>0</v>
      </c>
      <c r="G358" s="142"/>
      <c r="H358" s="18"/>
      <c r="I358" s="89">
        <f t="shared" si="93"/>
        <v>0</v>
      </c>
      <c r="J358" s="116"/>
      <c r="K358" s="3">
        <f t="shared" si="94"/>
        <v>0</v>
      </c>
      <c r="L358" s="3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75" customHeight="1">
      <c r="A359" s="1"/>
      <c r="B359" s="89"/>
      <c r="C359" s="89"/>
      <c r="D359" s="18">
        <f t="shared" si="91"/>
        <v>0</v>
      </c>
      <c r="E359" s="18">
        <f>B359*A348</f>
        <v>0</v>
      </c>
      <c r="F359" s="18">
        <f t="shared" si="92"/>
        <v>0</v>
      </c>
      <c r="G359" s="142"/>
      <c r="H359" s="18"/>
      <c r="I359" s="89">
        <f t="shared" si="93"/>
        <v>0</v>
      </c>
      <c r="J359" s="116"/>
      <c r="K359" s="3">
        <f t="shared" si="94"/>
        <v>0</v>
      </c>
      <c r="L359" s="3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75" customHeight="1">
      <c r="A360" s="1"/>
      <c r="B360" s="89"/>
      <c r="C360" s="89"/>
      <c r="D360" s="18">
        <f t="shared" si="91"/>
        <v>0</v>
      </c>
      <c r="E360" s="18">
        <f>B360*A348</f>
        <v>0</v>
      </c>
      <c r="F360" s="18">
        <f t="shared" si="92"/>
        <v>0</v>
      </c>
      <c r="G360" s="142"/>
      <c r="H360" s="18"/>
      <c r="I360" s="89">
        <f t="shared" si="93"/>
        <v>0</v>
      </c>
      <c r="J360" s="116"/>
      <c r="K360" s="3">
        <f t="shared" si="94"/>
        <v>0</v>
      </c>
      <c r="L360" s="3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75" customHeight="1">
      <c r="A361" s="31"/>
      <c r="B361" s="89"/>
      <c r="C361" s="89"/>
      <c r="D361" s="95">
        <f t="shared" si="91"/>
        <v>0</v>
      </c>
      <c r="E361" s="95">
        <f>B361*A348</f>
        <v>0</v>
      </c>
      <c r="F361" s="18">
        <f t="shared" si="92"/>
        <v>0</v>
      </c>
      <c r="G361" s="87"/>
      <c r="H361" s="18"/>
      <c r="I361" s="89">
        <f t="shared" si="93"/>
        <v>0</v>
      </c>
      <c r="J361" s="118"/>
      <c r="K361" s="3">
        <f t="shared" si="94"/>
        <v>0</v>
      </c>
      <c r="L361" s="3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75" customHeight="1">
      <c r="A362" s="31"/>
      <c r="B362" s="89"/>
      <c r="C362" s="89"/>
      <c r="D362" s="18">
        <f t="shared" si="91"/>
        <v>0</v>
      </c>
      <c r="E362" s="18">
        <f>B362*A348</f>
        <v>0</v>
      </c>
      <c r="F362" s="18">
        <f t="shared" si="92"/>
        <v>0</v>
      </c>
      <c r="G362" s="143">
        <f>F364/A348</f>
        <v>0</v>
      </c>
      <c r="H362" s="18"/>
      <c r="I362" s="89">
        <f t="shared" si="93"/>
        <v>0</v>
      </c>
      <c r="J362" s="3"/>
      <c r="K362" s="3">
        <f t="shared" si="94"/>
        <v>0</v>
      </c>
      <c r="L362" s="3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75" customHeight="1">
      <c r="A363" s="31"/>
      <c r="B363" s="89"/>
      <c r="C363" s="89"/>
      <c r="D363" s="18">
        <f t="shared" si="91"/>
        <v>0</v>
      </c>
      <c r="E363" s="18">
        <f>B363*A348</f>
        <v>0</v>
      </c>
      <c r="F363" s="18">
        <f t="shared" si="92"/>
        <v>0</v>
      </c>
      <c r="G363" s="142"/>
      <c r="H363" s="18"/>
      <c r="I363" s="89">
        <f t="shared" si="93"/>
        <v>0</v>
      </c>
      <c r="J363" s="3"/>
      <c r="K363" s="3">
        <f t="shared" si="94"/>
        <v>0</v>
      </c>
      <c r="L363" s="3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75" customHeight="1">
      <c r="A364" s="4" t="s">
        <v>495</v>
      </c>
      <c r="B364" s="97">
        <f>SUM(B350:B363)</f>
        <v>0</v>
      </c>
      <c r="C364" s="96"/>
      <c r="D364" s="97">
        <f t="shared" ref="D364:F364" si="95">SUM(D350:D363)</f>
        <v>0</v>
      </c>
      <c r="E364" s="97">
        <f t="shared" si="95"/>
        <v>0</v>
      </c>
      <c r="F364" s="97">
        <f t="shared" si="95"/>
        <v>0</v>
      </c>
      <c r="G364" s="87"/>
      <c r="H364" s="96"/>
      <c r="I364" s="97">
        <f t="shared" ref="I364:L364" si="96">SUM(I350:I363)</f>
        <v>0</v>
      </c>
      <c r="J364" s="98">
        <f t="shared" si="96"/>
        <v>0</v>
      </c>
      <c r="K364" s="98">
        <f t="shared" si="96"/>
        <v>0</v>
      </c>
      <c r="L364" s="98">
        <f t="shared" si="96"/>
        <v>0</v>
      </c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75" customHeight="1">
      <c r="A365" s="8"/>
      <c r="B365" s="184"/>
      <c r="C365" s="100"/>
      <c r="D365" s="100"/>
      <c r="E365" s="100"/>
      <c r="F365" s="100"/>
      <c r="G365" s="100"/>
      <c r="H365" s="100"/>
      <c r="I365" s="101" t="s">
        <v>496</v>
      </c>
      <c r="J365" s="100"/>
      <c r="K365" s="100"/>
      <c r="L365" s="101" t="s">
        <v>497</v>
      </c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75" customHeight="1">
      <c r="A366" s="8"/>
      <c r="B366" s="184"/>
      <c r="C366" s="100"/>
      <c r="D366" s="100"/>
      <c r="E366" s="100"/>
      <c r="F366" s="100"/>
      <c r="G366" s="100"/>
      <c r="H366" s="100"/>
      <c r="I366" s="104">
        <f>G362*A348</f>
        <v>0</v>
      </c>
      <c r="J366" s="100"/>
      <c r="K366" s="100"/>
      <c r="L366" s="104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75" customHeight="1">
      <c r="A367" s="8"/>
      <c r="B367" s="3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75" customHeight="1">
      <c r="A368" s="8"/>
      <c r="B368" s="3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75" customHeight="1">
      <c r="A369" s="66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6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75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5"/>
      <c r="G370" s="76"/>
      <c r="H370" s="79" t="s">
        <v>481</v>
      </c>
      <c r="I370" s="75"/>
      <c r="J370" s="75"/>
      <c r="K370" s="75"/>
      <c r="L370" s="76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75" customHeight="1">
      <c r="A371" s="177">
        <v>4.0</v>
      </c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524</v>
      </c>
      <c r="H371" s="82" t="s">
        <v>486</v>
      </c>
      <c r="I371" s="82" t="s">
        <v>487</v>
      </c>
      <c r="J371" s="147" t="s">
        <v>488</v>
      </c>
      <c r="K371" s="85" t="s">
        <v>489</v>
      </c>
      <c r="L371" s="85" t="s">
        <v>490</v>
      </c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87"/>
      <c r="J372" s="115"/>
      <c r="K372" s="87"/>
      <c r="L372" s="87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75" customHeight="1">
      <c r="A373" s="2"/>
      <c r="B373" s="89"/>
      <c r="C373" s="89"/>
      <c r="D373" s="18">
        <f t="shared" ref="D373:D386" si="97">C373*B373</f>
        <v>0</v>
      </c>
      <c r="E373" s="18">
        <f>B373*A371</f>
        <v>0</v>
      </c>
      <c r="F373" s="18">
        <f t="shared" ref="F373:F386" si="98">E373*C373</f>
        <v>0</v>
      </c>
      <c r="G373" s="140">
        <v>0.0</v>
      </c>
      <c r="H373" s="18"/>
      <c r="I373" s="89">
        <f t="shared" ref="I373:I386" si="99">H373*E373</f>
        <v>0</v>
      </c>
      <c r="J373" s="116"/>
      <c r="K373" s="3">
        <f t="shared" ref="K373:K386" si="100">J373*I373</f>
        <v>0</v>
      </c>
      <c r="L373" s="3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75" customHeight="1">
      <c r="A374" s="2"/>
      <c r="B374" s="89"/>
      <c r="C374" s="89"/>
      <c r="D374" s="18">
        <f t="shared" si="97"/>
        <v>0</v>
      </c>
      <c r="E374" s="18">
        <f>B374*A371</f>
        <v>0</v>
      </c>
      <c r="F374" s="18">
        <f t="shared" si="98"/>
        <v>0</v>
      </c>
      <c r="G374" s="87"/>
      <c r="H374" s="18"/>
      <c r="I374" s="89">
        <f t="shared" si="99"/>
        <v>0</v>
      </c>
      <c r="J374" s="116"/>
      <c r="K374" s="3">
        <f t="shared" si="100"/>
        <v>0</v>
      </c>
      <c r="L374" s="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75" customHeight="1">
      <c r="A375" s="2"/>
      <c r="B375" s="18"/>
      <c r="C375" s="18"/>
      <c r="D375" s="18">
        <f t="shared" si="97"/>
        <v>0</v>
      </c>
      <c r="E375" s="18">
        <f>B375*A371</f>
        <v>0</v>
      </c>
      <c r="F375" s="18">
        <f t="shared" si="98"/>
        <v>0</v>
      </c>
      <c r="G375" s="148" t="s">
        <v>527</v>
      </c>
      <c r="H375" s="18"/>
      <c r="I375" s="89">
        <f t="shared" si="99"/>
        <v>0</v>
      </c>
      <c r="J375" s="116"/>
      <c r="K375" s="3">
        <f t="shared" si="100"/>
        <v>0</v>
      </c>
      <c r="L375" s="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75" customHeight="1">
      <c r="A376" s="2"/>
      <c r="B376" s="18"/>
      <c r="C376" s="18"/>
      <c r="D376" s="18">
        <f t="shared" si="97"/>
        <v>0</v>
      </c>
      <c r="E376" s="18">
        <f>B376*A371</f>
        <v>0</v>
      </c>
      <c r="F376" s="18">
        <f t="shared" si="98"/>
        <v>0</v>
      </c>
      <c r="G376" s="142"/>
      <c r="H376" s="18"/>
      <c r="I376" s="89">
        <f t="shared" si="99"/>
        <v>0</v>
      </c>
      <c r="J376" s="116"/>
      <c r="K376" s="3">
        <f t="shared" si="100"/>
        <v>0</v>
      </c>
      <c r="L376" s="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75" customHeight="1">
      <c r="A377" s="2"/>
      <c r="B377" s="18"/>
      <c r="C377" s="18"/>
      <c r="D377" s="18">
        <f t="shared" si="97"/>
        <v>0</v>
      </c>
      <c r="E377" s="18">
        <f>B377*A371</f>
        <v>0</v>
      </c>
      <c r="F377" s="18">
        <f t="shared" si="98"/>
        <v>0</v>
      </c>
      <c r="G377" s="142"/>
      <c r="H377" s="18"/>
      <c r="I377" s="89">
        <f t="shared" si="99"/>
        <v>0</v>
      </c>
      <c r="J377" s="116"/>
      <c r="K377" s="3">
        <f t="shared" si="100"/>
        <v>0</v>
      </c>
      <c r="L377" s="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75" customHeight="1">
      <c r="A378" s="2"/>
      <c r="B378" s="18"/>
      <c r="C378" s="18"/>
      <c r="D378" s="18">
        <f t="shared" si="97"/>
        <v>0</v>
      </c>
      <c r="E378" s="18">
        <f>B378*A371</f>
        <v>0</v>
      </c>
      <c r="F378" s="18">
        <f t="shared" si="98"/>
        <v>0</v>
      </c>
      <c r="G378" s="87"/>
      <c r="H378" s="18"/>
      <c r="I378" s="89">
        <f t="shared" si="99"/>
        <v>0</v>
      </c>
      <c r="J378" s="116"/>
      <c r="K378" s="3">
        <f t="shared" si="100"/>
        <v>0</v>
      </c>
      <c r="L378" s="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75" customHeight="1">
      <c r="A379" s="2"/>
      <c r="B379" s="18"/>
      <c r="C379" s="18"/>
      <c r="D379" s="18">
        <f t="shared" si="97"/>
        <v>0</v>
      </c>
      <c r="E379" s="18">
        <f>B379*A371</f>
        <v>0</v>
      </c>
      <c r="F379" s="18">
        <f t="shared" si="98"/>
        <v>0</v>
      </c>
      <c r="G379" s="59"/>
      <c r="H379" s="18"/>
      <c r="I379" s="89">
        <f t="shared" si="99"/>
        <v>0</v>
      </c>
      <c r="J379" s="116"/>
      <c r="K379" s="3">
        <f t="shared" si="100"/>
        <v>0</v>
      </c>
      <c r="L379" s="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75" customHeight="1">
      <c r="A380" s="2"/>
      <c r="B380" s="89"/>
      <c r="C380" s="89"/>
      <c r="D380" s="18">
        <f t="shared" si="97"/>
        <v>0</v>
      </c>
      <c r="E380" s="18">
        <f>B380*A371</f>
        <v>0</v>
      </c>
      <c r="F380" s="18">
        <f t="shared" si="98"/>
        <v>0</v>
      </c>
      <c r="G380" s="148" t="s">
        <v>528</v>
      </c>
      <c r="H380" s="18"/>
      <c r="I380" s="89">
        <f t="shared" si="99"/>
        <v>0</v>
      </c>
      <c r="J380" s="116"/>
      <c r="K380" s="3">
        <f t="shared" si="100"/>
        <v>0</v>
      </c>
      <c r="L380" s="3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75" customHeight="1">
      <c r="A381" s="2"/>
      <c r="B381" s="89"/>
      <c r="C381" s="89"/>
      <c r="D381" s="18">
        <f t="shared" si="97"/>
        <v>0</v>
      </c>
      <c r="E381" s="18">
        <f>B381*A371</f>
        <v>0</v>
      </c>
      <c r="F381" s="18">
        <f t="shared" si="98"/>
        <v>0</v>
      </c>
      <c r="G381" s="142"/>
      <c r="H381" s="18"/>
      <c r="I381" s="89">
        <f t="shared" si="99"/>
        <v>0</v>
      </c>
      <c r="J381" s="116"/>
      <c r="K381" s="3">
        <f t="shared" si="100"/>
        <v>0</v>
      </c>
      <c r="L381" s="3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75" customHeight="1">
      <c r="A382" s="1"/>
      <c r="B382" s="89"/>
      <c r="C382" s="89"/>
      <c r="D382" s="18">
        <f t="shared" si="97"/>
        <v>0</v>
      </c>
      <c r="E382" s="18">
        <f>B382*A371</f>
        <v>0</v>
      </c>
      <c r="F382" s="18">
        <f t="shared" si="98"/>
        <v>0</v>
      </c>
      <c r="G382" s="142"/>
      <c r="H382" s="18"/>
      <c r="I382" s="89">
        <f t="shared" si="99"/>
        <v>0</v>
      </c>
      <c r="J382" s="116"/>
      <c r="K382" s="3">
        <f t="shared" si="100"/>
        <v>0</v>
      </c>
      <c r="L382" s="3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75" customHeight="1">
      <c r="A383" s="1"/>
      <c r="B383" s="89"/>
      <c r="C383" s="89"/>
      <c r="D383" s="18">
        <f t="shared" si="97"/>
        <v>0</v>
      </c>
      <c r="E383" s="18">
        <f>B383*A371</f>
        <v>0</v>
      </c>
      <c r="F383" s="18">
        <f t="shared" si="98"/>
        <v>0</v>
      </c>
      <c r="G383" s="142"/>
      <c r="H383" s="18"/>
      <c r="I383" s="89">
        <f t="shared" si="99"/>
        <v>0</v>
      </c>
      <c r="J383" s="116"/>
      <c r="K383" s="3">
        <f t="shared" si="100"/>
        <v>0</v>
      </c>
      <c r="L383" s="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75" customHeight="1">
      <c r="A384" s="31"/>
      <c r="B384" s="89"/>
      <c r="C384" s="89"/>
      <c r="D384" s="95">
        <f t="shared" si="97"/>
        <v>0</v>
      </c>
      <c r="E384" s="95">
        <f>B384*A371</f>
        <v>0</v>
      </c>
      <c r="F384" s="18">
        <f t="shared" si="98"/>
        <v>0</v>
      </c>
      <c r="G384" s="87"/>
      <c r="H384" s="18"/>
      <c r="I384" s="89">
        <f t="shared" si="99"/>
        <v>0</v>
      </c>
      <c r="J384" s="118"/>
      <c r="K384" s="3">
        <f t="shared" si="100"/>
        <v>0</v>
      </c>
      <c r="L384" s="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75" customHeight="1">
      <c r="A385" s="31"/>
      <c r="B385" s="89"/>
      <c r="C385" s="89"/>
      <c r="D385" s="18">
        <f t="shared" si="97"/>
        <v>0</v>
      </c>
      <c r="E385" s="18">
        <f>B385*A371</f>
        <v>0</v>
      </c>
      <c r="F385" s="18">
        <f t="shared" si="98"/>
        <v>0</v>
      </c>
      <c r="G385" s="143">
        <f>F387/A371</f>
        <v>0</v>
      </c>
      <c r="H385" s="18"/>
      <c r="I385" s="89">
        <f t="shared" si="99"/>
        <v>0</v>
      </c>
      <c r="J385" s="3"/>
      <c r="K385" s="3">
        <f t="shared" si="100"/>
        <v>0</v>
      </c>
      <c r="L385" s="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75" customHeight="1">
      <c r="A386" s="31"/>
      <c r="B386" s="89"/>
      <c r="C386" s="89"/>
      <c r="D386" s="18">
        <f t="shared" si="97"/>
        <v>0</v>
      </c>
      <c r="E386" s="18">
        <f>B386*A371</f>
        <v>0</v>
      </c>
      <c r="F386" s="18">
        <f t="shared" si="98"/>
        <v>0</v>
      </c>
      <c r="G386" s="142"/>
      <c r="H386" s="18"/>
      <c r="I386" s="89">
        <f t="shared" si="99"/>
        <v>0</v>
      </c>
      <c r="J386" s="3"/>
      <c r="K386" s="3">
        <f t="shared" si="100"/>
        <v>0</v>
      </c>
      <c r="L386" s="3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75" customHeight="1">
      <c r="A387" s="4" t="s">
        <v>495</v>
      </c>
      <c r="B387" s="97">
        <f>SUM(B373:B386)</f>
        <v>0</v>
      </c>
      <c r="C387" s="96"/>
      <c r="D387" s="97">
        <f t="shared" ref="D387:F387" si="101">SUM(D373:D386)</f>
        <v>0</v>
      </c>
      <c r="E387" s="97">
        <f t="shared" si="101"/>
        <v>0</v>
      </c>
      <c r="F387" s="97">
        <f t="shared" si="101"/>
        <v>0</v>
      </c>
      <c r="G387" s="87"/>
      <c r="H387" s="96"/>
      <c r="I387" s="97">
        <f t="shared" ref="I387:L387" si="102">SUM(I373:I386)</f>
        <v>0</v>
      </c>
      <c r="J387" s="98">
        <f t="shared" si="102"/>
        <v>0</v>
      </c>
      <c r="K387" s="98">
        <f t="shared" si="102"/>
        <v>0</v>
      </c>
      <c r="L387" s="98">
        <f t="shared" si="102"/>
        <v>0</v>
      </c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75" customHeight="1">
      <c r="A388" s="8"/>
      <c r="B388" s="184"/>
      <c r="C388" s="100"/>
      <c r="D388" s="100"/>
      <c r="E388" s="100"/>
      <c r="F388" s="100"/>
      <c r="G388" s="100"/>
      <c r="H388" s="100"/>
      <c r="I388" s="101" t="s">
        <v>496</v>
      </c>
      <c r="J388" s="100"/>
      <c r="K388" s="100"/>
      <c r="L388" s="101" t="s">
        <v>497</v>
      </c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75" customHeight="1">
      <c r="A389" s="8"/>
      <c r="B389" s="184"/>
      <c r="C389" s="100"/>
      <c r="D389" s="100"/>
      <c r="E389" s="100"/>
      <c r="F389" s="100"/>
      <c r="G389" s="100"/>
      <c r="H389" s="100"/>
      <c r="I389" s="104">
        <f>G385*A371</f>
        <v>0</v>
      </c>
      <c r="J389" s="100"/>
      <c r="K389" s="100"/>
      <c r="L389" s="104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75" customHeight="1">
      <c r="A390" s="8"/>
      <c r="B390" s="3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75" customHeight="1">
      <c r="A391" s="8"/>
      <c r="B391" s="3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75" customHeight="1">
      <c r="A392" s="66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6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75" customHeight="1">
      <c r="A393" s="78" t="s">
        <v>478</v>
      </c>
      <c r="B393" s="79" t="s">
        <v>479</v>
      </c>
      <c r="C393" s="75"/>
      <c r="D393" s="76"/>
      <c r="E393" s="80" t="s">
        <v>480</v>
      </c>
      <c r="F393" s="75"/>
      <c r="G393" s="76"/>
      <c r="H393" s="79" t="s">
        <v>481</v>
      </c>
      <c r="I393" s="75"/>
      <c r="J393" s="75"/>
      <c r="K393" s="75"/>
      <c r="L393" s="76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75" customHeight="1">
      <c r="A394" s="177">
        <v>4.0</v>
      </c>
      <c r="B394" s="82" t="s">
        <v>482</v>
      </c>
      <c r="C394" s="82" t="s">
        <v>483</v>
      </c>
      <c r="D394" s="82" t="s">
        <v>484</v>
      </c>
      <c r="E394" s="82" t="s">
        <v>485</v>
      </c>
      <c r="F394" s="82" t="s">
        <v>484</v>
      </c>
      <c r="G394" s="82" t="s">
        <v>524</v>
      </c>
      <c r="H394" s="82" t="s">
        <v>486</v>
      </c>
      <c r="I394" s="82" t="s">
        <v>487</v>
      </c>
      <c r="J394" s="147" t="s">
        <v>488</v>
      </c>
      <c r="K394" s="85" t="s">
        <v>489</v>
      </c>
      <c r="L394" s="85" t="s">
        <v>490</v>
      </c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75" customHeight="1">
      <c r="A395" s="86" t="s">
        <v>491</v>
      </c>
      <c r="B395" s="87"/>
      <c r="C395" s="87"/>
      <c r="D395" s="87"/>
      <c r="E395" s="87"/>
      <c r="F395" s="87"/>
      <c r="G395" s="87"/>
      <c r="H395" s="87"/>
      <c r="I395" s="87"/>
      <c r="J395" s="115"/>
      <c r="K395" s="87"/>
      <c r="L395" s="87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75" customHeight="1">
      <c r="A396" s="2"/>
      <c r="B396" s="89"/>
      <c r="C396" s="89"/>
      <c r="D396" s="18">
        <f t="shared" ref="D396:D409" si="103">C396*B396</f>
        <v>0</v>
      </c>
      <c r="E396" s="18">
        <f>B396*A394</f>
        <v>0</v>
      </c>
      <c r="F396" s="18">
        <f t="shared" ref="F396:F409" si="104">E396*C396</f>
        <v>0</v>
      </c>
      <c r="G396" s="140">
        <v>0.0</v>
      </c>
      <c r="H396" s="18"/>
      <c r="I396" s="89">
        <f t="shared" ref="I396:I409" si="105">H396*E396</f>
        <v>0</v>
      </c>
      <c r="J396" s="116"/>
      <c r="K396" s="3">
        <f t="shared" ref="K396:K409" si="106">J396*I396</f>
        <v>0</v>
      </c>
      <c r="L396" s="3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75" customHeight="1">
      <c r="A397" s="2"/>
      <c r="B397" s="89"/>
      <c r="C397" s="89"/>
      <c r="D397" s="18">
        <f t="shared" si="103"/>
        <v>0</v>
      </c>
      <c r="E397" s="18">
        <f>B397*A394</f>
        <v>0</v>
      </c>
      <c r="F397" s="18">
        <f t="shared" si="104"/>
        <v>0</v>
      </c>
      <c r="G397" s="87"/>
      <c r="H397" s="18"/>
      <c r="I397" s="89">
        <f t="shared" si="105"/>
        <v>0</v>
      </c>
      <c r="J397" s="116"/>
      <c r="K397" s="3">
        <f t="shared" si="106"/>
        <v>0</v>
      </c>
      <c r="L397" s="3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75" customHeight="1">
      <c r="A398" s="2"/>
      <c r="B398" s="18"/>
      <c r="C398" s="18"/>
      <c r="D398" s="18">
        <f t="shared" si="103"/>
        <v>0</v>
      </c>
      <c r="E398" s="18">
        <f>B398*A394</f>
        <v>0</v>
      </c>
      <c r="F398" s="18">
        <f t="shared" si="104"/>
        <v>0</v>
      </c>
      <c r="G398" s="148" t="s">
        <v>527</v>
      </c>
      <c r="H398" s="18"/>
      <c r="I398" s="89">
        <f t="shared" si="105"/>
        <v>0</v>
      </c>
      <c r="J398" s="116"/>
      <c r="K398" s="3">
        <f t="shared" si="106"/>
        <v>0</v>
      </c>
      <c r="L398" s="3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75" customHeight="1">
      <c r="A399" s="2"/>
      <c r="B399" s="18"/>
      <c r="C399" s="18"/>
      <c r="D399" s="18">
        <f t="shared" si="103"/>
        <v>0</v>
      </c>
      <c r="E399" s="18">
        <f>B399*A394</f>
        <v>0</v>
      </c>
      <c r="F399" s="18">
        <f t="shared" si="104"/>
        <v>0</v>
      </c>
      <c r="G399" s="142"/>
      <c r="H399" s="18"/>
      <c r="I399" s="89">
        <f t="shared" si="105"/>
        <v>0</v>
      </c>
      <c r="J399" s="116"/>
      <c r="K399" s="3">
        <f t="shared" si="106"/>
        <v>0</v>
      </c>
      <c r="L399" s="3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75" customHeight="1">
      <c r="A400" s="2"/>
      <c r="B400" s="18"/>
      <c r="C400" s="18"/>
      <c r="D400" s="18">
        <f t="shared" si="103"/>
        <v>0</v>
      </c>
      <c r="E400" s="18">
        <f>B400*A394</f>
        <v>0</v>
      </c>
      <c r="F400" s="18">
        <f t="shared" si="104"/>
        <v>0</v>
      </c>
      <c r="G400" s="142"/>
      <c r="H400" s="18"/>
      <c r="I400" s="89">
        <f t="shared" si="105"/>
        <v>0</v>
      </c>
      <c r="J400" s="116"/>
      <c r="K400" s="3">
        <f t="shared" si="106"/>
        <v>0</v>
      </c>
      <c r="L400" s="3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75" customHeight="1">
      <c r="A401" s="2"/>
      <c r="B401" s="18"/>
      <c r="C401" s="18"/>
      <c r="D401" s="18">
        <f t="shared" si="103"/>
        <v>0</v>
      </c>
      <c r="E401" s="18">
        <f>B401*A394</f>
        <v>0</v>
      </c>
      <c r="F401" s="18">
        <f t="shared" si="104"/>
        <v>0</v>
      </c>
      <c r="G401" s="87"/>
      <c r="H401" s="18"/>
      <c r="I401" s="89">
        <f t="shared" si="105"/>
        <v>0</v>
      </c>
      <c r="J401" s="116"/>
      <c r="K401" s="3">
        <f t="shared" si="106"/>
        <v>0</v>
      </c>
      <c r="L401" s="3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75" customHeight="1">
      <c r="A402" s="2"/>
      <c r="B402" s="18"/>
      <c r="C402" s="18"/>
      <c r="D402" s="18">
        <f t="shared" si="103"/>
        <v>0</v>
      </c>
      <c r="E402" s="18">
        <f>B402*A394</f>
        <v>0</v>
      </c>
      <c r="F402" s="18">
        <f t="shared" si="104"/>
        <v>0</v>
      </c>
      <c r="G402" s="59"/>
      <c r="H402" s="18"/>
      <c r="I402" s="89">
        <f t="shared" si="105"/>
        <v>0</v>
      </c>
      <c r="J402" s="116"/>
      <c r="K402" s="3">
        <f t="shared" si="106"/>
        <v>0</v>
      </c>
      <c r="L402" s="3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75" customHeight="1">
      <c r="A403" s="2"/>
      <c r="B403" s="89"/>
      <c r="C403" s="89"/>
      <c r="D403" s="18">
        <f t="shared" si="103"/>
        <v>0</v>
      </c>
      <c r="E403" s="18">
        <f>B403*A394</f>
        <v>0</v>
      </c>
      <c r="F403" s="18">
        <f t="shared" si="104"/>
        <v>0</v>
      </c>
      <c r="G403" s="148" t="s">
        <v>528</v>
      </c>
      <c r="H403" s="18"/>
      <c r="I403" s="89">
        <f t="shared" si="105"/>
        <v>0</v>
      </c>
      <c r="J403" s="116"/>
      <c r="K403" s="3">
        <f t="shared" si="106"/>
        <v>0</v>
      </c>
      <c r="L403" s="3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75" customHeight="1">
      <c r="A404" s="2"/>
      <c r="B404" s="89"/>
      <c r="C404" s="89"/>
      <c r="D404" s="18">
        <f t="shared" si="103"/>
        <v>0</v>
      </c>
      <c r="E404" s="18">
        <f>B404*A394</f>
        <v>0</v>
      </c>
      <c r="F404" s="18">
        <f t="shared" si="104"/>
        <v>0</v>
      </c>
      <c r="G404" s="142"/>
      <c r="H404" s="18"/>
      <c r="I404" s="89">
        <f t="shared" si="105"/>
        <v>0</v>
      </c>
      <c r="J404" s="116"/>
      <c r="K404" s="3">
        <f t="shared" si="106"/>
        <v>0</v>
      </c>
      <c r="L404" s="3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75" customHeight="1">
      <c r="A405" s="1"/>
      <c r="B405" s="89"/>
      <c r="C405" s="89"/>
      <c r="D405" s="18">
        <f t="shared" si="103"/>
        <v>0</v>
      </c>
      <c r="E405" s="18">
        <f>B405*A394</f>
        <v>0</v>
      </c>
      <c r="F405" s="18">
        <f t="shared" si="104"/>
        <v>0</v>
      </c>
      <c r="G405" s="142"/>
      <c r="H405" s="18"/>
      <c r="I405" s="89">
        <f t="shared" si="105"/>
        <v>0</v>
      </c>
      <c r="J405" s="116"/>
      <c r="K405" s="3">
        <f t="shared" si="106"/>
        <v>0</v>
      </c>
      <c r="L405" s="3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75" customHeight="1">
      <c r="A406" s="1"/>
      <c r="B406" s="89"/>
      <c r="C406" s="89"/>
      <c r="D406" s="18">
        <f t="shared" si="103"/>
        <v>0</v>
      </c>
      <c r="E406" s="18">
        <f>B406*A394</f>
        <v>0</v>
      </c>
      <c r="F406" s="18">
        <f t="shared" si="104"/>
        <v>0</v>
      </c>
      <c r="G406" s="142"/>
      <c r="H406" s="18"/>
      <c r="I406" s="89">
        <f t="shared" si="105"/>
        <v>0</v>
      </c>
      <c r="J406" s="116"/>
      <c r="K406" s="3">
        <f t="shared" si="106"/>
        <v>0</v>
      </c>
      <c r="L406" s="3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75" customHeight="1">
      <c r="A407" s="31"/>
      <c r="B407" s="89"/>
      <c r="C407" s="89"/>
      <c r="D407" s="95">
        <f t="shared" si="103"/>
        <v>0</v>
      </c>
      <c r="E407" s="95">
        <f>B407*A394</f>
        <v>0</v>
      </c>
      <c r="F407" s="18">
        <f t="shared" si="104"/>
        <v>0</v>
      </c>
      <c r="G407" s="87"/>
      <c r="H407" s="18"/>
      <c r="I407" s="89">
        <f t="shared" si="105"/>
        <v>0</v>
      </c>
      <c r="J407" s="118"/>
      <c r="K407" s="3">
        <f t="shared" si="106"/>
        <v>0</v>
      </c>
      <c r="L407" s="3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75" customHeight="1">
      <c r="A408" s="31"/>
      <c r="B408" s="89"/>
      <c r="C408" s="89"/>
      <c r="D408" s="18">
        <f t="shared" si="103"/>
        <v>0</v>
      </c>
      <c r="E408" s="18">
        <f>B408*A394</f>
        <v>0</v>
      </c>
      <c r="F408" s="18">
        <f t="shared" si="104"/>
        <v>0</v>
      </c>
      <c r="G408" s="143">
        <f>F410/A394</f>
        <v>0</v>
      </c>
      <c r="H408" s="18"/>
      <c r="I408" s="89">
        <f t="shared" si="105"/>
        <v>0</v>
      </c>
      <c r="J408" s="3"/>
      <c r="K408" s="3">
        <f t="shared" si="106"/>
        <v>0</v>
      </c>
      <c r="L408" s="3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75" customHeight="1">
      <c r="A409" s="31"/>
      <c r="B409" s="89"/>
      <c r="C409" s="89"/>
      <c r="D409" s="18">
        <f t="shared" si="103"/>
        <v>0</v>
      </c>
      <c r="E409" s="18">
        <f>B409*A394</f>
        <v>0</v>
      </c>
      <c r="F409" s="18">
        <f t="shared" si="104"/>
        <v>0</v>
      </c>
      <c r="G409" s="142"/>
      <c r="H409" s="18"/>
      <c r="I409" s="89">
        <f t="shared" si="105"/>
        <v>0</v>
      </c>
      <c r="J409" s="3"/>
      <c r="K409" s="3">
        <f t="shared" si="106"/>
        <v>0</v>
      </c>
      <c r="L409" s="3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75" customHeight="1">
      <c r="A410" s="4" t="s">
        <v>495</v>
      </c>
      <c r="B410" s="97">
        <f>SUM(B396:B409)</f>
        <v>0</v>
      </c>
      <c r="C410" s="96"/>
      <c r="D410" s="97">
        <f t="shared" ref="D410:F410" si="107">SUM(D396:D409)</f>
        <v>0</v>
      </c>
      <c r="E410" s="97">
        <f t="shared" si="107"/>
        <v>0</v>
      </c>
      <c r="F410" s="97">
        <f t="shared" si="107"/>
        <v>0</v>
      </c>
      <c r="G410" s="87"/>
      <c r="H410" s="96"/>
      <c r="I410" s="97">
        <f t="shared" ref="I410:L410" si="108">SUM(I396:I409)</f>
        <v>0</v>
      </c>
      <c r="J410" s="98">
        <f t="shared" si="108"/>
        <v>0</v>
      </c>
      <c r="K410" s="98">
        <f t="shared" si="108"/>
        <v>0</v>
      </c>
      <c r="L410" s="98">
        <f t="shared" si="108"/>
        <v>0</v>
      </c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75" customHeight="1">
      <c r="A411" s="8"/>
      <c r="B411" s="184"/>
      <c r="C411" s="100"/>
      <c r="D411" s="100"/>
      <c r="E411" s="100"/>
      <c r="F411" s="100"/>
      <c r="G411" s="100"/>
      <c r="H411" s="100"/>
      <c r="I411" s="101" t="s">
        <v>496</v>
      </c>
      <c r="J411" s="100"/>
      <c r="K411" s="100"/>
      <c r="L411" s="101" t="s">
        <v>497</v>
      </c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75" customHeight="1">
      <c r="A412" s="8"/>
      <c r="B412" s="184"/>
      <c r="C412" s="100"/>
      <c r="D412" s="100"/>
      <c r="E412" s="100"/>
      <c r="F412" s="100"/>
      <c r="G412" s="100"/>
      <c r="H412" s="100"/>
      <c r="I412" s="104">
        <f>G408*A394</f>
        <v>0</v>
      </c>
      <c r="J412" s="100"/>
      <c r="K412" s="100"/>
      <c r="L412" s="104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75" customHeight="1">
      <c r="A413" s="8"/>
      <c r="B413" s="34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75" customHeight="1">
      <c r="A414" s="8"/>
      <c r="B414" s="3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75" customHeight="1">
      <c r="A415" s="66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6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75" customHeight="1">
      <c r="A416" s="78" t="s">
        <v>478</v>
      </c>
      <c r="B416" s="79" t="s">
        <v>479</v>
      </c>
      <c r="C416" s="75"/>
      <c r="D416" s="76"/>
      <c r="E416" s="80" t="s">
        <v>480</v>
      </c>
      <c r="F416" s="75"/>
      <c r="G416" s="76"/>
      <c r="H416" s="79" t="s">
        <v>481</v>
      </c>
      <c r="I416" s="75"/>
      <c r="J416" s="75"/>
      <c r="K416" s="75"/>
      <c r="L416" s="76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75" customHeight="1">
      <c r="A417" s="177">
        <v>4.0</v>
      </c>
      <c r="B417" s="82" t="s">
        <v>482</v>
      </c>
      <c r="C417" s="82" t="s">
        <v>483</v>
      </c>
      <c r="D417" s="82" t="s">
        <v>484</v>
      </c>
      <c r="E417" s="82" t="s">
        <v>485</v>
      </c>
      <c r="F417" s="82" t="s">
        <v>484</v>
      </c>
      <c r="G417" s="82" t="s">
        <v>524</v>
      </c>
      <c r="H417" s="82" t="s">
        <v>486</v>
      </c>
      <c r="I417" s="82" t="s">
        <v>487</v>
      </c>
      <c r="J417" s="147" t="s">
        <v>488</v>
      </c>
      <c r="K417" s="85" t="s">
        <v>489</v>
      </c>
      <c r="L417" s="85" t="s">
        <v>490</v>
      </c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75" customHeight="1">
      <c r="A418" s="86" t="s">
        <v>491</v>
      </c>
      <c r="B418" s="87"/>
      <c r="C418" s="87"/>
      <c r="D418" s="87"/>
      <c r="E418" s="87"/>
      <c r="F418" s="87"/>
      <c r="G418" s="87"/>
      <c r="H418" s="87"/>
      <c r="I418" s="87"/>
      <c r="J418" s="115"/>
      <c r="K418" s="87"/>
      <c r="L418" s="8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75" customHeight="1">
      <c r="A419" s="2"/>
      <c r="B419" s="89"/>
      <c r="C419" s="89"/>
      <c r="D419" s="18">
        <f t="shared" ref="D419:D432" si="109">C419*B419</f>
        <v>0</v>
      </c>
      <c r="E419" s="18">
        <f>B419*A417</f>
        <v>0</v>
      </c>
      <c r="F419" s="18">
        <f t="shared" ref="F419:F432" si="110">E419*C419</f>
        <v>0</v>
      </c>
      <c r="G419" s="140">
        <v>0.0</v>
      </c>
      <c r="H419" s="18"/>
      <c r="I419" s="89">
        <f t="shared" ref="I419:I432" si="111">H419*E419</f>
        <v>0</v>
      </c>
      <c r="J419" s="116"/>
      <c r="K419" s="3">
        <f t="shared" ref="K419:K432" si="112">J419*I419</f>
        <v>0</v>
      </c>
      <c r="L419" s="3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75" customHeight="1">
      <c r="A420" s="2"/>
      <c r="B420" s="89"/>
      <c r="C420" s="89"/>
      <c r="D420" s="18">
        <f t="shared" si="109"/>
        <v>0</v>
      </c>
      <c r="E420" s="18">
        <f>B420*A417</f>
        <v>0</v>
      </c>
      <c r="F420" s="18">
        <f t="shared" si="110"/>
        <v>0</v>
      </c>
      <c r="G420" s="87"/>
      <c r="H420" s="18"/>
      <c r="I420" s="89">
        <f t="shared" si="111"/>
        <v>0</v>
      </c>
      <c r="J420" s="116"/>
      <c r="K420" s="3">
        <f t="shared" si="112"/>
        <v>0</v>
      </c>
      <c r="L420" s="3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75" customHeight="1">
      <c r="A421" s="2"/>
      <c r="B421" s="18"/>
      <c r="C421" s="18"/>
      <c r="D421" s="18">
        <f t="shared" si="109"/>
        <v>0</v>
      </c>
      <c r="E421" s="18">
        <f>B421*A417</f>
        <v>0</v>
      </c>
      <c r="F421" s="18">
        <f t="shared" si="110"/>
        <v>0</v>
      </c>
      <c r="G421" s="148" t="s">
        <v>527</v>
      </c>
      <c r="H421" s="18"/>
      <c r="I421" s="89">
        <f t="shared" si="111"/>
        <v>0</v>
      </c>
      <c r="J421" s="116"/>
      <c r="K421" s="3">
        <f t="shared" si="112"/>
        <v>0</v>
      </c>
      <c r="L421" s="3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75" customHeight="1">
      <c r="A422" s="2"/>
      <c r="B422" s="18"/>
      <c r="C422" s="18"/>
      <c r="D422" s="18">
        <f t="shared" si="109"/>
        <v>0</v>
      </c>
      <c r="E422" s="18">
        <f>B422*A417</f>
        <v>0</v>
      </c>
      <c r="F422" s="18">
        <f t="shared" si="110"/>
        <v>0</v>
      </c>
      <c r="G422" s="142"/>
      <c r="H422" s="18"/>
      <c r="I422" s="89">
        <f t="shared" si="111"/>
        <v>0</v>
      </c>
      <c r="J422" s="116"/>
      <c r="K422" s="3">
        <f t="shared" si="112"/>
        <v>0</v>
      </c>
      <c r="L422" s="3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75" customHeight="1">
      <c r="A423" s="2"/>
      <c r="B423" s="18"/>
      <c r="C423" s="18"/>
      <c r="D423" s="18">
        <f t="shared" si="109"/>
        <v>0</v>
      </c>
      <c r="E423" s="18">
        <f>B423*A417</f>
        <v>0</v>
      </c>
      <c r="F423" s="18">
        <f t="shared" si="110"/>
        <v>0</v>
      </c>
      <c r="G423" s="142"/>
      <c r="H423" s="18"/>
      <c r="I423" s="89">
        <f t="shared" si="111"/>
        <v>0</v>
      </c>
      <c r="J423" s="116"/>
      <c r="K423" s="3">
        <f t="shared" si="112"/>
        <v>0</v>
      </c>
      <c r="L423" s="3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75" customHeight="1">
      <c r="A424" s="2"/>
      <c r="B424" s="18"/>
      <c r="C424" s="18"/>
      <c r="D424" s="18">
        <f t="shared" si="109"/>
        <v>0</v>
      </c>
      <c r="E424" s="18">
        <f>B424*A417</f>
        <v>0</v>
      </c>
      <c r="F424" s="18">
        <f t="shared" si="110"/>
        <v>0</v>
      </c>
      <c r="G424" s="87"/>
      <c r="H424" s="18"/>
      <c r="I424" s="89">
        <f t="shared" si="111"/>
        <v>0</v>
      </c>
      <c r="J424" s="116"/>
      <c r="K424" s="3">
        <f t="shared" si="112"/>
        <v>0</v>
      </c>
      <c r="L424" s="3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75" customHeight="1">
      <c r="A425" s="2"/>
      <c r="B425" s="18"/>
      <c r="C425" s="18"/>
      <c r="D425" s="18">
        <f t="shared" si="109"/>
        <v>0</v>
      </c>
      <c r="E425" s="18">
        <f>B425*A417</f>
        <v>0</v>
      </c>
      <c r="F425" s="18">
        <f t="shared" si="110"/>
        <v>0</v>
      </c>
      <c r="G425" s="59"/>
      <c r="H425" s="18"/>
      <c r="I425" s="89">
        <f t="shared" si="111"/>
        <v>0</v>
      </c>
      <c r="J425" s="116"/>
      <c r="K425" s="3">
        <f t="shared" si="112"/>
        <v>0</v>
      </c>
      <c r="L425" s="3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75" customHeight="1">
      <c r="A426" s="2"/>
      <c r="B426" s="89"/>
      <c r="C426" s="89"/>
      <c r="D426" s="18">
        <f t="shared" si="109"/>
        <v>0</v>
      </c>
      <c r="E426" s="18">
        <f>B426*A417</f>
        <v>0</v>
      </c>
      <c r="F426" s="18">
        <f t="shared" si="110"/>
        <v>0</v>
      </c>
      <c r="G426" s="148" t="s">
        <v>528</v>
      </c>
      <c r="H426" s="18"/>
      <c r="I426" s="89">
        <f t="shared" si="111"/>
        <v>0</v>
      </c>
      <c r="J426" s="116"/>
      <c r="K426" s="3">
        <f t="shared" si="112"/>
        <v>0</v>
      </c>
      <c r="L426" s="3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75" customHeight="1">
      <c r="A427" s="2"/>
      <c r="B427" s="89"/>
      <c r="C427" s="89"/>
      <c r="D427" s="18">
        <f t="shared" si="109"/>
        <v>0</v>
      </c>
      <c r="E427" s="18">
        <f>B427*A417</f>
        <v>0</v>
      </c>
      <c r="F427" s="18">
        <f t="shared" si="110"/>
        <v>0</v>
      </c>
      <c r="G427" s="142"/>
      <c r="H427" s="18"/>
      <c r="I427" s="89">
        <f t="shared" si="111"/>
        <v>0</v>
      </c>
      <c r="J427" s="116"/>
      <c r="K427" s="3">
        <f t="shared" si="112"/>
        <v>0</v>
      </c>
      <c r="L427" s="3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75" customHeight="1">
      <c r="A428" s="1"/>
      <c r="B428" s="89"/>
      <c r="C428" s="89"/>
      <c r="D428" s="18">
        <f t="shared" si="109"/>
        <v>0</v>
      </c>
      <c r="E428" s="18">
        <f>B428*A417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116"/>
      <c r="K428" s="3">
        <f t="shared" si="112"/>
        <v>0</v>
      </c>
      <c r="L428" s="3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75" customHeight="1">
      <c r="A429" s="1"/>
      <c r="B429" s="89"/>
      <c r="C429" s="89"/>
      <c r="D429" s="18">
        <f t="shared" si="109"/>
        <v>0</v>
      </c>
      <c r="E429" s="18">
        <f>B429*A417</f>
        <v>0</v>
      </c>
      <c r="F429" s="18">
        <f t="shared" si="110"/>
        <v>0</v>
      </c>
      <c r="G429" s="142"/>
      <c r="H429" s="18"/>
      <c r="I429" s="89">
        <f t="shared" si="111"/>
        <v>0</v>
      </c>
      <c r="J429" s="116"/>
      <c r="K429" s="3">
        <f t="shared" si="112"/>
        <v>0</v>
      </c>
      <c r="L429" s="3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75" customHeight="1">
      <c r="A430" s="31"/>
      <c r="B430" s="89"/>
      <c r="C430" s="89"/>
      <c r="D430" s="95">
        <f t="shared" si="109"/>
        <v>0</v>
      </c>
      <c r="E430" s="95">
        <f>B430*A417</f>
        <v>0</v>
      </c>
      <c r="F430" s="18">
        <f t="shared" si="110"/>
        <v>0</v>
      </c>
      <c r="G430" s="87"/>
      <c r="H430" s="18"/>
      <c r="I430" s="89">
        <f t="shared" si="111"/>
        <v>0</v>
      </c>
      <c r="J430" s="118"/>
      <c r="K430" s="3">
        <f t="shared" si="112"/>
        <v>0</v>
      </c>
      <c r="L430" s="3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75" customHeight="1">
      <c r="A431" s="31"/>
      <c r="B431" s="89"/>
      <c r="C431" s="89"/>
      <c r="D431" s="18">
        <f t="shared" si="109"/>
        <v>0</v>
      </c>
      <c r="E431" s="18">
        <f>B431*A417</f>
        <v>0</v>
      </c>
      <c r="F431" s="18">
        <f t="shared" si="110"/>
        <v>0</v>
      </c>
      <c r="G431" s="143">
        <f>F433/A417</f>
        <v>0</v>
      </c>
      <c r="H431" s="18"/>
      <c r="I431" s="89">
        <f t="shared" si="111"/>
        <v>0</v>
      </c>
      <c r="J431" s="3"/>
      <c r="K431" s="3">
        <f t="shared" si="112"/>
        <v>0</v>
      </c>
      <c r="L431" s="3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75" customHeight="1">
      <c r="A432" s="31"/>
      <c r="B432" s="89"/>
      <c r="C432" s="89"/>
      <c r="D432" s="18">
        <f t="shared" si="109"/>
        <v>0</v>
      </c>
      <c r="E432" s="18">
        <f>B432*A417</f>
        <v>0</v>
      </c>
      <c r="F432" s="18">
        <f t="shared" si="110"/>
        <v>0</v>
      </c>
      <c r="G432" s="142"/>
      <c r="H432" s="18"/>
      <c r="I432" s="89">
        <f t="shared" si="111"/>
        <v>0</v>
      </c>
      <c r="J432" s="3"/>
      <c r="K432" s="3">
        <f t="shared" si="112"/>
        <v>0</v>
      </c>
      <c r="L432" s="3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75" customHeight="1">
      <c r="A433" s="4" t="s">
        <v>495</v>
      </c>
      <c r="B433" s="97">
        <f>SUM(B419:B432)</f>
        <v>0</v>
      </c>
      <c r="C433" s="96"/>
      <c r="D433" s="97">
        <f t="shared" ref="D433:F433" si="113">SUM(D419:D432)</f>
        <v>0</v>
      </c>
      <c r="E433" s="97">
        <f t="shared" si="113"/>
        <v>0</v>
      </c>
      <c r="F433" s="97">
        <f t="shared" si="113"/>
        <v>0</v>
      </c>
      <c r="G433" s="87"/>
      <c r="H433" s="96"/>
      <c r="I433" s="97">
        <f t="shared" ref="I433:L433" si="114">SUM(I419:I432)</f>
        <v>0</v>
      </c>
      <c r="J433" s="98">
        <f t="shared" si="114"/>
        <v>0</v>
      </c>
      <c r="K433" s="98">
        <f t="shared" si="114"/>
        <v>0</v>
      </c>
      <c r="L433" s="98">
        <f t="shared" si="114"/>
        <v>0</v>
      </c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75" customHeight="1">
      <c r="A434" s="8"/>
      <c r="B434" s="184"/>
      <c r="C434" s="100"/>
      <c r="D434" s="100"/>
      <c r="E434" s="100"/>
      <c r="F434" s="100"/>
      <c r="G434" s="100"/>
      <c r="H434" s="100"/>
      <c r="I434" s="101" t="s">
        <v>496</v>
      </c>
      <c r="J434" s="100"/>
      <c r="K434" s="100"/>
      <c r="L434" s="101" t="s">
        <v>497</v>
      </c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75" customHeight="1">
      <c r="A435" s="8"/>
      <c r="B435" s="184"/>
      <c r="C435" s="100"/>
      <c r="D435" s="100"/>
      <c r="E435" s="100"/>
      <c r="F435" s="100"/>
      <c r="G435" s="100"/>
      <c r="H435" s="100"/>
      <c r="I435" s="104">
        <f>G431*A417</f>
        <v>0</v>
      </c>
      <c r="J435" s="100"/>
      <c r="K435" s="100"/>
      <c r="L435" s="104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75" customHeight="1">
      <c r="A436" s="8"/>
      <c r="B436" s="3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75" customHeight="1">
      <c r="A437" s="8"/>
      <c r="B437" s="3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75" customHeight="1">
      <c r="A438" s="66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6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75" customHeight="1">
      <c r="A439" s="78" t="s">
        <v>478</v>
      </c>
      <c r="B439" s="79" t="s">
        <v>479</v>
      </c>
      <c r="C439" s="75"/>
      <c r="D439" s="76"/>
      <c r="E439" s="80" t="s">
        <v>480</v>
      </c>
      <c r="F439" s="75"/>
      <c r="G439" s="76"/>
      <c r="H439" s="79" t="s">
        <v>481</v>
      </c>
      <c r="I439" s="75"/>
      <c r="J439" s="75"/>
      <c r="K439" s="75"/>
      <c r="L439" s="76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75" customHeight="1">
      <c r="A440" s="177">
        <v>4.0</v>
      </c>
      <c r="B440" s="82" t="s">
        <v>482</v>
      </c>
      <c r="C440" s="82" t="s">
        <v>483</v>
      </c>
      <c r="D440" s="82" t="s">
        <v>484</v>
      </c>
      <c r="E440" s="82" t="s">
        <v>485</v>
      </c>
      <c r="F440" s="82" t="s">
        <v>484</v>
      </c>
      <c r="G440" s="82" t="s">
        <v>524</v>
      </c>
      <c r="H440" s="82" t="s">
        <v>486</v>
      </c>
      <c r="I440" s="82" t="s">
        <v>487</v>
      </c>
      <c r="J440" s="147" t="s">
        <v>488</v>
      </c>
      <c r="K440" s="85" t="s">
        <v>489</v>
      </c>
      <c r="L440" s="85" t="s">
        <v>490</v>
      </c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75" customHeight="1">
      <c r="A441" s="86" t="s">
        <v>491</v>
      </c>
      <c r="B441" s="87"/>
      <c r="C441" s="87"/>
      <c r="D441" s="87"/>
      <c r="E441" s="87"/>
      <c r="F441" s="87"/>
      <c r="G441" s="87"/>
      <c r="H441" s="87"/>
      <c r="I441" s="87"/>
      <c r="J441" s="115"/>
      <c r="K441" s="87"/>
      <c r="L441" s="87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75" customHeight="1">
      <c r="A442" s="2"/>
      <c r="B442" s="89"/>
      <c r="C442" s="89"/>
      <c r="D442" s="18">
        <f t="shared" ref="D442:D455" si="115">C442*B442</f>
        <v>0</v>
      </c>
      <c r="E442" s="18">
        <f>B442*A440</f>
        <v>0</v>
      </c>
      <c r="F442" s="18">
        <f t="shared" ref="F442:F455" si="116">E442*C442</f>
        <v>0</v>
      </c>
      <c r="G442" s="140">
        <v>0.0</v>
      </c>
      <c r="H442" s="18"/>
      <c r="I442" s="89">
        <f t="shared" ref="I442:I455" si="117">H442*E442</f>
        <v>0</v>
      </c>
      <c r="J442" s="116"/>
      <c r="K442" s="3">
        <f t="shared" ref="K442:K455" si="118">J442*I442</f>
        <v>0</v>
      </c>
      <c r="L442" s="3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75" customHeight="1">
      <c r="A443" s="2"/>
      <c r="B443" s="89"/>
      <c r="C443" s="89"/>
      <c r="D443" s="18">
        <f t="shared" si="115"/>
        <v>0</v>
      </c>
      <c r="E443" s="18">
        <f>B443*A440</f>
        <v>0</v>
      </c>
      <c r="F443" s="18">
        <f t="shared" si="116"/>
        <v>0</v>
      </c>
      <c r="G443" s="87"/>
      <c r="H443" s="18"/>
      <c r="I443" s="89">
        <f t="shared" si="117"/>
        <v>0</v>
      </c>
      <c r="J443" s="116"/>
      <c r="K443" s="3">
        <f t="shared" si="118"/>
        <v>0</v>
      </c>
      <c r="L443" s="3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75" customHeight="1">
      <c r="A444" s="2"/>
      <c r="B444" s="18"/>
      <c r="C444" s="18"/>
      <c r="D444" s="18">
        <f t="shared" si="115"/>
        <v>0</v>
      </c>
      <c r="E444" s="18">
        <f>B444*A440</f>
        <v>0</v>
      </c>
      <c r="F444" s="18">
        <f t="shared" si="116"/>
        <v>0</v>
      </c>
      <c r="G444" s="148" t="s">
        <v>527</v>
      </c>
      <c r="H444" s="18"/>
      <c r="I444" s="89">
        <f t="shared" si="117"/>
        <v>0</v>
      </c>
      <c r="J444" s="116"/>
      <c r="K444" s="3">
        <f t="shared" si="118"/>
        <v>0</v>
      </c>
      <c r="L444" s="3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75" customHeight="1">
      <c r="A445" s="2"/>
      <c r="B445" s="18"/>
      <c r="C445" s="18"/>
      <c r="D445" s="18">
        <f t="shared" si="115"/>
        <v>0</v>
      </c>
      <c r="E445" s="18">
        <f>B445*A440</f>
        <v>0</v>
      </c>
      <c r="F445" s="18">
        <f t="shared" si="116"/>
        <v>0</v>
      </c>
      <c r="G445" s="142"/>
      <c r="H445" s="18"/>
      <c r="I445" s="89">
        <f t="shared" si="117"/>
        <v>0</v>
      </c>
      <c r="J445" s="116"/>
      <c r="K445" s="3">
        <f t="shared" si="118"/>
        <v>0</v>
      </c>
      <c r="L445" s="3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75" customHeight="1">
      <c r="A446" s="2"/>
      <c r="B446" s="18"/>
      <c r="C446" s="18"/>
      <c r="D446" s="18">
        <f t="shared" si="115"/>
        <v>0</v>
      </c>
      <c r="E446" s="18">
        <f>B446*A440</f>
        <v>0</v>
      </c>
      <c r="F446" s="18">
        <f t="shared" si="116"/>
        <v>0</v>
      </c>
      <c r="G446" s="142"/>
      <c r="H446" s="18"/>
      <c r="I446" s="89">
        <f t="shared" si="117"/>
        <v>0</v>
      </c>
      <c r="J446" s="116"/>
      <c r="K446" s="3">
        <f t="shared" si="118"/>
        <v>0</v>
      </c>
      <c r="L446" s="3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75" customHeight="1">
      <c r="A447" s="2"/>
      <c r="B447" s="18"/>
      <c r="C447" s="18"/>
      <c r="D447" s="18">
        <f t="shared" si="115"/>
        <v>0</v>
      </c>
      <c r="E447" s="18">
        <f>B447*A440</f>
        <v>0</v>
      </c>
      <c r="F447" s="18">
        <f t="shared" si="116"/>
        <v>0</v>
      </c>
      <c r="G447" s="87"/>
      <c r="H447" s="18"/>
      <c r="I447" s="89">
        <f t="shared" si="117"/>
        <v>0</v>
      </c>
      <c r="J447" s="116"/>
      <c r="K447" s="3">
        <f t="shared" si="118"/>
        <v>0</v>
      </c>
      <c r="L447" s="3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75" customHeight="1">
      <c r="A448" s="2"/>
      <c r="B448" s="18"/>
      <c r="C448" s="18"/>
      <c r="D448" s="18">
        <f t="shared" si="115"/>
        <v>0</v>
      </c>
      <c r="E448" s="18">
        <f>B448*A440</f>
        <v>0</v>
      </c>
      <c r="F448" s="18">
        <f t="shared" si="116"/>
        <v>0</v>
      </c>
      <c r="G448" s="59"/>
      <c r="H448" s="18"/>
      <c r="I448" s="89">
        <f t="shared" si="117"/>
        <v>0</v>
      </c>
      <c r="J448" s="116"/>
      <c r="K448" s="3">
        <f t="shared" si="118"/>
        <v>0</v>
      </c>
      <c r="L448" s="3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75" customHeight="1">
      <c r="A449" s="2"/>
      <c r="B449" s="89"/>
      <c r="C449" s="89"/>
      <c r="D449" s="18">
        <f t="shared" si="115"/>
        <v>0</v>
      </c>
      <c r="E449" s="18">
        <f>B449*A440</f>
        <v>0</v>
      </c>
      <c r="F449" s="18">
        <f t="shared" si="116"/>
        <v>0</v>
      </c>
      <c r="G449" s="148" t="s">
        <v>528</v>
      </c>
      <c r="H449" s="18"/>
      <c r="I449" s="89">
        <f t="shared" si="117"/>
        <v>0</v>
      </c>
      <c r="J449" s="116"/>
      <c r="K449" s="3">
        <f t="shared" si="118"/>
        <v>0</v>
      </c>
      <c r="L449" s="3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75" customHeight="1">
      <c r="A450" s="2"/>
      <c r="B450" s="89"/>
      <c r="C450" s="89"/>
      <c r="D450" s="18">
        <f t="shared" si="115"/>
        <v>0</v>
      </c>
      <c r="E450" s="18">
        <f>B450*A440</f>
        <v>0</v>
      </c>
      <c r="F450" s="18">
        <f t="shared" si="116"/>
        <v>0</v>
      </c>
      <c r="G450" s="142"/>
      <c r="H450" s="18"/>
      <c r="I450" s="89">
        <f t="shared" si="117"/>
        <v>0</v>
      </c>
      <c r="J450" s="116"/>
      <c r="K450" s="3">
        <f t="shared" si="118"/>
        <v>0</v>
      </c>
      <c r="L450" s="3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75" customHeight="1">
      <c r="A451" s="1"/>
      <c r="B451" s="89"/>
      <c r="C451" s="89"/>
      <c r="D451" s="18">
        <f t="shared" si="115"/>
        <v>0</v>
      </c>
      <c r="E451" s="18">
        <f>B451*A440</f>
        <v>0</v>
      </c>
      <c r="F451" s="18">
        <f t="shared" si="116"/>
        <v>0</v>
      </c>
      <c r="G451" s="142"/>
      <c r="H451" s="18"/>
      <c r="I451" s="89">
        <f t="shared" si="117"/>
        <v>0</v>
      </c>
      <c r="J451" s="116"/>
      <c r="K451" s="3">
        <f t="shared" si="118"/>
        <v>0</v>
      </c>
      <c r="L451" s="3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75" customHeight="1">
      <c r="A452" s="1"/>
      <c r="B452" s="89"/>
      <c r="C452" s="89"/>
      <c r="D452" s="18">
        <f t="shared" si="115"/>
        <v>0</v>
      </c>
      <c r="E452" s="18">
        <f>B452*A440</f>
        <v>0</v>
      </c>
      <c r="F452" s="18">
        <f t="shared" si="116"/>
        <v>0</v>
      </c>
      <c r="G452" s="142"/>
      <c r="H452" s="18"/>
      <c r="I452" s="89">
        <f t="shared" si="117"/>
        <v>0</v>
      </c>
      <c r="J452" s="116"/>
      <c r="K452" s="3">
        <f t="shared" si="118"/>
        <v>0</v>
      </c>
      <c r="L452" s="3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75" customHeight="1">
      <c r="A453" s="31"/>
      <c r="B453" s="89"/>
      <c r="C453" s="89"/>
      <c r="D453" s="95">
        <f t="shared" si="115"/>
        <v>0</v>
      </c>
      <c r="E453" s="95">
        <f>B453*A440</f>
        <v>0</v>
      </c>
      <c r="F453" s="18">
        <f t="shared" si="116"/>
        <v>0</v>
      </c>
      <c r="G453" s="87"/>
      <c r="H453" s="18"/>
      <c r="I453" s="89">
        <f t="shared" si="117"/>
        <v>0</v>
      </c>
      <c r="J453" s="118"/>
      <c r="K453" s="3">
        <f t="shared" si="118"/>
        <v>0</v>
      </c>
      <c r="L453" s="3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75" customHeight="1">
      <c r="A454" s="31"/>
      <c r="B454" s="89"/>
      <c r="C454" s="89"/>
      <c r="D454" s="18">
        <f t="shared" si="115"/>
        <v>0</v>
      </c>
      <c r="E454" s="18">
        <f>B454*A440</f>
        <v>0</v>
      </c>
      <c r="F454" s="18">
        <f t="shared" si="116"/>
        <v>0</v>
      </c>
      <c r="G454" s="143">
        <f>F456/A440</f>
        <v>0</v>
      </c>
      <c r="H454" s="18"/>
      <c r="I454" s="89">
        <f t="shared" si="117"/>
        <v>0</v>
      </c>
      <c r="J454" s="3"/>
      <c r="K454" s="3">
        <f t="shared" si="118"/>
        <v>0</v>
      </c>
      <c r="L454" s="3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75" customHeight="1">
      <c r="A455" s="31"/>
      <c r="B455" s="89"/>
      <c r="C455" s="89"/>
      <c r="D455" s="18">
        <f t="shared" si="115"/>
        <v>0</v>
      </c>
      <c r="E455" s="18">
        <f>B455*A440</f>
        <v>0</v>
      </c>
      <c r="F455" s="18">
        <f t="shared" si="116"/>
        <v>0</v>
      </c>
      <c r="G455" s="142"/>
      <c r="H455" s="18"/>
      <c r="I455" s="89">
        <f t="shared" si="117"/>
        <v>0</v>
      </c>
      <c r="J455" s="3"/>
      <c r="K455" s="3">
        <f t="shared" si="118"/>
        <v>0</v>
      </c>
      <c r="L455" s="3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75" customHeight="1">
      <c r="A456" s="4" t="s">
        <v>495</v>
      </c>
      <c r="B456" s="97">
        <f>SUM(B442:B455)</f>
        <v>0</v>
      </c>
      <c r="C456" s="96"/>
      <c r="D456" s="97">
        <f t="shared" ref="D456:F456" si="119">SUM(D442:D455)</f>
        <v>0</v>
      </c>
      <c r="E456" s="97">
        <f t="shared" si="119"/>
        <v>0</v>
      </c>
      <c r="F456" s="97">
        <f t="shared" si="119"/>
        <v>0</v>
      </c>
      <c r="G456" s="87"/>
      <c r="H456" s="96"/>
      <c r="I456" s="97">
        <f t="shared" ref="I456:L456" si="120">SUM(I442:I455)</f>
        <v>0</v>
      </c>
      <c r="J456" s="98">
        <f t="shared" si="120"/>
        <v>0</v>
      </c>
      <c r="K456" s="98">
        <f t="shared" si="120"/>
        <v>0</v>
      </c>
      <c r="L456" s="98">
        <f t="shared" si="120"/>
        <v>0</v>
      </c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75" customHeight="1">
      <c r="A457" s="8"/>
      <c r="B457" s="184"/>
      <c r="C457" s="100"/>
      <c r="D457" s="100"/>
      <c r="E457" s="100"/>
      <c r="F457" s="100"/>
      <c r="G457" s="100"/>
      <c r="H457" s="100"/>
      <c r="I457" s="101" t="s">
        <v>496</v>
      </c>
      <c r="J457" s="100"/>
      <c r="K457" s="100"/>
      <c r="L457" s="101" t="s">
        <v>497</v>
      </c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75" customHeight="1">
      <c r="A458" s="8"/>
      <c r="B458" s="184"/>
      <c r="C458" s="100"/>
      <c r="D458" s="100"/>
      <c r="E458" s="100"/>
      <c r="F458" s="100"/>
      <c r="G458" s="100"/>
      <c r="H458" s="100"/>
      <c r="I458" s="104">
        <f>G454*A440</f>
        <v>0</v>
      </c>
      <c r="J458" s="100"/>
      <c r="K458" s="100"/>
      <c r="L458" s="104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75" customHeight="1">
      <c r="A459" s="8"/>
      <c r="B459" s="184"/>
      <c r="C459" s="100"/>
      <c r="D459" s="100"/>
      <c r="E459" s="100"/>
      <c r="F459" s="100"/>
      <c r="G459" s="100"/>
      <c r="H459" s="100"/>
      <c r="I459" s="107"/>
      <c r="J459" s="100"/>
      <c r="K459" s="100"/>
      <c r="L459" s="107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75" customHeight="1">
      <c r="A460" s="8"/>
      <c r="B460" s="3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75" customHeight="1">
      <c r="A461" s="66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6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75" customHeight="1">
      <c r="A462" s="78" t="s">
        <v>478</v>
      </c>
      <c r="B462" s="79" t="s">
        <v>479</v>
      </c>
      <c r="C462" s="75"/>
      <c r="D462" s="76"/>
      <c r="E462" s="80" t="s">
        <v>480</v>
      </c>
      <c r="F462" s="75"/>
      <c r="G462" s="76"/>
      <c r="H462" s="79" t="s">
        <v>481</v>
      </c>
      <c r="I462" s="75"/>
      <c r="J462" s="75"/>
      <c r="K462" s="75"/>
      <c r="L462" s="76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75" customHeight="1">
      <c r="A463" s="177">
        <v>4.0</v>
      </c>
      <c r="B463" s="82" t="s">
        <v>482</v>
      </c>
      <c r="C463" s="82" t="s">
        <v>483</v>
      </c>
      <c r="D463" s="82" t="s">
        <v>484</v>
      </c>
      <c r="E463" s="82" t="s">
        <v>485</v>
      </c>
      <c r="F463" s="82" t="s">
        <v>484</v>
      </c>
      <c r="G463" s="82" t="s">
        <v>524</v>
      </c>
      <c r="H463" s="82" t="s">
        <v>486</v>
      </c>
      <c r="I463" s="82" t="s">
        <v>487</v>
      </c>
      <c r="J463" s="147" t="s">
        <v>488</v>
      </c>
      <c r="K463" s="85" t="s">
        <v>489</v>
      </c>
      <c r="L463" s="85" t="s">
        <v>490</v>
      </c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75" customHeight="1">
      <c r="A464" s="86" t="s">
        <v>491</v>
      </c>
      <c r="B464" s="87"/>
      <c r="C464" s="87"/>
      <c r="D464" s="87"/>
      <c r="E464" s="87"/>
      <c r="F464" s="87"/>
      <c r="G464" s="87"/>
      <c r="H464" s="87"/>
      <c r="I464" s="87"/>
      <c r="J464" s="115"/>
      <c r="K464" s="87"/>
      <c r="L464" s="87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75" customHeight="1">
      <c r="A465" s="2"/>
      <c r="B465" s="89"/>
      <c r="C465" s="89"/>
      <c r="D465" s="18">
        <f t="shared" ref="D465:D478" si="121">C465*B465</f>
        <v>0</v>
      </c>
      <c r="E465" s="18">
        <f>B465*A463</f>
        <v>0</v>
      </c>
      <c r="F465" s="18">
        <f t="shared" ref="F465:F478" si="122">E465*C465</f>
        <v>0</v>
      </c>
      <c r="G465" s="140">
        <v>0.0</v>
      </c>
      <c r="H465" s="18"/>
      <c r="I465" s="89">
        <f t="shared" ref="I465:I478" si="123">H465*E465</f>
        <v>0</v>
      </c>
      <c r="J465" s="116"/>
      <c r="K465" s="3">
        <f t="shared" ref="K465:K478" si="124">J465*I465</f>
        <v>0</v>
      </c>
      <c r="L465" s="3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75" customHeight="1">
      <c r="A466" s="2"/>
      <c r="B466" s="89"/>
      <c r="C466" s="89"/>
      <c r="D466" s="18">
        <f t="shared" si="121"/>
        <v>0</v>
      </c>
      <c r="E466" s="18">
        <f>B466*A463</f>
        <v>0</v>
      </c>
      <c r="F466" s="18">
        <f t="shared" si="122"/>
        <v>0</v>
      </c>
      <c r="G466" s="87"/>
      <c r="H466" s="18"/>
      <c r="I466" s="89">
        <f t="shared" si="123"/>
        <v>0</v>
      </c>
      <c r="J466" s="116"/>
      <c r="K466" s="3">
        <f t="shared" si="124"/>
        <v>0</v>
      </c>
      <c r="L466" s="3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75" customHeight="1">
      <c r="A467" s="2"/>
      <c r="B467" s="18"/>
      <c r="C467" s="18"/>
      <c r="D467" s="18">
        <f t="shared" si="121"/>
        <v>0</v>
      </c>
      <c r="E467" s="18">
        <f>B467*A463</f>
        <v>0</v>
      </c>
      <c r="F467" s="18">
        <f t="shared" si="122"/>
        <v>0</v>
      </c>
      <c r="G467" s="148" t="s">
        <v>527</v>
      </c>
      <c r="H467" s="18"/>
      <c r="I467" s="89">
        <f t="shared" si="123"/>
        <v>0</v>
      </c>
      <c r="J467" s="116"/>
      <c r="K467" s="3">
        <f t="shared" si="124"/>
        <v>0</v>
      </c>
      <c r="L467" s="3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75" customHeight="1">
      <c r="A468" s="2"/>
      <c r="B468" s="18"/>
      <c r="C468" s="18"/>
      <c r="D468" s="18">
        <f t="shared" si="121"/>
        <v>0</v>
      </c>
      <c r="E468" s="18">
        <f>B468*A463</f>
        <v>0</v>
      </c>
      <c r="F468" s="18">
        <f t="shared" si="122"/>
        <v>0</v>
      </c>
      <c r="G468" s="142"/>
      <c r="H468" s="18"/>
      <c r="I468" s="89">
        <f t="shared" si="123"/>
        <v>0</v>
      </c>
      <c r="J468" s="116"/>
      <c r="K468" s="3">
        <f t="shared" si="124"/>
        <v>0</v>
      </c>
      <c r="L468" s="3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75" customHeight="1">
      <c r="A469" s="2"/>
      <c r="B469" s="18"/>
      <c r="C469" s="18"/>
      <c r="D469" s="18">
        <f t="shared" si="121"/>
        <v>0</v>
      </c>
      <c r="E469" s="18">
        <f>B469*A463</f>
        <v>0</v>
      </c>
      <c r="F469" s="18">
        <f t="shared" si="122"/>
        <v>0</v>
      </c>
      <c r="G469" s="142"/>
      <c r="H469" s="18"/>
      <c r="I469" s="89">
        <f t="shared" si="123"/>
        <v>0</v>
      </c>
      <c r="J469" s="116"/>
      <c r="K469" s="3">
        <f t="shared" si="124"/>
        <v>0</v>
      </c>
      <c r="L469" s="3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75" customHeight="1">
      <c r="A470" s="2"/>
      <c r="B470" s="18"/>
      <c r="C470" s="18"/>
      <c r="D470" s="18">
        <f t="shared" si="121"/>
        <v>0</v>
      </c>
      <c r="E470" s="18">
        <f>B470*A463</f>
        <v>0</v>
      </c>
      <c r="F470" s="18">
        <f t="shared" si="122"/>
        <v>0</v>
      </c>
      <c r="G470" s="87"/>
      <c r="H470" s="18"/>
      <c r="I470" s="89">
        <f t="shared" si="123"/>
        <v>0</v>
      </c>
      <c r="J470" s="116"/>
      <c r="K470" s="3">
        <f t="shared" si="124"/>
        <v>0</v>
      </c>
      <c r="L470" s="3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75" customHeight="1">
      <c r="A471" s="2"/>
      <c r="B471" s="18"/>
      <c r="C471" s="18"/>
      <c r="D471" s="18">
        <f t="shared" si="121"/>
        <v>0</v>
      </c>
      <c r="E471" s="18">
        <f>B471*A463</f>
        <v>0</v>
      </c>
      <c r="F471" s="18">
        <f t="shared" si="122"/>
        <v>0</v>
      </c>
      <c r="G471" s="59"/>
      <c r="H471" s="18"/>
      <c r="I471" s="89">
        <f t="shared" si="123"/>
        <v>0</v>
      </c>
      <c r="J471" s="116"/>
      <c r="K471" s="3">
        <f t="shared" si="124"/>
        <v>0</v>
      </c>
      <c r="L471" s="3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75" customHeight="1">
      <c r="A472" s="2"/>
      <c r="B472" s="89"/>
      <c r="C472" s="89"/>
      <c r="D472" s="18">
        <f t="shared" si="121"/>
        <v>0</v>
      </c>
      <c r="E472" s="18">
        <f>B472*A463</f>
        <v>0</v>
      </c>
      <c r="F472" s="18">
        <f t="shared" si="122"/>
        <v>0</v>
      </c>
      <c r="G472" s="148" t="s">
        <v>528</v>
      </c>
      <c r="H472" s="18"/>
      <c r="I472" s="89">
        <f t="shared" si="123"/>
        <v>0</v>
      </c>
      <c r="J472" s="116"/>
      <c r="K472" s="3">
        <f t="shared" si="124"/>
        <v>0</v>
      </c>
      <c r="L472" s="3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75" customHeight="1">
      <c r="A473" s="2"/>
      <c r="B473" s="89"/>
      <c r="C473" s="89"/>
      <c r="D473" s="18">
        <f t="shared" si="121"/>
        <v>0</v>
      </c>
      <c r="E473" s="18">
        <f>B473*A463</f>
        <v>0</v>
      </c>
      <c r="F473" s="18">
        <f t="shared" si="122"/>
        <v>0</v>
      </c>
      <c r="G473" s="142"/>
      <c r="H473" s="18"/>
      <c r="I473" s="89">
        <f t="shared" si="123"/>
        <v>0</v>
      </c>
      <c r="J473" s="116"/>
      <c r="K473" s="3">
        <f t="shared" si="124"/>
        <v>0</v>
      </c>
      <c r="L473" s="3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75" customHeight="1">
      <c r="A474" s="1"/>
      <c r="B474" s="89"/>
      <c r="C474" s="89"/>
      <c r="D474" s="18">
        <f t="shared" si="121"/>
        <v>0</v>
      </c>
      <c r="E474" s="18">
        <f>B474*A463</f>
        <v>0</v>
      </c>
      <c r="F474" s="18">
        <f t="shared" si="122"/>
        <v>0</v>
      </c>
      <c r="G474" s="142"/>
      <c r="H474" s="18"/>
      <c r="I474" s="89">
        <f t="shared" si="123"/>
        <v>0</v>
      </c>
      <c r="J474" s="116"/>
      <c r="K474" s="3">
        <f t="shared" si="124"/>
        <v>0</v>
      </c>
      <c r="L474" s="3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75" customHeight="1">
      <c r="A475" s="1"/>
      <c r="B475" s="89"/>
      <c r="C475" s="89"/>
      <c r="D475" s="18">
        <f t="shared" si="121"/>
        <v>0</v>
      </c>
      <c r="E475" s="18">
        <f>B475*A463</f>
        <v>0</v>
      </c>
      <c r="F475" s="18">
        <f t="shared" si="122"/>
        <v>0</v>
      </c>
      <c r="G475" s="142"/>
      <c r="H475" s="18"/>
      <c r="I475" s="89">
        <f t="shared" si="123"/>
        <v>0</v>
      </c>
      <c r="J475" s="116"/>
      <c r="K475" s="3">
        <f t="shared" si="124"/>
        <v>0</v>
      </c>
      <c r="L475" s="3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75" customHeight="1">
      <c r="A476" s="31"/>
      <c r="B476" s="89"/>
      <c r="C476" s="89"/>
      <c r="D476" s="95">
        <f t="shared" si="121"/>
        <v>0</v>
      </c>
      <c r="E476" s="95">
        <f>B476*A463</f>
        <v>0</v>
      </c>
      <c r="F476" s="18">
        <f t="shared" si="122"/>
        <v>0</v>
      </c>
      <c r="G476" s="87"/>
      <c r="H476" s="18"/>
      <c r="I476" s="89">
        <f t="shared" si="123"/>
        <v>0</v>
      </c>
      <c r="J476" s="118"/>
      <c r="K476" s="3">
        <f t="shared" si="124"/>
        <v>0</v>
      </c>
      <c r="L476" s="3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75" customHeight="1">
      <c r="A477" s="31"/>
      <c r="B477" s="89"/>
      <c r="C477" s="89"/>
      <c r="D477" s="18">
        <f t="shared" si="121"/>
        <v>0</v>
      </c>
      <c r="E477" s="18">
        <f>B477*A463</f>
        <v>0</v>
      </c>
      <c r="F477" s="18">
        <f t="shared" si="122"/>
        <v>0</v>
      </c>
      <c r="G477" s="143">
        <f>F479/A463</f>
        <v>0</v>
      </c>
      <c r="H477" s="18"/>
      <c r="I477" s="89">
        <f t="shared" si="123"/>
        <v>0</v>
      </c>
      <c r="J477" s="3"/>
      <c r="K477" s="3">
        <f t="shared" si="124"/>
        <v>0</v>
      </c>
      <c r="L477" s="3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75" customHeight="1">
      <c r="A478" s="31"/>
      <c r="B478" s="89"/>
      <c r="C478" s="89"/>
      <c r="D478" s="18">
        <f t="shared" si="121"/>
        <v>0</v>
      </c>
      <c r="E478" s="18">
        <f>B478*A463</f>
        <v>0</v>
      </c>
      <c r="F478" s="18">
        <f t="shared" si="122"/>
        <v>0</v>
      </c>
      <c r="G478" s="142"/>
      <c r="H478" s="18"/>
      <c r="I478" s="89">
        <f t="shared" si="123"/>
        <v>0</v>
      </c>
      <c r="J478" s="3"/>
      <c r="K478" s="3">
        <f t="shared" si="124"/>
        <v>0</v>
      </c>
      <c r="L478" s="3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75" customHeight="1">
      <c r="A479" s="4" t="s">
        <v>495</v>
      </c>
      <c r="B479" s="97">
        <f>SUM(B465:B478)</f>
        <v>0</v>
      </c>
      <c r="C479" s="96"/>
      <c r="D479" s="97">
        <f t="shared" ref="D479:F479" si="125">SUM(D465:D478)</f>
        <v>0</v>
      </c>
      <c r="E479" s="97">
        <f t="shared" si="125"/>
        <v>0</v>
      </c>
      <c r="F479" s="97">
        <f t="shared" si="125"/>
        <v>0</v>
      </c>
      <c r="G479" s="87"/>
      <c r="H479" s="96"/>
      <c r="I479" s="97">
        <f t="shared" ref="I479:L479" si="126">SUM(I465:I478)</f>
        <v>0</v>
      </c>
      <c r="J479" s="98">
        <f t="shared" si="126"/>
        <v>0</v>
      </c>
      <c r="K479" s="98">
        <f t="shared" si="126"/>
        <v>0</v>
      </c>
      <c r="L479" s="98">
        <f t="shared" si="126"/>
        <v>0</v>
      </c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75" customHeight="1">
      <c r="A480" s="8"/>
      <c r="B480" s="184"/>
      <c r="C480" s="100"/>
      <c r="D480" s="100"/>
      <c r="E480" s="100"/>
      <c r="F480" s="100"/>
      <c r="G480" s="100"/>
      <c r="H480" s="100"/>
      <c r="I480" s="101" t="s">
        <v>496</v>
      </c>
      <c r="J480" s="100"/>
      <c r="K480" s="100"/>
      <c r="L480" s="101" t="s">
        <v>497</v>
      </c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75" customHeight="1">
      <c r="A481" s="8"/>
      <c r="B481" s="184"/>
      <c r="C481" s="100"/>
      <c r="D481" s="100"/>
      <c r="E481" s="100"/>
      <c r="F481" s="100"/>
      <c r="G481" s="100"/>
      <c r="H481" s="100"/>
      <c r="I481" s="104">
        <f>G477*A463</f>
        <v>0</v>
      </c>
      <c r="J481" s="100"/>
      <c r="K481" s="100"/>
      <c r="L481" s="104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75" customHeight="1">
      <c r="A482" s="8"/>
      <c r="B482" s="3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75" customHeight="1">
      <c r="A483" s="8"/>
      <c r="B483" s="3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75" customHeight="1">
      <c r="A484" s="66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6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75" customHeight="1">
      <c r="A485" s="78" t="s">
        <v>478</v>
      </c>
      <c r="B485" s="79" t="s">
        <v>479</v>
      </c>
      <c r="C485" s="75"/>
      <c r="D485" s="76"/>
      <c r="E485" s="80" t="s">
        <v>480</v>
      </c>
      <c r="F485" s="75"/>
      <c r="G485" s="76"/>
      <c r="H485" s="79" t="s">
        <v>481</v>
      </c>
      <c r="I485" s="75"/>
      <c r="J485" s="75"/>
      <c r="K485" s="75"/>
      <c r="L485" s="76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75" customHeight="1">
      <c r="A486" s="177">
        <v>4.0</v>
      </c>
      <c r="B486" s="82" t="s">
        <v>482</v>
      </c>
      <c r="C486" s="82" t="s">
        <v>483</v>
      </c>
      <c r="D486" s="82" t="s">
        <v>484</v>
      </c>
      <c r="E486" s="82" t="s">
        <v>485</v>
      </c>
      <c r="F486" s="82" t="s">
        <v>484</v>
      </c>
      <c r="G486" s="82" t="s">
        <v>524</v>
      </c>
      <c r="H486" s="82" t="s">
        <v>486</v>
      </c>
      <c r="I486" s="82" t="s">
        <v>487</v>
      </c>
      <c r="J486" s="147" t="s">
        <v>488</v>
      </c>
      <c r="K486" s="85" t="s">
        <v>489</v>
      </c>
      <c r="L486" s="85" t="s">
        <v>490</v>
      </c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75" customHeight="1">
      <c r="A487" s="86" t="s">
        <v>491</v>
      </c>
      <c r="B487" s="87"/>
      <c r="C487" s="87"/>
      <c r="D487" s="87"/>
      <c r="E487" s="87"/>
      <c r="F487" s="87"/>
      <c r="G487" s="87"/>
      <c r="H487" s="87"/>
      <c r="I487" s="87"/>
      <c r="J487" s="115"/>
      <c r="K487" s="87"/>
      <c r="L487" s="87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75" customHeight="1">
      <c r="A488" s="2"/>
      <c r="B488" s="89"/>
      <c r="C488" s="89"/>
      <c r="D488" s="18">
        <f t="shared" ref="D488:D501" si="127">C488*B488</f>
        <v>0</v>
      </c>
      <c r="E488" s="18">
        <f>B488*A486</f>
        <v>0</v>
      </c>
      <c r="F488" s="18">
        <f t="shared" ref="F488:F501" si="128">E488*C488</f>
        <v>0</v>
      </c>
      <c r="G488" s="140">
        <v>0.0</v>
      </c>
      <c r="H488" s="18"/>
      <c r="I488" s="89">
        <f t="shared" ref="I488:I501" si="129">H488*E488</f>
        <v>0</v>
      </c>
      <c r="J488" s="116"/>
      <c r="K488" s="3">
        <f t="shared" ref="K488:K501" si="130">J488*I488</f>
        <v>0</v>
      </c>
      <c r="L488" s="3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75" customHeight="1">
      <c r="A489" s="2"/>
      <c r="B489" s="89"/>
      <c r="C489" s="89"/>
      <c r="D489" s="18">
        <f t="shared" si="127"/>
        <v>0</v>
      </c>
      <c r="E489" s="18">
        <f>B489*A486</f>
        <v>0</v>
      </c>
      <c r="F489" s="18">
        <f t="shared" si="128"/>
        <v>0</v>
      </c>
      <c r="G489" s="87"/>
      <c r="H489" s="18"/>
      <c r="I489" s="89">
        <f t="shared" si="129"/>
        <v>0</v>
      </c>
      <c r="J489" s="116"/>
      <c r="K489" s="3">
        <f t="shared" si="130"/>
        <v>0</v>
      </c>
      <c r="L489" s="3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75" customHeight="1">
      <c r="A490" s="2"/>
      <c r="B490" s="18"/>
      <c r="C490" s="18"/>
      <c r="D490" s="18">
        <f t="shared" si="127"/>
        <v>0</v>
      </c>
      <c r="E490" s="18">
        <f>B490*A486</f>
        <v>0</v>
      </c>
      <c r="F490" s="18">
        <f t="shared" si="128"/>
        <v>0</v>
      </c>
      <c r="G490" s="148" t="s">
        <v>527</v>
      </c>
      <c r="H490" s="18"/>
      <c r="I490" s="89">
        <f t="shared" si="129"/>
        <v>0</v>
      </c>
      <c r="J490" s="116"/>
      <c r="K490" s="3">
        <f t="shared" si="130"/>
        <v>0</v>
      </c>
      <c r="L490" s="3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75" customHeight="1">
      <c r="A491" s="2"/>
      <c r="B491" s="18"/>
      <c r="C491" s="18"/>
      <c r="D491" s="18">
        <f t="shared" si="127"/>
        <v>0</v>
      </c>
      <c r="E491" s="18">
        <f>B491*A486</f>
        <v>0</v>
      </c>
      <c r="F491" s="18">
        <f t="shared" si="128"/>
        <v>0</v>
      </c>
      <c r="G491" s="142"/>
      <c r="H491" s="18"/>
      <c r="I491" s="89">
        <f t="shared" si="129"/>
        <v>0</v>
      </c>
      <c r="J491" s="116"/>
      <c r="K491" s="3">
        <f t="shared" si="130"/>
        <v>0</v>
      </c>
      <c r="L491" s="3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75" customHeight="1">
      <c r="A492" s="2"/>
      <c r="B492" s="18"/>
      <c r="C492" s="18"/>
      <c r="D492" s="18">
        <f t="shared" si="127"/>
        <v>0</v>
      </c>
      <c r="E492" s="18">
        <f>B492*A486</f>
        <v>0</v>
      </c>
      <c r="F492" s="18">
        <f t="shared" si="128"/>
        <v>0</v>
      </c>
      <c r="G492" s="142"/>
      <c r="H492" s="18"/>
      <c r="I492" s="89">
        <f t="shared" si="129"/>
        <v>0</v>
      </c>
      <c r="J492" s="116"/>
      <c r="K492" s="3">
        <f t="shared" si="130"/>
        <v>0</v>
      </c>
      <c r="L492" s="3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75" customHeight="1">
      <c r="A493" s="2"/>
      <c r="B493" s="18"/>
      <c r="C493" s="18"/>
      <c r="D493" s="18">
        <f t="shared" si="127"/>
        <v>0</v>
      </c>
      <c r="E493" s="18">
        <f>B493*A486</f>
        <v>0</v>
      </c>
      <c r="F493" s="18">
        <f t="shared" si="128"/>
        <v>0</v>
      </c>
      <c r="G493" s="87"/>
      <c r="H493" s="18"/>
      <c r="I493" s="89">
        <f t="shared" si="129"/>
        <v>0</v>
      </c>
      <c r="J493" s="116"/>
      <c r="K493" s="3">
        <f t="shared" si="130"/>
        <v>0</v>
      </c>
      <c r="L493" s="3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75" customHeight="1">
      <c r="A494" s="2"/>
      <c r="B494" s="18"/>
      <c r="C494" s="18"/>
      <c r="D494" s="18">
        <f t="shared" si="127"/>
        <v>0</v>
      </c>
      <c r="E494" s="18">
        <f>B494*A486</f>
        <v>0</v>
      </c>
      <c r="F494" s="18">
        <f t="shared" si="128"/>
        <v>0</v>
      </c>
      <c r="G494" s="59"/>
      <c r="H494" s="18"/>
      <c r="I494" s="89">
        <f t="shared" si="129"/>
        <v>0</v>
      </c>
      <c r="J494" s="116"/>
      <c r="K494" s="3">
        <f t="shared" si="130"/>
        <v>0</v>
      </c>
      <c r="L494" s="3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75" customHeight="1">
      <c r="A495" s="2"/>
      <c r="B495" s="89"/>
      <c r="C495" s="89"/>
      <c r="D495" s="18">
        <f t="shared" si="127"/>
        <v>0</v>
      </c>
      <c r="E495" s="18">
        <f>B495*A486</f>
        <v>0</v>
      </c>
      <c r="F495" s="18">
        <f t="shared" si="128"/>
        <v>0</v>
      </c>
      <c r="G495" s="148" t="s">
        <v>528</v>
      </c>
      <c r="H495" s="18"/>
      <c r="I495" s="89">
        <f t="shared" si="129"/>
        <v>0</v>
      </c>
      <c r="J495" s="116"/>
      <c r="K495" s="3">
        <f t="shared" si="130"/>
        <v>0</v>
      </c>
      <c r="L495" s="3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75" customHeight="1">
      <c r="A496" s="2"/>
      <c r="B496" s="89"/>
      <c r="C496" s="89"/>
      <c r="D496" s="18">
        <f t="shared" si="127"/>
        <v>0</v>
      </c>
      <c r="E496" s="18">
        <f>B496*A486</f>
        <v>0</v>
      </c>
      <c r="F496" s="18">
        <f t="shared" si="128"/>
        <v>0</v>
      </c>
      <c r="G496" s="142"/>
      <c r="H496" s="18"/>
      <c r="I496" s="89">
        <f t="shared" si="129"/>
        <v>0</v>
      </c>
      <c r="J496" s="116"/>
      <c r="K496" s="3">
        <f t="shared" si="130"/>
        <v>0</v>
      </c>
      <c r="L496" s="3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75" customHeight="1">
      <c r="A497" s="1"/>
      <c r="B497" s="89"/>
      <c r="C497" s="89"/>
      <c r="D497" s="18">
        <f t="shared" si="127"/>
        <v>0</v>
      </c>
      <c r="E497" s="18">
        <f>B497*A486</f>
        <v>0</v>
      </c>
      <c r="F497" s="18">
        <f t="shared" si="128"/>
        <v>0</v>
      </c>
      <c r="G497" s="142"/>
      <c r="H497" s="18"/>
      <c r="I497" s="89">
        <f t="shared" si="129"/>
        <v>0</v>
      </c>
      <c r="J497" s="116"/>
      <c r="K497" s="3">
        <f t="shared" si="130"/>
        <v>0</v>
      </c>
      <c r="L497" s="3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75" customHeight="1">
      <c r="A498" s="1"/>
      <c r="B498" s="89"/>
      <c r="C498" s="89"/>
      <c r="D498" s="18">
        <f t="shared" si="127"/>
        <v>0</v>
      </c>
      <c r="E498" s="18">
        <f>B498*A486</f>
        <v>0</v>
      </c>
      <c r="F498" s="18">
        <f t="shared" si="128"/>
        <v>0</v>
      </c>
      <c r="G498" s="142"/>
      <c r="H498" s="18"/>
      <c r="I498" s="89">
        <f t="shared" si="129"/>
        <v>0</v>
      </c>
      <c r="J498" s="116"/>
      <c r="K498" s="3">
        <f t="shared" si="130"/>
        <v>0</v>
      </c>
      <c r="L498" s="3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75" customHeight="1">
      <c r="A499" s="31"/>
      <c r="B499" s="89"/>
      <c r="C499" s="89"/>
      <c r="D499" s="95">
        <f t="shared" si="127"/>
        <v>0</v>
      </c>
      <c r="E499" s="95">
        <f>B499*A486</f>
        <v>0</v>
      </c>
      <c r="F499" s="18">
        <f t="shared" si="128"/>
        <v>0</v>
      </c>
      <c r="G499" s="87"/>
      <c r="H499" s="18"/>
      <c r="I499" s="89">
        <f t="shared" si="129"/>
        <v>0</v>
      </c>
      <c r="J499" s="118"/>
      <c r="K499" s="3">
        <f t="shared" si="130"/>
        <v>0</v>
      </c>
      <c r="L499" s="3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75" customHeight="1">
      <c r="A500" s="31"/>
      <c r="B500" s="89"/>
      <c r="C500" s="89"/>
      <c r="D500" s="18">
        <f t="shared" si="127"/>
        <v>0</v>
      </c>
      <c r="E500" s="18">
        <f>B500*A486</f>
        <v>0</v>
      </c>
      <c r="F500" s="18">
        <f t="shared" si="128"/>
        <v>0</v>
      </c>
      <c r="G500" s="143">
        <f>F502/A486</f>
        <v>0</v>
      </c>
      <c r="H500" s="18"/>
      <c r="I500" s="89">
        <f t="shared" si="129"/>
        <v>0</v>
      </c>
      <c r="J500" s="3"/>
      <c r="K500" s="3">
        <f t="shared" si="130"/>
        <v>0</v>
      </c>
      <c r="L500" s="3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75" customHeight="1">
      <c r="A501" s="31"/>
      <c r="B501" s="89"/>
      <c r="C501" s="89"/>
      <c r="D501" s="18">
        <f t="shared" si="127"/>
        <v>0</v>
      </c>
      <c r="E501" s="18">
        <f>B501*A486</f>
        <v>0</v>
      </c>
      <c r="F501" s="18">
        <f t="shared" si="128"/>
        <v>0</v>
      </c>
      <c r="G501" s="142"/>
      <c r="H501" s="18"/>
      <c r="I501" s="89">
        <f t="shared" si="129"/>
        <v>0</v>
      </c>
      <c r="J501" s="3"/>
      <c r="K501" s="3">
        <f t="shared" si="130"/>
        <v>0</v>
      </c>
      <c r="L501" s="3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75" customHeight="1">
      <c r="A502" s="4" t="s">
        <v>495</v>
      </c>
      <c r="B502" s="97">
        <f>SUM(B488:B501)</f>
        <v>0</v>
      </c>
      <c r="C502" s="96"/>
      <c r="D502" s="97">
        <f t="shared" ref="D502:F502" si="131">SUM(D488:D501)</f>
        <v>0</v>
      </c>
      <c r="E502" s="97">
        <f t="shared" si="131"/>
        <v>0</v>
      </c>
      <c r="F502" s="97">
        <f t="shared" si="131"/>
        <v>0</v>
      </c>
      <c r="G502" s="87"/>
      <c r="H502" s="96"/>
      <c r="I502" s="97">
        <f t="shared" ref="I502:L502" si="132">SUM(I488:I501)</f>
        <v>0</v>
      </c>
      <c r="J502" s="98">
        <f t="shared" si="132"/>
        <v>0</v>
      </c>
      <c r="K502" s="98">
        <f t="shared" si="132"/>
        <v>0</v>
      </c>
      <c r="L502" s="98">
        <f t="shared" si="132"/>
        <v>0</v>
      </c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75" customHeight="1">
      <c r="A503" s="8"/>
      <c r="B503" s="184"/>
      <c r="C503" s="100"/>
      <c r="D503" s="100"/>
      <c r="E503" s="100"/>
      <c r="F503" s="100"/>
      <c r="G503" s="100"/>
      <c r="H503" s="100"/>
      <c r="I503" s="101" t="s">
        <v>496</v>
      </c>
      <c r="J503" s="100"/>
      <c r="K503" s="100"/>
      <c r="L503" s="101" t="s">
        <v>497</v>
      </c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75" customHeight="1">
      <c r="A504" s="8"/>
      <c r="B504" s="184"/>
      <c r="C504" s="100"/>
      <c r="D504" s="100"/>
      <c r="E504" s="100"/>
      <c r="F504" s="100"/>
      <c r="G504" s="100"/>
      <c r="H504" s="100"/>
      <c r="I504" s="104">
        <f>G500*A486</f>
        <v>0</v>
      </c>
      <c r="J504" s="100"/>
      <c r="K504" s="100"/>
      <c r="L504" s="104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75" customHeight="1">
      <c r="A505" s="8"/>
      <c r="B505" s="34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75" customHeight="1">
      <c r="A506" s="8"/>
      <c r="B506" s="3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75" customHeight="1">
      <c r="A507" s="66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6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75" customHeight="1">
      <c r="A508" s="78" t="s">
        <v>478</v>
      </c>
      <c r="B508" s="79" t="s">
        <v>479</v>
      </c>
      <c r="C508" s="75"/>
      <c r="D508" s="76"/>
      <c r="E508" s="80" t="s">
        <v>480</v>
      </c>
      <c r="F508" s="75"/>
      <c r="G508" s="76"/>
      <c r="H508" s="79" t="s">
        <v>481</v>
      </c>
      <c r="I508" s="75"/>
      <c r="J508" s="75"/>
      <c r="K508" s="75"/>
      <c r="L508" s="76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75" customHeight="1">
      <c r="A509" s="177">
        <v>4.0</v>
      </c>
      <c r="B509" s="82" t="s">
        <v>482</v>
      </c>
      <c r="C509" s="82" t="s">
        <v>483</v>
      </c>
      <c r="D509" s="82" t="s">
        <v>484</v>
      </c>
      <c r="E509" s="82" t="s">
        <v>485</v>
      </c>
      <c r="F509" s="82" t="s">
        <v>484</v>
      </c>
      <c r="G509" s="82" t="s">
        <v>524</v>
      </c>
      <c r="H509" s="82" t="s">
        <v>486</v>
      </c>
      <c r="I509" s="82" t="s">
        <v>487</v>
      </c>
      <c r="J509" s="147" t="s">
        <v>488</v>
      </c>
      <c r="K509" s="85" t="s">
        <v>489</v>
      </c>
      <c r="L509" s="85" t="s">
        <v>490</v>
      </c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75" customHeight="1">
      <c r="A510" s="86" t="s">
        <v>491</v>
      </c>
      <c r="B510" s="87"/>
      <c r="C510" s="87"/>
      <c r="D510" s="87"/>
      <c r="E510" s="87"/>
      <c r="F510" s="87"/>
      <c r="G510" s="87"/>
      <c r="H510" s="87"/>
      <c r="I510" s="87"/>
      <c r="J510" s="115"/>
      <c r="K510" s="87"/>
      <c r="L510" s="87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75" customHeight="1">
      <c r="A511" s="2"/>
      <c r="B511" s="89"/>
      <c r="C511" s="89"/>
      <c r="D511" s="18">
        <f t="shared" ref="D511:D524" si="133">C511*B511</f>
        <v>0</v>
      </c>
      <c r="E511" s="18">
        <f>B511*A509</f>
        <v>0</v>
      </c>
      <c r="F511" s="18">
        <f t="shared" ref="F511:F524" si="134">E511*C511</f>
        <v>0</v>
      </c>
      <c r="G511" s="140">
        <v>0.0</v>
      </c>
      <c r="H511" s="18"/>
      <c r="I511" s="89">
        <f t="shared" ref="I511:I524" si="135">H511*E511</f>
        <v>0</v>
      </c>
      <c r="J511" s="116"/>
      <c r="K511" s="3">
        <f t="shared" ref="K511:K524" si="136">J511*I511</f>
        <v>0</v>
      </c>
      <c r="L511" s="3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75" customHeight="1">
      <c r="A512" s="2"/>
      <c r="B512" s="89"/>
      <c r="C512" s="89"/>
      <c r="D512" s="18">
        <f t="shared" si="133"/>
        <v>0</v>
      </c>
      <c r="E512" s="18">
        <f>B512*A509</f>
        <v>0</v>
      </c>
      <c r="F512" s="18">
        <f t="shared" si="134"/>
        <v>0</v>
      </c>
      <c r="G512" s="87"/>
      <c r="H512" s="18"/>
      <c r="I512" s="89">
        <f t="shared" si="135"/>
        <v>0</v>
      </c>
      <c r="J512" s="116"/>
      <c r="K512" s="3">
        <f t="shared" si="136"/>
        <v>0</v>
      </c>
      <c r="L512" s="3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75" customHeight="1">
      <c r="A513" s="2"/>
      <c r="B513" s="18"/>
      <c r="C513" s="18"/>
      <c r="D513" s="18">
        <f t="shared" si="133"/>
        <v>0</v>
      </c>
      <c r="E513" s="18">
        <f>B513*A509</f>
        <v>0</v>
      </c>
      <c r="F513" s="18">
        <f t="shared" si="134"/>
        <v>0</v>
      </c>
      <c r="G513" s="148" t="s">
        <v>527</v>
      </c>
      <c r="H513" s="18"/>
      <c r="I513" s="89">
        <f t="shared" si="135"/>
        <v>0</v>
      </c>
      <c r="J513" s="116"/>
      <c r="K513" s="3">
        <f t="shared" si="136"/>
        <v>0</v>
      </c>
      <c r="L513" s="3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75" customHeight="1">
      <c r="A514" s="2"/>
      <c r="B514" s="18"/>
      <c r="C514" s="18"/>
      <c r="D514" s="18">
        <f t="shared" si="133"/>
        <v>0</v>
      </c>
      <c r="E514" s="18">
        <f>B514*A509</f>
        <v>0</v>
      </c>
      <c r="F514" s="18">
        <f t="shared" si="134"/>
        <v>0</v>
      </c>
      <c r="G514" s="142"/>
      <c r="H514" s="18"/>
      <c r="I514" s="89">
        <f t="shared" si="135"/>
        <v>0</v>
      </c>
      <c r="J514" s="116"/>
      <c r="K514" s="3">
        <f t="shared" si="136"/>
        <v>0</v>
      </c>
      <c r="L514" s="3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75" customHeight="1">
      <c r="A515" s="2"/>
      <c r="B515" s="18"/>
      <c r="C515" s="18"/>
      <c r="D515" s="18">
        <f t="shared" si="133"/>
        <v>0</v>
      </c>
      <c r="E515" s="18">
        <f>B515*A509</f>
        <v>0</v>
      </c>
      <c r="F515" s="18">
        <f t="shared" si="134"/>
        <v>0</v>
      </c>
      <c r="G515" s="142"/>
      <c r="H515" s="18"/>
      <c r="I515" s="89">
        <f t="shared" si="135"/>
        <v>0</v>
      </c>
      <c r="J515" s="116"/>
      <c r="K515" s="3">
        <f t="shared" si="136"/>
        <v>0</v>
      </c>
      <c r="L515" s="3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75" customHeight="1">
      <c r="A516" s="2"/>
      <c r="B516" s="18"/>
      <c r="C516" s="18"/>
      <c r="D516" s="18">
        <f t="shared" si="133"/>
        <v>0</v>
      </c>
      <c r="E516" s="18">
        <f>B516*A509</f>
        <v>0</v>
      </c>
      <c r="F516" s="18">
        <f t="shared" si="134"/>
        <v>0</v>
      </c>
      <c r="G516" s="87"/>
      <c r="H516" s="18"/>
      <c r="I516" s="89">
        <f t="shared" si="135"/>
        <v>0</v>
      </c>
      <c r="J516" s="116"/>
      <c r="K516" s="3">
        <f t="shared" si="136"/>
        <v>0</v>
      </c>
      <c r="L516" s="3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75" customHeight="1">
      <c r="A517" s="2"/>
      <c r="B517" s="18"/>
      <c r="C517" s="18"/>
      <c r="D517" s="18">
        <f t="shared" si="133"/>
        <v>0</v>
      </c>
      <c r="E517" s="18">
        <f>B517*A509</f>
        <v>0</v>
      </c>
      <c r="F517" s="18">
        <f t="shared" si="134"/>
        <v>0</v>
      </c>
      <c r="G517" s="59"/>
      <c r="H517" s="18"/>
      <c r="I517" s="89">
        <f t="shared" si="135"/>
        <v>0</v>
      </c>
      <c r="J517" s="116"/>
      <c r="K517" s="3">
        <f t="shared" si="136"/>
        <v>0</v>
      </c>
      <c r="L517" s="3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75" customHeight="1">
      <c r="A518" s="2"/>
      <c r="B518" s="89"/>
      <c r="C518" s="89"/>
      <c r="D518" s="18">
        <f t="shared" si="133"/>
        <v>0</v>
      </c>
      <c r="E518" s="18">
        <f>B518*A509</f>
        <v>0</v>
      </c>
      <c r="F518" s="18">
        <f t="shared" si="134"/>
        <v>0</v>
      </c>
      <c r="G518" s="148" t="s">
        <v>528</v>
      </c>
      <c r="H518" s="18"/>
      <c r="I518" s="89">
        <f t="shared" si="135"/>
        <v>0</v>
      </c>
      <c r="J518" s="116"/>
      <c r="K518" s="3">
        <f t="shared" si="136"/>
        <v>0</v>
      </c>
      <c r="L518" s="3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75" customHeight="1">
      <c r="A519" s="2"/>
      <c r="B519" s="89"/>
      <c r="C519" s="89"/>
      <c r="D519" s="18">
        <f t="shared" si="133"/>
        <v>0</v>
      </c>
      <c r="E519" s="18">
        <f>B519*A509</f>
        <v>0</v>
      </c>
      <c r="F519" s="18">
        <f t="shared" si="134"/>
        <v>0</v>
      </c>
      <c r="G519" s="142"/>
      <c r="H519" s="18"/>
      <c r="I519" s="89">
        <f t="shared" si="135"/>
        <v>0</v>
      </c>
      <c r="J519" s="116"/>
      <c r="K519" s="3">
        <f t="shared" si="136"/>
        <v>0</v>
      </c>
      <c r="L519" s="3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75" customHeight="1">
      <c r="A520" s="1"/>
      <c r="B520" s="89"/>
      <c r="C520" s="89"/>
      <c r="D520" s="18">
        <f t="shared" si="133"/>
        <v>0</v>
      </c>
      <c r="E520" s="18">
        <f>B520*A509</f>
        <v>0</v>
      </c>
      <c r="F520" s="18">
        <f t="shared" si="134"/>
        <v>0</v>
      </c>
      <c r="G520" s="142"/>
      <c r="H520" s="18"/>
      <c r="I520" s="89">
        <f t="shared" si="135"/>
        <v>0</v>
      </c>
      <c r="J520" s="116"/>
      <c r="K520" s="3">
        <f t="shared" si="136"/>
        <v>0</v>
      </c>
      <c r="L520" s="3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75" customHeight="1">
      <c r="A521" s="1"/>
      <c r="B521" s="89"/>
      <c r="C521" s="89"/>
      <c r="D521" s="18">
        <f t="shared" si="133"/>
        <v>0</v>
      </c>
      <c r="E521" s="18">
        <f>B521*A509</f>
        <v>0</v>
      </c>
      <c r="F521" s="18">
        <f t="shared" si="134"/>
        <v>0</v>
      </c>
      <c r="G521" s="142"/>
      <c r="H521" s="18"/>
      <c r="I521" s="89">
        <f t="shared" si="135"/>
        <v>0</v>
      </c>
      <c r="J521" s="116"/>
      <c r="K521" s="3">
        <f t="shared" si="136"/>
        <v>0</v>
      </c>
      <c r="L521" s="3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75" customHeight="1">
      <c r="A522" s="31"/>
      <c r="B522" s="89"/>
      <c r="C522" s="89"/>
      <c r="D522" s="95">
        <f t="shared" si="133"/>
        <v>0</v>
      </c>
      <c r="E522" s="95">
        <f>B522*A509</f>
        <v>0</v>
      </c>
      <c r="F522" s="18">
        <f t="shared" si="134"/>
        <v>0</v>
      </c>
      <c r="G522" s="87"/>
      <c r="H522" s="18"/>
      <c r="I522" s="89">
        <f t="shared" si="135"/>
        <v>0</v>
      </c>
      <c r="J522" s="118"/>
      <c r="K522" s="3">
        <f t="shared" si="136"/>
        <v>0</v>
      </c>
      <c r="L522" s="3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75" customHeight="1">
      <c r="A523" s="31"/>
      <c r="B523" s="89"/>
      <c r="C523" s="89"/>
      <c r="D523" s="18">
        <f t="shared" si="133"/>
        <v>0</v>
      </c>
      <c r="E523" s="18">
        <f>B523*A509</f>
        <v>0</v>
      </c>
      <c r="F523" s="18">
        <f t="shared" si="134"/>
        <v>0</v>
      </c>
      <c r="G523" s="143">
        <f>F525/A509</f>
        <v>0</v>
      </c>
      <c r="H523" s="18"/>
      <c r="I523" s="89">
        <f t="shared" si="135"/>
        <v>0</v>
      </c>
      <c r="J523" s="3"/>
      <c r="K523" s="3">
        <f t="shared" si="136"/>
        <v>0</v>
      </c>
      <c r="L523" s="3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75" customHeight="1">
      <c r="A524" s="31"/>
      <c r="B524" s="89"/>
      <c r="C524" s="89"/>
      <c r="D524" s="18">
        <f t="shared" si="133"/>
        <v>0</v>
      </c>
      <c r="E524" s="18">
        <f>B524*A509</f>
        <v>0</v>
      </c>
      <c r="F524" s="18">
        <f t="shared" si="134"/>
        <v>0</v>
      </c>
      <c r="G524" s="142"/>
      <c r="H524" s="18"/>
      <c r="I524" s="89">
        <f t="shared" si="135"/>
        <v>0</v>
      </c>
      <c r="J524" s="3"/>
      <c r="K524" s="3">
        <f t="shared" si="136"/>
        <v>0</v>
      </c>
      <c r="L524" s="3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75" customHeight="1">
      <c r="A525" s="4" t="s">
        <v>495</v>
      </c>
      <c r="B525" s="97">
        <f>SUM(B511:B524)</f>
        <v>0</v>
      </c>
      <c r="C525" s="96"/>
      <c r="D525" s="97">
        <f t="shared" ref="D525:F525" si="137">SUM(D511:D524)</f>
        <v>0</v>
      </c>
      <c r="E525" s="97">
        <f t="shared" si="137"/>
        <v>0</v>
      </c>
      <c r="F525" s="97">
        <f t="shared" si="137"/>
        <v>0</v>
      </c>
      <c r="G525" s="87"/>
      <c r="H525" s="96"/>
      <c r="I525" s="97">
        <f t="shared" ref="I525:L525" si="138">SUM(I511:I524)</f>
        <v>0</v>
      </c>
      <c r="J525" s="98">
        <f t="shared" si="138"/>
        <v>0</v>
      </c>
      <c r="K525" s="98">
        <f t="shared" si="138"/>
        <v>0</v>
      </c>
      <c r="L525" s="98">
        <f t="shared" si="138"/>
        <v>0</v>
      </c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75" customHeight="1">
      <c r="A526" s="8"/>
      <c r="B526" s="184"/>
      <c r="C526" s="100"/>
      <c r="D526" s="100"/>
      <c r="E526" s="100"/>
      <c r="F526" s="100"/>
      <c r="G526" s="100"/>
      <c r="H526" s="100"/>
      <c r="I526" s="101" t="s">
        <v>496</v>
      </c>
      <c r="J526" s="100"/>
      <c r="K526" s="100"/>
      <c r="L526" s="101" t="s">
        <v>497</v>
      </c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75" customHeight="1">
      <c r="A527" s="8"/>
      <c r="B527" s="184"/>
      <c r="C527" s="100"/>
      <c r="D527" s="100"/>
      <c r="E527" s="100"/>
      <c r="F527" s="100"/>
      <c r="G527" s="100"/>
      <c r="H527" s="100"/>
      <c r="I527" s="104">
        <f>G523*A509</f>
        <v>0</v>
      </c>
      <c r="J527" s="100"/>
      <c r="K527" s="100"/>
      <c r="L527" s="104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75" customHeight="1">
      <c r="A528" s="8"/>
      <c r="B528" s="3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75" customHeight="1">
      <c r="A529" s="8"/>
      <c r="B529" s="3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75" customHeight="1">
      <c r="A530" s="66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6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75" customHeight="1">
      <c r="A531" s="78" t="s">
        <v>478</v>
      </c>
      <c r="B531" s="79" t="s">
        <v>479</v>
      </c>
      <c r="C531" s="75"/>
      <c r="D531" s="76"/>
      <c r="E531" s="80" t="s">
        <v>480</v>
      </c>
      <c r="F531" s="75"/>
      <c r="G531" s="76"/>
      <c r="H531" s="79" t="s">
        <v>481</v>
      </c>
      <c r="I531" s="75"/>
      <c r="J531" s="75"/>
      <c r="K531" s="75"/>
      <c r="L531" s="76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75" customHeight="1">
      <c r="A532" s="177">
        <v>4.0</v>
      </c>
      <c r="B532" s="82" t="s">
        <v>482</v>
      </c>
      <c r="C532" s="82" t="s">
        <v>483</v>
      </c>
      <c r="D532" s="82" t="s">
        <v>484</v>
      </c>
      <c r="E532" s="82" t="s">
        <v>485</v>
      </c>
      <c r="F532" s="82" t="s">
        <v>484</v>
      </c>
      <c r="G532" s="82" t="s">
        <v>524</v>
      </c>
      <c r="H532" s="82" t="s">
        <v>486</v>
      </c>
      <c r="I532" s="82" t="s">
        <v>487</v>
      </c>
      <c r="J532" s="147" t="s">
        <v>488</v>
      </c>
      <c r="K532" s="85" t="s">
        <v>489</v>
      </c>
      <c r="L532" s="85" t="s">
        <v>490</v>
      </c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75" customHeight="1">
      <c r="A533" s="86" t="s">
        <v>491</v>
      </c>
      <c r="B533" s="87"/>
      <c r="C533" s="87"/>
      <c r="D533" s="87"/>
      <c r="E533" s="87"/>
      <c r="F533" s="87"/>
      <c r="G533" s="87"/>
      <c r="H533" s="87"/>
      <c r="I533" s="87"/>
      <c r="J533" s="115"/>
      <c r="K533" s="87"/>
      <c r="L533" s="8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75" customHeight="1">
      <c r="A534" s="2"/>
      <c r="B534" s="89"/>
      <c r="C534" s="89"/>
      <c r="D534" s="18">
        <f t="shared" ref="D534:D547" si="139">C534*B534</f>
        <v>0</v>
      </c>
      <c r="E534" s="18">
        <f>B534*A532</f>
        <v>0</v>
      </c>
      <c r="F534" s="18">
        <f t="shared" ref="F534:F547" si="140">E534*C534</f>
        <v>0</v>
      </c>
      <c r="G534" s="140">
        <v>0.0</v>
      </c>
      <c r="H534" s="18"/>
      <c r="I534" s="89">
        <f t="shared" ref="I534:I547" si="141">H534*E534</f>
        <v>0</v>
      </c>
      <c r="J534" s="116"/>
      <c r="K534" s="3">
        <f t="shared" ref="K534:K547" si="142">J534*I534</f>
        <v>0</v>
      </c>
      <c r="L534" s="3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75" customHeight="1">
      <c r="A535" s="2"/>
      <c r="B535" s="89"/>
      <c r="C535" s="89"/>
      <c r="D535" s="18">
        <f t="shared" si="139"/>
        <v>0</v>
      </c>
      <c r="E535" s="18">
        <f>B535*A532</f>
        <v>0</v>
      </c>
      <c r="F535" s="18">
        <f t="shared" si="140"/>
        <v>0</v>
      </c>
      <c r="G535" s="87"/>
      <c r="H535" s="18"/>
      <c r="I535" s="89">
        <f t="shared" si="141"/>
        <v>0</v>
      </c>
      <c r="J535" s="116"/>
      <c r="K535" s="3">
        <f t="shared" si="142"/>
        <v>0</v>
      </c>
      <c r="L535" s="3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75" customHeight="1">
      <c r="A536" s="2"/>
      <c r="B536" s="18"/>
      <c r="C536" s="18"/>
      <c r="D536" s="18">
        <f t="shared" si="139"/>
        <v>0</v>
      </c>
      <c r="E536" s="18">
        <f>B536*A532</f>
        <v>0</v>
      </c>
      <c r="F536" s="18">
        <f t="shared" si="140"/>
        <v>0</v>
      </c>
      <c r="G536" s="148" t="s">
        <v>527</v>
      </c>
      <c r="H536" s="18"/>
      <c r="I536" s="89">
        <f t="shared" si="141"/>
        <v>0</v>
      </c>
      <c r="J536" s="116"/>
      <c r="K536" s="3">
        <f t="shared" si="142"/>
        <v>0</v>
      </c>
      <c r="L536" s="3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75" customHeight="1">
      <c r="A537" s="2"/>
      <c r="B537" s="18"/>
      <c r="C537" s="18"/>
      <c r="D537" s="18">
        <f t="shared" si="139"/>
        <v>0</v>
      </c>
      <c r="E537" s="18">
        <f>B537*A532</f>
        <v>0</v>
      </c>
      <c r="F537" s="18">
        <f t="shared" si="140"/>
        <v>0</v>
      </c>
      <c r="G537" s="142"/>
      <c r="H537" s="18"/>
      <c r="I537" s="89">
        <f t="shared" si="141"/>
        <v>0</v>
      </c>
      <c r="J537" s="116"/>
      <c r="K537" s="3">
        <f t="shared" si="142"/>
        <v>0</v>
      </c>
      <c r="L537" s="3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75" customHeight="1">
      <c r="A538" s="2"/>
      <c r="B538" s="18"/>
      <c r="C538" s="18"/>
      <c r="D538" s="18">
        <f t="shared" si="139"/>
        <v>0</v>
      </c>
      <c r="E538" s="18">
        <f>B538*A532</f>
        <v>0</v>
      </c>
      <c r="F538" s="18">
        <f t="shared" si="140"/>
        <v>0</v>
      </c>
      <c r="G538" s="142"/>
      <c r="H538" s="18"/>
      <c r="I538" s="89">
        <f t="shared" si="141"/>
        <v>0</v>
      </c>
      <c r="J538" s="116"/>
      <c r="K538" s="3">
        <f t="shared" si="142"/>
        <v>0</v>
      </c>
      <c r="L538" s="3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75" customHeight="1">
      <c r="A539" s="2"/>
      <c r="B539" s="18"/>
      <c r="C539" s="18"/>
      <c r="D539" s="18">
        <f t="shared" si="139"/>
        <v>0</v>
      </c>
      <c r="E539" s="18">
        <f>B539*A532</f>
        <v>0</v>
      </c>
      <c r="F539" s="18">
        <f t="shared" si="140"/>
        <v>0</v>
      </c>
      <c r="G539" s="87"/>
      <c r="H539" s="18"/>
      <c r="I539" s="89">
        <f t="shared" si="141"/>
        <v>0</v>
      </c>
      <c r="J539" s="116"/>
      <c r="K539" s="3">
        <f t="shared" si="142"/>
        <v>0</v>
      </c>
      <c r="L539" s="3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75" customHeight="1">
      <c r="A540" s="2"/>
      <c r="B540" s="18"/>
      <c r="C540" s="18"/>
      <c r="D540" s="18">
        <f t="shared" si="139"/>
        <v>0</v>
      </c>
      <c r="E540" s="18">
        <f>B540*A532</f>
        <v>0</v>
      </c>
      <c r="F540" s="18">
        <f t="shared" si="140"/>
        <v>0</v>
      </c>
      <c r="G540" s="59"/>
      <c r="H540" s="18"/>
      <c r="I540" s="89">
        <f t="shared" si="141"/>
        <v>0</v>
      </c>
      <c r="J540" s="116"/>
      <c r="K540" s="3">
        <f t="shared" si="142"/>
        <v>0</v>
      </c>
      <c r="L540" s="3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75" customHeight="1">
      <c r="A541" s="2"/>
      <c r="B541" s="89"/>
      <c r="C541" s="89"/>
      <c r="D541" s="18">
        <f t="shared" si="139"/>
        <v>0</v>
      </c>
      <c r="E541" s="18">
        <f>B541*A532</f>
        <v>0</v>
      </c>
      <c r="F541" s="18">
        <f t="shared" si="140"/>
        <v>0</v>
      </c>
      <c r="G541" s="148" t="s">
        <v>528</v>
      </c>
      <c r="H541" s="18"/>
      <c r="I541" s="89">
        <f t="shared" si="141"/>
        <v>0</v>
      </c>
      <c r="J541" s="116"/>
      <c r="K541" s="3">
        <f t="shared" si="142"/>
        <v>0</v>
      </c>
      <c r="L541" s="3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75" customHeight="1">
      <c r="A542" s="2"/>
      <c r="B542" s="89"/>
      <c r="C542" s="89"/>
      <c r="D542" s="18">
        <f t="shared" si="139"/>
        <v>0</v>
      </c>
      <c r="E542" s="18">
        <f>B542*A532</f>
        <v>0</v>
      </c>
      <c r="F542" s="18">
        <f t="shared" si="140"/>
        <v>0</v>
      </c>
      <c r="G542" s="142"/>
      <c r="H542" s="18"/>
      <c r="I542" s="89">
        <f t="shared" si="141"/>
        <v>0</v>
      </c>
      <c r="J542" s="116"/>
      <c r="K542" s="3">
        <f t="shared" si="142"/>
        <v>0</v>
      </c>
      <c r="L542" s="3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75" customHeight="1">
      <c r="A543" s="1"/>
      <c r="B543" s="89"/>
      <c r="C543" s="89"/>
      <c r="D543" s="18">
        <f t="shared" si="139"/>
        <v>0</v>
      </c>
      <c r="E543" s="18">
        <f>B543*A532</f>
        <v>0</v>
      </c>
      <c r="F543" s="18">
        <f t="shared" si="140"/>
        <v>0</v>
      </c>
      <c r="G543" s="142"/>
      <c r="H543" s="18"/>
      <c r="I543" s="89">
        <f t="shared" si="141"/>
        <v>0</v>
      </c>
      <c r="J543" s="116"/>
      <c r="K543" s="3">
        <f t="shared" si="142"/>
        <v>0</v>
      </c>
      <c r="L543" s="3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75" customHeight="1">
      <c r="A544" s="1"/>
      <c r="B544" s="89"/>
      <c r="C544" s="89"/>
      <c r="D544" s="18">
        <f t="shared" si="139"/>
        <v>0</v>
      </c>
      <c r="E544" s="18">
        <f>B544*A532</f>
        <v>0</v>
      </c>
      <c r="F544" s="18">
        <f t="shared" si="140"/>
        <v>0</v>
      </c>
      <c r="G544" s="142"/>
      <c r="H544" s="18"/>
      <c r="I544" s="89">
        <f t="shared" si="141"/>
        <v>0</v>
      </c>
      <c r="J544" s="116"/>
      <c r="K544" s="3">
        <f t="shared" si="142"/>
        <v>0</v>
      </c>
      <c r="L544" s="3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75" customHeight="1">
      <c r="A545" s="31"/>
      <c r="B545" s="89"/>
      <c r="C545" s="89"/>
      <c r="D545" s="95">
        <f t="shared" si="139"/>
        <v>0</v>
      </c>
      <c r="E545" s="95">
        <f>B545*A532</f>
        <v>0</v>
      </c>
      <c r="F545" s="18">
        <f t="shared" si="140"/>
        <v>0</v>
      </c>
      <c r="G545" s="87"/>
      <c r="H545" s="18"/>
      <c r="I545" s="89">
        <f t="shared" si="141"/>
        <v>0</v>
      </c>
      <c r="J545" s="118"/>
      <c r="K545" s="3">
        <f t="shared" si="142"/>
        <v>0</v>
      </c>
      <c r="L545" s="3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75" customHeight="1">
      <c r="A546" s="31"/>
      <c r="B546" s="89"/>
      <c r="C546" s="89"/>
      <c r="D546" s="18">
        <f t="shared" si="139"/>
        <v>0</v>
      </c>
      <c r="E546" s="18">
        <f>B546*A532</f>
        <v>0</v>
      </c>
      <c r="F546" s="18">
        <f t="shared" si="140"/>
        <v>0</v>
      </c>
      <c r="G546" s="143">
        <f>F548/A532</f>
        <v>0</v>
      </c>
      <c r="H546" s="18"/>
      <c r="I546" s="89">
        <f t="shared" si="141"/>
        <v>0</v>
      </c>
      <c r="J546" s="3"/>
      <c r="K546" s="3">
        <f t="shared" si="142"/>
        <v>0</v>
      </c>
      <c r="L546" s="3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75" customHeight="1">
      <c r="A547" s="31"/>
      <c r="B547" s="89"/>
      <c r="C547" s="89"/>
      <c r="D547" s="18">
        <f t="shared" si="139"/>
        <v>0</v>
      </c>
      <c r="E547" s="18">
        <f>B547*A532</f>
        <v>0</v>
      </c>
      <c r="F547" s="18">
        <f t="shared" si="140"/>
        <v>0</v>
      </c>
      <c r="G547" s="142"/>
      <c r="H547" s="18"/>
      <c r="I547" s="89">
        <f t="shared" si="141"/>
        <v>0</v>
      </c>
      <c r="J547" s="3"/>
      <c r="K547" s="3">
        <f t="shared" si="142"/>
        <v>0</v>
      </c>
      <c r="L547" s="3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75" customHeight="1">
      <c r="A548" s="4" t="s">
        <v>495</v>
      </c>
      <c r="B548" s="97">
        <f>SUM(B534:B547)</f>
        <v>0</v>
      </c>
      <c r="C548" s="96"/>
      <c r="D548" s="97">
        <f t="shared" ref="D548:F548" si="143">SUM(D534:D547)</f>
        <v>0</v>
      </c>
      <c r="E548" s="97">
        <f t="shared" si="143"/>
        <v>0</v>
      </c>
      <c r="F548" s="97">
        <f t="shared" si="143"/>
        <v>0</v>
      </c>
      <c r="G548" s="87"/>
      <c r="H548" s="96"/>
      <c r="I548" s="97">
        <f t="shared" ref="I548:L548" si="144">SUM(I534:I547)</f>
        <v>0</v>
      </c>
      <c r="J548" s="98">
        <f t="shared" si="144"/>
        <v>0</v>
      </c>
      <c r="K548" s="98">
        <f t="shared" si="144"/>
        <v>0</v>
      </c>
      <c r="L548" s="98">
        <f t="shared" si="144"/>
        <v>0</v>
      </c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75" customHeight="1">
      <c r="A549" s="8"/>
      <c r="B549" s="184"/>
      <c r="C549" s="100"/>
      <c r="D549" s="100"/>
      <c r="E549" s="100"/>
      <c r="F549" s="100"/>
      <c r="G549" s="100"/>
      <c r="H549" s="100"/>
      <c r="I549" s="101" t="s">
        <v>496</v>
      </c>
      <c r="J549" s="100"/>
      <c r="K549" s="100"/>
      <c r="L549" s="101" t="s">
        <v>497</v>
      </c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75" customHeight="1">
      <c r="A550" s="8"/>
      <c r="B550" s="184"/>
      <c r="C550" s="100"/>
      <c r="D550" s="100"/>
      <c r="E550" s="100"/>
      <c r="F550" s="100"/>
      <c r="G550" s="100"/>
      <c r="H550" s="100"/>
      <c r="I550" s="104">
        <f>G546*A532</f>
        <v>0</v>
      </c>
      <c r="J550" s="100"/>
      <c r="K550" s="100"/>
      <c r="L550" s="104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75" customHeight="1">
      <c r="A551" s="8"/>
      <c r="B551" s="3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75" customHeight="1">
      <c r="A552" s="8"/>
      <c r="B552" s="3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75" customHeight="1">
      <c r="A553" s="8"/>
      <c r="B553" s="34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75" customHeight="1">
      <c r="A554" s="8"/>
      <c r="B554" s="34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75" customHeight="1">
      <c r="A555" s="8"/>
      <c r="B555" s="34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75" customHeight="1">
      <c r="A556" s="8"/>
      <c r="B556" s="34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75" customHeight="1">
      <c r="A557" s="8"/>
      <c r="B557" s="34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75" customHeight="1">
      <c r="A558" s="8"/>
      <c r="B558" s="34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75" customHeight="1">
      <c r="A559" s="8"/>
      <c r="B559" s="34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75" customHeight="1">
      <c r="A560" s="8"/>
      <c r="B560" s="34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75" customHeight="1">
      <c r="A561" s="8"/>
      <c r="B561" s="34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75" customHeight="1">
      <c r="A562" s="8"/>
      <c r="B562" s="34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75" customHeight="1">
      <c r="A563" s="8"/>
      <c r="B563" s="34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75" customHeight="1">
      <c r="A564" s="8"/>
      <c r="B564" s="34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75" customHeight="1">
      <c r="A565" s="8"/>
      <c r="B565" s="34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75" customHeight="1">
      <c r="A566" s="8"/>
      <c r="B566" s="34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75" customHeight="1">
      <c r="A567" s="8"/>
      <c r="B567" s="34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75" customHeight="1">
      <c r="A568" s="8"/>
      <c r="B568" s="34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75" customHeight="1">
      <c r="A569" s="8"/>
      <c r="B569" s="34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75" customHeight="1">
      <c r="A570" s="8"/>
      <c r="B570" s="34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75" customHeight="1">
      <c r="A571" s="8"/>
      <c r="B571" s="34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75" customHeight="1">
      <c r="A572" s="8"/>
      <c r="B572" s="34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75" customHeight="1">
      <c r="A573" s="8"/>
      <c r="B573" s="34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75" customHeight="1">
      <c r="A574" s="8"/>
      <c r="B574" s="3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75" customHeight="1">
      <c r="A575" s="8"/>
      <c r="B575" s="3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75" customHeight="1">
      <c r="A576" s="8"/>
      <c r="B576" s="34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75" customHeight="1">
      <c r="A577" s="8"/>
      <c r="B577" s="34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75" customHeight="1">
      <c r="A578" s="8"/>
      <c r="B578" s="34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75" customHeight="1">
      <c r="A579" s="8"/>
      <c r="B579" s="34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75" customHeight="1">
      <c r="A580" s="8"/>
      <c r="B580" s="34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75" customHeight="1">
      <c r="A581" s="8"/>
      <c r="B581" s="34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75" customHeight="1">
      <c r="A582" s="8"/>
      <c r="B582" s="34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75" customHeight="1">
      <c r="A583" s="8"/>
      <c r="B583" s="34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75" customHeight="1">
      <c r="A584" s="8"/>
      <c r="B584" s="34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75" customHeight="1">
      <c r="A585" s="8"/>
      <c r="B585" s="34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75" customHeight="1">
      <c r="A586" s="8"/>
      <c r="B586" s="34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75" customHeight="1">
      <c r="A587" s="8"/>
      <c r="B587" s="34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75" customHeight="1">
      <c r="A588" s="8"/>
      <c r="B588" s="34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75" customHeight="1">
      <c r="A589" s="8"/>
      <c r="B589" s="34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75" customHeight="1">
      <c r="A590" s="8"/>
      <c r="B590" s="34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75" customHeight="1">
      <c r="A591" s="8"/>
      <c r="B591" s="34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75" customHeight="1">
      <c r="A592" s="8"/>
      <c r="B592" s="34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75" customHeight="1">
      <c r="A593" s="8"/>
      <c r="B593" s="34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75" customHeight="1">
      <c r="A594" s="8"/>
      <c r="B594" s="34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75" customHeight="1">
      <c r="A595" s="8"/>
      <c r="B595" s="34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75" customHeight="1">
      <c r="A596" s="8"/>
      <c r="B596" s="34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75" customHeight="1">
      <c r="A597" s="8"/>
      <c r="B597" s="3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75" customHeight="1">
      <c r="A598" s="8"/>
      <c r="B598" s="3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75" customHeight="1">
      <c r="A599" s="8"/>
      <c r="B599" s="34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75" customHeight="1">
      <c r="A600" s="8"/>
      <c r="B600" s="34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75" customHeight="1">
      <c r="A601" s="8"/>
      <c r="B601" s="34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75" customHeight="1">
      <c r="A602" s="8"/>
      <c r="B602" s="34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75" customHeight="1">
      <c r="A603" s="8"/>
      <c r="B603" s="34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75" customHeight="1">
      <c r="A604" s="8"/>
      <c r="B604" s="34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75" customHeight="1">
      <c r="A605" s="8"/>
      <c r="B605" s="34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75" customHeight="1">
      <c r="A606" s="8"/>
      <c r="B606" s="34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75" customHeight="1">
      <c r="A607" s="8"/>
      <c r="B607" s="34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75" customHeight="1">
      <c r="A608" s="8"/>
      <c r="B608" s="34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75" customHeight="1">
      <c r="A609" s="8"/>
      <c r="B609" s="34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75" customHeight="1">
      <c r="A610" s="8"/>
      <c r="B610" s="34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75" customHeight="1">
      <c r="A611" s="8"/>
      <c r="B611" s="34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75" customHeight="1">
      <c r="A612" s="8"/>
      <c r="B612" s="34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75" customHeight="1">
      <c r="A613" s="8"/>
      <c r="B613" s="34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75" customHeight="1">
      <c r="A614" s="8"/>
      <c r="B614" s="34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75" customHeight="1">
      <c r="A615" s="8"/>
      <c r="B615" s="34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75" customHeight="1">
      <c r="A616" s="8"/>
      <c r="B616" s="34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75" customHeight="1">
      <c r="A617" s="8"/>
      <c r="B617" s="34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75" customHeight="1">
      <c r="A618" s="8"/>
      <c r="B618" s="34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75" customHeight="1">
      <c r="A619" s="8"/>
      <c r="B619" s="34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75" customHeight="1">
      <c r="A620" s="8"/>
      <c r="B620" s="3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75" customHeight="1">
      <c r="A621" s="8"/>
      <c r="B621" s="3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75" customHeight="1">
      <c r="A622" s="8"/>
      <c r="B622" s="34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75" customHeight="1">
      <c r="A623" s="8"/>
      <c r="B623" s="34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75" customHeight="1">
      <c r="A624" s="8"/>
      <c r="B624" s="34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75" customHeight="1">
      <c r="A625" s="8"/>
      <c r="B625" s="34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75" customHeight="1">
      <c r="A626" s="8"/>
      <c r="B626" s="34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75" customHeight="1">
      <c r="A627" s="8"/>
      <c r="B627" s="34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75" customHeight="1">
      <c r="A628" s="8"/>
      <c r="B628" s="34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75" customHeight="1">
      <c r="A629" s="8"/>
      <c r="B629" s="34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75" customHeight="1">
      <c r="A630" s="8"/>
      <c r="B630" s="34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75" customHeight="1">
      <c r="A631" s="8"/>
      <c r="B631" s="34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75" customHeight="1">
      <c r="A632" s="8"/>
      <c r="B632" s="34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75" customHeight="1">
      <c r="A633" s="8"/>
      <c r="B633" s="34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75" customHeight="1">
      <c r="A634" s="8"/>
      <c r="B634" s="34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75" customHeight="1">
      <c r="A635" s="8"/>
      <c r="B635" s="34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75" customHeight="1">
      <c r="A636" s="8"/>
      <c r="B636" s="34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75" customHeight="1">
      <c r="A637" s="8"/>
      <c r="B637" s="34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75" customHeight="1">
      <c r="A638" s="8"/>
      <c r="B638" s="34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75" customHeight="1">
      <c r="A639" s="8"/>
      <c r="B639" s="34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75" customHeight="1">
      <c r="A640" s="8"/>
      <c r="B640" s="34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75" customHeight="1">
      <c r="A641" s="8"/>
      <c r="B641" s="34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75" customHeight="1">
      <c r="A642" s="8"/>
      <c r="B642" s="34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75" customHeight="1">
      <c r="A643" s="8"/>
      <c r="B643" s="34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75" customHeight="1">
      <c r="A644" s="8"/>
      <c r="B644" s="3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75" customHeight="1">
      <c r="A645" s="8"/>
      <c r="B645" s="34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75" customHeight="1">
      <c r="A646" s="8"/>
      <c r="B646" s="34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75" customHeight="1">
      <c r="A647" s="8"/>
      <c r="B647" s="34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75" customHeight="1">
      <c r="A648" s="8"/>
      <c r="B648" s="34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75" customHeight="1">
      <c r="A649" s="8"/>
      <c r="B649" s="34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75" customHeight="1">
      <c r="A650" s="8"/>
      <c r="B650" s="34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75" customHeight="1">
      <c r="A651" s="8"/>
      <c r="B651" s="34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75" customHeight="1">
      <c r="A652" s="8"/>
      <c r="B652" s="34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75" customHeight="1">
      <c r="A653" s="8"/>
      <c r="B653" s="34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75" customHeight="1">
      <c r="A654" s="8"/>
      <c r="B654" s="34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75" customHeight="1">
      <c r="A655" s="8"/>
      <c r="B655" s="34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75" customHeight="1">
      <c r="A656" s="8"/>
      <c r="B656" s="34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75" customHeight="1">
      <c r="A657" s="8"/>
      <c r="B657" s="34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75" customHeight="1">
      <c r="A658" s="8"/>
      <c r="B658" s="34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75" customHeight="1">
      <c r="A659" s="8"/>
      <c r="B659" s="34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75" customHeight="1">
      <c r="A660" s="8"/>
      <c r="B660" s="34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75" customHeight="1">
      <c r="A661" s="8"/>
      <c r="B661" s="34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75" customHeight="1">
      <c r="A662" s="8"/>
      <c r="B662" s="34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75" customHeight="1">
      <c r="A663" s="8"/>
      <c r="B663" s="34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75" customHeight="1">
      <c r="A664" s="8"/>
      <c r="B664" s="34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75" customHeight="1">
      <c r="A665" s="8"/>
      <c r="B665" s="34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75" customHeight="1">
      <c r="A666" s="8"/>
      <c r="B666" s="3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75" customHeight="1">
      <c r="A667" s="8"/>
      <c r="B667" s="3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75" customHeight="1">
      <c r="A668" s="8"/>
      <c r="B668" s="34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75" customHeight="1">
      <c r="A669" s="8"/>
      <c r="B669" s="34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75" customHeight="1">
      <c r="A670" s="8"/>
      <c r="B670" s="34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75" customHeight="1">
      <c r="A671" s="8"/>
      <c r="B671" s="34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75" customHeight="1">
      <c r="A672" s="8"/>
      <c r="B672" s="34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75" customHeight="1">
      <c r="A673" s="8"/>
      <c r="B673" s="34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75" customHeight="1">
      <c r="A674" s="8"/>
      <c r="B674" s="34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75" customHeight="1">
      <c r="A675" s="8"/>
      <c r="B675" s="34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75" customHeight="1">
      <c r="A676" s="8"/>
      <c r="B676" s="34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75" customHeight="1">
      <c r="A677" s="8"/>
      <c r="B677" s="34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75" customHeight="1">
      <c r="A678" s="8"/>
      <c r="B678" s="34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75" customHeight="1">
      <c r="A679" s="8"/>
      <c r="B679" s="34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75" customHeight="1">
      <c r="A680" s="8"/>
      <c r="B680" s="34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75" customHeight="1">
      <c r="A681" s="8"/>
      <c r="B681" s="34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75" customHeight="1">
      <c r="A682" s="8"/>
      <c r="B682" s="34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75" customHeight="1">
      <c r="A683" s="8"/>
      <c r="B683" s="34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75" customHeight="1">
      <c r="A684" s="8"/>
      <c r="B684" s="34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75" customHeight="1">
      <c r="A685" s="8"/>
      <c r="B685" s="34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75" customHeight="1">
      <c r="A686" s="8"/>
      <c r="B686" s="34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75" customHeight="1">
      <c r="A687" s="8"/>
      <c r="B687" s="34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75" customHeight="1">
      <c r="A688" s="8"/>
      <c r="B688" s="34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75" customHeight="1">
      <c r="A689" s="8"/>
      <c r="B689" s="3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75" customHeight="1">
      <c r="A690" s="8"/>
      <c r="B690" s="3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75" customHeight="1">
      <c r="A691" s="8"/>
      <c r="B691" s="34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75" customHeight="1">
      <c r="A692" s="8"/>
      <c r="B692" s="34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75" customHeight="1">
      <c r="A693" s="8"/>
      <c r="B693" s="34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75" customHeight="1">
      <c r="A694" s="8"/>
      <c r="B694" s="34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75" customHeight="1">
      <c r="A695" s="8"/>
      <c r="B695" s="34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75" customHeight="1">
      <c r="A696" s="8"/>
      <c r="B696" s="34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75" customHeight="1">
      <c r="A697" s="8"/>
      <c r="B697" s="34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75" customHeight="1">
      <c r="A698" s="8"/>
      <c r="B698" s="34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75" customHeight="1">
      <c r="A699" s="8"/>
      <c r="B699" s="34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75" customHeight="1">
      <c r="A700" s="8"/>
      <c r="B700" s="34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75" customHeight="1">
      <c r="A701" s="8"/>
      <c r="B701" s="34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75" customHeight="1">
      <c r="A702" s="8"/>
      <c r="B702" s="34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75" customHeight="1">
      <c r="A703" s="8"/>
      <c r="B703" s="34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75" customHeight="1">
      <c r="A704" s="8"/>
      <c r="B704" s="34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75" customHeight="1">
      <c r="A705" s="8"/>
      <c r="B705" s="34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75" customHeight="1">
      <c r="A706" s="8"/>
      <c r="B706" s="34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75" customHeight="1">
      <c r="A707" s="8"/>
      <c r="B707" s="34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75" customHeight="1">
      <c r="A708" s="8"/>
      <c r="B708" s="34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75" customHeight="1">
      <c r="A709" s="8"/>
      <c r="B709" s="34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75" customHeight="1">
      <c r="A710" s="8"/>
      <c r="B710" s="34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75" customHeight="1">
      <c r="A711" s="8"/>
      <c r="B711" s="34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75" customHeight="1">
      <c r="A712" s="8"/>
      <c r="B712" s="3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75" customHeight="1">
      <c r="A713" s="8"/>
      <c r="B713" s="3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75" customHeight="1">
      <c r="A714" s="8"/>
      <c r="B714" s="34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75" customHeight="1">
      <c r="A715" s="8"/>
      <c r="B715" s="34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75" customHeight="1">
      <c r="A716" s="8"/>
      <c r="B716" s="34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75" customHeight="1">
      <c r="A717" s="8"/>
      <c r="B717" s="34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75" customHeight="1">
      <c r="A718" s="8"/>
      <c r="B718" s="34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75" customHeight="1">
      <c r="A719" s="8"/>
      <c r="B719" s="34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75" customHeight="1">
      <c r="A720" s="8"/>
      <c r="B720" s="34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75" customHeight="1">
      <c r="A721" s="8"/>
      <c r="B721" s="34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75" customHeight="1">
      <c r="A722" s="8"/>
      <c r="B722" s="34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75" customHeight="1">
      <c r="A723" s="8"/>
      <c r="B723" s="34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75" customHeight="1">
      <c r="A724" s="8"/>
      <c r="B724" s="34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75" customHeight="1">
      <c r="A725" s="8"/>
      <c r="B725" s="34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75" customHeight="1">
      <c r="A726" s="8"/>
      <c r="B726" s="34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75" customHeight="1">
      <c r="A727" s="8"/>
      <c r="B727" s="34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75" customHeight="1">
      <c r="A728" s="8"/>
      <c r="B728" s="34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75" customHeight="1">
      <c r="A729" s="8"/>
      <c r="B729" s="34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75" customHeight="1">
      <c r="A730" s="8"/>
      <c r="B730" s="34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75" customHeight="1">
      <c r="A731" s="8"/>
      <c r="B731" s="34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75" customHeight="1">
      <c r="A732" s="8"/>
      <c r="B732" s="34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75" customHeight="1">
      <c r="A733" s="8"/>
      <c r="B733" s="34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75" customHeight="1">
      <c r="A734" s="8"/>
      <c r="B734" s="34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75" customHeight="1">
      <c r="A735" s="8"/>
      <c r="B735" s="3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75" customHeight="1">
      <c r="A736" s="8"/>
      <c r="B736" s="3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75" customHeight="1">
      <c r="A737" s="8"/>
      <c r="B737" s="34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75" customHeight="1">
      <c r="A738" s="8"/>
      <c r="B738" s="34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75" customHeight="1">
      <c r="A739" s="8"/>
      <c r="B739" s="34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75" customHeight="1">
      <c r="A740" s="8"/>
      <c r="B740" s="34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75" customHeight="1">
      <c r="A741" s="8"/>
      <c r="B741" s="34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75" customHeight="1">
      <c r="A742" s="8"/>
      <c r="B742" s="34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75" customHeight="1">
      <c r="A743" s="8"/>
      <c r="B743" s="34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75" customHeight="1">
      <c r="A744" s="8"/>
      <c r="B744" s="34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75" customHeight="1">
      <c r="A745" s="8"/>
      <c r="B745" s="34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75" customHeight="1">
      <c r="A746" s="8"/>
      <c r="B746" s="34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75" customHeight="1">
      <c r="A747" s="8"/>
      <c r="B747" s="34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75" customHeight="1">
      <c r="A748" s="8"/>
      <c r="B748" s="34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75" customHeight="1">
      <c r="A749" s="8"/>
      <c r="B749" s="34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75" customHeight="1">
      <c r="A750" s="8"/>
      <c r="B750" s="34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75" customHeight="1">
      <c r="A751" s="8"/>
      <c r="B751" s="34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75" customHeight="1">
      <c r="A752" s="8"/>
      <c r="B752" s="34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75" customHeight="1">
      <c r="A753" s="8"/>
      <c r="B753" s="34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75" customHeight="1">
      <c r="A754" s="8"/>
      <c r="B754" s="34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75" customHeight="1">
      <c r="A755" s="8"/>
      <c r="B755" s="34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75" customHeight="1">
      <c r="A756" s="8"/>
      <c r="B756" s="34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75" customHeight="1">
      <c r="A757" s="8"/>
      <c r="B757" s="34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75" customHeight="1">
      <c r="A758" s="8"/>
      <c r="B758" s="3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75" customHeight="1">
      <c r="A759" s="8"/>
      <c r="B759" s="3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75" customHeight="1">
      <c r="A760" s="8"/>
      <c r="B760" s="34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75" customHeight="1">
      <c r="A761" s="8"/>
      <c r="B761" s="34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75" customHeight="1">
      <c r="A762" s="8"/>
      <c r="B762" s="34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75" customHeight="1">
      <c r="A763" s="8"/>
      <c r="B763" s="34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75" customHeight="1">
      <c r="A764" s="8"/>
      <c r="B764" s="34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75" customHeight="1">
      <c r="A765" s="8"/>
      <c r="B765" s="34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75" customHeight="1">
      <c r="A766" s="8"/>
      <c r="B766" s="34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75" customHeight="1">
      <c r="A767" s="8"/>
      <c r="B767" s="34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75" customHeight="1">
      <c r="A768" s="8"/>
      <c r="B768" s="34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75" customHeight="1">
      <c r="A769" s="8"/>
      <c r="B769" s="34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75" customHeight="1">
      <c r="A770" s="8"/>
      <c r="B770" s="34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75" customHeight="1">
      <c r="A771" s="8"/>
      <c r="B771" s="34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75" customHeight="1">
      <c r="A772" s="8"/>
      <c r="B772" s="34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75" customHeight="1">
      <c r="A773" s="8"/>
      <c r="B773" s="34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75" customHeight="1">
      <c r="A774" s="8"/>
      <c r="B774" s="34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75" customHeight="1">
      <c r="A775" s="8"/>
      <c r="B775" s="34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75" customHeight="1">
      <c r="A776" s="8"/>
      <c r="B776" s="34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75" customHeight="1">
      <c r="A777" s="8"/>
      <c r="B777" s="34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75" customHeight="1">
      <c r="A778" s="8"/>
      <c r="B778" s="34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75" customHeight="1">
      <c r="A779" s="8"/>
      <c r="B779" s="34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75" customHeight="1">
      <c r="A780" s="8"/>
      <c r="B780" s="34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75" customHeight="1">
      <c r="A781" s="8"/>
      <c r="B781" s="34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75" customHeight="1">
      <c r="A782" s="8"/>
      <c r="B782" s="3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75" customHeight="1">
      <c r="A783" s="8"/>
      <c r="B783" s="34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75" customHeight="1">
      <c r="A784" s="8"/>
      <c r="B784" s="34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75" customHeight="1">
      <c r="A785" s="8"/>
      <c r="B785" s="34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75" customHeight="1">
      <c r="A786" s="8"/>
      <c r="B786" s="34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75" customHeight="1">
      <c r="A787" s="8"/>
      <c r="B787" s="34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75" customHeight="1">
      <c r="A788" s="8"/>
      <c r="B788" s="34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75" customHeight="1">
      <c r="A789" s="8"/>
      <c r="B789" s="34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75" customHeight="1">
      <c r="A790" s="8"/>
      <c r="B790" s="34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75" customHeight="1">
      <c r="A791" s="8"/>
      <c r="B791" s="34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75" customHeight="1">
      <c r="A792" s="8"/>
      <c r="B792" s="34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75" customHeight="1">
      <c r="A793" s="8"/>
      <c r="B793" s="34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75" customHeight="1">
      <c r="A794" s="8"/>
      <c r="B794" s="34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75" customHeight="1">
      <c r="A795" s="8"/>
      <c r="B795" s="34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75" customHeight="1">
      <c r="A796" s="8"/>
      <c r="B796" s="34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75" customHeight="1">
      <c r="A797" s="8"/>
      <c r="B797" s="34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75" customHeight="1">
      <c r="A798" s="8"/>
      <c r="B798" s="34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75" customHeight="1">
      <c r="A799" s="8"/>
      <c r="B799" s="34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75" customHeight="1">
      <c r="A800" s="8"/>
      <c r="B800" s="34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75" customHeight="1">
      <c r="A801" s="8"/>
      <c r="B801" s="34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75" customHeight="1">
      <c r="A802" s="8"/>
      <c r="B802" s="34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75" customHeight="1">
      <c r="A803" s="8"/>
      <c r="B803" s="34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75" customHeight="1">
      <c r="A804" s="8"/>
      <c r="B804" s="3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75" customHeight="1">
      <c r="A805" s="8"/>
      <c r="B805" s="3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75" customHeight="1">
      <c r="A806" s="8"/>
      <c r="B806" s="34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75" customHeight="1">
      <c r="A807" s="8"/>
      <c r="B807" s="34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75" customHeight="1">
      <c r="A808" s="8"/>
      <c r="B808" s="34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75" customHeight="1">
      <c r="A809" s="8"/>
      <c r="B809" s="34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75" customHeight="1">
      <c r="A810" s="8"/>
      <c r="B810" s="34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75" customHeight="1">
      <c r="A811" s="8"/>
      <c r="B811" s="34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75" customHeight="1">
      <c r="A812" s="8"/>
      <c r="B812" s="34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75" customHeight="1">
      <c r="A813" s="8"/>
      <c r="B813" s="34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75" customHeight="1">
      <c r="A814" s="8"/>
      <c r="B814" s="34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75" customHeight="1">
      <c r="A815" s="8"/>
      <c r="B815" s="34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75" customHeight="1">
      <c r="A816" s="8"/>
      <c r="B816" s="34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75" customHeight="1">
      <c r="A817" s="8"/>
      <c r="B817" s="34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75" customHeight="1">
      <c r="A818" s="8"/>
      <c r="B818" s="34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75" customHeight="1">
      <c r="A819" s="8"/>
      <c r="B819" s="34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75" customHeight="1">
      <c r="A820" s="8"/>
      <c r="B820" s="34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75" customHeight="1">
      <c r="A821" s="8"/>
      <c r="B821" s="34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75" customHeight="1">
      <c r="A822" s="8"/>
      <c r="B822" s="34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75" customHeight="1">
      <c r="A823" s="8"/>
      <c r="B823" s="34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75" customHeight="1">
      <c r="A824" s="8"/>
      <c r="B824" s="34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75" customHeight="1">
      <c r="A825" s="8"/>
      <c r="B825" s="34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75" customHeight="1">
      <c r="A826" s="8"/>
      <c r="B826" s="34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75" customHeight="1">
      <c r="A827" s="8"/>
      <c r="B827" s="3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75" customHeight="1">
      <c r="A828" s="8"/>
      <c r="B828" s="3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75" customHeight="1">
      <c r="A829" s="8"/>
      <c r="B829" s="34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75" customHeight="1">
      <c r="A830" s="8"/>
      <c r="B830" s="34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75" customHeight="1">
      <c r="A831" s="8"/>
      <c r="B831" s="34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75" customHeight="1">
      <c r="A832" s="8"/>
      <c r="B832" s="34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75" customHeight="1">
      <c r="A833" s="8"/>
      <c r="B833" s="34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75" customHeight="1">
      <c r="A834" s="8"/>
      <c r="B834" s="34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75" customHeight="1">
      <c r="A835" s="8"/>
      <c r="B835" s="34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75" customHeight="1">
      <c r="A836" s="8"/>
      <c r="B836" s="34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75" customHeight="1">
      <c r="A837" s="8"/>
      <c r="B837" s="34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75" customHeight="1">
      <c r="A838" s="8"/>
      <c r="B838" s="34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75" customHeight="1">
      <c r="A839" s="8"/>
      <c r="B839" s="34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75" customHeight="1">
      <c r="A840" s="8"/>
      <c r="B840" s="34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75" customHeight="1">
      <c r="A841" s="8"/>
      <c r="B841" s="34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75" customHeight="1">
      <c r="A842" s="8"/>
      <c r="B842" s="34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75" customHeight="1">
      <c r="A843" s="8"/>
      <c r="B843" s="34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75" customHeight="1">
      <c r="A844" s="8"/>
      <c r="B844" s="34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75" customHeight="1">
      <c r="A845" s="8"/>
      <c r="B845" s="34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75" customHeight="1">
      <c r="A846" s="8"/>
      <c r="B846" s="34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75" customHeight="1">
      <c r="A847" s="8"/>
      <c r="B847" s="34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75" customHeight="1">
      <c r="A848" s="8"/>
      <c r="B848" s="34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75" customHeight="1">
      <c r="A849" s="8"/>
      <c r="B849" s="34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75" customHeight="1">
      <c r="A850" s="8"/>
      <c r="B850" s="3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75" customHeight="1">
      <c r="A851" s="8"/>
      <c r="B851" s="3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75" customHeight="1">
      <c r="A852" s="8"/>
      <c r="B852" s="34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75" customHeight="1">
      <c r="A853" s="8"/>
      <c r="B853" s="34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75" customHeight="1">
      <c r="A854" s="8"/>
      <c r="B854" s="34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75" customHeight="1">
      <c r="A855" s="8"/>
      <c r="B855" s="34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75" customHeight="1">
      <c r="A856" s="8"/>
      <c r="B856" s="34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75" customHeight="1">
      <c r="A857" s="8"/>
      <c r="B857" s="34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75" customHeight="1">
      <c r="A858" s="8"/>
      <c r="B858" s="34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75" customHeight="1">
      <c r="A859" s="8"/>
      <c r="B859" s="34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75" customHeight="1">
      <c r="A860" s="8"/>
      <c r="B860" s="34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75" customHeight="1">
      <c r="A861" s="8"/>
      <c r="B861" s="34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75" customHeight="1">
      <c r="A862" s="8"/>
      <c r="B862" s="34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75" customHeight="1">
      <c r="A863" s="8"/>
      <c r="B863" s="34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75" customHeight="1">
      <c r="A864" s="8"/>
      <c r="B864" s="34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75" customHeight="1">
      <c r="A865" s="8"/>
      <c r="B865" s="34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75" customHeight="1">
      <c r="A866" s="8"/>
      <c r="B866" s="34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75" customHeight="1">
      <c r="A867" s="8"/>
      <c r="B867" s="34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75" customHeight="1">
      <c r="A868" s="8"/>
      <c r="B868" s="34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75" customHeight="1">
      <c r="A869" s="8"/>
      <c r="B869" s="34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75" customHeight="1">
      <c r="A870" s="8"/>
      <c r="B870" s="34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75" customHeight="1">
      <c r="A871" s="8"/>
      <c r="B871" s="34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75" customHeight="1">
      <c r="A872" s="8"/>
      <c r="B872" s="34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75" customHeight="1">
      <c r="A873" s="8"/>
      <c r="B873" s="3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75" customHeight="1">
      <c r="A874" s="8"/>
      <c r="B874" s="3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75" customHeight="1">
      <c r="A875" s="8"/>
      <c r="B875" s="34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75" customHeight="1">
      <c r="A876" s="8"/>
      <c r="B876" s="34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75" customHeight="1">
      <c r="A877" s="8"/>
      <c r="B877" s="34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75" customHeight="1">
      <c r="A878" s="8"/>
      <c r="B878" s="34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75" customHeight="1">
      <c r="A879" s="8"/>
      <c r="B879" s="34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75" customHeight="1">
      <c r="A880" s="8"/>
      <c r="B880" s="34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75" customHeight="1">
      <c r="A881" s="8"/>
      <c r="B881" s="34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75" customHeight="1">
      <c r="A882" s="8"/>
      <c r="B882" s="34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75" customHeight="1">
      <c r="A883" s="8"/>
      <c r="B883" s="34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75" customHeight="1">
      <c r="A884" s="8"/>
      <c r="B884" s="34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75" customHeight="1">
      <c r="A885" s="8"/>
      <c r="B885" s="34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75" customHeight="1">
      <c r="A886" s="8"/>
      <c r="B886" s="34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75" customHeight="1">
      <c r="A887" s="8"/>
      <c r="B887" s="34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75" customHeight="1">
      <c r="A888" s="8"/>
      <c r="B888" s="34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75" customHeight="1">
      <c r="A889" s="8"/>
      <c r="B889" s="34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75" customHeight="1">
      <c r="A890" s="8"/>
      <c r="B890" s="34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75" customHeight="1">
      <c r="A891" s="8"/>
      <c r="B891" s="34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75" customHeight="1">
      <c r="A892" s="8"/>
      <c r="B892" s="34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75" customHeight="1">
      <c r="A893" s="8"/>
      <c r="B893" s="34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75" customHeight="1">
      <c r="A894" s="8"/>
      <c r="B894" s="34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75" customHeight="1">
      <c r="A895" s="8"/>
      <c r="B895" s="34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75" customHeight="1">
      <c r="A896" s="8"/>
      <c r="B896" s="3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75" customHeight="1">
      <c r="A897" s="8"/>
      <c r="B897" s="3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75" customHeight="1">
      <c r="A898" s="8"/>
      <c r="B898" s="34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75" customHeight="1">
      <c r="A899" s="8"/>
      <c r="B899" s="34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75" customHeight="1">
      <c r="A900" s="8"/>
      <c r="B900" s="34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75" customHeight="1">
      <c r="A901" s="8"/>
      <c r="B901" s="34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75" customHeight="1">
      <c r="A902" s="8"/>
      <c r="B902" s="34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75" customHeight="1">
      <c r="A903" s="8"/>
      <c r="B903" s="34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75" customHeight="1">
      <c r="A904" s="8"/>
      <c r="B904" s="34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75" customHeight="1">
      <c r="A905" s="8"/>
      <c r="B905" s="34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75" customHeight="1">
      <c r="A906" s="8"/>
      <c r="B906" s="34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75" customHeight="1">
      <c r="A907" s="8"/>
      <c r="B907" s="34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75" customHeight="1">
      <c r="A908" s="8"/>
      <c r="B908" s="34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75" customHeight="1">
      <c r="A909" s="8"/>
      <c r="B909" s="34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75" customHeight="1">
      <c r="A910" s="8"/>
      <c r="B910" s="34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75" customHeight="1">
      <c r="A911" s="8"/>
      <c r="B911" s="34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75" customHeight="1">
      <c r="A912" s="8"/>
      <c r="B912" s="34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75" customHeight="1">
      <c r="A913" s="8"/>
      <c r="B913" s="34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75" customHeight="1">
      <c r="A914" s="8"/>
      <c r="B914" s="34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75" customHeight="1">
      <c r="A915" s="8"/>
      <c r="B915" s="34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75" customHeight="1">
      <c r="A916" s="8"/>
      <c r="B916" s="34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75" customHeight="1">
      <c r="A917" s="8"/>
      <c r="B917" s="34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75" customHeight="1">
      <c r="A918" s="8"/>
      <c r="B918" s="34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75" customHeight="1">
      <c r="A919" s="8"/>
      <c r="B919" s="34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75" customHeight="1">
      <c r="A920" s="8"/>
      <c r="B920" s="3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75" customHeight="1">
      <c r="A921" s="8"/>
      <c r="B921" s="34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75" customHeight="1">
      <c r="A922" s="8"/>
      <c r="B922" s="34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75" customHeight="1">
      <c r="A923" s="8"/>
      <c r="B923" s="34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75" customHeight="1">
      <c r="A924" s="8"/>
      <c r="B924" s="34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75" customHeight="1">
      <c r="A925" s="8"/>
      <c r="B925" s="34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75" customHeight="1">
      <c r="A926" s="8"/>
      <c r="B926" s="34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75" customHeight="1">
      <c r="A927" s="8"/>
      <c r="B927" s="34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75" customHeight="1">
      <c r="A928" s="8"/>
      <c r="B928" s="34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75" customHeight="1">
      <c r="A929" s="8"/>
      <c r="B929" s="34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75" customHeight="1">
      <c r="A930" s="8"/>
      <c r="B930" s="34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75" customHeight="1">
      <c r="A931" s="8"/>
      <c r="B931" s="34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75" customHeight="1">
      <c r="A932" s="8"/>
      <c r="B932" s="34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75" customHeight="1">
      <c r="A933" s="8"/>
      <c r="B933" s="34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75" customHeight="1">
      <c r="A934" s="8"/>
      <c r="B934" s="34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75" customHeight="1">
      <c r="A935" s="8"/>
      <c r="B935" s="34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75" customHeight="1">
      <c r="A936" s="8"/>
      <c r="B936" s="34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75" customHeight="1">
      <c r="A937" s="8"/>
      <c r="B937" s="34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75" customHeight="1">
      <c r="A938" s="8"/>
      <c r="B938" s="34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75" customHeight="1">
      <c r="A939" s="8"/>
      <c r="B939" s="34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75" customHeight="1">
      <c r="A940" s="8"/>
      <c r="B940" s="34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75" customHeight="1">
      <c r="A941" s="8"/>
      <c r="B941" s="34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75" customHeight="1">
      <c r="A942" s="8"/>
      <c r="B942" s="3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75" customHeight="1">
      <c r="A943" s="8"/>
      <c r="B943" s="3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75" customHeight="1">
      <c r="A944" s="8"/>
      <c r="B944" s="34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75" customHeight="1">
      <c r="A945" s="8"/>
      <c r="B945" s="34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75" customHeight="1">
      <c r="A946" s="8"/>
      <c r="B946" s="34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75" customHeight="1">
      <c r="A947" s="8"/>
      <c r="B947" s="34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75" customHeight="1">
      <c r="A948" s="8"/>
      <c r="B948" s="34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75" customHeight="1">
      <c r="A949" s="8"/>
      <c r="B949" s="34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75" customHeight="1">
      <c r="A950" s="8"/>
      <c r="B950" s="34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75" customHeight="1">
      <c r="A951" s="8"/>
      <c r="B951" s="34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75" customHeight="1">
      <c r="A952" s="8"/>
      <c r="B952" s="34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75" customHeight="1">
      <c r="A953" s="8"/>
      <c r="B953" s="34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75" customHeight="1">
      <c r="A954" s="8"/>
      <c r="B954" s="34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75" customHeight="1">
      <c r="A955" s="8"/>
      <c r="B955" s="34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75" customHeight="1">
      <c r="A956" s="8"/>
      <c r="B956" s="34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75" customHeight="1">
      <c r="A957" s="8"/>
      <c r="B957" s="34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75" customHeight="1">
      <c r="A958" s="8"/>
      <c r="B958" s="34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75" customHeight="1">
      <c r="A959" s="8"/>
      <c r="B959" s="34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75" customHeight="1">
      <c r="A960" s="8"/>
      <c r="B960" s="34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75" customHeight="1">
      <c r="A961" s="8"/>
      <c r="B961" s="34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75" customHeight="1">
      <c r="A962" s="8"/>
      <c r="B962" s="34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75" customHeight="1">
      <c r="A963" s="8"/>
      <c r="B963" s="34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75" customHeight="1">
      <c r="A964" s="8"/>
      <c r="B964" s="34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75" customHeight="1">
      <c r="A965" s="8"/>
      <c r="B965" s="3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75" customHeight="1">
      <c r="A966" s="8"/>
      <c r="B966" s="3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75" customHeight="1">
      <c r="A967" s="8"/>
      <c r="B967" s="34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75" customHeight="1">
      <c r="A968" s="8"/>
      <c r="B968" s="34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75" customHeight="1">
      <c r="A969" s="8"/>
      <c r="B969" s="34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75" customHeight="1">
      <c r="A970" s="8"/>
      <c r="B970" s="34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75" customHeight="1">
      <c r="A971" s="8"/>
      <c r="B971" s="34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75" customHeight="1">
      <c r="A972" s="8"/>
      <c r="B972" s="34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75" customHeight="1">
      <c r="A973" s="8"/>
      <c r="B973" s="34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75" customHeight="1">
      <c r="A974" s="8"/>
      <c r="B974" s="34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75" customHeight="1">
      <c r="A975" s="8"/>
      <c r="B975" s="34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75" customHeight="1">
      <c r="A976" s="8"/>
      <c r="B976" s="34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75" customHeight="1">
      <c r="A977" s="8"/>
      <c r="B977" s="34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75" customHeight="1">
      <c r="A978" s="8"/>
      <c r="B978" s="34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75" customHeight="1">
      <c r="A979" s="8"/>
      <c r="B979" s="34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75" customHeight="1">
      <c r="A980" s="8"/>
      <c r="B980" s="34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75" customHeight="1">
      <c r="A981" s="8"/>
      <c r="B981" s="34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75" customHeight="1">
      <c r="A982" s="8"/>
      <c r="B982" s="34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75" customHeight="1">
      <c r="A983" s="8"/>
      <c r="B983" s="34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75" customHeight="1">
      <c r="A984" s="8"/>
      <c r="B984" s="34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75" customHeight="1">
      <c r="A985" s="8"/>
      <c r="B985" s="34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75" customHeight="1">
      <c r="A986" s="8"/>
      <c r="B986" s="34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75" customHeight="1">
      <c r="A987" s="8"/>
      <c r="B987" s="34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75" customHeight="1">
      <c r="A988" s="8"/>
      <c r="B988" s="3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75" customHeight="1">
      <c r="A989" s="8"/>
      <c r="B989" s="3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75" customHeight="1">
      <c r="A990" s="8"/>
      <c r="B990" s="34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75" customHeight="1">
      <c r="A991" s="8"/>
      <c r="B991" s="34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75" customHeight="1">
      <c r="A992" s="8"/>
      <c r="B992" s="34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75" customHeight="1">
      <c r="A993" s="8"/>
      <c r="B993" s="34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75" customHeight="1">
      <c r="A994" s="8"/>
      <c r="B994" s="34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75" customHeight="1">
      <c r="A995" s="8"/>
      <c r="B995" s="34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75" customHeight="1">
      <c r="A996" s="8"/>
      <c r="B996" s="34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75" customHeight="1">
      <c r="A997" s="8"/>
      <c r="B997" s="34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75" customHeight="1">
      <c r="A998" s="8"/>
      <c r="B998" s="34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75" customHeight="1">
      <c r="A999" s="8"/>
      <c r="B999" s="34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75" customHeight="1">
      <c r="A1000" s="8"/>
      <c r="B1000" s="34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456">
    <mergeCell ref="G17:G19"/>
    <mergeCell ref="G12:G16"/>
    <mergeCell ref="E25:G25"/>
    <mergeCell ref="B25:D25"/>
    <mergeCell ref="K3:K4"/>
    <mergeCell ref="L3:L4"/>
    <mergeCell ref="I3:I4"/>
    <mergeCell ref="H3:H4"/>
    <mergeCell ref="J3:J4"/>
    <mergeCell ref="G3:G4"/>
    <mergeCell ref="E2:G2"/>
    <mergeCell ref="H2:L2"/>
    <mergeCell ref="C3:C4"/>
    <mergeCell ref="B3:B4"/>
    <mergeCell ref="B2:D2"/>
    <mergeCell ref="F3:F4"/>
    <mergeCell ref="D3:D4"/>
    <mergeCell ref="E3:E4"/>
    <mergeCell ref="A1:L1"/>
    <mergeCell ref="I72:I73"/>
    <mergeCell ref="G63:G65"/>
    <mergeCell ref="H95:H96"/>
    <mergeCell ref="I95:I96"/>
    <mergeCell ref="J95:J96"/>
    <mergeCell ref="E94:G94"/>
    <mergeCell ref="E26:E27"/>
    <mergeCell ref="D26:D27"/>
    <mergeCell ref="H49:H50"/>
    <mergeCell ref="J72:J73"/>
    <mergeCell ref="J118:J119"/>
    <mergeCell ref="G28:G29"/>
    <mergeCell ref="E49:E50"/>
    <mergeCell ref="C26:C27"/>
    <mergeCell ref="B26:B27"/>
    <mergeCell ref="G26:G27"/>
    <mergeCell ref="H26:H27"/>
    <mergeCell ref="I26:I27"/>
    <mergeCell ref="H25:L25"/>
    <mergeCell ref="A24:L24"/>
    <mergeCell ref="F26:F27"/>
    <mergeCell ref="J26:J27"/>
    <mergeCell ref="H72:H73"/>
    <mergeCell ref="G72:G73"/>
    <mergeCell ref="H163:L163"/>
    <mergeCell ref="L164:L165"/>
    <mergeCell ref="J164:J165"/>
    <mergeCell ref="I164:I165"/>
    <mergeCell ref="G164:G165"/>
    <mergeCell ref="C118:C119"/>
    <mergeCell ref="C95:C96"/>
    <mergeCell ref="B94:D94"/>
    <mergeCell ref="B95:B96"/>
    <mergeCell ref="B163:D163"/>
    <mergeCell ref="A162:L162"/>
    <mergeCell ref="A93:L93"/>
    <mergeCell ref="E163:G163"/>
    <mergeCell ref="F164:F165"/>
    <mergeCell ref="E164:E165"/>
    <mergeCell ref="K164:K165"/>
    <mergeCell ref="K95:K96"/>
    <mergeCell ref="K141:K142"/>
    <mergeCell ref="E117:G117"/>
    <mergeCell ref="A116:L116"/>
    <mergeCell ref="B117:D117"/>
    <mergeCell ref="B118:B119"/>
    <mergeCell ref="A139:L139"/>
    <mergeCell ref="E141:E142"/>
    <mergeCell ref="F141:F142"/>
    <mergeCell ref="H140:L140"/>
    <mergeCell ref="J141:J142"/>
    <mergeCell ref="L141:L142"/>
    <mergeCell ref="I141:I142"/>
    <mergeCell ref="K187:K188"/>
    <mergeCell ref="H186:L186"/>
    <mergeCell ref="F187:F188"/>
    <mergeCell ref="B187:B188"/>
    <mergeCell ref="C187:C188"/>
    <mergeCell ref="D187:D188"/>
    <mergeCell ref="I187:I188"/>
    <mergeCell ref="L187:L188"/>
    <mergeCell ref="J187:J188"/>
    <mergeCell ref="A185:L185"/>
    <mergeCell ref="E186:G186"/>
    <mergeCell ref="B186:D186"/>
    <mergeCell ref="C164:C165"/>
    <mergeCell ref="B164:B165"/>
    <mergeCell ref="G187:G188"/>
    <mergeCell ref="G173:G177"/>
    <mergeCell ref="G168:G171"/>
    <mergeCell ref="G166:G167"/>
    <mergeCell ref="H187:H188"/>
    <mergeCell ref="K26:K27"/>
    <mergeCell ref="L26:L27"/>
    <mergeCell ref="K72:K73"/>
    <mergeCell ref="L95:L96"/>
    <mergeCell ref="L72:L73"/>
    <mergeCell ref="E71:G71"/>
    <mergeCell ref="F72:F73"/>
    <mergeCell ref="E72:E73"/>
    <mergeCell ref="C72:C73"/>
    <mergeCell ref="D72:D73"/>
    <mergeCell ref="B72:B73"/>
    <mergeCell ref="B71:D71"/>
    <mergeCell ref="G7:G10"/>
    <mergeCell ref="G5:G6"/>
    <mergeCell ref="E48:G48"/>
    <mergeCell ref="B48:D48"/>
    <mergeCell ref="A47:L47"/>
    <mergeCell ref="H71:L71"/>
    <mergeCell ref="A70:L70"/>
    <mergeCell ref="I49:I50"/>
    <mergeCell ref="K49:K50"/>
    <mergeCell ref="J49:J50"/>
    <mergeCell ref="H48:L48"/>
    <mergeCell ref="L49:L50"/>
    <mergeCell ref="C49:C50"/>
    <mergeCell ref="B49:B50"/>
    <mergeCell ref="B140:D140"/>
    <mergeCell ref="B141:B142"/>
    <mergeCell ref="G35:G39"/>
    <mergeCell ref="G30:G33"/>
    <mergeCell ref="G40:G42"/>
    <mergeCell ref="G58:G62"/>
    <mergeCell ref="G49:G50"/>
    <mergeCell ref="G53:G56"/>
    <mergeCell ref="G51:G52"/>
    <mergeCell ref="F49:F50"/>
    <mergeCell ref="D49:D50"/>
    <mergeCell ref="A277:L277"/>
    <mergeCell ref="B278:D278"/>
    <mergeCell ref="H485:L485"/>
    <mergeCell ref="A484:L484"/>
    <mergeCell ref="E485:G485"/>
    <mergeCell ref="B485:D485"/>
    <mergeCell ref="E462:G462"/>
    <mergeCell ref="I463:I464"/>
    <mergeCell ref="G449:G453"/>
    <mergeCell ref="H462:L462"/>
    <mergeCell ref="L463:L464"/>
    <mergeCell ref="E463:E464"/>
    <mergeCell ref="G442:G443"/>
    <mergeCell ref="H439:L439"/>
    <mergeCell ref="C440:C441"/>
    <mergeCell ref="D440:D441"/>
    <mergeCell ref="G398:G401"/>
    <mergeCell ref="G426:G430"/>
    <mergeCell ref="G421:G424"/>
    <mergeCell ref="G431:G433"/>
    <mergeCell ref="E348:E349"/>
    <mergeCell ref="H347:L347"/>
    <mergeCell ref="E347:G347"/>
    <mergeCell ref="D348:D349"/>
    <mergeCell ref="G86:G88"/>
    <mergeCell ref="G99:G102"/>
    <mergeCell ref="G97:G98"/>
    <mergeCell ref="G214:G217"/>
    <mergeCell ref="H210:H211"/>
    <mergeCell ref="G81:G85"/>
    <mergeCell ref="G118:G119"/>
    <mergeCell ref="G127:G131"/>
    <mergeCell ref="G132:G134"/>
    <mergeCell ref="G120:G121"/>
    <mergeCell ref="G143:G144"/>
    <mergeCell ref="G141:G142"/>
    <mergeCell ref="H141:H142"/>
    <mergeCell ref="H164:H165"/>
    <mergeCell ref="G155:G157"/>
    <mergeCell ref="G150:G154"/>
    <mergeCell ref="G178:G180"/>
    <mergeCell ref="G189:G190"/>
    <mergeCell ref="G191:G194"/>
    <mergeCell ref="G201:G203"/>
    <mergeCell ref="G196:G200"/>
    <mergeCell ref="G145:G148"/>
    <mergeCell ref="G256:G257"/>
    <mergeCell ref="I233:I234"/>
    <mergeCell ref="I256:I257"/>
    <mergeCell ref="J256:J257"/>
    <mergeCell ref="K256:K257"/>
    <mergeCell ref="L256:L257"/>
    <mergeCell ref="H278:L278"/>
    <mergeCell ref="H232:L232"/>
    <mergeCell ref="J233:J234"/>
    <mergeCell ref="H209:L209"/>
    <mergeCell ref="K233:K234"/>
    <mergeCell ref="L210:L211"/>
    <mergeCell ref="K210:K211"/>
    <mergeCell ref="L233:L234"/>
    <mergeCell ref="H94:L94"/>
    <mergeCell ref="L118:L119"/>
    <mergeCell ref="K118:K119"/>
    <mergeCell ref="H117:L117"/>
    <mergeCell ref="I118:I119"/>
    <mergeCell ref="F95:F96"/>
    <mergeCell ref="G95:G96"/>
    <mergeCell ref="E140:G140"/>
    <mergeCell ref="B232:D232"/>
    <mergeCell ref="B233:B234"/>
    <mergeCell ref="A208:L208"/>
    <mergeCell ref="B210:B211"/>
    <mergeCell ref="L394:L395"/>
    <mergeCell ref="K394:K395"/>
    <mergeCell ref="H393:L393"/>
    <mergeCell ref="I394:I395"/>
    <mergeCell ref="J394:J395"/>
    <mergeCell ref="H394:H395"/>
    <mergeCell ref="D394:D395"/>
    <mergeCell ref="C394:C395"/>
    <mergeCell ref="E394:E395"/>
    <mergeCell ref="F394:F395"/>
    <mergeCell ref="E393:G393"/>
    <mergeCell ref="H509:H510"/>
    <mergeCell ref="L509:L510"/>
    <mergeCell ref="K509:K510"/>
    <mergeCell ref="J509:J510"/>
    <mergeCell ref="F509:F510"/>
    <mergeCell ref="G509:G510"/>
    <mergeCell ref="H486:H487"/>
    <mergeCell ref="C486:C487"/>
    <mergeCell ref="D486:D487"/>
    <mergeCell ref="E486:E487"/>
    <mergeCell ref="F486:F487"/>
    <mergeCell ref="G495:G499"/>
    <mergeCell ref="G500:G502"/>
    <mergeCell ref="J486:J487"/>
    <mergeCell ref="K486:K487"/>
    <mergeCell ref="B509:B510"/>
    <mergeCell ref="C509:C510"/>
    <mergeCell ref="E509:E510"/>
    <mergeCell ref="B508:D508"/>
    <mergeCell ref="E508:G508"/>
    <mergeCell ref="A507:L507"/>
    <mergeCell ref="H508:L508"/>
    <mergeCell ref="I486:I487"/>
    <mergeCell ref="B486:B487"/>
    <mergeCell ref="D509:D510"/>
    <mergeCell ref="F417:F418"/>
    <mergeCell ref="E417:E418"/>
    <mergeCell ref="L417:L418"/>
    <mergeCell ref="K417:K418"/>
    <mergeCell ref="I417:I418"/>
    <mergeCell ref="J417:J418"/>
    <mergeCell ref="A415:L415"/>
    <mergeCell ref="A392:L392"/>
    <mergeCell ref="A438:L438"/>
    <mergeCell ref="G373:G374"/>
    <mergeCell ref="G375:G378"/>
    <mergeCell ref="G380:G384"/>
    <mergeCell ref="H416:L416"/>
    <mergeCell ref="E416:G416"/>
    <mergeCell ref="L371:L372"/>
    <mergeCell ref="L348:L349"/>
    <mergeCell ref="K371:K372"/>
    <mergeCell ref="C371:C372"/>
    <mergeCell ref="A346:L346"/>
    <mergeCell ref="B324:D324"/>
    <mergeCell ref="B325:B326"/>
    <mergeCell ref="K348:K349"/>
    <mergeCell ref="G362:G364"/>
    <mergeCell ref="H370:L370"/>
    <mergeCell ref="A369:L369"/>
    <mergeCell ref="E370:G370"/>
    <mergeCell ref="F371:F372"/>
    <mergeCell ref="H371:H372"/>
    <mergeCell ref="G371:G372"/>
    <mergeCell ref="G357:G361"/>
    <mergeCell ref="G350:G351"/>
    <mergeCell ref="G352:G355"/>
    <mergeCell ref="J371:J372"/>
    <mergeCell ref="I371:I372"/>
    <mergeCell ref="J348:J349"/>
    <mergeCell ref="I348:I349"/>
    <mergeCell ref="D371:D372"/>
    <mergeCell ref="E371:E372"/>
    <mergeCell ref="H348:H349"/>
    <mergeCell ref="F348:F349"/>
    <mergeCell ref="G306:G309"/>
    <mergeCell ref="G316:G318"/>
    <mergeCell ref="G304:G305"/>
    <mergeCell ref="H324:L324"/>
    <mergeCell ref="L325:L326"/>
    <mergeCell ref="K325:K326"/>
    <mergeCell ref="I325:I326"/>
    <mergeCell ref="J325:J326"/>
    <mergeCell ref="H325:H326"/>
    <mergeCell ref="G486:G487"/>
    <mergeCell ref="L486:L487"/>
    <mergeCell ref="B440:B441"/>
    <mergeCell ref="B462:D462"/>
    <mergeCell ref="F463:F464"/>
    <mergeCell ref="G490:G493"/>
    <mergeCell ref="G477:G479"/>
    <mergeCell ref="A461:L461"/>
    <mergeCell ref="B463:B464"/>
    <mergeCell ref="B531:D531"/>
    <mergeCell ref="H531:L531"/>
    <mergeCell ref="A530:L530"/>
    <mergeCell ref="E531:G531"/>
    <mergeCell ref="K532:K533"/>
    <mergeCell ref="L532:L533"/>
    <mergeCell ref="B532:B533"/>
    <mergeCell ref="C532:C533"/>
    <mergeCell ref="D532:D533"/>
    <mergeCell ref="G532:G533"/>
    <mergeCell ref="H532:H533"/>
    <mergeCell ref="J532:J533"/>
    <mergeCell ref="I532:I533"/>
    <mergeCell ref="G541:G545"/>
    <mergeCell ref="G546:G548"/>
    <mergeCell ref="F532:F533"/>
    <mergeCell ref="E532:E533"/>
    <mergeCell ref="G518:G522"/>
    <mergeCell ref="G513:G516"/>
    <mergeCell ref="G523:G525"/>
    <mergeCell ref="G511:G512"/>
    <mergeCell ref="G536:G539"/>
    <mergeCell ref="G534:G535"/>
    <mergeCell ref="F440:F441"/>
    <mergeCell ref="E439:G439"/>
    <mergeCell ref="B439:D439"/>
    <mergeCell ref="E440:E441"/>
    <mergeCell ref="C463:C464"/>
    <mergeCell ref="D463:D464"/>
    <mergeCell ref="D118:D119"/>
    <mergeCell ref="D164:D165"/>
    <mergeCell ref="D141:D142"/>
    <mergeCell ref="C302:C303"/>
    <mergeCell ref="C233:C234"/>
    <mergeCell ref="C256:C257"/>
    <mergeCell ref="C279:C280"/>
    <mergeCell ref="D302:D303"/>
    <mergeCell ref="E302:E303"/>
    <mergeCell ref="E210:E211"/>
    <mergeCell ref="E256:E257"/>
    <mergeCell ref="E233:E234"/>
    <mergeCell ref="D210:D211"/>
    <mergeCell ref="E187:E188"/>
    <mergeCell ref="D233:D234"/>
    <mergeCell ref="D256:D257"/>
    <mergeCell ref="E279:E280"/>
    <mergeCell ref="D279:D280"/>
    <mergeCell ref="D95:D96"/>
    <mergeCell ref="E95:E96"/>
    <mergeCell ref="D325:D326"/>
    <mergeCell ref="C325:C326"/>
    <mergeCell ref="E325:E326"/>
    <mergeCell ref="C141:C142"/>
    <mergeCell ref="E118:E119"/>
    <mergeCell ref="C210:C211"/>
    <mergeCell ref="F118:F119"/>
    <mergeCell ref="H118:H119"/>
    <mergeCell ref="H256:H257"/>
    <mergeCell ref="G247:G249"/>
    <mergeCell ref="H302:H303"/>
    <mergeCell ref="H279:H280"/>
    <mergeCell ref="G76:G79"/>
    <mergeCell ref="G74:G75"/>
    <mergeCell ref="F325:F326"/>
    <mergeCell ref="G122:G125"/>
    <mergeCell ref="G109:G111"/>
    <mergeCell ref="G104:G108"/>
    <mergeCell ref="F279:F280"/>
    <mergeCell ref="G237:G240"/>
    <mergeCell ref="G463:G464"/>
    <mergeCell ref="G488:G489"/>
    <mergeCell ref="G454:G456"/>
    <mergeCell ref="H463:H464"/>
    <mergeCell ref="J440:J441"/>
    <mergeCell ref="L440:L441"/>
    <mergeCell ref="K440:K441"/>
    <mergeCell ref="J463:J464"/>
    <mergeCell ref="I509:I510"/>
    <mergeCell ref="K463:K464"/>
    <mergeCell ref="I440:I441"/>
    <mergeCell ref="C348:C349"/>
    <mergeCell ref="E324:G324"/>
    <mergeCell ref="A323:L323"/>
    <mergeCell ref="F302:F303"/>
    <mergeCell ref="K302:K303"/>
    <mergeCell ref="J302:J303"/>
    <mergeCell ref="I302:I303"/>
    <mergeCell ref="L302:L303"/>
    <mergeCell ref="H301:L301"/>
    <mergeCell ref="B256:B257"/>
    <mergeCell ref="B301:D301"/>
    <mergeCell ref="B209:D209"/>
    <mergeCell ref="E209:G209"/>
    <mergeCell ref="B393:D393"/>
    <mergeCell ref="B370:D370"/>
    <mergeCell ref="B371:B372"/>
    <mergeCell ref="E278:G278"/>
    <mergeCell ref="E232:G232"/>
    <mergeCell ref="B302:B303"/>
    <mergeCell ref="E301:G301"/>
    <mergeCell ref="B279:B280"/>
    <mergeCell ref="K279:K280"/>
    <mergeCell ref="L279:L280"/>
    <mergeCell ref="J279:J280"/>
    <mergeCell ref="I279:I280"/>
    <mergeCell ref="A231:L231"/>
    <mergeCell ref="J210:J211"/>
    <mergeCell ref="I210:I211"/>
    <mergeCell ref="H255:L255"/>
    <mergeCell ref="E255:G255"/>
    <mergeCell ref="A254:L254"/>
    <mergeCell ref="A300:L300"/>
    <mergeCell ref="B348:B349"/>
    <mergeCell ref="B347:D347"/>
    <mergeCell ref="F256:F257"/>
    <mergeCell ref="G235:G236"/>
    <mergeCell ref="G242:G246"/>
    <mergeCell ref="F210:F211"/>
    <mergeCell ref="G210:G211"/>
    <mergeCell ref="G233:G234"/>
    <mergeCell ref="G224:G226"/>
    <mergeCell ref="G219:G223"/>
    <mergeCell ref="G212:G213"/>
    <mergeCell ref="F233:F234"/>
    <mergeCell ref="B255:D255"/>
    <mergeCell ref="B394:B395"/>
    <mergeCell ref="G394:G395"/>
    <mergeCell ref="C417:C418"/>
    <mergeCell ref="D417:D418"/>
    <mergeCell ref="B416:D416"/>
    <mergeCell ref="B417:B418"/>
    <mergeCell ref="G385:G387"/>
    <mergeCell ref="G325:G326"/>
    <mergeCell ref="H440:H441"/>
    <mergeCell ref="G472:G476"/>
    <mergeCell ref="G467:G470"/>
    <mergeCell ref="G465:G466"/>
    <mergeCell ref="G444:G447"/>
    <mergeCell ref="H233:H234"/>
    <mergeCell ref="G396:G397"/>
    <mergeCell ref="H417:H418"/>
    <mergeCell ref="G327:G328"/>
    <mergeCell ref="G348:G349"/>
    <mergeCell ref="G339:G341"/>
    <mergeCell ref="G329:G332"/>
    <mergeCell ref="G334:G338"/>
    <mergeCell ref="G417:G418"/>
    <mergeCell ref="G403:G407"/>
    <mergeCell ref="G408:G410"/>
    <mergeCell ref="G260:G263"/>
    <mergeCell ref="G270:G272"/>
    <mergeCell ref="G265:G269"/>
    <mergeCell ref="G281:G282"/>
    <mergeCell ref="G279:G280"/>
    <mergeCell ref="G302:G303"/>
    <mergeCell ref="G288:G292"/>
    <mergeCell ref="G293:G295"/>
    <mergeCell ref="G258:G259"/>
    <mergeCell ref="G311:G315"/>
    <mergeCell ref="G283:G286"/>
    <mergeCell ref="G440:G441"/>
    <mergeCell ref="G419:G420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FF"/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7.43"/>
    <col customWidth="1" min="3" max="3" width="14.0"/>
    <col customWidth="1" min="4" max="4" width="7.43"/>
    <col customWidth="1" min="5" max="5" width="9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8.29"/>
    <col customWidth="1" min="11" max="11" width="7.86"/>
    <col customWidth="1" min="12" max="12" width="19.43"/>
    <col customWidth="1" min="13" max="26" width="10.71"/>
  </cols>
  <sheetData>
    <row r="1" ht="12.75" customHeight="1">
      <c r="A1" s="66" t="s">
        <v>278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2.75" customHeight="1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75" customHeight="1">
      <c r="A3" s="81">
        <f>('Insumos Buffet'!E72)/0.25</f>
        <v>20.16</v>
      </c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524</v>
      </c>
      <c r="H3" s="82" t="s">
        <v>486</v>
      </c>
      <c r="I3" s="82" t="s">
        <v>487</v>
      </c>
      <c r="J3" s="147" t="s">
        <v>488</v>
      </c>
      <c r="K3" s="85" t="s">
        <v>489</v>
      </c>
      <c r="L3" s="85" t="s">
        <v>490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75" customHeight="1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75" customHeight="1">
      <c r="A5" s="169" t="s">
        <v>450</v>
      </c>
      <c r="B5" s="89">
        <v>0.12</v>
      </c>
      <c r="C5" s="89">
        <v>1.1</v>
      </c>
      <c r="D5" s="18">
        <f t="shared" ref="D5:D18" si="1">C5*B5</f>
        <v>0.132</v>
      </c>
      <c r="E5" s="18">
        <f>B5*A3</f>
        <v>2.4192</v>
      </c>
      <c r="F5" s="18">
        <f t="shared" ref="F5:F18" si="2">E5*C5</f>
        <v>2.66112</v>
      </c>
      <c r="G5" s="140">
        <v>0.0</v>
      </c>
      <c r="H5" s="18">
        <v>1.175</v>
      </c>
      <c r="I5" s="89">
        <f t="shared" ref="I5:I18" si="3">H5*E5</f>
        <v>2.84256</v>
      </c>
      <c r="J5" s="116">
        <f>'Insumos Buffet'!D62</f>
        <v>3756</v>
      </c>
      <c r="K5" s="3">
        <f t="shared" ref="K5:K18" si="4">J5*I5</f>
        <v>10676.65536</v>
      </c>
      <c r="L5" s="3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75" customHeight="1">
      <c r="A6" s="169" t="s">
        <v>447</v>
      </c>
      <c r="B6" s="89">
        <v>0.02</v>
      </c>
      <c r="C6" s="89">
        <v>1.0</v>
      </c>
      <c r="D6" s="18">
        <f t="shared" si="1"/>
        <v>0.02</v>
      </c>
      <c r="E6" s="18">
        <f>B6*A3</f>
        <v>0.4032</v>
      </c>
      <c r="F6" s="18">
        <f t="shared" si="2"/>
        <v>0.4032</v>
      </c>
      <c r="G6" s="87"/>
      <c r="H6" s="18">
        <v>1.0</v>
      </c>
      <c r="I6" s="89">
        <f t="shared" si="3"/>
        <v>0.4032</v>
      </c>
      <c r="J6" s="116">
        <f>'Insumos Buffet'!D52</f>
        <v>10000</v>
      </c>
      <c r="K6" s="3">
        <f t="shared" si="4"/>
        <v>4032</v>
      </c>
      <c r="L6" s="3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>
      <c r="A7" s="169" t="s">
        <v>505</v>
      </c>
      <c r="B7" s="18">
        <v>0.002</v>
      </c>
      <c r="C7" s="18">
        <v>1.0</v>
      </c>
      <c r="D7" s="18">
        <f t="shared" si="1"/>
        <v>0.002</v>
      </c>
      <c r="E7" s="18">
        <f>B7*A3</f>
        <v>0.04032</v>
      </c>
      <c r="F7" s="18">
        <f t="shared" si="2"/>
        <v>0.04032</v>
      </c>
      <c r="G7" s="148" t="s">
        <v>527</v>
      </c>
      <c r="H7" s="18">
        <v>1.0</v>
      </c>
      <c r="I7" s="89">
        <f t="shared" si="3"/>
        <v>0.04032</v>
      </c>
      <c r="J7" s="116">
        <f>'Insumos Buffet'!D82</f>
        <v>3200</v>
      </c>
      <c r="K7" s="3">
        <f t="shared" si="4"/>
        <v>129.024</v>
      </c>
      <c r="L7" s="3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75" customHeight="1">
      <c r="A8" s="169" t="s">
        <v>428</v>
      </c>
      <c r="B8" s="18">
        <v>0.08</v>
      </c>
      <c r="C8" s="18">
        <v>1.0</v>
      </c>
      <c r="D8" s="18">
        <f t="shared" si="1"/>
        <v>0.08</v>
      </c>
      <c r="E8" s="18">
        <f>B8*A3</f>
        <v>1.6128</v>
      </c>
      <c r="F8" s="18">
        <f t="shared" si="2"/>
        <v>1.6128</v>
      </c>
      <c r="G8" s="142"/>
      <c r="H8" s="18">
        <v>1.0</v>
      </c>
      <c r="I8" s="89">
        <f t="shared" si="3"/>
        <v>1.6128</v>
      </c>
      <c r="J8" s="116">
        <f>'Insumos Buffet'!D45</f>
        <v>2600</v>
      </c>
      <c r="K8" s="3">
        <f t="shared" si="4"/>
        <v>4193.28</v>
      </c>
      <c r="L8" s="3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75" customHeight="1">
      <c r="A9" s="2"/>
      <c r="B9" s="18"/>
      <c r="C9" s="18"/>
      <c r="D9" s="18">
        <f t="shared" si="1"/>
        <v>0</v>
      </c>
      <c r="E9" s="18">
        <f>B9*A3</f>
        <v>0</v>
      </c>
      <c r="F9" s="18">
        <f t="shared" si="2"/>
        <v>0</v>
      </c>
      <c r="G9" s="142"/>
      <c r="H9" s="18"/>
      <c r="I9" s="89">
        <f t="shared" si="3"/>
        <v>0</v>
      </c>
      <c r="J9" s="116"/>
      <c r="K9" s="3">
        <f t="shared" si="4"/>
        <v>0</v>
      </c>
      <c r="L9" s="3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75" customHeight="1">
      <c r="A10" s="2"/>
      <c r="B10" s="18"/>
      <c r="C10" s="18"/>
      <c r="D10" s="18">
        <f t="shared" si="1"/>
        <v>0</v>
      </c>
      <c r="E10" s="18">
        <f>B10*A3</f>
        <v>0</v>
      </c>
      <c r="F10" s="18">
        <f t="shared" si="2"/>
        <v>0</v>
      </c>
      <c r="G10" s="87"/>
      <c r="H10" s="18"/>
      <c r="I10" s="89">
        <f t="shared" si="3"/>
        <v>0</v>
      </c>
      <c r="J10" s="116"/>
      <c r="K10" s="3">
        <f t="shared" si="4"/>
        <v>0</v>
      </c>
      <c r="L10" s="3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75" customHeight="1">
      <c r="A11" s="2"/>
      <c r="B11" s="18"/>
      <c r="C11" s="18"/>
      <c r="D11" s="18">
        <f t="shared" si="1"/>
        <v>0</v>
      </c>
      <c r="E11" s="18">
        <f>B11*A3</f>
        <v>0</v>
      </c>
      <c r="F11" s="18">
        <f t="shared" si="2"/>
        <v>0</v>
      </c>
      <c r="G11" s="59"/>
      <c r="H11" s="18"/>
      <c r="I11" s="89">
        <f t="shared" si="3"/>
        <v>0</v>
      </c>
      <c r="J11" s="116"/>
      <c r="K11" s="3">
        <f t="shared" si="4"/>
        <v>0</v>
      </c>
      <c r="L11" s="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75" customHeight="1">
      <c r="A12" s="2"/>
      <c r="B12" s="89"/>
      <c r="C12" s="89"/>
      <c r="D12" s="18">
        <f t="shared" si="1"/>
        <v>0</v>
      </c>
      <c r="E12" s="18">
        <f>B12*A3</f>
        <v>0</v>
      </c>
      <c r="F12" s="18">
        <f t="shared" si="2"/>
        <v>0</v>
      </c>
      <c r="G12" s="148" t="s">
        <v>528</v>
      </c>
      <c r="H12" s="18"/>
      <c r="I12" s="89">
        <f t="shared" si="3"/>
        <v>0</v>
      </c>
      <c r="J12" s="116"/>
      <c r="K12" s="3">
        <f t="shared" si="4"/>
        <v>0</v>
      </c>
      <c r="L12" s="3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75" customHeight="1">
      <c r="A13" s="2"/>
      <c r="B13" s="89"/>
      <c r="C13" s="89"/>
      <c r="D13" s="18">
        <f t="shared" si="1"/>
        <v>0</v>
      </c>
      <c r="E13" s="18">
        <f>B13*A3</f>
        <v>0</v>
      </c>
      <c r="F13" s="18">
        <f t="shared" si="2"/>
        <v>0</v>
      </c>
      <c r="G13" s="142"/>
      <c r="H13" s="18"/>
      <c r="I13" s="89">
        <f t="shared" si="3"/>
        <v>0</v>
      </c>
      <c r="J13" s="116"/>
      <c r="K13" s="3">
        <f t="shared" si="4"/>
        <v>0</v>
      </c>
      <c r="L13" s="3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75" customHeight="1">
      <c r="A14" s="1"/>
      <c r="B14" s="89"/>
      <c r="C14" s="89"/>
      <c r="D14" s="18">
        <f t="shared" si="1"/>
        <v>0</v>
      </c>
      <c r="E14" s="18">
        <f>B14*A3</f>
        <v>0</v>
      </c>
      <c r="F14" s="18">
        <f t="shared" si="2"/>
        <v>0</v>
      </c>
      <c r="G14" s="142"/>
      <c r="H14" s="18"/>
      <c r="I14" s="89">
        <f t="shared" si="3"/>
        <v>0</v>
      </c>
      <c r="J14" s="116"/>
      <c r="K14" s="3">
        <f t="shared" si="4"/>
        <v>0</v>
      </c>
      <c r="L14" s="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75" customHeight="1">
      <c r="A15" s="1"/>
      <c r="B15" s="89"/>
      <c r="C15" s="89"/>
      <c r="D15" s="18">
        <f t="shared" si="1"/>
        <v>0</v>
      </c>
      <c r="E15" s="18">
        <f>B15*A3</f>
        <v>0</v>
      </c>
      <c r="F15" s="18">
        <f t="shared" si="2"/>
        <v>0</v>
      </c>
      <c r="G15" s="142"/>
      <c r="H15" s="18"/>
      <c r="I15" s="89">
        <f t="shared" si="3"/>
        <v>0</v>
      </c>
      <c r="J15" s="116"/>
      <c r="K15" s="3">
        <f t="shared" si="4"/>
        <v>0</v>
      </c>
      <c r="L15" s="3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75" customHeight="1">
      <c r="A16" s="31"/>
      <c r="B16" s="89"/>
      <c r="C16" s="89"/>
      <c r="D16" s="95">
        <f t="shared" si="1"/>
        <v>0</v>
      </c>
      <c r="E16" s="95">
        <f>B16*A3</f>
        <v>0</v>
      </c>
      <c r="F16" s="18">
        <f t="shared" si="2"/>
        <v>0</v>
      </c>
      <c r="G16" s="87"/>
      <c r="H16" s="18"/>
      <c r="I16" s="89">
        <f t="shared" si="3"/>
        <v>0</v>
      </c>
      <c r="J16" s="118"/>
      <c r="K16" s="3">
        <f t="shared" si="4"/>
        <v>0</v>
      </c>
      <c r="L16" s="3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75" customHeight="1">
      <c r="A17" s="31"/>
      <c r="B17" s="89"/>
      <c r="C17" s="89"/>
      <c r="D17" s="18">
        <f t="shared" si="1"/>
        <v>0</v>
      </c>
      <c r="E17" s="18">
        <f>B17*A3</f>
        <v>0</v>
      </c>
      <c r="F17" s="18">
        <f t="shared" si="2"/>
        <v>0</v>
      </c>
      <c r="G17" s="143">
        <f>F19/A3</f>
        <v>0.234</v>
      </c>
      <c r="H17" s="18"/>
      <c r="I17" s="89">
        <f t="shared" si="3"/>
        <v>0</v>
      </c>
      <c r="J17" s="3"/>
      <c r="K17" s="3">
        <f t="shared" si="4"/>
        <v>0</v>
      </c>
      <c r="L17" s="3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75" customHeight="1">
      <c r="A18" s="31"/>
      <c r="B18" s="89"/>
      <c r="C18" s="89"/>
      <c r="D18" s="18">
        <f t="shared" si="1"/>
        <v>0</v>
      </c>
      <c r="E18" s="18">
        <f>B18*A3</f>
        <v>0</v>
      </c>
      <c r="F18" s="18">
        <f t="shared" si="2"/>
        <v>0</v>
      </c>
      <c r="G18" s="142"/>
      <c r="H18" s="18"/>
      <c r="I18" s="89">
        <f t="shared" si="3"/>
        <v>0</v>
      </c>
      <c r="J18" s="3"/>
      <c r="K18" s="3">
        <f t="shared" si="4"/>
        <v>0</v>
      </c>
      <c r="L18" s="3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75" customHeight="1">
      <c r="A19" s="4" t="s">
        <v>495</v>
      </c>
      <c r="B19" s="97">
        <f>SUM(B5:B18)</f>
        <v>0.222</v>
      </c>
      <c r="C19" s="96"/>
      <c r="D19" s="97">
        <f t="shared" ref="D19:F19" si="5">SUM(D5:D18)</f>
        <v>0.234</v>
      </c>
      <c r="E19" s="97">
        <f t="shared" si="5"/>
        <v>4.47552</v>
      </c>
      <c r="F19" s="97">
        <f t="shared" si="5"/>
        <v>4.71744</v>
      </c>
      <c r="G19" s="87"/>
      <c r="H19" s="96"/>
      <c r="I19" s="97">
        <f t="shared" ref="I19:L19" si="6">SUM(I5:I18)</f>
        <v>4.89888</v>
      </c>
      <c r="J19" s="98">
        <f t="shared" si="6"/>
        <v>19556</v>
      </c>
      <c r="K19" s="98">
        <f t="shared" si="6"/>
        <v>19030.95936</v>
      </c>
      <c r="L19" s="98">
        <f t="shared" si="6"/>
        <v>0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75" customHeight="1">
      <c r="A20" s="8"/>
      <c r="B20" s="100"/>
      <c r="C20" s="100"/>
      <c r="D20" s="100"/>
      <c r="E20" s="100"/>
      <c r="F20" s="100"/>
      <c r="G20" s="100"/>
      <c r="H20" s="100"/>
      <c r="I20" s="101" t="s">
        <v>496</v>
      </c>
      <c r="J20" s="100"/>
      <c r="K20" s="100"/>
      <c r="L20" s="101" t="s">
        <v>497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75" customHeight="1">
      <c r="A21" s="8"/>
      <c r="B21" s="100"/>
      <c r="C21" s="100"/>
      <c r="D21" s="100"/>
      <c r="E21" s="100"/>
      <c r="F21" s="100"/>
      <c r="G21" s="100"/>
      <c r="H21" s="100"/>
      <c r="I21" s="104">
        <f>G17*A3</f>
        <v>4.71744</v>
      </c>
      <c r="J21" s="100"/>
      <c r="K21" s="100"/>
      <c r="L21" s="104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75" customHeight="1">
      <c r="A24" s="66" t="s">
        <v>435</v>
      </c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2.75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75" customHeight="1">
      <c r="A26" s="81">
        <f>('Insumos Pre Producción'!E2)/0.25</f>
        <v>0.8</v>
      </c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47" t="s">
        <v>488</v>
      </c>
      <c r="K26" s="85" t="s">
        <v>489</v>
      </c>
      <c r="L26" s="85" t="s">
        <v>490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75" customHeight="1">
      <c r="A28" s="31" t="s">
        <v>229</v>
      </c>
      <c r="B28" s="18">
        <v>0.04</v>
      </c>
      <c r="C28" s="18">
        <v>3.0</v>
      </c>
      <c r="D28" s="18">
        <f t="shared" ref="D28:D41" si="7">C28*B28</f>
        <v>0.12</v>
      </c>
      <c r="E28" s="18">
        <f>B28*A26</f>
        <v>0.032</v>
      </c>
      <c r="F28" s="18">
        <f t="shared" ref="F28:F41" si="8">E28*C28</f>
        <v>0.096</v>
      </c>
      <c r="G28" s="140">
        <v>0.0</v>
      </c>
      <c r="H28" s="18">
        <v>1.0</v>
      </c>
      <c r="I28" s="89">
        <f t="shared" ref="I28:I41" si="9">H28*E28</f>
        <v>0.032</v>
      </c>
      <c r="J28" s="116">
        <f>'Insumos Buffet'!D9</f>
        <v>4311</v>
      </c>
      <c r="K28" s="3">
        <f t="shared" ref="K28:K41" si="10">J28*I28</f>
        <v>137.952</v>
      </c>
      <c r="L28" s="3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75" customHeight="1">
      <c r="A29" s="31" t="s">
        <v>517</v>
      </c>
      <c r="B29" s="89">
        <v>0.12</v>
      </c>
      <c r="C29" s="89">
        <v>1.0</v>
      </c>
      <c r="D29" s="18">
        <f t="shared" si="7"/>
        <v>0.12</v>
      </c>
      <c r="E29" s="18">
        <f>B29*A26</f>
        <v>0.096</v>
      </c>
      <c r="F29" s="18">
        <f t="shared" si="8"/>
        <v>0.096</v>
      </c>
      <c r="G29" s="87"/>
      <c r="H29" s="18">
        <v>1.0</v>
      </c>
      <c r="I29" s="89">
        <f t="shared" si="9"/>
        <v>0.096</v>
      </c>
      <c r="J29" s="116"/>
      <c r="K29" s="3">
        <f t="shared" si="10"/>
        <v>0</v>
      </c>
      <c r="L29" s="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75" customHeight="1">
      <c r="A30" s="31" t="s">
        <v>505</v>
      </c>
      <c r="B30" s="89">
        <v>0.005</v>
      </c>
      <c r="C30" s="89">
        <v>1.0</v>
      </c>
      <c r="D30" s="18">
        <f t="shared" si="7"/>
        <v>0.005</v>
      </c>
      <c r="E30" s="18">
        <f>B30*A26</f>
        <v>0.004</v>
      </c>
      <c r="F30" s="18">
        <f t="shared" si="8"/>
        <v>0.004</v>
      </c>
      <c r="G30" s="148" t="s">
        <v>527</v>
      </c>
      <c r="H30" s="18">
        <v>1.0</v>
      </c>
      <c r="I30" s="89">
        <f t="shared" si="9"/>
        <v>0.004</v>
      </c>
      <c r="J30" s="116">
        <f>'Insumos Buffet'!D82</f>
        <v>3200</v>
      </c>
      <c r="K30" s="3">
        <f t="shared" si="10"/>
        <v>12.8</v>
      </c>
      <c r="L30" s="3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75" customHeight="1">
      <c r="A31" s="31"/>
      <c r="B31" s="89"/>
      <c r="C31" s="89"/>
      <c r="D31" s="18">
        <f t="shared" si="7"/>
        <v>0</v>
      </c>
      <c r="E31" s="18">
        <f>B31*A26</f>
        <v>0</v>
      </c>
      <c r="F31" s="18">
        <f t="shared" si="8"/>
        <v>0</v>
      </c>
      <c r="G31" s="142"/>
      <c r="H31" s="18"/>
      <c r="I31" s="89">
        <f t="shared" si="9"/>
        <v>0</v>
      </c>
      <c r="J31" s="116"/>
      <c r="K31" s="3">
        <f t="shared" si="10"/>
        <v>0</v>
      </c>
      <c r="L31" s="3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75" customHeight="1">
      <c r="A32" s="2"/>
      <c r="B32" s="18"/>
      <c r="C32" s="18"/>
      <c r="D32" s="18">
        <f t="shared" si="7"/>
        <v>0</v>
      </c>
      <c r="E32" s="18">
        <f>B32*A26</f>
        <v>0</v>
      </c>
      <c r="F32" s="18">
        <f t="shared" si="8"/>
        <v>0</v>
      </c>
      <c r="G32" s="142"/>
      <c r="H32" s="18"/>
      <c r="I32" s="89">
        <f t="shared" si="9"/>
        <v>0</v>
      </c>
      <c r="J32" s="116"/>
      <c r="K32" s="3">
        <f t="shared" si="10"/>
        <v>0</v>
      </c>
      <c r="L32" s="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75" customHeight="1">
      <c r="A33" s="2"/>
      <c r="B33" s="18"/>
      <c r="C33" s="18"/>
      <c r="D33" s="18">
        <f t="shared" si="7"/>
        <v>0</v>
      </c>
      <c r="E33" s="18">
        <f>B33*A26</f>
        <v>0</v>
      </c>
      <c r="F33" s="18">
        <f t="shared" si="8"/>
        <v>0</v>
      </c>
      <c r="G33" s="87"/>
      <c r="H33" s="18"/>
      <c r="I33" s="89">
        <f t="shared" si="9"/>
        <v>0</v>
      </c>
      <c r="J33" s="116"/>
      <c r="K33" s="3">
        <f t="shared" si="10"/>
        <v>0</v>
      </c>
      <c r="L33" s="3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75" customHeight="1">
      <c r="A34" s="2"/>
      <c r="B34" s="18"/>
      <c r="C34" s="18"/>
      <c r="D34" s="18">
        <f t="shared" si="7"/>
        <v>0</v>
      </c>
      <c r="E34" s="18">
        <f>B34*A26</f>
        <v>0</v>
      </c>
      <c r="F34" s="18">
        <f t="shared" si="8"/>
        <v>0</v>
      </c>
      <c r="G34" s="59"/>
      <c r="H34" s="18"/>
      <c r="I34" s="89">
        <f t="shared" si="9"/>
        <v>0</v>
      </c>
      <c r="J34" s="116"/>
      <c r="K34" s="3">
        <f t="shared" si="10"/>
        <v>0</v>
      </c>
      <c r="L34" s="3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75" customHeight="1">
      <c r="A35" s="2"/>
      <c r="B35" s="89"/>
      <c r="C35" s="89"/>
      <c r="D35" s="18">
        <f t="shared" si="7"/>
        <v>0</v>
      </c>
      <c r="E35" s="18">
        <f>B35*A26</f>
        <v>0</v>
      </c>
      <c r="F35" s="18">
        <f t="shared" si="8"/>
        <v>0</v>
      </c>
      <c r="G35" s="148" t="s">
        <v>528</v>
      </c>
      <c r="H35" s="18"/>
      <c r="I35" s="89">
        <f t="shared" si="9"/>
        <v>0</v>
      </c>
      <c r="J35" s="116"/>
      <c r="K35" s="3">
        <f t="shared" si="10"/>
        <v>0</v>
      </c>
      <c r="L35" s="3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75" customHeight="1">
      <c r="A36" s="2"/>
      <c r="B36" s="89"/>
      <c r="C36" s="89"/>
      <c r="D36" s="18">
        <f t="shared" si="7"/>
        <v>0</v>
      </c>
      <c r="E36" s="18">
        <f>B36*A26</f>
        <v>0</v>
      </c>
      <c r="F36" s="18">
        <f t="shared" si="8"/>
        <v>0</v>
      </c>
      <c r="G36" s="142"/>
      <c r="H36" s="18"/>
      <c r="I36" s="89">
        <f t="shared" si="9"/>
        <v>0</v>
      </c>
      <c r="J36" s="116"/>
      <c r="K36" s="3">
        <f t="shared" si="10"/>
        <v>0</v>
      </c>
      <c r="L36" s="3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75" customHeight="1">
      <c r="A37" s="1"/>
      <c r="B37" s="89"/>
      <c r="C37" s="89"/>
      <c r="D37" s="18">
        <f t="shared" si="7"/>
        <v>0</v>
      </c>
      <c r="E37" s="18">
        <f>B37*A26</f>
        <v>0</v>
      </c>
      <c r="F37" s="18">
        <f t="shared" si="8"/>
        <v>0</v>
      </c>
      <c r="G37" s="142"/>
      <c r="H37" s="18"/>
      <c r="I37" s="89">
        <f t="shared" si="9"/>
        <v>0</v>
      </c>
      <c r="J37" s="116"/>
      <c r="K37" s="3">
        <f t="shared" si="10"/>
        <v>0</v>
      </c>
      <c r="L37" s="3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75" customHeight="1">
      <c r="A38" s="1"/>
      <c r="B38" s="89"/>
      <c r="C38" s="89"/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/>
      <c r="I38" s="89">
        <f t="shared" si="9"/>
        <v>0</v>
      </c>
      <c r="J38" s="116"/>
      <c r="K38" s="3">
        <f t="shared" si="10"/>
        <v>0</v>
      </c>
      <c r="L38" s="3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75" customHeight="1">
      <c r="A39" s="31"/>
      <c r="B39" s="89"/>
      <c r="C39" s="89"/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/>
      <c r="I39" s="89">
        <f t="shared" si="9"/>
        <v>0</v>
      </c>
      <c r="J39" s="118"/>
      <c r="K39" s="3">
        <f t="shared" si="10"/>
        <v>0</v>
      </c>
      <c r="L39" s="3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75" customHeight="1">
      <c r="A40" s="31"/>
      <c r="B40" s="89"/>
      <c r="C40" s="89"/>
      <c r="D40" s="18">
        <f t="shared" si="7"/>
        <v>0</v>
      </c>
      <c r="E40" s="18">
        <f>B40*A26</f>
        <v>0</v>
      </c>
      <c r="F40" s="18">
        <f t="shared" si="8"/>
        <v>0</v>
      </c>
      <c r="G40" s="143">
        <f>F42/A26</f>
        <v>0.245</v>
      </c>
      <c r="H40" s="18"/>
      <c r="I40" s="89">
        <f t="shared" si="9"/>
        <v>0</v>
      </c>
      <c r="J40" s="3"/>
      <c r="K40" s="3">
        <f t="shared" si="10"/>
        <v>0</v>
      </c>
      <c r="L40" s="3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75" customHeight="1">
      <c r="A41" s="31"/>
      <c r="B41" s="89"/>
      <c r="C41" s="89"/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/>
      <c r="I41" s="89">
        <f t="shared" si="9"/>
        <v>0</v>
      </c>
      <c r="J41" s="3"/>
      <c r="K41" s="3">
        <f t="shared" si="10"/>
        <v>0</v>
      </c>
      <c r="L41" s="3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75" customHeight="1">
      <c r="A42" s="4" t="s">
        <v>495</v>
      </c>
      <c r="B42" s="97">
        <f>SUM(B28:B41)</f>
        <v>0.165</v>
      </c>
      <c r="C42" s="96"/>
      <c r="D42" s="97">
        <f t="shared" ref="D42:F42" si="11">SUM(D28:D41)</f>
        <v>0.245</v>
      </c>
      <c r="E42" s="97">
        <f t="shared" si="11"/>
        <v>0.132</v>
      </c>
      <c r="F42" s="97">
        <f t="shared" si="11"/>
        <v>0.196</v>
      </c>
      <c r="G42" s="87"/>
      <c r="H42" s="96"/>
      <c r="I42" s="97">
        <f t="shared" ref="I42:L42" si="12">SUM(I28:I41)</f>
        <v>0.132</v>
      </c>
      <c r="J42" s="98">
        <f t="shared" si="12"/>
        <v>7511</v>
      </c>
      <c r="K42" s="98">
        <f t="shared" si="12"/>
        <v>150.752</v>
      </c>
      <c r="L42" s="98">
        <f t="shared" si="12"/>
        <v>0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75" customHeight="1">
      <c r="A43" s="8"/>
      <c r="B43" s="100"/>
      <c r="C43" s="100"/>
      <c r="D43" s="100"/>
      <c r="E43" s="100"/>
      <c r="F43" s="100"/>
      <c r="G43" s="100"/>
      <c r="H43" s="100"/>
      <c r="I43" s="101" t="s">
        <v>496</v>
      </c>
      <c r="J43" s="100"/>
      <c r="K43" s="100"/>
      <c r="L43" s="101" t="s">
        <v>497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75" customHeight="1">
      <c r="A44" s="8"/>
      <c r="B44" s="100"/>
      <c r="C44" s="100"/>
      <c r="D44" s="100"/>
      <c r="E44" s="100"/>
      <c r="F44" s="100"/>
      <c r="G44" s="100"/>
      <c r="H44" s="100"/>
      <c r="I44" s="104">
        <f>G40*A26</f>
        <v>0.196</v>
      </c>
      <c r="J44" s="100"/>
      <c r="K44" s="100"/>
      <c r="L44" s="104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75" customHeight="1">
      <c r="A45" s="8"/>
      <c r="B45" s="100"/>
      <c r="C45" s="100"/>
      <c r="D45" s="100"/>
      <c r="E45" s="100"/>
      <c r="F45" s="100"/>
      <c r="G45" s="100"/>
      <c r="H45" s="100"/>
      <c r="I45" s="107"/>
      <c r="J45" s="100"/>
      <c r="K45" s="100"/>
      <c r="L45" s="107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75" customHeight="1">
      <c r="A47" s="66" t="s">
        <v>729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2.75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75" customHeight="1">
      <c r="A49" s="177">
        <v>4.0</v>
      </c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75" customHeight="1">
      <c r="A51" s="37" t="s">
        <v>517</v>
      </c>
      <c r="B51" s="89">
        <f>0.35/2</f>
        <v>0.175</v>
      </c>
      <c r="C51" s="89">
        <v>1.0</v>
      </c>
      <c r="D51" s="18">
        <f t="shared" ref="D51:D64" si="13">C51*B51</f>
        <v>0.175</v>
      </c>
      <c r="E51" s="18">
        <f>B51*A49</f>
        <v>0.7</v>
      </c>
      <c r="F51" s="18">
        <f t="shared" ref="F51:F64" si="14">E51*C51</f>
        <v>0.7</v>
      </c>
      <c r="G51" s="140">
        <v>0.0</v>
      </c>
      <c r="H51" s="18">
        <v>1.0</v>
      </c>
      <c r="I51" s="89">
        <f t="shared" ref="I51:I64" si="15">H51*E51</f>
        <v>0.7</v>
      </c>
      <c r="J51" s="116"/>
      <c r="K51" s="3">
        <f t="shared" ref="K51:K64" si="16">J51*I51</f>
        <v>0</v>
      </c>
      <c r="L51" s="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75" customHeight="1">
      <c r="A52" s="31" t="s">
        <v>428</v>
      </c>
      <c r="B52" s="89">
        <f>0.06/2</f>
        <v>0.03</v>
      </c>
      <c r="C52" s="89">
        <v>1.0</v>
      </c>
      <c r="D52" s="18">
        <f t="shared" si="13"/>
        <v>0.03</v>
      </c>
      <c r="E52" s="18">
        <f>B52*A49</f>
        <v>0.12</v>
      </c>
      <c r="F52" s="18">
        <f t="shared" si="14"/>
        <v>0.12</v>
      </c>
      <c r="G52" s="87"/>
      <c r="H52" s="18">
        <v>1.0</v>
      </c>
      <c r="I52" s="89">
        <f t="shared" si="15"/>
        <v>0.12</v>
      </c>
      <c r="J52" s="116">
        <f>'Insumos Buffet'!D45</f>
        <v>2600</v>
      </c>
      <c r="K52" s="3">
        <f t="shared" si="16"/>
        <v>312</v>
      </c>
      <c r="L52" s="3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75" customHeight="1">
      <c r="A53" s="31" t="s">
        <v>447</v>
      </c>
      <c r="B53" s="89">
        <v>0.025</v>
      </c>
      <c r="C53" s="18">
        <v>1.0</v>
      </c>
      <c r="D53" s="18">
        <f t="shared" si="13"/>
        <v>0.025</v>
      </c>
      <c r="E53" s="18">
        <f>B53*A49</f>
        <v>0.1</v>
      </c>
      <c r="F53" s="18">
        <f t="shared" si="14"/>
        <v>0.1</v>
      </c>
      <c r="G53" s="148" t="s">
        <v>527</v>
      </c>
      <c r="H53" s="18">
        <v>1.0</v>
      </c>
      <c r="I53" s="89">
        <f t="shared" si="15"/>
        <v>0.1</v>
      </c>
      <c r="J53" s="116">
        <f>'Insumos Buffet'!D52</f>
        <v>10000</v>
      </c>
      <c r="K53" s="3">
        <f t="shared" si="16"/>
        <v>1000</v>
      </c>
      <c r="L53" s="3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75" customHeight="1">
      <c r="A54" s="31" t="s">
        <v>730</v>
      </c>
      <c r="B54" s="18">
        <v>0.03</v>
      </c>
      <c r="C54" s="18">
        <v>1.0</v>
      </c>
      <c r="D54" s="18">
        <f t="shared" si="13"/>
        <v>0.03</v>
      </c>
      <c r="E54" s="18">
        <f>B54*A49</f>
        <v>0.12</v>
      </c>
      <c r="F54" s="18">
        <f t="shared" si="14"/>
        <v>0.12</v>
      </c>
      <c r="G54" s="142"/>
      <c r="H54" s="18">
        <v>1.0</v>
      </c>
      <c r="I54" s="89">
        <f t="shared" si="15"/>
        <v>0.12</v>
      </c>
      <c r="J54" s="116">
        <f>'Insumos Buffet'!D152</f>
        <v>36450</v>
      </c>
      <c r="K54" s="3">
        <f t="shared" si="16"/>
        <v>4374</v>
      </c>
      <c r="L54" s="3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75" customHeight="1">
      <c r="A55" s="2"/>
      <c r="B55" s="18"/>
      <c r="C55" s="18"/>
      <c r="D55" s="18">
        <f t="shared" si="13"/>
        <v>0</v>
      </c>
      <c r="E55" s="18">
        <f>B55*A49</f>
        <v>0</v>
      </c>
      <c r="F55" s="18">
        <f t="shared" si="14"/>
        <v>0</v>
      </c>
      <c r="G55" s="142"/>
      <c r="H55" s="18"/>
      <c r="I55" s="89">
        <f t="shared" si="15"/>
        <v>0</v>
      </c>
      <c r="J55" s="116"/>
      <c r="K55" s="3">
        <f t="shared" si="16"/>
        <v>0</v>
      </c>
      <c r="L55" s="3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75" customHeight="1">
      <c r="A56" s="2"/>
      <c r="B56" s="18"/>
      <c r="C56" s="18"/>
      <c r="D56" s="18">
        <f t="shared" si="13"/>
        <v>0</v>
      </c>
      <c r="E56" s="18">
        <f>B56*A49</f>
        <v>0</v>
      </c>
      <c r="F56" s="18">
        <f t="shared" si="14"/>
        <v>0</v>
      </c>
      <c r="G56" s="87"/>
      <c r="H56" s="18"/>
      <c r="I56" s="89">
        <f t="shared" si="15"/>
        <v>0</v>
      </c>
      <c r="J56" s="116"/>
      <c r="K56" s="3">
        <f t="shared" si="16"/>
        <v>0</v>
      </c>
      <c r="L56" s="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75" customHeight="1">
      <c r="A57" s="2"/>
      <c r="B57" s="18"/>
      <c r="C57" s="18"/>
      <c r="D57" s="18">
        <f t="shared" si="13"/>
        <v>0</v>
      </c>
      <c r="E57" s="18">
        <f>B57*A49</f>
        <v>0</v>
      </c>
      <c r="F57" s="18">
        <f t="shared" si="14"/>
        <v>0</v>
      </c>
      <c r="G57" s="59"/>
      <c r="H57" s="18"/>
      <c r="I57" s="89">
        <f t="shared" si="15"/>
        <v>0</v>
      </c>
      <c r="J57" s="116"/>
      <c r="K57" s="3">
        <f t="shared" si="16"/>
        <v>0</v>
      </c>
      <c r="L57" s="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75" customHeight="1">
      <c r="A58" s="2"/>
      <c r="B58" s="89"/>
      <c r="C58" s="89"/>
      <c r="D58" s="18">
        <f t="shared" si="13"/>
        <v>0</v>
      </c>
      <c r="E58" s="18">
        <f>B58*A49</f>
        <v>0</v>
      </c>
      <c r="F58" s="18">
        <f t="shared" si="14"/>
        <v>0</v>
      </c>
      <c r="G58" s="148" t="s">
        <v>528</v>
      </c>
      <c r="H58" s="18"/>
      <c r="I58" s="89">
        <f t="shared" si="15"/>
        <v>0</v>
      </c>
      <c r="J58" s="116"/>
      <c r="K58" s="3">
        <f t="shared" si="16"/>
        <v>0</v>
      </c>
      <c r="L58" s="3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75" customHeight="1">
      <c r="A59" s="2"/>
      <c r="B59" s="89"/>
      <c r="C59" s="89"/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/>
      <c r="I59" s="89">
        <f t="shared" si="15"/>
        <v>0</v>
      </c>
      <c r="J59" s="116"/>
      <c r="K59" s="3">
        <f t="shared" si="16"/>
        <v>0</v>
      </c>
      <c r="L59" s="3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75" customHeight="1">
      <c r="A60" s="1"/>
      <c r="B60" s="89"/>
      <c r="C60" s="89"/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/>
      <c r="I60" s="89">
        <f t="shared" si="15"/>
        <v>0</v>
      </c>
      <c r="J60" s="116"/>
      <c r="K60" s="3">
        <f t="shared" si="16"/>
        <v>0</v>
      </c>
      <c r="L60" s="3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75" customHeight="1">
      <c r="A61" s="1"/>
      <c r="B61" s="89"/>
      <c r="C61" s="89"/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/>
      <c r="I61" s="89">
        <f t="shared" si="15"/>
        <v>0</v>
      </c>
      <c r="J61" s="116"/>
      <c r="K61" s="3">
        <f t="shared" si="16"/>
        <v>0</v>
      </c>
      <c r="L61" s="3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75" customHeight="1">
      <c r="A62" s="31"/>
      <c r="B62" s="89"/>
      <c r="C62" s="89"/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/>
      <c r="I62" s="89">
        <f t="shared" si="15"/>
        <v>0</v>
      </c>
      <c r="J62" s="118"/>
      <c r="K62" s="3">
        <f t="shared" si="16"/>
        <v>0</v>
      </c>
      <c r="L62" s="3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75" customHeight="1">
      <c r="A63" s="31"/>
      <c r="B63" s="89"/>
      <c r="C63" s="89"/>
      <c r="D63" s="18">
        <f t="shared" si="13"/>
        <v>0</v>
      </c>
      <c r="E63" s="18">
        <f>B63*A49</f>
        <v>0</v>
      </c>
      <c r="F63" s="18">
        <f t="shared" si="14"/>
        <v>0</v>
      </c>
      <c r="G63" s="143">
        <f>F65/A49</f>
        <v>0.26</v>
      </c>
      <c r="H63" s="18"/>
      <c r="I63" s="89">
        <f t="shared" si="15"/>
        <v>0</v>
      </c>
      <c r="J63" s="3"/>
      <c r="K63" s="3">
        <f t="shared" si="16"/>
        <v>0</v>
      </c>
      <c r="L63" s="3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75" customHeight="1">
      <c r="A64" s="31"/>
      <c r="B64" s="89"/>
      <c r="C64" s="89"/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/>
      <c r="I64" s="89">
        <f t="shared" si="15"/>
        <v>0</v>
      </c>
      <c r="J64" s="3"/>
      <c r="K64" s="3">
        <f t="shared" si="16"/>
        <v>0</v>
      </c>
      <c r="L64" s="3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75" customHeight="1">
      <c r="A65" s="4" t="s">
        <v>495</v>
      </c>
      <c r="B65" s="97">
        <f>SUM(B51:B64)</f>
        <v>0.26</v>
      </c>
      <c r="C65" s="96"/>
      <c r="D65" s="97">
        <f t="shared" ref="D65:F65" si="17">SUM(D51:D64)</f>
        <v>0.26</v>
      </c>
      <c r="E65" s="97">
        <f t="shared" si="17"/>
        <v>1.04</v>
      </c>
      <c r="F65" s="97">
        <f t="shared" si="17"/>
        <v>1.04</v>
      </c>
      <c r="G65" s="87"/>
      <c r="H65" s="96"/>
      <c r="I65" s="97">
        <f t="shared" ref="I65:L65" si="18">SUM(I51:I64)</f>
        <v>1.04</v>
      </c>
      <c r="J65" s="98">
        <f t="shared" si="18"/>
        <v>49050</v>
      </c>
      <c r="K65" s="98">
        <f t="shared" si="18"/>
        <v>5686</v>
      </c>
      <c r="L65" s="98">
        <f t="shared" si="18"/>
        <v>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75" customHeight="1">
      <c r="A66" s="8"/>
      <c r="B66" s="100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75" customHeight="1">
      <c r="A67" s="8"/>
      <c r="B67" s="100"/>
      <c r="C67" s="100"/>
      <c r="D67" s="100"/>
      <c r="E67" s="100"/>
      <c r="F67" s="100"/>
      <c r="G67" s="100"/>
      <c r="H67" s="100"/>
      <c r="I67" s="104">
        <f>G63*A49</f>
        <v>1.04</v>
      </c>
      <c r="J67" s="100"/>
      <c r="K67" s="100"/>
      <c r="L67" s="104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75" customHeight="1">
      <c r="A70" s="66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2.75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75" customHeight="1">
      <c r="A72" s="177">
        <v>4.0</v>
      </c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75" customHeight="1">
      <c r="A74" s="2"/>
      <c r="B74" s="89"/>
      <c r="C74" s="89"/>
      <c r="D74" s="18">
        <f t="shared" ref="D74:D87" si="19">C74*B74</f>
        <v>0</v>
      </c>
      <c r="E74" s="18">
        <f>B74*A72</f>
        <v>0</v>
      </c>
      <c r="F74" s="18">
        <f t="shared" ref="F74:F87" si="20">E74*C74</f>
        <v>0</v>
      </c>
      <c r="G74" s="140">
        <v>0.0</v>
      </c>
      <c r="H74" s="18"/>
      <c r="I74" s="89">
        <f t="shared" ref="I74:I87" si="21">H74*E74</f>
        <v>0</v>
      </c>
      <c r="J74" s="116"/>
      <c r="K74" s="3">
        <f t="shared" ref="K74:K87" si="22">J74*I74</f>
        <v>0</v>
      </c>
      <c r="L74" s="3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75" customHeight="1">
      <c r="A75" s="2"/>
      <c r="B75" s="89"/>
      <c r="C75" s="89"/>
      <c r="D75" s="18">
        <f t="shared" si="19"/>
        <v>0</v>
      </c>
      <c r="E75" s="18">
        <f>B75*A72</f>
        <v>0</v>
      </c>
      <c r="F75" s="18">
        <f t="shared" si="20"/>
        <v>0</v>
      </c>
      <c r="G75" s="87"/>
      <c r="H75" s="18"/>
      <c r="I75" s="89">
        <f t="shared" si="21"/>
        <v>0</v>
      </c>
      <c r="J75" s="116"/>
      <c r="K75" s="3">
        <f t="shared" si="22"/>
        <v>0</v>
      </c>
      <c r="L75" s="3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75" customHeight="1">
      <c r="A76" s="2"/>
      <c r="B76" s="18"/>
      <c r="C76" s="18"/>
      <c r="D76" s="18">
        <f t="shared" si="19"/>
        <v>0</v>
      </c>
      <c r="E76" s="18">
        <f>B76*A72</f>
        <v>0</v>
      </c>
      <c r="F76" s="18">
        <f t="shared" si="20"/>
        <v>0</v>
      </c>
      <c r="G76" s="148" t="s">
        <v>527</v>
      </c>
      <c r="H76" s="18"/>
      <c r="I76" s="89">
        <f t="shared" si="21"/>
        <v>0</v>
      </c>
      <c r="J76" s="116"/>
      <c r="K76" s="3">
        <f t="shared" si="22"/>
        <v>0</v>
      </c>
      <c r="L76" s="3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75" customHeight="1">
      <c r="A77" s="2"/>
      <c r="B77" s="18"/>
      <c r="C77" s="18"/>
      <c r="D77" s="18">
        <f t="shared" si="19"/>
        <v>0</v>
      </c>
      <c r="E77" s="18">
        <f>B77*A72</f>
        <v>0</v>
      </c>
      <c r="F77" s="18">
        <f t="shared" si="20"/>
        <v>0</v>
      </c>
      <c r="G77" s="142"/>
      <c r="H77" s="18"/>
      <c r="I77" s="89">
        <f t="shared" si="21"/>
        <v>0</v>
      </c>
      <c r="J77" s="116"/>
      <c r="K77" s="3">
        <f t="shared" si="22"/>
        <v>0</v>
      </c>
      <c r="L77" s="3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75" customHeight="1">
      <c r="A78" s="2"/>
      <c r="B78" s="18"/>
      <c r="C78" s="18"/>
      <c r="D78" s="18">
        <f t="shared" si="19"/>
        <v>0</v>
      </c>
      <c r="E78" s="18">
        <f>B78*A72</f>
        <v>0</v>
      </c>
      <c r="F78" s="18">
        <f t="shared" si="20"/>
        <v>0</v>
      </c>
      <c r="G78" s="142"/>
      <c r="H78" s="18"/>
      <c r="I78" s="89">
        <f t="shared" si="21"/>
        <v>0</v>
      </c>
      <c r="J78" s="116"/>
      <c r="K78" s="3">
        <f t="shared" si="22"/>
        <v>0</v>
      </c>
      <c r="L78" s="3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75" customHeight="1">
      <c r="A79" s="2"/>
      <c r="B79" s="18"/>
      <c r="C79" s="18"/>
      <c r="D79" s="18">
        <f t="shared" si="19"/>
        <v>0</v>
      </c>
      <c r="E79" s="18">
        <f>B79*A72</f>
        <v>0</v>
      </c>
      <c r="F79" s="18">
        <f t="shared" si="20"/>
        <v>0</v>
      </c>
      <c r="G79" s="87"/>
      <c r="H79" s="18"/>
      <c r="I79" s="89">
        <f t="shared" si="21"/>
        <v>0</v>
      </c>
      <c r="J79" s="116"/>
      <c r="K79" s="3">
        <f t="shared" si="22"/>
        <v>0</v>
      </c>
      <c r="L79" s="3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75" customHeight="1">
      <c r="A80" s="2"/>
      <c r="B80" s="18"/>
      <c r="C80" s="18"/>
      <c r="D80" s="18">
        <f t="shared" si="19"/>
        <v>0</v>
      </c>
      <c r="E80" s="18">
        <f>B80*A72</f>
        <v>0</v>
      </c>
      <c r="F80" s="18">
        <f t="shared" si="20"/>
        <v>0</v>
      </c>
      <c r="G80" s="59"/>
      <c r="H80" s="18"/>
      <c r="I80" s="89">
        <f t="shared" si="21"/>
        <v>0</v>
      </c>
      <c r="J80" s="116"/>
      <c r="K80" s="3">
        <f t="shared" si="22"/>
        <v>0</v>
      </c>
      <c r="L80" s="3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75" customHeight="1">
      <c r="A81" s="2"/>
      <c r="B81" s="89"/>
      <c r="C81" s="89"/>
      <c r="D81" s="18">
        <f t="shared" si="19"/>
        <v>0</v>
      </c>
      <c r="E81" s="18">
        <f>B81*A72</f>
        <v>0</v>
      </c>
      <c r="F81" s="18">
        <f t="shared" si="20"/>
        <v>0</v>
      </c>
      <c r="G81" s="148" t="s">
        <v>528</v>
      </c>
      <c r="H81" s="18"/>
      <c r="I81" s="89">
        <f t="shared" si="21"/>
        <v>0</v>
      </c>
      <c r="J81" s="116"/>
      <c r="K81" s="3">
        <f t="shared" si="22"/>
        <v>0</v>
      </c>
      <c r="L81" s="3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75" customHeight="1">
      <c r="A82" s="2"/>
      <c r="B82" s="89"/>
      <c r="C82" s="89"/>
      <c r="D82" s="18">
        <f t="shared" si="19"/>
        <v>0</v>
      </c>
      <c r="E82" s="18">
        <f>B82*A72</f>
        <v>0</v>
      </c>
      <c r="F82" s="18">
        <f t="shared" si="20"/>
        <v>0</v>
      </c>
      <c r="G82" s="142"/>
      <c r="H82" s="18"/>
      <c r="I82" s="89">
        <f t="shared" si="21"/>
        <v>0</v>
      </c>
      <c r="J82" s="116"/>
      <c r="K82" s="3">
        <f t="shared" si="22"/>
        <v>0</v>
      </c>
      <c r="L82" s="3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75" customHeight="1">
      <c r="A83" s="1"/>
      <c r="B83" s="89"/>
      <c r="C83" s="89"/>
      <c r="D83" s="18">
        <f t="shared" si="19"/>
        <v>0</v>
      </c>
      <c r="E83" s="18">
        <f>B83*A72</f>
        <v>0</v>
      </c>
      <c r="F83" s="18">
        <f t="shared" si="20"/>
        <v>0</v>
      </c>
      <c r="G83" s="142"/>
      <c r="H83" s="18"/>
      <c r="I83" s="89">
        <f t="shared" si="21"/>
        <v>0</v>
      </c>
      <c r="J83" s="116"/>
      <c r="K83" s="3">
        <f t="shared" si="22"/>
        <v>0</v>
      </c>
      <c r="L83" s="3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75" customHeight="1">
      <c r="A84" s="1"/>
      <c r="B84" s="89"/>
      <c r="C84" s="89"/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/>
      <c r="I84" s="89">
        <f t="shared" si="21"/>
        <v>0</v>
      </c>
      <c r="J84" s="116"/>
      <c r="K84" s="3">
        <f t="shared" si="22"/>
        <v>0</v>
      </c>
      <c r="L84" s="3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75" customHeight="1">
      <c r="A85" s="31"/>
      <c r="B85" s="89"/>
      <c r="C85" s="89"/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/>
      <c r="I85" s="89">
        <f t="shared" si="21"/>
        <v>0</v>
      </c>
      <c r="J85" s="118"/>
      <c r="K85" s="3">
        <f t="shared" si="22"/>
        <v>0</v>
      </c>
      <c r="L85" s="3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75" customHeight="1">
      <c r="A86" s="31"/>
      <c r="B86" s="89"/>
      <c r="C86" s="89"/>
      <c r="D86" s="18">
        <f t="shared" si="19"/>
        <v>0</v>
      </c>
      <c r="E86" s="18">
        <f>B86*A72</f>
        <v>0</v>
      </c>
      <c r="F86" s="18">
        <f t="shared" si="20"/>
        <v>0</v>
      </c>
      <c r="G86" s="143">
        <f>F88/A72</f>
        <v>0</v>
      </c>
      <c r="H86" s="18"/>
      <c r="I86" s="89">
        <f t="shared" si="21"/>
        <v>0</v>
      </c>
      <c r="J86" s="3"/>
      <c r="K86" s="3">
        <f t="shared" si="22"/>
        <v>0</v>
      </c>
      <c r="L86" s="3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75" customHeight="1">
      <c r="A87" s="31"/>
      <c r="B87" s="89"/>
      <c r="C87" s="89"/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/>
      <c r="I87" s="89">
        <f t="shared" si="21"/>
        <v>0</v>
      </c>
      <c r="J87" s="3"/>
      <c r="K87" s="3">
        <f t="shared" si="22"/>
        <v>0</v>
      </c>
      <c r="L87" s="3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75" customHeight="1">
      <c r="A88" s="4" t="s">
        <v>495</v>
      </c>
      <c r="B88" s="97">
        <f>SUM(B74:B87)</f>
        <v>0</v>
      </c>
      <c r="C88" s="96"/>
      <c r="D88" s="97">
        <f t="shared" ref="D88:F88" si="23">SUM(D74:D87)</f>
        <v>0</v>
      </c>
      <c r="E88" s="97">
        <f t="shared" si="23"/>
        <v>0</v>
      </c>
      <c r="F88" s="97">
        <f t="shared" si="23"/>
        <v>0</v>
      </c>
      <c r="G88" s="87"/>
      <c r="H88" s="96"/>
      <c r="I88" s="97">
        <f t="shared" ref="I88:L88" si="24">SUM(I74:I87)</f>
        <v>0</v>
      </c>
      <c r="J88" s="98">
        <f t="shared" si="24"/>
        <v>0</v>
      </c>
      <c r="K88" s="98">
        <f t="shared" si="24"/>
        <v>0</v>
      </c>
      <c r="L88" s="98">
        <f t="shared" si="24"/>
        <v>0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75" customHeight="1">
      <c r="A89" s="8"/>
      <c r="B89" s="100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75" customHeight="1">
      <c r="A90" s="8"/>
      <c r="B90" s="100"/>
      <c r="C90" s="100"/>
      <c r="D90" s="100"/>
      <c r="E90" s="100"/>
      <c r="F90" s="100"/>
      <c r="G90" s="100"/>
      <c r="H90" s="100"/>
      <c r="I90" s="104">
        <f>G86*A72</f>
        <v>0</v>
      </c>
      <c r="J90" s="100"/>
      <c r="K90" s="100"/>
      <c r="L90" s="104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75" customHeight="1">
      <c r="A93" s="66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2.75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75" customHeight="1">
      <c r="A95" s="177">
        <v>4.0</v>
      </c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75" customHeight="1">
      <c r="A97" s="2"/>
      <c r="B97" s="89"/>
      <c r="C97" s="89"/>
      <c r="D97" s="18">
        <f t="shared" ref="D97:D110" si="25">C97*B97</f>
        <v>0</v>
      </c>
      <c r="E97" s="18">
        <f>B97*A95</f>
        <v>0</v>
      </c>
      <c r="F97" s="18">
        <f t="shared" ref="F97:F110" si="26">E97*C97</f>
        <v>0</v>
      </c>
      <c r="G97" s="140">
        <v>0.0</v>
      </c>
      <c r="H97" s="18"/>
      <c r="I97" s="89">
        <f t="shared" ref="I97:I110" si="27">H97*E97</f>
        <v>0</v>
      </c>
      <c r="J97" s="116"/>
      <c r="K97" s="3">
        <f t="shared" ref="K97:K110" si="28">J97*I97</f>
        <v>0</v>
      </c>
      <c r="L97" s="3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75" customHeight="1">
      <c r="A98" s="2"/>
      <c r="B98" s="89"/>
      <c r="C98" s="89"/>
      <c r="D98" s="18">
        <f t="shared" si="25"/>
        <v>0</v>
      </c>
      <c r="E98" s="18">
        <f>B98*A95</f>
        <v>0</v>
      </c>
      <c r="F98" s="18">
        <f t="shared" si="26"/>
        <v>0</v>
      </c>
      <c r="G98" s="87"/>
      <c r="H98" s="18"/>
      <c r="I98" s="89">
        <f t="shared" si="27"/>
        <v>0</v>
      </c>
      <c r="J98" s="116"/>
      <c r="K98" s="3">
        <f t="shared" si="28"/>
        <v>0</v>
      </c>
      <c r="L98" s="3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75" customHeight="1">
      <c r="A99" s="2"/>
      <c r="B99" s="18"/>
      <c r="C99" s="18"/>
      <c r="D99" s="18">
        <f t="shared" si="25"/>
        <v>0</v>
      </c>
      <c r="E99" s="18">
        <f>B99*A95</f>
        <v>0</v>
      </c>
      <c r="F99" s="18">
        <f t="shared" si="26"/>
        <v>0</v>
      </c>
      <c r="G99" s="148" t="s">
        <v>527</v>
      </c>
      <c r="H99" s="18"/>
      <c r="I99" s="89">
        <f t="shared" si="27"/>
        <v>0</v>
      </c>
      <c r="J99" s="116"/>
      <c r="K99" s="3">
        <f t="shared" si="28"/>
        <v>0</v>
      </c>
      <c r="L99" s="3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75" customHeight="1">
      <c r="A100" s="2"/>
      <c r="B100" s="18"/>
      <c r="C100" s="18"/>
      <c r="D100" s="18">
        <f t="shared" si="25"/>
        <v>0</v>
      </c>
      <c r="E100" s="18">
        <f>B100*A95</f>
        <v>0</v>
      </c>
      <c r="F100" s="18">
        <f t="shared" si="26"/>
        <v>0</v>
      </c>
      <c r="G100" s="142"/>
      <c r="H100" s="18"/>
      <c r="I100" s="89">
        <f t="shared" si="27"/>
        <v>0</v>
      </c>
      <c r="J100" s="116"/>
      <c r="K100" s="3">
        <f t="shared" si="28"/>
        <v>0</v>
      </c>
      <c r="L100" s="3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75" customHeight="1">
      <c r="A101" s="2"/>
      <c r="B101" s="18"/>
      <c r="C101" s="18"/>
      <c r="D101" s="18">
        <f t="shared" si="25"/>
        <v>0</v>
      </c>
      <c r="E101" s="18">
        <f>B101*A95</f>
        <v>0</v>
      </c>
      <c r="F101" s="18">
        <f t="shared" si="26"/>
        <v>0</v>
      </c>
      <c r="G101" s="142"/>
      <c r="H101" s="18"/>
      <c r="I101" s="89">
        <f t="shared" si="27"/>
        <v>0</v>
      </c>
      <c r="J101" s="116"/>
      <c r="K101" s="3">
        <f t="shared" si="28"/>
        <v>0</v>
      </c>
      <c r="L101" s="3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75" customHeight="1">
      <c r="A102" s="2"/>
      <c r="B102" s="18"/>
      <c r="C102" s="18"/>
      <c r="D102" s="18">
        <f t="shared" si="25"/>
        <v>0</v>
      </c>
      <c r="E102" s="18">
        <f>B102*A95</f>
        <v>0</v>
      </c>
      <c r="F102" s="18">
        <f t="shared" si="26"/>
        <v>0</v>
      </c>
      <c r="G102" s="87"/>
      <c r="H102" s="18"/>
      <c r="I102" s="89">
        <f t="shared" si="27"/>
        <v>0</v>
      </c>
      <c r="J102" s="116"/>
      <c r="K102" s="3">
        <f t="shared" si="28"/>
        <v>0</v>
      </c>
      <c r="L102" s="3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75" customHeight="1">
      <c r="A103" s="2"/>
      <c r="B103" s="18"/>
      <c r="C103" s="18"/>
      <c r="D103" s="18">
        <f t="shared" si="25"/>
        <v>0</v>
      </c>
      <c r="E103" s="18">
        <f>B103*A95</f>
        <v>0</v>
      </c>
      <c r="F103" s="18">
        <f t="shared" si="26"/>
        <v>0</v>
      </c>
      <c r="G103" s="59"/>
      <c r="H103" s="18"/>
      <c r="I103" s="89">
        <f t="shared" si="27"/>
        <v>0</v>
      </c>
      <c r="J103" s="116"/>
      <c r="K103" s="3">
        <f t="shared" si="28"/>
        <v>0</v>
      </c>
      <c r="L103" s="3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75" customHeight="1">
      <c r="A104" s="2"/>
      <c r="B104" s="89"/>
      <c r="C104" s="89"/>
      <c r="D104" s="18">
        <f t="shared" si="25"/>
        <v>0</v>
      </c>
      <c r="E104" s="18">
        <f>B104*A95</f>
        <v>0</v>
      </c>
      <c r="F104" s="18">
        <f t="shared" si="26"/>
        <v>0</v>
      </c>
      <c r="G104" s="148" t="s">
        <v>528</v>
      </c>
      <c r="H104" s="18"/>
      <c r="I104" s="89">
        <f t="shared" si="27"/>
        <v>0</v>
      </c>
      <c r="J104" s="116"/>
      <c r="K104" s="3">
        <f t="shared" si="28"/>
        <v>0</v>
      </c>
      <c r="L104" s="3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75" customHeight="1">
      <c r="A105" s="2"/>
      <c r="B105" s="89"/>
      <c r="C105" s="89"/>
      <c r="D105" s="18">
        <f t="shared" si="25"/>
        <v>0</v>
      </c>
      <c r="E105" s="18">
        <f>B105*A95</f>
        <v>0</v>
      </c>
      <c r="F105" s="18">
        <f t="shared" si="26"/>
        <v>0</v>
      </c>
      <c r="G105" s="142"/>
      <c r="H105" s="18"/>
      <c r="I105" s="89">
        <f t="shared" si="27"/>
        <v>0</v>
      </c>
      <c r="J105" s="116"/>
      <c r="K105" s="3">
        <f t="shared" si="28"/>
        <v>0</v>
      </c>
      <c r="L105" s="3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75" customHeight="1">
      <c r="A106" s="1"/>
      <c r="B106" s="89"/>
      <c r="C106" s="89"/>
      <c r="D106" s="18">
        <f t="shared" si="25"/>
        <v>0</v>
      </c>
      <c r="E106" s="18">
        <f>B106*A95</f>
        <v>0</v>
      </c>
      <c r="F106" s="18">
        <f t="shared" si="26"/>
        <v>0</v>
      </c>
      <c r="G106" s="142"/>
      <c r="H106" s="18"/>
      <c r="I106" s="89">
        <f t="shared" si="27"/>
        <v>0</v>
      </c>
      <c r="J106" s="116"/>
      <c r="K106" s="3">
        <f t="shared" si="28"/>
        <v>0</v>
      </c>
      <c r="L106" s="3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75" customHeight="1">
      <c r="A107" s="1"/>
      <c r="B107" s="89"/>
      <c r="C107" s="89"/>
      <c r="D107" s="18">
        <f t="shared" si="25"/>
        <v>0</v>
      </c>
      <c r="E107" s="18">
        <f>B107*A95</f>
        <v>0</v>
      </c>
      <c r="F107" s="18">
        <f t="shared" si="26"/>
        <v>0</v>
      </c>
      <c r="G107" s="142"/>
      <c r="H107" s="18"/>
      <c r="I107" s="89">
        <f t="shared" si="27"/>
        <v>0</v>
      </c>
      <c r="J107" s="116"/>
      <c r="K107" s="3">
        <f t="shared" si="28"/>
        <v>0</v>
      </c>
      <c r="L107" s="3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75" customHeight="1">
      <c r="A108" s="31"/>
      <c r="B108" s="89"/>
      <c r="C108" s="89"/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/>
      <c r="I108" s="89">
        <f t="shared" si="27"/>
        <v>0</v>
      </c>
      <c r="J108" s="118"/>
      <c r="K108" s="3">
        <f t="shared" si="28"/>
        <v>0</v>
      </c>
      <c r="L108" s="3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75" customHeight="1">
      <c r="A109" s="31"/>
      <c r="B109" s="89"/>
      <c r="C109" s="89"/>
      <c r="D109" s="18">
        <f t="shared" si="25"/>
        <v>0</v>
      </c>
      <c r="E109" s="18">
        <f>B109*A95</f>
        <v>0</v>
      </c>
      <c r="F109" s="18">
        <f t="shared" si="26"/>
        <v>0</v>
      </c>
      <c r="G109" s="143">
        <f>F111/A95</f>
        <v>0</v>
      </c>
      <c r="H109" s="18"/>
      <c r="I109" s="89">
        <f t="shared" si="27"/>
        <v>0</v>
      </c>
      <c r="J109" s="3"/>
      <c r="K109" s="3">
        <f t="shared" si="28"/>
        <v>0</v>
      </c>
      <c r="L109" s="3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75" customHeight="1">
      <c r="A110" s="31"/>
      <c r="B110" s="89"/>
      <c r="C110" s="89"/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/>
      <c r="I110" s="89">
        <f t="shared" si="27"/>
        <v>0</v>
      </c>
      <c r="J110" s="3"/>
      <c r="K110" s="3">
        <f t="shared" si="28"/>
        <v>0</v>
      </c>
      <c r="L110" s="3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75" customHeight="1">
      <c r="A111" s="4" t="s">
        <v>495</v>
      </c>
      <c r="B111" s="97">
        <f>SUM(B97:B110)</f>
        <v>0</v>
      </c>
      <c r="C111" s="96"/>
      <c r="D111" s="97">
        <f t="shared" ref="D111:F111" si="29">SUM(D97:D110)</f>
        <v>0</v>
      </c>
      <c r="E111" s="97">
        <f t="shared" si="29"/>
        <v>0</v>
      </c>
      <c r="F111" s="97">
        <f t="shared" si="29"/>
        <v>0</v>
      </c>
      <c r="G111" s="87"/>
      <c r="H111" s="96"/>
      <c r="I111" s="97">
        <f t="shared" ref="I111:L111" si="30">SUM(I97:I110)</f>
        <v>0</v>
      </c>
      <c r="J111" s="98">
        <f t="shared" si="30"/>
        <v>0</v>
      </c>
      <c r="K111" s="98">
        <f t="shared" si="30"/>
        <v>0</v>
      </c>
      <c r="L111" s="98">
        <f t="shared" si="30"/>
        <v>0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75" customHeight="1">
      <c r="A112" s="8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75" customHeight="1">
      <c r="A113" s="8"/>
      <c r="B113" s="100"/>
      <c r="C113" s="100"/>
      <c r="D113" s="100"/>
      <c r="E113" s="100"/>
      <c r="F113" s="100"/>
      <c r="G113" s="100"/>
      <c r="H113" s="100"/>
      <c r="I113" s="104">
        <f>G109*A95</f>
        <v>0</v>
      </c>
      <c r="J113" s="100"/>
      <c r="K113" s="100"/>
      <c r="L113" s="104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75" customHeight="1">
      <c r="A116" s="66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2.75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75" customHeight="1">
      <c r="A118" s="177">
        <v>4.0</v>
      </c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75" customHeight="1">
      <c r="A120" s="2"/>
      <c r="B120" s="89"/>
      <c r="C120" s="89"/>
      <c r="D120" s="18">
        <f t="shared" ref="D120:D133" si="31">C120*B120</f>
        <v>0</v>
      </c>
      <c r="E120" s="18">
        <f>B120*A118</f>
        <v>0</v>
      </c>
      <c r="F120" s="18">
        <f t="shared" ref="F120:F133" si="32">E120*C120</f>
        <v>0</v>
      </c>
      <c r="G120" s="140">
        <v>0.0</v>
      </c>
      <c r="H120" s="18"/>
      <c r="I120" s="89">
        <f t="shared" ref="I120:I133" si="33">H120*E120</f>
        <v>0</v>
      </c>
      <c r="J120" s="116"/>
      <c r="K120" s="3">
        <f t="shared" ref="K120:K133" si="34">J120*I120</f>
        <v>0</v>
      </c>
      <c r="L120" s="3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75" customHeight="1">
      <c r="A121" s="2"/>
      <c r="B121" s="89"/>
      <c r="C121" s="89"/>
      <c r="D121" s="18">
        <f t="shared" si="31"/>
        <v>0</v>
      </c>
      <c r="E121" s="18">
        <f>B121*A118</f>
        <v>0</v>
      </c>
      <c r="F121" s="18">
        <f t="shared" si="32"/>
        <v>0</v>
      </c>
      <c r="G121" s="87"/>
      <c r="H121" s="18"/>
      <c r="I121" s="89">
        <f t="shared" si="33"/>
        <v>0</v>
      </c>
      <c r="J121" s="116"/>
      <c r="K121" s="3">
        <f t="shared" si="34"/>
        <v>0</v>
      </c>
      <c r="L121" s="3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75" customHeight="1">
      <c r="A122" s="2"/>
      <c r="B122" s="18"/>
      <c r="C122" s="18"/>
      <c r="D122" s="18">
        <f t="shared" si="31"/>
        <v>0</v>
      </c>
      <c r="E122" s="18">
        <f>B122*A118</f>
        <v>0</v>
      </c>
      <c r="F122" s="18">
        <f t="shared" si="32"/>
        <v>0</v>
      </c>
      <c r="G122" s="148" t="s">
        <v>527</v>
      </c>
      <c r="H122" s="18"/>
      <c r="I122" s="89">
        <f t="shared" si="33"/>
        <v>0</v>
      </c>
      <c r="J122" s="116"/>
      <c r="K122" s="3">
        <f t="shared" si="34"/>
        <v>0</v>
      </c>
      <c r="L122" s="3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75" customHeight="1">
      <c r="A123" s="2"/>
      <c r="B123" s="18"/>
      <c r="C123" s="18"/>
      <c r="D123" s="18">
        <f t="shared" si="31"/>
        <v>0</v>
      </c>
      <c r="E123" s="18">
        <f>B123*A118</f>
        <v>0</v>
      </c>
      <c r="F123" s="18">
        <f t="shared" si="32"/>
        <v>0</v>
      </c>
      <c r="G123" s="142"/>
      <c r="H123" s="18"/>
      <c r="I123" s="89">
        <f t="shared" si="33"/>
        <v>0</v>
      </c>
      <c r="J123" s="116"/>
      <c r="K123" s="3">
        <f t="shared" si="34"/>
        <v>0</v>
      </c>
      <c r="L123" s="3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75" customHeight="1">
      <c r="A124" s="2"/>
      <c r="B124" s="18"/>
      <c r="C124" s="18"/>
      <c r="D124" s="18">
        <f t="shared" si="31"/>
        <v>0</v>
      </c>
      <c r="E124" s="18">
        <f>B124*A118</f>
        <v>0</v>
      </c>
      <c r="F124" s="18">
        <f t="shared" si="32"/>
        <v>0</v>
      </c>
      <c r="G124" s="142"/>
      <c r="H124" s="18"/>
      <c r="I124" s="89">
        <f t="shared" si="33"/>
        <v>0</v>
      </c>
      <c r="J124" s="116"/>
      <c r="K124" s="3">
        <f t="shared" si="34"/>
        <v>0</v>
      </c>
      <c r="L124" s="3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75" customHeight="1">
      <c r="A125" s="2"/>
      <c r="B125" s="18"/>
      <c r="C125" s="18"/>
      <c r="D125" s="18">
        <f t="shared" si="31"/>
        <v>0</v>
      </c>
      <c r="E125" s="18">
        <f>B125*A118</f>
        <v>0</v>
      </c>
      <c r="F125" s="18">
        <f t="shared" si="32"/>
        <v>0</v>
      </c>
      <c r="G125" s="87"/>
      <c r="H125" s="18"/>
      <c r="I125" s="89">
        <f t="shared" si="33"/>
        <v>0</v>
      </c>
      <c r="J125" s="116"/>
      <c r="K125" s="3">
        <f t="shared" si="34"/>
        <v>0</v>
      </c>
      <c r="L125" s="3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75" customHeight="1">
      <c r="A126" s="2"/>
      <c r="B126" s="18"/>
      <c r="C126" s="18"/>
      <c r="D126" s="18">
        <f t="shared" si="31"/>
        <v>0</v>
      </c>
      <c r="E126" s="18">
        <f>B126*A118</f>
        <v>0</v>
      </c>
      <c r="F126" s="18">
        <f t="shared" si="32"/>
        <v>0</v>
      </c>
      <c r="G126" s="59"/>
      <c r="H126" s="18"/>
      <c r="I126" s="89">
        <f t="shared" si="33"/>
        <v>0</v>
      </c>
      <c r="J126" s="116"/>
      <c r="K126" s="3">
        <f t="shared" si="34"/>
        <v>0</v>
      </c>
      <c r="L126" s="3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75" customHeight="1">
      <c r="A127" s="2"/>
      <c r="B127" s="89"/>
      <c r="C127" s="89"/>
      <c r="D127" s="18">
        <f t="shared" si="31"/>
        <v>0</v>
      </c>
      <c r="E127" s="18">
        <f>B127*A118</f>
        <v>0</v>
      </c>
      <c r="F127" s="18">
        <f t="shared" si="32"/>
        <v>0</v>
      </c>
      <c r="G127" s="148" t="s">
        <v>528</v>
      </c>
      <c r="H127" s="18"/>
      <c r="I127" s="89">
        <f t="shared" si="33"/>
        <v>0</v>
      </c>
      <c r="J127" s="116"/>
      <c r="K127" s="3">
        <f t="shared" si="34"/>
        <v>0</v>
      </c>
      <c r="L127" s="3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75" customHeight="1">
      <c r="A128" s="2"/>
      <c r="B128" s="89"/>
      <c r="C128" s="89"/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/>
      <c r="I128" s="89">
        <f t="shared" si="33"/>
        <v>0</v>
      </c>
      <c r="J128" s="116"/>
      <c r="K128" s="3">
        <f t="shared" si="34"/>
        <v>0</v>
      </c>
      <c r="L128" s="3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75" customHeight="1">
      <c r="A129" s="1"/>
      <c r="B129" s="89"/>
      <c r="C129" s="89"/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/>
      <c r="I129" s="89">
        <f t="shared" si="33"/>
        <v>0</v>
      </c>
      <c r="J129" s="116"/>
      <c r="K129" s="3">
        <f t="shared" si="34"/>
        <v>0</v>
      </c>
      <c r="L129" s="3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75" customHeight="1">
      <c r="A130" s="1"/>
      <c r="B130" s="89"/>
      <c r="C130" s="89"/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/>
      <c r="I130" s="89">
        <f t="shared" si="33"/>
        <v>0</v>
      </c>
      <c r="J130" s="116"/>
      <c r="K130" s="3">
        <f t="shared" si="34"/>
        <v>0</v>
      </c>
      <c r="L130" s="3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75" customHeight="1">
      <c r="A131" s="31"/>
      <c r="B131" s="89"/>
      <c r="C131" s="89"/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/>
      <c r="I131" s="89">
        <f t="shared" si="33"/>
        <v>0</v>
      </c>
      <c r="J131" s="118"/>
      <c r="K131" s="3">
        <f t="shared" si="34"/>
        <v>0</v>
      </c>
      <c r="L131" s="3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75" customHeight="1">
      <c r="A132" s="31"/>
      <c r="B132" s="89"/>
      <c r="C132" s="89"/>
      <c r="D132" s="18">
        <f t="shared" si="31"/>
        <v>0</v>
      </c>
      <c r="E132" s="18">
        <f>B132*A118</f>
        <v>0</v>
      </c>
      <c r="F132" s="18">
        <f t="shared" si="32"/>
        <v>0</v>
      </c>
      <c r="G132" s="143">
        <f>F134/A118</f>
        <v>0</v>
      </c>
      <c r="H132" s="18"/>
      <c r="I132" s="89">
        <f t="shared" si="33"/>
        <v>0</v>
      </c>
      <c r="J132" s="3"/>
      <c r="K132" s="3">
        <f t="shared" si="34"/>
        <v>0</v>
      </c>
      <c r="L132" s="3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75" customHeight="1">
      <c r="A133" s="31"/>
      <c r="B133" s="89"/>
      <c r="C133" s="89"/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/>
      <c r="I133" s="89">
        <f t="shared" si="33"/>
        <v>0</v>
      </c>
      <c r="J133" s="3"/>
      <c r="K133" s="3">
        <f t="shared" si="34"/>
        <v>0</v>
      </c>
      <c r="L133" s="3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75" customHeight="1">
      <c r="A134" s="4" t="s">
        <v>495</v>
      </c>
      <c r="B134" s="97">
        <f>SUM(B120:B133)</f>
        <v>0</v>
      </c>
      <c r="C134" s="96"/>
      <c r="D134" s="97">
        <f t="shared" ref="D134:F134" si="35">SUM(D120:D133)</f>
        <v>0</v>
      </c>
      <c r="E134" s="97">
        <f t="shared" si="35"/>
        <v>0</v>
      </c>
      <c r="F134" s="97">
        <f t="shared" si="35"/>
        <v>0</v>
      </c>
      <c r="G134" s="87"/>
      <c r="H134" s="96"/>
      <c r="I134" s="97">
        <f t="shared" ref="I134:L134" si="36">SUM(I120:I133)</f>
        <v>0</v>
      </c>
      <c r="J134" s="98">
        <f t="shared" si="36"/>
        <v>0</v>
      </c>
      <c r="K134" s="98">
        <f t="shared" si="36"/>
        <v>0</v>
      </c>
      <c r="L134" s="98">
        <f t="shared" si="36"/>
        <v>0</v>
      </c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75" customHeight="1">
      <c r="A135" s="8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75" customHeight="1">
      <c r="A136" s="8"/>
      <c r="B136" s="100"/>
      <c r="C136" s="100"/>
      <c r="D136" s="100"/>
      <c r="E136" s="100"/>
      <c r="F136" s="100"/>
      <c r="G136" s="100"/>
      <c r="H136" s="100"/>
      <c r="I136" s="104">
        <f>G132*A118</f>
        <v>0</v>
      </c>
      <c r="J136" s="100"/>
      <c r="K136" s="100"/>
      <c r="L136" s="104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75" customHeight="1">
      <c r="A139" s="66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2.75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75" customHeight="1">
      <c r="A141" s="177">
        <v>4.0</v>
      </c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75" customHeight="1">
      <c r="A143" s="2"/>
      <c r="B143" s="89"/>
      <c r="C143" s="89"/>
      <c r="D143" s="18">
        <f t="shared" ref="D143:D156" si="37">C143*B143</f>
        <v>0</v>
      </c>
      <c r="E143" s="18">
        <f>B143*A141</f>
        <v>0</v>
      </c>
      <c r="F143" s="18">
        <f t="shared" ref="F143:F156" si="38">E143*C143</f>
        <v>0</v>
      </c>
      <c r="G143" s="140">
        <v>0.0</v>
      </c>
      <c r="H143" s="18"/>
      <c r="I143" s="89">
        <f t="shared" ref="I143:I156" si="39">H143*E143</f>
        <v>0</v>
      </c>
      <c r="J143" s="116"/>
      <c r="K143" s="3">
        <f t="shared" ref="K143:K156" si="40">J143*I143</f>
        <v>0</v>
      </c>
      <c r="L143" s="3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75" customHeight="1">
      <c r="A144" s="2"/>
      <c r="B144" s="89"/>
      <c r="C144" s="89"/>
      <c r="D144" s="18">
        <f t="shared" si="37"/>
        <v>0</v>
      </c>
      <c r="E144" s="18">
        <f>B144*A141</f>
        <v>0</v>
      </c>
      <c r="F144" s="18">
        <f t="shared" si="38"/>
        <v>0</v>
      </c>
      <c r="G144" s="87"/>
      <c r="H144" s="18"/>
      <c r="I144" s="89">
        <f t="shared" si="39"/>
        <v>0</v>
      </c>
      <c r="J144" s="116"/>
      <c r="K144" s="3">
        <f t="shared" si="40"/>
        <v>0</v>
      </c>
      <c r="L144" s="3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75" customHeight="1">
      <c r="A145" s="2"/>
      <c r="B145" s="18"/>
      <c r="C145" s="18"/>
      <c r="D145" s="18">
        <f t="shared" si="37"/>
        <v>0</v>
      </c>
      <c r="E145" s="18">
        <f>B145*A141</f>
        <v>0</v>
      </c>
      <c r="F145" s="18">
        <f t="shared" si="38"/>
        <v>0</v>
      </c>
      <c r="G145" s="148" t="s">
        <v>527</v>
      </c>
      <c r="H145" s="18"/>
      <c r="I145" s="89">
        <f t="shared" si="39"/>
        <v>0</v>
      </c>
      <c r="J145" s="116"/>
      <c r="K145" s="3">
        <f t="shared" si="40"/>
        <v>0</v>
      </c>
      <c r="L145" s="3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75" customHeight="1">
      <c r="A146" s="2"/>
      <c r="B146" s="18"/>
      <c r="C146" s="18"/>
      <c r="D146" s="18">
        <f t="shared" si="37"/>
        <v>0</v>
      </c>
      <c r="E146" s="18">
        <f>B146*A141</f>
        <v>0</v>
      </c>
      <c r="F146" s="18">
        <f t="shared" si="38"/>
        <v>0</v>
      </c>
      <c r="G146" s="142"/>
      <c r="H146" s="18"/>
      <c r="I146" s="89">
        <f t="shared" si="39"/>
        <v>0</v>
      </c>
      <c r="J146" s="116"/>
      <c r="K146" s="3">
        <f t="shared" si="40"/>
        <v>0</v>
      </c>
      <c r="L146" s="3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75" customHeight="1">
      <c r="A147" s="2"/>
      <c r="B147" s="18"/>
      <c r="C147" s="18"/>
      <c r="D147" s="18">
        <f t="shared" si="37"/>
        <v>0</v>
      </c>
      <c r="E147" s="18">
        <f>B147*A141</f>
        <v>0</v>
      </c>
      <c r="F147" s="18">
        <f t="shared" si="38"/>
        <v>0</v>
      </c>
      <c r="G147" s="142"/>
      <c r="H147" s="18"/>
      <c r="I147" s="89">
        <f t="shared" si="39"/>
        <v>0</v>
      </c>
      <c r="J147" s="116"/>
      <c r="K147" s="3">
        <f t="shared" si="40"/>
        <v>0</v>
      </c>
      <c r="L147" s="3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75" customHeight="1">
      <c r="A148" s="2"/>
      <c r="B148" s="18"/>
      <c r="C148" s="18"/>
      <c r="D148" s="18">
        <f t="shared" si="37"/>
        <v>0</v>
      </c>
      <c r="E148" s="18">
        <f>B148*A141</f>
        <v>0</v>
      </c>
      <c r="F148" s="18">
        <f t="shared" si="38"/>
        <v>0</v>
      </c>
      <c r="G148" s="87"/>
      <c r="H148" s="18"/>
      <c r="I148" s="89">
        <f t="shared" si="39"/>
        <v>0</v>
      </c>
      <c r="J148" s="116"/>
      <c r="K148" s="3">
        <f t="shared" si="40"/>
        <v>0</v>
      </c>
      <c r="L148" s="3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75" customHeight="1">
      <c r="A149" s="2"/>
      <c r="B149" s="18"/>
      <c r="C149" s="18"/>
      <c r="D149" s="18">
        <f t="shared" si="37"/>
        <v>0</v>
      </c>
      <c r="E149" s="18">
        <f>B149*A141</f>
        <v>0</v>
      </c>
      <c r="F149" s="18">
        <f t="shared" si="38"/>
        <v>0</v>
      </c>
      <c r="G149" s="59"/>
      <c r="H149" s="18"/>
      <c r="I149" s="89">
        <f t="shared" si="39"/>
        <v>0</v>
      </c>
      <c r="J149" s="116"/>
      <c r="K149" s="3">
        <f t="shared" si="40"/>
        <v>0</v>
      </c>
      <c r="L149" s="3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75" customHeight="1">
      <c r="A150" s="2"/>
      <c r="B150" s="89"/>
      <c r="C150" s="89"/>
      <c r="D150" s="18">
        <f t="shared" si="37"/>
        <v>0</v>
      </c>
      <c r="E150" s="18">
        <f>B150*A141</f>
        <v>0</v>
      </c>
      <c r="F150" s="18">
        <f t="shared" si="38"/>
        <v>0</v>
      </c>
      <c r="G150" s="148" t="s">
        <v>528</v>
      </c>
      <c r="H150" s="18"/>
      <c r="I150" s="89">
        <f t="shared" si="39"/>
        <v>0</v>
      </c>
      <c r="J150" s="116"/>
      <c r="K150" s="3">
        <f t="shared" si="40"/>
        <v>0</v>
      </c>
      <c r="L150" s="3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75" customHeight="1">
      <c r="A151" s="2"/>
      <c r="B151" s="89"/>
      <c r="C151" s="89"/>
      <c r="D151" s="18">
        <f t="shared" si="37"/>
        <v>0</v>
      </c>
      <c r="E151" s="18">
        <f>B151*A141</f>
        <v>0</v>
      </c>
      <c r="F151" s="18">
        <f t="shared" si="38"/>
        <v>0</v>
      </c>
      <c r="G151" s="142"/>
      <c r="H151" s="18"/>
      <c r="I151" s="89">
        <f t="shared" si="39"/>
        <v>0</v>
      </c>
      <c r="J151" s="116"/>
      <c r="K151" s="3">
        <f t="shared" si="40"/>
        <v>0</v>
      </c>
      <c r="L151" s="3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75" customHeight="1">
      <c r="A152" s="1"/>
      <c r="B152" s="89"/>
      <c r="C152" s="89"/>
      <c r="D152" s="18">
        <f t="shared" si="37"/>
        <v>0</v>
      </c>
      <c r="E152" s="18">
        <f>B152*A141</f>
        <v>0</v>
      </c>
      <c r="F152" s="18">
        <f t="shared" si="38"/>
        <v>0</v>
      </c>
      <c r="G152" s="142"/>
      <c r="H152" s="18"/>
      <c r="I152" s="89">
        <f t="shared" si="39"/>
        <v>0</v>
      </c>
      <c r="J152" s="116"/>
      <c r="K152" s="3">
        <f t="shared" si="40"/>
        <v>0</v>
      </c>
      <c r="L152" s="3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75" customHeight="1">
      <c r="A153" s="1"/>
      <c r="B153" s="89"/>
      <c r="C153" s="89"/>
      <c r="D153" s="18">
        <f t="shared" si="37"/>
        <v>0</v>
      </c>
      <c r="E153" s="18">
        <f>B153*A141</f>
        <v>0</v>
      </c>
      <c r="F153" s="18">
        <f t="shared" si="38"/>
        <v>0</v>
      </c>
      <c r="G153" s="142"/>
      <c r="H153" s="18"/>
      <c r="I153" s="89">
        <f t="shared" si="39"/>
        <v>0</v>
      </c>
      <c r="J153" s="116"/>
      <c r="K153" s="3">
        <f t="shared" si="40"/>
        <v>0</v>
      </c>
      <c r="L153" s="3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75" customHeight="1">
      <c r="A154" s="31"/>
      <c r="B154" s="89"/>
      <c r="C154" s="89"/>
      <c r="D154" s="95">
        <f t="shared" si="37"/>
        <v>0</v>
      </c>
      <c r="E154" s="95">
        <f>B154*A141</f>
        <v>0</v>
      </c>
      <c r="F154" s="18">
        <f t="shared" si="38"/>
        <v>0</v>
      </c>
      <c r="G154" s="87"/>
      <c r="H154" s="18"/>
      <c r="I154" s="89">
        <f t="shared" si="39"/>
        <v>0</v>
      </c>
      <c r="J154" s="118"/>
      <c r="K154" s="3">
        <f t="shared" si="40"/>
        <v>0</v>
      </c>
      <c r="L154" s="3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75" customHeight="1">
      <c r="A155" s="31"/>
      <c r="B155" s="89"/>
      <c r="C155" s="89"/>
      <c r="D155" s="18">
        <f t="shared" si="37"/>
        <v>0</v>
      </c>
      <c r="E155" s="18">
        <f>B155*A141</f>
        <v>0</v>
      </c>
      <c r="F155" s="18">
        <f t="shared" si="38"/>
        <v>0</v>
      </c>
      <c r="G155" s="143">
        <f>F157/A141</f>
        <v>0</v>
      </c>
      <c r="H155" s="18"/>
      <c r="I155" s="89">
        <f t="shared" si="39"/>
        <v>0</v>
      </c>
      <c r="J155" s="3"/>
      <c r="K155" s="3">
        <f t="shared" si="40"/>
        <v>0</v>
      </c>
      <c r="L155" s="3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75" customHeight="1">
      <c r="A156" s="31"/>
      <c r="B156" s="89"/>
      <c r="C156" s="89"/>
      <c r="D156" s="18">
        <f t="shared" si="37"/>
        <v>0</v>
      </c>
      <c r="E156" s="18">
        <f>B156*A141</f>
        <v>0</v>
      </c>
      <c r="F156" s="18">
        <f t="shared" si="38"/>
        <v>0</v>
      </c>
      <c r="G156" s="142"/>
      <c r="H156" s="18"/>
      <c r="I156" s="89">
        <f t="shared" si="39"/>
        <v>0</v>
      </c>
      <c r="J156" s="3"/>
      <c r="K156" s="3">
        <f t="shared" si="40"/>
        <v>0</v>
      </c>
      <c r="L156" s="3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75" customHeight="1">
      <c r="A157" s="4" t="s">
        <v>495</v>
      </c>
      <c r="B157" s="97">
        <f>SUM(B143:B156)</f>
        <v>0</v>
      </c>
      <c r="C157" s="96"/>
      <c r="D157" s="97">
        <f t="shared" ref="D157:F157" si="41">SUM(D143:D156)</f>
        <v>0</v>
      </c>
      <c r="E157" s="97">
        <f t="shared" si="41"/>
        <v>0</v>
      </c>
      <c r="F157" s="97">
        <f t="shared" si="41"/>
        <v>0</v>
      </c>
      <c r="G157" s="87"/>
      <c r="H157" s="96"/>
      <c r="I157" s="97">
        <f t="shared" ref="I157:L157" si="42">SUM(I143:I156)</f>
        <v>0</v>
      </c>
      <c r="J157" s="98">
        <f t="shared" si="42"/>
        <v>0</v>
      </c>
      <c r="K157" s="98">
        <f t="shared" si="42"/>
        <v>0</v>
      </c>
      <c r="L157" s="98">
        <f t="shared" si="42"/>
        <v>0</v>
      </c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75" customHeight="1">
      <c r="A158" s="8"/>
      <c r="B158" s="100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75" customHeight="1">
      <c r="A159" s="8"/>
      <c r="B159" s="100"/>
      <c r="C159" s="100"/>
      <c r="D159" s="100"/>
      <c r="E159" s="100"/>
      <c r="F159" s="100"/>
      <c r="G159" s="100"/>
      <c r="H159" s="100"/>
      <c r="I159" s="104">
        <f>G155*A141</f>
        <v>0</v>
      </c>
      <c r="J159" s="100"/>
      <c r="K159" s="100"/>
      <c r="L159" s="104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75" customHeight="1">
      <c r="A162" s="66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2.75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75" customHeight="1">
      <c r="A164" s="177">
        <v>4.0</v>
      </c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75" customHeight="1">
      <c r="A166" s="2"/>
      <c r="B166" s="89"/>
      <c r="C166" s="89"/>
      <c r="D166" s="18">
        <f t="shared" ref="D166:D179" si="43">C166*B166</f>
        <v>0</v>
      </c>
      <c r="E166" s="18">
        <f>B166*A164</f>
        <v>0</v>
      </c>
      <c r="F166" s="18">
        <f t="shared" ref="F166:F179" si="44">E166*C166</f>
        <v>0</v>
      </c>
      <c r="G166" s="140">
        <v>0.0</v>
      </c>
      <c r="H166" s="18"/>
      <c r="I166" s="89">
        <f t="shared" ref="I166:I179" si="45">H166*E166</f>
        <v>0</v>
      </c>
      <c r="J166" s="116"/>
      <c r="K166" s="3">
        <f t="shared" ref="K166:K179" si="46">J166*I166</f>
        <v>0</v>
      </c>
      <c r="L166" s="3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75" customHeight="1">
      <c r="A167" s="2"/>
      <c r="B167" s="89"/>
      <c r="C167" s="89"/>
      <c r="D167" s="18">
        <f t="shared" si="43"/>
        <v>0</v>
      </c>
      <c r="E167" s="18">
        <f>B167*A164</f>
        <v>0</v>
      </c>
      <c r="F167" s="18">
        <f t="shared" si="44"/>
        <v>0</v>
      </c>
      <c r="G167" s="87"/>
      <c r="H167" s="18"/>
      <c r="I167" s="89">
        <f t="shared" si="45"/>
        <v>0</v>
      </c>
      <c r="J167" s="116"/>
      <c r="K167" s="3">
        <f t="shared" si="46"/>
        <v>0</v>
      </c>
      <c r="L167" s="3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75" customHeight="1">
      <c r="A168" s="2"/>
      <c r="B168" s="18"/>
      <c r="C168" s="18"/>
      <c r="D168" s="18">
        <f t="shared" si="43"/>
        <v>0</v>
      </c>
      <c r="E168" s="18">
        <f>B168*A164</f>
        <v>0</v>
      </c>
      <c r="F168" s="18">
        <f t="shared" si="44"/>
        <v>0</v>
      </c>
      <c r="G168" s="148" t="s">
        <v>527</v>
      </c>
      <c r="H168" s="18"/>
      <c r="I168" s="89">
        <f t="shared" si="45"/>
        <v>0</v>
      </c>
      <c r="J168" s="116"/>
      <c r="K168" s="3">
        <f t="shared" si="46"/>
        <v>0</v>
      </c>
      <c r="L168" s="3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75" customHeight="1">
      <c r="A169" s="2"/>
      <c r="B169" s="18"/>
      <c r="C169" s="18"/>
      <c r="D169" s="18">
        <f t="shared" si="43"/>
        <v>0</v>
      </c>
      <c r="E169" s="18">
        <f>B169*A164</f>
        <v>0</v>
      </c>
      <c r="F169" s="18">
        <f t="shared" si="44"/>
        <v>0</v>
      </c>
      <c r="G169" s="142"/>
      <c r="H169" s="18"/>
      <c r="I169" s="89">
        <f t="shared" si="45"/>
        <v>0</v>
      </c>
      <c r="J169" s="116"/>
      <c r="K169" s="3">
        <f t="shared" si="46"/>
        <v>0</v>
      </c>
      <c r="L169" s="3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75" customHeight="1">
      <c r="A170" s="2"/>
      <c r="B170" s="18"/>
      <c r="C170" s="18"/>
      <c r="D170" s="18">
        <f t="shared" si="43"/>
        <v>0</v>
      </c>
      <c r="E170" s="18">
        <f>B170*A164</f>
        <v>0</v>
      </c>
      <c r="F170" s="18">
        <f t="shared" si="44"/>
        <v>0</v>
      </c>
      <c r="G170" s="142"/>
      <c r="H170" s="18"/>
      <c r="I170" s="89">
        <f t="shared" si="45"/>
        <v>0</v>
      </c>
      <c r="J170" s="116"/>
      <c r="K170" s="3">
        <f t="shared" si="46"/>
        <v>0</v>
      </c>
      <c r="L170" s="3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75" customHeight="1">
      <c r="A171" s="2"/>
      <c r="B171" s="18"/>
      <c r="C171" s="18"/>
      <c r="D171" s="18">
        <f t="shared" si="43"/>
        <v>0</v>
      </c>
      <c r="E171" s="18">
        <f>B171*A164</f>
        <v>0</v>
      </c>
      <c r="F171" s="18">
        <f t="shared" si="44"/>
        <v>0</v>
      </c>
      <c r="G171" s="87"/>
      <c r="H171" s="18"/>
      <c r="I171" s="89">
        <f t="shared" si="45"/>
        <v>0</v>
      </c>
      <c r="J171" s="116"/>
      <c r="K171" s="3">
        <f t="shared" si="46"/>
        <v>0</v>
      </c>
      <c r="L171" s="3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75" customHeight="1">
      <c r="A172" s="2"/>
      <c r="B172" s="18"/>
      <c r="C172" s="18"/>
      <c r="D172" s="18">
        <f t="shared" si="43"/>
        <v>0</v>
      </c>
      <c r="E172" s="18">
        <f>B172*A164</f>
        <v>0</v>
      </c>
      <c r="F172" s="18">
        <f t="shared" si="44"/>
        <v>0</v>
      </c>
      <c r="G172" s="59"/>
      <c r="H172" s="18"/>
      <c r="I172" s="89">
        <f t="shared" si="45"/>
        <v>0</v>
      </c>
      <c r="J172" s="116"/>
      <c r="K172" s="3">
        <f t="shared" si="46"/>
        <v>0</v>
      </c>
      <c r="L172" s="3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75" customHeight="1">
      <c r="A173" s="2"/>
      <c r="B173" s="89"/>
      <c r="C173" s="89"/>
      <c r="D173" s="18">
        <f t="shared" si="43"/>
        <v>0</v>
      </c>
      <c r="E173" s="18">
        <f>B173*A164</f>
        <v>0</v>
      </c>
      <c r="F173" s="18">
        <f t="shared" si="44"/>
        <v>0</v>
      </c>
      <c r="G173" s="148" t="s">
        <v>528</v>
      </c>
      <c r="H173" s="18"/>
      <c r="I173" s="89">
        <f t="shared" si="45"/>
        <v>0</v>
      </c>
      <c r="J173" s="116"/>
      <c r="K173" s="3">
        <f t="shared" si="46"/>
        <v>0</v>
      </c>
      <c r="L173" s="3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75" customHeight="1">
      <c r="A174" s="2"/>
      <c r="B174" s="89"/>
      <c r="C174" s="89"/>
      <c r="D174" s="18">
        <f t="shared" si="43"/>
        <v>0</v>
      </c>
      <c r="E174" s="18">
        <f>B174*A164</f>
        <v>0</v>
      </c>
      <c r="F174" s="18">
        <f t="shared" si="44"/>
        <v>0</v>
      </c>
      <c r="G174" s="142"/>
      <c r="H174" s="18"/>
      <c r="I174" s="89">
        <f t="shared" si="45"/>
        <v>0</v>
      </c>
      <c r="J174" s="116"/>
      <c r="K174" s="3">
        <f t="shared" si="46"/>
        <v>0</v>
      </c>
      <c r="L174" s="3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75" customHeight="1">
      <c r="A175" s="1"/>
      <c r="B175" s="89"/>
      <c r="C175" s="89"/>
      <c r="D175" s="18">
        <f t="shared" si="43"/>
        <v>0</v>
      </c>
      <c r="E175" s="18">
        <f>B175*A164</f>
        <v>0</v>
      </c>
      <c r="F175" s="18">
        <f t="shared" si="44"/>
        <v>0</v>
      </c>
      <c r="G175" s="142"/>
      <c r="H175" s="18"/>
      <c r="I175" s="89">
        <f t="shared" si="45"/>
        <v>0</v>
      </c>
      <c r="J175" s="116"/>
      <c r="K175" s="3">
        <f t="shared" si="46"/>
        <v>0</v>
      </c>
      <c r="L175" s="3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75" customHeight="1">
      <c r="A176" s="1"/>
      <c r="B176" s="89"/>
      <c r="C176" s="89"/>
      <c r="D176" s="18">
        <f t="shared" si="43"/>
        <v>0</v>
      </c>
      <c r="E176" s="18">
        <f>B176*A164</f>
        <v>0</v>
      </c>
      <c r="F176" s="18">
        <f t="shared" si="44"/>
        <v>0</v>
      </c>
      <c r="G176" s="142"/>
      <c r="H176" s="18"/>
      <c r="I176" s="89">
        <f t="shared" si="45"/>
        <v>0</v>
      </c>
      <c r="J176" s="116"/>
      <c r="K176" s="3">
        <f t="shared" si="46"/>
        <v>0</v>
      </c>
      <c r="L176" s="3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75" customHeight="1">
      <c r="A177" s="31"/>
      <c r="B177" s="89"/>
      <c r="C177" s="89"/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/>
      <c r="I177" s="89">
        <f t="shared" si="45"/>
        <v>0</v>
      </c>
      <c r="J177" s="118"/>
      <c r="K177" s="3">
        <f t="shared" si="46"/>
        <v>0</v>
      </c>
      <c r="L177" s="3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75" customHeight="1">
      <c r="A178" s="31"/>
      <c r="B178" s="89"/>
      <c r="C178" s="89"/>
      <c r="D178" s="18">
        <f t="shared" si="43"/>
        <v>0</v>
      </c>
      <c r="E178" s="18">
        <f>B178*A164</f>
        <v>0</v>
      </c>
      <c r="F178" s="18">
        <f t="shared" si="44"/>
        <v>0</v>
      </c>
      <c r="G178" s="143">
        <f>F180/A164</f>
        <v>0</v>
      </c>
      <c r="H178" s="18"/>
      <c r="I178" s="89">
        <f t="shared" si="45"/>
        <v>0</v>
      </c>
      <c r="J178" s="3"/>
      <c r="K178" s="3">
        <f t="shared" si="46"/>
        <v>0</v>
      </c>
      <c r="L178" s="3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75" customHeight="1">
      <c r="A179" s="31"/>
      <c r="B179" s="89"/>
      <c r="C179" s="89"/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/>
      <c r="I179" s="89">
        <f t="shared" si="45"/>
        <v>0</v>
      </c>
      <c r="J179" s="3"/>
      <c r="K179" s="3">
        <f t="shared" si="46"/>
        <v>0</v>
      </c>
      <c r="L179" s="3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75" customHeight="1">
      <c r="A180" s="4" t="s">
        <v>495</v>
      </c>
      <c r="B180" s="97">
        <f>SUM(B166:B179)</f>
        <v>0</v>
      </c>
      <c r="C180" s="96"/>
      <c r="D180" s="97">
        <f t="shared" ref="D180:F180" si="47">SUM(D166:D179)</f>
        <v>0</v>
      </c>
      <c r="E180" s="97">
        <f t="shared" si="47"/>
        <v>0</v>
      </c>
      <c r="F180" s="97">
        <f t="shared" si="47"/>
        <v>0</v>
      </c>
      <c r="G180" s="87"/>
      <c r="H180" s="96"/>
      <c r="I180" s="97">
        <f t="shared" ref="I180:L180" si="48">SUM(I166:I179)</f>
        <v>0</v>
      </c>
      <c r="J180" s="98">
        <f t="shared" si="48"/>
        <v>0</v>
      </c>
      <c r="K180" s="98">
        <f t="shared" si="48"/>
        <v>0</v>
      </c>
      <c r="L180" s="98">
        <f t="shared" si="48"/>
        <v>0</v>
      </c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75" customHeight="1">
      <c r="A181" s="8"/>
      <c r="B181" s="100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75" customHeight="1">
      <c r="A182" s="8"/>
      <c r="B182" s="100"/>
      <c r="C182" s="100"/>
      <c r="D182" s="100"/>
      <c r="E182" s="100"/>
      <c r="F182" s="100"/>
      <c r="G182" s="100"/>
      <c r="H182" s="100"/>
      <c r="I182" s="104">
        <f>G178*A164</f>
        <v>0</v>
      </c>
      <c r="J182" s="100"/>
      <c r="K182" s="100"/>
      <c r="L182" s="104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75" customHeight="1">
      <c r="A183" s="8"/>
      <c r="B183" s="100"/>
      <c r="C183" s="100"/>
      <c r="D183" s="100"/>
      <c r="E183" s="100"/>
      <c r="F183" s="100"/>
      <c r="G183" s="100"/>
      <c r="H183" s="100"/>
      <c r="I183" s="107"/>
      <c r="J183" s="100"/>
      <c r="K183" s="100"/>
      <c r="L183" s="107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75" customHeight="1">
      <c r="A185" s="66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2.75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75" customHeight="1">
      <c r="A187" s="177">
        <v>4.0</v>
      </c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75" customHeight="1">
      <c r="A189" s="2"/>
      <c r="B189" s="89"/>
      <c r="C189" s="89"/>
      <c r="D189" s="18">
        <f t="shared" ref="D189:D202" si="49">C189*B189</f>
        <v>0</v>
      </c>
      <c r="E189" s="18">
        <f>B189*A187</f>
        <v>0</v>
      </c>
      <c r="F189" s="18">
        <f t="shared" ref="F189:F202" si="50">E189*C189</f>
        <v>0</v>
      </c>
      <c r="G189" s="140">
        <v>0.0</v>
      </c>
      <c r="H189" s="18"/>
      <c r="I189" s="89">
        <f t="shared" ref="I189:I202" si="51">H189*E189</f>
        <v>0</v>
      </c>
      <c r="J189" s="116"/>
      <c r="K189" s="3">
        <f t="shared" ref="K189:K202" si="52">J189*I189</f>
        <v>0</v>
      </c>
      <c r="L189" s="3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75" customHeight="1">
      <c r="A190" s="2"/>
      <c r="B190" s="89"/>
      <c r="C190" s="89"/>
      <c r="D190" s="18">
        <f t="shared" si="49"/>
        <v>0</v>
      </c>
      <c r="E190" s="18">
        <f>B190*A187</f>
        <v>0</v>
      </c>
      <c r="F190" s="18">
        <f t="shared" si="50"/>
        <v>0</v>
      </c>
      <c r="G190" s="87"/>
      <c r="H190" s="18"/>
      <c r="I190" s="89">
        <f t="shared" si="51"/>
        <v>0</v>
      </c>
      <c r="J190" s="116"/>
      <c r="K190" s="3">
        <f t="shared" si="52"/>
        <v>0</v>
      </c>
      <c r="L190" s="3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75" customHeight="1">
      <c r="A191" s="2"/>
      <c r="B191" s="18"/>
      <c r="C191" s="18"/>
      <c r="D191" s="18">
        <f t="shared" si="49"/>
        <v>0</v>
      </c>
      <c r="E191" s="18">
        <f>B191*A187</f>
        <v>0</v>
      </c>
      <c r="F191" s="18">
        <f t="shared" si="50"/>
        <v>0</v>
      </c>
      <c r="G191" s="148" t="s">
        <v>527</v>
      </c>
      <c r="H191" s="18"/>
      <c r="I191" s="89">
        <f t="shared" si="51"/>
        <v>0</v>
      </c>
      <c r="J191" s="116"/>
      <c r="K191" s="3">
        <f t="shared" si="52"/>
        <v>0</v>
      </c>
      <c r="L191" s="3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75" customHeight="1">
      <c r="A192" s="2"/>
      <c r="B192" s="18"/>
      <c r="C192" s="18"/>
      <c r="D192" s="18">
        <f t="shared" si="49"/>
        <v>0</v>
      </c>
      <c r="E192" s="18">
        <f>B192*A187</f>
        <v>0</v>
      </c>
      <c r="F192" s="18">
        <f t="shared" si="50"/>
        <v>0</v>
      </c>
      <c r="G192" s="142"/>
      <c r="H192" s="18"/>
      <c r="I192" s="89">
        <f t="shared" si="51"/>
        <v>0</v>
      </c>
      <c r="J192" s="116"/>
      <c r="K192" s="3">
        <f t="shared" si="52"/>
        <v>0</v>
      </c>
      <c r="L192" s="3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75" customHeight="1">
      <c r="A193" s="2"/>
      <c r="B193" s="18"/>
      <c r="C193" s="18"/>
      <c r="D193" s="18">
        <f t="shared" si="49"/>
        <v>0</v>
      </c>
      <c r="E193" s="18">
        <f>B193*A187</f>
        <v>0</v>
      </c>
      <c r="F193" s="18">
        <f t="shared" si="50"/>
        <v>0</v>
      </c>
      <c r="G193" s="142"/>
      <c r="H193" s="18"/>
      <c r="I193" s="89">
        <f t="shared" si="51"/>
        <v>0</v>
      </c>
      <c r="J193" s="116"/>
      <c r="K193" s="3">
        <f t="shared" si="52"/>
        <v>0</v>
      </c>
      <c r="L193" s="3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75" customHeight="1">
      <c r="A194" s="2"/>
      <c r="B194" s="18"/>
      <c r="C194" s="18"/>
      <c r="D194" s="18">
        <f t="shared" si="49"/>
        <v>0</v>
      </c>
      <c r="E194" s="18">
        <f>B194*A187</f>
        <v>0</v>
      </c>
      <c r="F194" s="18">
        <f t="shared" si="50"/>
        <v>0</v>
      </c>
      <c r="G194" s="87"/>
      <c r="H194" s="18"/>
      <c r="I194" s="89">
        <f t="shared" si="51"/>
        <v>0</v>
      </c>
      <c r="J194" s="116"/>
      <c r="K194" s="3">
        <f t="shared" si="52"/>
        <v>0</v>
      </c>
      <c r="L194" s="3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75" customHeight="1">
      <c r="A195" s="2"/>
      <c r="B195" s="18"/>
      <c r="C195" s="18"/>
      <c r="D195" s="18">
        <f t="shared" si="49"/>
        <v>0</v>
      </c>
      <c r="E195" s="18">
        <f>B195*A187</f>
        <v>0</v>
      </c>
      <c r="F195" s="18">
        <f t="shared" si="50"/>
        <v>0</v>
      </c>
      <c r="G195" s="59"/>
      <c r="H195" s="18"/>
      <c r="I195" s="89">
        <f t="shared" si="51"/>
        <v>0</v>
      </c>
      <c r="J195" s="116"/>
      <c r="K195" s="3">
        <f t="shared" si="52"/>
        <v>0</v>
      </c>
      <c r="L195" s="3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75" customHeight="1">
      <c r="A196" s="2"/>
      <c r="B196" s="89"/>
      <c r="C196" s="89"/>
      <c r="D196" s="18">
        <f t="shared" si="49"/>
        <v>0</v>
      </c>
      <c r="E196" s="18">
        <f>B196*A187</f>
        <v>0</v>
      </c>
      <c r="F196" s="18">
        <f t="shared" si="50"/>
        <v>0</v>
      </c>
      <c r="G196" s="148" t="s">
        <v>528</v>
      </c>
      <c r="H196" s="18"/>
      <c r="I196" s="89">
        <f t="shared" si="51"/>
        <v>0</v>
      </c>
      <c r="J196" s="116"/>
      <c r="K196" s="3">
        <f t="shared" si="52"/>
        <v>0</v>
      </c>
      <c r="L196" s="3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75" customHeight="1">
      <c r="A197" s="2"/>
      <c r="B197" s="89"/>
      <c r="C197" s="89"/>
      <c r="D197" s="18">
        <f t="shared" si="49"/>
        <v>0</v>
      </c>
      <c r="E197" s="18">
        <f>B197*A187</f>
        <v>0</v>
      </c>
      <c r="F197" s="18">
        <f t="shared" si="50"/>
        <v>0</v>
      </c>
      <c r="G197" s="142"/>
      <c r="H197" s="18"/>
      <c r="I197" s="89">
        <f t="shared" si="51"/>
        <v>0</v>
      </c>
      <c r="J197" s="116"/>
      <c r="K197" s="3">
        <f t="shared" si="52"/>
        <v>0</v>
      </c>
      <c r="L197" s="3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75" customHeight="1">
      <c r="A198" s="1"/>
      <c r="B198" s="89"/>
      <c r="C198" s="89"/>
      <c r="D198" s="18">
        <f t="shared" si="49"/>
        <v>0</v>
      </c>
      <c r="E198" s="18">
        <f>B198*A187</f>
        <v>0</v>
      </c>
      <c r="F198" s="18">
        <f t="shared" si="50"/>
        <v>0</v>
      </c>
      <c r="G198" s="142"/>
      <c r="H198" s="18"/>
      <c r="I198" s="89">
        <f t="shared" si="51"/>
        <v>0</v>
      </c>
      <c r="J198" s="116"/>
      <c r="K198" s="3">
        <f t="shared" si="52"/>
        <v>0</v>
      </c>
      <c r="L198" s="3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75" customHeight="1">
      <c r="A199" s="1"/>
      <c r="B199" s="89"/>
      <c r="C199" s="89"/>
      <c r="D199" s="18">
        <f t="shared" si="49"/>
        <v>0</v>
      </c>
      <c r="E199" s="18">
        <f>B199*A187</f>
        <v>0</v>
      </c>
      <c r="F199" s="18">
        <f t="shared" si="50"/>
        <v>0</v>
      </c>
      <c r="G199" s="142"/>
      <c r="H199" s="18"/>
      <c r="I199" s="89">
        <f t="shared" si="51"/>
        <v>0</v>
      </c>
      <c r="J199" s="116"/>
      <c r="K199" s="3">
        <f t="shared" si="52"/>
        <v>0</v>
      </c>
      <c r="L199" s="3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75" customHeight="1">
      <c r="A200" s="31"/>
      <c r="B200" s="89"/>
      <c r="C200" s="89"/>
      <c r="D200" s="95">
        <f t="shared" si="49"/>
        <v>0</v>
      </c>
      <c r="E200" s="95">
        <f>B200*A187</f>
        <v>0</v>
      </c>
      <c r="F200" s="18">
        <f t="shared" si="50"/>
        <v>0</v>
      </c>
      <c r="G200" s="87"/>
      <c r="H200" s="18"/>
      <c r="I200" s="89">
        <f t="shared" si="51"/>
        <v>0</v>
      </c>
      <c r="J200" s="118"/>
      <c r="K200" s="3">
        <f t="shared" si="52"/>
        <v>0</v>
      </c>
      <c r="L200" s="3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75" customHeight="1">
      <c r="A201" s="31"/>
      <c r="B201" s="89"/>
      <c r="C201" s="89"/>
      <c r="D201" s="18">
        <f t="shared" si="49"/>
        <v>0</v>
      </c>
      <c r="E201" s="18">
        <f>B201*A187</f>
        <v>0</v>
      </c>
      <c r="F201" s="18">
        <f t="shared" si="50"/>
        <v>0</v>
      </c>
      <c r="G201" s="143">
        <f>F203/A187</f>
        <v>0</v>
      </c>
      <c r="H201" s="18"/>
      <c r="I201" s="89">
        <f t="shared" si="51"/>
        <v>0</v>
      </c>
      <c r="J201" s="3"/>
      <c r="K201" s="3">
        <f t="shared" si="52"/>
        <v>0</v>
      </c>
      <c r="L201" s="3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75" customHeight="1">
      <c r="A202" s="31"/>
      <c r="B202" s="89"/>
      <c r="C202" s="89"/>
      <c r="D202" s="18">
        <f t="shared" si="49"/>
        <v>0</v>
      </c>
      <c r="E202" s="18">
        <f>B202*A187</f>
        <v>0</v>
      </c>
      <c r="F202" s="18">
        <f t="shared" si="50"/>
        <v>0</v>
      </c>
      <c r="G202" s="142"/>
      <c r="H202" s="18"/>
      <c r="I202" s="89">
        <f t="shared" si="51"/>
        <v>0</v>
      </c>
      <c r="J202" s="3"/>
      <c r="K202" s="3">
        <f t="shared" si="52"/>
        <v>0</v>
      </c>
      <c r="L202" s="3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75" customHeight="1">
      <c r="A203" s="4" t="s">
        <v>495</v>
      </c>
      <c r="B203" s="97">
        <f>SUM(B189:B202)</f>
        <v>0</v>
      </c>
      <c r="C203" s="96"/>
      <c r="D203" s="97">
        <f t="shared" ref="D203:F203" si="53">SUM(D189:D202)</f>
        <v>0</v>
      </c>
      <c r="E203" s="97">
        <f t="shared" si="53"/>
        <v>0</v>
      </c>
      <c r="F203" s="97">
        <f t="shared" si="53"/>
        <v>0</v>
      </c>
      <c r="G203" s="87"/>
      <c r="H203" s="96"/>
      <c r="I203" s="97">
        <f t="shared" ref="I203:L203" si="54">SUM(I189:I202)</f>
        <v>0</v>
      </c>
      <c r="J203" s="98">
        <f t="shared" si="54"/>
        <v>0</v>
      </c>
      <c r="K203" s="98">
        <f t="shared" si="54"/>
        <v>0</v>
      </c>
      <c r="L203" s="98">
        <f t="shared" si="54"/>
        <v>0</v>
      </c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75" customHeight="1">
      <c r="A204" s="8"/>
      <c r="B204" s="100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100"/>
      <c r="L204" s="101" t="s">
        <v>497</v>
      </c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75" customHeight="1">
      <c r="A205" s="8"/>
      <c r="B205" s="100"/>
      <c r="C205" s="100"/>
      <c r="D205" s="100"/>
      <c r="E205" s="100"/>
      <c r="F205" s="100"/>
      <c r="G205" s="100"/>
      <c r="H205" s="100"/>
      <c r="I205" s="104">
        <f>G201*A187</f>
        <v>0</v>
      </c>
      <c r="J205" s="100"/>
      <c r="K205" s="100"/>
      <c r="L205" s="104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75" customHeight="1">
      <c r="A208" s="66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2.75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75" customHeight="1">
      <c r="A210" s="177">
        <v>4.0</v>
      </c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75" customHeight="1">
      <c r="A212" s="2"/>
      <c r="B212" s="89"/>
      <c r="C212" s="89"/>
      <c r="D212" s="18">
        <f t="shared" ref="D212:D225" si="55">C212*B212</f>
        <v>0</v>
      </c>
      <c r="E212" s="18">
        <f>B212*A210</f>
        <v>0</v>
      </c>
      <c r="F212" s="18">
        <f t="shared" ref="F212:F225" si="56">E212*C212</f>
        <v>0</v>
      </c>
      <c r="G212" s="140">
        <v>0.0</v>
      </c>
      <c r="H212" s="18"/>
      <c r="I212" s="89">
        <f t="shared" ref="I212:I225" si="57">H212*E212</f>
        <v>0</v>
      </c>
      <c r="J212" s="116"/>
      <c r="K212" s="3">
        <f t="shared" ref="K212:K225" si="58">J212*I212</f>
        <v>0</v>
      </c>
      <c r="L212" s="3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75" customHeight="1">
      <c r="A213" s="2"/>
      <c r="B213" s="89"/>
      <c r="C213" s="89"/>
      <c r="D213" s="18">
        <f t="shared" si="55"/>
        <v>0</v>
      </c>
      <c r="E213" s="18">
        <f>B213*A210</f>
        <v>0</v>
      </c>
      <c r="F213" s="18">
        <f t="shared" si="56"/>
        <v>0</v>
      </c>
      <c r="G213" s="87"/>
      <c r="H213" s="18"/>
      <c r="I213" s="89">
        <f t="shared" si="57"/>
        <v>0</v>
      </c>
      <c r="J213" s="116"/>
      <c r="K213" s="3">
        <f t="shared" si="58"/>
        <v>0</v>
      </c>
      <c r="L213" s="3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75" customHeight="1">
      <c r="A214" s="2"/>
      <c r="B214" s="18"/>
      <c r="C214" s="18"/>
      <c r="D214" s="18">
        <f t="shared" si="55"/>
        <v>0</v>
      </c>
      <c r="E214" s="18">
        <f>B214*A210</f>
        <v>0</v>
      </c>
      <c r="F214" s="18">
        <f t="shared" si="56"/>
        <v>0</v>
      </c>
      <c r="G214" s="148" t="s">
        <v>527</v>
      </c>
      <c r="H214" s="18"/>
      <c r="I214" s="89">
        <f t="shared" si="57"/>
        <v>0</v>
      </c>
      <c r="J214" s="116"/>
      <c r="K214" s="3">
        <f t="shared" si="58"/>
        <v>0</v>
      </c>
      <c r="L214" s="3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75" customHeight="1">
      <c r="A215" s="2"/>
      <c r="B215" s="18"/>
      <c r="C215" s="18"/>
      <c r="D215" s="18">
        <f t="shared" si="55"/>
        <v>0</v>
      </c>
      <c r="E215" s="18">
        <f>B215*A210</f>
        <v>0</v>
      </c>
      <c r="F215" s="18">
        <f t="shared" si="56"/>
        <v>0</v>
      </c>
      <c r="G215" s="142"/>
      <c r="H215" s="18"/>
      <c r="I215" s="89">
        <f t="shared" si="57"/>
        <v>0</v>
      </c>
      <c r="J215" s="116"/>
      <c r="K215" s="3">
        <f t="shared" si="58"/>
        <v>0</v>
      </c>
      <c r="L215" s="3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75" customHeight="1">
      <c r="A216" s="2"/>
      <c r="B216" s="18"/>
      <c r="C216" s="18"/>
      <c r="D216" s="18">
        <f t="shared" si="55"/>
        <v>0</v>
      </c>
      <c r="E216" s="18">
        <f>B216*A210</f>
        <v>0</v>
      </c>
      <c r="F216" s="18">
        <f t="shared" si="56"/>
        <v>0</v>
      </c>
      <c r="G216" s="142"/>
      <c r="H216" s="18"/>
      <c r="I216" s="89">
        <f t="shared" si="57"/>
        <v>0</v>
      </c>
      <c r="J216" s="116"/>
      <c r="K216" s="3">
        <f t="shared" si="58"/>
        <v>0</v>
      </c>
      <c r="L216" s="3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75" customHeight="1">
      <c r="A217" s="2"/>
      <c r="B217" s="18"/>
      <c r="C217" s="18"/>
      <c r="D217" s="18">
        <f t="shared" si="55"/>
        <v>0</v>
      </c>
      <c r="E217" s="18">
        <f>B217*A210</f>
        <v>0</v>
      </c>
      <c r="F217" s="18">
        <f t="shared" si="56"/>
        <v>0</v>
      </c>
      <c r="G217" s="87"/>
      <c r="H217" s="18"/>
      <c r="I217" s="89">
        <f t="shared" si="57"/>
        <v>0</v>
      </c>
      <c r="J217" s="116"/>
      <c r="K217" s="3">
        <f t="shared" si="58"/>
        <v>0</v>
      </c>
      <c r="L217" s="3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75" customHeight="1">
      <c r="A218" s="2"/>
      <c r="B218" s="18"/>
      <c r="C218" s="18"/>
      <c r="D218" s="18">
        <f t="shared" si="55"/>
        <v>0</v>
      </c>
      <c r="E218" s="18">
        <f>B218*A210</f>
        <v>0</v>
      </c>
      <c r="F218" s="18">
        <f t="shared" si="56"/>
        <v>0</v>
      </c>
      <c r="G218" s="59"/>
      <c r="H218" s="18"/>
      <c r="I218" s="89">
        <f t="shared" si="57"/>
        <v>0</v>
      </c>
      <c r="J218" s="116"/>
      <c r="K218" s="3">
        <f t="shared" si="58"/>
        <v>0</v>
      </c>
      <c r="L218" s="3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75" customHeight="1">
      <c r="A219" s="2"/>
      <c r="B219" s="89"/>
      <c r="C219" s="89"/>
      <c r="D219" s="18">
        <f t="shared" si="55"/>
        <v>0</v>
      </c>
      <c r="E219" s="18">
        <f>B219*A210</f>
        <v>0</v>
      </c>
      <c r="F219" s="18">
        <f t="shared" si="56"/>
        <v>0</v>
      </c>
      <c r="G219" s="148" t="s">
        <v>528</v>
      </c>
      <c r="H219" s="18"/>
      <c r="I219" s="89">
        <f t="shared" si="57"/>
        <v>0</v>
      </c>
      <c r="J219" s="116"/>
      <c r="K219" s="3">
        <f t="shared" si="58"/>
        <v>0</v>
      </c>
      <c r="L219" s="3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75" customHeight="1">
      <c r="A220" s="2"/>
      <c r="B220" s="89"/>
      <c r="C220" s="89"/>
      <c r="D220" s="18">
        <f t="shared" si="55"/>
        <v>0</v>
      </c>
      <c r="E220" s="18">
        <f>B220*A210</f>
        <v>0</v>
      </c>
      <c r="F220" s="18">
        <f t="shared" si="56"/>
        <v>0</v>
      </c>
      <c r="G220" s="142"/>
      <c r="H220" s="18"/>
      <c r="I220" s="89">
        <f t="shared" si="57"/>
        <v>0</v>
      </c>
      <c r="J220" s="116"/>
      <c r="K220" s="3">
        <f t="shared" si="58"/>
        <v>0</v>
      </c>
      <c r="L220" s="3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75" customHeight="1">
      <c r="A221" s="1"/>
      <c r="B221" s="89"/>
      <c r="C221" s="89"/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/>
      <c r="I221" s="89">
        <f t="shared" si="57"/>
        <v>0</v>
      </c>
      <c r="J221" s="116"/>
      <c r="K221" s="3">
        <f t="shared" si="58"/>
        <v>0</v>
      </c>
      <c r="L221" s="3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75" customHeight="1">
      <c r="A222" s="1"/>
      <c r="B222" s="89"/>
      <c r="C222" s="89"/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/>
      <c r="I222" s="89">
        <f t="shared" si="57"/>
        <v>0</v>
      </c>
      <c r="J222" s="116"/>
      <c r="K222" s="3">
        <f t="shared" si="58"/>
        <v>0</v>
      </c>
      <c r="L222" s="3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75" customHeight="1">
      <c r="A223" s="31"/>
      <c r="B223" s="89"/>
      <c r="C223" s="89"/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/>
      <c r="I223" s="89">
        <f t="shared" si="57"/>
        <v>0</v>
      </c>
      <c r="J223" s="118"/>
      <c r="K223" s="3">
        <f t="shared" si="58"/>
        <v>0</v>
      </c>
      <c r="L223" s="3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75" customHeight="1">
      <c r="A224" s="31"/>
      <c r="B224" s="89"/>
      <c r="C224" s="89"/>
      <c r="D224" s="18">
        <f t="shared" si="55"/>
        <v>0</v>
      </c>
      <c r="E224" s="18">
        <f>B224*A210</f>
        <v>0</v>
      </c>
      <c r="F224" s="18">
        <f t="shared" si="56"/>
        <v>0</v>
      </c>
      <c r="G224" s="143">
        <f>F226/A210</f>
        <v>0</v>
      </c>
      <c r="H224" s="18"/>
      <c r="I224" s="89">
        <f t="shared" si="57"/>
        <v>0</v>
      </c>
      <c r="J224" s="3"/>
      <c r="K224" s="3">
        <f t="shared" si="58"/>
        <v>0</v>
      </c>
      <c r="L224" s="3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75" customHeight="1">
      <c r="A225" s="31"/>
      <c r="B225" s="89"/>
      <c r="C225" s="89"/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/>
      <c r="I225" s="89">
        <f t="shared" si="57"/>
        <v>0</v>
      </c>
      <c r="J225" s="3"/>
      <c r="K225" s="3">
        <f t="shared" si="58"/>
        <v>0</v>
      </c>
      <c r="L225" s="3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75" customHeight="1">
      <c r="A226" s="4" t="s">
        <v>495</v>
      </c>
      <c r="B226" s="97">
        <f>SUM(B212:B225)</f>
        <v>0</v>
      </c>
      <c r="C226" s="96"/>
      <c r="D226" s="97">
        <f t="shared" ref="D226:F226" si="59">SUM(D212:D225)</f>
        <v>0</v>
      </c>
      <c r="E226" s="97">
        <f t="shared" si="59"/>
        <v>0</v>
      </c>
      <c r="F226" s="97">
        <f t="shared" si="59"/>
        <v>0</v>
      </c>
      <c r="G226" s="87"/>
      <c r="H226" s="96"/>
      <c r="I226" s="97">
        <f t="shared" ref="I226:L226" si="60">SUM(I212:I225)</f>
        <v>0</v>
      </c>
      <c r="J226" s="98">
        <f t="shared" si="60"/>
        <v>0</v>
      </c>
      <c r="K226" s="98">
        <f t="shared" si="60"/>
        <v>0</v>
      </c>
      <c r="L226" s="98">
        <f t="shared" si="60"/>
        <v>0</v>
      </c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75" customHeight="1">
      <c r="A227" s="8"/>
      <c r="B227" s="100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75" customHeight="1">
      <c r="A228" s="8"/>
      <c r="B228" s="100"/>
      <c r="C228" s="100"/>
      <c r="D228" s="100"/>
      <c r="E228" s="100"/>
      <c r="F228" s="100"/>
      <c r="G228" s="100"/>
      <c r="H228" s="100"/>
      <c r="I228" s="104">
        <f>G224*A210</f>
        <v>0</v>
      </c>
      <c r="J228" s="100"/>
      <c r="K228" s="100"/>
      <c r="L228" s="104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75" customHeight="1">
      <c r="A231" s="66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2.75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75" customHeight="1">
      <c r="A233" s="177">
        <v>4.0</v>
      </c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75" customHeight="1">
      <c r="A235" s="2"/>
      <c r="B235" s="89"/>
      <c r="C235" s="89"/>
      <c r="D235" s="18">
        <f t="shared" ref="D235:D248" si="61">C235*B235</f>
        <v>0</v>
      </c>
      <c r="E235" s="18">
        <f>B235*A233</f>
        <v>0</v>
      </c>
      <c r="F235" s="18">
        <f t="shared" ref="F235:F248" si="62">E235*C235</f>
        <v>0</v>
      </c>
      <c r="G235" s="140">
        <v>0.0</v>
      </c>
      <c r="H235" s="18"/>
      <c r="I235" s="89">
        <f t="shared" ref="I235:I248" si="63">H235*E235</f>
        <v>0</v>
      </c>
      <c r="J235" s="116"/>
      <c r="K235" s="3">
        <f t="shared" ref="K235:K248" si="64">J235*I235</f>
        <v>0</v>
      </c>
      <c r="L235" s="3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75" customHeight="1">
      <c r="A236" s="2"/>
      <c r="B236" s="89"/>
      <c r="C236" s="89"/>
      <c r="D236" s="18">
        <f t="shared" si="61"/>
        <v>0</v>
      </c>
      <c r="E236" s="18">
        <f>B236*A233</f>
        <v>0</v>
      </c>
      <c r="F236" s="18">
        <f t="shared" si="62"/>
        <v>0</v>
      </c>
      <c r="G236" s="87"/>
      <c r="H236" s="18"/>
      <c r="I236" s="89">
        <f t="shared" si="63"/>
        <v>0</v>
      </c>
      <c r="J236" s="116"/>
      <c r="K236" s="3">
        <f t="shared" si="64"/>
        <v>0</v>
      </c>
      <c r="L236" s="3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75" customHeight="1">
      <c r="A237" s="2"/>
      <c r="B237" s="18"/>
      <c r="C237" s="18"/>
      <c r="D237" s="18">
        <f t="shared" si="61"/>
        <v>0</v>
      </c>
      <c r="E237" s="18">
        <f>B237*A233</f>
        <v>0</v>
      </c>
      <c r="F237" s="18">
        <f t="shared" si="62"/>
        <v>0</v>
      </c>
      <c r="G237" s="148" t="s">
        <v>527</v>
      </c>
      <c r="H237" s="18"/>
      <c r="I237" s="89">
        <f t="shared" si="63"/>
        <v>0</v>
      </c>
      <c r="J237" s="116"/>
      <c r="K237" s="3">
        <f t="shared" si="64"/>
        <v>0</v>
      </c>
      <c r="L237" s="3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75" customHeight="1">
      <c r="A238" s="2"/>
      <c r="B238" s="18"/>
      <c r="C238" s="18"/>
      <c r="D238" s="18">
        <f t="shared" si="61"/>
        <v>0</v>
      </c>
      <c r="E238" s="18">
        <f>B238*A233</f>
        <v>0</v>
      </c>
      <c r="F238" s="18">
        <f t="shared" si="62"/>
        <v>0</v>
      </c>
      <c r="G238" s="142"/>
      <c r="H238" s="18"/>
      <c r="I238" s="89">
        <f t="shared" si="63"/>
        <v>0</v>
      </c>
      <c r="J238" s="116"/>
      <c r="K238" s="3">
        <f t="shared" si="64"/>
        <v>0</v>
      </c>
      <c r="L238" s="3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75" customHeight="1">
      <c r="A239" s="2"/>
      <c r="B239" s="18"/>
      <c r="C239" s="18"/>
      <c r="D239" s="18">
        <f t="shared" si="61"/>
        <v>0</v>
      </c>
      <c r="E239" s="18">
        <f>B239*A233</f>
        <v>0</v>
      </c>
      <c r="F239" s="18">
        <f t="shared" si="62"/>
        <v>0</v>
      </c>
      <c r="G239" s="142"/>
      <c r="H239" s="18"/>
      <c r="I239" s="89">
        <f t="shared" si="63"/>
        <v>0</v>
      </c>
      <c r="J239" s="116"/>
      <c r="K239" s="3">
        <f t="shared" si="64"/>
        <v>0</v>
      </c>
      <c r="L239" s="3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75" customHeight="1">
      <c r="A240" s="2"/>
      <c r="B240" s="18"/>
      <c r="C240" s="18"/>
      <c r="D240" s="18">
        <f t="shared" si="61"/>
        <v>0</v>
      </c>
      <c r="E240" s="18">
        <f>B240*A233</f>
        <v>0</v>
      </c>
      <c r="F240" s="18">
        <f t="shared" si="62"/>
        <v>0</v>
      </c>
      <c r="G240" s="87"/>
      <c r="H240" s="18"/>
      <c r="I240" s="89">
        <f t="shared" si="63"/>
        <v>0</v>
      </c>
      <c r="J240" s="116"/>
      <c r="K240" s="3">
        <f t="shared" si="64"/>
        <v>0</v>
      </c>
      <c r="L240" s="3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75" customHeight="1">
      <c r="A241" s="2"/>
      <c r="B241" s="18"/>
      <c r="C241" s="18"/>
      <c r="D241" s="18">
        <f t="shared" si="61"/>
        <v>0</v>
      </c>
      <c r="E241" s="18">
        <f>B241*A233</f>
        <v>0</v>
      </c>
      <c r="F241" s="18">
        <f t="shared" si="62"/>
        <v>0</v>
      </c>
      <c r="G241" s="59"/>
      <c r="H241" s="18"/>
      <c r="I241" s="89">
        <f t="shared" si="63"/>
        <v>0</v>
      </c>
      <c r="J241" s="116"/>
      <c r="K241" s="3">
        <f t="shared" si="64"/>
        <v>0</v>
      </c>
      <c r="L241" s="3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75" customHeight="1">
      <c r="A242" s="2"/>
      <c r="B242" s="89"/>
      <c r="C242" s="89"/>
      <c r="D242" s="18">
        <f t="shared" si="61"/>
        <v>0</v>
      </c>
      <c r="E242" s="18">
        <f>B242*A233</f>
        <v>0</v>
      </c>
      <c r="F242" s="18">
        <f t="shared" si="62"/>
        <v>0</v>
      </c>
      <c r="G242" s="148" t="s">
        <v>528</v>
      </c>
      <c r="H242" s="18"/>
      <c r="I242" s="89">
        <f t="shared" si="63"/>
        <v>0</v>
      </c>
      <c r="J242" s="116"/>
      <c r="K242" s="3">
        <f t="shared" si="64"/>
        <v>0</v>
      </c>
      <c r="L242" s="3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75" customHeight="1">
      <c r="A243" s="2"/>
      <c r="B243" s="89"/>
      <c r="C243" s="89"/>
      <c r="D243" s="18">
        <f t="shared" si="61"/>
        <v>0</v>
      </c>
      <c r="E243" s="18">
        <f>B243*A233</f>
        <v>0</v>
      </c>
      <c r="F243" s="18">
        <f t="shared" si="62"/>
        <v>0</v>
      </c>
      <c r="G243" s="142"/>
      <c r="H243" s="18"/>
      <c r="I243" s="89">
        <f t="shared" si="63"/>
        <v>0</v>
      </c>
      <c r="J243" s="116"/>
      <c r="K243" s="3">
        <f t="shared" si="64"/>
        <v>0</v>
      </c>
      <c r="L243" s="3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75" customHeight="1">
      <c r="A244" s="1"/>
      <c r="B244" s="89"/>
      <c r="C244" s="89"/>
      <c r="D244" s="18">
        <f t="shared" si="61"/>
        <v>0</v>
      </c>
      <c r="E244" s="18">
        <f>B244*A233</f>
        <v>0</v>
      </c>
      <c r="F244" s="18">
        <f t="shared" si="62"/>
        <v>0</v>
      </c>
      <c r="G244" s="142"/>
      <c r="H244" s="18"/>
      <c r="I244" s="89">
        <f t="shared" si="63"/>
        <v>0</v>
      </c>
      <c r="J244" s="116"/>
      <c r="K244" s="3">
        <f t="shared" si="64"/>
        <v>0</v>
      </c>
      <c r="L244" s="3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75" customHeight="1">
      <c r="A245" s="1"/>
      <c r="B245" s="89"/>
      <c r="C245" s="89"/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/>
      <c r="I245" s="89">
        <f t="shared" si="63"/>
        <v>0</v>
      </c>
      <c r="J245" s="116"/>
      <c r="K245" s="3">
        <f t="shared" si="64"/>
        <v>0</v>
      </c>
      <c r="L245" s="3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75" customHeight="1">
      <c r="A246" s="31"/>
      <c r="B246" s="89"/>
      <c r="C246" s="89"/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/>
      <c r="I246" s="89">
        <f t="shared" si="63"/>
        <v>0</v>
      </c>
      <c r="J246" s="118"/>
      <c r="K246" s="3">
        <f t="shared" si="64"/>
        <v>0</v>
      </c>
      <c r="L246" s="3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75" customHeight="1">
      <c r="A247" s="31"/>
      <c r="B247" s="89"/>
      <c r="C247" s="89"/>
      <c r="D247" s="18">
        <f t="shared" si="61"/>
        <v>0</v>
      </c>
      <c r="E247" s="18">
        <f>B247*A233</f>
        <v>0</v>
      </c>
      <c r="F247" s="18">
        <f t="shared" si="62"/>
        <v>0</v>
      </c>
      <c r="G247" s="143">
        <f>F249/A233</f>
        <v>0</v>
      </c>
      <c r="H247" s="18"/>
      <c r="I247" s="89">
        <f t="shared" si="63"/>
        <v>0</v>
      </c>
      <c r="J247" s="3"/>
      <c r="K247" s="3">
        <f t="shared" si="64"/>
        <v>0</v>
      </c>
      <c r="L247" s="3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75" customHeight="1">
      <c r="A248" s="31"/>
      <c r="B248" s="89"/>
      <c r="C248" s="89"/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/>
      <c r="I248" s="89">
        <f t="shared" si="63"/>
        <v>0</v>
      </c>
      <c r="J248" s="3"/>
      <c r="K248" s="3">
        <f t="shared" si="64"/>
        <v>0</v>
      </c>
      <c r="L248" s="3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75" customHeight="1">
      <c r="A249" s="4" t="s">
        <v>495</v>
      </c>
      <c r="B249" s="97">
        <f>SUM(B235:B248)</f>
        <v>0</v>
      </c>
      <c r="C249" s="96"/>
      <c r="D249" s="97">
        <f t="shared" ref="D249:F249" si="65">SUM(D235:D248)</f>
        <v>0</v>
      </c>
      <c r="E249" s="97">
        <f t="shared" si="65"/>
        <v>0</v>
      </c>
      <c r="F249" s="97">
        <f t="shared" si="65"/>
        <v>0</v>
      </c>
      <c r="G249" s="87"/>
      <c r="H249" s="96"/>
      <c r="I249" s="97">
        <f t="shared" ref="I249:L249" si="66">SUM(I235:I248)</f>
        <v>0</v>
      </c>
      <c r="J249" s="98">
        <f t="shared" si="66"/>
        <v>0</v>
      </c>
      <c r="K249" s="98">
        <f t="shared" si="66"/>
        <v>0</v>
      </c>
      <c r="L249" s="98">
        <f t="shared" si="66"/>
        <v>0</v>
      </c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75" customHeight="1">
      <c r="A250" s="8"/>
      <c r="B250" s="100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75" customHeight="1">
      <c r="A251" s="8"/>
      <c r="B251" s="100"/>
      <c r="C251" s="100"/>
      <c r="D251" s="100"/>
      <c r="E251" s="100"/>
      <c r="F251" s="100"/>
      <c r="G251" s="100"/>
      <c r="H251" s="100"/>
      <c r="I251" s="104">
        <f>G247*A233</f>
        <v>0</v>
      </c>
      <c r="J251" s="100"/>
      <c r="K251" s="100"/>
      <c r="L251" s="104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75" customHeight="1">
      <c r="A254" s="66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2.75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75" customHeight="1">
      <c r="A256" s="177">
        <v>4.0</v>
      </c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75" customHeight="1">
      <c r="A258" s="2"/>
      <c r="B258" s="89"/>
      <c r="C258" s="89"/>
      <c r="D258" s="18">
        <f t="shared" ref="D258:D271" si="67">C258*B258</f>
        <v>0</v>
      </c>
      <c r="E258" s="18">
        <f>B258*A256</f>
        <v>0</v>
      </c>
      <c r="F258" s="18">
        <f t="shared" ref="F258:F271" si="68">E258*C258</f>
        <v>0</v>
      </c>
      <c r="G258" s="140">
        <v>0.0</v>
      </c>
      <c r="H258" s="18"/>
      <c r="I258" s="89">
        <f t="shared" ref="I258:I271" si="69">H258*E258</f>
        <v>0</v>
      </c>
      <c r="J258" s="116"/>
      <c r="K258" s="3">
        <f t="shared" ref="K258:K271" si="70">J258*I258</f>
        <v>0</v>
      </c>
      <c r="L258" s="3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75" customHeight="1">
      <c r="A259" s="2"/>
      <c r="B259" s="89"/>
      <c r="C259" s="89"/>
      <c r="D259" s="18">
        <f t="shared" si="67"/>
        <v>0</v>
      </c>
      <c r="E259" s="18">
        <f>B259*A256</f>
        <v>0</v>
      </c>
      <c r="F259" s="18">
        <f t="shared" si="68"/>
        <v>0</v>
      </c>
      <c r="G259" s="87"/>
      <c r="H259" s="18"/>
      <c r="I259" s="89">
        <f t="shared" si="69"/>
        <v>0</v>
      </c>
      <c r="J259" s="116"/>
      <c r="K259" s="3">
        <f t="shared" si="70"/>
        <v>0</v>
      </c>
      <c r="L259" s="3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75" customHeight="1">
      <c r="A260" s="2"/>
      <c r="B260" s="18"/>
      <c r="C260" s="18"/>
      <c r="D260" s="18">
        <f t="shared" si="67"/>
        <v>0</v>
      </c>
      <c r="E260" s="18">
        <f>B260*A256</f>
        <v>0</v>
      </c>
      <c r="F260" s="18">
        <f t="shared" si="68"/>
        <v>0</v>
      </c>
      <c r="G260" s="148" t="s">
        <v>527</v>
      </c>
      <c r="H260" s="18"/>
      <c r="I260" s="89">
        <f t="shared" si="69"/>
        <v>0</v>
      </c>
      <c r="J260" s="116"/>
      <c r="K260" s="3">
        <f t="shared" si="70"/>
        <v>0</v>
      </c>
      <c r="L260" s="3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75" customHeight="1">
      <c r="A261" s="2"/>
      <c r="B261" s="18"/>
      <c r="C261" s="18"/>
      <c r="D261" s="18">
        <f t="shared" si="67"/>
        <v>0</v>
      </c>
      <c r="E261" s="18">
        <f>B261*A256</f>
        <v>0</v>
      </c>
      <c r="F261" s="18">
        <f t="shared" si="68"/>
        <v>0</v>
      </c>
      <c r="G261" s="142"/>
      <c r="H261" s="18"/>
      <c r="I261" s="89">
        <f t="shared" si="69"/>
        <v>0</v>
      </c>
      <c r="J261" s="116"/>
      <c r="K261" s="3">
        <f t="shared" si="70"/>
        <v>0</v>
      </c>
      <c r="L261" s="3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75" customHeight="1">
      <c r="A262" s="2"/>
      <c r="B262" s="18"/>
      <c r="C262" s="18"/>
      <c r="D262" s="18">
        <f t="shared" si="67"/>
        <v>0</v>
      </c>
      <c r="E262" s="18">
        <f>B262*A256</f>
        <v>0</v>
      </c>
      <c r="F262" s="18">
        <f t="shared" si="68"/>
        <v>0</v>
      </c>
      <c r="G262" s="142"/>
      <c r="H262" s="18"/>
      <c r="I262" s="89">
        <f t="shared" si="69"/>
        <v>0</v>
      </c>
      <c r="J262" s="116"/>
      <c r="K262" s="3">
        <f t="shared" si="70"/>
        <v>0</v>
      </c>
      <c r="L262" s="3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75" customHeight="1">
      <c r="A263" s="2"/>
      <c r="B263" s="18"/>
      <c r="C263" s="18"/>
      <c r="D263" s="18">
        <f t="shared" si="67"/>
        <v>0</v>
      </c>
      <c r="E263" s="18">
        <f>B263*A256</f>
        <v>0</v>
      </c>
      <c r="F263" s="18">
        <f t="shared" si="68"/>
        <v>0</v>
      </c>
      <c r="G263" s="87"/>
      <c r="H263" s="18"/>
      <c r="I263" s="89">
        <f t="shared" si="69"/>
        <v>0</v>
      </c>
      <c r="J263" s="116"/>
      <c r="K263" s="3">
        <f t="shared" si="70"/>
        <v>0</v>
      </c>
      <c r="L263" s="3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75" customHeight="1">
      <c r="A264" s="2"/>
      <c r="B264" s="18"/>
      <c r="C264" s="18"/>
      <c r="D264" s="18">
        <f t="shared" si="67"/>
        <v>0</v>
      </c>
      <c r="E264" s="18">
        <f>B264*A256</f>
        <v>0</v>
      </c>
      <c r="F264" s="18">
        <f t="shared" si="68"/>
        <v>0</v>
      </c>
      <c r="G264" s="59"/>
      <c r="H264" s="18"/>
      <c r="I264" s="89">
        <f t="shared" si="69"/>
        <v>0</v>
      </c>
      <c r="J264" s="116"/>
      <c r="K264" s="3">
        <f t="shared" si="70"/>
        <v>0</v>
      </c>
      <c r="L264" s="3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75" customHeight="1">
      <c r="A265" s="2"/>
      <c r="B265" s="89"/>
      <c r="C265" s="89"/>
      <c r="D265" s="18">
        <f t="shared" si="67"/>
        <v>0</v>
      </c>
      <c r="E265" s="18">
        <f>B265*A256</f>
        <v>0</v>
      </c>
      <c r="F265" s="18">
        <f t="shared" si="68"/>
        <v>0</v>
      </c>
      <c r="G265" s="148" t="s">
        <v>528</v>
      </c>
      <c r="H265" s="18"/>
      <c r="I265" s="89">
        <f t="shared" si="69"/>
        <v>0</v>
      </c>
      <c r="J265" s="116"/>
      <c r="K265" s="3">
        <f t="shared" si="70"/>
        <v>0</v>
      </c>
      <c r="L265" s="3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75" customHeight="1">
      <c r="A266" s="2"/>
      <c r="B266" s="89"/>
      <c r="C266" s="89"/>
      <c r="D266" s="18">
        <f t="shared" si="67"/>
        <v>0</v>
      </c>
      <c r="E266" s="18">
        <f>B266*A256</f>
        <v>0</v>
      </c>
      <c r="F266" s="18">
        <f t="shared" si="68"/>
        <v>0</v>
      </c>
      <c r="G266" s="142"/>
      <c r="H266" s="18"/>
      <c r="I266" s="89">
        <f t="shared" si="69"/>
        <v>0</v>
      </c>
      <c r="J266" s="116"/>
      <c r="K266" s="3">
        <f t="shared" si="70"/>
        <v>0</v>
      </c>
      <c r="L266" s="3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75" customHeight="1">
      <c r="A267" s="1"/>
      <c r="B267" s="89"/>
      <c r="C267" s="89"/>
      <c r="D267" s="18">
        <f t="shared" si="67"/>
        <v>0</v>
      </c>
      <c r="E267" s="18">
        <f>B267*A256</f>
        <v>0</v>
      </c>
      <c r="F267" s="18">
        <f t="shared" si="68"/>
        <v>0</v>
      </c>
      <c r="G267" s="142"/>
      <c r="H267" s="18"/>
      <c r="I267" s="89">
        <f t="shared" si="69"/>
        <v>0</v>
      </c>
      <c r="J267" s="116"/>
      <c r="K267" s="3">
        <f t="shared" si="70"/>
        <v>0</v>
      </c>
      <c r="L267" s="3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75" customHeight="1">
      <c r="A268" s="1"/>
      <c r="B268" s="89"/>
      <c r="C268" s="89"/>
      <c r="D268" s="18">
        <f t="shared" si="67"/>
        <v>0</v>
      </c>
      <c r="E268" s="18">
        <f>B268*A256</f>
        <v>0</v>
      </c>
      <c r="F268" s="18">
        <f t="shared" si="68"/>
        <v>0</v>
      </c>
      <c r="G268" s="142"/>
      <c r="H268" s="18"/>
      <c r="I268" s="89">
        <f t="shared" si="69"/>
        <v>0</v>
      </c>
      <c r="J268" s="116"/>
      <c r="K268" s="3">
        <f t="shared" si="70"/>
        <v>0</v>
      </c>
      <c r="L268" s="3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75" customHeight="1">
      <c r="A269" s="31"/>
      <c r="B269" s="89"/>
      <c r="C269" s="89"/>
      <c r="D269" s="95">
        <f t="shared" si="67"/>
        <v>0</v>
      </c>
      <c r="E269" s="95">
        <f>B269*A256</f>
        <v>0</v>
      </c>
      <c r="F269" s="18">
        <f t="shared" si="68"/>
        <v>0</v>
      </c>
      <c r="G269" s="87"/>
      <c r="H269" s="18"/>
      <c r="I269" s="89">
        <f t="shared" si="69"/>
        <v>0</v>
      </c>
      <c r="J269" s="118"/>
      <c r="K269" s="3">
        <f t="shared" si="70"/>
        <v>0</v>
      </c>
      <c r="L269" s="3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75" customHeight="1">
      <c r="A270" s="31"/>
      <c r="B270" s="89"/>
      <c r="C270" s="89"/>
      <c r="D270" s="18">
        <f t="shared" si="67"/>
        <v>0</v>
      </c>
      <c r="E270" s="18">
        <f>B270*A256</f>
        <v>0</v>
      </c>
      <c r="F270" s="18">
        <f t="shared" si="68"/>
        <v>0</v>
      </c>
      <c r="G270" s="143">
        <f>F272/A256</f>
        <v>0</v>
      </c>
      <c r="H270" s="18"/>
      <c r="I270" s="89">
        <f t="shared" si="69"/>
        <v>0</v>
      </c>
      <c r="J270" s="3"/>
      <c r="K270" s="3">
        <f t="shared" si="70"/>
        <v>0</v>
      </c>
      <c r="L270" s="3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75" customHeight="1">
      <c r="A271" s="31"/>
      <c r="B271" s="89"/>
      <c r="C271" s="89"/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/>
      <c r="I271" s="89">
        <f t="shared" si="69"/>
        <v>0</v>
      </c>
      <c r="J271" s="3"/>
      <c r="K271" s="3">
        <f t="shared" si="70"/>
        <v>0</v>
      </c>
      <c r="L271" s="3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75" customHeight="1">
      <c r="A272" s="4" t="s">
        <v>495</v>
      </c>
      <c r="B272" s="97">
        <f>SUM(B258:B271)</f>
        <v>0</v>
      </c>
      <c r="C272" s="96"/>
      <c r="D272" s="97">
        <f t="shared" ref="D272:F272" si="71">SUM(D258:D271)</f>
        <v>0</v>
      </c>
      <c r="E272" s="97">
        <f t="shared" si="71"/>
        <v>0</v>
      </c>
      <c r="F272" s="97">
        <f t="shared" si="71"/>
        <v>0</v>
      </c>
      <c r="G272" s="87"/>
      <c r="H272" s="96"/>
      <c r="I272" s="97">
        <f t="shared" ref="I272:L272" si="72">SUM(I258:I271)</f>
        <v>0</v>
      </c>
      <c r="J272" s="98">
        <f t="shared" si="72"/>
        <v>0</v>
      </c>
      <c r="K272" s="98">
        <f t="shared" si="72"/>
        <v>0</v>
      </c>
      <c r="L272" s="98">
        <f t="shared" si="72"/>
        <v>0</v>
      </c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75" customHeight="1">
      <c r="A273" s="8"/>
      <c r="B273" s="100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75" customHeight="1">
      <c r="A274" s="8"/>
      <c r="B274" s="100"/>
      <c r="C274" s="100"/>
      <c r="D274" s="100"/>
      <c r="E274" s="100"/>
      <c r="F274" s="100"/>
      <c r="G274" s="100"/>
      <c r="H274" s="100"/>
      <c r="I274" s="104">
        <f>G270*A256</f>
        <v>0</v>
      </c>
      <c r="J274" s="100"/>
      <c r="K274" s="100"/>
      <c r="L274" s="104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75" customHeight="1">
      <c r="A277" s="66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2.75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75" customHeight="1">
      <c r="A279" s="177">
        <v>4.0</v>
      </c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75" customHeight="1">
      <c r="A281" s="2"/>
      <c r="B281" s="89"/>
      <c r="C281" s="89"/>
      <c r="D281" s="18">
        <f t="shared" ref="D281:D294" si="73">C281*B281</f>
        <v>0</v>
      </c>
      <c r="E281" s="18">
        <f>B281*A279</f>
        <v>0</v>
      </c>
      <c r="F281" s="18">
        <f t="shared" ref="F281:F294" si="74">E281*C281</f>
        <v>0</v>
      </c>
      <c r="G281" s="140">
        <v>0.0</v>
      </c>
      <c r="H281" s="18"/>
      <c r="I281" s="89">
        <f t="shared" ref="I281:I294" si="75">H281*E281</f>
        <v>0</v>
      </c>
      <c r="J281" s="116"/>
      <c r="K281" s="3">
        <f t="shared" ref="K281:K294" si="76">J281*I281</f>
        <v>0</v>
      </c>
      <c r="L281" s="3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75" customHeight="1">
      <c r="A282" s="2"/>
      <c r="B282" s="89"/>
      <c r="C282" s="89"/>
      <c r="D282" s="18">
        <f t="shared" si="73"/>
        <v>0</v>
      </c>
      <c r="E282" s="18">
        <f>B282*A279</f>
        <v>0</v>
      </c>
      <c r="F282" s="18">
        <f t="shared" si="74"/>
        <v>0</v>
      </c>
      <c r="G282" s="87"/>
      <c r="H282" s="18"/>
      <c r="I282" s="89">
        <f t="shared" si="75"/>
        <v>0</v>
      </c>
      <c r="J282" s="116"/>
      <c r="K282" s="3">
        <f t="shared" si="76"/>
        <v>0</v>
      </c>
      <c r="L282" s="3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75" customHeight="1">
      <c r="A283" s="2"/>
      <c r="B283" s="18"/>
      <c r="C283" s="18"/>
      <c r="D283" s="18">
        <f t="shared" si="73"/>
        <v>0</v>
      </c>
      <c r="E283" s="18">
        <f>B283*A279</f>
        <v>0</v>
      </c>
      <c r="F283" s="18">
        <f t="shared" si="74"/>
        <v>0</v>
      </c>
      <c r="G283" s="148" t="s">
        <v>527</v>
      </c>
      <c r="H283" s="18"/>
      <c r="I283" s="89">
        <f t="shared" si="75"/>
        <v>0</v>
      </c>
      <c r="J283" s="116"/>
      <c r="K283" s="3">
        <f t="shared" si="76"/>
        <v>0</v>
      </c>
      <c r="L283" s="3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75" customHeight="1">
      <c r="A284" s="2"/>
      <c r="B284" s="18"/>
      <c r="C284" s="18"/>
      <c r="D284" s="18">
        <f t="shared" si="73"/>
        <v>0</v>
      </c>
      <c r="E284" s="18">
        <f>B284*A279</f>
        <v>0</v>
      </c>
      <c r="F284" s="18">
        <f t="shared" si="74"/>
        <v>0</v>
      </c>
      <c r="G284" s="142"/>
      <c r="H284" s="18"/>
      <c r="I284" s="89">
        <f t="shared" si="75"/>
        <v>0</v>
      </c>
      <c r="J284" s="116"/>
      <c r="K284" s="3">
        <f t="shared" si="76"/>
        <v>0</v>
      </c>
      <c r="L284" s="3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75" customHeight="1">
      <c r="A285" s="2"/>
      <c r="B285" s="18"/>
      <c r="C285" s="18"/>
      <c r="D285" s="18">
        <f t="shared" si="73"/>
        <v>0</v>
      </c>
      <c r="E285" s="18">
        <f>B285*A279</f>
        <v>0</v>
      </c>
      <c r="F285" s="18">
        <f t="shared" si="74"/>
        <v>0</v>
      </c>
      <c r="G285" s="142"/>
      <c r="H285" s="18"/>
      <c r="I285" s="89">
        <f t="shared" si="75"/>
        <v>0</v>
      </c>
      <c r="J285" s="116"/>
      <c r="K285" s="3">
        <f t="shared" si="76"/>
        <v>0</v>
      </c>
      <c r="L285" s="3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75" customHeight="1">
      <c r="A286" s="2"/>
      <c r="B286" s="18"/>
      <c r="C286" s="18"/>
      <c r="D286" s="18">
        <f t="shared" si="73"/>
        <v>0</v>
      </c>
      <c r="E286" s="18">
        <f>B286*A279</f>
        <v>0</v>
      </c>
      <c r="F286" s="18">
        <f t="shared" si="74"/>
        <v>0</v>
      </c>
      <c r="G286" s="87"/>
      <c r="H286" s="18"/>
      <c r="I286" s="89">
        <f t="shared" si="75"/>
        <v>0</v>
      </c>
      <c r="J286" s="116"/>
      <c r="K286" s="3">
        <f t="shared" si="76"/>
        <v>0</v>
      </c>
      <c r="L286" s="3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75" customHeight="1">
      <c r="A287" s="2"/>
      <c r="B287" s="18"/>
      <c r="C287" s="18"/>
      <c r="D287" s="18">
        <f t="shared" si="73"/>
        <v>0</v>
      </c>
      <c r="E287" s="18">
        <f>B287*A279</f>
        <v>0</v>
      </c>
      <c r="F287" s="18">
        <f t="shared" si="74"/>
        <v>0</v>
      </c>
      <c r="G287" s="59"/>
      <c r="H287" s="18"/>
      <c r="I287" s="89">
        <f t="shared" si="75"/>
        <v>0</v>
      </c>
      <c r="J287" s="116"/>
      <c r="K287" s="3">
        <f t="shared" si="76"/>
        <v>0</v>
      </c>
      <c r="L287" s="3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75" customHeight="1">
      <c r="A288" s="2"/>
      <c r="B288" s="89"/>
      <c r="C288" s="89"/>
      <c r="D288" s="18">
        <f t="shared" si="73"/>
        <v>0</v>
      </c>
      <c r="E288" s="18">
        <f>B288*A279</f>
        <v>0</v>
      </c>
      <c r="F288" s="18">
        <f t="shared" si="74"/>
        <v>0</v>
      </c>
      <c r="G288" s="148" t="s">
        <v>528</v>
      </c>
      <c r="H288" s="18"/>
      <c r="I288" s="89">
        <f t="shared" si="75"/>
        <v>0</v>
      </c>
      <c r="J288" s="116"/>
      <c r="K288" s="3">
        <f t="shared" si="76"/>
        <v>0</v>
      </c>
      <c r="L288" s="3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75" customHeight="1">
      <c r="A289" s="2"/>
      <c r="B289" s="89"/>
      <c r="C289" s="89"/>
      <c r="D289" s="18">
        <f t="shared" si="73"/>
        <v>0</v>
      </c>
      <c r="E289" s="18">
        <f>B289*A279</f>
        <v>0</v>
      </c>
      <c r="F289" s="18">
        <f t="shared" si="74"/>
        <v>0</v>
      </c>
      <c r="G289" s="142"/>
      <c r="H289" s="18"/>
      <c r="I289" s="89">
        <f t="shared" si="75"/>
        <v>0</v>
      </c>
      <c r="J289" s="116"/>
      <c r="K289" s="3">
        <f t="shared" si="76"/>
        <v>0</v>
      </c>
      <c r="L289" s="3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75" customHeight="1">
      <c r="A290" s="1"/>
      <c r="B290" s="89"/>
      <c r="C290" s="89"/>
      <c r="D290" s="18">
        <f t="shared" si="73"/>
        <v>0</v>
      </c>
      <c r="E290" s="18">
        <f>B290*A279</f>
        <v>0</v>
      </c>
      <c r="F290" s="18">
        <f t="shared" si="74"/>
        <v>0</v>
      </c>
      <c r="G290" s="142"/>
      <c r="H290" s="18"/>
      <c r="I290" s="89">
        <f t="shared" si="75"/>
        <v>0</v>
      </c>
      <c r="J290" s="116"/>
      <c r="K290" s="3">
        <f t="shared" si="76"/>
        <v>0</v>
      </c>
      <c r="L290" s="3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75" customHeight="1">
      <c r="A291" s="1"/>
      <c r="B291" s="89"/>
      <c r="C291" s="89"/>
      <c r="D291" s="18">
        <f t="shared" si="73"/>
        <v>0</v>
      </c>
      <c r="E291" s="18">
        <f>B291*A279</f>
        <v>0</v>
      </c>
      <c r="F291" s="18">
        <f t="shared" si="74"/>
        <v>0</v>
      </c>
      <c r="G291" s="142"/>
      <c r="H291" s="18"/>
      <c r="I291" s="89">
        <f t="shared" si="75"/>
        <v>0</v>
      </c>
      <c r="J291" s="116"/>
      <c r="K291" s="3">
        <f t="shared" si="76"/>
        <v>0</v>
      </c>
      <c r="L291" s="3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75" customHeight="1">
      <c r="A292" s="31"/>
      <c r="B292" s="89"/>
      <c r="C292" s="89"/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/>
      <c r="I292" s="89">
        <f t="shared" si="75"/>
        <v>0</v>
      </c>
      <c r="J292" s="118"/>
      <c r="K292" s="3">
        <f t="shared" si="76"/>
        <v>0</v>
      </c>
      <c r="L292" s="3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75" customHeight="1">
      <c r="A293" s="31"/>
      <c r="B293" s="89"/>
      <c r="C293" s="89"/>
      <c r="D293" s="18">
        <f t="shared" si="73"/>
        <v>0</v>
      </c>
      <c r="E293" s="18">
        <f>B293*A279</f>
        <v>0</v>
      </c>
      <c r="F293" s="18">
        <f t="shared" si="74"/>
        <v>0</v>
      </c>
      <c r="G293" s="143">
        <f>F295/A279</f>
        <v>0</v>
      </c>
      <c r="H293" s="18"/>
      <c r="I293" s="89">
        <f t="shared" si="75"/>
        <v>0</v>
      </c>
      <c r="J293" s="3"/>
      <c r="K293" s="3">
        <f t="shared" si="76"/>
        <v>0</v>
      </c>
      <c r="L293" s="3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75" customHeight="1">
      <c r="A294" s="31"/>
      <c r="B294" s="89"/>
      <c r="C294" s="89"/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/>
      <c r="I294" s="89">
        <f t="shared" si="75"/>
        <v>0</v>
      </c>
      <c r="J294" s="3"/>
      <c r="K294" s="3">
        <f t="shared" si="76"/>
        <v>0</v>
      </c>
      <c r="L294" s="3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75" customHeight="1">
      <c r="A295" s="4" t="s">
        <v>495</v>
      </c>
      <c r="B295" s="97">
        <f>SUM(B281:B294)</f>
        <v>0</v>
      </c>
      <c r="C295" s="96"/>
      <c r="D295" s="97">
        <f t="shared" ref="D295:F295" si="77">SUM(D281:D294)</f>
        <v>0</v>
      </c>
      <c r="E295" s="97">
        <f t="shared" si="77"/>
        <v>0</v>
      </c>
      <c r="F295" s="97">
        <f t="shared" si="77"/>
        <v>0</v>
      </c>
      <c r="G295" s="87"/>
      <c r="H295" s="96"/>
      <c r="I295" s="97">
        <f t="shared" ref="I295:L295" si="78">SUM(I281:I294)</f>
        <v>0</v>
      </c>
      <c r="J295" s="98">
        <f t="shared" si="78"/>
        <v>0</v>
      </c>
      <c r="K295" s="98">
        <f t="shared" si="78"/>
        <v>0</v>
      </c>
      <c r="L295" s="98">
        <f t="shared" si="78"/>
        <v>0</v>
      </c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75" customHeight="1">
      <c r="A296" s="8"/>
      <c r="B296" s="100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75" customHeight="1">
      <c r="A297" s="8"/>
      <c r="B297" s="100"/>
      <c r="C297" s="100"/>
      <c r="D297" s="100"/>
      <c r="E297" s="100"/>
      <c r="F297" s="100"/>
      <c r="G297" s="100"/>
      <c r="H297" s="100"/>
      <c r="I297" s="104">
        <f>G293*A279</f>
        <v>0</v>
      </c>
      <c r="J297" s="100"/>
      <c r="K297" s="100"/>
      <c r="L297" s="104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75" customHeight="1">
      <c r="A300" s="66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2.75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75" customHeight="1">
      <c r="A302" s="177">
        <v>4.0</v>
      </c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75" customHeight="1">
      <c r="A304" s="2"/>
      <c r="B304" s="89"/>
      <c r="C304" s="89"/>
      <c r="D304" s="18">
        <f t="shared" ref="D304:D317" si="79">C304*B304</f>
        <v>0</v>
      </c>
      <c r="E304" s="18">
        <f>B304*A302</f>
        <v>0</v>
      </c>
      <c r="F304" s="18">
        <f t="shared" ref="F304:F317" si="80">E304*C304</f>
        <v>0</v>
      </c>
      <c r="G304" s="140">
        <v>0.0</v>
      </c>
      <c r="H304" s="18"/>
      <c r="I304" s="89">
        <f t="shared" ref="I304:I317" si="81">H304*E304</f>
        <v>0</v>
      </c>
      <c r="J304" s="116"/>
      <c r="K304" s="3">
        <f t="shared" ref="K304:K317" si="82">J304*I304</f>
        <v>0</v>
      </c>
      <c r="L304" s="3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75" customHeight="1">
      <c r="A305" s="2"/>
      <c r="B305" s="89"/>
      <c r="C305" s="89"/>
      <c r="D305" s="18">
        <f t="shared" si="79"/>
        <v>0</v>
      </c>
      <c r="E305" s="18">
        <f>B305*A302</f>
        <v>0</v>
      </c>
      <c r="F305" s="18">
        <f t="shared" si="80"/>
        <v>0</v>
      </c>
      <c r="G305" s="87"/>
      <c r="H305" s="18"/>
      <c r="I305" s="89">
        <f t="shared" si="81"/>
        <v>0</v>
      </c>
      <c r="J305" s="116"/>
      <c r="K305" s="3">
        <f t="shared" si="82"/>
        <v>0</v>
      </c>
      <c r="L305" s="3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75" customHeight="1">
      <c r="A306" s="2"/>
      <c r="B306" s="18"/>
      <c r="C306" s="18"/>
      <c r="D306" s="18">
        <f t="shared" si="79"/>
        <v>0</v>
      </c>
      <c r="E306" s="18">
        <f>B306*A302</f>
        <v>0</v>
      </c>
      <c r="F306" s="18">
        <f t="shared" si="80"/>
        <v>0</v>
      </c>
      <c r="G306" s="148" t="s">
        <v>527</v>
      </c>
      <c r="H306" s="18"/>
      <c r="I306" s="89">
        <f t="shared" si="81"/>
        <v>0</v>
      </c>
      <c r="J306" s="116"/>
      <c r="K306" s="3">
        <f t="shared" si="82"/>
        <v>0</v>
      </c>
      <c r="L306" s="3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75" customHeight="1">
      <c r="A307" s="2"/>
      <c r="B307" s="18"/>
      <c r="C307" s="18"/>
      <c r="D307" s="18">
        <f t="shared" si="79"/>
        <v>0</v>
      </c>
      <c r="E307" s="18">
        <f>B307*A302</f>
        <v>0</v>
      </c>
      <c r="F307" s="18">
        <f t="shared" si="80"/>
        <v>0</v>
      </c>
      <c r="G307" s="142"/>
      <c r="H307" s="18"/>
      <c r="I307" s="89">
        <f t="shared" si="81"/>
        <v>0</v>
      </c>
      <c r="J307" s="116"/>
      <c r="K307" s="3">
        <f t="shared" si="82"/>
        <v>0</v>
      </c>
      <c r="L307" s="3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75" customHeight="1">
      <c r="A308" s="2"/>
      <c r="B308" s="18"/>
      <c r="C308" s="18"/>
      <c r="D308" s="18">
        <f t="shared" si="79"/>
        <v>0</v>
      </c>
      <c r="E308" s="18">
        <f>B308*A302</f>
        <v>0</v>
      </c>
      <c r="F308" s="18">
        <f t="shared" si="80"/>
        <v>0</v>
      </c>
      <c r="G308" s="142"/>
      <c r="H308" s="18"/>
      <c r="I308" s="89">
        <f t="shared" si="81"/>
        <v>0</v>
      </c>
      <c r="J308" s="116"/>
      <c r="K308" s="3">
        <f t="shared" si="82"/>
        <v>0</v>
      </c>
      <c r="L308" s="3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75" customHeight="1">
      <c r="A309" s="2"/>
      <c r="B309" s="18"/>
      <c r="C309" s="18"/>
      <c r="D309" s="18">
        <f t="shared" si="79"/>
        <v>0</v>
      </c>
      <c r="E309" s="18">
        <f>B309*A302</f>
        <v>0</v>
      </c>
      <c r="F309" s="18">
        <f t="shared" si="80"/>
        <v>0</v>
      </c>
      <c r="G309" s="87"/>
      <c r="H309" s="18"/>
      <c r="I309" s="89">
        <f t="shared" si="81"/>
        <v>0</v>
      </c>
      <c r="J309" s="116"/>
      <c r="K309" s="3">
        <f t="shared" si="82"/>
        <v>0</v>
      </c>
      <c r="L309" s="3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75" customHeight="1">
      <c r="A310" s="2"/>
      <c r="B310" s="18"/>
      <c r="C310" s="18"/>
      <c r="D310" s="18">
        <f t="shared" si="79"/>
        <v>0</v>
      </c>
      <c r="E310" s="18">
        <f>B310*A302</f>
        <v>0</v>
      </c>
      <c r="F310" s="18">
        <f t="shared" si="80"/>
        <v>0</v>
      </c>
      <c r="G310" s="59"/>
      <c r="H310" s="18"/>
      <c r="I310" s="89">
        <f t="shared" si="81"/>
        <v>0</v>
      </c>
      <c r="J310" s="116"/>
      <c r="K310" s="3">
        <f t="shared" si="82"/>
        <v>0</v>
      </c>
      <c r="L310" s="3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75" customHeight="1">
      <c r="A311" s="2"/>
      <c r="B311" s="89"/>
      <c r="C311" s="89"/>
      <c r="D311" s="18">
        <f t="shared" si="79"/>
        <v>0</v>
      </c>
      <c r="E311" s="18">
        <f>B311*A302</f>
        <v>0</v>
      </c>
      <c r="F311" s="18">
        <f t="shared" si="80"/>
        <v>0</v>
      </c>
      <c r="G311" s="148" t="s">
        <v>528</v>
      </c>
      <c r="H311" s="18"/>
      <c r="I311" s="89">
        <f t="shared" si="81"/>
        <v>0</v>
      </c>
      <c r="J311" s="116"/>
      <c r="K311" s="3">
        <f t="shared" si="82"/>
        <v>0</v>
      </c>
      <c r="L311" s="3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75" customHeight="1">
      <c r="A312" s="2"/>
      <c r="B312" s="89"/>
      <c r="C312" s="89"/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/>
      <c r="I312" s="89">
        <f t="shared" si="81"/>
        <v>0</v>
      </c>
      <c r="J312" s="116"/>
      <c r="K312" s="3">
        <f t="shared" si="82"/>
        <v>0</v>
      </c>
      <c r="L312" s="3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75" customHeight="1">
      <c r="A313" s="1"/>
      <c r="B313" s="89"/>
      <c r="C313" s="89"/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/>
      <c r="I313" s="89">
        <f t="shared" si="81"/>
        <v>0</v>
      </c>
      <c r="J313" s="116"/>
      <c r="K313" s="3">
        <f t="shared" si="82"/>
        <v>0</v>
      </c>
      <c r="L313" s="3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75" customHeight="1">
      <c r="A314" s="1"/>
      <c r="B314" s="89"/>
      <c r="C314" s="89"/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/>
      <c r="I314" s="89">
        <f t="shared" si="81"/>
        <v>0</v>
      </c>
      <c r="J314" s="116"/>
      <c r="K314" s="3">
        <f t="shared" si="82"/>
        <v>0</v>
      </c>
      <c r="L314" s="3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75" customHeight="1">
      <c r="A315" s="31"/>
      <c r="B315" s="89"/>
      <c r="C315" s="89"/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/>
      <c r="I315" s="89">
        <f t="shared" si="81"/>
        <v>0</v>
      </c>
      <c r="J315" s="118"/>
      <c r="K315" s="3">
        <f t="shared" si="82"/>
        <v>0</v>
      </c>
      <c r="L315" s="3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75" customHeight="1">
      <c r="A316" s="31"/>
      <c r="B316" s="89"/>
      <c r="C316" s="89"/>
      <c r="D316" s="18">
        <f t="shared" si="79"/>
        <v>0</v>
      </c>
      <c r="E316" s="18">
        <f>B316*A302</f>
        <v>0</v>
      </c>
      <c r="F316" s="18">
        <f t="shared" si="80"/>
        <v>0</v>
      </c>
      <c r="G316" s="143">
        <f>F318/A302</f>
        <v>0</v>
      </c>
      <c r="H316" s="18"/>
      <c r="I316" s="89">
        <f t="shared" si="81"/>
        <v>0</v>
      </c>
      <c r="J316" s="3"/>
      <c r="K316" s="3">
        <f t="shared" si="82"/>
        <v>0</v>
      </c>
      <c r="L316" s="3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75" customHeight="1">
      <c r="A317" s="31"/>
      <c r="B317" s="89"/>
      <c r="C317" s="89"/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/>
      <c r="I317" s="89">
        <f t="shared" si="81"/>
        <v>0</v>
      </c>
      <c r="J317" s="3"/>
      <c r="K317" s="3">
        <f t="shared" si="82"/>
        <v>0</v>
      </c>
      <c r="L317" s="3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75" customHeight="1">
      <c r="A318" s="4" t="s">
        <v>495</v>
      </c>
      <c r="B318" s="97">
        <f>SUM(B304:B317)</f>
        <v>0</v>
      </c>
      <c r="C318" s="96"/>
      <c r="D318" s="97">
        <f t="shared" ref="D318:F318" si="83">SUM(D304:D317)</f>
        <v>0</v>
      </c>
      <c r="E318" s="97">
        <f t="shared" si="83"/>
        <v>0</v>
      </c>
      <c r="F318" s="97">
        <f t="shared" si="83"/>
        <v>0</v>
      </c>
      <c r="G318" s="87"/>
      <c r="H318" s="96"/>
      <c r="I318" s="97">
        <f t="shared" ref="I318:L318" si="84">SUM(I304:I317)</f>
        <v>0</v>
      </c>
      <c r="J318" s="98">
        <f t="shared" si="84"/>
        <v>0</v>
      </c>
      <c r="K318" s="98">
        <f t="shared" si="84"/>
        <v>0</v>
      </c>
      <c r="L318" s="98">
        <f t="shared" si="84"/>
        <v>0</v>
      </c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75" customHeight="1">
      <c r="A319" s="8"/>
      <c r="B319" s="100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75" customHeight="1">
      <c r="A320" s="8"/>
      <c r="B320" s="100"/>
      <c r="C320" s="100"/>
      <c r="D320" s="100"/>
      <c r="E320" s="100"/>
      <c r="F320" s="100"/>
      <c r="G320" s="100"/>
      <c r="H320" s="100"/>
      <c r="I320" s="104">
        <f>G316*A302</f>
        <v>0</v>
      </c>
      <c r="J320" s="100"/>
      <c r="K320" s="100"/>
      <c r="L320" s="104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75" customHeight="1">
      <c r="A321" s="8"/>
      <c r="B321" s="100"/>
      <c r="C321" s="100"/>
      <c r="D321" s="100"/>
      <c r="E321" s="100"/>
      <c r="F321" s="100"/>
      <c r="G321" s="100"/>
      <c r="H321" s="100"/>
      <c r="I321" s="107"/>
      <c r="J321" s="100"/>
      <c r="K321" s="100"/>
      <c r="L321" s="107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75" customHeight="1">
      <c r="A323" s="66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2.75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75" customHeight="1">
      <c r="A325" s="177">
        <v>4.0</v>
      </c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75" customHeight="1">
      <c r="A327" s="2"/>
      <c r="B327" s="89"/>
      <c r="C327" s="89"/>
      <c r="D327" s="18">
        <f t="shared" ref="D327:D340" si="85">C327*B327</f>
        <v>0</v>
      </c>
      <c r="E327" s="18">
        <f>B327*A325</f>
        <v>0</v>
      </c>
      <c r="F327" s="18">
        <f t="shared" ref="F327:F340" si="86">E327*C327</f>
        <v>0</v>
      </c>
      <c r="G327" s="140">
        <v>0.0</v>
      </c>
      <c r="H327" s="18"/>
      <c r="I327" s="89">
        <f t="shared" ref="I327:I340" si="87">H327*E327</f>
        <v>0</v>
      </c>
      <c r="J327" s="116"/>
      <c r="K327" s="3">
        <f t="shared" ref="K327:K340" si="88">J327*I327</f>
        <v>0</v>
      </c>
      <c r="L327" s="3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75" customHeight="1">
      <c r="A328" s="2"/>
      <c r="B328" s="89"/>
      <c r="C328" s="89"/>
      <c r="D328" s="18">
        <f t="shared" si="85"/>
        <v>0</v>
      </c>
      <c r="E328" s="18">
        <f>B328*A325</f>
        <v>0</v>
      </c>
      <c r="F328" s="18">
        <f t="shared" si="86"/>
        <v>0</v>
      </c>
      <c r="G328" s="87"/>
      <c r="H328" s="18"/>
      <c r="I328" s="89">
        <f t="shared" si="87"/>
        <v>0</v>
      </c>
      <c r="J328" s="116"/>
      <c r="K328" s="3">
        <f t="shared" si="88"/>
        <v>0</v>
      </c>
      <c r="L328" s="3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75" customHeight="1">
      <c r="A329" s="2"/>
      <c r="B329" s="18"/>
      <c r="C329" s="18"/>
      <c r="D329" s="18">
        <f t="shared" si="85"/>
        <v>0</v>
      </c>
      <c r="E329" s="18">
        <f>B329*A325</f>
        <v>0</v>
      </c>
      <c r="F329" s="18">
        <f t="shared" si="86"/>
        <v>0</v>
      </c>
      <c r="G329" s="148" t="s">
        <v>527</v>
      </c>
      <c r="H329" s="18"/>
      <c r="I329" s="89">
        <f t="shared" si="87"/>
        <v>0</v>
      </c>
      <c r="J329" s="116"/>
      <c r="K329" s="3">
        <f t="shared" si="88"/>
        <v>0</v>
      </c>
      <c r="L329" s="3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75" customHeight="1">
      <c r="A330" s="2"/>
      <c r="B330" s="18"/>
      <c r="C330" s="18"/>
      <c r="D330" s="18">
        <f t="shared" si="85"/>
        <v>0</v>
      </c>
      <c r="E330" s="18">
        <f>B330*A325</f>
        <v>0</v>
      </c>
      <c r="F330" s="18">
        <f t="shared" si="86"/>
        <v>0</v>
      </c>
      <c r="G330" s="142"/>
      <c r="H330" s="18"/>
      <c r="I330" s="89">
        <f t="shared" si="87"/>
        <v>0</v>
      </c>
      <c r="J330" s="116"/>
      <c r="K330" s="3">
        <f t="shared" si="88"/>
        <v>0</v>
      </c>
      <c r="L330" s="3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75" customHeight="1">
      <c r="A331" s="2"/>
      <c r="B331" s="18"/>
      <c r="C331" s="18"/>
      <c r="D331" s="18">
        <f t="shared" si="85"/>
        <v>0</v>
      </c>
      <c r="E331" s="18">
        <f>B331*A325</f>
        <v>0</v>
      </c>
      <c r="F331" s="18">
        <f t="shared" si="86"/>
        <v>0</v>
      </c>
      <c r="G331" s="142"/>
      <c r="H331" s="18"/>
      <c r="I331" s="89">
        <f t="shared" si="87"/>
        <v>0</v>
      </c>
      <c r="J331" s="116"/>
      <c r="K331" s="3">
        <f t="shared" si="88"/>
        <v>0</v>
      </c>
      <c r="L331" s="3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75" customHeight="1">
      <c r="A332" s="2"/>
      <c r="B332" s="18"/>
      <c r="C332" s="18"/>
      <c r="D332" s="18">
        <f t="shared" si="85"/>
        <v>0</v>
      </c>
      <c r="E332" s="18">
        <f>B332*A325</f>
        <v>0</v>
      </c>
      <c r="F332" s="18">
        <f t="shared" si="86"/>
        <v>0</v>
      </c>
      <c r="G332" s="87"/>
      <c r="H332" s="18"/>
      <c r="I332" s="89">
        <f t="shared" si="87"/>
        <v>0</v>
      </c>
      <c r="J332" s="116"/>
      <c r="K332" s="3">
        <f t="shared" si="88"/>
        <v>0</v>
      </c>
      <c r="L332" s="3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75" customHeight="1">
      <c r="A333" s="2"/>
      <c r="B333" s="18"/>
      <c r="C333" s="18"/>
      <c r="D333" s="18">
        <f t="shared" si="85"/>
        <v>0</v>
      </c>
      <c r="E333" s="18">
        <f>B333*A325</f>
        <v>0</v>
      </c>
      <c r="F333" s="18">
        <f t="shared" si="86"/>
        <v>0</v>
      </c>
      <c r="G333" s="59"/>
      <c r="H333" s="18"/>
      <c r="I333" s="89">
        <f t="shared" si="87"/>
        <v>0</v>
      </c>
      <c r="J333" s="116"/>
      <c r="K333" s="3">
        <f t="shared" si="88"/>
        <v>0</v>
      </c>
      <c r="L333" s="3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75" customHeight="1">
      <c r="A334" s="2"/>
      <c r="B334" s="89"/>
      <c r="C334" s="89"/>
      <c r="D334" s="18">
        <f t="shared" si="85"/>
        <v>0</v>
      </c>
      <c r="E334" s="18">
        <f>B334*A325</f>
        <v>0</v>
      </c>
      <c r="F334" s="18">
        <f t="shared" si="86"/>
        <v>0</v>
      </c>
      <c r="G334" s="148" t="s">
        <v>528</v>
      </c>
      <c r="H334" s="18"/>
      <c r="I334" s="89">
        <f t="shared" si="87"/>
        <v>0</v>
      </c>
      <c r="J334" s="116"/>
      <c r="K334" s="3">
        <f t="shared" si="88"/>
        <v>0</v>
      </c>
      <c r="L334" s="3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75" customHeight="1">
      <c r="A335" s="2"/>
      <c r="B335" s="89"/>
      <c r="C335" s="89"/>
      <c r="D335" s="18">
        <f t="shared" si="85"/>
        <v>0</v>
      </c>
      <c r="E335" s="18">
        <f>B335*A325</f>
        <v>0</v>
      </c>
      <c r="F335" s="18">
        <f t="shared" si="86"/>
        <v>0</v>
      </c>
      <c r="G335" s="142"/>
      <c r="H335" s="18"/>
      <c r="I335" s="89">
        <f t="shared" si="87"/>
        <v>0</v>
      </c>
      <c r="J335" s="116"/>
      <c r="K335" s="3">
        <f t="shared" si="88"/>
        <v>0</v>
      </c>
      <c r="L335" s="3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75" customHeight="1">
      <c r="A336" s="1"/>
      <c r="B336" s="89"/>
      <c r="C336" s="89"/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/>
      <c r="I336" s="89">
        <f t="shared" si="87"/>
        <v>0</v>
      </c>
      <c r="J336" s="116"/>
      <c r="K336" s="3">
        <f t="shared" si="88"/>
        <v>0</v>
      </c>
      <c r="L336" s="3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75" customHeight="1">
      <c r="A337" s="1"/>
      <c r="B337" s="89"/>
      <c r="C337" s="89"/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/>
      <c r="I337" s="89">
        <f t="shared" si="87"/>
        <v>0</v>
      </c>
      <c r="J337" s="116"/>
      <c r="K337" s="3">
        <f t="shared" si="88"/>
        <v>0</v>
      </c>
      <c r="L337" s="3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75" customHeight="1">
      <c r="A338" s="31"/>
      <c r="B338" s="89"/>
      <c r="C338" s="89"/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/>
      <c r="I338" s="89">
        <f t="shared" si="87"/>
        <v>0</v>
      </c>
      <c r="J338" s="118"/>
      <c r="K338" s="3">
        <f t="shared" si="88"/>
        <v>0</v>
      </c>
      <c r="L338" s="3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75" customHeight="1">
      <c r="A339" s="31"/>
      <c r="B339" s="89"/>
      <c r="C339" s="89"/>
      <c r="D339" s="18">
        <f t="shared" si="85"/>
        <v>0</v>
      </c>
      <c r="E339" s="18">
        <f>B339*A325</f>
        <v>0</v>
      </c>
      <c r="F339" s="18">
        <f t="shared" si="86"/>
        <v>0</v>
      </c>
      <c r="G339" s="143">
        <f>F341/A325</f>
        <v>0</v>
      </c>
      <c r="H339" s="18"/>
      <c r="I339" s="89">
        <f t="shared" si="87"/>
        <v>0</v>
      </c>
      <c r="J339" s="3"/>
      <c r="K339" s="3">
        <f t="shared" si="88"/>
        <v>0</v>
      </c>
      <c r="L339" s="3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75" customHeight="1">
      <c r="A340" s="31"/>
      <c r="B340" s="89"/>
      <c r="C340" s="89"/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/>
      <c r="I340" s="89">
        <f t="shared" si="87"/>
        <v>0</v>
      </c>
      <c r="J340" s="3"/>
      <c r="K340" s="3">
        <f t="shared" si="88"/>
        <v>0</v>
      </c>
      <c r="L340" s="3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75" customHeight="1">
      <c r="A341" s="4" t="s">
        <v>495</v>
      </c>
      <c r="B341" s="97">
        <f>SUM(B327:B340)</f>
        <v>0</v>
      </c>
      <c r="C341" s="96"/>
      <c r="D341" s="97">
        <f t="shared" ref="D341:F341" si="89">SUM(D327:D340)</f>
        <v>0</v>
      </c>
      <c r="E341" s="97">
        <f t="shared" si="89"/>
        <v>0</v>
      </c>
      <c r="F341" s="97">
        <f t="shared" si="89"/>
        <v>0</v>
      </c>
      <c r="G341" s="87"/>
      <c r="H341" s="96"/>
      <c r="I341" s="97">
        <f t="shared" ref="I341:L341" si="90">SUM(I327:I340)</f>
        <v>0</v>
      </c>
      <c r="J341" s="98">
        <f t="shared" si="90"/>
        <v>0</v>
      </c>
      <c r="K341" s="98">
        <f t="shared" si="90"/>
        <v>0</v>
      </c>
      <c r="L341" s="98">
        <f t="shared" si="90"/>
        <v>0</v>
      </c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75" customHeight="1">
      <c r="A342" s="8"/>
      <c r="B342" s="100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75" customHeight="1">
      <c r="A343" s="8"/>
      <c r="B343" s="100"/>
      <c r="C343" s="100"/>
      <c r="D343" s="100"/>
      <c r="E343" s="100"/>
      <c r="F343" s="100"/>
      <c r="G343" s="100"/>
      <c r="H343" s="100"/>
      <c r="I343" s="104">
        <f>G339*A325</f>
        <v>0</v>
      </c>
      <c r="J343" s="100"/>
      <c r="K343" s="100"/>
      <c r="L343" s="104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75" customHeight="1">
      <c r="A346" s="66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2.75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75" customHeight="1">
      <c r="A348" s="177">
        <v>4.0</v>
      </c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47" t="s">
        <v>488</v>
      </c>
      <c r="K348" s="85" t="s">
        <v>489</v>
      </c>
      <c r="L348" s="85" t="s">
        <v>490</v>
      </c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75" customHeight="1">
      <c r="A350" s="2"/>
      <c r="B350" s="89"/>
      <c r="C350" s="89"/>
      <c r="D350" s="18">
        <f t="shared" ref="D350:D363" si="91">C350*B350</f>
        <v>0</v>
      </c>
      <c r="E350" s="18">
        <f>B350*A348</f>
        <v>0</v>
      </c>
      <c r="F350" s="18">
        <f t="shared" ref="F350:F363" si="92">E350*C350</f>
        <v>0</v>
      </c>
      <c r="G350" s="140">
        <v>0.0</v>
      </c>
      <c r="H350" s="18"/>
      <c r="I350" s="89">
        <f t="shared" ref="I350:I363" si="93">H350*E350</f>
        <v>0</v>
      </c>
      <c r="J350" s="116"/>
      <c r="K350" s="3">
        <f t="shared" ref="K350:K363" si="94">J350*I350</f>
        <v>0</v>
      </c>
      <c r="L350" s="3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75" customHeight="1">
      <c r="A351" s="2"/>
      <c r="B351" s="89"/>
      <c r="C351" s="89"/>
      <c r="D351" s="18">
        <f t="shared" si="91"/>
        <v>0</v>
      </c>
      <c r="E351" s="18">
        <f>B351*A348</f>
        <v>0</v>
      </c>
      <c r="F351" s="18">
        <f t="shared" si="92"/>
        <v>0</v>
      </c>
      <c r="G351" s="87"/>
      <c r="H351" s="18"/>
      <c r="I351" s="89">
        <f t="shared" si="93"/>
        <v>0</v>
      </c>
      <c r="J351" s="116"/>
      <c r="K351" s="3">
        <f t="shared" si="94"/>
        <v>0</v>
      </c>
      <c r="L351" s="3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75" customHeight="1">
      <c r="A352" s="2"/>
      <c r="B352" s="18"/>
      <c r="C352" s="18"/>
      <c r="D352" s="18">
        <f t="shared" si="91"/>
        <v>0</v>
      </c>
      <c r="E352" s="18">
        <f>B352*A348</f>
        <v>0</v>
      </c>
      <c r="F352" s="18">
        <f t="shared" si="92"/>
        <v>0</v>
      </c>
      <c r="G352" s="148" t="s">
        <v>527</v>
      </c>
      <c r="H352" s="18"/>
      <c r="I352" s="89">
        <f t="shared" si="93"/>
        <v>0</v>
      </c>
      <c r="J352" s="116"/>
      <c r="K352" s="3">
        <f t="shared" si="94"/>
        <v>0</v>
      </c>
      <c r="L352" s="3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75" customHeight="1">
      <c r="A353" s="2"/>
      <c r="B353" s="18"/>
      <c r="C353" s="18"/>
      <c r="D353" s="18">
        <f t="shared" si="91"/>
        <v>0</v>
      </c>
      <c r="E353" s="18">
        <f>B353*A348</f>
        <v>0</v>
      </c>
      <c r="F353" s="18">
        <f t="shared" si="92"/>
        <v>0</v>
      </c>
      <c r="G353" s="142"/>
      <c r="H353" s="18"/>
      <c r="I353" s="89">
        <f t="shared" si="93"/>
        <v>0</v>
      </c>
      <c r="J353" s="116"/>
      <c r="K353" s="3">
        <f t="shared" si="94"/>
        <v>0</v>
      </c>
      <c r="L353" s="3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75" customHeight="1">
      <c r="A354" s="2"/>
      <c r="B354" s="18"/>
      <c r="C354" s="18"/>
      <c r="D354" s="18">
        <f t="shared" si="91"/>
        <v>0</v>
      </c>
      <c r="E354" s="18">
        <f>B354*A348</f>
        <v>0</v>
      </c>
      <c r="F354" s="18">
        <f t="shared" si="92"/>
        <v>0</v>
      </c>
      <c r="G354" s="142"/>
      <c r="H354" s="18"/>
      <c r="I354" s="89">
        <f t="shared" si="93"/>
        <v>0</v>
      </c>
      <c r="J354" s="116"/>
      <c r="K354" s="3">
        <f t="shared" si="94"/>
        <v>0</v>
      </c>
      <c r="L354" s="3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75" customHeight="1">
      <c r="A355" s="2"/>
      <c r="B355" s="18"/>
      <c r="C355" s="18"/>
      <c r="D355" s="18">
        <f t="shared" si="91"/>
        <v>0</v>
      </c>
      <c r="E355" s="18">
        <f>B355*A348</f>
        <v>0</v>
      </c>
      <c r="F355" s="18">
        <f t="shared" si="92"/>
        <v>0</v>
      </c>
      <c r="G355" s="87"/>
      <c r="H355" s="18"/>
      <c r="I355" s="89">
        <f t="shared" si="93"/>
        <v>0</v>
      </c>
      <c r="J355" s="116"/>
      <c r="K355" s="3">
        <f t="shared" si="94"/>
        <v>0</v>
      </c>
      <c r="L355" s="3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75" customHeight="1">
      <c r="A356" s="2"/>
      <c r="B356" s="18"/>
      <c r="C356" s="18"/>
      <c r="D356" s="18">
        <f t="shared" si="91"/>
        <v>0</v>
      </c>
      <c r="E356" s="18">
        <f>B356*A348</f>
        <v>0</v>
      </c>
      <c r="F356" s="18">
        <f t="shared" si="92"/>
        <v>0</v>
      </c>
      <c r="G356" s="59"/>
      <c r="H356" s="18"/>
      <c r="I356" s="89">
        <f t="shared" si="93"/>
        <v>0</v>
      </c>
      <c r="J356" s="116"/>
      <c r="K356" s="3">
        <f t="shared" si="94"/>
        <v>0</v>
      </c>
      <c r="L356" s="3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75" customHeight="1">
      <c r="A357" s="2"/>
      <c r="B357" s="89"/>
      <c r="C357" s="89"/>
      <c r="D357" s="18">
        <f t="shared" si="91"/>
        <v>0</v>
      </c>
      <c r="E357" s="18">
        <f>B357*A348</f>
        <v>0</v>
      </c>
      <c r="F357" s="18">
        <f t="shared" si="92"/>
        <v>0</v>
      </c>
      <c r="G357" s="148" t="s">
        <v>528</v>
      </c>
      <c r="H357" s="18"/>
      <c r="I357" s="89">
        <f t="shared" si="93"/>
        <v>0</v>
      </c>
      <c r="J357" s="116"/>
      <c r="K357" s="3">
        <f t="shared" si="94"/>
        <v>0</v>
      </c>
      <c r="L357" s="3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75" customHeight="1">
      <c r="A358" s="2"/>
      <c r="B358" s="89"/>
      <c r="C358" s="89"/>
      <c r="D358" s="18">
        <f t="shared" si="91"/>
        <v>0</v>
      </c>
      <c r="E358" s="18">
        <f>B358*A348</f>
        <v>0</v>
      </c>
      <c r="F358" s="18">
        <f t="shared" si="92"/>
        <v>0</v>
      </c>
      <c r="G358" s="142"/>
      <c r="H358" s="18"/>
      <c r="I358" s="89">
        <f t="shared" si="93"/>
        <v>0</v>
      </c>
      <c r="J358" s="116"/>
      <c r="K358" s="3">
        <f t="shared" si="94"/>
        <v>0</v>
      </c>
      <c r="L358" s="3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75" customHeight="1">
      <c r="A359" s="1"/>
      <c r="B359" s="89"/>
      <c r="C359" s="89"/>
      <c r="D359" s="18">
        <f t="shared" si="91"/>
        <v>0</v>
      </c>
      <c r="E359" s="18">
        <f>B359*A348</f>
        <v>0</v>
      </c>
      <c r="F359" s="18">
        <f t="shared" si="92"/>
        <v>0</v>
      </c>
      <c r="G359" s="142"/>
      <c r="H359" s="18"/>
      <c r="I359" s="89">
        <f t="shared" si="93"/>
        <v>0</v>
      </c>
      <c r="J359" s="116"/>
      <c r="K359" s="3">
        <f t="shared" si="94"/>
        <v>0</v>
      </c>
      <c r="L359" s="3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75" customHeight="1">
      <c r="A360" s="1"/>
      <c r="B360" s="89"/>
      <c r="C360" s="89"/>
      <c r="D360" s="18">
        <f t="shared" si="91"/>
        <v>0</v>
      </c>
      <c r="E360" s="18">
        <f>B360*A348</f>
        <v>0</v>
      </c>
      <c r="F360" s="18">
        <f t="shared" si="92"/>
        <v>0</v>
      </c>
      <c r="G360" s="142"/>
      <c r="H360" s="18"/>
      <c r="I360" s="89">
        <f t="shared" si="93"/>
        <v>0</v>
      </c>
      <c r="J360" s="116"/>
      <c r="K360" s="3">
        <f t="shared" si="94"/>
        <v>0</v>
      </c>
      <c r="L360" s="3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75" customHeight="1">
      <c r="A361" s="31"/>
      <c r="B361" s="89"/>
      <c r="C361" s="89"/>
      <c r="D361" s="95">
        <f t="shared" si="91"/>
        <v>0</v>
      </c>
      <c r="E361" s="95">
        <f>B361*A348</f>
        <v>0</v>
      </c>
      <c r="F361" s="18">
        <f t="shared" si="92"/>
        <v>0</v>
      </c>
      <c r="G361" s="87"/>
      <c r="H361" s="18"/>
      <c r="I361" s="89">
        <f t="shared" si="93"/>
        <v>0</v>
      </c>
      <c r="J361" s="118"/>
      <c r="K361" s="3">
        <f t="shared" si="94"/>
        <v>0</v>
      </c>
      <c r="L361" s="3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75" customHeight="1">
      <c r="A362" s="31"/>
      <c r="B362" s="89"/>
      <c r="C362" s="89"/>
      <c r="D362" s="18">
        <f t="shared" si="91"/>
        <v>0</v>
      </c>
      <c r="E362" s="18">
        <f>B362*A348</f>
        <v>0</v>
      </c>
      <c r="F362" s="18">
        <f t="shared" si="92"/>
        <v>0</v>
      </c>
      <c r="G362" s="143">
        <f>F364/A348</f>
        <v>0</v>
      </c>
      <c r="H362" s="18"/>
      <c r="I362" s="89">
        <f t="shared" si="93"/>
        <v>0</v>
      </c>
      <c r="J362" s="3"/>
      <c r="K362" s="3">
        <f t="shared" si="94"/>
        <v>0</v>
      </c>
      <c r="L362" s="3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75" customHeight="1">
      <c r="A363" s="31"/>
      <c r="B363" s="89"/>
      <c r="C363" s="89"/>
      <c r="D363" s="18">
        <f t="shared" si="91"/>
        <v>0</v>
      </c>
      <c r="E363" s="18">
        <f>B363*A348</f>
        <v>0</v>
      </c>
      <c r="F363" s="18">
        <f t="shared" si="92"/>
        <v>0</v>
      </c>
      <c r="G363" s="142"/>
      <c r="H363" s="18"/>
      <c r="I363" s="89">
        <f t="shared" si="93"/>
        <v>0</v>
      </c>
      <c r="J363" s="3"/>
      <c r="K363" s="3">
        <f t="shared" si="94"/>
        <v>0</v>
      </c>
      <c r="L363" s="3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75" customHeight="1">
      <c r="A364" s="4" t="s">
        <v>495</v>
      </c>
      <c r="B364" s="97">
        <f>SUM(B350:B363)</f>
        <v>0</v>
      </c>
      <c r="C364" s="96"/>
      <c r="D364" s="97">
        <f t="shared" ref="D364:F364" si="95">SUM(D350:D363)</f>
        <v>0</v>
      </c>
      <c r="E364" s="97">
        <f t="shared" si="95"/>
        <v>0</v>
      </c>
      <c r="F364" s="97">
        <f t="shared" si="95"/>
        <v>0</v>
      </c>
      <c r="G364" s="87"/>
      <c r="H364" s="96"/>
      <c r="I364" s="97">
        <f t="shared" ref="I364:L364" si="96">SUM(I350:I363)</f>
        <v>0</v>
      </c>
      <c r="J364" s="98">
        <f t="shared" si="96"/>
        <v>0</v>
      </c>
      <c r="K364" s="98">
        <f t="shared" si="96"/>
        <v>0</v>
      </c>
      <c r="L364" s="98">
        <f t="shared" si="96"/>
        <v>0</v>
      </c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75" customHeight="1">
      <c r="A365" s="8"/>
      <c r="B365" s="100"/>
      <c r="C365" s="100"/>
      <c r="D365" s="100"/>
      <c r="E365" s="100"/>
      <c r="F365" s="100"/>
      <c r="G365" s="100"/>
      <c r="H365" s="100"/>
      <c r="I365" s="101" t="s">
        <v>496</v>
      </c>
      <c r="J365" s="100"/>
      <c r="K365" s="100"/>
      <c r="L365" s="101" t="s">
        <v>497</v>
      </c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75" customHeight="1">
      <c r="A366" s="8"/>
      <c r="B366" s="100"/>
      <c r="C366" s="100"/>
      <c r="D366" s="100"/>
      <c r="E366" s="100"/>
      <c r="F366" s="100"/>
      <c r="G366" s="100"/>
      <c r="H366" s="100"/>
      <c r="I366" s="104">
        <f>G362*A348</f>
        <v>0</v>
      </c>
      <c r="J366" s="100"/>
      <c r="K366" s="100"/>
      <c r="L366" s="104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75" customHeight="1">
      <c r="A369" s="66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6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2.75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5"/>
      <c r="G370" s="76"/>
      <c r="H370" s="79" t="s">
        <v>481</v>
      </c>
      <c r="I370" s="75"/>
      <c r="J370" s="75"/>
      <c r="K370" s="75"/>
      <c r="L370" s="76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75" customHeight="1">
      <c r="A371" s="177">
        <v>4.0</v>
      </c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524</v>
      </c>
      <c r="H371" s="82" t="s">
        <v>486</v>
      </c>
      <c r="I371" s="82" t="s">
        <v>487</v>
      </c>
      <c r="J371" s="147" t="s">
        <v>488</v>
      </c>
      <c r="K371" s="85" t="s">
        <v>489</v>
      </c>
      <c r="L371" s="85" t="s">
        <v>490</v>
      </c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87"/>
      <c r="J372" s="115"/>
      <c r="K372" s="87"/>
      <c r="L372" s="87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75" customHeight="1">
      <c r="A373" s="2"/>
      <c r="B373" s="89"/>
      <c r="C373" s="89"/>
      <c r="D373" s="18">
        <f t="shared" ref="D373:D386" si="97">C373*B373</f>
        <v>0</v>
      </c>
      <c r="E373" s="18">
        <f>B373*A371</f>
        <v>0</v>
      </c>
      <c r="F373" s="18">
        <f t="shared" ref="F373:F386" si="98">E373*C373</f>
        <v>0</v>
      </c>
      <c r="G373" s="140">
        <v>0.0</v>
      </c>
      <c r="H373" s="18"/>
      <c r="I373" s="89">
        <f t="shared" ref="I373:I386" si="99">H373*E373</f>
        <v>0</v>
      </c>
      <c r="J373" s="116"/>
      <c r="K373" s="3">
        <f t="shared" ref="K373:K386" si="100">J373*I373</f>
        <v>0</v>
      </c>
      <c r="L373" s="3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75" customHeight="1">
      <c r="A374" s="2"/>
      <c r="B374" s="89"/>
      <c r="C374" s="89"/>
      <c r="D374" s="18">
        <f t="shared" si="97"/>
        <v>0</v>
      </c>
      <c r="E374" s="18">
        <f>B374*A371</f>
        <v>0</v>
      </c>
      <c r="F374" s="18">
        <f t="shared" si="98"/>
        <v>0</v>
      </c>
      <c r="G374" s="87"/>
      <c r="H374" s="18"/>
      <c r="I374" s="89">
        <f t="shared" si="99"/>
        <v>0</v>
      </c>
      <c r="J374" s="116"/>
      <c r="K374" s="3">
        <f t="shared" si="100"/>
        <v>0</v>
      </c>
      <c r="L374" s="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75" customHeight="1">
      <c r="A375" s="2"/>
      <c r="B375" s="18"/>
      <c r="C375" s="18"/>
      <c r="D375" s="18">
        <f t="shared" si="97"/>
        <v>0</v>
      </c>
      <c r="E375" s="18">
        <f>B375*A371</f>
        <v>0</v>
      </c>
      <c r="F375" s="18">
        <f t="shared" si="98"/>
        <v>0</v>
      </c>
      <c r="G375" s="148" t="s">
        <v>527</v>
      </c>
      <c r="H375" s="18"/>
      <c r="I375" s="89">
        <f t="shared" si="99"/>
        <v>0</v>
      </c>
      <c r="J375" s="116"/>
      <c r="K375" s="3">
        <f t="shared" si="100"/>
        <v>0</v>
      </c>
      <c r="L375" s="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75" customHeight="1">
      <c r="A376" s="2"/>
      <c r="B376" s="18"/>
      <c r="C376" s="18"/>
      <c r="D376" s="18">
        <f t="shared" si="97"/>
        <v>0</v>
      </c>
      <c r="E376" s="18">
        <f>B376*A371</f>
        <v>0</v>
      </c>
      <c r="F376" s="18">
        <f t="shared" si="98"/>
        <v>0</v>
      </c>
      <c r="G376" s="142"/>
      <c r="H376" s="18"/>
      <c r="I376" s="89">
        <f t="shared" si="99"/>
        <v>0</v>
      </c>
      <c r="J376" s="116"/>
      <c r="K376" s="3">
        <f t="shared" si="100"/>
        <v>0</v>
      </c>
      <c r="L376" s="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75" customHeight="1">
      <c r="A377" s="2"/>
      <c r="B377" s="18"/>
      <c r="C377" s="18"/>
      <c r="D377" s="18">
        <f t="shared" si="97"/>
        <v>0</v>
      </c>
      <c r="E377" s="18">
        <f>B377*A371</f>
        <v>0</v>
      </c>
      <c r="F377" s="18">
        <f t="shared" si="98"/>
        <v>0</v>
      </c>
      <c r="G377" s="142"/>
      <c r="H377" s="18"/>
      <c r="I377" s="89">
        <f t="shared" si="99"/>
        <v>0</v>
      </c>
      <c r="J377" s="116"/>
      <c r="K377" s="3">
        <f t="shared" si="100"/>
        <v>0</v>
      </c>
      <c r="L377" s="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75" customHeight="1">
      <c r="A378" s="2"/>
      <c r="B378" s="18"/>
      <c r="C378" s="18"/>
      <c r="D378" s="18">
        <f t="shared" si="97"/>
        <v>0</v>
      </c>
      <c r="E378" s="18">
        <f>B378*A371</f>
        <v>0</v>
      </c>
      <c r="F378" s="18">
        <f t="shared" si="98"/>
        <v>0</v>
      </c>
      <c r="G378" s="87"/>
      <c r="H378" s="18"/>
      <c r="I378" s="89">
        <f t="shared" si="99"/>
        <v>0</v>
      </c>
      <c r="J378" s="116"/>
      <c r="K378" s="3">
        <f t="shared" si="100"/>
        <v>0</v>
      </c>
      <c r="L378" s="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75" customHeight="1">
      <c r="A379" s="2"/>
      <c r="B379" s="18"/>
      <c r="C379" s="18"/>
      <c r="D379" s="18">
        <f t="shared" si="97"/>
        <v>0</v>
      </c>
      <c r="E379" s="18">
        <f>B379*A371</f>
        <v>0</v>
      </c>
      <c r="F379" s="18">
        <f t="shared" si="98"/>
        <v>0</v>
      </c>
      <c r="G379" s="59"/>
      <c r="H379" s="18"/>
      <c r="I379" s="89">
        <f t="shared" si="99"/>
        <v>0</v>
      </c>
      <c r="J379" s="116"/>
      <c r="K379" s="3">
        <f t="shared" si="100"/>
        <v>0</v>
      </c>
      <c r="L379" s="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75" customHeight="1">
      <c r="A380" s="2"/>
      <c r="B380" s="89"/>
      <c r="C380" s="89"/>
      <c r="D380" s="18">
        <f t="shared" si="97"/>
        <v>0</v>
      </c>
      <c r="E380" s="18">
        <f>B380*A371</f>
        <v>0</v>
      </c>
      <c r="F380" s="18">
        <f t="shared" si="98"/>
        <v>0</v>
      </c>
      <c r="G380" s="148" t="s">
        <v>528</v>
      </c>
      <c r="H380" s="18"/>
      <c r="I380" s="89">
        <f t="shared" si="99"/>
        <v>0</v>
      </c>
      <c r="J380" s="116"/>
      <c r="K380" s="3">
        <f t="shared" si="100"/>
        <v>0</v>
      </c>
      <c r="L380" s="3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75" customHeight="1">
      <c r="A381" s="2"/>
      <c r="B381" s="89"/>
      <c r="C381" s="89"/>
      <c r="D381" s="18">
        <f t="shared" si="97"/>
        <v>0</v>
      </c>
      <c r="E381" s="18">
        <f>B381*A371</f>
        <v>0</v>
      </c>
      <c r="F381" s="18">
        <f t="shared" si="98"/>
        <v>0</v>
      </c>
      <c r="G381" s="142"/>
      <c r="H381" s="18"/>
      <c r="I381" s="89">
        <f t="shared" si="99"/>
        <v>0</v>
      </c>
      <c r="J381" s="116"/>
      <c r="K381" s="3">
        <f t="shared" si="100"/>
        <v>0</v>
      </c>
      <c r="L381" s="3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75" customHeight="1">
      <c r="A382" s="1"/>
      <c r="B382" s="89"/>
      <c r="C382" s="89"/>
      <c r="D382" s="18">
        <f t="shared" si="97"/>
        <v>0</v>
      </c>
      <c r="E382" s="18">
        <f>B382*A371</f>
        <v>0</v>
      </c>
      <c r="F382" s="18">
        <f t="shared" si="98"/>
        <v>0</v>
      </c>
      <c r="G382" s="142"/>
      <c r="H382" s="18"/>
      <c r="I382" s="89">
        <f t="shared" si="99"/>
        <v>0</v>
      </c>
      <c r="J382" s="116"/>
      <c r="K382" s="3">
        <f t="shared" si="100"/>
        <v>0</v>
      </c>
      <c r="L382" s="3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75" customHeight="1">
      <c r="A383" s="1"/>
      <c r="B383" s="89"/>
      <c r="C383" s="89"/>
      <c r="D383" s="18">
        <f t="shared" si="97"/>
        <v>0</v>
      </c>
      <c r="E383" s="18">
        <f>B383*A371</f>
        <v>0</v>
      </c>
      <c r="F383" s="18">
        <f t="shared" si="98"/>
        <v>0</v>
      </c>
      <c r="G383" s="142"/>
      <c r="H383" s="18"/>
      <c r="I383" s="89">
        <f t="shared" si="99"/>
        <v>0</v>
      </c>
      <c r="J383" s="116"/>
      <c r="K383" s="3">
        <f t="shared" si="100"/>
        <v>0</v>
      </c>
      <c r="L383" s="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75" customHeight="1">
      <c r="A384" s="31"/>
      <c r="B384" s="89"/>
      <c r="C384" s="89"/>
      <c r="D384" s="95">
        <f t="shared" si="97"/>
        <v>0</v>
      </c>
      <c r="E384" s="95">
        <f>B384*A371</f>
        <v>0</v>
      </c>
      <c r="F384" s="18">
        <f t="shared" si="98"/>
        <v>0</v>
      </c>
      <c r="G384" s="87"/>
      <c r="H384" s="18"/>
      <c r="I384" s="89">
        <f t="shared" si="99"/>
        <v>0</v>
      </c>
      <c r="J384" s="118"/>
      <c r="K384" s="3">
        <f t="shared" si="100"/>
        <v>0</v>
      </c>
      <c r="L384" s="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75" customHeight="1">
      <c r="A385" s="31"/>
      <c r="B385" s="89"/>
      <c r="C385" s="89"/>
      <c r="D385" s="18">
        <f t="shared" si="97"/>
        <v>0</v>
      </c>
      <c r="E385" s="18">
        <f>B385*A371</f>
        <v>0</v>
      </c>
      <c r="F385" s="18">
        <f t="shared" si="98"/>
        <v>0</v>
      </c>
      <c r="G385" s="143">
        <f>F387/A371</f>
        <v>0</v>
      </c>
      <c r="H385" s="18"/>
      <c r="I385" s="89">
        <f t="shared" si="99"/>
        <v>0</v>
      </c>
      <c r="J385" s="3"/>
      <c r="K385" s="3">
        <f t="shared" si="100"/>
        <v>0</v>
      </c>
      <c r="L385" s="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75" customHeight="1">
      <c r="A386" s="31"/>
      <c r="B386" s="89"/>
      <c r="C386" s="89"/>
      <c r="D386" s="18">
        <f t="shared" si="97"/>
        <v>0</v>
      </c>
      <c r="E386" s="18">
        <f>B386*A371</f>
        <v>0</v>
      </c>
      <c r="F386" s="18">
        <f t="shared" si="98"/>
        <v>0</v>
      </c>
      <c r="G386" s="142"/>
      <c r="H386" s="18"/>
      <c r="I386" s="89">
        <f t="shared" si="99"/>
        <v>0</v>
      </c>
      <c r="J386" s="3"/>
      <c r="K386" s="3">
        <f t="shared" si="100"/>
        <v>0</v>
      </c>
      <c r="L386" s="3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75" customHeight="1">
      <c r="A387" s="4" t="s">
        <v>495</v>
      </c>
      <c r="B387" s="97">
        <f>SUM(B373:B386)</f>
        <v>0</v>
      </c>
      <c r="C387" s="96"/>
      <c r="D387" s="97">
        <f t="shared" ref="D387:F387" si="101">SUM(D373:D386)</f>
        <v>0</v>
      </c>
      <c r="E387" s="97">
        <f t="shared" si="101"/>
        <v>0</v>
      </c>
      <c r="F387" s="97">
        <f t="shared" si="101"/>
        <v>0</v>
      </c>
      <c r="G387" s="87"/>
      <c r="H387" s="96"/>
      <c r="I387" s="97">
        <f t="shared" ref="I387:L387" si="102">SUM(I373:I386)</f>
        <v>0</v>
      </c>
      <c r="J387" s="98">
        <f t="shared" si="102"/>
        <v>0</v>
      </c>
      <c r="K387" s="98">
        <f t="shared" si="102"/>
        <v>0</v>
      </c>
      <c r="L387" s="98">
        <f t="shared" si="102"/>
        <v>0</v>
      </c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75" customHeight="1">
      <c r="A388" s="8"/>
      <c r="B388" s="100"/>
      <c r="C388" s="100"/>
      <c r="D388" s="100"/>
      <c r="E388" s="100"/>
      <c r="F388" s="100"/>
      <c r="G388" s="100"/>
      <c r="H388" s="100"/>
      <c r="I388" s="101" t="s">
        <v>496</v>
      </c>
      <c r="J388" s="100"/>
      <c r="K388" s="100"/>
      <c r="L388" s="101" t="s">
        <v>497</v>
      </c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75" customHeight="1">
      <c r="A389" s="8"/>
      <c r="B389" s="100"/>
      <c r="C389" s="100"/>
      <c r="D389" s="100"/>
      <c r="E389" s="100"/>
      <c r="F389" s="100"/>
      <c r="G389" s="100"/>
      <c r="H389" s="100"/>
      <c r="I389" s="104">
        <f>G385*A371</f>
        <v>0</v>
      </c>
      <c r="J389" s="100"/>
      <c r="K389" s="100"/>
      <c r="L389" s="104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75" customHeight="1">
      <c r="A392" s="66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6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2.75" customHeight="1">
      <c r="A393" s="78" t="s">
        <v>478</v>
      </c>
      <c r="B393" s="79" t="s">
        <v>479</v>
      </c>
      <c r="C393" s="75"/>
      <c r="D393" s="76"/>
      <c r="E393" s="80" t="s">
        <v>480</v>
      </c>
      <c r="F393" s="75"/>
      <c r="G393" s="76"/>
      <c r="H393" s="79" t="s">
        <v>481</v>
      </c>
      <c r="I393" s="75"/>
      <c r="J393" s="75"/>
      <c r="K393" s="75"/>
      <c r="L393" s="76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75" customHeight="1">
      <c r="A394" s="177">
        <v>4.0</v>
      </c>
      <c r="B394" s="82" t="s">
        <v>482</v>
      </c>
      <c r="C394" s="82" t="s">
        <v>483</v>
      </c>
      <c r="D394" s="82" t="s">
        <v>484</v>
      </c>
      <c r="E394" s="82" t="s">
        <v>485</v>
      </c>
      <c r="F394" s="82" t="s">
        <v>484</v>
      </c>
      <c r="G394" s="82" t="s">
        <v>524</v>
      </c>
      <c r="H394" s="82" t="s">
        <v>486</v>
      </c>
      <c r="I394" s="82" t="s">
        <v>487</v>
      </c>
      <c r="J394" s="147" t="s">
        <v>488</v>
      </c>
      <c r="K394" s="85" t="s">
        <v>489</v>
      </c>
      <c r="L394" s="85" t="s">
        <v>490</v>
      </c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75" customHeight="1">
      <c r="A395" s="86" t="s">
        <v>491</v>
      </c>
      <c r="B395" s="87"/>
      <c r="C395" s="87"/>
      <c r="D395" s="87"/>
      <c r="E395" s="87"/>
      <c r="F395" s="87"/>
      <c r="G395" s="87"/>
      <c r="H395" s="87"/>
      <c r="I395" s="87"/>
      <c r="J395" s="115"/>
      <c r="K395" s="87"/>
      <c r="L395" s="87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75" customHeight="1">
      <c r="A396" s="2"/>
      <c r="B396" s="89"/>
      <c r="C396" s="89"/>
      <c r="D396" s="18">
        <f t="shared" ref="D396:D409" si="103">C396*B396</f>
        <v>0</v>
      </c>
      <c r="E396" s="18">
        <f>B396*A394</f>
        <v>0</v>
      </c>
      <c r="F396" s="18">
        <f t="shared" ref="F396:F409" si="104">E396*C396</f>
        <v>0</v>
      </c>
      <c r="G396" s="140">
        <v>0.0</v>
      </c>
      <c r="H396" s="18"/>
      <c r="I396" s="89">
        <f t="shared" ref="I396:I409" si="105">H396*E396</f>
        <v>0</v>
      </c>
      <c r="J396" s="116"/>
      <c r="K396" s="3">
        <f t="shared" ref="K396:K409" si="106">J396*I396</f>
        <v>0</v>
      </c>
      <c r="L396" s="3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75" customHeight="1">
      <c r="A397" s="2"/>
      <c r="B397" s="89"/>
      <c r="C397" s="89"/>
      <c r="D397" s="18">
        <f t="shared" si="103"/>
        <v>0</v>
      </c>
      <c r="E397" s="18">
        <f>B397*A394</f>
        <v>0</v>
      </c>
      <c r="F397" s="18">
        <f t="shared" si="104"/>
        <v>0</v>
      </c>
      <c r="G397" s="87"/>
      <c r="H397" s="18"/>
      <c r="I397" s="89">
        <f t="shared" si="105"/>
        <v>0</v>
      </c>
      <c r="J397" s="116"/>
      <c r="K397" s="3">
        <f t="shared" si="106"/>
        <v>0</v>
      </c>
      <c r="L397" s="3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75" customHeight="1">
      <c r="A398" s="2"/>
      <c r="B398" s="18"/>
      <c r="C398" s="18"/>
      <c r="D398" s="18">
        <f t="shared" si="103"/>
        <v>0</v>
      </c>
      <c r="E398" s="18">
        <f>B398*A394</f>
        <v>0</v>
      </c>
      <c r="F398" s="18">
        <f t="shared" si="104"/>
        <v>0</v>
      </c>
      <c r="G398" s="148" t="s">
        <v>527</v>
      </c>
      <c r="H398" s="18"/>
      <c r="I398" s="89">
        <f t="shared" si="105"/>
        <v>0</v>
      </c>
      <c r="J398" s="116"/>
      <c r="K398" s="3">
        <f t="shared" si="106"/>
        <v>0</v>
      </c>
      <c r="L398" s="3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75" customHeight="1">
      <c r="A399" s="2"/>
      <c r="B399" s="18"/>
      <c r="C399" s="18"/>
      <c r="D399" s="18">
        <f t="shared" si="103"/>
        <v>0</v>
      </c>
      <c r="E399" s="18">
        <f>B399*A394</f>
        <v>0</v>
      </c>
      <c r="F399" s="18">
        <f t="shared" si="104"/>
        <v>0</v>
      </c>
      <c r="G399" s="142"/>
      <c r="H399" s="18"/>
      <c r="I399" s="89">
        <f t="shared" si="105"/>
        <v>0</v>
      </c>
      <c r="J399" s="116"/>
      <c r="K399" s="3">
        <f t="shared" si="106"/>
        <v>0</v>
      </c>
      <c r="L399" s="3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75" customHeight="1">
      <c r="A400" s="2"/>
      <c r="B400" s="18"/>
      <c r="C400" s="18"/>
      <c r="D400" s="18">
        <f t="shared" si="103"/>
        <v>0</v>
      </c>
      <c r="E400" s="18">
        <f>B400*A394</f>
        <v>0</v>
      </c>
      <c r="F400" s="18">
        <f t="shared" si="104"/>
        <v>0</v>
      </c>
      <c r="G400" s="142"/>
      <c r="H400" s="18"/>
      <c r="I400" s="89">
        <f t="shared" si="105"/>
        <v>0</v>
      </c>
      <c r="J400" s="116"/>
      <c r="K400" s="3">
        <f t="shared" si="106"/>
        <v>0</v>
      </c>
      <c r="L400" s="3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75" customHeight="1">
      <c r="A401" s="2"/>
      <c r="B401" s="18"/>
      <c r="C401" s="18"/>
      <c r="D401" s="18">
        <f t="shared" si="103"/>
        <v>0</v>
      </c>
      <c r="E401" s="18">
        <f>B401*A394</f>
        <v>0</v>
      </c>
      <c r="F401" s="18">
        <f t="shared" si="104"/>
        <v>0</v>
      </c>
      <c r="G401" s="87"/>
      <c r="H401" s="18"/>
      <c r="I401" s="89">
        <f t="shared" si="105"/>
        <v>0</v>
      </c>
      <c r="J401" s="116"/>
      <c r="K401" s="3">
        <f t="shared" si="106"/>
        <v>0</v>
      </c>
      <c r="L401" s="3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75" customHeight="1">
      <c r="A402" s="2"/>
      <c r="B402" s="18"/>
      <c r="C402" s="18"/>
      <c r="D402" s="18">
        <f t="shared" si="103"/>
        <v>0</v>
      </c>
      <c r="E402" s="18">
        <f>B402*A394</f>
        <v>0</v>
      </c>
      <c r="F402" s="18">
        <f t="shared" si="104"/>
        <v>0</v>
      </c>
      <c r="G402" s="59"/>
      <c r="H402" s="18"/>
      <c r="I402" s="89">
        <f t="shared" si="105"/>
        <v>0</v>
      </c>
      <c r="J402" s="116"/>
      <c r="K402" s="3">
        <f t="shared" si="106"/>
        <v>0</v>
      </c>
      <c r="L402" s="3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75" customHeight="1">
      <c r="A403" s="2"/>
      <c r="B403" s="89"/>
      <c r="C403" s="89"/>
      <c r="D403" s="18">
        <f t="shared" si="103"/>
        <v>0</v>
      </c>
      <c r="E403" s="18">
        <f>B403*A394</f>
        <v>0</v>
      </c>
      <c r="F403" s="18">
        <f t="shared" si="104"/>
        <v>0</v>
      </c>
      <c r="G403" s="148" t="s">
        <v>528</v>
      </c>
      <c r="H403" s="18"/>
      <c r="I403" s="89">
        <f t="shared" si="105"/>
        <v>0</v>
      </c>
      <c r="J403" s="116"/>
      <c r="K403" s="3">
        <f t="shared" si="106"/>
        <v>0</v>
      </c>
      <c r="L403" s="3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75" customHeight="1">
      <c r="A404" s="2"/>
      <c r="B404" s="89"/>
      <c r="C404" s="89"/>
      <c r="D404" s="18">
        <f t="shared" si="103"/>
        <v>0</v>
      </c>
      <c r="E404" s="18">
        <f>B404*A394</f>
        <v>0</v>
      </c>
      <c r="F404" s="18">
        <f t="shared" si="104"/>
        <v>0</v>
      </c>
      <c r="G404" s="142"/>
      <c r="H404" s="18"/>
      <c r="I404" s="89">
        <f t="shared" si="105"/>
        <v>0</v>
      </c>
      <c r="J404" s="116"/>
      <c r="K404" s="3">
        <f t="shared" si="106"/>
        <v>0</v>
      </c>
      <c r="L404" s="3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75" customHeight="1">
      <c r="A405" s="1"/>
      <c r="B405" s="89"/>
      <c r="C405" s="89"/>
      <c r="D405" s="18">
        <f t="shared" si="103"/>
        <v>0</v>
      </c>
      <c r="E405" s="18">
        <f>B405*A394</f>
        <v>0</v>
      </c>
      <c r="F405" s="18">
        <f t="shared" si="104"/>
        <v>0</v>
      </c>
      <c r="G405" s="142"/>
      <c r="H405" s="18"/>
      <c r="I405" s="89">
        <f t="shared" si="105"/>
        <v>0</v>
      </c>
      <c r="J405" s="116"/>
      <c r="K405" s="3">
        <f t="shared" si="106"/>
        <v>0</v>
      </c>
      <c r="L405" s="3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75" customHeight="1">
      <c r="A406" s="1"/>
      <c r="B406" s="89"/>
      <c r="C406" s="89"/>
      <c r="D406" s="18">
        <f t="shared" si="103"/>
        <v>0</v>
      </c>
      <c r="E406" s="18">
        <f>B406*A394</f>
        <v>0</v>
      </c>
      <c r="F406" s="18">
        <f t="shared" si="104"/>
        <v>0</v>
      </c>
      <c r="G406" s="142"/>
      <c r="H406" s="18"/>
      <c r="I406" s="89">
        <f t="shared" si="105"/>
        <v>0</v>
      </c>
      <c r="J406" s="116"/>
      <c r="K406" s="3">
        <f t="shared" si="106"/>
        <v>0</v>
      </c>
      <c r="L406" s="3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75" customHeight="1">
      <c r="A407" s="31"/>
      <c r="B407" s="89"/>
      <c r="C407" s="89"/>
      <c r="D407" s="95">
        <f t="shared" si="103"/>
        <v>0</v>
      </c>
      <c r="E407" s="95">
        <f>B407*A394</f>
        <v>0</v>
      </c>
      <c r="F407" s="18">
        <f t="shared" si="104"/>
        <v>0</v>
      </c>
      <c r="G407" s="87"/>
      <c r="H407" s="18"/>
      <c r="I407" s="89">
        <f t="shared" si="105"/>
        <v>0</v>
      </c>
      <c r="J407" s="118"/>
      <c r="K407" s="3">
        <f t="shared" si="106"/>
        <v>0</v>
      </c>
      <c r="L407" s="3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75" customHeight="1">
      <c r="A408" s="31"/>
      <c r="B408" s="89"/>
      <c r="C408" s="89"/>
      <c r="D408" s="18">
        <f t="shared" si="103"/>
        <v>0</v>
      </c>
      <c r="E408" s="18">
        <f>B408*A394</f>
        <v>0</v>
      </c>
      <c r="F408" s="18">
        <f t="shared" si="104"/>
        <v>0</v>
      </c>
      <c r="G408" s="143">
        <f>F410/A394</f>
        <v>0</v>
      </c>
      <c r="H408" s="18"/>
      <c r="I408" s="89">
        <f t="shared" si="105"/>
        <v>0</v>
      </c>
      <c r="J408" s="3"/>
      <c r="K408" s="3">
        <f t="shared" si="106"/>
        <v>0</v>
      </c>
      <c r="L408" s="3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75" customHeight="1">
      <c r="A409" s="31"/>
      <c r="B409" s="89"/>
      <c r="C409" s="89"/>
      <c r="D409" s="18">
        <f t="shared" si="103"/>
        <v>0</v>
      </c>
      <c r="E409" s="18">
        <f>B409*A394</f>
        <v>0</v>
      </c>
      <c r="F409" s="18">
        <f t="shared" si="104"/>
        <v>0</v>
      </c>
      <c r="G409" s="142"/>
      <c r="H409" s="18"/>
      <c r="I409" s="89">
        <f t="shared" si="105"/>
        <v>0</v>
      </c>
      <c r="J409" s="3"/>
      <c r="K409" s="3">
        <f t="shared" si="106"/>
        <v>0</v>
      </c>
      <c r="L409" s="3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75" customHeight="1">
      <c r="A410" s="4" t="s">
        <v>495</v>
      </c>
      <c r="B410" s="97">
        <f>SUM(B396:B409)</f>
        <v>0</v>
      </c>
      <c r="C410" s="96"/>
      <c r="D410" s="97">
        <f t="shared" ref="D410:F410" si="107">SUM(D396:D409)</f>
        <v>0</v>
      </c>
      <c r="E410" s="97">
        <f t="shared" si="107"/>
        <v>0</v>
      </c>
      <c r="F410" s="97">
        <f t="shared" si="107"/>
        <v>0</v>
      </c>
      <c r="G410" s="87"/>
      <c r="H410" s="96"/>
      <c r="I410" s="97">
        <f t="shared" ref="I410:L410" si="108">SUM(I396:I409)</f>
        <v>0</v>
      </c>
      <c r="J410" s="98">
        <f t="shared" si="108"/>
        <v>0</v>
      </c>
      <c r="K410" s="98">
        <f t="shared" si="108"/>
        <v>0</v>
      </c>
      <c r="L410" s="98">
        <f t="shared" si="108"/>
        <v>0</v>
      </c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75" customHeight="1">
      <c r="A411" s="8"/>
      <c r="B411" s="100"/>
      <c r="C411" s="100"/>
      <c r="D411" s="100"/>
      <c r="E411" s="100"/>
      <c r="F411" s="100"/>
      <c r="G411" s="100"/>
      <c r="H411" s="100"/>
      <c r="I411" s="101" t="s">
        <v>496</v>
      </c>
      <c r="J411" s="100"/>
      <c r="K411" s="100"/>
      <c r="L411" s="101" t="s">
        <v>497</v>
      </c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75" customHeight="1">
      <c r="A412" s="8"/>
      <c r="B412" s="100"/>
      <c r="C412" s="100"/>
      <c r="D412" s="100"/>
      <c r="E412" s="100"/>
      <c r="F412" s="100"/>
      <c r="G412" s="100"/>
      <c r="H412" s="100"/>
      <c r="I412" s="104">
        <f>G408*A394</f>
        <v>0</v>
      </c>
      <c r="J412" s="100"/>
      <c r="K412" s="100"/>
      <c r="L412" s="104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75" customHeight="1">
      <c r="A415" s="66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6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2.75" customHeight="1">
      <c r="A416" s="78" t="s">
        <v>478</v>
      </c>
      <c r="B416" s="79" t="s">
        <v>479</v>
      </c>
      <c r="C416" s="75"/>
      <c r="D416" s="76"/>
      <c r="E416" s="80" t="s">
        <v>480</v>
      </c>
      <c r="F416" s="75"/>
      <c r="G416" s="76"/>
      <c r="H416" s="79" t="s">
        <v>481</v>
      </c>
      <c r="I416" s="75"/>
      <c r="J416" s="75"/>
      <c r="K416" s="75"/>
      <c r="L416" s="76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75" customHeight="1">
      <c r="A417" s="177">
        <v>4.0</v>
      </c>
      <c r="B417" s="82" t="s">
        <v>482</v>
      </c>
      <c r="C417" s="82" t="s">
        <v>483</v>
      </c>
      <c r="D417" s="82" t="s">
        <v>484</v>
      </c>
      <c r="E417" s="82" t="s">
        <v>485</v>
      </c>
      <c r="F417" s="82" t="s">
        <v>484</v>
      </c>
      <c r="G417" s="82" t="s">
        <v>524</v>
      </c>
      <c r="H417" s="82" t="s">
        <v>486</v>
      </c>
      <c r="I417" s="82" t="s">
        <v>487</v>
      </c>
      <c r="J417" s="147" t="s">
        <v>488</v>
      </c>
      <c r="K417" s="85" t="s">
        <v>489</v>
      </c>
      <c r="L417" s="85" t="s">
        <v>490</v>
      </c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75" customHeight="1">
      <c r="A418" s="86" t="s">
        <v>491</v>
      </c>
      <c r="B418" s="87"/>
      <c r="C418" s="87"/>
      <c r="D418" s="87"/>
      <c r="E418" s="87"/>
      <c r="F418" s="87"/>
      <c r="G418" s="87"/>
      <c r="H418" s="87"/>
      <c r="I418" s="87"/>
      <c r="J418" s="115"/>
      <c r="K418" s="87"/>
      <c r="L418" s="8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75" customHeight="1">
      <c r="A419" s="2"/>
      <c r="B419" s="89"/>
      <c r="C419" s="89"/>
      <c r="D419" s="18">
        <f t="shared" ref="D419:D432" si="109">C419*B419</f>
        <v>0</v>
      </c>
      <c r="E419" s="18">
        <f>B419*A417</f>
        <v>0</v>
      </c>
      <c r="F419" s="18">
        <f t="shared" ref="F419:F432" si="110">E419*C419</f>
        <v>0</v>
      </c>
      <c r="G419" s="140">
        <v>0.0</v>
      </c>
      <c r="H419" s="18"/>
      <c r="I419" s="89">
        <f t="shared" ref="I419:I432" si="111">H419*E419</f>
        <v>0</v>
      </c>
      <c r="J419" s="116"/>
      <c r="K419" s="3">
        <f t="shared" ref="K419:K432" si="112">J419*I419</f>
        <v>0</v>
      </c>
      <c r="L419" s="3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75" customHeight="1">
      <c r="A420" s="2"/>
      <c r="B420" s="89"/>
      <c r="C420" s="89"/>
      <c r="D420" s="18">
        <f t="shared" si="109"/>
        <v>0</v>
      </c>
      <c r="E420" s="18">
        <f>B420*A417</f>
        <v>0</v>
      </c>
      <c r="F420" s="18">
        <f t="shared" si="110"/>
        <v>0</v>
      </c>
      <c r="G420" s="87"/>
      <c r="H420" s="18"/>
      <c r="I420" s="89">
        <f t="shared" si="111"/>
        <v>0</v>
      </c>
      <c r="J420" s="116"/>
      <c r="K420" s="3">
        <f t="shared" si="112"/>
        <v>0</v>
      </c>
      <c r="L420" s="3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75" customHeight="1">
      <c r="A421" s="2"/>
      <c r="B421" s="18"/>
      <c r="C421" s="18"/>
      <c r="D421" s="18">
        <f t="shared" si="109"/>
        <v>0</v>
      </c>
      <c r="E421" s="18">
        <f>B421*A417</f>
        <v>0</v>
      </c>
      <c r="F421" s="18">
        <f t="shared" si="110"/>
        <v>0</v>
      </c>
      <c r="G421" s="148" t="s">
        <v>527</v>
      </c>
      <c r="H421" s="18"/>
      <c r="I421" s="89">
        <f t="shared" si="111"/>
        <v>0</v>
      </c>
      <c r="J421" s="116"/>
      <c r="K421" s="3">
        <f t="shared" si="112"/>
        <v>0</v>
      </c>
      <c r="L421" s="3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75" customHeight="1">
      <c r="A422" s="2"/>
      <c r="B422" s="18"/>
      <c r="C422" s="18"/>
      <c r="D422" s="18">
        <f t="shared" si="109"/>
        <v>0</v>
      </c>
      <c r="E422" s="18">
        <f>B422*A417</f>
        <v>0</v>
      </c>
      <c r="F422" s="18">
        <f t="shared" si="110"/>
        <v>0</v>
      </c>
      <c r="G422" s="142"/>
      <c r="H422" s="18"/>
      <c r="I422" s="89">
        <f t="shared" si="111"/>
        <v>0</v>
      </c>
      <c r="J422" s="116"/>
      <c r="K422" s="3">
        <f t="shared" si="112"/>
        <v>0</v>
      </c>
      <c r="L422" s="3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75" customHeight="1">
      <c r="A423" s="2"/>
      <c r="B423" s="18"/>
      <c r="C423" s="18"/>
      <c r="D423" s="18">
        <f t="shared" si="109"/>
        <v>0</v>
      </c>
      <c r="E423" s="18">
        <f>B423*A417</f>
        <v>0</v>
      </c>
      <c r="F423" s="18">
        <f t="shared" si="110"/>
        <v>0</v>
      </c>
      <c r="G423" s="142"/>
      <c r="H423" s="18"/>
      <c r="I423" s="89">
        <f t="shared" si="111"/>
        <v>0</v>
      </c>
      <c r="J423" s="116"/>
      <c r="K423" s="3">
        <f t="shared" si="112"/>
        <v>0</v>
      </c>
      <c r="L423" s="3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75" customHeight="1">
      <c r="A424" s="2"/>
      <c r="B424" s="18"/>
      <c r="C424" s="18"/>
      <c r="D424" s="18">
        <f t="shared" si="109"/>
        <v>0</v>
      </c>
      <c r="E424" s="18">
        <f>B424*A417</f>
        <v>0</v>
      </c>
      <c r="F424" s="18">
        <f t="shared" si="110"/>
        <v>0</v>
      </c>
      <c r="G424" s="87"/>
      <c r="H424" s="18"/>
      <c r="I424" s="89">
        <f t="shared" si="111"/>
        <v>0</v>
      </c>
      <c r="J424" s="116"/>
      <c r="K424" s="3">
        <f t="shared" si="112"/>
        <v>0</v>
      </c>
      <c r="L424" s="3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75" customHeight="1">
      <c r="A425" s="2"/>
      <c r="B425" s="18"/>
      <c r="C425" s="18"/>
      <c r="D425" s="18">
        <f t="shared" si="109"/>
        <v>0</v>
      </c>
      <c r="E425" s="18">
        <f>B425*A417</f>
        <v>0</v>
      </c>
      <c r="F425" s="18">
        <f t="shared" si="110"/>
        <v>0</v>
      </c>
      <c r="G425" s="59"/>
      <c r="H425" s="18"/>
      <c r="I425" s="89">
        <f t="shared" si="111"/>
        <v>0</v>
      </c>
      <c r="J425" s="116"/>
      <c r="K425" s="3">
        <f t="shared" si="112"/>
        <v>0</v>
      </c>
      <c r="L425" s="3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75" customHeight="1">
      <c r="A426" s="2"/>
      <c r="B426" s="89"/>
      <c r="C426" s="89"/>
      <c r="D426" s="18">
        <f t="shared" si="109"/>
        <v>0</v>
      </c>
      <c r="E426" s="18">
        <f>B426*A417</f>
        <v>0</v>
      </c>
      <c r="F426" s="18">
        <f t="shared" si="110"/>
        <v>0</v>
      </c>
      <c r="G426" s="148" t="s">
        <v>528</v>
      </c>
      <c r="H426" s="18"/>
      <c r="I426" s="89">
        <f t="shared" si="111"/>
        <v>0</v>
      </c>
      <c r="J426" s="116"/>
      <c r="K426" s="3">
        <f t="shared" si="112"/>
        <v>0</v>
      </c>
      <c r="L426" s="3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75" customHeight="1">
      <c r="A427" s="2"/>
      <c r="B427" s="89"/>
      <c r="C427" s="89"/>
      <c r="D427" s="18">
        <f t="shared" si="109"/>
        <v>0</v>
      </c>
      <c r="E427" s="18">
        <f>B427*A417</f>
        <v>0</v>
      </c>
      <c r="F427" s="18">
        <f t="shared" si="110"/>
        <v>0</v>
      </c>
      <c r="G427" s="142"/>
      <c r="H427" s="18"/>
      <c r="I427" s="89">
        <f t="shared" si="111"/>
        <v>0</v>
      </c>
      <c r="J427" s="116"/>
      <c r="K427" s="3">
        <f t="shared" si="112"/>
        <v>0</v>
      </c>
      <c r="L427" s="3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75" customHeight="1">
      <c r="A428" s="1"/>
      <c r="B428" s="89"/>
      <c r="C428" s="89"/>
      <c r="D428" s="18">
        <f t="shared" si="109"/>
        <v>0</v>
      </c>
      <c r="E428" s="18">
        <f>B428*A417</f>
        <v>0</v>
      </c>
      <c r="F428" s="18">
        <f t="shared" si="110"/>
        <v>0</v>
      </c>
      <c r="G428" s="142"/>
      <c r="H428" s="18"/>
      <c r="I428" s="89">
        <f t="shared" si="111"/>
        <v>0</v>
      </c>
      <c r="J428" s="116"/>
      <c r="K428" s="3">
        <f t="shared" si="112"/>
        <v>0</v>
      </c>
      <c r="L428" s="3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75" customHeight="1">
      <c r="A429" s="1"/>
      <c r="B429" s="89"/>
      <c r="C429" s="89"/>
      <c r="D429" s="18">
        <f t="shared" si="109"/>
        <v>0</v>
      </c>
      <c r="E429" s="18">
        <f>B429*A417</f>
        <v>0</v>
      </c>
      <c r="F429" s="18">
        <f t="shared" si="110"/>
        <v>0</v>
      </c>
      <c r="G429" s="142"/>
      <c r="H429" s="18"/>
      <c r="I429" s="89">
        <f t="shared" si="111"/>
        <v>0</v>
      </c>
      <c r="J429" s="116"/>
      <c r="K429" s="3">
        <f t="shared" si="112"/>
        <v>0</v>
      </c>
      <c r="L429" s="3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75" customHeight="1">
      <c r="A430" s="31"/>
      <c r="B430" s="89"/>
      <c r="C430" s="89"/>
      <c r="D430" s="95">
        <f t="shared" si="109"/>
        <v>0</v>
      </c>
      <c r="E430" s="95">
        <f>B430*A417</f>
        <v>0</v>
      </c>
      <c r="F430" s="18">
        <f t="shared" si="110"/>
        <v>0</v>
      </c>
      <c r="G430" s="87"/>
      <c r="H430" s="18"/>
      <c r="I430" s="89">
        <f t="shared" si="111"/>
        <v>0</v>
      </c>
      <c r="J430" s="118"/>
      <c r="K430" s="3">
        <f t="shared" si="112"/>
        <v>0</v>
      </c>
      <c r="L430" s="3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75" customHeight="1">
      <c r="A431" s="31"/>
      <c r="B431" s="89"/>
      <c r="C431" s="89"/>
      <c r="D431" s="18">
        <f t="shared" si="109"/>
        <v>0</v>
      </c>
      <c r="E431" s="18">
        <f>B431*A417</f>
        <v>0</v>
      </c>
      <c r="F431" s="18">
        <f t="shared" si="110"/>
        <v>0</v>
      </c>
      <c r="G431" s="143">
        <f>F433/A417</f>
        <v>0</v>
      </c>
      <c r="H431" s="18"/>
      <c r="I431" s="89">
        <f t="shared" si="111"/>
        <v>0</v>
      </c>
      <c r="J431" s="3"/>
      <c r="K431" s="3">
        <f t="shared" si="112"/>
        <v>0</v>
      </c>
      <c r="L431" s="3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75" customHeight="1">
      <c r="A432" s="31"/>
      <c r="B432" s="89"/>
      <c r="C432" s="89"/>
      <c r="D432" s="18">
        <f t="shared" si="109"/>
        <v>0</v>
      </c>
      <c r="E432" s="18">
        <f>B432*A417</f>
        <v>0</v>
      </c>
      <c r="F432" s="18">
        <f t="shared" si="110"/>
        <v>0</v>
      </c>
      <c r="G432" s="142"/>
      <c r="H432" s="18"/>
      <c r="I432" s="89">
        <f t="shared" si="111"/>
        <v>0</v>
      </c>
      <c r="J432" s="3"/>
      <c r="K432" s="3">
        <f t="shared" si="112"/>
        <v>0</v>
      </c>
      <c r="L432" s="3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75" customHeight="1">
      <c r="A433" s="4" t="s">
        <v>495</v>
      </c>
      <c r="B433" s="97">
        <f>SUM(B419:B432)</f>
        <v>0</v>
      </c>
      <c r="C433" s="96"/>
      <c r="D433" s="97">
        <f t="shared" ref="D433:F433" si="113">SUM(D419:D432)</f>
        <v>0</v>
      </c>
      <c r="E433" s="97">
        <f t="shared" si="113"/>
        <v>0</v>
      </c>
      <c r="F433" s="97">
        <f t="shared" si="113"/>
        <v>0</v>
      </c>
      <c r="G433" s="87"/>
      <c r="H433" s="96"/>
      <c r="I433" s="97">
        <f t="shared" ref="I433:L433" si="114">SUM(I419:I432)</f>
        <v>0</v>
      </c>
      <c r="J433" s="98">
        <f t="shared" si="114"/>
        <v>0</v>
      </c>
      <c r="K433" s="98">
        <f t="shared" si="114"/>
        <v>0</v>
      </c>
      <c r="L433" s="98">
        <f t="shared" si="114"/>
        <v>0</v>
      </c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75" customHeight="1">
      <c r="A434" s="8"/>
      <c r="B434" s="100"/>
      <c r="C434" s="100"/>
      <c r="D434" s="100"/>
      <c r="E434" s="100"/>
      <c r="F434" s="100"/>
      <c r="G434" s="100"/>
      <c r="H434" s="100"/>
      <c r="I434" s="101" t="s">
        <v>496</v>
      </c>
      <c r="J434" s="100"/>
      <c r="K434" s="100"/>
      <c r="L434" s="101" t="s">
        <v>497</v>
      </c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75" customHeight="1">
      <c r="A435" s="8"/>
      <c r="B435" s="100"/>
      <c r="C435" s="100"/>
      <c r="D435" s="100"/>
      <c r="E435" s="100"/>
      <c r="F435" s="100"/>
      <c r="G435" s="100"/>
      <c r="H435" s="100"/>
      <c r="I435" s="104">
        <f>G431*A417</f>
        <v>0</v>
      </c>
      <c r="J435" s="100"/>
      <c r="K435" s="100"/>
      <c r="L435" s="104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75" customHeight="1">
      <c r="A438" s="66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6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2.75" customHeight="1">
      <c r="A439" s="78" t="s">
        <v>478</v>
      </c>
      <c r="B439" s="79" t="s">
        <v>479</v>
      </c>
      <c r="C439" s="75"/>
      <c r="D439" s="76"/>
      <c r="E439" s="80" t="s">
        <v>480</v>
      </c>
      <c r="F439" s="75"/>
      <c r="G439" s="76"/>
      <c r="H439" s="79" t="s">
        <v>481</v>
      </c>
      <c r="I439" s="75"/>
      <c r="J439" s="75"/>
      <c r="K439" s="75"/>
      <c r="L439" s="76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75" customHeight="1">
      <c r="A440" s="177">
        <v>4.0</v>
      </c>
      <c r="B440" s="82" t="s">
        <v>482</v>
      </c>
      <c r="C440" s="82" t="s">
        <v>483</v>
      </c>
      <c r="D440" s="82" t="s">
        <v>484</v>
      </c>
      <c r="E440" s="82" t="s">
        <v>485</v>
      </c>
      <c r="F440" s="82" t="s">
        <v>484</v>
      </c>
      <c r="G440" s="82" t="s">
        <v>524</v>
      </c>
      <c r="H440" s="82" t="s">
        <v>486</v>
      </c>
      <c r="I440" s="82" t="s">
        <v>487</v>
      </c>
      <c r="J440" s="147" t="s">
        <v>488</v>
      </c>
      <c r="K440" s="85" t="s">
        <v>489</v>
      </c>
      <c r="L440" s="85" t="s">
        <v>490</v>
      </c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75" customHeight="1">
      <c r="A441" s="86" t="s">
        <v>491</v>
      </c>
      <c r="B441" s="87"/>
      <c r="C441" s="87"/>
      <c r="D441" s="87"/>
      <c r="E441" s="87"/>
      <c r="F441" s="87"/>
      <c r="G441" s="87"/>
      <c r="H441" s="87"/>
      <c r="I441" s="87"/>
      <c r="J441" s="115"/>
      <c r="K441" s="87"/>
      <c r="L441" s="87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75" customHeight="1">
      <c r="A442" s="2"/>
      <c r="B442" s="89"/>
      <c r="C442" s="89"/>
      <c r="D442" s="18">
        <f t="shared" ref="D442:D455" si="115">C442*B442</f>
        <v>0</v>
      </c>
      <c r="E442" s="18">
        <f>B442*A440</f>
        <v>0</v>
      </c>
      <c r="F442" s="18">
        <f t="shared" ref="F442:F455" si="116">E442*C442</f>
        <v>0</v>
      </c>
      <c r="G442" s="140">
        <v>0.0</v>
      </c>
      <c r="H442" s="18"/>
      <c r="I442" s="89">
        <f t="shared" ref="I442:I455" si="117">H442*E442</f>
        <v>0</v>
      </c>
      <c r="J442" s="116"/>
      <c r="K442" s="3">
        <f t="shared" ref="K442:K455" si="118">J442*I442</f>
        <v>0</v>
      </c>
      <c r="L442" s="3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75" customHeight="1">
      <c r="A443" s="2"/>
      <c r="B443" s="89"/>
      <c r="C443" s="89"/>
      <c r="D443" s="18">
        <f t="shared" si="115"/>
        <v>0</v>
      </c>
      <c r="E443" s="18">
        <f>B443*A440</f>
        <v>0</v>
      </c>
      <c r="F443" s="18">
        <f t="shared" si="116"/>
        <v>0</v>
      </c>
      <c r="G443" s="87"/>
      <c r="H443" s="18"/>
      <c r="I443" s="89">
        <f t="shared" si="117"/>
        <v>0</v>
      </c>
      <c r="J443" s="116"/>
      <c r="K443" s="3">
        <f t="shared" si="118"/>
        <v>0</v>
      </c>
      <c r="L443" s="3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75" customHeight="1">
      <c r="A444" s="2"/>
      <c r="B444" s="18"/>
      <c r="C444" s="18"/>
      <c r="D444" s="18">
        <f t="shared" si="115"/>
        <v>0</v>
      </c>
      <c r="E444" s="18">
        <f>B444*A440</f>
        <v>0</v>
      </c>
      <c r="F444" s="18">
        <f t="shared" si="116"/>
        <v>0</v>
      </c>
      <c r="G444" s="148" t="s">
        <v>527</v>
      </c>
      <c r="H444" s="18"/>
      <c r="I444" s="89">
        <f t="shared" si="117"/>
        <v>0</v>
      </c>
      <c r="J444" s="116"/>
      <c r="K444" s="3">
        <f t="shared" si="118"/>
        <v>0</v>
      </c>
      <c r="L444" s="3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75" customHeight="1">
      <c r="A445" s="2"/>
      <c r="B445" s="18"/>
      <c r="C445" s="18"/>
      <c r="D445" s="18">
        <f t="shared" si="115"/>
        <v>0</v>
      </c>
      <c r="E445" s="18">
        <f>B445*A440</f>
        <v>0</v>
      </c>
      <c r="F445" s="18">
        <f t="shared" si="116"/>
        <v>0</v>
      </c>
      <c r="G445" s="142"/>
      <c r="H445" s="18"/>
      <c r="I445" s="89">
        <f t="shared" si="117"/>
        <v>0</v>
      </c>
      <c r="J445" s="116"/>
      <c r="K445" s="3">
        <f t="shared" si="118"/>
        <v>0</v>
      </c>
      <c r="L445" s="3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75" customHeight="1">
      <c r="A446" s="2"/>
      <c r="B446" s="18"/>
      <c r="C446" s="18"/>
      <c r="D446" s="18">
        <f t="shared" si="115"/>
        <v>0</v>
      </c>
      <c r="E446" s="18">
        <f>B446*A440</f>
        <v>0</v>
      </c>
      <c r="F446" s="18">
        <f t="shared" si="116"/>
        <v>0</v>
      </c>
      <c r="G446" s="142"/>
      <c r="H446" s="18"/>
      <c r="I446" s="89">
        <f t="shared" si="117"/>
        <v>0</v>
      </c>
      <c r="J446" s="116"/>
      <c r="K446" s="3">
        <f t="shared" si="118"/>
        <v>0</v>
      </c>
      <c r="L446" s="3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75" customHeight="1">
      <c r="A447" s="2"/>
      <c r="B447" s="18"/>
      <c r="C447" s="18"/>
      <c r="D447" s="18">
        <f t="shared" si="115"/>
        <v>0</v>
      </c>
      <c r="E447" s="18">
        <f>B447*A440</f>
        <v>0</v>
      </c>
      <c r="F447" s="18">
        <f t="shared" si="116"/>
        <v>0</v>
      </c>
      <c r="G447" s="87"/>
      <c r="H447" s="18"/>
      <c r="I447" s="89">
        <f t="shared" si="117"/>
        <v>0</v>
      </c>
      <c r="J447" s="116"/>
      <c r="K447" s="3">
        <f t="shared" si="118"/>
        <v>0</v>
      </c>
      <c r="L447" s="3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75" customHeight="1">
      <c r="A448" s="2"/>
      <c r="B448" s="18"/>
      <c r="C448" s="18"/>
      <c r="D448" s="18">
        <f t="shared" si="115"/>
        <v>0</v>
      </c>
      <c r="E448" s="18">
        <f>B448*A440</f>
        <v>0</v>
      </c>
      <c r="F448" s="18">
        <f t="shared" si="116"/>
        <v>0</v>
      </c>
      <c r="G448" s="59"/>
      <c r="H448" s="18"/>
      <c r="I448" s="89">
        <f t="shared" si="117"/>
        <v>0</v>
      </c>
      <c r="J448" s="116"/>
      <c r="K448" s="3">
        <f t="shared" si="118"/>
        <v>0</v>
      </c>
      <c r="L448" s="3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75" customHeight="1">
      <c r="A449" s="2"/>
      <c r="B449" s="89"/>
      <c r="C449" s="89"/>
      <c r="D449" s="18">
        <f t="shared" si="115"/>
        <v>0</v>
      </c>
      <c r="E449" s="18">
        <f>B449*A440</f>
        <v>0</v>
      </c>
      <c r="F449" s="18">
        <f t="shared" si="116"/>
        <v>0</v>
      </c>
      <c r="G449" s="148" t="s">
        <v>528</v>
      </c>
      <c r="H449" s="18"/>
      <c r="I449" s="89">
        <f t="shared" si="117"/>
        <v>0</v>
      </c>
      <c r="J449" s="116"/>
      <c r="K449" s="3">
        <f t="shared" si="118"/>
        <v>0</v>
      </c>
      <c r="L449" s="3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75" customHeight="1">
      <c r="A450" s="2"/>
      <c r="B450" s="89"/>
      <c r="C450" s="89"/>
      <c r="D450" s="18">
        <f t="shared" si="115"/>
        <v>0</v>
      </c>
      <c r="E450" s="18">
        <f>B450*A440</f>
        <v>0</v>
      </c>
      <c r="F450" s="18">
        <f t="shared" si="116"/>
        <v>0</v>
      </c>
      <c r="G450" s="142"/>
      <c r="H450" s="18"/>
      <c r="I450" s="89">
        <f t="shared" si="117"/>
        <v>0</v>
      </c>
      <c r="J450" s="116"/>
      <c r="K450" s="3">
        <f t="shared" si="118"/>
        <v>0</v>
      </c>
      <c r="L450" s="3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75" customHeight="1">
      <c r="A451" s="1"/>
      <c r="B451" s="89"/>
      <c r="C451" s="89"/>
      <c r="D451" s="18">
        <f t="shared" si="115"/>
        <v>0</v>
      </c>
      <c r="E451" s="18">
        <f>B451*A440</f>
        <v>0</v>
      </c>
      <c r="F451" s="18">
        <f t="shared" si="116"/>
        <v>0</v>
      </c>
      <c r="G451" s="142"/>
      <c r="H451" s="18"/>
      <c r="I451" s="89">
        <f t="shared" si="117"/>
        <v>0</v>
      </c>
      <c r="J451" s="116"/>
      <c r="K451" s="3">
        <f t="shared" si="118"/>
        <v>0</v>
      </c>
      <c r="L451" s="3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75" customHeight="1">
      <c r="A452" s="1"/>
      <c r="B452" s="89"/>
      <c r="C452" s="89"/>
      <c r="D452" s="18">
        <f t="shared" si="115"/>
        <v>0</v>
      </c>
      <c r="E452" s="18">
        <f>B452*A440</f>
        <v>0</v>
      </c>
      <c r="F452" s="18">
        <f t="shared" si="116"/>
        <v>0</v>
      </c>
      <c r="G452" s="142"/>
      <c r="H452" s="18"/>
      <c r="I452" s="89">
        <f t="shared" si="117"/>
        <v>0</v>
      </c>
      <c r="J452" s="116"/>
      <c r="K452" s="3">
        <f t="shared" si="118"/>
        <v>0</v>
      </c>
      <c r="L452" s="3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75" customHeight="1">
      <c r="A453" s="31"/>
      <c r="B453" s="89"/>
      <c r="C453" s="89"/>
      <c r="D453" s="95">
        <f t="shared" si="115"/>
        <v>0</v>
      </c>
      <c r="E453" s="95">
        <f>B453*A440</f>
        <v>0</v>
      </c>
      <c r="F453" s="18">
        <f t="shared" si="116"/>
        <v>0</v>
      </c>
      <c r="G453" s="87"/>
      <c r="H453" s="18"/>
      <c r="I453" s="89">
        <f t="shared" si="117"/>
        <v>0</v>
      </c>
      <c r="J453" s="118"/>
      <c r="K453" s="3">
        <f t="shared" si="118"/>
        <v>0</v>
      </c>
      <c r="L453" s="3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75" customHeight="1">
      <c r="A454" s="31"/>
      <c r="B454" s="89"/>
      <c r="C454" s="89"/>
      <c r="D454" s="18">
        <f t="shared" si="115"/>
        <v>0</v>
      </c>
      <c r="E454" s="18">
        <f>B454*A440</f>
        <v>0</v>
      </c>
      <c r="F454" s="18">
        <f t="shared" si="116"/>
        <v>0</v>
      </c>
      <c r="G454" s="143">
        <f>F456/A440</f>
        <v>0</v>
      </c>
      <c r="H454" s="18"/>
      <c r="I454" s="89">
        <f t="shared" si="117"/>
        <v>0</v>
      </c>
      <c r="J454" s="3"/>
      <c r="K454" s="3">
        <f t="shared" si="118"/>
        <v>0</v>
      </c>
      <c r="L454" s="3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75" customHeight="1">
      <c r="A455" s="31"/>
      <c r="B455" s="89"/>
      <c r="C455" s="89"/>
      <c r="D455" s="18">
        <f t="shared" si="115"/>
        <v>0</v>
      </c>
      <c r="E455" s="18">
        <f>B455*A440</f>
        <v>0</v>
      </c>
      <c r="F455" s="18">
        <f t="shared" si="116"/>
        <v>0</v>
      </c>
      <c r="G455" s="142"/>
      <c r="H455" s="18"/>
      <c r="I455" s="89">
        <f t="shared" si="117"/>
        <v>0</v>
      </c>
      <c r="J455" s="3"/>
      <c r="K455" s="3">
        <f t="shared" si="118"/>
        <v>0</v>
      </c>
      <c r="L455" s="3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75" customHeight="1">
      <c r="A456" s="4" t="s">
        <v>495</v>
      </c>
      <c r="B456" s="97">
        <f>SUM(B442:B455)</f>
        <v>0</v>
      </c>
      <c r="C456" s="96"/>
      <c r="D456" s="97">
        <f t="shared" ref="D456:F456" si="119">SUM(D442:D455)</f>
        <v>0</v>
      </c>
      <c r="E456" s="97">
        <f t="shared" si="119"/>
        <v>0</v>
      </c>
      <c r="F456" s="97">
        <f t="shared" si="119"/>
        <v>0</v>
      </c>
      <c r="G456" s="87"/>
      <c r="H456" s="96"/>
      <c r="I456" s="97">
        <f t="shared" ref="I456:L456" si="120">SUM(I442:I455)</f>
        <v>0</v>
      </c>
      <c r="J456" s="98">
        <f t="shared" si="120"/>
        <v>0</v>
      </c>
      <c r="K456" s="98">
        <f t="shared" si="120"/>
        <v>0</v>
      </c>
      <c r="L456" s="98">
        <f t="shared" si="120"/>
        <v>0</v>
      </c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75" customHeight="1">
      <c r="A457" s="8"/>
      <c r="B457" s="100"/>
      <c r="C457" s="100"/>
      <c r="D457" s="100"/>
      <c r="E457" s="100"/>
      <c r="F457" s="100"/>
      <c r="G457" s="100"/>
      <c r="H457" s="100"/>
      <c r="I457" s="101" t="s">
        <v>496</v>
      </c>
      <c r="J457" s="100"/>
      <c r="K457" s="100"/>
      <c r="L457" s="101" t="s">
        <v>497</v>
      </c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75" customHeight="1">
      <c r="A458" s="8"/>
      <c r="B458" s="100"/>
      <c r="C458" s="100"/>
      <c r="D458" s="100"/>
      <c r="E458" s="100"/>
      <c r="F458" s="100"/>
      <c r="G458" s="100"/>
      <c r="H458" s="100"/>
      <c r="I458" s="104">
        <f>G454*A440</f>
        <v>0</v>
      </c>
      <c r="J458" s="100"/>
      <c r="K458" s="100"/>
      <c r="L458" s="104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75" customHeight="1">
      <c r="A459" s="8"/>
      <c r="B459" s="100"/>
      <c r="C459" s="100"/>
      <c r="D459" s="100"/>
      <c r="E459" s="100"/>
      <c r="F459" s="100"/>
      <c r="G459" s="100"/>
      <c r="H459" s="100"/>
      <c r="I459" s="107"/>
      <c r="J459" s="100"/>
      <c r="K459" s="100"/>
      <c r="L459" s="107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75" customHeight="1">
      <c r="A461" s="66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6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2.75" customHeight="1">
      <c r="A462" s="78" t="s">
        <v>478</v>
      </c>
      <c r="B462" s="79" t="s">
        <v>479</v>
      </c>
      <c r="C462" s="75"/>
      <c r="D462" s="76"/>
      <c r="E462" s="80" t="s">
        <v>480</v>
      </c>
      <c r="F462" s="75"/>
      <c r="G462" s="76"/>
      <c r="H462" s="79" t="s">
        <v>481</v>
      </c>
      <c r="I462" s="75"/>
      <c r="J462" s="75"/>
      <c r="K462" s="75"/>
      <c r="L462" s="76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75" customHeight="1">
      <c r="A463" s="177">
        <v>4.0</v>
      </c>
      <c r="B463" s="82" t="s">
        <v>482</v>
      </c>
      <c r="C463" s="82" t="s">
        <v>483</v>
      </c>
      <c r="D463" s="82" t="s">
        <v>484</v>
      </c>
      <c r="E463" s="82" t="s">
        <v>485</v>
      </c>
      <c r="F463" s="82" t="s">
        <v>484</v>
      </c>
      <c r="G463" s="82" t="s">
        <v>524</v>
      </c>
      <c r="H463" s="82" t="s">
        <v>486</v>
      </c>
      <c r="I463" s="82" t="s">
        <v>487</v>
      </c>
      <c r="J463" s="147" t="s">
        <v>488</v>
      </c>
      <c r="K463" s="85" t="s">
        <v>489</v>
      </c>
      <c r="L463" s="85" t="s">
        <v>490</v>
      </c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75" customHeight="1">
      <c r="A464" s="86" t="s">
        <v>491</v>
      </c>
      <c r="B464" s="87"/>
      <c r="C464" s="87"/>
      <c r="D464" s="87"/>
      <c r="E464" s="87"/>
      <c r="F464" s="87"/>
      <c r="G464" s="87"/>
      <c r="H464" s="87"/>
      <c r="I464" s="87"/>
      <c r="J464" s="115"/>
      <c r="K464" s="87"/>
      <c r="L464" s="87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75" customHeight="1">
      <c r="A465" s="2"/>
      <c r="B465" s="89"/>
      <c r="C465" s="89"/>
      <c r="D465" s="18">
        <f t="shared" ref="D465:D478" si="121">C465*B465</f>
        <v>0</v>
      </c>
      <c r="E465" s="18">
        <f>B465*A463</f>
        <v>0</v>
      </c>
      <c r="F465" s="18">
        <f t="shared" ref="F465:F478" si="122">E465*C465</f>
        <v>0</v>
      </c>
      <c r="G465" s="140">
        <v>0.0</v>
      </c>
      <c r="H465" s="18"/>
      <c r="I465" s="89">
        <f t="shared" ref="I465:I478" si="123">H465*E465</f>
        <v>0</v>
      </c>
      <c r="J465" s="116"/>
      <c r="K465" s="3">
        <f t="shared" ref="K465:K478" si="124">J465*I465</f>
        <v>0</v>
      </c>
      <c r="L465" s="3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75" customHeight="1">
      <c r="A466" s="2"/>
      <c r="B466" s="89"/>
      <c r="C466" s="89"/>
      <c r="D466" s="18">
        <f t="shared" si="121"/>
        <v>0</v>
      </c>
      <c r="E466" s="18">
        <f>B466*A463</f>
        <v>0</v>
      </c>
      <c r="F466" s="18">
        <f t="shared" si="122"/>
        <v>0</v>
      </c>
      <c r="G466" s="87"/>
      <c r="H466" s="18"/>
      <c r="I466" s="89">
        <f t="shared" si="123"/>
        <v>0</v>
      </c>
      <c r="J466" s="116"/>
      <c r="K466" s="3">
        <f t="shared" si="124"/>
        <v>0</v>
      </c>
      <c r="L466" s="3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75" customHeight="1">
      <c r="A467" s="2"/>
      <c r="B467" s="18"/>
      <c r="C467" s="18"/>
      <c r="D467" s="18">
        <f t="shared" si="121"/>
        <v>0</v>
      </c>
      <c r="E467" s="18">
        <f>B467*A463</f>
        <v>0</v>
      </c>
      <c r="F467" s="18">
        <f t="shared" si="122"/>
        <v>0</v>
      </c>
      <c r="G467" s="148" t="s">
        <v>527</v>
      </c>
      <c r="H467" s="18"/>
      <c r="I467" s="89">
        <f t="shared" si="123"/>
        <v>0</v>
      </c>
      <c r="J467" s="116"/>
      <c r="K467" s="3">
        <f t="shared" si="124"/>
        <v>0</v>
      </c>
      <c r="L467" s="3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75" customHeight="1">
      <c r="A468" s="2"/>
      <c r="B468" s="18"/>
      <c r="C468" s="18"/>
      <c r="D468" s="18">
        <f t="shared" si="121"/>
        <v>0</v>
      </c>
      <c r="E468" s="18">
        <f>B468*A463</f>
        <v>0</v>
      </c>
      <c r="F468" s="18">
        <f t="shared" si="122"/>
        <v>0</v>
      </c>
      <c r="G468" s="142"/>
      <c r="H468" s="18"/>
      <c r="I468" s="89">
        <f t="shared" si="123"/>
        <v>0</v>
      </c>
      <c r="J468" s="116"/>
      <c r="K468" s="3">
        <f t="shared" si="124"/>
        <v>0</v>
      </c>
      <c r="L468" s="3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75" customHeight="1">
      <c r="A469" s="2"/>
      <c r="B469" s="18"/>
      <c r="C469" s="18"/>
      <c r="D469" s="18">
        <f t="shared" si="121"/>
        <v>0</v>
      </c>
      <c r="E469" s="18">
        <f>B469*A463</f>
        <v>0</v>
      </c>
      <c r="F469" s="18">
        <f t="shared" si="122"/>
        <v>0</v>
      </c>
      <c r="G469" s="142"/>
      <c r="H469" s="18"/>
      <c r="I469" s="89">
        <f t="shared" si="123"/>
        <v>0</v>
      </c>
      <c r="J469" s="116"/>
      <c r="K469" s="3">
        <f t="shared" si="124"/>
        <v>0</v>
      </c>
      <c r="L469" s="3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75" customHeight="1">
      <c r="A470" s="2"/>
      <c r="B470" s="18"/>
      <c r="C470" s="18"/>
      <c r="D470" s="18">
        <f t="shared" si="121"/>
        <v>0</v>
      </c>
      <c r="E470" s="18">
        <f>B470*A463</f>
        <v>0</v>
      </c>
      <c r="F470" s="18">
        <f t="shared" si="122"/>
        <v>0</v>
      </c>
      <c r="G470" s="87"/>
      <c r="H470" s="18"/>
      <c r="I470" s="89">
        <f t="shared" si="123"/>
        <v>0</v>
      </c>
      <c r="J470" s="116"/>
      <c r="K470" s="3">
        <f t="shared" si="124"/>
        <v>0</v>
      </c>
      <c r="L470" s="3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75" customHeight="1">
      <c r="A471" s="2"/>
      <c r="B471" s="18"/>
      <c r="C471" s="18"/>
      <c r="D471" s="18">
        <f t="shared" si="121"/>
        <v>0</v>
      </c>
      <c r="E471" s="18">
        <f>B471*A463</f>
        <v>0</v>
      </c>
      <c r="F471" s="18">
        <f t="shared" si="122"/>
        <v>0</v>
      </c>
      <c r="G471" s="59"/>
      <c r="H471" s="18"/>
      <c r="I471" s="89">
        <f t="shared" si="123"/>
        <v>0</v>
      </c>
      <c r="J471" s="116"/>
      <c r="K471" s="3">
        <f t="shared" si="124"/>
        <v>0</v>
      </c>
      <c r="L471" s="3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75" customHeight="1">
      <c r="A472" s="2"/>
      <c r="B472" s="89"/>
      <c r="C472" s="89"/>
      <c r="D472" s="18">
        <f t="shared" si="121"/>
        <v>0</v>
      </c>
      <c r="E472" s="18">
        <f>B472*A463</f>
        <v>0</v>
      </c>
      <c r="F472" s="18">
        <f t="shared" si="122"/>
        <v>0</v>
      </c>
      <c r="G472" s="148" t="s">
        <v>528</v>
      </c>
      <c r="H472" s="18"/>
      <c r="I472" s="89">
        <f t="shared" si="123"/>
        <v>0</v>
      </c>
      <c r="J472" s="116"/>
      <c r="K472" s="3">
        <f t="shared" si="124"/>
        <v>0</v>
      </c>
      <c r="L472" s="3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75" customHeight="1">
      <c r="A473" s="2"/>
      <c r="B473" s="89"/>
      <c r="C473" s="89"/>
      <c r="D473" s="18">
        <f t="shared" si="121"/>
        <v>0</v>
      </c>
      <c r="E473" s="18">
        <f>B473*A463</f>
        <v>0</v>
      </c>
      <c r="F473" s="18">
        <f t="shared" si="122"/>
        <v>0</v>
      </c>
      <c r="G473" s="142"/>
      <c r="H473" s="18"/>
      <c r="I473" s="89">
        <f t="shared" si="123"/>
        <v>0</v>
      </c>
      <c r="J473" s="116"/>
      <c r="K473" s="3">
        <f t="shared" si="124"/>
        <v>0</v>
      </c>
      <c r="L473" s="3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75" customHeight="1">
      <c r="A474" s="1"/>
      <c r="B474" s="89"/>
      <c r="C474" s="89"/>
      <c r="D474" s="18">
        <f t="shared" si="121"/>
        <v>0</v>
      </c>
      <c r="E474" s="18">
        <f>B474*A463</f>
        <v>0</v>
      </c>
      <c r="F474" s="18">
        <f t="shared" si="122"/>
        <v>0</v>
      </c>
      <c r="G474" s="142"/>
      <c r="H474" s="18"/>
      <c r="I474" s="89">
        <f t="shared" si="123"/>
        <v>0</v>
      </c>
      <c r="J474" s="116"/>
      <c r="K474" s="3">
        <f t="shared" si="124"/>
        <v>0</v>
      </c>
      <c r="L474" s="3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75" customHeight="1">
      <c r="A475" s="1"/>
      <c r="B475" s="89"/>
      <c r="C475" s="89"/>
      <c r="D475" s="18">
        <f t="shared" si="121"/>
        <v>0</v>
      </c>
      <c r="E475" s="18">
        <f>B475*A463</f>
        <v>0</v>
      </c>
      <c r="F475" s="18">
        <f t="shared" si="122"/>
        <v>0</v>
      </c>
      <c r="G475" s="142"/>
      <c r="H475" s="18"/>
      <c r="I475" s="89">
        <f t="shared" si="123"/>
        <v>0</v>
      </c>
      <c r="J475" s="116"/>
      <c r="K475" s="3">
        <f t="shared" si="124"/>
        <v>0</v>
      </c>
      <c r="L475" s="3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75" customHeight="1">
      <c r="A476" s="31"/>
      <c r="B476" s="89"/>
      <c r="C476" s="89"/>
      <c r="D476" s="95">
        <f t="shared" si="121"/>
        <v>0</v>
      </c>
      <c r="E476" s="95">
        <f>B476*A463</f>
        <v>0</v>
      </c>
      <c r="F476" s="18">
        <f t="shared" si="122"/>
        <v>0</v>
      </c>
      <c r="G476" s="87"/>
      <c r="H476" s="18"/>
      <c r="I476" s="89">
        <f t="shared" si="123"/>
        <v>0</v>
      </c>
      <c r="J476" s="118"/>
      <c r="K476" s="3">
        <f t="shared" si="124"/>
        <v>0</v>
      </c>
      <c r="L476" s="3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75" customHeight="1">
      <c r="A477" s="31"/>
      <c r="B477" s="89"/>
      <c r="C477" s="89"/>
      <c r="D477" s="18">
        <f t="shared" si="121"/>
        <v>0</v>
      </c>
      <c r="E477" s="18">
        <f>B477*A463</f>
        <v>0</v>
      </c>
      <c r="F477" s="18">
        <f t="shared" si="122"/>
        <v>0</v>
      </c>
      <c r="G477" s="143">
        <f>F479/A463</f>
        <v>0</v>
      </c>
      <c r="H477" s="18"/>
      <c r="I477" s="89">
        <f t="shared" si="123"/>
        <v>0</v>
      </c>
      <c r="J477" s="3"/>
      <c r="K477" s="3">
        <f t="shared" si="124"/>
        <v>0</v>
      </c>
      <c r="L477" s="3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75" customHeight="1">
      <c r="A478" s="31"/>
      <c r="B478" s="89"/>
      <c r="C478" s="89"/>
      <c r="D478" s="18">
        <f t="shared" si="121"/>
        <v>0</v>
      </c>
      <c r="E478" s="18">
        <f>B478*A463</f>
        <v>0</v>
      </c>
      <c r="F478" s="18">
        <f t="shared" si="122"/>
        <v>0</v>
      </c>
      <c r="G478" s="142"/>
      <c r="H478" s="18"/>
      <c r="I478" s="89">
        <f t="shared" si="123"/>
        <v>0</v>
      </c>
      <c r="J478" s="3"/>
      <c r="K478" s="3">
        <f t="shared" si="124"/>
        <v>0</v>
      </c>
      <c r="L478" s="3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75" customHeight="1">
      <c r="A479" s="4" t="s">
        <v>495</v>
      </c>
      <c r="B479" s="97">
        <f>SUM(B465:B478)</f>
        <v>0</v>
      </c>
      <c r="C479" s="96"/>
      <c r="D479" s="97">
        <f t="shared" ref="D479:F479" si="125">SUM(D465:D478)</f>
        <v>0</v>
      </c>
      <c r="E479" s="97">
        <f t="shared" si="125"/>
        <v>0</v>
      </c>
      <c r="F479" s="97">
        <f t="shared" si="125"/>
        <v>0</v>
      </c>
      <c r="G479" s="87"/>
      <c r="H479" s="96"/>
      <c r="I479" s="97">
        <f t="shared" ref="I479:L479" si="126">SUM(I465:I478)</f>
        <v>0</v>
      </c>
      <c r="J479" s="98">
        <f t="shared" si="126"/>
        <v>0</v>
      </c>
      <c r="K479" s="98">
        <f t="shared" si="126"/>
        <v>0</v>
      </c>
      <c r="L479" s="98">
        <f t="shared" si="126"/>
        <v>0</v>
      </c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75" customHeight="1">
      <c r="A480" s="8"/>
      <c r="B480" s="100"/>
      <c r="C480" s="100"/>
      <c r="D480" s="100"/>
      <c r="E480" s="100"/>
      <c r="F480" s="100"/>
      <c r="G480" s="100"/>
      <c r="H480" s="100"/>
      <c r="I480" s="101" t="s">
        <v>496</v>
      </c>
      <c r="J480" s="100"/>
      <c r="K480" s="100"/>
      <c r="L480" s="101" t="s">
        <v>497</v>
      </c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75" customHeight="1">
      <c r="A481" s="8"/>
      <c r="B481" s="100"/>
      <c r="C481" s="100"/>
      <c r="D481" s="100"/>
      <c r="E481" s="100"/>
      <c r="F481" s="100"/>
      <c r="G481" s="100"/>
      <c r="H481" s="100"/>
      <c r="I481" s="104">
        <f>G477*A463</f>
        <v>0</v>
      </c>
      <c r="J481" s="100"/>
      <c r="K481" s="100"/>
      <c r="L481" s="104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75" customHeight="1">
      <c r="A484" s="66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6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2.75" customHeight="1">
      <c r="A485" s="78" t="s">
        <v>478</v>
      </c>
      <c r="B485" s="79" t="s">
        <v>479</v>
      </c>
      <c r="C485" s="75"/>
      <c r="D485" s="76"/>
      <c r="E485" s="80" t="s">
        <v>480</v>
      </c>
      <c r="F485" s="75"/>
      <c r="G485" s="76"/>
      <c r="H485" s="79" t="s">
        <v>481</v>
      </c>
      <c r="I485" s="75"/>
      <c r="J485" s="75"/>
      <c r="K485" s="75"/>
      <c r="L485" s="76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75" customHeight="1">
      <c r="A486" s="177">
        <v>4.0</v>
      </c>
      <c r="B486" s="82" t="s">
        <v>482</v>
      </c>
      <c r="C486" s="82" t="s">
        <v>483</v>
      </c>
      <c r="D486" s="82" t="s">
        <v>484</v>
      </c>
      <c r="E486" s="82" t="s">
        <v>485</v>
      </c>
      <c r="F486" s="82" t="s">
        <v>484</v>
      </c>
      <c r="G486" s="82" t="s">
        <v>524</v>
      </c>
      <c r="H486" s="82" t="s">
        <v>486</v>
      </c>
      <c r="I486" s="82" t="s">
        <v>487</v>
      </c>
      <c r="J486" s="147" t="s">
        <v>488</v>
      </c>
      <c r="K486" s="85" t="s">
        <v>489</v>
      </c>
      <c r="L486" s="85" t="s">
        <v>490</v>
      </c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75" customHeight="1">
      <c r="A487" s="86" t="s">
        <v>491</v>
      </c>
      <c r="B487" s="87"/>
      <c r="C487" s="87"/>
      <c r="D487" s="87"/>
      <c r="E487" s="87"/>
      <c r="F487" s="87"/>
      <c r="G487" s="87"/>
      <c r="H487" s="87"/>
      <c r="I487" s="87"/>
      <c r="J487" s="115"/>
      <c r="K487" s="87"/>
      <c r="L487" s="87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75" customHeight="1">
      <c r="A488" s="2"/>
      <c r="B488" s="89"/>
      <c r="C488" s="89"/>
      <c r="D488" s="18">
        <f t="shared" ref="D488:D501" si="127">C488*B488</f>
        <v>0</v>
      </c>
      <c r="E488" s="18">
        <f>B488*A486</f>
        <v>0</v>
      </c>
      <c r="F488" s="18">
        <f t="shared" ref="F488:F501" si="128">E488*C488</f>
        <v>0</v>
      </c>
      <c r="G488" s="140">
        <v>0.0</v>
      </c>
      <c r="H488" s="18"/>
      <c r="I488" s="89">
        <f t="shared" ref="I488:I501" si="129">H488*E488</f>
        <v>0</v>
      </c>
      <c r="J488" s="116"/>
      <c r="K488" s="3">
        <f t="shared" ref="K488:K501" si="130">J488*I488</f>
        <v>0</v>
      </c>
      <c r="L488" s="3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75" customHeight="1">
      <c r="A489" s="2"/>
      <c r="B489" s="89"/>
      <c r="C489" s="89"/>
      <c r="D489" s="18">
        <f t="shared" si="127"/>
        <v>0</v>
      </c>
      <c r="E489" s="18">
        <f>B489*A486</f>
        <v>0</v>
      </c>
      <c r="F489" s="18">
        <f t="shared" si="128"/>
        <v>0</v>
      </c>
      <c r="G489" s="87"/>
      <c r="H489" s="18"/>
      <c r="I489" s="89">
        <f t="shared" si="129"/>
        <v>0</v>
      </c>
      <c r="J489" s="116"/>
      <c r="K489" s="3">
        <f t="shared" si="130"/>
        <v>0</v>
      </c>
      <c r="L489" s="3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75" customHeight="1">
      <c r="A490" s="2"/>
      <c r="B490" s="18"/>
      <c r="C490" s="18"/>
      <c r="D490" s="18">
        <f t="shared" si="127"/>
        <v>0</v>
      </c>
      <c r="E490" s="18">
        <f>B490*A486</f>
        <v>0</v>
      </c>
      <c r="F490" s="18">
        <f t="shared" si="128"/>
        <v>0</v>
      </c>
      <c r="G490" s="148" t="s">
        <v>527</v>
      </c>
      <c r="H490" s="18"/>
      <c r="I490" s="89">
        <f t="shared" si="129"/>
        <v>0</v>
      </c>
      <c r="J490" s="116"/>
      <c r="K490" s="3">
        <f t="shared" si="130"/>
        <v>0</v>
      </c>
      <c r="L490" s="3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75" customHeight="1">
      <c r="A491" s="2"/>
      <c r="B491" s="18"/>
      <c r="C491" s="18"/>
      <c r="D491" s="18">
        <f t="shared" si="127"/>
        <v>0</v>
      </c>
      <c r="E491" s="18">
        <f>B491*A486</f>
        <v>0</v>
      </c>
      <c r="F491" s="18">
        <f t="shared" si="128"/>
        <v>0</v>
      </c>
      <c r="G491" s="142"/>
      <c r="H491" s="18"/>
      <c r="I491" s="89">
        <f t="shared" si="129"/>
        <v>0</v>
      </c>
      <c r="J491" s="116"/>
      <c r="K491" s="3">
        <f t="shared" si="130"/>
        <v>0</v>
      </c>
      <c r="L491" s="3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75" customHeight="1">
      <c r="A492" s="2"/>
      <c r="B492" s="18"/>
      <c r="C492" s="18"/>
      <c r="D492" s="18">
        <f t="shared" si="127"/>
        <v>0</v>
      </c>
      <c r="E492" s="18">
        <f>B492*A486</f>
        <v>0</v>
      </c>
      <c r="F492" s="18">
        <f t="shared" si="128"/>
        <v>0</v>
      </c>
      <c r="G492" s="142"/>
      <c r="H492" s="18"/>
      <c r="I492" s="89">
        <f t="shared" si="129"/>
        <v>0</v>
      </c>
      <c r="J492" s="116"/>
      <c r="K492" s="3">
        <f t="shared" si="130"/>
        <v>0</v>
      </c>
      <c r="L492" s="3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75" customHeight="1">
      <c r="A493" s="2"/>
      <c r="B493" s="18"/>
      <c r="C493" s="18"/>
      <c r="D493" s="18">
        <f t="shared" si="127"/>
        <v>0</v>
      </c>
      <c r="E493" s="18">
        <f>B493*A486</f>
        <v>0</v>
      </c>
      <c r="F493" s="18">
        <f t="shared" si="128"/>
        <v>0</v>
      </c>
      <c r="G493" s="87"/>
      <c r="H493" s="18"/>
      <c r="I493" s="89">
        <f t="shared" si="129"/>
        <v>0</v>
      </c>
      <c r="J493" s="116"/>
      <c r="K493" s="3">
        <f t="shared" si="130"/>
        <v>0</v>
      </c>
      <c r="L493" s="3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75" customHeight="1">
      <c r="A494" s="2"/>
      <c r="B494" s="18"/>
      <c r="C494" s="18"/>
      <c r="D494" s="18">
        <f t="shared" si="127"/>
        <v>0</v>
      </c>
      <c r="E494" s="18">
        <f>B494*A486</f>
        <v>0</v>
      </c>
      <c r="F494" s="18">
        <f t="shared" si="128"/>
        <v>0</v>
      </c>
      <c r="G494" s="59"/>
      <c r="H494" s="18"/>
      <c r="I494" s="89">
        <f t="shared" si="129"/>
        <v>0</v>
      </c>
      <c r="J494" s="116"/>
      <c r="K494" s="3">
        <f t="shared" si="130"/>
        <v>0</v>
      </c>
      <c r="L494" s="3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75" customHeight="1">
      <c r="A495" s="2"/>
      <c r="B495" s="89"/>
      <c r="C495" s="89"/>
      <c r="D495" s="18">
        <f t="shared" si="127"/>
        <v>0</v>
      </c>
      <c r="E495" s="18">
        <f>B495*A486</f>
        <v>0</v>
      </c>
      <c r="F495" s="18">
        <f t="shared" si="128"/>
        <v>0</v>
      </c>
      <c r="G495" s="148" t="s">
        <v>528</v>
      </c>
      <c r="H495" s="18"/>
      <c r="I495" s="89">
        <f t="shared" si="129"/>
        <v>0</v>
      </c>
      <c r="J495" s="116"/>
      <c r="K495" s="3">
        <f t="shared" si="130"/>
        <v>0</v>
      </c>
      <c r="L495" s="3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75" customHeight="1">
      <c r="A496" s="2"/>
      <c r="B496" s="89"/>
      <c r="C496" s="89"/>
      <c r="D496" s="18">
        <f t="shared" si="127"/>
        <v>0</v>
      </c>
      <c r="E496" s="18">
        <f>B496*A486</f>
        <v>0</v>
      </c>
      <c r="F496" s="18">
        <f t="shared" si="128"/>
        <v>0</v>
      </c>
      <c r="G496" s="142"/>
      <c r="H496" s="18"/>
      <c r="I496" s="89">
        <f t="shared" si="129"/>
        <v>0</v>
      </c>
      <c r="J496" s="116"/>
      <c r="K496" s="3">
        <f t="shared" si="130"/>
        <v>0</v>
      </c>
      <c r="L496" s="3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75" customHeight="1">
      <c r="A497" s="1"/>
      <c r="B497" s="89"/>
      <c r="C497" s="89"/>
      <c r="D497" s="18">
        <f t="shared" si="127"/>
        <v>0</v>
      </c>
      <c r="E497" s="18">
        <f>B497*A486</f>
        <v>0</v>
      </c>
      <c r="F497" s="18">
        <f t="shared" si="128"/>
        <v>0</v>
      </c>
      <c r="G497" s="142"/>
      <c r="H497" s="18"/>
      <c r="I497" s="89">
        <f t="shared" si="129"/>
        <v>0</v>
      </c>
      <c r="J497" s="116"/>
      <c r="K497" s="3">
        <f t="shared" si="130"/>
        <v>0</v>
      </c>
      <c r="L497" s="3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75" customHeight="1">
      <c r="A498" s="1"/>
      <c r="B498" s="89"/>
      <c r="C498" s="89"/>
      <c r="D498" s="18">
        <f t="shared" si="127"/>
        <v>0</v>
      </c>
      <c r="E498" s="18">
        <f>B498*A486</f>
        <v>0</v>
      </c>
      <c r="F498" s="18">
        <f t="shared" si="128"/>
        <v>0</v>
      </c>
      <c r="G498" s="142"/>
      <c r="H498" s="18"/>
      <c r="I498" s="89">
        <f t="shared" si="129"/>
        <v>0</v>
      </c>
      <c r="J498" s="116"/>
      <c r="K498" s="3">
        <f t="shared" si="130"/>
        <v>0</v>
      </c>
      <c r="L498" s="3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75" customHeight="1">
      <c r="A499" s="31"/>
      <c r="B499" s="89"/>
      <c r="C499" s="89"/>
      <c r="D499" s="95">
        <f t="shared" si="127"/>
        <v>0</v>
      </c>
      <c r="E499" s="95">
        <f>B499*A486</f>
        <v>0</v>
      </c>
      <c r="F499" s="18">
        <f t="shared" si="128"/>
        <v>0</v>
      </c>
      <c r="G499" s="87"/>
      <c r="H499" s="18"/>
      <c r="I499" s="89">
        <f t="shared" si="129"/>
        <v>0</v>
      </c>
      <c r="J499" s="118"/>
      <c r="K499" s="3">
        <f t="shared" si="130"/>
        <v>0</v>
      </c>
      <c r="L499" s="3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75" customHeight="1">
      <c r="A500" s="31"/>
      <c r="B500" s="89"/>
      <c r="C500" s="89"/>
      <c r="D500" s="18">
        <f t="shared" si="127"/>
        <v>0</v>
      </c>
      <c r="E500" s="18">
        <f>B500*A486</f>
        <v>0</v>
      </c>
      <c r="F500" s="18">
        <f t="shared" si="128"/>
        <v>0</v>
      </c>
      <c r="G500" s="143">
        <f>F502/A486</f>
        <v>0</v>
      </c>
      <c r="H500" s="18"/>
      <c r="I500" s="89">
        <f t="shared" si="129"/>
        <v>0</v>
      </c>
      <c r="J500" s="3"/>
      <c r="K500" s="3">
        <f t="shared" si="130"/>
        <v>0</v>
      </c>
      <c r="L500" s="3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75" customHeight="1">
      <c r="A501" s="31"/>
      <c r="B501" s="89"/>
      <c r="C501" s="89"/>
      <c r="D501" s="18">
        <f t="shared" si="127"/>
        <v>0</v>
      </c>
      <c r="E501" s="18">
        <f>B501*A486</f>
        <v>0</v>
      </c>
      <c r="F501" s="18">
        <f t="shared" si="128"/>
        <v>0</v>
      </c>
      <c r="G501" s="142"/>
      <c r="H501" s="18"/>
      <c r="I501" s="89">
        <f t="shared" si="129"/>
        <v>0</v>
      </c>
      <c r="J501" s="3"/>
      <c r="K501" s="3">
        <f t="shared" si="130"/>
        <v>0</v>
      </c>
      <c r="L501" s="3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75" customHeight="1">
      <c r="A502" s="4" t="s">
        <v>495</v>
      </c>
      <c r="B502" s="97">
        <f>SUM(B488:B501)</f>
        <v>0</v>
      </c>
      <c r="C502" s="96"/>
      <c r="D502" s="97">
        <f t="shared" ref="D502:F502" si="131">SUM(D488:D501)</f>
        <v>0</v>
      </c>
      <c r="E502" s="97">
        <f t="shared" si="131"/>
        <v>0</v>
      </c>
      <c r="F502" s="97">
        <f t="shared" si="131"/>
        <v>0</v>
      </c>
      <c r="G502" s="87"/>
      <c r="H502" s="96"/>
      <c r="I502" s="97">
        <f t="shared" ref="I502:L502" si="132">SUM(I488:I501)</f>
        <v>0</v>
      </c>
      <c r="J502" s="98">
        <f t="shared" si="132"/>
        <v>0</v>
      </c>
      <c r="K502" s="98">
        <f t="shared" si="132"/>
        <v>0</v>
      </c>
      <c r="L502" s="98">
        <f t="shared" si="132"/>
        <v>0</v>
      </c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75" customHeight="1">
      <c r="A503" s="8"/>
      <c r="B503" s="100"/>
      <c r="C503" s="100"/>
      <c r="D503" s="100"/>
      <c r="E503" s="100"/>
      <c r="F503" s="100"/>
      <c r="G503" s="100"/>
      <c r="H503" s="100"/>
      <c r="I503" s="101" t="s">
        <v>496</v>
      </c>
      <c r="J503" s="100"/>
      <c r="K503" s="100"/>
      <c r="L503" s="101" t="s">
        <v>497</v>
      </c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75" customHeight="1">
      <c r="A504" s="8"/>
      <c r="B504" s="100"/>
      <c r="C504" s="100"/>
      <c r="D504" s="100"/>
      <c r="E504" s="100"/>
      <c r="F504" s="100"/>
      <c r="G504" s="100"/>
      <c r="H504" s="100"/>
      <c r="I504" s="104">
        <f>G500*A486</f>
        <v>0</v>
      </c>
      <c r="J504" s="100"/>
      <c r="K504" s="100"/>
      <c r="L504" s="104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75" customHeight="1">
      <c r="A507" s="66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6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2.75" customHeight="1">
      <c r="A508" s="78" t="s">
        <v>478</v>
      </c>
      <c r="B508" s="79" t="s">
        <v>479</v>
      </c>
      <c r="C508" s="75"/>
      <c r="D508" s="76"/>
      <c r="E508" s="80" t="s">
        <v>480</v>
      </c>
      <c r="F508" s="75"/>
      <c r="G508" s="76"/>
      <c r="H508" s="79" t="s">
        <v>481</v>
      </c>
      <c r="I508" s="75"/>
      <c r="J508" s="75"/>
      <c r="K508" s="75"/>
      <c r="L508" s="76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75" customHeight="1">
      <c r="A509" s="177">
        <v>4.0</v>
      </c>
      <c r="B509" s="82" t="s">
        <v>482</v>
      </c>
      <c r="C509" s="82" t="s">
        <v>483</v>
      </c>
      <c r="D509" s="82" t="s">
        <v>484</v>
      </c>
      <c r="E509" s="82" t="s">
        <v>485</v>
      </c>
      <c r="F509" s="82" t="s">
        <v>484</v>
      </c>
      <c r="G509" s="82" t="s">
        <v>524</v>
      </c>
      <c r="H509" s="82" t="s">
        <v>486</v>
      </c>
      <c r="I509" s="82" t="s">
        <v>487</v>
      </c>
      <c r="J509" s="147" t="s">
        <v>488</v>
      </c>
      <c r="K509" s="85" t="s">
        <v>489</v>
      </c>
      <c r="L509" s="85" t="s">
        <v>490</v>
      </c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75" customHeight="1">
      <c r="A510" s="86" t="s">
        <v>491</v>
      </c>
      <c r="B510" s="87"/>
      <c r="C510" s="87"/>
      <c r="D510" s="87"/>
      <c r="E510" s="87"/>
      <c r="F510" s="87"/>
      <c r="G510" s="87"/>
      <c r="H510" s="87"/>
      <c r="I510" s="87"/>
      <c r="J510" s="115"/>
      <c r="K510" s="87"/>
      <c r="L510" s="87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75" customHeight="1">
      <c r="A511" s="2"/>
      <c r="B511" s="89"/>
      <c r="C511" s="89"/>
      <c r="D511" s="18">
        <f t="shared" ref="D511:D524" si="133">C511*B511</f>
        <v>0</v>
      </c>
      <c r="E511" s="18">
        <f>B511*A509</f>
        <v>0</v>
      </c>
      <c r="F511" s="18">
        <f t="shared" ref="F511:F524" si="134">E511*C511</f>
        <v>0</v>
      </c>
      <c r="G511" s="140">
        <v>0.0</v>
      </c>
      <c r="H511" s="18"/>
      <c r="I511" s="89">
        <f t="shared" ref="I511:I524" si="135">H511*E511</f>
        <v>0</v>
      </c>
      <c r="J511" s="116"/>
      <c r="K511" s="3">
        <f t="shared" ref="K511:K524" si="136">J511*I511</f>
        <v>0</v>
      </c>
      <c r="L511" s="3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75" customHeight="1">
      <c r="A512" s="2"/>
      <c r="B512" s="89"/>
      <c r="C512" s="89"/>
      <c r="D512" s="18">
        <f t="shared" si="133"/>
        <v>0</v>
      </c>
      <c r="E512" s="18">
        <f>B512*A509</f>
        <v>0</v>
      </c>
      <c r="F512" s="18">
        <f t="shared" si="134"/>
        <v>0</v>
      </c>
      <c r="G512" s="87"/>
      <c r="H512" s="18"/>
      <c r="I512" s="89">
        <f t="shared" si="135"/>
        <v>0</v>
      </c>
      <c r="J512" s="116"/>
      <c r="K512" s="3">
        <f t="shared" si="136"/>
        <v>0</v>
      </c>
      <c r="L512" s="3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75" customHeight="1">
      <c r="A513" s="2"/>
      <c r="B513" s="18"/>
      <c r="C513" s="18"/>
      <c r="D513" s="18">
        <f t="shared" si="133"/>
        <v>0</v>
      </c>
      <c r="E513" s="18">
        <f>B513*A509</f>
        <v>0</v>
      </c>
      <c r="F513" s="18">
        <f t="shared" si="134"/>
        <v>0</v>
      </c>
      <c r="G513" s="148" t="s">
        <v>527</v>
      </c>
      <c r="H513" s="18"/>
      <c r="I513" s="89">
        <f t="shared" si="135"/>
        <v>0</v>
      </c>
      <c r="J513" s="116"/>
      <c r="K513" s="3">
        <f t="shared" si="136"/>
        <v>0</v>
      </c>
      <c r="L513" s="3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75" customHeight="1">
      <c r="A514" s="2"/>
      <c r="B514" s="18"/>
      <c r="C514" s="18"/>
      <c r="D514" s="18">
        <f t="shared" si="133"/>
        <v>0</v>
      </c>
      <c r="E514" s="18">
        <f>B514*A509</f>
        <v>0</v>
      </c>
      <c r="F514" s="18">
        <f t="shared" si="134"/>
        <v>0</v>
      </c>
      <c r="G514" s="142"/>
      <c r="H514" s="18"/>
      <c r="I514" s="89">
        <f t="shared" si="135"/>
        <v>0</v>
      </c>
      <c r="J514" s="116"/>
      <c r="K514" s="3">
        <f t="shared" si="136"/>
        <v>0</v>
      </c>
      <c r="L514" s="3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75" customHeight="1">
      <c r="A515" s="2"/>
      <c r="B515" s="18"/>
      <c r="C515" s="18"/>
      <c r="D515" s="18">
        <f t="shared" si="133"/>
        <v>0</v>
      </c>
      <c r="E515" s="18">
        <f>B515*A509</f>
        <v>0</v>
      </c>
      <c r="F515" s="18">
        <f t="shared" si="134"/>
        <v>0</v>
      </c>
      <c r="G515" s="142"/>
      <c r="H515" s="18"/>
      <c r="I515" s="89">
        <f t="shared" si="135"/>
        <v>0</v>
      </c>
      <c r="J515" s="116"/>
      <c r="K515" s="3">
        <f t="shared" si="136"/>
        <v>0</v>
      </c>
      <c r="L515" s="3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75" customHeight="1">
      <c r="A516" s="2"/>
      <c r="B516" s="18"/>
      <c r="C516" s="18"/>
      <c r="D516" s="18">
        <f t="shared" si="133"/>
        <v>0</v>
      </c>
      <c r="E516" s="18">
        <f>B516*A509</f>
        <v>0</v>
      </c>
      <c r="F516" s="18">
        <f t="shared" si="134"/>
        <v>0</v>
      </c>
      <c r="G516" s="87"/>
      <c r="H516" s="18"/>
      <c r="I516" s="89">
        <f t="shared" si="135"/>
        <v>0</v>
      </c>
      <c r="J516" s="116"/>
      <c r="K516" s="3">
        <f t="shared" si="136"/>
        <v>0</v>
      </c>
      <c r="L516" s="3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75" customHeight="1">
      <c r="A517" s="2"/>
      <c r="B517" s="18"/>
      <c r="C517" s="18"/>
      <c r="D517" s="18">
        <f t="shared" si="133"/>
        <v>0</v>
      </c>
      <c r="E517" s="18">
        <f>B517*A509</f>
        <v>0</v>
      </c>
      <c r="F517" s="18">
        <f t="shared" si="134"/>
        <v>0</v>
      </c>
      <c r="G517" s="59"/>
      <c r="H517" s="18"/>
      <c r="I517" s="89">
        <f t="shared" si="135"/>
        <v>0</v>
      </c>
      <c r="J517" s="116"/>
      <c r="K517" s="3">
        <f t="shared" si="136"/>
        <v>0</v>
      </c>
      <c r="L517" s="3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75" customHeight="1">
      <c r="A518" s="2"/>
      <c r="B518" s="89"/>
      <c r="C518" s="89"/>
      <c r="D518" s="18">
        <f t="shared" si="133"/>
        <v>0</v>
      </c>
      <c r="E518" s="18">
        <f>B518*A509</f>
        <v>0</v>
      </c>
      <c r="F518" s="18">
        <f t="shared" si="134"/>
        <v>0</v>
      </c>
      <c r="G518" s="148" t="s">
        <v>528</v>
      </c>
      <c r="H518" s="18"/>
      <c r="I518" s="89">
        <f t="shared" si="135"/>
        <v>0</v>
      </c>
      <c r="J518" s="116"/>
      <c r="K518" s="3">
        <f t="shared" si="136"/>
        <v>0</v>
      </c>
      <c r="L518" s="3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75" customHeight="1">
      <c r="A519" s="2"/>
      <c r="B519" s="89"/>
      <c r="C519" s="89"/>
      <c r="D519" s="18">
        <f t="shared" si="133"/>
        <v>0</v>
      </c>
      <c r="E519" s="18">
        <f>B519*A509</f>
        <v>0</v>
      </c>
      <c r="F519" s="18">
        <f t="shared" si="134"/>
        <v>0</v>
      </c>
      <c r="G519" s="142"/>
      <c r="H519" s="18"/>
      <c r="I519" s="89">
        <f t="shared" si="135"/>
        <v>0</v>
      </c>
      <c r="J519" s="116"/>
      <c r="K519" s="3">
        <f t="shared" si="136"/>
        <v>0</v>
      </c>
      <c r="L519" s="3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75" customHeight="1">
      <c r="A520" s="1"/>
      <c r="B520" s="89"/>
      <c r="C520" s="89"/>
      <c r="D520" s="18">
        <f t="shared" si="133"/>
        <v>0</v>
      </c>
      <c r="E520" s="18">
        <f>B520*A509</f>
        <v>0</v>
      </c>
      <c r="F520" s="18">
        <f t="shared" si="134"/>
        <v>0</v>
      </c>
      <c r="G520" s="142"/>
      <c r="H520" s="18"/>
      <c r="I520" s="89">
        <f t="shared" si="135"/>
        <v>0</v>
      </c>
      <c r="J520" s="116"/>
      <c r="K520" s="3">
        <f t="shared" si="136"/>
        <v>0</v>
      </c>
      <c r="L520" s="3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75" customHeight="1">
      <c r="A521" s="1"/>
      <c r="B521" s="89"/>
      <c r="C521" s="89"/>
      <c r="D521" s="18">
        <f t="shared" si="133"/>
        <v>0</v>
      </c>
      <c r="E521" s="18">
        <f>B521*A509</f>
        <v>0</v>
      </c>
      <c r="F521" s="18">
        <f t="shared" si="134"/>
        <v>0</v>
      </c>
      <c r="G521" s="142"/>
      <c r="H521" s="18"/>
      <c r="I521" s="89">
        <f t="shared" si="135"/>
        <v>0</v>
      </c>
      <c r="J521" s="116"/>
      <c r="K521" s="3">
        <f t="shared" si="136"/>
        <v>0</v>
      </c>
      <c r="L521" s="3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75" customHeight="1">
      <c r="A522" s="31"/>
      <c r="B522" s="89"/>
      <c r="C522" s="89"/>
      <c r="D522" s="95">
        <f t="shared" si="133"/>
        <v>0</v>
      </c>
      <c r="E522" s="95">
        <f>B522*A509</f>
        <v>0</v>
      </c>
      <c r="F522" s="18">
        <f t="shared" si="134"/>
        <v>0</v>
      </c>
      <c r="G522" s="87"/>
      <c r="H522" s="18"/>
      <c r="I522" s="89">
        <f t="shared" si="135"/>
        <v>0</v>
      </c>
      <c r="J522" s="118"/>
      <c r="K522" s="3">
        <f t="shared" si="136"/>
        <v>0</v>
      </c>
      <c r="L522" s="3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75" customHeight="1">
      <c r="A523" s="31"/>
      <c r="B523" s="89"/>
      <c r="C523" s="89"/>
      <c r="D523" s="18">
        <f t="shared" si="133"/>
        <v>0</v>
      </c>
      <c r="E523" s="18">
        <f>B523*A509</f>
        <v>0</v>
      </c>
      <c r="F523" s="18">
        <f t="shared" si="134"/>
        <v>0</v>
      </c>
      <c r="G523" s="143">
        <f>F525/A509</f>
        <v>0</v>
      </c>
      <c r="H523" s="18"/>
      <c r="I523" s="89">
        <f t="shared" si="135"/>
        <v>0</v>
      </c>
      <c r="J523" s="3"/>
      <c r="K523" s="3">
        <f t="shared" si="136"/>
        <v>0</v>
      </c>
      <c r="L523" s="3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75" customHeight="1">
      <c r="A524" s="31"/>
      <c r="B524" s="89"/>
      <c r="C524" s="89"/>
      <c r="D524" s="18">
        <f t="shared" si="133"/>
        <v>0</v>
      </c>
      <c r="E524" s="18">
        <f>B524*A509</f>
        <v>0</v>
      </c>
      <c r="F524" s="18">
        <f t="shared" si="134"/>
        <v>0</v>
      </c>
      <c r="G524" s="142"/>
      <c r="H524" s="18"/>
      <c r="I524" s="89">
        <f t="shared" si="135"/>
        <v>0</v>
      </c>
      <c r="J524" s="3"/>
      <c r="K524" s="3">
        <f t="shared" si="136"/>
        <v>0</v>
      </c>
      <c r="L524" s="3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75" customHeight="1">
      <c r="A525" s="4" t="s">
        <v>495</v>
      </c>
      <c r="B525" s="97">
        <f>SUM(B511:B524)</f>
        <v>0</v>
      </c>
      <c r="C525" s="96"/>
      <c r="D525" s="97">
        <f t="shared" ref="D525:F525" si="137">SUM(D511:D524)</f>
        <v>0</v>
      </c>
      <c r="E525" s="97">
        <f t="shared" si="137"/>
        <v>0</v>
      </c>
      <c r="F525" s="97">
        <f t="shared" si="137"/>
        <v>0</v>
      </c>
      <c r="G525" s="87"/>
      <c r="H525" s="96"/>
      <c r="I525" s="97">
        <f t="shared" ref="I525:L525" si="138">SUM(I511:I524)</f>
        <v>0</v>
      </c>
      <c r="J525" s="98">
        <f t="shared" si="138"/>
        <v>0</v>
      </c>
      <c r="K525" s="98">
        <f t="shared" si="138"/>
        <v>0</v>
      </c>
      <c r="L525" s="98">
        <f t="shared" si="138"/>
        <v>0</v>
      </c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75" customHeight="1">
      <c r="A526" s="8"/>
      <c r="B526" s="100"/>
      <c r="C526" s="100"/>
      <c r="D526" s="100"/>
      <c r="E526" s="100"/>
      <c r="F526" s="100"/>
      <c r="G526" s="100"/>
      <c r="H526" s="100"/>
      <c r="I526" s="101" t="s">
        <v>496</v>
      </c>
      <c r="J526" s="100"/>
      <c r="K526" s="100"/>
      <c r="L526" s="101" t="s">
        <v>497</v>
      </c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75" customHeight="1">
      <c r="A527" s="8"/>
      <c r="B527" s="100"/>
      <c r="C527" s="100"/>
      <c r="D527" s="100"/>
      <c r="E527" s="100"/>
      <c r="F527" s="100"/>
      <c r="G527" s="100"/>
      <c r="H527" s="100"/>
      <c r="I527" s="104">
        <f>G523*A509</f>
        <v>0</v>
      </c>
      <c r="J527" s="100"/>
      <c r="K527" s="100"/>
      <c r="L527" s="104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75" customHeight="1">
      <c r="A530" s="66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6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2.75" customHeight="1">
      <c r="A531" s="78" t="s">
        <v>478</v>
      </c>
      <c r="B531" s="79" t="s">
        <v>479</v>
      </c>
      <c r="C531" s="75"/>
      <c r="D531" s="76"/>
      <c r="E531" s="80" t="s">
        <v>480</v>
      </c>
      <c r="F531" s="75"/>
      <c r="G531" s="76"/>
      <c r="H531" s="79" t="s">
        <v>481</v>
      </c>
      <c r="I531" s="75"/>
      <c r="J531" s="75"/>
      <c r="K531" s="75"/>
      <c r="L531" s="76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75" customHeight="1">
      <c r="A532" s="177">
        <v>4.0</v>
      </c>
      <c r="B532" s="82" t="s">
        <v>482</v>
      </c>
      <c r="C532" s="82" t="s">
        <v>483</v>
      </c>
      <c r="D532" s="82" t="s">
        <v>484</v>
      </c>
      <c r="E532" s="82" t="s">
        <v>485</v>
      </c>
      <c r="F532" s="82" t="s">
        <v>484</v>
      </c>
      <c r="G532" s="82" t="s">
        <v>524</v>
      </c>
      <c r="H532" s="82" t="s">
        <v>486</v>
      </c>
      <c r="I532" s="82" t="s">
        <v>487</v>
      </c>
      <c r="J532" s="147" t="s">
        <v>488</v>
      </c>
      <c r="K532" s="85" t="s">
        <v>489</v>
      </c>
      <c r="L532" s="85" t="s">
        <v>490</v>
      </c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75" customHeight="1">
      <c r="A533" s="86" t="s">
        <v>491</v>
      </c>
      <c r="B533" s="87"/>
      <c r="C533" s="87"/>
      <c r="D533" s="87"/>
      <c r="E533" s="87"/>
      <c r="F533" s="87"/>
      <c r="G533" s="87"/>
      <c r="H533" s="87"/>
      <c r="I533" s="87"/>
      <c r="J533" s="115"/>
      <c r="K533" s="87"/>
      <c r="L533" s="8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75" customHeight="1">
      <c r="A534" s="2"/>
      <c r="B534" s="89"/>
      <c r="C534" s="89"/>
      <c r="D534" s="18">
        <f t="shared" ref="D534:D547" si="139">C534*B534</f>
        <v>0</v>
      </c>
      <c r="E534" s="18">
        <f>B534*A532</f>
        <v>0</v>
      </c>
      <c r="F534" s="18">
        <f t="shared" ref="F534:F547" si="140">E534*C534</f>
        <v>0</v>
      </c>
      <c r="G534" s="140">
        <v>0.0</v>
      </c>
      <c r="H534" s="18"/>
      <c r="I534" s="89">
        <f t="shared" ref="I534:I547" si="141">H534*E534</f>
        <v>0</v>
      </c>
      <c r="J534" s="116"/>
      <c r="K534" s="3">
        <f t="shared" ref="K534:K547" si="142">J534*I534</f>
        <v>0</v>
      </c>
      <c r="L534" s="3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75" customHeight="1">
      <c r="A535" s="2"/>
      <c r="B535" s="89"/>
      <c r="C535" s="89"/>
      <c r="D535" s="18">
        <f t="shared" si="139"/>
        <v>0</v>
      </c>
      <c r="E535" s="18">
        <f>B535*A532</f>
        <v>0</v>
      </c>
      <c r="F535" s="18">
        <f t="shared" si="140"/>
        <v>0</v>
      </c>
      <c r="G535" s="87"/>
      <c r="H535" s="18"/>
      <c r="I535" s="89">
        <f t="shared" si="141"/>
        <v>0</v>
      </c>
      <c r="J535" s="116"/>
      <c r="K535" s="3">
        <f t="shared" si="142"/>
        <v>0</v>
      </c>
      <c r="L535" s="3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75" customHeight="1">
      <c r="A536" s="2"/>
      <c r="B536" s="18"/>
      <c r="C536" s="18"/>
      <c r="D536" s="18">
        <f t="shared" si="139"/>
        <v>0</v>
      </c>
      <c r="E536" s="18">
        <f>B536*A532</f>
        <v>0</v>
      </c>
      <c r="F536" s="18">
        <f t="shared" si="140"/>
        <v>0</v>
      </c>
      <c r="G536" s="148" t="s">
        <v>527</v>
      </c>
      <c r="H536" s="18"/>
      <c r="I536" s="89">
        <f t="shared" si="141"/>
        <v>0</v>
      </c>
      <c r="J536" s="116"/>
      <c r="K536" s="3">
        <f t="shared" si="142"/>
        <v>0</v>
      </c>
      <c r="L536" s="3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75" customHeight="1">
      <c r="A537" s="2"/>
      <c r="B537" s="18"/>
      <c r="C537" s="18"/>
      <c r="D537" s="18">
        <f t="shared" si="139"/>
        <v>0</v>
      </c>
      <c r="E537" s="18">
        <f>B537*A532</f>
        <v>0</v>
      </c>
      <c r="F537" s="18">
        <f t="shared" si="140"/>
        <v>0</v>
      </c>
      <c r="G537" s="142"/>
      <c r="H537" s="18"/>
      <c r="I537" s="89">
        <f t="shared" si="141"/>
        <v>0</v>
      </c>
      <c r="J537" s="116"/>
      <c r="K537" s="3">
        <f t="shared" si="142"/>
        <v>0</v>
      </c>
      <c r="L537" s="3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75" customHeight="1">
      <c r="A538" s="2"/>
      <c r="B538" s="18"/>
      <c r="C538" s="18"/>
      <c r="D538" s="18">
        <f t="shared" si="139"/>
        <v>0</v>
      </c>
      <c r="E538" s="18">
        <f>B538*A532</f>
        <v>0</v>
      </c>
      <c r="F538" s="18">
        <f t="shared" si="140"/>
        <v>0</v>
      </c>
      <c r="G538" s="142"/>
      <c r="H538" s="18"/>
      <c r="I538" s="89">
        <f t="shared" si="141"/>
        <v>0</v>
      </c>
      <c r="J538" s="116"/>
      <c r="K538" s="3">
        <f t="shared" si="142"/>
        <v>0</v>
      </c>
      <c r="L538" s="3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75" customHeight="1">
      <c r="A539" s="2"/>
      <c r="B539" s="18"/>
      <c r="C539" s="18"/>
      <c r="D539" s="18">
        <f t="shared" si="139"/>
        <v>0</v>
      </c>
      <c r="E539" s="18">
        <f>B539*A532</f>
        <v>0</v>
      </c>
      <c r="F539" s="18">
        <f t="shared" si="140"/>
        <v>0</v>
      </c>
      <c r="G539" s="87"/>
      <c r="H539" s="18"/>
      <c r="I539" s="89">
        <f t="shared" si="141"/>
        <v>0</v>
      </c>
      <c r="J539" s="116"/>
      <c r="K539" s="3">
        <f t="shared" si="142"/>
        <v>0</v>
      </c>
      <c r="L539" s="3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75" customHeight="1">
      <c r="A540" s="2"/>
      <c r="B540" s="18"/>
      <c r="C540" s="18"/>
      <c r="D540" s="18">
        <f t="shared" si="139"/>
        <v>0</v>
      </c>
      <c r="E540" s="18">
        <f>B540*A532</f>
        <v>0</v>
      </c>
      <c r="F540" s="18">
        <f t="shared" si="140"/>
        <v>0</v>
      </c>
      <c r="G540" s="59"/>
      <c r="H540" s="18"/>
      <c r="I540" s="89">
        <f t="shared" si="141"/>
        <v>0</v>
      </c>
      <c r="J540" s="116"/>
      <c r="K540" s="3">
        <f t="shared" si="142"/>
        <v>0</v>
      </c>
      <c r="L540" s="3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75" customHeight="1">
      <c r="A541" s="2"/>
      <c r="B541" s="89"/>
      <c r="C541" s="89"/>
      <c r="D541" s="18">
        <f t="shared" si="139"/>
        <v>0</v>
      </c>
      <c r="E541" s="18">
        <f>B541*A532</f>
        <v>0</v>
      </c>
      <c r="F541" s="18">
        <f t="shared" si="140"/>
        <v>0</v>
      </c>
      <c r="G541" s="148" t="s">
        <v>528</v>
      </c>
      <c r="H541" s="18"/>
      <c r="I541" s="89">
        <f t="shared" si="141"/>
        <v>0</v>
      </c>
      <c r="J541" s="116"/>
      <c r="K541" s="3">
        <f t="shared" si="142"/>
        <v>0</v>
      </c>
      <c r="L541" s="3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75" customHeight="1">
      <c r="A542" s="2"/>
      <c r="B542" s="89"/>
      <c r="C542" s="89"/>
      <c r="D542" s="18">
        <f t="shared" si="139"/>
        <v>0</v>
      </c>
      <c r="E542" s="18">
        <f>B542*A532</f>
        <v>0</v>
      </c>
      <c r="F542" s="18">
        <f t="shared" si="140"/>
        <v>0</v>
      </c>
      <c r="G542" s="142"/>
      <c r="H542" s="18"/>
      <c r="I542" s="89">
        <f t="shared" si="141"/>
        <v>0</v>
      </c>
      <c r="J542" s="116"/>
      <c r="K542" s="3">
        <f t="shared" si="142"/>
        <v>0</v>
      </c>
      <c r="L542" s="3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75" customHeight="1">
      <c r="A543" s="1"/>
      <c r="B543" s="89"/>
      <c r="C543" s="89"/>
      <c r="D543" s="18">
        <f t="shared" si="139"/>
        <v>0</v>
      </c>
      <c r="E543" s="18">
        <f>B543*A532</f>
        <v>0</v>
      </c>
      <c r="F543" s="18">
        <f t="shared" si="140"/>
        <v>0</v>
      </c>
      <c r="G543" s="142"/>
      <c r="H543" s="18"/>
      <c r="I543" s="89">
        <f t="shared" si="141"/>
        <v>0</v>
      </c>
      <c r="J543" s="116"/>
      <c r="K543" s="3">
        <f t="shared" si="142"/>
        <v>0</v>
      </c>
      <c r="L543" s="3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75" customHeight="1">
      <c r="A544" s="1"/>
      <c r="B544" s="89"/>
      <c r="C544" s="89"/>
      <c r="D544" s="18">
        <f t="shared" si="139"/>
        <v>0</v>
      </c>
      <c r="E544" s="18">
        <f>B544*A532</f>
        <v>0</v>
      </c>
      <c r="F544" s="18">
        <f t="shared" si="140"/>
        <v>0</v>
      </c>
      <c r="G544" s="142"/>
      <c r="H544" s="18"/>
      <c r="I544" s="89">
        <f t="shared" si="141"/>
        <v>0</v>
      </c>
      <c r="J544" s="116"/>
      <c r="K544" s="3">
        <f t="shared" si="142"/>
        <v>0</v>
      </c>
      <c r="L544" s="3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75" customHeight="1">
      <c r="A545" s="31"/>
      <c r="B545" s="89"/>
      <c r="C545" s="89"/>
      <c r="D545" s="95">
        <f t="shared" si="139"/>
        <v>0</v>
      </c>
      <c r="E545" s="95">
        <f>B545*A532</f>
        <v>0</v>
      </c>
      <c r="F545" s="18">
        <f t="shared" si="140"/>
        <v>0</v>
      </c>
      <c r="G545" s="87"/>
      <c r="H545" s="18"/>
      <c r="I545" s="89">
        <f t="shared" si="141"/>
        <v>0</v>
      </c>
      <c r="J545" s="118"/>
      <c r="K545" s="3">
        <f t="shared" si="142"/>
        <v>0</v>
      </c>
      <c r="L545" s="3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75" customHeight="1">
      <c r="A546" s="31"/>
      <c r="B546" s="89"/>
      <c r="C546" s="89"/>
      <c r="D546" s="18">
        <f t="shared" si="139"/>
        <v>0</v>
      </c>
      <c r="E546" s="18">
        <f>B546*A532</f>
        <v>0</v>
      </c>
      <c r="F546" s="18">
        <f t="shared" si="140"/>
        <v>0</v>
      </c>
      <c r="G546" s="143">
        <f>F548/A532</f>
        <v>0</v>
      </c>
      <c r="H546" s="18"/>
      <c r="I546" s="89">
        <f t="shared" si="141"/>
        <v>0</v>
      </c>
      <c r="J546" s="3"/>
      <c r="K546" s="3">
        <f t="shared" si="142"/>
        <v>0</v>
      </c>
      <c r="L546" s="3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75" customHeight="1">
      <c r="A547" s="31"/>
      <c r="B547" s="89"/>
      <c r="C547" s="89"/>
      <c r="D547" s="18">
        <f t="shared" si="139"/>
        <v>0</v>
      </c>
      <c r="E547" s="18">
        <f>B547*A532</f>
        <v>0</v>
      </c>
      <c r="F547" s="18">
        <f t="shared" si="140"/>
        <v>0</v>
      </c>
      <c r="G547" s="142"/>
      <c r="H547" s="18"/>
      <c r="I547" s="89">
        <f t="shared" si="141"/>
        <v>0</v>
      </c>
      <c r="J547" s="3"/>
      <c r="K547" s="3">
        <f t="shared" si="142"/>
        <v>0</v>
      </c>
      <c r="L547" s="3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75" customHeight="1">
      <c r="A548" s="4" t="s">
        <v>495</v>
      </c>
      <c r="B548" s="97">
        <f>SUM(B534:B547)</f>
        <v>0</v>
      </c>
      <c r="C548" s="96"/>
      <c r="D548" s="97">
        <f t="shared" ref="D548:F548" si="143">SUM(D534:D547)</f>
        <v>0</v>
      </c>
      <c r="E548" s="97">
        <f t="shared" si="143"/>
        <v>0</v>
      </c>
      <c r="F548" s="97">
        <f t="shared" si="143"/>
        <v>0</v>
      </c>
      <c r="G548" s="87"/>
      <c r="H548" s="96"/>
      <c r="I548" s="97">
        <f t="shared" ref="I548:L548" si="144">SUM(I534:I547)</f>
        <v>0</v>
      </c>
      <c r="J548" s="98">
        <f t="shared" si="144"/>
        <v>0</v>
      </c>
      <c r="K548" s="98">
        <f t="shared" si="144"/>
        <v>0</v>
      </c>
      <c r="L548" s="98">
        <f t="shared" si="144"/>
        <v>0</v>
      </c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75" customHeight="1">
      <c r="A549" s="8"/>
      <c r="B549" s="100"/>
      <c r="C549" s="100"/>
      <c r="D549" s="100"/>
      <c r="E549" s="100"/>
      <c r="F549" s="100"/>
      <c r="G549" s="100"/>
      <c r="H549" s="100"/>
      <c r="I549" s="101" t="s">
        <v>496</v>
      </c>
      <c r="J549" s="100"/>
      <c r="K549" s="100"/>
      <c r="L549" s="101" t="s">
        <v>497</v>
      </c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75" customHeight="1">
      <c r="A550" s="8"/>
      <c r="B550" s="100"/>
      <c r="C550" s="100"/>
      <c r="D550" s="100"/>
      <c r="E550" s="100"/>
      <c r="F550" s="100"/>
      <c r="G550" s="100"/>
      <c r="H550" s="100"/>
      <c r="I550" s="104">
        <f>G546*A532</f>
        <v>0</v>
      </c>
      <c r="J550" s="100"/>
      <c r="K550" s="100"/>
      <c r="L550" s="104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2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2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2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2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2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2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2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2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2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2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2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2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2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2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2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2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2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2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2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2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456">
    <mergeCell ref="E463:E464"/>
    <mergeCell ref="G472:G476"/>
    <mergeCell ref="G465:G466"/>
    <mergeCell ref="G467:G470"/>
    <mergeCell ref="G463:G464"/>
    <mergeCell ref="G488:G489"/>
    <mergeCell ref="D486:D487"/>
    <mergeCell ref="G486:G487"/>
    <mergeCell ref="F486:F487"/>
    <mergeCell ref="E486:E487"/>
    <mergeCell ref="E485:G485"/>
    <mergeCell ref="H486:H487"/>
    <mergeCell ref="E508:G508"/>
    <mergeCell ref="E509:E510"/>
    <mergeCell ref="F509:F510"/>
    <mergeCell ref="G509:G510"/>
    <mergeCell ref="D532:D533"/>
    <mergeCell ref="D509:D510"/>
    <mergeCell ref="D463:D464"/>
    <mergeCell ref="F532:F533"/>
    <mergeCell ref="E532:E533"/>
    <mergeCell ref="H532:H533"/>
    <mergeCell ref="E531:G531"/>
    <mergeCell ref="G477:G479"/>
    <mergeCell ref="H463:H464"/>
    <mergeCell ref="H531:L531"/>
    <mergeCell ref="B531:D531"/>
    <mergeCell ref="B532:B533"/>
    <mergeCell ref="C532:C533"/>
    <mergeCell ref="I532:I533"/>
    <mergeCell ref="J532:J533"/>
    <mergeCell ref="L532:L533"/>
    <mergeCell ref="K532:K533"/>
    <mergeCell ref="A530:L530"/>
    <mergeCell ref="G532:G533"/>
    <mergeCell ref="G536:G539"/>
    <mergeCell ref="G534:G535"/>
    <mergeCell ref="G541:G545"/>
    <mergeCell ref="G546:G548"/>
    <mergeCell ref="K509:K510"/>
    <mergeCell ref="L509:L510"/>
    <mergeCell ref="B508:D508"/>
    <mergeCell ref="B509:B510"/>
    <mergeCell ref="C509:C510"/>
    <mergeCell ref="A507:L507"/>
    <mergeCell ref="G523:G525"/>
    <mergeCell ref="G513:G516"/>
    <mergeCell ref="G518:G522"/>
    <mergeCell ref="G511:G512"/>
    <mergeCell ref="G500:G502"/>
    <mergeCell ref="G495:G499"/>
    <mergeCell ref="G490:G493"/>
    <mergeCell ref="B486:B487"/>
    <mergeCell ref="C486:C487"/>
    <mergeCell ref="A484:L484"/>
    <mergeCell ref="B485:D485"/>
    <mergeCell ref="K486:K487"/>
    <mergeCell ref="L463:L464"/>
    <mergeCell ref="K463:K464"/>
    <mergeCell ref="L486:L487"/>
    <mergeCell ref="B463:B464"/>
    <mergeCell ref="J486:J487"/>
    <mergeCell ref="I486:I487"/>
    <mergeCell ref="H485:L485"/>
    <mergeCell ref="H509:H510"/>
    <mergeCell ref="J509:J510"/>
    <mergeCell ref="I509:I510"/>
    <mergeCell ref="H508:L508"/>
    <mergeCell ref="A139:L139"/>
    <mergeCell ref="H140:L140"/>
    <mergeCell ref="E140:G140"/>
    <mergeCell ref="B140:D140"/>
    <mergeCell ref="L141:L142"/>
    <mergeCell ref="I141:I142"/>
    <mergeCell ref="G118:G119"/>
    <mergeCell ref="F118:F119"/>
    <mergeCell ref="G132:G134"/>
    <mergeCell ref="L118:L119"/>
    <mergeCell ref="K118:K119"/>
    <mergeCell ref="J118:J119"/>
    <mergeCell ref="I118:I119"/>
    <mergeCell ref="H117:L117"/>
    <mergeCell ref="E117:G117"/>
    <mergeCell ref="A116:L116"/>
    <mergeCell ref="D118:D119"/>
    <mergeCell ref="H118:H119"/>
    <mergeCell ref="B117:D117"/>
    <mergeCell ref="E118:E119"/>
    <mergeCell ref="F164:F165"/>
    <mergeCell ref="G196:G200"/>
    <mergeCell ref="G189:G190"/>
    <mergeCell ref="G191:G194"/>
    <mergeCell ref="F187:F188"/>
    <mergeCell ref="G166:G167"/>
    <mergeCell ref="G168:G171"/>
    <mergeCell ref="K187:K188"/>
    <mergeCell ref="L187:L188"/>
    <mergeCell ref="H186:L186"/>
    <mergeCell ref="E187:E188"/>
    <mergeCell ref="E186:G186"/>
    <mergeCell ref="B186:D186"/>
    <mergeCell ref="D187:D188"/>
    <mergeCell ref="C187:C188"/>
    <mergeCell ref="B187:B188"/>
    <mergeCell ref="C164:C165"/>
    <mergeCell ref="D164:D165"/>
    <mergeCell ref="K164:K165"/>
    <mergeCell ref="J164:J165"/>
    <mergeCell ref="A162:L162"/>
    <mergeCell ref="E163:G163"/>
    <mergeCell ref="B163:D163"/>
    <mergeCell ref="E164:E165"/>
    <mergeCell ref="A208:L208"/>
    <mergeCell ref="L164:L165"/>
    <mergeCell ref="B164:B165"/>
    <mergeCell ref="H163:L163"/>
    <mergeCell ref="G247:G249"/>
    <mergeCell ref="H255:L255"/>
    <mergeCell ref="J256:J257"/>
    <mergeCell ref="K256:K257"/>
    <mergeCell ref="H256:H257"/>
    <mergeCell ref="I256:I257"/>
    <mergeCell ref="L256:L257"/>
    <mergeCell ref="A254:L254"/>
    <mergeCell ref="C279:C280"/>
    <mergeCell ref="A300:L300"/>
    <mergeCell ref="A323:L323"/>
    <mergeCell ref="A346:L346"/>
    <mergeCell ref="H278:L278"/>
    <mergeCell ref="A277:L277"/>
    <mergeCell ref="L279:L280"/>
    <mergeCell ref="J279:J280"/>
    <mergeCell ref="K279:K280"/>
    <mergeCell ref="I279:I280"/>
    <mergeCell ref="H279:H280"/>
    <mergeCell ref="D279:D280"/>
    <mergeCell ref="B278:D278"/>
    <mergeCell ref="G235:G236"/>
    <mergeCell ref="G224:G226"/>
    <mergeCell ref="I233:I234"/>
    <mergeCell ref="L233:L234"/>
    <mergeCell ref="G237:G240"/>
    <mergeCell ref="H233:H234"/>
    <mergeCell ref="L210:L211"/>
    <mergeCell ref="K210:K211"/>
    <mergeCell ref="H209:L209"/>
    <mergeCell ref="G212:G213"/>
    <mergeCell ref="H232:L232"/>
    <mergeCell ref="I164:I165"/>
    <mergeCell ref="H164:H165"/>
    <mergeCell ref="J210:J211"/>
    <mergeCell ref="F210:F211"/>
    <mergeCell ref="E210:E211"/>
    <mergeCell ref="E209:G209"/>
    <mergeCell ref="G210:G211"/>
    <mergeCell ref="B209:D209"/>
    <mergeCell ref="B210:B211"/>
    <mergeCell ref="D210:D211"/>
    <mergeCell ref="I187:I188"/>
    <mergeCell ref="A185:L185"/>
    <mergeCell ref="G187:G188"/>
    <mergeCell ref="H187:H188"/>
    <mergeCell ref="J187:J188"/>
    <mergeCell ref="G178:G180"/>
    <mergeCell ref="G164:G165"/>
    <mergeCell ref="G173:G177"/>
    <mergeCell ref="I210:I211"/>
    <mergeCell ref="H210:H211"/>
    <mergeCell ref="E233:E234"/>
    <mergeCell ref="E232:G232"/>
    <mergeCell ref="A231:L231"/>
    <mergeCell ref="C371:C372"/>
    <mergeCell ref="C348:C349"/>
    <mergeCell ref="G316:G318"/>
    <mergeCell ref="G311:G315"/>
    <mergeCell ref="G281:G282"/>
    <mergeCell ref="G270:G272"/>
    <mergeCell ref="G265:G269"/>
    <mergeCell ref="G352:G355"/>
    <mergeCell ref="E370:G370"/>
    <mergeCell ref="J417:J418"/>
    <mergeCell ref="G403:G407"/>
    <mergeCell ref="B301:D301"/>
    <mergeCell ref="E301:G301"/>
    <mergeCell ref="J302:J303"/>
    <mergeCell ref="B324:D324"/>
    <mergeCell ref="B325:B326"/>
    <mergeCell ref="E324:G324"/>
    <mergeCell ref="J348:J349"/>
    <mergeCell ref="B347:D347"/>
    <mergeCell ref="B348:B349"/>
    <mergeCell ref="D141:D142"/>
    <mergeCell ref="E141:E142"/>
    <mergeCell ref="B232:D232"/>
    <mergeCell ref="B233:B234"/>
    <mergeCell ref="G242:G246"/>
    <mergeCell ref="G201:G203"/>
    <mergeCell ref="G219:G223"/>
    <mergeCell ref="G214:G217"/>
    <mergeCell ref="C210:C211"/>
    <mergeCell ref="K233:K234"/>
    <mergeCell ref="J233:J234"/>
    <mergeCell ref="K141:K142"/>
    <mergeCell ref="J141:J142"/>
    <mergeCell ref="G120:G121"/>
    <mergeCell ref="G141:G142"/>
    <mergeCell ref="G143:G144"/>
    <mergeCell ref="C141:C142"/>
    <mergeCell ref="B141:B142"/>
    <mergeCell ref="H141:H142"/>
    <mergeCell ref="F141:F142"/>
    <mergeCell ref="K26:K27"/>
    <mergeCell ref="K3:K4"/>
    <mergeCell ref="J3:J4"/>
    <mergeCell ref="L3:L4"/>
    <mergeCell ref="G5:G6"/>
    <mergeCell ref="H2:L2"/>
    <mergeCell ref="G17:G19"/>
    <mergeCell ref="H25:L25"/>
    <mergeCell ref="C26:C27"/>
    <mergeCell ref="D26:D27"/>
    <mergeCell ref="B25:D25"/>
    <mergeCell ref="E25:G25"/>
    <mergeCell ref="F26:F27"/>
    <mergeCell ref="E26:E27"/>
    <mergeCell ref="G26:G27"/>
    <mergeCell ref="J26:J27"/>
    <mergeCell ref="I26:I27"/>
    <mergeCell ref="H26:H27"/>
    <mergeCell ref="B26:B27"/>
    <mergeCell ref="L26:L27"/>
    <mergeCell ref="G28:G29"/>
    <mergeCell ref="A24:L24"/>
    <mergeCell ref="F3:F4"/>
    <mergeCell ref="E3:E4"/>
    <mergeCell ref="I3:I4"/>
    <mergeCell ref="C3:C4"/>
    <mergeCell ref="A1:L1"/>
    <mergeCell ref="B3:B4"/>
    <mergeCell ref="G3:G4"/>
    <mergeCell ref="D3:D4"/>
    <mergeCell ref="B2:D2"/>
    <mergeCell ref="H49:H50"/>
    <mergeCell ref="F49:F50"/>
    <mergeCell ref="A47:L47"/>
    <mergeCell ref="G53:G56"/>
    <mergeCell ref="D49:D50"/>
    <mergeCell ref="J49:J50"/>
    <mergeCell ref="K49:K50"/>
    <mergeCell ref="L49:L50"/>
    <mergeCell ref="I49:I50"/>
    <mergeCell ref="E49:E50"/>
    <mergeCell ref="D72:D73"/>
    <mergeCell ref="F72:F73"/>
    <mergeCell ref="E72:E73"/>
    <mergeCell ref="L72:L73"/>
    <mergeCell ref="H71:L71"/>
    <mergeCell ref="B72:B73"/>
    <mergeCell ref="B71:D71"/>
    <mergeCell ref="C72:C73"/>
    <mergeCell ref="A70:L70"/>
    <mergeCell ref="H72:H73"/>
    <mergeCell ref="I72:I73"/>
    <mergeCell ref="H3:H4"/>
    <mergeCell ref="E2:G2"/>
    <mergeCell ref="G7:G10"/>
    <mergeCell ref="G12:G16"/>
    <mergeCell ref="G40:G42"/>
    <mergeCell ref="G35:G39"/>
    <mergeCell ref="G30:G33"/>
    <mergeCell ref="H48:L48"/>
    <mergeCell ref="B48:D48"/>
    <mergeCell ref="G51:G52"/>
    <mergeCell ref="G49:G50"/>
    <mergeCell ref="C49:C50"/>
    <mergeCell ref="B49:B50"/>
    <mergeCell ref="K72:K73"/>
    <mergeCell ref="J72:J73"/>
    <mergeCell ref="G334:G338"/>
    <mergeCell ref="G339:G341"/>
    <mergeCell ref="G327:G328"/>
    <mergeCell ref="G325:G326"/>
    <mergeCell ref="D348:D349"/>
    <mergeCell ref="F348:F349"/>
    <mergeCell ref="G348:G349"/>
    <mergeCell ref="E348:E349"/>
    <mergeCell ref="I348:I349"/>
    <mergeCell ref="H348:H349"/>
    <mergeCell ref="I325:I326"/>
    <mergeCell ref="J325:J326"/>
    <mergeCell ref="D325:D326"/>
    <mergeCell ref="E325:E326"/>
    <mergeCell ref="C325:C326"/>
    <mergeCell ref="E347:G347"/>
    <mergeCell ref="F325:F326"/>
    <mergeCell ref="G329:G332"/>
    <mergeCell ref="C302:C303"/>
    <mergeCell ref="D302:D303"/>
    <mergeCell ref="D233:D234"/>
    <mergeCell ref="F233:F234"/>
    <mergeCell ref="B255:D255"/>
    <mergeCell ref="B256:B257"/>
    <mergeCell ref="C256:C257"/>
    <mergeCell ref="D256:D257"/>
    <mergeCell ref="E279:E280"/>
    <mergeCell ref="B279:B280"/>
    <mergeCell ref="G302:G303"/>
    <mergeCell ref="G293:G295"/>
    <mergeCell ref="F302:F303"/>
    <mergeCell ref="E278:G278"/>
    <mergeCell ref="G279:G280"/>
    <mergeCell ref="B302:B303"/>
    <mergeCell ref="E302:E303"/>
    <mergeCell ref="F256:F257"/>
    <mergeCell ref="G256:G257"/>
    <mergeCell ref="G260:G263"/>
    <mergeCell ref="G258:G259"/>
    <mergeCell ref="G288:G292"/>
    <mergeCell ref="G283:G286"/>
    <mergeCell ref="E256:E257"/>
    <mergeCell ref="E255:G255"/>
    <mergeCell ref="C233:C234"/>
    <mergeCell ref="G233:G234"/>
    <mergeCell ref="F279:F280"/>
    <mergeCell ref="H325:H326"/>
    <mergeCell ref="H302:H303"/>
    <mergeCell ref="L302:L303"/>
    <mergeCell ref="K302:K303"/>
    <mergeCell ref="I302:I303"/>
    <mergeCell ref="H301:L301"/>
    <mergeCell ref="G306:G309"/>
    <mergeCell ref="G304:G305"/>
    <mergeCell ref="K348:K349"/>
    <mergeCell ref="L348:L349"/>
    <mergeCell ref="G350:G351"/>
    <mergeCell ref="G362:G364"/>
    <mergeCell ref="G357:G361"/>
    <mergeCell ref="K417:K418"/>
    <mergeCell ref="L417:L418"/>
    <mergeCell ref="H324:L324"/>
    <mergeCell ref="K325:K326"/>
    <mergeCell ref="L325:L326"/>
    <mergeCell ref="H347:L347"/>
    <mergeCell ref="L394:L395"/>
    <mergeCell ref="J371:J372"/>
    <mergeCell ref="K371:K372"/>
    <mergeCell ref="I371:I372"/>
    <mergeCell ref="B371:B372"/>
    <mergeCell ref="B370:D370"/>
    <mergeCell ref="D371:D372"/>
    <mergeCell ref="E371:E372"/>
    <mergeCell ref="F371:F372"/>
    <mergeCell ref="L371:L372"/>
    <mergeCell ref="H370:L370"/>
    <mergeCell ref="A369:L369"/>
    <mergeCell ref="G373:G374"/>
    <mergeCell ref="G385:G387"/>
    <mergeCell ref="G380:G384"/>
    <mergeCell ref="G375:G378"/>
    <mergeCell ref="G408:G410"/>
    <mergeCell ref="G394:G395"/>
    <mergeCell ref="G396:G397"/>
    <mergeCell ref="G398:G401"/>
    <mergeCell ref="D417:D418"/>
    <mergeCell ref="E417:E418"/>
    <mergeCell ref="E416:G416"/>
    <mergeCell ref="H416:L416"/>
    <mergeCell ref="A415:L415"/>
    <mergeCell ref="B417:B418"/>
    <mergeCell ref="B416:D416"/>
    <mergeCell ref="C394:C395"/>
    <mergeCell ref="D394:D395"/>
    <mergeCell ref="B393:D393"/>
    <mergeCell ref="H393:L393"/>
    <mergeCell ref="E393:G393"/>
    <mergeCell ref="A392:L392"/>
    <mergeCell ref="F394:F395"/>
    <mergeCell ref="E394:E395"/>
    <mergeCell ref="K394:K395"/>
    <mergeCell ref="I394:I395"/>
    <mergeCell ref="J394:J395"/>
    <mergeCell ref="B394:B395"/>
    <mergeCell ref="H394:H395"/>
    <mergeCell ref="G371:G372"/>
    <mergeCell ref="H371:H372"/>
    <mergeCell ref="H94:L94"/>
    <mergeCell ref="A93:L93"/>
    <mergeCell ref="B94:D94"/>
    <mergeCell ref="E94:G94"/>
    <mergeCell ref="D95:D96"/>
    <mergeCell ref="B95:B96"/>
    <mergeCell ref="C95:C96"/>
    <mergeCell ref="I95:I96"/>
    <mergeCell ref="J95:J96"/>
    <mergeCell ref="L95:L96"/>
    <mergeCell ref="K95:K96"/>
    <mergeCell ref="H95:H96"/>
    <mergeCell ref="C118:C119"/>
    <mergeCell ref="B118:B119"/>
    <mergeCell ref="G99:G102"/>
    <mergeCell ref="G104:G108"/>
    <mergeCell ref="G145:G148"/>
    <mergeCell ref="G127:G131"/>
    <mergeCell ref="G122:G125"/>
    <mergeCell ref="G109:G111"/>
    <mergeCell ref="E95:E96"/>
    <mergeCell ref="F95:F96"/>
    <mergeCell ref="G95:G96"/>
    <mergeCell ref="G97:G98"/>
    <mergeCell ref="G86:G88"/>
    <mergeCell ref="G81:G85"/>
    <mergeCell ref="G76:G79"/>
    <mergeCell ref="G74:G75"/>
    <mergeCell ref="G155:G157"/>
    <mergeCell ref="G150:G154"/>
    <mergeCell ref="E48:G48"/>
    <mergeCell ref="G72:G73"/>
    <mergeCell ref="G63:G65"/>
    <mergeCell ref="G58:G62"/>
    <mergeCell ref="E71:G71"/>
    <mergeCell ref="H440:H441"/>
    <mergeCell ref="I440:I441"/>
    <mergeCell ref="C440:C441"/>
    <mergeCell ref="C417:C418"/>
    <mergeCell ref="F417:F418"/>
    <mergeCell ref="E439:G439"/>
    <mergeCell ref="F440:F441"/>
    <mergeCell ref="G440:G441"/>
    <mergeCell ref="G431:G433"/>
    <mergeCell ref="I463:I464"/>
    <mergeCell ref="J463:J464"/>
    <mergeCell ref="C463:C464"/>
    <mergeCell ref="F463:F464"/>
    <mergeCell ref="G454:G456"/>
    <mergeCell ref="G449:G453"/>
    <mergeCell ref="G421:G424"/>
    <mergeCell ref="G426:G430"/>
    <mergeCell ref="G419:G420"/>
    <mergeCell ref="G417:G418"/>
    <mergeCell ref="I417:I418"/>
    <mergeCell ref="H417:H418"/>
    <mergeCell ref="H462:L462"/>
    <mergeCell ref="E462:G462"/>
    <mergeCell ref="A461:L461"/>
    <mergeCell ref="B462:D462"/>
    <mergeCell ref="H439:L439"/>
    <mergeCell ref="A438:L438"/>
    <mergeCell ref="D440:D441"/>
    <mergeCell ref="E440:E441"/>
    <mergeCell ref="L440:L441"/>
    <mergeCell ref="K440:K441"/>
    <mergeCell ref="B439:D439"/>
    <mergeCell ref="B440:B441"/>
    <mergeCell ref="J440:J441"/>
    <mergeCell ref="G442:G443"/>
    <mergeCell ref="G444:G447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7.43"/>
    <col customWidth="1" min="3" max="3" width="14.0"/>
    <col customWidth="1" min="4" max="4" width="7.43"/>
    <col customWidth="1" min="5" max="5" width="9.0"/>
    <col customWidth="1" min="6" max="6" width="7.43"/>
    <col customWidth="1" min="7" max="7" width="24.43"/>
    <col customWidth="1" min="8" max="8" width="17.43"/>
    <col customWidth="1" min="9" max="9" width="15.86"/>
    <col customWidth="1" min="10" max="10" width="8.29"/>
    <col customWidth="1" min="11" max="11" width="7.86"/>
    <col customWidth="1" min="12" max="12" width="19.43"/>
    <col customWidth="1" min="13" max="26" width="10.71"/>
  </cols>
  <sheetData>
    <row r="1" ht="12.75" customHeight="1">
      <c r="A1" s="66"/>
      <c r="B1" s="75"/>
      <c r="C1" s="75"/>
      <c r="D1" s="75"/>
      <c r="E1" s="75"/>
      <c r="F1" s="75"/>
      <c r="G1" s="75"/>
      <c r="H1" s="75"/>
      <c r="I1" s="75"/>
      <c r="J1" s="75"/>
      <c r="K1" s="75"/>
      <c r="L1" s="76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ht="12.75" customHeight="1">
      <c r="A2" s="78" t="s">
        <v>478</v>
      </c>
      <c r="B2" s="79" t="s">
        <v>479</v>
      </c>
      <c r="C2" s="75"/>
      <c r="D2" s="76"/>
      <c r="E2" s="80" t="s">
        <v>480</v>
      </c>
      <c r="F2" s="75"/>
      <c r="G2" s="76"/>
      <c r="H2" s="79" t="s">
        <v>481</v>
      </c>
      <c r="I2" s="75"/>
      <c r="J2" s="75"/>
      <c r="K2" s="75"/>
      <c r="L2" s="76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ht="12.75" customHeight="1">
      <c r="A3" s="177"/>
      <c r="B3" s="82" t="s">
        <v>482</v>
      </c>
      <c r="C3" s="82" t="s">
        <v>483</v>
      </c>
      <c r="D3" s="82" t="s">
        <v>484</v>
      </c>
      <c r="E3" s="82" t="s">
        <v>485</v>
      </c>
      <c r="F3" s="82" t="s">
        <v>484</v>
      </c>
      <c r="G3" s="82" t="s">
        <v>524</v>
      </c>
      <c r="H3" s="82" t="s">
        <v>486</v>
      </c>
      <c r="I3" s="82" t="s">
        <v>487</v>
      </c>
      <c r="J3" s="147" t="s">
        <v>488</v>
      </c>
      <c r="K3" s="85" t="s">
        <v>489</v>
      </c>
      <c r="L3" s="85" t="s">
        <v>490</v>
      </c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ht="12.75" customHeight="1">
      <c r="A4" s="86" t="s">
        <v>491</v>
      </c>
      <c r="B4" s="87"/>
      <c r="C4" s="87"/>
      <c r="D4" s="87"/>
      <c r="E4" s="87"/>
      <c r="F4" s="87"/>
      <c r="G4" s="87"/>
      <c r="H4" s="87"/>
      <c r="I4" s="87"/>
      <c r="J4" s="115"/>
      <c r="K4" s="87"/>
      <c r="L4" s="87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ht="12.75" customHeight="1">
      <c r="A5" s="31"/>
      <c r="B5" s="89"/>
      <c r="C5" s="89">
        <v>1.0</v>
      </c>
      <c r="D5" s="18">
        <f t="shared" ref="D5:D18" si="1">C5*B5</f>
        <v>0</v>
      </c>
      <c r="E5" s="18">
        <f>B5*A3</f>
        <v>0</v>
      </c>
      <c r="F5" s="18">
        <f t="shared" ref="F5:F18" si="2">E5*C5</f>
        <v>0</v>
      </c>
      <c r="G5" s="140">
        <v>0.0</v>
      </c>
      <c r="H5" s="18">
        <v>1.0</v>
      </c>
      <c r="I5" s="89">
        <f t="shared" ref="I5:I18" si="3">H5*E5</f>
        <v>0</v>
      </c>
      <c r="J5" s="116"/>
      <c r="K5" s="3">
        <f t="shared" ref="K5:K18" si="4">J5*I5</f>
        <v>0</v>
      </c>
      <c r="L5" s="3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ht="12.75" customHeight="1">
      <c r="A6" s="31"/>
      <c r="B6" s="89"/>
      <c r="C6" s="89">
        <v>1.0</v>
      </c>
      <c r="D6" s="18">
        <f t="shared" si="1"/>
        <v>0</v>
      </c>
      <c r="E6" s="18">
        <f>B6*A3</f>
        <v>0</v>
      </c>
      <c r="F6" s="18">
        <f t="shared" si="2"/>
        <v>0</v>
      </c>
      <c r="G6" s="87"/>
      <c r="H6" s="18">
        <v>1.0</v>
      </c>
      <c r="I6" s="89">
        <f t="shared" si="3"/>
        <v>0</v>
      </c>
      <c r="J6" s="116"/>
      <c r="K6" s="3">
        <f t="shared" si="4"/>
        <v>0</v>
      </c>
      <c r="L6" s="3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ht="12.75" customHeight="1">
      <c r="A7" s="31"/>
      <c r="B7" s="18"/>
      <c r="C7" s="18">
        <v>1.0</v>
      </c>
      <c r="D7" s="18">
        <f t="shared" si="1"/>
        <v>0</v>
      </c>
      <c r="E7" s="18">
        <f>B7*A3</f>
        <v>0</v>
      </c>
      <c r="F7" s="18">
        <f t="shared" si="2"/>
        <v>0</v>
      </c>
      <c r="G7" s="148" t="s">
        <v>527</v>
      </c>
      <c r="H7" s="18">
        <v>1.0</v>
      </c>
      <c r="I7" s="89">
        <f t="shared" si="3"/>
        <v>0</v>
      </c>
      <c r="J7" s="116"/>
      <c r="K7" s="3">
        <f t="shared" si="4"/>
        <v>0</v>
      </c>
      <c r="L7" s="3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ht="12.75" customHeight="1">
      <c r="A8" s="31"/>
      <c r="B8" s="18"/>
      <c r="C8" s="18">
        <v>1.0</v>
      </c>
      <c r="D8" s="18">
        <f t="shared" si="1"/>
        <v>0</v>
      </c>
      <c r="E8" s="18">
        <f>B8*A3</f>
        <v>0</v>
      </c>
      <c r="F8" s="18">
        <f t="shared" si="2"/>
        <v>0</v>
      </c>
      <c r="G8" s="142"/>
      <c r="H8" s="18">
        <v>1.0</v>
      </c>
      <c r="I8" s="89">
        <f t="shared" si="3"/>
        <v>0</v>
      </c>
      <c r="J8" s="116"/>
      <c r="K8" s="3">
        <f t="shared" si="4"/>
        <v>0</v>
      </c>
      <c r="L8" s="3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ht="12.75" customHeight="1">
      <c r="A9" s="31"/>
      <c r="B9" s="18"/>
      <c r="C9" s="18">
        <v>1.0</v>
      </c>
      <c r="D9" s="18">
        <f t="shared" si="1"/>
        <v>0</v>
      </c>
      <c r="E9" s="18">
        <f>B9*A3</f>
        <v>0</v>
      </c>
      <c r="F9" s="18">
        <f t="shared" si="2"/>
        <v>0</v>
      </c>
      <c r="G9" s="142"/>
      <c r="H9" s="18">
        <v>1.0</v>
      </c>
      <c r="I9" s="89">
        <f t="shared" si="3"/>
        <v>0</v>
      </c>
      <c r="J9" s="116"/>
      <c r="K9" s="3">
        <f t="shared" si="4"/>
        <v>0</v>
      </c>
      <c r="L9" s="3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ht="12.75" customHeight="1">
      <c r="A10" s="2"/>
      <c r="B10" s="18"/>
      <c r="C10" s="18">
        <v>1.0</v>
      </c>
      <c r="D10" s="18">
        <f t="shared" si="1"/>
        <v>0</v>
      </c>
      <c r="E10" s="18">
        <f>B10*A3</f>
        <v>0</v>
      </c>
      <c r="F10" s="18">
        <f t="shared" si="2"/>
        <v>0</v>
      </c>
      <c r="G10" s="87"/>
      <c r="H10" s="18">
        <v>1.0</v>
      </c>
      <c r="I10" s="89">
        <f t="shared" si="3"/>
        <v>0</v>
      </c>
      <c r="J10" s="116"/>
      <c r="K10" s="3">
        <f t="shared" si="4"/>
        <v>0</v>
      </c>
      <c r="L10" s="3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ht="12.75" customHeight="1">
      <c r="A11" s="2"/>
      <c r="B11" s="18"/>
      <c r="C11" s="18">
        <v>1.0</v>
      </c>
      <c r="D11" s="18">
        <f t="shared" si="1"/>
        <v>0</v>
      </c>
      <c r="E11" s="18">
        <f>B11*A3</f>
        <v>0</v>
      </c>
      <c r="F11" s="18">
        <f t="shared" si="2"/>
        <v>0</v>
      </c>
      <c r="G11" s="59"/>
      <c r="H11" s="18">
        <v>1.0</v>
      </c>
      <c r="I11" s="89">
        <f t="shared" si="3"/>
        <v>0</v>
      </c>
      <c r="J11" s="116"/>
      <c r="K11" s="3">
        <f t="shared" si="4"/>
        <v>0</v>
      </c>
      <c r="L11" s="3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ht="12.75" customHeight="1">
      <c r="A12" s="2"/>
      <c r="B12" s="89"/>
      <c r="C12" s="89">
        <v>1.0</v>
      </c>
      <c r="D12" s="18">
        <f t="shared" si="1"/>
        <v>0</v>
      </c>
      <c r="E12" s="18">
        <f>B12*A3</f>
        <v>0</v>
      </c>
      <c r="F12" s="18">
        <f t="shared" si="2"/>
        <v>0</v>
      </c>
      <c r="G12" s="148" t="s">
        <v>528</v>
      </c>
      <c r="H12" s="18">
        <v>1.0</v>
      </c>
      <c r="I12" s="89">
        <f t="shared" si="3"/>
        <v>0</v>
      </c>
      <c r="J12" s="116"/>
      <c r="K12" s="3">
        <f t="shared" si="4"/>
        <v>0</v>
      </c>
      <c r="L12" s="3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ht="12.75" customHeight="1">
      <c r="A13" s="2"/>
      <c r="B13" s="89"/>
      <c r="C13" s="89">
        <v>1.0</v>
      </c>
      <c r="D13" s="18">
        <f t="shared" si="1"/>
        <v>0</v>
      </c>
      <c r="E13" s="18">
        <f>B13*A3</f>
        <v>0</v>
      </c>
      <c r="F13" s="18">
        <f t="shared" si="2"/>
        <v>0</v>
      </c>
      <c r="G13" s="142"/>
      <c r="H13" s="18">
        <v>1.0</v>
      </c>
      <c r="I13" s="89">
        <f t="shared" si="3"/>
        <v>0</v>
      </c>
      <c r="J13" s="116"/>
      <c r="K13" s="3">
        <f t="shared" si="4"/>
        <v>0</v>
      </c>
      <c r="L13" s="3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ht="12.75" customHeight="1">
      <c r="A14" s="1"/>
      <c r="B14" s="89"/>
      <c r="C14" s="89">
        <v>1.0</v>
      </c>
      <c r="D14" s="18">
        <f t="shared" si="1"/>
        <v>0</v>
      </c>
      <c r="E14" s="18">
        <f>B14*A3</f>
        <v>0</v>
      </c>
      <c r="F14" s="18">
        <f t="shared" si="2"/>
        <v>0</v>
      </c>
      <c r="G14" s="142"/>
      <c r="H14" s="18">
        <v>1.0</v>
      </c>
      <c r="I14" s="89">
        <f t="shared" si="3"/>
        <v>0</v>
      </c>
      <c r="J14" s="116"/>
      <c r="K14" s="3">
        <f t="shared" si="4"/>
        <v>0</v>
      </c>
      <c r="L14" s="3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ht="12.75" customHeight="1">
      <c r="A15" s="1"/>
      <c r="B15" s="89"/>
      <c r="C15" s="89">
        <v>1.0</v>
      </c>
      <c r="D15" s="18">
        <f t="shared" si="1"/>
        <v>0</v>
      </c>
      <c r="E15" s="18">
        <f>B15*A3</f>
        <v>0</v>
      </c>
      <c r="F15" s="18">
        <f t="shared" si="2"/>
        <v>0</v>
      </c>
      <c r="G15" s="142"/>
      <c r="H15" s="18">
        <v>1.0</v>
      </c>
      <c r="I15" s="89">
        <f t="shared" si="3"/>
        <v>0</v>
      </c>
      <c r="J15" s="116"/>
      <c r="K15" s="3">
        <f t="shared" si="4"/>
        <v>0</v>
      </c>
      <c r="L15" s="3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ht="12.75" customHeight="1">
      <c r="A16" s="31"/>
      <c r="B16" s="89"/>
      <c r="C16" s="89">
        <v>1.0</v>
      </c>
      <c r="D16" s="95">
        <f t="shared" si="1"/>
        <v>0</v>
      </c>
      <c r="E16" s="95">
        <f>B16*A3</f>
        <v>0</v>
      </c>
      <c r="F16" s="18">
        <f t="shared" si="2"/>
        <v>0</v>
      </c>
      <c r="G16" s="87"/>
      <c r="H16" s="18">
        <v>1.0</v>
      </c>
      <c r="I16" s="89">
        <f t="shared" si="3"/>
        <v>0</v>
      </c>
      <c r="J16" s="118"/>
      <c r="K16" s="3">
        <f t="shared" si="4"/>
        <v>0</v>
      </c>
      <c r="L16" s="3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ht="12.75" customHeight="1">
      <c r="A17" s="31"/>
      <c r="B17" s="89"/>
      <c r="C17" s="89">
        <v>1.0</v>
      </c>
      <c r="D17" s="18">
        <f t="shared" si="1"/>
        <v>0</v>
      </c>
      <c r="E17" s="18">
        <f>B17*A3</f>
        <v>0</v>
      </c>
      <c r="F17" s="18">
        <f t="shared" si="2"/>
        <v>0</v>
      </c>
      <c r="G17" s="143" t="str">
        <f>F19/A3</f>
        <v>#DIV/0!</v>
      </c>
      <c r="H17" s="18">
        <v>1.0</v>
      </c>
      <c r="I17" s="89">
        <f t="shared" si="3"/>
        <v>0</v>
      </c>
      <c r="J17" s="3"/>
      <c r="K17" s="3">
        <f t="shared" si="4"/>
        <v>0</v>
      </c>
      <c r="L17" s="3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ht="12.75" customHeight="1">
      <c r="A18" s="31"/>
      <c r="B18" s="89"/>
      <c r="C18" s="89">
        <v>1.0</v>
      </c>
      <c r="D18" s="18">
        <f t="shared" si="1"/>
        <v>0</v>
      </c>
      <c r="E18" s="18">
        <f>B18*A3</f>
        <v>0</v>
      </c>
      <c r="F18" s="18">
        <f t="shared" si="2"/>
        <v>0</v>
      </c>
      <c r="G18" s="142"/>
      <c r="H18" s="18">
        <v>1.0</v>
      </c>
      <c r="I18" s="89">
        <f t="shared" si="3"/>
        <v>0</v>
      </c>
      <c r="J18" s="3"/>
      <c r="K18" s="3">
        <f t="shared" si="4"/>
        <v>0</v>
      </c>
      <c r="L18" s="3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ht="12.75" customHeight="1">
      <c r="A19" s="4" t="s">
        <v>495</v>
      </c>
      <c r="B19" s="97">
        <f>SUM(B5:B18)</f>
        <v>0</v>
      </c>
      <c r="C19" s="96"/>
      <c r="D19" s="97">
        <f t="shared" ref="D19:F19" si="5">SUM(D5:D18)</f>
        <v>0</v>
      </c>
      <c r="E19" s="97">
        <f t="shared" si="5"/>
        <v>0</v>
      </c>
      <c r="F19" s="97">
        <f t="shared" si="5"/>
        <v>0</v>
      </c>
      <c r="G19" s="87"/>
      <c r="H19" s="96"/>
      <c r="I19" s="97">
        <f t="shared" ref="I19:L19" si="6">SUM(I5:I18)</f>
        <v>0</v>
      </c>
      <c r="J19" s="98">
        <f t="shared" si="6"/>
        <v>0</v>
      </c>
      <c r="K19" s="98">
        <f t="shared" si="6"/>
        <v>0</v>
      </c>
      <c r="L19" s="98">
        <f t="shared" si="6"/>
        <v>0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ht="12.75" customHeight="1">
      <c r="A20" s="8"/>
      <c r="B20" s="100"/>
      <c r="C20" s="100"/>
      <c r="D20" s="100"/>
      <c r="E20" s="100"/>
      <c r="F20" s="100"/>
      <c r="G20" s="100"/>
      <c r="H20" s="100"/>
      <c r="I20" s="101" t="s">
        <v>496</v>
      </c>
      <c r="J20" s="100"/>
      <c r="K20" s="100"/>
      <c r="L20" s="101" t="s">
        <v>497</v>
      </c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ht="12.75" customHeight="1">
      <c r="A21" s="8"/>
      <c r="B21" s="100"/>
      <c r="C21" s="100"/>
      <c r="D21" s="100"/>
      <c r="E21" s="100"/>
      <c r="F21" s="100"/>
      <c r="G21" s="100"/>
      <c r="H21" s="100"/>
      <c r="I21" s="104" t="str">
        <f>G17*A3</f>
        <v>#DIV/0!</v>
      </c>
      <c r="J21" s="100"/>
      <c r="K21" s="100"/>
      <c r="L21" s="104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ht="12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ht="12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ht="12.75" customHeight="1">
      <c r="A24" s="66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6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ht="15.0" customHeight="1">
      <c r="A25" s="78" t="s">
        <v>478</v>
      </c>
      <c r="B25" s="79" t="s">
        <v>479</v>
      </c>
      <c r="C25" s="75"/>
      <c r="D25" s="76"/>
      <c r="E25" s="80" t="s">
        <v>480</v>
      </c>
      <c r="F25" s="75"/>
      <c r="G25" s="76"/>
      <c r="H25" s="79" t="s">
        <v>481</v>
      </c>
      <c r="I25" s="75"/>
      <c r="J25" s="75"/>
      <c r="K25" s="75"/>
      <c r="L25" s="76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ht="12.75" customHeight="1">
      <c r="A26" s="177"/>
      <c r="B26" s="82" t="s">
        <v>482</v>
      </c>
      <c r="C26" s="82" t="s">
        <v>483</v>
      </c>
      <c r="D26" s="82" t="s">
        <v>484</v>
      </c>
      <c r="E26" s="82" t="s">
        <v>485</v>
      </c>
      <c r="F26" s="82" t="s">
        <v>484</v>
      </c>
      <c r="G26" s="82" t="s">
        <v>524</v>
      </c>
      <c r="H26" s="82" t="s">
        <v>486</v>
      </c>
      <c r="I26" s="82" t="s">
        <v>487</v>
      </c>
      <c r="J26" s="147" t="s">
        <v>488</v>
      </c>
      <c r="K26" s="85" t="s">
        <v>489</v>
      </c>
      <c r="L26" s="85" t="s">
        <v>490</v>
      </c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ht="12.75" customHeight="1">
      <c r="A27" s="86" t="s">
        <v>491</v>
      </c>
      <c r="B27" s="87"/>
      <c r="C27" s="87"/>
      <c r="D27" s="87"/>
      <c r="E27" s="87"/>
      <c r="F27" s="87"/>
      <c r="G27" s="87"/>
      <c r="H27" s="87"/>
      <c r="I27" s="87"/>
      <c r="J27" s="115"/>
      <c r="K27" s="87"/>
      <c r="L27" s="87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ht="12.75" customHeight="1">
      <c r="A28" s="31"/>
      <c r="B28" s="89"/>
      <c r="C28" s="89">
        <v>1.0</v>
      </c>
      <c r="D28" s="18">
        <f t="shared" ref="D28:D41" si="7">C28*B28</f>
        <v>0</v>
      </c>
      <c r="E28" s="18">
        <f>B28*A26</f>
        <v>0</v>
      </c>
      <c r="F28" s="18">
        <f t="shared" ref="F28:F41" si="8">E28*C28</f>
        <v>0</v>
      </c>
      <c r="G28" s="140">
        <v>0.0</v>
      </c>
      <c r="H28" s="18">
        <v>1.0</v>
      </c>
      <c r="I28" s="89">
        <f t="shared" ref="I28:I41" si="9">H28*E28</f>
        <v>0</v>
      </c>
      <c r="J28" s="116"/>
      <c r="K28" s="3">
        <f t="shared" ref="K28:K41" si="10">J28*I28</f>
        <v>0</v>
      </c>
      <c r="L28" s="3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ht="12.75" customHeight="1">
      <c r="A29" s="31"/>
      <c r="B29" s="89"/>
      <c r="C29" s="89">
        <v>1.0</v>
      </c>
      <c r="D29" s="18">
        <f t="shared" si="7"/>
        <v>0</v>
      </c>
      <c r="E29" s="18">
        <f>B29*A26</f>
        <v>0</v>
      </c>
      <c r="F29" s="18">
        <f t="shared" si="8"/>
        <v>0</v>
      </c>
      <c r="G29" s="87"/>
      <c r="H29" s="18">
        <v>1.0</v>
      </c>
      <c r="I29" s="89">
        <f t="shared" si="9"/>
        <v>0</v>
      </c>
      <c r="J29" s="116"/>
      <c r="K29" s="3">
        <f t="shared" si="10"/>
        <v>0</v>
      </c>
      <c r="L29" s="3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ht="12.75" customHeight="1">
      <c r="A30" s="31"/>
      <c r="B30" s="18"/>
      <c r="C30" s="18">
        <v>1.0</v>
      </c>
      <c r="D30" s="18">
        <f t="shared" si="7"/>
        <v>0</v>
      </c>
      <c r="E30" s="18">
        <f>B30*A26</f>
        <v>0</v>
      </c>
      <c r="F30" s="18">
        <f t="shared" si="8"/>
        <v>0</v>
      </c>
      <c r="G30" s="148" t="s">
        <v>527</v>
      </c>
      <c r="H30" s="18">
        <v>1.0</v>
      </c>
      <c r="I30" s="89">
        <f t="shared" si="9"/>
        <v>0</v>
      </c>
      <c r="J30" s="116"/>
      <c r="K30" s="3">
        <f t="shared" si="10"/>
        <v>0</v>
      </c>
      <c r="L30" s="3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ht="12.75" customHeight="1">
      <c r="A31" s="31"/>
      <c r="B31" s="18"/>
      <c r="C31" s="18">
        <v>1.0</v>
      </c>
      <c r="D31" s="18">
        <f t="shared" si="7"/>
        <v>0</v>
      </c>
      <c r="E31" s="18">
        <f>B31*A26</f>
        <v>0</v>
      </c>
      <c r="F31" s="18">
        <f t="shared" si="8"/>
        <v>0</v>
      </c>
      <c r="G31" s="142"/>
      <c r="H31" s="18">
        <v>1.0</v>
      </c>
      <c r="I31" s="89">
        <f t="shared" si="9"/>
        <v>0</v>
      </c>
      <c r="J31" s="116"/>
      <c r="K31" s="3">
        <f t="shared" si="10"/>
        <v>0</v>
      </c>
      <c r="L31" s="3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ht="12.75" customHeight="1">
      <c r="A32" s="31"/>
      <c r="B32" s="18"/>
      <c r="C32" s="18">
        <v>1.0</v>
      </c>
      <c r="D32" s="18">
        <f t="shared" si="7"/>
        <v>0</v>
      </c>
      <c r="E32" s="18">
        <f>B32*A26</f>
        <v>0</v>
      </c>
      <c r="F32" s="18">
        <f t="shared" si="8"/>
        <v>0</v>
      </c>
      <c r="G32" s="142"/>
      <c r="H32" s="18">
        <v>1.0</v>
      </c>
      <c r="I32" s="89">
        <f t="shared" si="9"/>
        <v>0</v>
      </c>
      <c r="J32" s="116"/>
      <c r="K32" s="3">
        <f t="shared" si="10"/>
        <v>0</v>
      </c>
      <c r="L32" s="3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ht="12.75" customHeight="1">
      <c r="A33" s="2"/>
      <c r="B33" s="18"/>
      <c r="C33" s="18">
        <v>1.0</v>
      </c>
      <c r="D33" s="18">
        <f t="shared" si="7"/>
        <v>0</v>
      </c>
      <c r="E33" s="18">
        <f>B33*A26</f>
        <v>0</v>
      </c>
      <c r="F33" s="18">
        <f t="shared" si="8"/>
        <v>0</v>
      </c>
      <c r="G33" s="87"/>
      <c r="H33" s="18">
        <v>1.0</v>
      </c>
      <c r="I33" s="89">
        <f t="shared" si="9"/>
        <v>0</v>
      </c>
      <c r="J33" s="116"/>
      <c r="K33" s="3">
        <f t="shared" si="10"/>
        <v>0</v>
      </c>
      <c r="L33" s="3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ht="12.75" customHeight="1">
      <c r="A34" s="2"/>
      <c r="B34" s="18"/>
      <c r="C34" s="18">
        <v>1.0</v>
      </c>
      <c r="D34" s="18">
        <f t="shared" si="7"/>
        <v>0</v>
      </c>
      <c r="E34" s="18">
        <f>B34*A26</f>
        <v>0</v>
      </c>
      <c r="F34" s="18">
        <f t="shared" si="8"/>
        <v>0</v>
      </c>
      <c r="G34" s="59"/>
      <c r="H34" s="18">
        <v>1.0</v>
      </c>
      <c r="I34" s="89">
        <f t="shared" si="9"/>
        <v>0</v>
      </c>
      <c r="J34" s="116"/>
      <c r="K34" s="3">
        <f t="shared" si="10"/>
        <v>0</v>
      </c>
      <c r="L34" s="3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ht="12.75" customHeight="1">
      <c r="A35" s="2"/>
      <c r="B35" s="89"/>
      <c r="C35" s="89">
        <v>1.0</v>
      </c>
      <c r="D35" s="18">
        <f t="shared" si="7"/>
        <v>0</v>
      </c>
      <c r="E35" s="18">
        <f>B35*A26</f>
        <v>0</v>
      </c>
      <c r="F35" s="18">
        <f t="shared" si="8"/>
        <v>0</v>
      </c>
      <c r="G35" s="148" t="s">
        <v>528</v>
      </c>
      <c r="H35" s="18">
        <v>1.0</v>
      </c>
      <c r="I35" s="89">
        <f t="shared" si="9"/>
        <v>0</v>
      </c>
      <c r="J35" s="116"/>
      <c r="K35" s="3">
        <f t="shared" si="10"/>
        <v>0</v>
      </c>
      <c r="L35" s="3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ht="12.75" customHeight="1">
      <c r="A36" s="2"/>
      <c r="B36" s="89"/>
      <c r="C36" s="89">
        <v>1.0</v>
      </c>
      <c r="D36" s="18">
        <f t="shared" si="7"/>
        <v>0</v>
      </c>
      <c r="E36" s="18">
        <f>B36*A26</f>
        <v>0</v>
      </c>
      <c r="F36" s="18">
        <f t="shared" si="8"/>
        <v>0</v>
      </c>
      <c r="G36" s="142"/>
      <c r="H36" s="18">
        <v>1.0</v>
      </c>
      <c r="I36" s="89">
        <f t="shared" si="9"/>
        <v>0</v>
      </c>
      <c r="J36" s="116"/>
      <c r="K36" s="3">
        <f t="shared" si="10"/>
        <v>0</v>
      </c>
      <c r="L36" s="3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ht="12.75" customHeight="1">
      <c r="A37" s="1"/>
      <c r="B37" s="89"/>
      <c r="C37" s="89">
        <v>1.0</v>
      </c>
      <c r="D37" s="18">
        <f t="shared" si="7"/>
        <v>0</v>
      </c>
      <c r="E37" s="18">
        <f>B37*A26</f>
        <v>0</v>
      </c>
      <c r="F37" s="18">
        <f t="shared" si="8"/>
        <v>0</v>
      </c>
      <c r="G37" s="142"/>
      <c r="H37" s="18">
        <v>1.0</v>
      </c>
      <c r="I37" s="89">
        <f t="shared" si="9"/>
        <v>0</v>
      </c>
      <c r="J37" s="116"/>
      <c r="K37" s="3">
        <f t="shared" si="10"/>
        <v>0</v>
      </c>
      <c r="L37" s="3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ht="12.75" customHeight="1">
      <c r="A38" s="1"/>
      <c r="B38" s="89"/>
      <c r="C38" s="89">
        <v>1.0</v>
      </c>
      <c r="D38" s="18">
        <f t="shared" si="7"/>
        <v>0</v>
      </c>
      <c r="E38" s="18">
        <f>B38*A26</f>
        <v>0</v>
      </c>
      <c r="F38" s="18">
        <f t="shared" si="8"/>
        <v>0</v>
      </c>
      <c r="G38" s="142"/>
      <c r="H38" s="18">
        <v>1.0</v>
      </c>
      <c r="I38" s="89">
        <f t="shared" si="9"/>
        <v>0</v>
      </c>
      <c r="J38" s="116"/>
      <c r="K38" s="3">
        <f t="shared" si="10"/>
        <v>0</v>
      </c>
      <c r="L38" s="3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ht="12.75" customHeight="1">
      <c r="A39" s="31"/>
      <c r="B39" s="89"/>
      <c r="C39" s="89">
        <v>1.0</v>
      </c>
      <c r="D39" s="95">
        <f t="shared" si="7"/>
        <v>0</v>
      </c>
      <c r="E39" s="95">
        <f>B39*A26</f>
        <v>0</v>
      </c>
      <c r="F39" s="18">
        <f t="shared" si="8"/>
        <v>0</v>
      </c>
      <c r="G39" s="87"/>
      <c r="H39" s="18">
        <v>1.0</v>
      </c>
      <c r="I39" s="89">
        <f t="shared" si="9"/>
        <v>0</v>
      </c>
      <c r="J39" s="118"/>
      <c r="K39" s="3">
        <f t="shared" si="10"/>
        <v>0</v>
      </c>
      <c r="L39" s="3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ht="12.75" customHeight="1">
      <c r="A40" s="31"/>
      <c r="B40" s="89"/>
      <c r="C40" s="89">
        <v>1.0</v>
      </c>
      <c r="D40" s="18">
        <f t="shared" si="7"/>
        <v>0</v>
      </c>
      <c r="E40" s="18">
        <f>B40*A26</f>
        <v>0</v>
      </c>
      <c r="F40" s="18">
        <f t="shared" si="8"/>
        <v>0</v>
      </c>
      <c r="G40" s="143" t="str">
        <f>F42/A26</f>
        <v>#DIV/0!</v>
      </c>
      <c r="H40" s="18">
        <v>1.0</v>
      </c>
      <c r="I40" s="89">
        <f t="shared" si="9"/>
        <v>0</v>
      </c>
      <c r="J40" s="3"/>
      <c r="K40" s="3">
        <f t="shared" si="10"/>
        <v>0</v>
      </c>
      <c r="L40" s="3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ht="12.75" customHeight="1">
      <c r="A41" s="31"/>
      <c r="B41" s="89"/>
      <c r="C41" s="89">
        <v>1.0</v>
      </c>
      <c r="D41" s="18">
        <f t="shared" si="7"/>
        <v>0</v>
      </c>
      <c r="E41" s="18">
        <f>B41*A26</f>
        <v>0</v>
      </c>
      <c r="F41" s="18">
        <f t="shared" si="8"/>
        <v>0</v>
      </c>
      <c r="G41" s="142"/>
      <c r="H41" s="18">
        <v>1.0</v>
      </c>
      <c r="I41" s="89">
        <f t="shared" si="9"/>
        <v>0</v>
      </c>
      <c r="J41" s="3"/>
      <c r="K41" s="3">
        <f t="shared" si="10"/>
        <v>0</v>
      </c>
      <c r="L41" s="3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ht="12.75" customHeight="1">
      <c r="A42" s="4" t="s">
        <v>495</v>
      </c>
      <c r="B42" s="97">
        <f>SUM(B28:B41)</f>
        <v>0</v>
      </c>
      <c r="C42" s="96"/>
      <c r="D42" s="97">
        <f t="shared" ref="D42:F42" si="11">SUM(D28:D41)</f>
        <v>0</v>
      </c>
      <c r="E42" s="97">
        <f t="shared" si="11"/>
        <v>0</v>
      </c>
      <c r="F42" s="97">
        <f t="shared" si="11"/>
        <v>0</v>
      </c>
      <c r="G42" s="87"/>
      <c r="H42" s="96"/>
      <c r="I42" s="97">
        <f t="shared" ref="I42:L42" si="12">SUM(I28:I41)</f>
        <v>0</v>
      </c>
      <c r="J42" s="98">
        <f t="shared" si="12"/>
        <v>0</v>
      </c>
      <c r="K42" s="98">
        <f t="shared" si="12"/>
        <v>0</v>
      </c>
      <c r="L42" s="98">
        <f t="shared" si="12"/>
        <v>0</v>
      </c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ht="12.75" customHeight="1">
      <c r="A43" s="8"/>
      <c r="B43" s="100"/>
      <c r="C43" s="100"/>
      <c r="D43" s="100"/>
      <c r="E43" s="100"/>
      <c r="F43" s="100"/>
      <c r="G43" s="100"/>
      <c r="H43" s="100"/>
      <c r="I43" s="101" t="s">
        <v>496</v>
      </c>
      <c r="J43" s="100"/>
      <c r="K43" s="100"/>
      <c r="L43" s="101" t="s">
        <v>497</v>
      </c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ht="12.75" customHeight="1">
      <c r="A44" s="8"/>
      <c r="B44" s="100"/>
      <c r="C44" s="100"/>
      <c r="D44" s="100"/>
      <c r="E44" s="100"/>
      <c r="F44" s="100"/>
      <c r="G44" s="100"/>
      <c r="H44" s="100"/>
      <c r="I44" s="104" t="str">
        <f>G40*A26</f>
        <v>#DIV/0!</v>
      </c>
      <c r="J44" s="100"/>
      <c r="K44" s="100"/>
      <c r="L44" s="104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ht="12.75" customHeight="1">
      <c r="A45" s="8"/>
      <c r="B45" s="100"/>
      <c r="C45" s="100"/>
      <c r="D45" s="100"/>
      <c r="E45" s="100"/>
      <c r="F45" s="100"/>
      <c r="G45" s="100"/>
      <c r="H45" s="100"/>
      <c r="I45" s="107"/>
      <c r="J45" s="100"/>
      <c r="K45" s="100"/>
      <c r="L45" s="107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ht="12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ht="12.75" customHeight="1">
      <c r="A47" s="66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6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ht="15.0" customHeight="1">
      <c r="A48" s="78" t="s">
        <v>478</v>
      </c>
      <c r="B48" s="79" t="s">
        <v>479</v>
      </c>
      <c r="C48" s="75"/>
      <c r="D48" s="76"/>
      <c r="E48" s="80" t="s">
        <v>480</v>
      </c>
      <c r="F48" s="75"/>
      <c r="G48" s="76"/>
      <c r="H48" s="79" t="s">
        <v>481</v>
      </c>
      <c r="I48" s="75"/>
      <c r="J48" s="75"/>
      <c r="K48" s="75"/>
      <c r="L48" s="76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ht="12.75" customHeight="1">
      <c r="A49" s="177"/>
      <c r="B49" s="82" t="s">
        <v>482</v>
      </c>
      <c r="C49" s="82" t="s">
        <v>483</v>
      </c>
      <c r="D49" s="82" t="s">
        <v>484</v>
      </c>
      <c r="E49" s="82" t="s">
        <v>485</v>
      </c>
      <c r="F49" s="82" t="s">
        <v>484</v>
      </c>
      <c r="G49" s="82" t="s">
        <v>524</v>
      </c>
      <c r="H49" s="82" t="s">
        <v>486</v>
      </c>
      <c r="I49" s="82" t="s">
        <v>487</v>
      </c>
      <c r="J49" s="147" t="s">
        <v>488</v>
      </c>
      <c r="K49" s="85" t="s">
        <v>489</v>
      </c>
      <c r="L49" s="85" t="s">
        <v>490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ht="12.75" customHeight="1">
      <c r="A50" s="86" t="s">
        <v>491</v>
      </c>
      <c r="B50" s="87"/>
      <c r="C50" s="87"/>
      <c r="D50" s="87"/>
      <c r="E50" s="87"/>
      <c r="F50" s="87"/>
      <c r="G50" s="87"/>
      <c r="H50" s="87"/>
      <c r="I50" s="87"/>
      <c r="J50" s="115"/>
      <c r="K50" s="87"/>
      <c r="L50" s="87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ht="12.75" customHeight="1">
      <c r="A51" s="31"/>
      <c r="B51" s="89"/>
      <c r="C51" s="89">
        <v>1.0</v>
      </c>
      <c r="D51" s="18">
        <f t="shared" ref="D51:D64" si="13">C51*B51</f>
        <v>0</v>
      </c>
      <c r="E51" s="18">
        <f>B51*A49</f>
        <v>0</v>
      </c>
      <c r="F51" s="18">
        <f t="shared" ref="F51:F64" si="14">E51*C51</f>
        <v>0</v>
      </c>
      <c r="G51" s="140">
        <v>0.0</v>
      </c>
      <c r="H51" s="18">
        <v>1.0</v>
      </c>
      <c r="I51" s="89">
        <f t="shared" ref="I51:I64" si="15">H51*E51</f>
        <v>0</v>
      </c>
      <c r="J51" s="116"/>
      <c r="K51" s="3">
        <f t="shared" ref="K51:K64" si="16">J51*I51</f>
        <v>0</v>
      </c>
      <c r="L51" s="3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2.75" customHeight="1">
      <c r="A52" s="31"/>
      <c r="B52" s="89"/>
      <c r="C52" s="89">
        <v>1.0</v>
      </c>
      <c r="D52" s="18">
        <f t="shared" si="13"/>
        <v>0</v>
      </c>
      <c r="E52" s="18">
        <f>B52*A49</f>
        <v>0</v>
      </c>
      <c r="F52" s="18">
        <f t="shared" si="14"/>
        <v>0</v>
      </c>
      <c r="G52" s="87"/>
      <c r="H52" s="18">
        <v>1.0</v>
      </c>
      <c r="I52" s="89">
        <f t="shared" si="15"/>
        <v>0</v>
      </c>
      <c r="J52" s="116"/>
      <c r="K52" s="3">
        <f t="shared" si="16"/>
        <v>0</v>
      </c>
      <c r="L52" s="3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2.75" customHeight="1">
      <c r="A53" s="31"/>
      <c r="B53" s="18"/>
      <c r="C53" s="18">
        <v>1.0</v>
      </c>
      <c r="D53" s="18">
        <f t="shared" si="13"/>
        <v>0</v>
      </c>
      <c r="E53" s="18">
        <f>B53*A49</f>
        <v>0</v>
      </c>
      <c r="F53" s="18">
        <f t="shared" si="14"/>
        <v>0</v>
      </c>
      <c r="G53" s="148" t="s">
        <v>527</v>
      </c>
      <c r="H53" s="18">
        <v>1.0</v>
      </c>
      <c r="I53" s="89">
        <f t="shared" si="15"/>
        <v>0</v>
      </c>
      <c r="J53" s="116"/>
      <c r="K53" s="3">
        <f t="shared" si="16"/>
        <v>0</v>
      </c>
      <c r="L53" s="3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2.75" customHeight="1">
      <c r="A54" s="31"/>
      <c r="B54" s="18"/>
      <c r="C54" s="18">
        <v>1.0</v>
      </c>
      <c r="D54" s="18">
        <f t="shared" si="13"/>
        <v>0</v>
      </c>
      <c r="E54" s="18">
        <f>B54*A49</f>
        <v>0</v>
      </c>
      <c r="F54" s="18">
        <f t="shared" si="14"/>
        <v>0</v>
      </c>
      <c r="G54" s="142"/>
      <c r="H54" s="18">
        <v>1.0</v>
      </c>
      <c r="I54" s="89">
        <f t="shared" si="15"/>
        <v>0</v>
      </c>
      <c r="J54" s="116"/>
      <c r="K54" s="3">
        <f t="shared" si="16"/>
        <v>0</v>
      </c>
      <c r="L54" s="3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2.75" customHeight="1">
      <c r="A55" s="31"/>
      <c r="B55" s="18"/>
      <c r="C55" s="18">
        <v>1.0</v>
      </c>
      <c r="D55" s="18">
        <f t="shared" si="13"/>
        <v>0</v>
      </c>
      <c r="E55" s="18">
        <f>B55*A49</f>
        <v>0</v>
      </c>
      <c r="F55" s="18">
        <f t="shared" si="14"/>
        <v>0</v>
      </c>
      <c r="G55" s="142"/>
      <c r="H55" s="18">
        <v>1.0</v>
      </c>
      <c r="I55" s="89">
        <f t="shared" si="15"/>
        <v>0</v>
      </c>
      <c r="J55" s="116"/>
      <c r="K55" s="3">
        <f t="shared" si="16"/>
        <v>0</v>
      </c>
      <c r="L55" s="3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2.75" customHeight="1">
      <c r="A56" s="2"/>
      <c r="B56" s="18"/>
      <c r="C56" s="18">
        <v>1.0</v>
      </c>
      <c r="D56" s="18">
        <f t="shared" si="13"/>
        <v>0</v>
      </c>
      <c r="E56" s="18">
        <f>B56*A49</f>
        <v>0</v>
      </c>
      <c r="F56" s="18">
        <f t="shared" si="14"/>
        <v>0</v>
      </c>
      <c r="G56" s="87"/>
      <c r="H56" s="18">
        <v>1.0</v>
      </c>
      <c r="I56" s="89">
        <f t="shared" si="15"/>
        <v>0</v>
      </c>
      <c r="J56" s="116"/>
      <c r="K56" s="3">
        <f t="shared" si="16"/>
        <v>0</v>
      </c>
      <c r="L56" s="3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2.75" customHeight="1">
      <c r="A57" s="2"/>
      <c r="B57" s="18"/>
      <c r="C57" s="18">
        <v>1.0</v>
      </c>
      <c r="D57" s="18">
        <f t="shared" si="13"/>
        <v>0</v>
      </c>
      <c r="E57" s="18">
        <f>B57*A49</f>
        <v>0</v>
      </c>
      <c r="F57" s="18">
        <f t="shared" si="14"/>
        <v>0</v>
      </c>
      <c r="G57" s="59"/>
      <c r="H57" s="18">
        <v>1.0</v>
      </c>
      <c r="I57" s="89">
        <f t="shared" si="15"/>
        <v>0</v>
      </c>
      <c r="J57" s="116"/>
      <c r="K57" s="3">
        <f t="shared" si="16"/>
        <v>0</v>
      </c>
      <c r="L57" s="3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2.75" customHeight="1">
      <c r="A58" s="2"/>
      <c r="B58" s="89"/>
      <c r="C58" s="89">
        <v>1.0</v>
      </c>
      <c r="D58" s="18">
        <f t="shared" si="13"/>
        <v>0</v>
      </c>
      <c r="E58" s="18">
        <f>B58*A49</f>
        <v>0</v>
      </c>
      <c r="F58" s="18">
        <f t="shared" si="14"/>
        <v>0</v>
      </c>
      <c r="G58" s="148" t="s">
        <v>528</v>
      </c>
      <c r="H58" s="18">
        <v>1.0</v>
      </c>
      <c r="I58" s="89">
        <f t="shared" si="15"/>
        <v>0</v>
      </c>
      <c r="J58" s="116"/>
      <c r="K58" s="3">
        <f t="shared" si="16"/>
        <v>0</v>
      </c>
      <c r="L58" s="3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2.75" customHeight="1">
      <c r="A59" s="2"/>
      <c r="B59" s="89"/>
      <c r="C59" s="89">
        <v>1.0</v>
      </c>
      <c r="D59" s="18">
        <f t="shared" si="13"/>
        <v>0</v>
      </c>
      <c r="E59" s="18">
        <f>B59*A49</f>
        <v>0</v>
      </c>
      <c r="F59" s="18">
        <f t="shared" si="14"/>
        <v>0</v>
      </c>
      <c r="G59" s="142"/>
      <c r="H59" s="18">
        <v>1.0</v>
      </c>
      <c r="I59" s="89">
        <f t="shared" si="15"/>
        <v>0</v>
      </c>
      <c r="J59" s="116"/>
      <c r="K59" s="3">
        <f t="shared" si="16"/>
        <v>0</v>
      </c>
      <c r="L59" s="3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2.75" customHeight="1">
      <c r="A60" s="1"/>
      <c r="B60" s="89"/>
      <c r="C60" s="89">
        <v>1.0</v>
      </c>
      <c r="D60" s="18">
        <f t="shared" si="13"/>
        <v>0</v>
      </c>
      <c r="E60" s="18">
        <f>B60*A49</f>
        <v>0</v>
      </c>
      <c r="F60" s="18">
        <f t="shared" si="14"/>
        <v>0</v>
      </c>
      <c r="G60" s="142"/>
      <c r="H60" s="18">
        <v>1.0</v>
      </c>
      <c r="I60" s="89">
        <f t="shared" si="15"/>
        <v>0</v>
      </c>
      <c r="J60" s="116"/>
      <c r="K60" s="3">
        <f t="shared" si="16"/>
        <v>0</v>
      </c>
      <c r="L60" s="3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2.75" customHeight="1">
      <c r="A61" s="1"/>
      <c r="B61" s="89"/>
      <c r="C61" s="89">
        <v>1.0</v>
      </c>
      <c r="D61" s="18">
        <f t="shared" si="13"/>
        <v>0</v>
      </c>
      <c r="E61" s="18">
        <f>B61*A49</f>
        <v>0</v>
      </c>
      <c r="F61" s="18">
        <f t="shared" si="14"/>
        <v>0</v>
      </c>
      <c r="G61" s="142"/>
      <c r="H61" s="18">
        <v>1.0</v>
      </c>
      <c r="I61" s="89">
        <f t="shared" si="15"/>
        <v>0</v>
      </c>
      <c r="J61" s="116"/>
      <c r="K61" s="3">
        <f t="shared" si="16"/>
        <v>0</v>
      </c>
      <c r="L61" s="3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2.75" customHeight="1">
      <c r="A62" s="31"/>
      <c r="B62" s="89"/>
      <c r="C62" s="89">
        <v>1.0</v>
      </c>
      <c r="D62" s="95">
        <f t="shared" si="13"/>
        <v>0</v>
      </c>
      <c r="E62" s="95">
        <f>B62*A49</f>
        <v>0</v>
      </c>
      <c r="F62" s="18">
        <f t="shared" si="14"/>
        <v>0</v>
      </c>
      <c r="G62" s="87"/>
      <c r="H62" s="18">
        <v>1.0</v>
      </c>
      <c r="I62" s="89">
        <f t="shared" si="15"/>
        <v>0</v>
      </c>
      <c r="J62" s="118"/>
      <c r="K62" s="3">
        <f t="shared" si="16"/>
        <v>0</v>
      </c>
      <c r="L62" s="3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2.75" customHeight="1">
      <c r="A63" s="31"/>
      <c r="B63" s="89"/>
      <c r="C63" s="89">
        <v>1.0</v>
      </c>
      <c r="D63" s="18">
        <f t="shared" si="13"/>
        <v>0</v>
      </c>
      <c r="E63" s="18">
        <f>B63*A49</f>
        <v>0</v>
      </c>
      <c r="F63" s="18">
        <f t="shared" si="14"/>
        <v>0</v>
      </c>
      <c r="G63" s="143" t="str">
        <f>F65/A49</f>
        <v>#DIV/0!</v>
      </c>
      <c r="H63" s="18">
        <v>1.0</v>
      </c>
      <c r="I63" s="89">
        <f t="shared" si="15"/>
        <v>0</v>
      </c>
      <c r="J63" s="3"/>
      <c r="K63" s="3">
        <f t="shared" si="16"/>
        <v>0</v>
      </c>
      <c r="L63" s="3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2.75" customHeight="1">
      <c r="A64" s="31"/>
      <c r="B64" s="89"/>
      <c r="C64" s="89">
        <v>1.0</v>
      </c>
      <c r="D64" s="18">
        <f t="shared" si="13"/>
        <v>0</v>
      </c>
      <c r="E64" s="18">
        <f>B64*A49</f>
        <v>0</v>
      </c>
      <c r="F64" s="18">
        <f t="shared" si="14"/>
        <v>0</v>
      </c>
      <c r="G64" s="142"/>
      <c r="H64" s="18">
        <v>1.0</v>
      </c>
      <c r="I64" s="89">
        <f t="shared" si="15"/>
        <v>0</v>
      </c>
      <c r="J64" s="3"/>
      <c r="K64" s="3">
        <f t="shared" si="16"/>
        <v>0</v>
      </c>
      <c r="L64" s="3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2.75" customHeight="1">
      <c r="A65" s="4" t="s">
        <v>495</v>
      </c>
      <c r="B65" s="97">
        <f>SUM(B51:B64)</f>
        <v>0</v>
      </c>
      <c r="C65" s="96"/>
      <c r="D65" s="97">
        <f t="shared" ref="D65:F65" si="17">SUM(D51:D64)</f>
        <v>0</v>
      </c>
      <c r="E65" s="97">
        <f t="shared" si="17"/>
        <v>0</v>
      </c>
      <c r="F65" s="97">
        <f t="shared" si="17"/>
        <v>0</v>
      </c>
      <c r="G65" s="87"/>
      <c r="H65" s="96"/>
      <c r="I65" s="97">
        <f t="shared" ref="I65:L65" si="18">SUM(I51:I64)</f>
        <v>0</v>
      </c>
      <c r="J65" s="98">
        <f t="shared" si="18"/>
        <v>0</v>
      </c>
      <c r="K65" s="98">
        <f t="shared" si="18"/>
        <v>0</v>
      </c>
      <c r="L65" s="98">
        <f t="shared" si="18"/>
        <v>0</v>
      </c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2.75" customHeight="1">
      <c r="A66" s="8"/>
      <c r="B66" s="100"/>
      <c r="C66" s="100"/>
      <c r="D66" s="100"/>
      <c r="E66" s="100"/>
      <c r="F66" s="100"/>
      <c r="G66" s="100"/>
      <c r="H66" s="100"/>
      <c r="I66" s="101" t="s">
        <v>496</v>
      </c>
      <c r="J66" s="100"/>
      <c r="K66" s="100"/>
      <c r="L66" s="101" t="s">
        <v>497</v>
      </c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2.75" customHeight="1">
      <c r="A67" s="8"/>
      <c r="B67" s="100"/>
      <c r="C67" s="100"/>
      <c r="D67" s="100"/>
      <c r="E67" s="100"/>
      <c r="F67" s="100"/>
      <c r="G67" s="100"/>
      <c r="H67" s="100"/>
      <c r="I67" s="104" t="str">
        <f>G63*A49</f>
        <v>#DIV/0!</v>
      </c>
      <c r="J67" s="100"/>
      <c r="K67" s="100"/>
      <c r="L67" s="104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2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2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2.75" customHeight="1">
      <c r="A70" s="66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6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ht="15.0" customHeight="1">
      <c r="A71" s="78" t="s">
        <v>478</v>
      </c>
      <c r="B71" s="79" t="s">
        <v>479</v>
      </c>
      <c r="C71" s="75"/>
      <c r="D71" s="76"/>
      <c r="E71" s="80" t="s">
        <v>480</v>
      </c>
      <c r="F71" s="75"/>
      <c r="G71" s="76"/>
      <c r="H71" s="79" t="s">
        <v>481</v>
      </c>
      <c r="I71" s="75"/>
      <c r="J71" s="75"/>
      <c r="K71" s="75"/>
      <c r="L71" s="76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ht="12.75" customHeight="1">
      <c r="A72" s="177"/>
      <c r="B72" s="82" t="s">
        <v>482</v>
      </c>
      <c r="C72" s="82" t="s">
        <v>483</v>
      </c>
      <c r="D72" s="82" t="s">
        <v>484</v>
      </c>
      <c r="E72" s="82" t="s">
        <v>485</v>
      </c>
      <c r="F72" s="82" t="s">
        <v>484</v>
      </c>
      <c r="G72" s="82" t="s">
        <v>524</v>
      </c>
      <c r="H72" s="82" t="s">
        <v>486</v>
      </c>
      <c r="I72" s="82" t="s">
        <v>487</v>
      </c>
      <c r="J72" s="147" t="s">
        <v>488</v>
      </c>
      <c r="K72" s="85" t="s">
        <v>489</v>
      </c>
      <c r="L72" s="85" t="s">
        <v>490</v>
      </c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ht="12.75" customHeight="1">
      <c r="A73" s="86" t="s">
        <v>491</v>
      </c>
      <c r="B73" s="87"/>
      <c r="C73" s="87"/>
      <c r="D73" s="87"/>
      <c r="E73" s="87"/>
      <c r="F73" s="87"/>
      <c r="G73" s="87"/>
      <c r="H73" s="87"/>
      <c r="I73" s="87"/>
      <c r="J73" s="115"/>
      <c r="K73" s="87"/>
      <c r="L73" s="87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ht="12.75" customHeight="1">
      <c r="A74" s="31"/>
      <c r="B74" s="89"/>
      <c r="C74" s="89">
        <v>1.0</v>
      </c>
      <c r="D74" s="18">
        <f t="shared" ref="D74:D87" si="19">C74*B74</f>
        <v>0</v>
      </c>
      <c r="E74" s="18">
        <f>B74*A72</f>
        <v>0</v>
      </c>
      <c r="F74" s="18">
        <f t="shared" ref="F74:F87" si="20">E74*C74</f>
        <v>0</v>
      </c>
      <c r="G74" s="140">
        <v>0.0</v>
      </c>
      <c r="H74" s="18">
        <v>1.0</v>
      </c>
      <c r="I74" s="89">
        <f t="shared" ref="I74:I87" si="21">H74*E74</f>
        <v>0</v>
      </c>
      <c r="J74" s="116"/>
      <c r="K74" s="3">
        <f t="shared" ref="K74:K87" si="22">J74*I74</f>
        <v>0</v>
      </c>
      <c r="L74" s="3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ht="12.75" customHeight="1">
      <c r="A75" s="31"/>
      <c r="B75" s="89"/>
      <c r="C75" s="89">
        <v>1.0</v>
      </c>
      <c r="D75" s="18">
        <f t="shared" si="19"/>
        <v>0</v>
      </c>
      <c r="E75" s="18">
        <f>B75*A72</f>
        <v>0</v>
      </c>
      <c r="F75" s="18">
        <f t="shared" si="20"/>
        <v>0</v>
      </c>
      <c r="G75" s="87"/>
      <c r="H75" s="18">
        <v>1.0</v>
      </c>
      <c r="I75" s="89">
        <f t="shared" si="21"/>
        <v>0</v>
      </c>
      <c r="J75" s="116"/>
      <c r="K75" s="3">
        <f t="shared" si="22"/>
        <v>0</v>
      </c>
      <c r="L75" s="3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ht="12.75" customHeight="1">
      <c r="A76" s="31"/>
      <c r="B76" s="18"/>
      <c r="C76" s="18">
        <v>1.0</v>
      </c>
      <c r="D76" s="18">
        <f t="shared" si="19"/>
        <v>0</v>
      </c>
      <c r="E76" s="18">
        <f>B76*A72</f>
        <v>0</v>
      </c>
      <c r="F76" s="18">
        <f t="shared" si="20"/>
        <v>0</v>
      </c>
      <c r="G76" s="148" t="s">
        <v>527</v>
      </c>
      <c r="H76" s="18">
        <v>1.0</v>
      </c>
      <c r="I76" s="89">
        <f t="shared" si="21"/>
        <v>0</v>
      </c>
      <c r="J76" s="116"/>
      <c r="K76" s="3">
        <f t="shared" si="22"/>
        <v>0</v>
      </c>
      <c r="L76" s="3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ht="12.75" customHeight="1">
      <c r="A77" s="31"/>
      <c r="B77" s="18"/>
      <c r="C77" s="18">
        <v>1.0</v>
      </c>
      <c r="D77" s="18">
        <f t="shared" si="19"/>
        <v>0</v>
      </c>
      <c r="E77" s="18">
        <f>B77*A72</f>
        <v>0</v>
      </c>
      <c r="F77" s="18">
        <f t="shared" si="20"/>
        <v>0</v>
      </c>
      <c r="G77" s="142"/>
      <c r="H77" s="18">
        <v>1.0</v>
      </c>
      <c r="I77" s="89">
        <f t="shared" si="21"/>
        <v>0</v>
      </c>
      <c r="J77" s="116"/>
      <c r="K77" s="3">
        <f t="shared" si="22"/>
        <v>0</v>
      </c>
      <c r="L77" s="3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2.75" customHeight="1">
      <c r="A78" s="31"/>
      <c r="B78" s="18"/>
      <c r="C78" s="18">
        <v>1.0</v>
      </c>
      <c r="D78" s="18">
        <f t="shared" si="19"/>
        <v>0</v>
      </c>
      <c r="E78" s="18">
        <f>B78*A72</f>
        <v>0</v>
      </c>
      <c r="F78" s="18">
        <f t="shared" si="20"/>
        <v>0</v>
      </c>
      <c r="G78" s="142"/>
      <c r="H78" s="18">
        <v>1.0</v>
      </c>
      <c r="I78" s="89">
        <f t="shared" si="21"/>
        <v>0</v>
      </c>
      <c r="J78" s="116"/>
      <c r="K78" s="3">
        <f t="shared" si="22"/>
        <v>0</v>
      </c>
      <c r="L78" s="3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2.75" customHeight="1">
      <c r="A79" s="2"/>
      <c r="B79" s="18"/>
      <c r="C79" s="18">
        <v>1.0</v>
      </c>
      <c r="D79" s="18">
        <f t="shared" si="19"/>
        <v>0</v>
      </c>
      <c r="E79" s="18">
        <f>B79*A72</f>
        <v>0</v>
      </c>
      <c r="F79" s="18">
        <f t="shared" si="20"/>
        <v>0</v>
      </c>
      <c r="G79" s="87"/>
      <c r="H79" s="18">
        <v>1.0</v>
      </c>
      <c r="I79" s="89">
        <f t="shared" si="21"/>
        <v>0</v>
      </c>
      <c r="J79" s="116"/>
      <c r="K79" s="3">
        <f t="shared" si="22"/>
        <v>0</v>
      </c>
      <c r="L79" s="3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2.75" customHeight="1">
      <c r="A80" s="2"/>
      <c r="B80" s="18"/>
      <c r="C80" s="18">
        <v>1.0</v>
      </c>
      <c r="D80" s="18">
        <f t="shared" si="19"/>
        <v>0</v>
      </c>
      <c r="E80" s="18">
        <f>B80*A72</f>
        <v>0</v>
      </c>
      <c r="F80" s="18">
        <f t="shared" si="20"/>
        <v>0</v>
      </c>
      <c r="G80" s="59"/>
      <c r="H80" s="18">
        <v>1.0</v>
      </c>
      <c r="I80" s="89">
        <f t="shared" si="21"/>
        <v>0</v>
      </c>
      <c r="J80" s="116"/>
      <c r="K80" s="3">
        <f t="shared" si="22"/>
        <v>0</v>
      </c>
      <c r="L80" s="3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2.75" customHeight="1">
      <c r="A81" s="2"/>
      <c r="B81" s="89"/>
      <c r="C81" s="89">
        <v>1.0</v>
      </c>
      <c r="D81" s="18">
        <f t="shared" si="19"/>
        <v>0</v>
      </c>
      <c r="E81" s="18">
        <f>B81*A72</f>
        <v>0</v>
      </c>
      <c r="F81" s="18">
        <f t="shared" si="20"/>
        <v>0</v>
      </c>
      <c r="G81" s="148" t="s">
        <v>528</v>
      </c>
      <c r="H81" s="18">
        <v>1.0</v>
      </c>
      <c r="I81" s="89">
        <f t="shared" si="21"/>
        <v>0</v>
      </c>
      <c r="J81" s="116"/>
      <c r="K81" s="3">
        <f t="shared" si="22"/>
        <v>0</v>
      </c>
      <c r="L81" s="3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2.75" customHeight="1">
      <c r="A82" s="2"/>
      <c r="B82" s="89"/>
      <c r="C82" s="89">
        <v>1.0</v>
      </c>
      <c r="D82" s="18">
        <f t="shared" si="19"/>
        <v>0</v>
      </c>
      <c r="E82" s="18">
        <f>B82*A72</f>
        <v>0</v>
      </c>
      <c r="F82" s="18">
        <f t="shared" si="20"/>
        <v>0</v>
      </c>
      <c r="G82" s="142"/>
      <c r="H82" s="18">
        <v>1.0</v>
      </c>
      <c r="I82" s="89">
        <f t="shared" si="21"/>
        <v>0</v>
      </c>
      <c r="J82" s="116"/>
      <c r="K82" s="3">
        <f t="shared" si="22"/>
        <v>0</v>
      </c>
      <c r="L82" s="3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2.75" customHeight="1">
      <c r="A83" s="1"/>
      <c r="B83" s="89"/>
      <c r="C83" s="89">
        <v>1.0</v>
      </c>
      <c r="D83" s="18">
        <f t="shared" si="19"/>
        <v>0</v>
      </c>
      <c r="E83" s="18">
        <f>B83*A72</f>
        <v>0</v>
      </c>
      <c r="F83" s="18">
        <f t="shared" si="20"/>
        <v>0</v>
      </c>
      <c r="G83" s="142"/>
      <c r="H83" s="18">
        <v>1.0</v>
      </c>
      <c r="I83" s="89">
        <f t="shared" si="21"/>
        <v>0</v>
      </c>
      <c r="J83" s="116"/>
      <c r="K83" s="3">
        <f t="shared" si="22"/>
        <v>0</v>
      </c>
      <c r="L83" s="3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2.75" customHeight="1">
      <c r="A84" s="1"/>
      <c r="B84" s="89"/>
      <c r="C84" s="89">
        <v>1.0</v>
      </c>
      <c r="D84" s="18">
        <f t="shared" si="19"/>
        <v>0</v>
      </c>
      <c r="E84" s="18">
        <f>B84*A72</f>
        <v>0</v>
      </c>
      <c r="F84" s="18">
        <f t="shared" si="20"/>
        <v>0</v>
      </c>
      <c r="G84" s="142"/>
      <c r="H84" s="18">
        <v>1.0</v>
      </c>
      <c r="I84" s="89">
        <f t="shared" si="21"/>
        <v>0</v>
      </c>
      <c r="J84" s="116"/>
      <c r="K84" s="3">
        <f t="shared" si="22"/>
        <v>0</v>
      </c>
      <c r="L84" s="3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2.75" customHeight="1">
      <c r="A85" s="31"/>
      <c r="B85" s="89"/>
      <c r="C85" s="89">
        <v>1.0</v>
      </c>
      <c r="D85" s="95">
        <f t="shared" si="19"/>
        <v>0</v>
      </c>
      <c r="E85" s="95">
        <f>B85*A72</f>
        <v>0</v>
      </c>
      <c r="F85" s="18">
        <f t="shared" si="20"/>
        <v>0</v>
      </c>
      <c r="G85" s="87"/>
      <c r="H85" s="18">
        <v>1.0</v>
      </c>
      <c r="I85" s="89">
        <f t="shared" si="21"/>
        <v>0</v>
      </c>
      <c r="J85" s="118"/>
      <c r="K85" s="3">
        <f t="shared" si="22"/>
        <v>0</v>
      </c>
      <c r="L85" s="3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2.75" customHeight="1">
      <c r="A86" s="31"/>
      <c r="B86" s="89"/>
      <c r="C86" s="89">
        <v>1.0</v>
      </c>
      <c r="D86" s="18">
        <f t="shared" si="19"/>
        <v>0</v>
      </c>
      <c r="E86" s="18">
        <f>B86*A72</f>
        <v>0</v>
      </c>
      <c r="F86" s="18">
        <f t="shared" si="20"/>
        <v>0</v>
      </c>
      <c r="G86" s="143" t="str">
        <f>F88/A72</f>
        <v>#DIV/0!</v>
      </c>
      <c r="H86" s="18">
        <v>1.0</v>
      </c>
      <c r="I86" s="89">
        <f t="shared" si="21"/>
        <v>0</v>
      </c>
      <c r="J86" s="3"/>
      <c r="K86" s="3">
        <f t="shared" si="22"/>
        <v>0</v>
      </c>
      <c r="L86" s="3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2.75" customHeight="1">
      <c r="A87" s="31"/>
      <c r="B87" s="89"/>
      <c r="C87" s="89">
        <v>1.0</v>
      </c>
      <c r="D87" s="18">
        <f t="shared" si="19"/>
        <v>0</v>
      </c>
      <c r="E87" s="18">
        <f>B87*A72</f>
        <v>0</v>
      </c>
      <c r="F87" s="18">
        <f t="shared" si="20"/>
        <v>0</v>
      </c>
      <c r="G87" s="142"/>
      <c r="H87" s="18">
        <v>1.0</v>
      </c>
      <c r="I87" s="89">
        <f t="shared" si="21"/>
        <v>0</v>
      </c>
      <c r="J87" s="3"/>
      <c r="K87" s="3">
        <f t="shared" si="22"/>
        <v>0</v>
      </c>
      <c r="L87" s="3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2.75" customHeight="1">
      <c r="A88" s="4" t="s">
        <v>495</v>
      </c>
      <c r="B88" s="97">
        <f>SUM(B74:B87)</f>
        <v>0</v>
      </c>
      <c r="C88" s="96"/>
      <c r="D88" s="97">
        <f t="shared" ref="D88:F88" si="23">SUM(D74:D87)</f>
        <v>0</v>
      </c>
      <c r="E88" s="97">
        <f t="shared" si="23"/>
        <v>0</v>
      </c>
      <c r="F88" s="97">
        <f t="shared" si="23"/>
        <v>0</v>
      </c>
      <c r="G88" s="87"/>
      <c r="H88" s="96"/>
      <c r="I88" s="97">
        <f t="shared" ref="I88:L88" si="24">SUM(I74:I87)</f>
        <v>0</v>
      </c>
      <c r="J88" s="98">
        <f t="shared" si="24"/>
        <v>0</v>
      </c>
      <c r="K88" s="98">
        <f t="shared" si="24"/>
        <v>0</v>
      </c>
      <c r="L88" s="98">
        <f t="shared" si="24"/>
        <v>0</v>
      </c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2.75" customHeight="1">
      <c r="A89" s="8"/>
      <c r="B89" s="100"/>
      <c r="C89" s="100"/>
      <c r="D89" s="100"/>
      <c r="E89" s="100"/>
      <c r="F89" s="100"/>
      <c r="G89" s="100"/>
      <c r="H89" s="100"/>
      <c r="I89" s="101" t="s">
        <v>496</v>
      </c>
      <c r="J89" s="100"/>
      <c r="K89" s="100"/>
      <c r="L89" s="101" t="s">
        <v>497</v>
      </c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2.75" customHeight="1">
      <c r="A90" s="8"/>
      <c r="B90" s="100"/>
      <c r="C90" s="100"/>
      <c r="D90" s="100"/>
      <c r="E90" s="100"/>
      <c r="F90" s="100"/>
      <c r="G90" s="100"/>
      <c r="H90" s="100"/>
      <c r="I90" s="104" t="str">
        <f>G86*A72</f>
        <v>#DIV/0!</v>
      </c>
      <c r="J90" s="100"/>
      <c r="K90" s="100"/>
      <c r="L90" s="104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2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2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2.75" customHeight="1">
      <c r="A93" s="66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6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5.0" customHeight="1">
      <c r="A94" s="78" t="s">
        <v>478</v>
      </c>
      <c r="B94" s="79" t="s">
        <v>479</v>
      </c>
      <c r="C94" s="75"/>
      <c r="D94" s="76"/>
      <c r="E94" s="80" t="s">
        <v>480</v>
      </c>
      <c r="F94" s="75"/>
      <c r="G94" s="76"/>
      <c r="H94" s="79" t="s">
        <v>481</v>
      </c>
      <c r="I94" s="75"/>
      <c r="J94" s="75"/>
      <c r="K94" s="75"/>
      <c r="L94" s="76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2.75" customHeight="1">
      <c r="A95" s="177"/>
      <c r="B95" s="82" t="s">
        <v>482</v>
      </c>
      <c r="C95" s="82" t="s">
        <v>483</v>
      </c>
      <c r="D95" s="82" t="s">
        <v>484</v>
      </c>
      <c r="E95" s="82" t="s">
        <v>485</v>
      </c>
      <c r="F95" s="82" t="s">
        <v>484</v>
      </c>
      <c r="G95" s="82" t="s">
        <v>524</v>
      </c>
      <c r="H95" s="82" t="s">
        <v>486</v>
      </c>
      <c r="I95" s="82" t="s">
        <v>487</v>
      </c>
      <c r="J95" s="147" t="s">
        <v>488</v>
      </c>
      <c r="K95" s="85" t="s">
        <v>489</v>
      </c>
      <c r="L95" s="85" t="s">
        <v>490</v>
      </c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2.75" customHeight="1">
      <c r="A96" s="86" t="s">
        <v>491</v>
      </c>
      <c r="B96" s="87"/>
      <c r="C96" s="87"/>
      <c r="D96" s="87"/>
      <c r="E96" s="87"/>
      <c r="F96" s="87"/>
      <c r="G96" s="87"/>
      <c r="H96" s="87"/>
      <c r="I96" s="87"/>
      <c r="J96" s="115"/>
      <c r="K96" s="87"/>
      <c r="L96" s="87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2.75" customHeight="1">
      <c r="A97" s="31"/>
      <c r="B97" s="89"/>
      <c r="C97" s="89">
        <v>1.0</v>
      </c>
      <c r="D97" s="18">
        <f t="shared" ref="D97:D110" si="25">C97*B97</f>
        <v>0</v>
      </c>
      <c r="E97" s="18">
        <f>B97*A95</f>
        <v>0</v>
      </c>
      <c r="F97" s="18">
        <f t="shared" ref="F97:F110" si="26">E97*C97</f>
        <v>0</v>
      </c>
      <c r="G97" s="140">
        <v>0.0</v>
      </c>
      <c r="H97" s="18">
        <v>1.0</v>
      </c>
      <c r="I97" s="89">
        <f t="shared" ref="I97:I110" si="27">H97*E97</f>
        <v>0</v>
      </c>
      <c r="J97" s="116"/>
      <c r="K97" s="3">
        <f t="shared" ref="K97:K110" si="28">J97*I97</f>
        <v>0</v>
      </c>
      <c r="L97" s="3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2.75" customHeight="1">
      <c r="A98" s="31"/>
      <c r="B98" s="89"/>
      <c r="C98" s="89">
        <v>1.0</v>
      </c>
      <c r="D98" s="18">
        <f t="shared" si="25"/>
        <v>0</v>
      </c>
      <c r="E98" s="18">
        <f>B98*A95</f>
        <v>0</v>
      </c>
      <c r="F98" s="18">
        <f t="shared" si="26"/>
        <v>0</v>
      </c>
      <c r="G98" s="87"/>
      <c r="H98" s="18">
        <v>1.0</v>
      </c>
      <c r="I98" s="89">
        <f t="shared" si="27"/>
        <v>0</v>
      </c>
      <c r="J98" s="116"/>
      <c r="K98" s="3">
        <f t="shared" si="28"/>
        <v>0</v>
      </c>
      <c r="L98" s="3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2.75" customHeight="1">
      <c r="A99" s="31"/>
      <c r="B99" s="18"/>
      <c r="C99" s="18">
        <v>1.0</v>
      </c>
      <c r="D99" s="18">
        <f t="shared" si="25"/>
        <v>0</v>
      </c>
      <c r="E99" s="18">
        <f>B99*A95</f>
        <v>0</v>
      </c>
      <c r="F99" s="18">
        <f t="shared" si="26"/>
        <v>0</v>
      </c>
      <c r="G99" s="148" t="s">
        <v>527</v>
      </c>
      <c r="H99" s="18">
        <v>1.0</v>
      </c>
      <c r="I99" s="89">
        <f t="shared" si="27"/>
        <v>0</v>
      </c>
      <c r="J99" s="116"/>
      <c r="K99" s="3">
        <f t="shared" si="28"/>
        <v>0</v>
      </c>
      <c r="L99" s="3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2.75" customHeight="1">
      <c r="A100" s="31"/>
      <c r="B100" s="18"/>
      <c r="C100" s="18">
        <v>1.0</v>
      </c>
      <c r="D100" s="18">
        <f t="shared" si="25"/>
        <v>0</v>
      </c>
      <c r="E100" s="18">
        <f>B100*A95</f>
        <v>0</v>
      </c>
      <c r="F100" s="18">
        <f t="shared" si="26"/>
        <v>0</v>
      </c>
      <c r="G100" s="142"/>
      <c r="H100" s="18">
        <v>1.0</v>
      </c>
      <c r="I100" s="89">
        <f t="shared" si="27"/>
        <v>0</v>
      </c>
      <c r="J100" s="116"/>
      <c r="K100" s="3">
        <f t="shared" si="28"/>
        <v>0</v>
      </c>
      <c r="L100" s="3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2.75" customHeight="1">
      <c r="A101" s="31"/>
      <c r="B101" s="18"/>
      <c r="C101" s="18">
        <v>1.0</v>
      </c>
      <c r="D101" s="18">
        <f t="shared" si="25"/>
        <v>0</v>
      </c>
      <c r="E101" s="18">
        <f>B101*A95</f>
        <v>0</v>
      </c>
      <c r="F101" s="18">
        <f t="shared" si="26"/>
        <v>0</v>
      </c>
      <c r="G101" s="142"/>
      <c r="H101" s="18">
        <v>1.0</v>
      </c>
      <c r="I101" s="89">
        <f t="shared" si="27"/>
        <v>0</v>
      </c>
      <c r="J101" s="116"/>
      <c r="K101" s="3">
        <f t="shared" si="28"/>
        <v>0</v>
      </c>
      <c r="L101" s="3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2.75" customHeight="1">
      <c r="A102" s="2"/>
      <c r="B102" s="18"/>
      <c r="C102" s="18">
        <v>1.0</v>
      </c>
      <c r="D102" s="18">
        <f t="shared" si="25"/>
        <v>0</v>
      </c>
      <c r="E102" s="18">
        <f>B102*A95</f>
        <v>0</v>
      </c>
      <c r="F102" s="18">
        <f t="shared" si="26"/>
        <v>0</v>
      </c>
      <c r="G102" s="87"/>
      <c r="H102" s="18">
        <v>1.0</v>
      </c>
      <c r="I102" s="89">
        <f t="shared" si="27"/>
        <v>0</v>
      </c>
      <c r="J102" s="116"/>
      <c r="K102" s="3">
        <f t="shared" si="28"/>
        <v>0</v>
      </c>
      <c r="L102" s="3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2.75" customHeight="1">
      <c r="A103" s="2"/>
      <c r="B103" s="18"/>
      <c r="C103" s="18">
        <v>1.0</v>
      </c>
      <c r="D103" s="18">
        <f t="shared" si="25"/>
        <v>0</v>
      </c>
      <c r="E103" s="18">
        <f>B103*A95</f>
        <v>0</v>
      </c>
      <c r="F103" s="18">
        <f t="shared" si="26"/>
        <v>0</v>
      </c>
      <c r="G103" s="59"/>
      <c r="H103" s="18">
        <v>1.0</v>
      </c>
      <c r="I103" s="89">
        <f t="shared" si="27"/>
        <v>0</v>
      </c>
      <c r="J103" s="116"/>
      <c r="K103" s="3">
        <f t="shared" si="28"/>
        <v>0</v>
      </c>
      <c r="L103" s="3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2.75" customHeight="1">
      <c r="A104" s="2"/>
      <c r="B104" s="89"/>
      <c r="C104" s="89">
        <v>1.0</v>
      </c>
      <c r="D104" s="18">
        <f t="shared" si="25"/>
        <v>0</v>
      </c>
      <c r="E104" s="18">
        <f>B104*A95</f>
        <v>0</v>
      </c>
      <c r="F104" s="18">
        <f t="shared" si="26"/>
        <v>0</v>
      </c>
      <c r="G104" s="148" t="s">
        <v>528</v>
      </c>
      <c r="H104" s="18">
        <v>1.0</v>
      </c>
      <c r="I104" s="89">
        <f t="shared" si="27"/>
        <v>0</v>
      </c>
      <c r="J104" s="116"/>
      <c r="K104" s="3">
        <f t="shared" si="28"/>
        <v>0</v>
      </c>
      <c r="L104" s="3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2.75" customHeight="1">
      <c r="A105" s="2"/>
      <c r="B105" s="89"/>
      <c r="C105" s="89">
        <v>1.0</v>
      </c>
      <c r="D105" s="18">
        <f t="shared" si="25"/>
        <v>0</v>
      </c>
      <c r="E105" s="18">
        <f>B105*A95</f>
        <v>0</v>
      </c>
      <c r="F105" s="18">
        <f t="shared" si="26"/>
        <v>0</v>
      </c>
      <c r="G105" s="142"/>
      <c r="H105" s="18">
        <v>1.0</v>
      </c>
      <c r="I105" s="89">
        <f t="shared" si="27"/>
        <v>0</v>
      </c>
      <c r="J105" s="116"/>
      <c r="K105" s="3">
        <f t="shared" si="28"/>
        <v>0</v>
      </c>
      <c r="L105" s="3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2.75" customHeight="1">
      <c r="A106" s="1"/>
      <c r="B106" s="89"/>
      <c r="C106" s="89">
        <v>1.0</v>
      </c>
      <c r="D106" s="18">
        <f t="shared" si="25"/>
        <v>0</v>
      </c>
      <c r="E106" s="18">
        <f>B106*A95</f>
        <v>0</v>
      </c>
      <c r="F106" s="18">
        <f t="shared" si="26"/>
        <v>0</v>
      </c>
      <c r="G106" s="142"/>
      <c r="H106" s="18">
        <v>1.0</v>
      </c>
      <c r="I106" s="89">
        <f t="shared" si="27"/>
        <v>0</v>
      </c>
      <c r="J106" s="116"/>
      <c r="K106" s="3">
        <f t="shared" si="28"/>
        <v>0</v>
      </c>
      <c r="L106" s="3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2.75" customHeight="1">
      <c r="A107" s="1"/>
      <c r="B107" s="89"/>
      <c r="C107" s="89">
        <v>1.0</v>
      </c>
      <c r="D107" s="18">
        <f t="shared" si="25"/>
        <v>0</v>
      </c>
      <c r="E107" s="18">
        <f>B107*A95</f>
        <v>0</v>
      </c>
      <c r="F107" s="18">
        <f t="shared" si="26"/>
        <v>0</v>
      </c>
      <c r="G107" s="142"/>
      <c r="H107" s="18">
        <v>1.0</v>
      </c>
      <c r="I107" s="89">
        <f t="shared" si="27"/>
        <v>0</v>
      </c>
      <c r="J107" s="116"/>
      <c r="K107" s="3">
        <f t="shared" si="28"/>
        <v>0</v>
      </c>
      <c r="L107" s="3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2.75" customHeight="1">
      <c r="A108" s="31"/>
      <c r="B108" s="89"/>
      <c r="C108" s="89">
        <v>1.0</v>
      </c>
      <c r="D108" s="95">
        <f t="shared" si="25"/>
        <v>0</v>
      </c>
      <c r="E108" s="95">
        <f>B108*A95</f>
        <v>0</v>
      </c>
      <c r="F108" s="18">
        <f t="shared" si="26"/>
        <v>0</v>
      </c>
      <c r="G108" s="87"/>
      <c r="H108" s="18">
        <v>1.0</v>
      </c>
      <c r="I108" s="89">
        <f t="shared" si="27"/>
        <v>0</v>
      </c>
      <c r="J108" s="118"/>
      <c r="K108" s="3">
        <f t="shared" si="28"/>
        <v>0</v>
      </c>
      <c r="L108" s="3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2.75" customHeight="1">
      <c r="A109" s="31"/>
      <c r="B109" s="89"/>
      <c r="C109" s="89">
        <v>1.0</v>
      </c>
      <c r="D109" s="18">
        <f t="shared" si="25"/>
        <v>0</v>
      </c>
      <c r="E109" s="18">
        <f>B109*A95</f>
        <v>0</v>
      </c>
      <c r="F109" s="18">
        <f t="shared" si="26"/>
        <v>0</v>
      </c>
      <c r="G109" s="143" t="str">
        <f>F111/A95</f>
        <v>#DIV/0!</v>
      </c>
      <c r="H109" s="18">
        <v>1.0</v>
      </c>
      <c r="I109" s="89">
        <f t="shared" si="27"/>
        <v>0</v>
      </c>
      <c r="J109" s="3"/>
      <c r="K109" s="3">
        <f t="shared" si="28"/>
        <v>0</v>
      </c>
      <c r="L109" s="3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2.75" customHeight="1">
      <c r="A110" s="31"/>
      <c r="B110" s="89"/>
      <c r="C110" s="89">
        <v>1.0</v>
      </c>
      <c r="D110" s="18">
        <f t="shared" si="25"/>
        <v>0</v>
      </c>
      <c r="E110" s="18">
        <f>B110*A95</f>
        <v>0</v>
      </c>
      <c r="F110" s="18">
        <f t="shared" si="26"/>
        <v>0</v>
      </c>
      <c r="G110" s="142"/>
      <c r="H110" s="18">
        <v>1.0</v>
      </c>
      <c r="I110" s="89">
        <f t="shared" si="27"/>
        <v>0</v>
      </c>
      <c r="J110" s="3"/>
      <c r="K110" s="3">
        <f t="shared" si="28"/>
        <v>0</v>
      </c>
      <c r="L110" s="3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2.75" customHeight="1">
      <c r="A111" s="4" t="s">
        <v>495</v>
      </c>
      <c r="B111" s="97">
        <f>SUM(B97:B110)</f>
        <v>0</v>
      </c>
      <c r="C111" s="96"/>
      <c r="D111" s="97">
        <f t="shared" ref="D111:F111" si="29">SUM(D97:D110)</f>
        <v>0</v>
      </c>
      <c r="E111" s="97">
        <f t="shared" si="29"/>
        <v>0</v>
      </c>
      <c r="F111" s="97">
        <f t="shared" si="29"/>
        <v>0</v>
      </c>
      <c r="G111" s="87"/>
      <c r="H111" s="96"/>
      <c r="I111" s="97">
        <f t="shared" ref="I111:L111" si="30">SUM(I97:I110)</f>
        <v>0</v>
      </c>
      <c r="J111" s="98">
        <f t="shared" si="30"/>
        <v>0</v>
      </c>
      <c r="K111" s="98">
        <f t="shared" si="30"/>
        <v>0</v>
      </c>
      <c r="L111" s="98">
        <f t="shared" si="30"/>
        <v>0</v>
      </c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2.75" customHeight="1">
      <c r="A112" s="8"/>
      <c r="B112" s="100"/>
      <c r="C112" s="100"/>
      <c r="D112" s="100"/>
      <c r="E112" s="100"/>
      <c r="F112" s="100"/>
      <c r="G112" s="100"/>
      <c r="H112" s="100"/>
      <c r="I112" s="101" t="s">
        <v>496</v>
      </c>
      <c r="J112" s="100"/>
      <c r="K112" s="100"/>
      <c r="L112" s="101" t="s">
        <v>497</v>
      </c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2.75" customHeight="1">
      <c r="A113" s="8"/>
      <c r="B113" s="100"/>
      <c r="C113" s="100"/>
      <c r="D113" s="100"/>
      <c r="E113" s="100"/>
      <c r="F113" s="100"/>
      <c r="G113" s="100"/>
      <c r="H113" s="100"/>
      <c r="I113" s="104" t="str">
        <f>G109*A95</f>
        <v>#DIV/0!</v>
      </c>
      <c r="J113" s="100"/>
      <c r="K113" s="100"/>
      <c r="L113" s="104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2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2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2.75" customHeight="1">
      <c r="A116" s="66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6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5.0" customHeight="1">
      <c r="A117" s="78" t="s">
        <v>478</v>
      </c>
      <c r="B117" s="79" t="s">
        <v>479</v>
      </c>
      <c r="C117" s="75"/>
      <c r="D117" s="76"/>
      <c r="E117" s="80" t="s">
        <v>480</v>
      </c>
      <c r="F117" s="75"/>
      <c r="G117" s="76"/>
      <c r="H117" s="79" t="s">
        <v>481</v>
      </c>
      <c r="I117" s="75"/>
      <c r="J117" s="75"/>
      <c r="K117" s="75"/>
      <c r="L117" s="76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2.75" customHeight="1">
      <c r="A118" s="177"/>
      <c r="B118" s="82" t="s">
        <v>482</v>
      </c>
      <c r="C118" s="82" t="s">
        <v>483</v>
      </c>
      <c r="D118" s="82" t="s">
        <v>484</v>
      </c>
      <c r="E118" s="82" t="s">
        <v>485</v>
      </c>
      <c r="F118" s="82" t="s">
        <v>484</v>
      </c>
      <c r="G118" s="82" t="s">
        <v>524</v>
      </c>
      <c r="H118" s="82" t="s">
        <v>486</v>
      </c>
      <c r="I118" s="82" t="s">
        <v>487</v>
      </c>
      <c r="J118" s="147" t="s">
        <v>488</v>
      </c>
      <c r="K118" s="85" t="s">
        <v>489</v>
      </c>
      <c r="L118" s="85" t="s">
        <v>490</v>
      </c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2.75" customHeight="1">
      <c r="A119" s="86" t="s">
        <v>491</v>
      </c>
      <c r="B119" s="87"/>
      <c r="C119" s="87"/>
      <c r="D119" s="87"/>
      <c r="E119" s="87"/>
      <c r="F119" s="87"/>
      <c r="G119" s="87"/>
      <c r="H119" s="87"/>
      <c r="I119" s="87"/>
      <c r="J119" s="115"/>
      <c r="K119" s="87"/>
      <c r="L119" s="87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2.75" customHeight="1">
      <c r="A120" s="31"/>
      <c r="B120" s="89"/>
      <c r="C120" s="89">
        <v>1.0</v>
      </c>
      <c r="D120" s="18">
        <f t="shared" ref="D120:D133" si="31">C120*B120</f>
        <v>0</v>
      </c>
      <c r="E120" s="18">
        <f>B120*A118</f>
        <v>0</v>
      </c>
      <c r="F120" s="18">
        <f t="shared" ref="F120:F133" si="32">E120*C120</f>
        <v>0</v>
      </c>
      <c r="G120" s="140">
        <v>0.0</v>
      </c>
      <c r="H120" s="18">
        <v>1.0</v>
      </c>
      <c r="I120" s="89">
        <f t="shared" ref="I120:I133" si="33">H120*E120</f>
        <v>0</v>
      </c>
      <c r="J120" s="116"/>
      <c r="K120" s="3">
        <f t="shared" ref="K120:K133" si="34">J120*I120</f>
        <v>0</v>
      </c>
      <c r="L120" s="3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2.75" customHeight="1">
      <c r="A121" s="31"/>
      <c r="B121" s="89"/>
      <c r="C121" s="89">
        <v>1.0</v>
      </c>
      <c r="D121" s="18">
        <f t="shared" si="31"/>
        <v>0</v>
      </c>
      <c r="E121" s="18">
        <f>B121*A118</f>
        <v>0</v>
      </c>
      <c r="F121" s="18">
        <f t="shared" si="32"/>
        <v>0</v>
      </c>
      <c r="G121" s="87"/>
      <c r="H121" s="18">
        <v>1.0</v>
      </c>
      <c r="I121" s="89">
        <f t="shared" si="33"/>
        <v>0</v>
      </c>
      <c r="J121" s="116"/>
      <c r="K121" s="3">
        <f t="shared" si="34"/>
        <v>0</v>
      </c>
      <c r="L121" s="3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2.75" customHeight="1">
      <c r="A122" s="31"/>
      <c r="B122" s="18"/>
      <c r="C122" s="18">
        <v>1.0</v>
      </c>
      <c r="D122" s="18">
        <f t="shared" si="31"/>
        <v>0</v>
      </c>
      <c r="E122" s="18">
        <f>B122*A118</f>
        <v>0</v>
      </c>
      <c r="F122" s="18">
        <f t="shared" si="32"/>
        <v>0</v>
      </c>
      <c r="G122" s="148" t="s">
        <v>527</v>
      </c>
      <c r="H122" s="18">
        <v>1.0</v>
      </c>
      <c r="I122" s="89">
        <f t="shared" si="33"/>
        <v>0</v>
      </c>
      <c r="J122" s="116"/>
      <c r="K122" s="3">
        <f t="shared" si="34"/>
        <v>0</v>
      </c>
      <c r="L122" s="3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2.75" customHeight="1">
      <c r="A123" s="31"/>
      <c r="B123" s="18"/>
      <c r="C123" s="18">
        <v>1.0</v>
      </c>
      <c r="D123" s="18">
        <f t="shared" si="31"/>
        <v>0</v>
      </c>
      <c r="E123" s="18">
        <f>B123*A118</f>
        <v>0</v>
      </c>
      <c r="F123" s="18">
        <f t="shared" si="32"/>
        <v>0</v>
      </c>
      <c r="G123" s="142"/>
      <c r="H123" s="18">
        <v>1.0</v>
      </c>
      <c r="I123" s="89">
        <f t="shared" si="33"/>
        <v>0</v>
      </c>
      <c r="J123" s="116"/>
      <c r="K123" s="3">
        <f t="shared" si="34"/>
        <v>0</v>
      </c>
      <c r="L123" s="3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2.75" customHeight="1">
      <c r="A124" s="31"/>
      <c r="B124" s="18"/>
      <c r="C124" s="18">
        <v>1.0</v>
      </c>
      <c r="D124" s="18">
        <f t="shared" si="31"/>
        <v>0</v>
      </c>
      <c r="E124" s="18">
        <f>B124*A118</f>
        <v>0</v>
      </c>
      <c r="F124" s="18">
        <f t="shared" si="32"/>
        <v>0</v>
      </c>
      <c r="G124" s="142"/>
      <c r="H124" s="18">
        <v>1.0</v>
      </c>
      <c r="I124" s="89">
        <f t="shared" si="33"/>
        <v>0</v>
      </c>
      <c r="J124" s="116"/>
      <c r="K124" s="3">
        <f t="shared" si="34"/>
        <v>0</v>
      </c>
      <c r="L124" s="3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2.75" customHeight="1">
      <c r="A125" s="2"/>
      <c r="B125" s="18"/>
      <c r="C125" s="18">
        <v>1.0</v>
      </c>
      <c r="D125" s="18">
        <f t="shared" si="31"/>
        <v>0</v>
      </c>
      <c r="E125" s="18">
        <f>B125*A118</f>
        <v>0</v>
      </c>
      <c r="F125" s="18">
        <f t="shared" si="32"/>
        <v>0</v>
      </c>
      <c r="G125" s="87"/>
      <c r="H125" s="18">
        <v>1.0</v>
      </c>
      <c r="I125" s="89">
        <f t="shared" si="33"/>
        <v>0</v>
      </c>
      <c r="J125" s="116"/>
      <c r="K125" s="3">
        <f t="shared" si="34"/>
        <v>0</v>
      </c>
      <c r="L125" s="3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2.75" customHeight="1">
      <c r="A126" s="2"/>
      <c r="B126" s="18"/>
      <c r="C126" s="18">
        <v>1.0</v>
      </c>
      <c r="D126" s="18">
        <f t="shared" si="31"/>
        <v>0</v>
      </c>
      <c r="E126" s="18">
        <f>B126*A118</f>
        <v>0</v>
      </c>
      <c r="F126" s="18">
        <f t="shared" si="32"/>
        <v>0</v>
      </c>
      <c r="G126" s="59"/>
      <c r="H126" s="18">
        <v>1.0</v>
      </c>
      <c r="I126" s="89">
        <f t="shared" si="33"/>
        <v>0</v>
      </c>
      <c r="J126" s="116"/>
      <c r="K126" s="3">
        <f t="shared" si="34"/>
        <v>0</v>
      </c>
      <c r="L126" s="3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2.75" customHeight="1">
      <c r="A127" s="2"/>
      <c r="B127" s="89"/>
      <c r="C127" s="89">
        <v>1.0</v>
      </c>
      <c r="D127" s="18">
        <f t="shared" si="31"/>
        <v>0</v>
      </c>
      <c r="E127" s="18">
        <f>B127*A118</f>
        <v>0</v>
      </c>
      <c r="F127" s="18">
        <f t="shared" si="32"/>
        <v>0</v>
      </c>
      <c r="G127" s="148" t="s">
        <v>528</v>
      </c>
      <c r="H127" s="18">
        <v>1.0</v>
      </c>
      <c r="I127" s="89">
        <f t="shared" si="33"/>
        <v>0</v>
      </c>
      <c r="J127" s="116"/>
      <c r="K127" s="3">
        <f t="shared" si="34"/>
        <v>0</v>
      </c>
      <c r="L127" s="3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2.75" customHeight="1">
      <c r="A128" s="2"/>
      <c r="B128" s="89"/>
      <c r="C128" s="89">
        <v>1.0</v>
      </c>
      <c r="D128" s="18">
        <f t="shared" si="31"/>
        <v>0</v>
      </c>
      <c r="E128" s="18">
        <f>B128*A118</f>
        <v>0</v>
      </c>
      <c r="F128" s="18">
        <f t="shared" si="32"/>
        <v>0</v>
      </c>
      <c r="G128" s="142"/>
      <c r="H128" s="18">
        <v>1.0</v>
      </c>
      <c r="I128" s="89">
        <f t="shared" si="33"/>
        <v>0</v>
      </c>
      <c r="J128" s="116"/>
      <c r="K128" s="3">
        <f t="shared" si="34"/>
        <v>0</v>
      </c>
      <c r="L128" s="3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2.75" customHeight="1">
      <c r="A129" s="1"/>
      <c r="B129" s="89"/>
      <c r="C129" s="89">
        <v>1.0</v>
      </c>
      <c r="D129" s="18">
        <f t="shared" si="31"/>
        <v>0</v>
      </c>
      <c r="E129" s="18">
        <f>B129*A118</f>
        <v>0</v>
      </c>
      <c r="F129" s="18">
        <f t="shared" si="32"/>
        <v>0</v>
      </c>
      <c r="G129" s="142"/>
      <c r="H129" s="18">
        <v>1.0</v>
      </c>
      <c r="I129" s="89">
        <f t="shared" si="33"/>
        <v>0</v>
      </c>
      <c r="J129" s="116"/>
      <c r="K129" s="3">
        <f t="shared" si="34"/>
        <v>0</v>
      </c>
      <c r="L129" s="3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2.75" customHeight="1">
      <c r="A130" s="1"/>
      <c r="B130" s="89"/>
      <c r="C130" s="89">
        <v>1.0</v>
      </c>
      <c r="D130" s="18">
        <f t="shared" si="31"/>
        <v>0</v>
      </c>
      <c r="E130" s="18">
        <f>B130*A118</f>
        <v>0</v>
      </c>
      <c r="F130" s="18">
        <f t="shared" si="32"/>
        <v>0</v>
      </c>
      <c r="G130" s="142"/>
      <c r="H130" s="18">
        <v>1.0</v>
      </c>
      <c r="I130" s="89">
        <f t="shared" si="33"/>
        <v>0</v>
      </c>
      <c r="J130" s="116"/>
      <c r="K130" s="3">
        <f t="shared" si="34"/>
        <v>0</v>
      </c>
      <c r="L130" s="3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2.75" customHeight="1">
      <c r="A131" s="31"/>
      <c r="B131" s="89"/>
      <c r="C131" s="89">
        <v>1.0</v>
      </c>
      <c r="D131" s="95">
        <f t="shared" si="31"/>
        <v>0</v>
      </c>
      <c r="E131" s="95">
        <f>B131*A118</f>
        <v>0</v>
      </c>
      <c r="F131" s="18">
        <f t="shared" si="32"/>
        <v>0</v>
      </c>
      <c r="G131" s="87"/>
      <c r="H131" s="18">
        <v>1.0</v>
      </c>
      <c r="I131" s="89">
        <f t="shared" si="33"/>
        <v>0</v>
      </c>
      <c r="J131" s="118"/>
      <c r="K131" s="3">
        <f t="shared" si="34"/>
        <v>0</v>
      </c>
      <c r="L131" s="3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2.75" customHeight="1">
      <c r="A132" s="31"/>
      <c r="B132" s="89"/>
      <c r="C132" s="89">
        <v>1.0</v>
      </c>
      <c r="D132" s="18">
        <f t="shared" si="31"/>
        <v>0</v>
      </c>
      <c r="E132" s="18">
        <f>B132*A118</f>
        <v>0</v>
      </c>
      <c r="F132" s="18">
        <f t="shared" si="32"/>
        <v>0</v>
      </c>
      <c r="G132" s="143" t="str">
        <f>F134/A118</f>
        <v>#DIV/0!</v>
      </c>
      <c r="H132" s="18">
        <v>1.0</v>
      </c>
      <c r="I132" s="89">
        <f t="shared" si="33"/>
        <v>0</v>
      </c>
      <c r="J132" s="3"/>
      <c r="K132" s="3">
        <f t="shared" si="34"/>
        <v>0</v>
      </c>
      <c r="L132" s="3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2.75" customHeight="1">
      <c r="A133" s="31"/>
      <c r="B133" s="89"/>
      <c r="C133" s="89">
        <v>1.0</v>
      </c>
      <c r="D133" s="18">
        <f t="shared" si="31"/>
        <v>0</v>
      </c>
      <c r="E133" s="18">
        <f>B133*A118</f>
        <v>0</v>
      </c>
      <c r="F133" s="18">
        <f t="shared" si="32"/>
        <v>0</v>
      </c>
      <c r="G133" s="142"/>
      <c r="H133" s="18">
        <v>1.0</v>
      </c>
      <c r="I133" s="89">
        <f t="shared" si="33"/>
        <v>0</v>
      </c>
      <c r="J133" s="3"/>
      <c r="K133" s="3">
        <f t="shared" si="34"/>
        <v>0</v>
      </c>
      <c r="L133" s="3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2.75" customHeight="1">
      <c r="A134" s="4" t="s">
        <v>495</v>
      </c>
      <c r="B134" s="97">
        <f>SUM(B120:B133)</f>
        <v>0</v>
      </c>
      <c r="C134" s="96"/>
      <c r="D134" s="97">
        <f t="shared" ref="D134:F134" si="35">SUM(D120:D133)</f>
        <v>0</v>
      </c>
      <c r="E134" s="97">
        <f t="shared" si="35"/>
        <v>0</v>
      </c>
      <c r="F134" s="97">
        <f t="shared" si="35"/>
        <v>0</v>
      </c>
      <c r="G134" s="87"/>
      <c r="H134" s="96"/>
      <c r="I134" s="97">
        <f t="shared" ref="I134:L134" si="36">SUM(I120:I133)</f>
        <v>0</v>
      </c>
      <c r="J134" s="98">
        <f t="shared" si="36"/>
        <v>0</v>
      </c>
      <c r="K134" s="98">
        <f t="shared" si="36"/>
        <v>0</v>
      </c>
      <c r="L134" s="98">
        <f t="shared" si="36"/>
        <v>0</v>
      </c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2.75" customHeight="1">
      <c r="A135" s="8"/>
      <c r="B135" s="100"/>
      <c r="C135" s="100"/>
      <c r="D135" s="100"/>
      <c r="E135" s="100"/>
      <c r="F135" s="100"/>
      <c r="G135" s="100"/>
      <c r="H135" s="100"/>
      <c r="I135" s="101" t="s">
        <v>496</v>
      </c>
      <c r="J135" s="100"/>
      <c r="K135" s="100"/>
      <c r="L135" s="101" t="s">
        <v>497</v>
      </c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2.75" customHeight="1">
      <c r="A136" s="8"/>
      <c r="B136" s="100"/>
      <c r="C136" s="100"/>
      <c r="D136" s="100"/>
      <c r="E136" s="100"/>
      <c r="F136" s="100"/>
      <c r="G136" s="100"/>
      <c r="H136" s="100"/>
      <c r="I136" s="104" t="str">
        <f>G132*A118</f>
        <v>#DIV/0!</v>
      </c>
      <c r="J136" s="100"/>
      <c r="K136" s="100"/>
      <c r="L136" s="104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2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2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2.75" customHeight="1">
      <c r="A139" s="66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6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5.0" customHeight="1">
      <c r="A140" s="78" t="s">
        <v>478</v>
      </c>
      <c r="B140" s="79" t="s">
        <v>479</v>
      </c>
      <c r="C140" s="75"/>
      <c r="D140" s="76"/>
      <c r="E140" s="80" t="s">
        <v>480</v>
      </c>
      <c r="F140" s="75"/>
      <c r="G140" s="76"/>
      <c r="H140" s="79" t="s">
        <v>481</v>
      </c>
      <c r="I140" s="75"/>
      <c r="J140" s="75"/>
      <c r="K140" s="75"/>
      <c r="L140" s="76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2.75" customHeight="1">
      <c r="A141" s="177"/>
      <c r="B141" s="82" t="s">
        <v>482</v>
      </c>
      <c r="C141" s="82" t="s">
        <v>483</v>
      </c>
      <c r="D141" s="82" t="s">
        <v>484</v>
      </c>
      <c r="E141" s="82" t="s">
        <v>485</v>
      </c>
      <c r="F141" s="82" t="s">
        <v>484</v>
      </c>
      <c r="G141" s="82" t="s">
        <v>524</v>
      </c>
      <c r="H141" s="82" t="s">
        <v>486</v>
      </c>
      <c r="I141" s="82" t="s">
        <v>487</v>
      </c>
      <c r="J141" s="147" t="s">
        <v>488</v>
      </c>
      <c r="K141" s="85" t="s">
        <v>489</v>
      </c>
      <c r="L141" s="85" t="s">
        <v>490</v>
      </c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2.75" customHeight="1">
      <c r="A142" s="86" t="s">
        <v>491</v>
      </c>
      <c r="B142" s="87"/>
      <c r="C142" s="87"/>
      <c r="D142" s="87"/>
      <c r="E142" s="87"/>
      <c r="F142" s="87"/>
      <c r="G142" s="87"/>
      <c r="H142" s="87"/>
      <c r="I142" s="87"/>
      <c r="J142" s="115"/>
      <c r="K142" s="87"/>
      <c r="L142" s="87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2.75" customHeight="1">
      <c r="A143" s="31"/>
      <c r="B143" s="89"/>
      <c r="C143" s="89">
        <v>1.0</v>
      </c>
      <c r="D143" s="18">
        <f t="shared" ref="D143:D156" si="37">C143*B143</f>
        <v>0</v>
      </c>
      <c r="E143" s="18">
        <f>B143*A141</f>
        <v>0</v>
      </c>
      <c r="F143" s="18">
        <f t="shared" ref="F143:F156" si="38">E143*C143</f>
        <v>0</v>
      </c>
      <c r="G143" s="140">
        <v>0.0</v>
      </c>
      <c r="H143" s="18">
        <v>1.0</v>
      </c>
      <c r="I143" s="89">
        <f t="shared" ref="I143:I156" si="39">H143*E143</f>
        <v>0</v>
      </c>
      <c r="J143" s="116"/>
      <c r="K143" s="3">
        <f t="shared" ref="K143:K156" si="40">J143*I143</f>
        <v>0</v>
      </c>
      <c r="L143" s="3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2.75" customHeight="1">
      <c r="A144" s="31"/>
      <c r="B144" s="89"/>
      <c r="C144" s="89">
        <v>1.0</v>
      </c>
      <c r="D144" s="18">
        <f t="shared" si="37"/>
        <v>0</v>
      </c>
      <c r="E144" s="18">
        <f>B144*A141</f>
        <v>0</v>
      </c>
      <c r="F144" s="18">
        <f t="shared" si="38"/>
        <v>0</v>
      </c>
      <c r="G144" s="87"/>
      <c r="H144" s="18">
        <v>1.0</v>
      </c>
      <c r="I144" s="89">
        <f t="shared" si="39"/>
        <v>0</v>
      </c>
      <c r="J144" s="116"/>
      <c r="K144" s="3">
        <f t="shared" si="40"/>
        <v>0</v>
      </c>
      <c r="L144" s="3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2.75" customHeight="1">
      <c r="A145" s="31"/>
      <c r="B145" s="18"/>
      <c r="C145" s="18">
        <v>1.0</v>
      </c>
      <c r="D145" s="18">
        <f t="shared" si="37"/>
        <v>0</v>
      </c>
      <c r="E145" s="18">
        <f>B145*A141</f>
        <v>0</v>
      </c>
      <c r="F145" s="18">
        <f t="shared" si="38"/>
        <v>0</v>
      </c>
      <c r="G145" s="148" t="s">
        <v>527</v>
      </c>
      <c r="H145" s="18">
        <v>1.0</v>
      </c>
      <c r="I145" s="89">
        <f t="shared" si="39"/>
        <v>0</v>
      </c>
      <c r="J145" s="116"/>
      <c r="K145" s="3">
        <f t="shared" si="40"/>
        <v>0</v>
      </c>
      <c r="L145" s="3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2.75" customHeight="1">
      <c r="A146" s="31"/>
      <c r="B146" s="18"/>
      <c r="C146" s="18">
        <v>1.0</v>
      </c>
      <c r="D146" s="18">
        <f t="shared" si="37"/>
        <v>0</v>
      </c>
      <c r="E146" s="18">
        <f>B146*A141</f>
        <v>0</v>
      </c>
      <c r="F146" s="18">
        <f t="shared" si="38"/>
        <v>0</v>
      </c>
      <c r="G146" s="142"/>
      <c r="H146" s="18">
        <v>1.0</v>
      </c>
      <c r="I146" s="89">
        <f t="shared" si="39"/>
        <v>0</v>
      </c>
      <c r="J146" s="116"/>
      <c r="K146" s="3">
        <f t="shared" si="40"/>
        <v>0</v>
      </c>
      <c r="L146" s="3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2.75" customHeight="1">
      <c r="A147" s="31"/>
      <c r="B147" s="18"/>
      <c r="C147" s="18">
        <v>1.0</v>
      </c>
      <c r="D147" s="18">
        <f t="shared" si="37"/>
        <v>0</v>
      </c>
      <c r="E147" s="18">
        <f>B147*A141</f>
        <v>0</v>
      </c>
      <c r="F147" s="18">
        <f t="shared" si="38"/>
        <v>0</v>
      </c>
      <c r="G147" s="142"/>
      <c r="H147" s="18">
        <v>1.0</v>
      </c>
      <c r="I147" s="89">
        <f t="shared" si="39"/>
        <v>0</v>
      </c>
      <c r="J147" s="116"/>
      <c r="K147" s="3">
        <f t="shared" si="40"/>
        <v>0</v>
      </c>
      <c r="L147" s="3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2.75" customHeight="1">
      <c r="A148" s="2"/>
      <c r="B148" s="18"/>
      <c r="C148" s="18">
        <v>1.0</v>
      </c>
      <c r="D148" s="18">
        <f t="shared" si="37"/>
        <v>0</v>
      </c>
      <c r="E148" s="18">
        <f>B148*A141</f>
        <v>0</v>
      </c>
      <c r="F148" s="18">
        <f t="shared" si="38"/>
        <v>0</v>
      </c>
      <c r="G148" s="87"/>
      <c r="H148" s="18">
        <v>1.0</v>
      </c>
      <c r="I148" s="89">
        <f t="shared" si="39"/>
        <v>0</v>
      </c>
      <c r="J148" s="116"/>
      <c r="K148" s="3">
        <f t="shared" si="40"/>
        <v>0</v>
      </c>
      <c r="L148" s="3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2.75" customHeight="1">
      <c r="A149" s="2"/>
      <c r="B149" s="18"/>
      <c r="C149" s="18">
        <v>1.0</v>
      </c>
      <c r="D149" s="18">
        <f t="shared" si="37"/>
        <v>0</v>
      </c>
      <c r="E149" s="18">
        <f>B149*A141</f>
        <v>0</v>
      </c>
      <c r="F149" s="18">
        <f t="shared" si="38"/>
        <v>0</v>
      </c>
      <c r="G149" s="59"/>
      <c r="H149" s="18">
        <v>1.0</v>
      </c>
      <c r="I149" s="89">
        <f t="shared" si="39"/>
        <v>0</v>
      </c>
      <c r="J149" s="116"/>
      <c r="K149" s="3">
        <f t="shared" si="40"/>
        <v>0</v>
      </c>
      <c r="L149" s="3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2.75" customHeight="1">
      <c r="A150" s="2"/>
      <c r="B150" s="89"/>
      <c r="C150" s="89">
        <v>1.0</v>
      </c>
      <c r="D150" s="18">
        <f t="shared" si="37"/>
        <v>0</v>
      </c>
      <c r="E150" s="18">
        <f>B150*A141</f>
        <v>0</v>
      </c>
      <c r="F150" s="18">
        <f t="shared" si="38"/>
        <v>0</v>
      </c>
      <c r="G150" s="148" t="s">
        <v>528</v>
      </c>
      <c r="H150" s="18">
        <v>1.0</v>
      </c>
      <c r="I150" s="89">
        <f t="shared" si="39"/>
        <v>0</v>
      </c>
      <c r="J150" s="116"/>
      <c r="K150" s="3">
        <f t="shared" si="40"/>
        <v>0</v>
      </c>
      <c r="L150" s="3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2.75" customHeight="1">
      <c r="A151" s="2"/>
      <c r="B151" s="89"/>
      <c r="C151" s="89">
        <v>1.0</v>
      </c>
      <c r="D151" s="18">
        <f t="shared" si="37"/>
        <v>0</v>
      </c>
      <c r="E151" s="18">
        <f>B151*A141</f>
        <v>0</v>
      </c>
      <c r="F151" s="18">
        <f t="shared" si="38"/>
        <v>0</v>
      </c>
      <c r="G151" s="142"/>
      <c r="H151" s="18">
        <v>1.0</v>
      </c>
      <c r="I151" s="89">
        <f t="shared" si="39"/>
        <v>0</v>
      </c>
      <c r="J151" s="116"/>
      <c r="K151" s="3">
        <f t="shared" si="40"/>
        <v>0</v>
      </c>
      <c r="L151" s="3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2.75" customHeight="1">
      <c r="A152" s="1"/>
      <c r="B152" s="89"/>
      <c r="C152" s="89">
        <v>1.0</v>
      </c>
      <c r="D152" s="18">
        <f t="shared" si="37"/>
        <v>0</v>
      </c>
      <c r="E152" s="18">
        <f>B152*A141</f>
        <v>0</v>
      </c>
      <c r="F152" s="18">
        <f t="shared" si="38"/>
        <v>0</v>
      </c>
      <c r="G152" s="142"/>
      <c r="H152" s="18">
        <v>1.0</v>
      </c>
      <c r="I152" s="89">
        <f t="shared" si="39"/>
        <v>0</v>
      </c>
      <c r="J152" s="116"/>
      <c r="K152" s="3">
        <f t="shared" si="40"/>
        <v>0</v>
      </c>
      <c r="L152" s="3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2.75" customHeight="1">
      <c r="A153" s="1"/>
      <c r="B153" s="89"/>
      <c r="C153" s="89">
        <v>1.0</v>
      </c>
      <c r="D153" s="18">
        <f t="shared" si="37"/>
        <v>0</v>
      </c>
      <c r="E153" s="18">
        <f>B153*A141</f>
        <v>0</v>
      </c>
      <c r="F153" s="18">
        <f t="shared" si="38"/>
        <v>0</v>
      </c>
      <c r="G153" s="142"/>
      <c r="H153" s="18">
        <v>1.0</v>
      </c>
      <c r="I153" s="89">
        <f t="shared" si="39"/>
        <v>0</v>
      </c>
      <c r="J153" s="116"/>
      <c r="K153" s="3">
        <f t="shared" si="40"/>
        <v>0</v>
      </c>
      <c r="L153" s="3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2.75" customHeight="1">
      <c r="A154" s="31"/>
      <c r="B154" s="89"/>
      <c r="C154" s="89">
        <v>1.0</v>
      </c>
      <c r="D154" s="95">
        <f t="shared" si="37"/>
        <v>0</v>
      </c>
      <c r="E154" s="95">
        <f>B154*A141</f>
        <v>0</v>
      </c>
      <c r="F154" s="18">
        <f t="shared" si="38"/>
        <v>0</v>
      </c>
      <c r="G154" s="87"/>
      <c r="H154" s="18">
        <v>1.0</v>
      </c>
      <c r="I154" s="89">
        <f t="shared" si="39"/>
        <v>0</v>
      </c>
      <c r="J154" s="118"/>
      <c r="K154" s="3">
        <f t="shared" si="40"/>
        <v>0</v>
      </c>
      <c r="L154" s="3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2.75" customHeight="1">
      <c r="A155" s="31"/>
      <c r="B155" s="89"/>
      <c r="C155" s="89">
        <v>1.0</v>
      </c>
      <c r="D155" s="18">
        <f t="shared" si="37"/>
        <v>0</v>
      </c>
      <c r="E155" s="18">
        <f>B155*A141</f>
        <v>0</v>
      </c>
      <c r="F155" s="18">
        <f t="shared" si="38"/>
        <v>0</v>
      </c>
      <c r="G155" s="143" t="str">
        <f>F157/A141</f>
        <v>#DIV/0!</v>
      </c>
      <c r="H155" s="18">
        <v>1.0</v>
      </c>
      <c r="I155" s="89">
        <f t="shared" si="39"/>
        <v>0</v>
      </c>
      <c r="J155" s="3"/>
      <c r="K155" s="3">
        <f t="shared" si="40"/>
        <v>0</v>
      </c>
      <c r="L155" s="3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2.75" customHeight="1">
      <c r="A156" s="31"/>
      <c r="B156" s="89"/>
      <c r="C156" s="89">
        <v>1.0</v>
      </c>
      <c r="D156" s="18">
        <f t="shared" si="37"/>
        <v>0</v>
      </c>
      <c r="E156" s="18">
        <f>B156*A141</f>
        <v>0</v>
      </c>
      <c r="F156" s="18">
        <f t="shared" si="38"/>
        <v>0</v>
      </c>
      <c r="G156" s="142"/>
      <c r="H156" s="18">
        <v>1.0</v>
      </c>
      <c r="I156" s="89">
        <f t="shared" si="39"/>
        <v>0</v>
      </c>
      <c r="J156" s="3"/>
      <c r="K156" s="3">
        <f t="shared" si="40"/>
        <v>0</v>
      </c>
      <c r="L156" s="3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2.75" customHeight="1">
      <c r="A157" s="4" t="s">
        <v>495</v>
      </c>
      <c r="B157" s="97">
        <f>SUM(B143:B156)</f>
        <v>0</v>
      </c>
      <c r="C157" s="96"/>
      <c r="D157" s="97">
        <f t="shared" ref="D157:F157" si="41">SUM(D143:D156)</f>
        <v>0</v>
      </c>
      <c r="E157" s="97">
        <f t="shared" si="41"/>
        <v>0</v>
      </c>
      <c r="F157" s="97">
        <f t="shared" si="41"/>
        <v>0</v>
      </c>
      <c r="G157" s="87"/>
      <c r="H157" s="96"/>
      <c r="I157" s="97">
        <f t="shared" ref="I157:L157" si="42">SUM(I143:I156)</f>
        <v>0</v>
      </c>
      <c r="J157" s="98">
        <f t="shared" si="42"/>
        <v>0</v>
      </c>
      <c r="K157" s="98">
        <f t="shared" si="42"/>
        <v>0</v>
      </c>
      <c r="L157" s="98">
        <f t="shared" si="42"/>
        <v>0</v>
      </c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2.75" customHeight="1">
      <c r="A158" s="8"/>
      <c r="B158" s="100"/>
      <c r="C158" s="100"/>
      <c r="D158" s="100"/>
      <c r="E158" s="100"/>
      <c r="F158" s="100"/>
      <c r="G158" s="100"/>
      <c r="H158" s="100"/>
      <c r="I158" s="101" t="s">
        <v>496</v>
      </c>
      <c r="J158" s="100"/>
      <c r="K158" s="100"/>
      <c r="L158" s="101" t="s">
        <v>497</v>
      </c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2.75" customHeight="1">
      <c r="A159" s="8"/>
      <c r="B159" s="100"/>
      <c r="C159" s="100"/>
      <c r="D159" s="100"/>
      <c r="E159" s="100"/>
      <c r="F159" s="100"/>
      <c r="G159" s="100"/>
      <c r="H159" s="100"/>
      <c r="I159" s="104" t="str">
        <f>G155*A141</f>
        <v>#DIV/0!</v>
      </c>
      <c r="J159" s="100"/>
      <c r="K159" s="100"/>
      <c r="L159" s="104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2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2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2.75" customHeight="1">
      <c r="A162" s="66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6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5.0" customHeight="1">
      <c r="A163" s="78" t="s">
        <v>478</v>
      </c>
      <c r="B163" s="79" t="s">
        <v>479</v>
      </c>
      <c r="C163" s="75"/>
      <c r="D163" s="76"/>
      <c r="E163" s="80" t="s">
        <v>480</v>
      </c>
      <c r="F163" s="75"/>
      <c r="G163" s="76"/>
      <c r="H163" s="79" t="s">
        <v>481</v>
      </c>
      <c r="I163" s="75"/>
      <c r="J163" s="75"/>
      <c r="K163" s="75"/>
      <c r="L163" s="76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2.75" customHeight="1">
      <c r="A164" s="177"/>
      <c r="B164" s="82" t="s">
        <v>482</v>
      </c>
      <c r="C164" s="82" t="s">
        <v>483</v>
      </c>
      <c r="D164" s="82" t="s">
        <v>484</v>
      </c>
      <c r="E164" s="82" t="s">
        <v>485</v>
      </c>
      <c r="F164" s="82" t="s">
        <v>484</v>
      </c>
      <c r="G164" s="82" t="s">
        <v>524</v>
      </c>
      <c r="H164" s="82" t="s">
        <v>486</v>
      </c>
      <c r="I164" s="82" t="s">
        <v>487</v>
      </c>
      <c r="J164" s="147" t="s">
        <v>488</v>
      </c>
      <c r="K164" s="85" t="s">
        <v>489</v>
      </c>
      <c r="L164" s="85" t="s">
        <v>490</v>
      </c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2.75" customHeight="1">
      <c r="A165" s="86" t="s">
        <v>491</v>
      </c>
      <c r="B165" s="87"/>
      <c r="C165" s="87"/>
      <c r="D165" s="87"/>
      <c r="E165" s="87"/>
      <c r="F165" s="87"/>
      <c r="G165" s="87"/>
      <c r="H165" s="87"/>
      <c r="I165" s="87"/>
      <c r="J165" s="115"/>
      <c r="K165" s="87"/>
      <c r="L165" s="87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2.75" customHeight="1">
      <c r="A166" s="31"/>
      <c r="B166" s="89"/>
      <c r="C166" s="89">
        <v>1.0</v>
      </c>
      <c r="D166" s="18">
        <f t="shared" ref="D166:D179" si="43">C166*B166</f>
        <v>0</v>
      </c>
      <c r="E166" s="18">
        <f>B166*A164</f>
        <v>0</v>
      </c>
      <c r="F166" s="18">
        <f t="shared" ref="F166:F179" si="44">E166*C166</f>
        <v>0</v>
      </c>
      <c r="G166" s="140">
        <v>0.0</v>
      </c>
      <c r="H166" s="18">
        <v>1.0</v>
      </c>
      <c r="I166" s="89">
        <f t="shared" ref="I166:I179" si="45">H166*E166</f>
        <v>0</v>
      </c>
      <c r="J166" s="116"/>
      <c r="K166" s="3">
        <f t="shared" ref="K166:K179" si="46">J166*I166</f>
        <v>0</v>
      </c>
      <c r="L166" s="3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2.75" customHeight="1">
      <c r="A167" s="31"/>
      <c r="B167" s="89"/>
      <c r="C167" s="89">
        <v>1.0</v>
      </c>
      <c r="D167" s="18">
        <f t="shared" si="43"/>
        <v>0</v>
      </c>
      <c r="E167" s="18">
        <f>B167*A164</f>
        <v>0</v>
      </c>
      <c r="F167" s="18">
        <f t="shared" si="44"/>
        <v>0</v>
      </c>
      <c r="G167" s="87"/>
      <c r="H167" s="18">
        <v>1.0</v>
      </c>
      <c r="I167" s="89">
        <f t="shared" si="45"/>
        <v>0</v>
      </c>
      <c r="J167" s="116"/>
      <c r="K167" s="3">
        <f t="shared" si="46"/>
        <v>0</v>
      </c>
      <c r="L167" s="3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2.75" customHeight="1">
      <c r="A168" s="31"/>
      <c r="B168" s="18"/>
      <c r="C168" s="18">
        <v>1.0</v>
      </c>
      <c r="D168" s="18">
        <f t="shared" si="43"/>
        <v>0</v>
      </c>
      <c r="E168" s="18">
        <f>B168*A164</f>
        <v>0</v>
      </c>
      <c r="F168" s="18">
        <f t="shared" si="44"/>
        <v>0</v>
      </c>
      <c r="G168" s="148" t="s">
        <v>527</v>
      </c>
      <c r="H168" s="18">
        <v>1.0</v>
      </c>
      <c r="I168" s="89">
        <f t="shared" si="45"/>
        <v>0</v>
      </c>
      <c r="J168" s="116"/>
      <c r="K168" s="3">
        <f t="shared" si="46"/>
        <v>0</v>
      </c>
      <c r="L168" s="3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2.75" customHeight="1">
      <c r="A169" s="31"/>
      <c r="B169" s="18"/>
      <c r="C169" s="18">
        <v>1.0</v>
      </c>
      <c r="D169" s="18">
        <f t="shared" si="43"/>
        <v>0</v>
      </c>
      <c r="E169" s="18">
        <f>B169*A164</f>
        <v>0</v>
      </c>
      <c r="F169" s="18">
        <f t="shared" si="44"/>
        <v>0</v>
      </c>
      <c r="G169" s="142"/>
      <c r="H169" s="18">
        <v>1.0</v>
      </c>
      <c r="I169" s="89">
        <f t="shared" si="45"/>
        <v>0</v>
      </c>
      <c r="J169" s="116"/>
      <c r="K169" s="3">
        <f t="shared" si="46"/>
        <v>0</v>
      </c>
      <c r="L169" s="3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2.75" customHeight="1">
      <c r="A170" s="31"/>
      <c r="B170" s="18"/>
      <c r="C170" s="18">
        <v>1.0</v>
      </c>
      <c r="D170" s="18">
        <f t="shared" si="43"/>
        <v>0</v>
      </c>
      <c r="E170" s="18">
        <f>B170*A164</f>
        <v>0</v>
      </c>
      <c r="F170" s="18">
        <f t="shared" si="44"/>
        <v>0</v>
      </c>
      <c r="G170" s="142"/>
      <c r="H170" s="18">
        <v>1.0</v>
      </c>
      <c r="I170" s="89">
        <f t="shared" si="45"/>
        <v>0</v>
      </c>
      <c r="J170" s="116"/>
      <c r="K170" s="3">
        <f t="shared" si="46"/>
        <v>0</v>
      </c>
      <c r="L170" s="3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2.75" customHeight="1">
      <c r="A171" s="2"/>
      <c r="B171" s="18"/>
      <c r="C171" s="18">
        <v>1.0</v>
      </c>
      <c r="D171" s="18">
        <f t="shared" si="43"/>
        <v>0</v>
      </c>
      <c r="E171" s="18">
        <f>B171*A164</f>
        <v>0</v>
      </c>
      <c r="F171" s="18">
        <f t="shared" si="44"/>
        <v>0</v>
      </c>
      <c r="G171" s="87"/>
      <c r="H171" s="18">
        <v>1.0</v>
      </c>
      <c r="I171" s="89">
        <f t="shared" si="45"/>
        <v>0</v>
      </c>
      <c r="J171" s="116"/>
      <c r="K171" s="3">
        <f t="shared" si="46"/>
        <v>0</v>
      </c>
      <c r="L171" s="3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2.75" customHeight="1">
      <c r="A172" s="2"/>
      <c r="B172" s="18"/>
      <c r="C172" s="18">
        <v>1.0</v>
      </c>
      <c r="D172" s="18">
        <f t="shared" si="43"/>
        <v>0</v>
      </c>
      <c r="E172" s="18">
        <f>B172*A164</f>
        <v>0</v>
      </c>
      <c r="F172" s="18">
        <f t="shared" si="44"/>
        <v>0</v>
      </c>
      <c r="G172" s="59"/>
      <c r="H172" s="18">
        <v>1.0</v>
      </c>
      <c r="I172" s="89">
        <f t="shared" si="45"/>
        <v>0</v>
      </c>
      <c r="J172" s="116"/>
      <c r="K172" s="3">
        <f t="shared" si="46"/>
        <v>0</v>
      </c>
      <c r="L172" s="3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2.75" customHeight="1">
      <c r="A173" s="2"/>
      <c r="B173" s="89"/>
      <c r="C173" s="89">
        <v>1.0</v>
      </c>
      <c r="D173" s="18">
        <f t="shared" si="43"/>
        <v>0</v>
      </c>
      <c r="E173" s="18">
        <f>B173*A164</f>
        <v>0</v>
      </c>
      <c r="F173" s="18">
        <f t="shared" si="44"/>
        <v>0</v>
      </c>
      <c r="G173" s="148" t="s">
        <v>528</v>
      </c>
      <c r="H173" s="18">
        <v>1.0</v>
      </c>
      <c r="I173" s="89">
        <f t="shared" si="45"/>
        <v>0</v>
      </c>
      <c r="J173" s="116"/>
      <c r="K173" s="3">
        <f t="shared" si="46"/>
        <v>0</v>
      </c>
      <c r="L173" s="3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2.75" customHeight="1">
      <c r="A174" s="2"/>
      <c r="B174" s="89"/>
      <c r="C174" s="89">
        <v>1.0</v>
      </c>
      <c r="D174" s="18">
        <f t="shared" si="43"/>
        <v>0</v>
      </c>
      <c r="E174" s="18">
        <f>B174*A164</f>
        <v>0</v>
      </c>
      <c r="F174" s="18">
        <f t="shared" si="44"/>
        <v>0</v>
      </c>
      <c r="G174" s="142"/>
      <c r="H174" s="18">
        <v>1.0</v>
      </c>
      <c r="I174" s="89">
        <f t="shared" si="45"/>
        <v>0</v>
      </c>
      <c r="J174" s="116"/>
      <c r="K174" s="3">
        <f t="shared" si="46"/>
        <v>0</v>
      </c>
      <c r="L174" s="3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2.75" customHeight="1">
      <c r="A175" s="1"/>
      <c r="B175" s="89"/>
      <c r="C175" s="89">
        <v>1.0</v>
      </c>
      <c r="D175" s="18">
        <f t="shared" si="43"/>
        <v>0</v>
      </c>
      <c r="E175" s="18">
        <f>B175*A164</f>
        <v>0</v>
      </c>
      <c r="F175" s="18">
        <f t="shared" si="44"/>
        <v>0</v>
      </c>
      <c r="G175" s="142"/>
      <c r="H175" s="18">
        <v>1.0</v>
      </c>
      <c r="I175" s="89">
        <f t="shared" si="45"/>
        <v>0</v>
      </c>
      <c r="J175" s="116"/>
      <c r="K175" s="3">
        <f t="shared" si="46"/>
        <v>0</v>
      </c>
      <c r="L175" s="3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2.75" customHeight="1">
      <c r="A176" s="1"/>
      <c r="B176" s="89"/>
      <c r="C176" s="89">
        <v>1.0</v>
      </c>
      <c r="D176" s="18">
        <f t="shared" si="43"/>
        <v>0</v>
      </c>
      <c r="E176" s="18">
        <f>B176*A164</f>
        <v>0</v>
      </c>
      <c r="F176" s="18">
        <f t="shared" si="44"/>
        <v>0</v>
      </c>
      <c r="G176" s="142"/>
      <c r="H176" s="18">
        <v>1.0</v>
      </c>
      <c r="I176" s="89">
        <f t="shared" si="45"/>
        <v>0</v>
      </c>
      <c r="J176" s="116"/>
      <c r="K176" s="3">
        <f t="shared" si="46"/>
        <v>0</v>
      </c>
      <c r="L176" s="3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2.75" customHeight="1">
      <c r="A177" s="31"/>
      <c r="B177" s="89"/>
      <c r="C177" s="89">
        <v>1.0</v>
      </c>
      <c r="D177" s="95">
        <f t="shared" si="43"/>
        <v>0</v>
      </c>
      <c r="E177" s="95">
        <f>B177*A164</f>
        <v>0</v>
      </c>
      <c r="F177" s="18">
        <f t="shared" si="44"/>
        <v>0</v>
      </c>
      <c r="G177" s="87"/>
      <c r="H177" s="18">
        <v>1.0</v>
      </c>
      <c r="I177" s="89">
        <f t="shared" si="45"/>
        <v>0</v>
      </c>
      <c r="J177" s="118"/>
      <c r="K177" s="3">
        <f t="shared" si="46"/>
        <v>0</v>
      </c>
      <c r="L177" s="3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2.75" customHeight="1">
      <c r="A178" s="31"/>
      <c r="B178" s="89"/>
      <c r="C178" s="89">
        <v>1.0</v>
      </c>
      <c r="D178" s="18">
        <f t="shared" si="43"/>
        <v>0</v>
      </c>
      <c r="E178" s="18">
        <f>B178*A164</f>
        <v>0</v>
      </c>
      <c r="F178" s="18">
        <f t="shared" si="44"/>
        <v>0</v>
      </c>
      <c r="G178" s="143" t="str">
        <f>F180/A164</f>
        <v>#DIV/0!</v>
      </c>
      <c r="H178" s="18">
        <v>1.0</v>
      </c>
      <c r="I178" s="89">
        <f t="shared" si="45"/>
        <v>0</v>
      </c>
      <c r="J178" s="3"/>
      <c r="K178" s="3">
        <f t="shared" si="46"/>
        <v>0</v>
      </c>
      <c r="L178" s="3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2.75" customHeight="1">
      <c r="A179" s="31"/>
      <c r="B179" s="89"/>
      <c r="C179" s="89">
        <v>1.0</v>
      </c>
      <c r="D179" s="18">
        <f t="shared" si="43"/>
        <v>0</v>
      </c>
      <c r="E179" s="18">
        <f>B179*A164</f>
        <v>0</v>
      </c>
      <c r="F179" s="18">
        <f t="shared" si="44"/>
        <v>0</v>
      </c>
      <c r="G179" s="142"/>
      <c r="H179" s="18">
        <v>1.0</v>
      </c>
      <c r="I179" s="89">
        <f t="shared" si="45"/>
        <v>0</v>
      </c>
      <c r="J179" s="3"/>
      <c r="K179" s="3">
        <f t="shared" si="46"/>
        <v>0</v>
      </c>
      <c r="L179" s="3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2.75" customHeight="1">
      <c r="A180" s="4" t="s">
        <v>495</v>
      </c>
      <c r="B180" s="97">
        <f>SUM(B166:B179)</f>
        <v>0</v>
      </c>
      <c r="C180" s="96"/>
      <c r="D180" s="97">
        <f t="shared" ref="D180:F180" si="47">SUM(D166:D179)</f>
        <v>0</v>
      </c>
      <c r="E180" s="97">
        <f t="shared" si="47"/>
        <v>0</v>
      </c>
      <c r="F180" s="97">
        <f t="shared" si="47"/>
        <v>0</v>
      </c>
      <c r="G180" s="87"/>
      <c r="H180" s="96"/>
      <c r="I180" s="97">
        <f t="shared" ref="I180:L180" si="48">SUM(I166:I179)</f>
        <v>0</v>
      </c>
      <c r="J180" s="98">
        <f t="shared" si="48"/>
        <v>0</v>
      </c>
      <c r="K180" s="98">
        <f t="shared" si="48"/>
        <v>0</v>
      </c>
      <c r="L180" s="98">
        <f t="shared" si="48"/>
        <v>0</v>
      </c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2.75" customHeight="1">
      <c r="A181" s="8"/>
      <c r="B181" s="100"/>
      <c r="C181" s="100"/>
      <c r="D181" s="100"/>
      <c r="E181" s="100"/>
      <c r="F181" s="100"/>
      <c r="G181" s="100"/>
      <c r="H181" s="100"/>
      <c r="I181" s="101" t="s">
        <v>496</v>
      </c>
      <c r="J181" s="100"/>
      <c r="K181" s="100"/>
      <c r="L181" s="101" t="s">
        <v>497</v>
      </c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2.75" customHeight="1">
      <c r="A182" s="8"/>
      <c r="B182" s="100"/>
      <c r="C182" s="100"/>
      <c r="D182" s="100"/>
      <c r="E182" s="100"/>
      <c r="F182" s="100"/>
      <c r="G182" s="100"/>
      <c r="H182" s="100"/>
      <c r="I182" s="104" t="str">
        <f>G178*A164</f>
        <v>#DIV/0!</v>
      </c>
      <c r="J182" s="100"/>
      <c r="K182" s="100"/>
      <c r="L182" s="104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2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2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2.75" customHeight="1">
      <c r="A185" s="66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6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5.0" customHeight="1">
      <c r="A186" s="78" t="s">
        <v>478</v>
      </c>
      <c r="B186" s="79" t="s">
        <v>479</v>
      </c>
      <c r="C186" s="75"/>
      <c r="D186" s="76"/>
      <c r="E186" s="80" t="s">
        <v>480</v>
      </c>
      <c r="F186" s="75"/>
      <c r="G186" s="76"/>
      <c r="H186" s="79" t="s">
        <v>481</v>
      </c>
      <c r="I186" s="75"/>
      <c r="J186" s="75"/>
      <c r="K186" s="75"/>
      <c r="L186" s="76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2.75" customHeight="1">
      <c r="A187" s="177"/>
      <c r="B187" s="82" t="s">
        <v>482</v>
      </c>
      <c r="C187" s="82" t="s">
        <v>483</v>
      </c>
      <c r="D187" s="82" t="s">
        <v>484</v>
      </c>
      <c r="E187" s="82" t="s">
        <v>485</v>
      </c>
      <c r="F187" s="82" t="s">
        <v>484</v>
      </c>
      <c r="G187" s="82" t="s">
        <v>524</v>
      </c>
      <c r="H187" s="82" t="s">
        <v>486</v>
      </c>
      <c r="I187" s="82" t="s">
        <v>487</v>
      </c>
      <c r="J187" s="147" t="s">
        <v>488</v>
      </c>
      <c r="K187" s="85" t="s">
        <v>489</v>
      </c>
      <c r="L187" s="85" t="s">
        <v>490</v>
      </c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2.75" customHeight="1">
      <c r="A188" s="86" t="s">
        <v>491</v>
      </c>
      <c r="B188" s="87"/>
      <c r="C188" s="87"/>
      <c r="D188" s="87"/>
      <c r="E188" s="87"/>
      <c r="F188" s="87"/>
      <c r="G188" s="87"/>
      <c r="H188" s="87"/>
      <c r="I188" s="87"/>
      <c r="J188" s="115"/>
      <c r="K188" s="87"/>
      <c r="L188" s="87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2.75" customHeight="1">
      <c r="A189" s="31"/>
      <c r="B189" s="89"/>
      <c r="C189" s="89">
        <v>1.0</v>
      </c>
      <c r="D189" s="18">
        <f t="shared" ref="D189:D202" si="49">C189*B189</f>
        <v>0</v>
      </c>
      <c r="E189" s="18">
        <f>B189*A187</f>
        <v>0</v>
      </c>
      <c r="F189" s="18">
        <f t="shared" ref="F189:F202" si="50">E189*C189</f>
        <v>0</v>
      </c>
      <c r="G189" s="140">
        <v>0.0</v>
      </c>
      <c r="H189" s="18">
        <v>1.0</v>
      </c>
      <c r="I189" s="89">
        <f t="shared" ref="I189:I202" si="51">H189*E189</f>
        <v>0</v>
      </c>
      <c r="J189" s="116"/>
      <c r="K189" s="3">
        <f t="shared" ref="K189:K202" si="52">J189*I189</f>
        <v>0</v>
      </c>
      <c r="L189" s="3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2.75" customHeight="1">
      <c r="A190" s="31"/>
      <c r="B190" s="89"/>
      <c r="C190" s="89">
        <v>1.0</v>
      </c>
      <c r="D190" s="18">
        <f t="shared" si="49"/>
        <v>0</v>
      </c>
      <c r="E190" s="18">
        <f>B190*A187</f>
        <v>0</v>
      </c>
      <c r="F190" s="18">
        <f t="shared" si="50"/>
        <v>0</v>
      </c>
      <c r="G190" s="87"/>
      <c r="H190" s="18">
        <v>1.0</v>
      </c>
      <c r="I190" s="89">
        <f t="shared" si="51"/>
        <v>0</v>
      </c>
      <c r="J190" s="116"/>
      <c r="K190" s="3">
        <f t="shared" si="52"/>
        <v>0</v>
      </c>
      <c r="L190" s="3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2.75" customHeight="1">
      <c r="A191" s="31"/>
      <c r="B191" s="18"/>
      <c r="C191" s="18">
        <v>1.0</v>
      </c>
      <c r="D191" s="18">
        <f t="shared" si="49"/>
        <v>0</v>
      </c>
      <c r="E191" s="18">
        <f>B191*A187</f>
        <v>0</v>
      </c>
      <c r="F191" s="18">
        <f t="shared" si="50"/>
        <v>0</v>
      </c>
      <c r="G191" s="148" t="s">
        <v>527</v>
      </c>
      <c r="H191" s="18">
        <v>1.0</v>
      </c>
      <c r="I191" s="89">
        <f t="shared" si="51"/>
        <v>0</v>
      </c>
      <c r="J191" s="116"/>
      <c r="K191" s="3">
        <f t="shared" si="52"/>
        <v>0</v>
      </c>
      <c r="L191" s="3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2.75" customHeight="1">
      <c r="A192" s="31"/>
      <c r="B192" s="18"/>
      <c r="C192" s="18">
        <v>1.0</v>
      </c>
      <c r="D192" s="18">
        <f t="shared" si="49"/>
        <v>0</v>
      </c>
      <c r="E192" s="18">
        <f>B192*A187</f>
        <v>0</v>
      </c>
      <c r="F192" s="18">
        <f t="shared" si="50"/>
        <v>0</v>
      </c>
      <c r="G192" s="142"/>
      <c r="H192" s="18">
        <v>1.0</v>
      </c>
      <c r="I192" s="89">
        <f t="shared" si="51"/>
        <v>0</v>
      </c>
      <c r="J192" s="116"/>
      <c r="K192" s="3">
        <f t="shared" si="52"/>
        <v>0</v>
      </c>
      <c r="L192" s="3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2.75" customHeight="1">
      <c r="A193" s="31"/>
      <c r="B193" s="18"/>
      <c r="C193" s="18">
        <v>1.0</v>
      </c>
      <c r="D193" s="18">
        <f t="shared" si="49"/>
        <v>0</v>
      </c>
      <c r="E193" s="18">
        <f>B193*A187</f>
        <v>0</v>
      </c>
      <c r="F193" s="18">
        <f t="shared" si="50"/>
        <v>0</v>
      </c>
      <c r="G193" s="142"/>
      <c r="H193" s="18">
        <v>1.0</v>
      </c>
      <c r="I193" s="89">
        <f t="shared" si="51"/>
        <v>0</v>
      </c>
      <c r="J193" s="116"/>
      <c r="K193" s="3">
        <f t="shared" si="52"/>
        <v>0</v>
      </c>
      <c r="L193" s="3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2.75" customHeight="1">
      <c r="A194" s="2"/>
      <c r="B194" s="18"/>
      <c r="C194" s="18">
        <v>1.0</v>
      </c>
      <c r="D194" s="18">
        <f t="shared" si="49"/>
        <v>0</v>
      </c>
      <c r="E194" s="18">
        <f>B194*A187</f>
        <v>0</v>
      </c>
      <c r="F194" s="18">
        <f t="shared" si="50"/>
        <v>0</v>
      </c>
      <c r="G194" s="87"/>
      <c r="H194" s="18">
        <v>1.0</v>
      </c>
      <c r="I194" s="89">
        <f t="shared" si="51"/>
        <v>0</v>
      </c>
      <c r="J194" s="116"/>
      <c r="K194" s="3">
        <f t="shared" si="52"/>
        <v>0</v>
      </c>
      <c r="L194" s="3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2.75" customHeight="1">
      <c r="A195" s="2"/>
      <c r="B195" s="18"/>
      <c r="C195" s="18">
        <v>1.0</v>
      </c>
      <c r="D195" s="18">
        <f t="shared" si="49"/>
        <v>0</v>
      </c>
      <c r="E195" s="18">
        <f>B195*A187</f>
        <v>0</v>
      </c>
      <c r="F195" s="18">
        <f t="shared" si="50"/>
        <v>0</v>
      </c>
      <c r="G195" s="59"/>
      <c r="H195" s="18">
        <v>1.0</v>
      </c>
      <c r="I195" s="89">
        <f t="shared" si="51"/>
        <v>0</v>
      </c>
      <c r="J195" s="116"/>
      <c r="K195" s="3">
        <f t="shared" si="52"/>
        <v>0</v>
      </c>
      <c r="L195" s="3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2.75" customHeight="1">
      <c r="A196" s="2"/>
      <c r="B196" s="89"/>
      <c r="C196" s="89">
        <v>1.0</v>
      </c>
      <c r="D196" s="18">
        <f t="shared" si="49"/>
        <v>0</v>
      </c>
      <c r="E196" s="18">
        <f>B196*A187</f>
        <v>0</v>
      </c>
      <c r="F196" s="18">
        <f t="shared" si="50"/>
        <v>0</v>
      </c>
      <c r="G196" s="148" t="s">
        <v>528</v>
      </c>
      <c r="H196" s="18">
        <v>1.0</v>
      </c>
      <c r="I196" s="89">
        <f t="shared" si="51"/>
        <v>0</v>
      </c>
      <c r="J196" s="116"/>
      <c r="K196" s="3">
        <f t="shared" si="52"/>
        <v>0</v>
      </c>
      <c r="L196" s="3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2.75" customHeight="1">
      <c r="A197" s="2"/>
      <c r="B197" s="89"/>
      <c r="C197" s="89">
        <v>1.0</v>
      </c>
      <c r="D197" s="18">
        <f t="shared" si="49"/>
        <v>0</v>
      </c>
      <c r="E197" s="18">
        <f>B197*A187</f>
        <v>0</v>
      </c>
      <c r="F197" s="18">
        <f t="shared" si="50"/>
        <v>0</v>
      </c>
      <c r="G197" s="142"/>
      <c r="H197" s="18">
        <v>1.0</v>
      </c>
      <c r="I197" s="89">
        <f t="shared" si="51"/>
        <v>0</v>
      </c>
      <c r="J197" s="116"/>
      <c r="K197" s="3">
        <f t="shared" si="52"/>
        <v>0</v>
      </c>
      <c r="L197" s="3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2.75" customHeight="1">
      <c r="A198" s="1"/>
      <c r="B198" s="89"/>
      <c r="C198" s="89">
        <v>1.0</v>
      </c>
      <c r="D198" s="18">
        <f t="shared" si="49"/>
        <v>0</v>
      </c>
      <c r="E198" s="18">
        <f>B198*A187</f>
        <v>0</v>
      </c>
      <c r="F198" s="18">
        <f t="shared" si="50"/>
        <v>0</v>
      </c>
      <c r="G198" s="142"/>
      <c r="H198" s="18">
        <v>1.0</v>
      </c>
      <c r="I198" s="89">
        <f t="shared" si="51"/>
        <v>0</v>
      </c>
      <c r="J198" s="116"/>
      <c r="K198" s="3">
        <f t="shared" si="52"/>
        <v>0</v>
      </c>
      <c r="L198" s="3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2.75" customHeight="1">
      <c r="A199" s="1"/>
      <c r="B199" s="89"/>
      <c r="C199" s="89">
        <v>1.0</v>
      </c>
      <c r="D199" s="18">
        <f t="shared" si="49"/>
        <v>0</v>
      </c>
      <c r="E199" s="18">
        <f>B199*A187</f>
        <v>0</v>
      </c>
      <c r="F199" s="18">
        <f t="shared" si="50"/>
        <v>0</v>
      </c>
      <c r="G199" s="142"/>
      <c r="H199" s="18">
        <v>1.0</v>
      </c>
      <c r="I199" s="89">
        <f t="shared" si="51"/>
        <v>0</v>
      </c>
      <c r="J199" s="116"/>
      <c r="K199" s="3">
        <f t="shared" si="52"/>
        <v>0</v>
      </c>
      <c r="L199" s="3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2.75" customHeight="1">
      <c r="A200" s="31"/>
      <c r="B200" s="89"/>
      <c r="C200" s="89">
        <v>1.0</v>
      </c>
      <c r="D200" s="95">
        <f t="shared" si="49"/>
        <v>0</v>
      </c>
      <c r="E200" s="95">
        <f>B200*A187</f>
        <v>0</v>
      </c>
      <c r="F200" s="18">
        <f t="shared" si="50"/>
        <v>0</v>
      </c>
      <c r="G200" s="87"/>
      <c r="H200" s="18">
        <v>1.0</v>
      </c>
      <c r="I200" s="89">
        <f t="shared" si="51"/>
        <v>0</v>
      </c>
      <c r="J200" s="118"/>
      <c r="K200" s="3">
        <f t="shared" si="52"/>
        <v>0</v>
      </c>
      <c r="L200" s="3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2.75" customHeight="1">
      <c r="A201" s="31"/>
      <c r="B201" s="89"/>
      <c r="C201" s="89">
        <v>1.0</v>
      </c>
      <c r="D201" s="18">
        <f t="shared" si="49"/>
        <v>0</v>
      </c>
      <c r="E201" s="18">
        <f>B201*A187</f>
        <v>0</v>
      </c>
      <c r="F201" s="18">
        <f t="shared" si="50"/>
        <v>0</v>
      </c>
      <c r="G201" s="143" t="str">
        <f>F203/A187</f>
        <v>#DIV/0!</v>
      </c>
      <c r="H201" s="18">
        <v>1.0</v>
      </c>
      <c r="I201" s="89">
        <f t="shared" si="51"/>
        <v>0</v>
      </c>
      <c r="J201" s="3"/>
      <c r="K201" s="3">
        <f t="shared" si="52"/>
        <v>0</v>
      </c>
      <c r="L201" s="3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2.75" customHeight="1">
      <c r="A202" s="31"/>
      <c r="B202" s="89"/>
      <c r="C202" s="89">
        <v>1.0</v>
      </c>
      <c r="D202" s="18">
        <f t="shared" si="49"/>
        <v>0</v>
      </c>
      <c r="E202" s="18">
        <f>B202*A187</f>
        <v>0</v>
      </c>
      <c r="F202" s="18">
        <f t="shared" si="50"/>
        <v>0</v>
      </c>
      <c r="G202" s="142"/>
      <c r="H202" s="18">
        <v>1.0</v>
      </c>
      <c r="I202" s="89">
        <f t="shared" si="51"/>
        <v>0</v>
      </c>
      <c r="J202" s="3"/>
      <c r="K202" s="3">
        <f t="shared" si="52"/>
        <v>0</v>
      </c>
      <c r="L202" s="3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2.75" customHeight="1">
      <c r="A203" s="4" t="s">
        <v>495</v>
      </c>
      <c r="B203" s="97">
        <f>SUM(B189:B202)</f>
        <v>0</v>
      </c>
      <c r="C203" s="96"/>
      <c r="D203" s="97">
        <f t="shared" ref="D203:F203" si="53">SUM(D189:D202)</f>
        <v>0</v>
      </c>
      <c r="E203" s="97">
        <f t="shared" si="53"/>
        <v>0</v>
      </c>
      <c r="F203" s="97">
        <f t="shared" si="53"/>
        <v>0</v>
      </c>
      <c r="G203" s="87"/>
      <c r="H203" s="96"/>
      <c r="I203" s="97">
        <f t="shared" ref="I203:L203" si="54">SUM(I189:I202)</f>
        <v>0</v>
      </c>
      <c r="J203" s="98">
        <f t="shared" si="54"/>
        <v>0</v>
      </c>
      <c r="K203" s="98">
        <f t="shared" si="54"/>
        <v>0</v>
      </c>
      <c r="L203" s="98">
        <f t="shared" si="54"/>
        <v>0</v>
      </c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2.75" customHeight="1">
      <c r="A204" s="8"/>
      <c r="B204" s="100"/>
      <c r="C204" s="100"/>
      <c r="D204" s="100"/>
      <c r="E204" s="100"/>
      <c r="F204" s="100"/>
      <c r="G204" s="100"/>
      <c r="H204" s="100"/>
      <c r="I204" s="101" t="s">
        <v>496</v>
      </c>
      <c r="J204" s="100"/>
      <c r="K204" s="100"/>
      <c r="L204" s="101" t="s">
        <v>497</v>
      </c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2.75" customHeight="1">
      <c r="A205" s="8"/>
      <c r="B205" s="100"/>
      <c r="C205" s="100"/>
      <c r="D205" s="100"/>
      <c r="E205" s="100"/>
      <c r="F205" s="100"/>
      <c r="G205" s="100"/>
      <c r="H205" s="100"/>
      <c r="I205" s="104" t="str">
        <f>G201*A187</f>
        <v>#DIV/0!</v>
      </c>
      <c r="J205" s="100"/>
      <c r="K205" s="100"/>
      <c r="L205" s="104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2.75" customHeight="1">
      <c r="A206" s="8"/>
      <c r="B206" s="100"/>
      <c r="C206" s="100"/>
      <c r="D206" s="100"/>
      <c r="E206" s="100"/>
      <c r="F206" s="100"/>
      <c r="G206" s="100"/>
      <c r="H206" s="100"/>
      <c r="I206" s="107"/>
      <c r="J206" s="100"/>
      <c r="K206" s="100"/>
      <c r="L206" s="107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2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2.75" customHeight="1">
      <c r="A208" s="66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6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5.0" customHeight="1">
      <c r="A209" s="78" t="s">
        <v>478</v>
      </c>
      <c r="B209" s="79" t="s">
        <v>479</v>
      </c>
      <c r="C209" s="75"/>
      <c r="D209" s="76"/>
      <c r="E209" s="80" t="s">
        <v>480</v>
      </c>
      <c r="F209" s="75"/>
      <c r="G209" s="76"/>
      <c r="H209" s="79" t="s">
        <v>481</v>
      </c>
      <c r="I209" s="75"/>
      <c r="J209" s="75"/>
      <c r="K209" s="75"/>
      <c r="L209" s="76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2.75" customHeight="1">
      <c r="A210" s="177"/>
      <c r="B210" s="82" t="s">
        <v>482</v>
      </c>
      <c r="C210" s="82" t="s">
        <v>483</v>
      </c>
      <c r="D210" s="82" t="s">
        <v>484</v>
      </c>
      <c r="E210" s="82" t="s">
        <v>485</v>
      </c>
      <c r="F210" s="82" t="s">
        <v>484</v>
      </c>
      <c r="G210" s="82" t="s">
        <v>524</v>
      </c>
      <c r="H210" s="82" t="s">
        <v>486</v>
      </c>
      <c r="I210" s="82" t="s">
        <v>487</v>
      </c>
      <c r="J210" s="147" t="s">
        <v>488</v>
      </c>
      <c r="K210" s="85" t="s">
        <v>489</v>
      </c>
      <c r="L210" s="85" t="s">
        <v>490</v>
      </c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2.75" customHeight="1">
      <c r="A211" s="86" t="s">
        <v>491</v>
      </c>
      <c r="B211" s="87"/>
      <c r="C211" s="87"/>
      <c r="D211" s="87"/>
      <c r="E211" s="87"/>
      <c r="F211" s="87"/>
      <c r="G211" s="87"/>
      <c r="H211" s="87"/>
      <c r="I211" s="87"/>
      <c r="J211" s="115"/>
      <c r="K211" s="87"/>
      <c r="L211" s="87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2.75" customHeight="1">
      <c r="A212" s="31"/>
      <c r="B212" s="89"/>
      <c r="C212" s="89">
        <v>1.0</v>
      </c>
      <c r="D212" s="18">
        <f t="shared" ref="D212:D225" si="55">C212*B212</f>
        <v>0</v>
      </c>
      <c r="E212" s="18">
        <f>B212*A210</f>
        <v>0</v>
      </c>
      <c r="F212" s="18">
        <f t="shared" ref="F212:F225" si="56">E212*C212</f>
        <v>0</v>
      </c>
      <c r="G212" s="140">
        <v>0.0</v>
      </c>
      <c r="H212" s="18">
        <v>1.0</v>
      </c>
      <c r="I212" s="89">
        <f t="shared" ref="I212:I225" si="57">H212*E212</f>
        <v>0</v>
      </c>
      <c r="J212" s="116"/>
      <c r="K212" s="3">
        <f t="shared" ref="K212:K225" si="58">J212*I212</f>
        <v>0</v>
      </c>
      <c r="L212" s="3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2.75" customHeight="1">
      <c r="A213" s="31"/>
      <c r="B213" s="89"/>
      <c r="C213" s="89">
        <v>1.0</v>
      </c>
      <c r="D213" s="18">
        <f t="shared" si="55"/>
        <v>0</v>
      </c>
      <c r="E213" s="18">
        <f>B213*A210</f>
        <v>0</v>
      </c>
      <c r="F213" s="18">
        <f t="shared" si="56"/>
        <v>0</v>
      </c>
      <c r="G213" s="87"/>
      <c r="H213" s="18">
        <v>1.0</v>
      </c>
      <c r="I213" s="89">
        <f t="shared" si="57"/>
        <v>0</v>
      </c>
      <c r="J213" s="116"/>
      <c r="K213" s="3">
        <f t="shared" si="58"/>
        <v>0</v>
      </c>
      <c r="L213" s="3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2.75" customHeight="1">
      <c r="A214" s="31"/>
      <c r="B214" s="18"/>
      <c r="C214" s="18">
        <v>1.0</v>
      </c>
      <c r="D214" s="18">
        <f t="shared" si="55"/>
        <v>0</v>
      </c>
      <c r="E214" s="18">
        <f>B214*A210</f>
        <v>0</v>
      </c>
      <c r="F214" s="18">
        <f t="shared" si="56"/>
        <v>0</v>
      </c>
      <c r="G214" s="148" t="s">
        <v>527</v>
      </c>
      <c r="H214" s="18">
        <v>1.0</v>
      </c>
      <c r="I214" s="89">
        <f t="shared" si="57"/>
        <v>0</v>
      </c>
      <c r="J214" s="116"/>
      <c r="K214" s="3">
        <f t="shared" si="58"/>
        <v>0</v>
      </c>
      <c r="L214" s="3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2.75" customHeight="1">
      <c r="A215" s="31"/>
      <c r="B215" s="18"/>
      <c r="C215" s="18">
        <v>1.0</v>
      </c>
      <c r="D215" s="18">
        <f t="shared" si="55"/>
        <v>0</v>
      </c>
      <c r="E215" s="18">
        <f>B215*A210</f>
        <v>0</v>
      </c>
      <c r="F215" s="18">
        <f t="shared" si="56"/>
        <v>0</v>
      </c>
      <c r="G215" s="142"/>
      <c r="H215" s="18">
        <v>1.0</v>
      </c>
      <c r="I215" s="89">
        <f t="shared" si="57"/>
        <v>0</v>
      </c>
      <c r="J215" s="116"/>
      <c r="K215" s="3">
        <f t="shared" si="58"/>
        <v>0</v>
      </c>
      <c r="L215" s="3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2.75" customHeight="1">
      <c r="A216" s="31"/>
      <c r="B216" s="18"/>
      <c r="C216" s="18">
        <v>1.0</v>
      </c>
      <c r="D216" s="18">
        <f t="shared" si="55"/>
        <v>0</v>
      </c>
      <c r="E216" s="18">
        <f>B216*A210</f>
        <v>0</v>
      </c>
      <c r="F216" s="18">
        <f t="shared" si="56"/>
        <v>0</v>
      </c>
      <c r="G216" s="142"/>
      <c r="H216" s="18">
        <v>1.0</v>
      </c>
      <c r="I216" s="89">
        <f t="shared" si="57"/>
        <v>0</v>
      </c>
      <c r="J216" s="116"/>
      <c r="K216" s="3">
        <f t="shared" si="58"/>
        <v>0</v>
      </c>
      <c r="L216" s="3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2.75" customHeight="1">
      <c r="A217" s="2"/>
      <c r="B217" s="18"/>
      <c r="C217" s="18">
        <v>1.0</v>
      </c>
      <c r="D217" s="18">
        <f t="shared" si="55"/>
        <v>0</v>
      </c>
      <c r="E217" s="18">
        <f>B217*A210</f>
        <v>0</v>
      </c>
      <c r="F217" s="18">
        <f t="shared" si="56"/>
        <v>0</v>
      </c>
      <c r="G217" s="87"/>
      <c r="H217" s="18">
        <v>1.0</v>
      </c>
      <c r="I217" s="89">
        <f t="shared" si="57"/>
        <v>0</v>
      </c>
      <c r="J217" s="116"/>
      <c r="K217" s="3">
        <f t="shared" si="58"/>
        <v>0</v>
      </c>
      <c r="L217" s="3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2.75" customHeight="1">
      <c r="A218" s="2"/>
      <c r="B218" s="18"/>
      <c r="C218" s="18">
        <v>1.0</v>
      </c>
      <c r="D218" s="18">
        <f t="shared" si="55"/>
        <v>0</v>
      </c>
      <c r="E218" s="18">
        <f>B218*A210</f>
        <v>0</v>
      </c>
      <c r="F218" s="18">
        <f t="shared" si="56"/>
        <v>0</v>
      </c>
      <c r="G218" s="59"/>
      <c r="H218" s="18">
        <v>1.0</v>
      </c>
      <c r="I218" s="89">
        <f t="shared" si="57"/>
        <v>0</v>
      </c>
      <c r="J218" s="116"/>
      <c r="K218" s="3">
        <f t="shared" si="58"/>
        <v>0</v>
      </c>
      <c r="L218" s="3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2.75" customHeight="1">
      <c r="A219" s="2"/>
      <c r="B219" s="89"/>
      <c r="C219" s="89">
        <v>1.0</v>
      </c>
      <c r="D219" s="18">
        <f t="shared" si="55"/>
        <v>0</v>
      </c>
      <c r="E219" s="18">
        <f>B219*A210</f>
        <v>0</v>
      </c>
      <c r="F219" s="18">
        <f t="shared" si="56"/>
        <v>0</v>
      </c>
      <c r="G219" s="148" t="s">
        <v>528</v>
      </c>
      <c r="H219" s="18">
        <v>1.0</v>
      </c>
      <c r="I219" s="89">
        <f t="shared" si="57"/>
        <v>0</v>
      </c>
      <c r="J219" s="116"/>
      <c r="K219" s="3">
        <f t="shared" si="58"/>
        <v>0</v>
      </c>
      <c r="L219" s="3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2.75" customHeight="1">
      <c r="A220" s="2"/>
      <c r="B220" s="89"/>
      <c r="C220" s="89">
        <v>1.0</v>
      </c>
      <c r="D220" s="18">
        <f t="shared" si="55"/>
        <v>0</v>
      </c>
      <c r="E220" s="18">
        <f>B220*A210</f>
        <v>0</v>
      </c>
      <c r="F220" s="18">
        <f t="shared" si="56"/>
        <v>0</v>
      </c>
      <c r="G220" s="142"/>
      <c r="H220" s="18">
        <v>1.0</v>
      </c>
      <c r="I220" s="89">
        <f t="shared" si="57"/>
        <v>0</v>
      </c>
      <c r="J220" s="116"/>
      <c r="K220" s="3">
        <f t="shared" si="58"/>
        <v>0</v>
      </c>
      <c r="L220" s="3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2.75" customHeight="1">
      <c r="A221" s="1"/>
      <c r="B221" s="89"/>
      <c r="C221" s="89">
        <v>1.0</v>
      </c>
      <c r="D221" s="18">
        <f t="shared" si="55"/>
        <v>0</v>
      </c>
      <c r="E221" s="18">
        <f>B221*A210</f>
        <v>0</v>
      </c>
      <c r="F221" s="18">
        <f t="shared" si="56"/>
        <v>0</v>
      </c>
      <c r="G221" s="142"/>
      <c r="H221" s="18">
        <v>1.0</v>
      </c>
      <c r="I221" s="89">
        <f t="shared" si="57"/>
        <v>0</v>
      </c>
      <c r="J221" s="116"/>
      <c r="K221" s="3">
        <f t="shared" si="58"/>
        <v>0</v>
      </c>
      <c r="L221" s="3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2.75" customHeight="1">
      <c r="A222" s="1"/>
      <c r="B222" s="89"/>
      <c r="C222" s="89">
        <v>1.0</v>
      </c>
      <c r="D222" s="18">
        <f t="shared" si="55"/>
        <v>0</v>
      </c>
      <c r="E222" s="18">
        <f>B222*A210</f>
        <v>0</v>
      </c>
      <c r="F222" s="18">
        <f t="shared" si="56"/>
        <v>0</v>
      </c>
      <c r="G222" s="142"/>
      <c r="H222" s="18">
        <v>1.0</v>
      </c>
      <c r="I222" s="89">
        <f t="shared" si="57"/>
        <v>0</v>
      </c>
      <c r="J222" s="116"/>
      <c r="K222" s="3">
        <f t="shared" si="58"/>
        <v>0</v>
      </c>
      <c r="L222" s="3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2.75" customHeight="1">
      <c r="A223" s="31"/>
      <c r="B223" s="89"/>
      <c r="C223" s="89">
        <v>1.0</v>
      </c>
      <c r="D223" s="95">
        <f t="shared" si="55"/>
        <v>0</v>
      </c>
      <c r="E223" s="95">
        <f>B223*A210</f>
        <v>0</v>
      </c>
      <c r="F223" s="18">
        <f t="shared" si="56"/>
        <v>0</v>
      </c>
      <c r="G223" s="87"/>
      <c r="H223" s="18">
        <v>1.0</v>
      </c>
      <c r="I223" s="89">
        <f t="shared" si="57"/>
        <v>0</v>
      </c>
      <c r="J223" s="118"/>
      <c r="K223" s="3">
        <f t="shared" si="58"/>
        <v>0</v>
      </c>
      <c r="L223" s="3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2.75" customHeight="1">
      <c r="A224" s="31"/>
      <c r="B224" s="89"/>
      <c r="C224" s="89">
        <v>1.0</v>
      </c>
      <c r="D224" s="18">
        <f t="shared" si="55"/>
        <v>0</v>
      </c>
      <c r="E224" s="18">
        <f>B224*A210</f>
        <v>0</v>
      </c>
      <c r="F224" s="18">
        <f t="shared" si="56"/>
        <v>0</v>
      </c>
      <c r="G224" s="143" t="str">
        <f>F226/A210</f>
        <v>#DIV/0!</v>
      </c>
      <c r="H224" s="18">
        <v>1.0</v>
      </c>
      <c r="I224" s="89">
        <f t="shared" si="57"/>
        <v>0</v>
      </c>
      <c r="J224" s="3"/>
      <c r="K224" s="3">
        <f t="shared" si="58"/>
        <v>0</v>
      </c>
      <c r="L224" s="3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2.75" customHeight="1">
      <c r="A225" s="31"/>
      <c r="B225" s="89"/>
      <c r="C225" s="89">
        <v>1.0</v>
      </c>
      <c r="D225" s="18">
        <f t="shared" si="55"/>
        <v>0</v>
      </c>
      <c r="E225" s="18">
        <f>B225*A210</f>
        <v>0</v>
      </c>
      <c r="F225" s="18">
        <f t="shared" si="56"/>
        <v>0</v>
      </c>
      <c r="G225" s="142"/>
      <c r="H225" s="18">
        <v>1.0</v>
      </c>
      <c r="I225" s="89">
        <f t="shared" si="57"/>
        <v>0</v>
      </c>
      <c r="J225" s="3"/>
      <c r="K225" s="3">
        <f t="shared" si="58"/>
        <v>0</v>
      </c>
      <c r="L225" s="3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2.75" customHeight="1">
      <c r="A226" s="4" t="s">
        <v>495</v>
      </c>
      <c r="B226" s="97">
        <f>SUM(B212:B225)</f>
        <v>0</v>
      </c>
      <c r="C226" s="96"/>
      <c r="D226" s="97">
        <f t="shared" ref="D226:F226" si="59">SUM(D212:D225)</f>
        <v>0</v>
      </c>
      <c r="E226" s="97">
        <f t="shared" si="59"/>
        <v>0</v>
      </c>
      <c r="F226" s="97">
        <f t="shared" si="59"/>
        <v>0</v>
      </c>
      <c r="G226" s="87"/>
      <c r="H226" s="96"/>
      <c r="I226" s="97">
        <f t="shared" ref="I226:L226" si="60">SUM(I212:I225)</f>
        <v>0</v>
      </c>
      <c r="J226" s="98">
        <f t="shared" si="60"/>
        <v>0</v>
      </c>
      <c r="K226" s="98">
        <f t="shared" si="60"/>
        <v>0</v>
      </c>
      <c r="L226" s="98">
        <f t="shared" si="60"/>
        <v>0</v>
      </c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2.75" customHeight="1">
      <c r="A227" s="8"/>
      <c r="B227" s="100"/>
      <c r="C227" s="100"/>
      <c r="D227" s="100"/>
      <c r="E227" s="100"/>
      <c r="F227" s="100"/>
      <c r="G227" s="100"/>
      <c r="H227" s="100"/>
      <c r="I227" s="101" t="s">
        <v>496</v>
      </c>
      <c r="J227" s="100"/>
      <c r="K227" s="100"/>
      <c r="L227" s="101" t="s">
        <v>497</v>
      </c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2.75" customHeight="1">
      <c r="A228" s="8"/>
      <c r="B228" s="100"/>
      <c r="C228" s="100"/>
      <c r="D228" s="100"/>
      <c r="E228" s="100"/>
      <c r="F228" s="100"/>
      <c r="G228" s="100"/>
      <c r="H228" s="100"/>
      <c r="I228" s="104" t="str">
        <f>G224*A210</f>
        <v>#DIV/0!</v>
      </c>
      <c r="J228" s="100"/>
      <c r="K228" s="100"/>
      <c r="L228" s="104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2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2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2.75" customHeight="1">
      <c r="A231" s="66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6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5.0" customHeight="1">
      <c r="A232" s="78" t="s">
        <v>478</v>
      </c>
      <c r="B232" s="79" t="s">
        <v>479</v>
      </c>
      <c r="C232" s="75"/>
      <c r="D232" s="76"/>
      <c r="E232" s="80" t="s">
        <v>480</v>
      </c>
      <c r="F232" s="75"/>
      <c r="G232" s="76"/>
      <c r="H232" s="79" t="s">
        <v>481</v>
      </c>
      <c r="I232" s="75"/>
      <c r="J232" s="75"/>
      <c r="K232" s="75"/>
      <c r="L232" s="76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2.75" customHeight="1">
      <c r="A233" s="177"/>
      <c r="B233" s="82" t="s">
        <v>482</v>
      </c>
      <c r="C233" s="82" t="s">
        <v>483</v>
      </c>
      <c r="D233" s="82" t="s">
        <v>484</v>
      </c>
      <c r="E233" s="82" t="s">
        <v>485</v>
      </c>
      <c r="F233" s="82" t="s">
        <v>484</v>
      </c>
      <c r="G233" s="82" t="s">
        <v>524</v>
      </c>
      <c r="H233" s="82" t="s">
        <v>486</v>
      </c>
      <c r="I233" s="82" t="s">
        <v>487</v>
      </c>
      <c r="J233" s="147" t="s">
        <v>488</v>
      </c>
      <c r="K233" s="85" t="s">
        <v>489</v>
      </c>
      <c r="L233" s="85" t="s">
        <v>490</v>
      </c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2.75" customHeight="1">
      <c r="A234" s="86" t="s">
        <v>491</v>
      </c>
      <c r="B234" s="87"/>
      <c r="C234" s="87"/>
      <c r="D234" s="87"/>
      <c r="E234" s="87"/>
      <c r="F234" s="87"/>
      <c r="G234" s="87"/>
      <c r="H234" s="87"/>
      <c r="I234" s="87"/>
      <c r="J234" s="115"/>
      <c r="K234" s="87"/>
      <c r="L234" s="87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2.75" customHeight="1">
      <c r="A235" s="31"/>
      <c r="B235" s="89"/>
      <c r="C235" s="89">
        <v>1.0</v>
      </c>
      <c r="D235" s="18">
        <f t="shared" ref="D235:D248" si="61">C235*B235</f>
        <v>0</v>
      </c>
      <c r="E235" s="18">
        <f>B235*A233</f>
        <v>0</v>
      </c>
      <c r="F235" s="18">
        <f t="shared" ref="F235:F248" si="62">E235*C235</f>
        <v>0</v>
      </c>
      <c r="G235" s="140">
        <v>0.0</v>
      </c>
      <c r="H235" s="18">
        <v>1.0</v>
      </c>
      <c r="I235" s="89">
        <f t="shared" ref="I235:I248" si="63">H235*E235</f>
        <v>0</v>
      </c>
      <c r="J235" s="116"/>
      <c r="K235" s="3">
        <f t="shared" ref="K235:K248" si="64">J235*I235</f>
        <v>0</v>
      </c>
      <c r="L235" s="3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2.75" customHeight="1">
      <c r="A236" s="31"/>
      <c r="B236" s="89"/>
      <c r="C236" s="89">
        <v>1.0</v>
      </c>
      <c r="D236" s="18">
        <f t="shared" si="61"/>
        <v>0</v>
      </c>
      <c r="E236" s="18">
        <f>B236*A233</f>
        <v>0</v>
      </c>
      <c r="F236" s="18">
        <f t="shared" si="62"/>
        <v>0</v>
      </c>
      <c r="G236" s="87"/>
      <c r="H236" s="18">
        <v>1.0</v>
      </c>
      <c r="I236" s="89">
        <f t="shared" si="63"/>
        <v>0</v>
      </c>
      <c r="J236" s="116"/>
      <c r="K236" s="3">
        <f t="shared" si="64"/>
        <v>0</v>
      </c>
      <c r="L236" s="3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2.75" customHeight="1">
      <c r="A237" s="31"/>
      <c r="B237" s="18"/>
      <c r="C237" s="18">
        <v>1.0</v>
      </c>
      <c r="D237" s="18">
        <f t="shared" si="61"/>
        <v>0</v>
      </c>
      <c r="E237" s="18">
        <f>B237*A233</f>
        <v>0</v>
      </c>
      <c r="F237" s="18">
        <f t="shared" si="62"/>
        <v>0</v>
      </c>
      <c r="G237" s="148" t="s">
        <v>527</v>
      </c>
      <c r="H237" s="18">
        <v>1.0</v>
      </c>
      <c r="I237" s="89">
        <f t="shared" si="63"/>
        <v>0</v>
      </c>
      <c r="J237" s="116"/>
      <c r="K237" s="3">
        <f t="shared" si="64"/>
        <v>0</v>
      </c>
      <c r="L237" s="3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2.75" customHeight="1">
      <c r="A238" s="31"/>
      <c r="B238" s="18"/>
      <c r="C238" s="18">
        <v>1.0</v>
      </c>
      <c r="D238" s="18">
        <f t="shared" si="61"/>
        <v>0</v>
      </c>
      <c r="E238" s="18">
        <f>B238*A233</f>
        <v>0</v>
      </c>
      <c r="F238" s="18">
        <f t="shared" si="62"/>
        <v>0</v>
      </c>
      <c r="G238" s="142"/>
      <c r="H238" s="18">
        <v>1.0</v>
      </c>
      <c r="I238" s="89">
        <f t="shared" si="63"/>
        <v>0</v>
      </c>
      <c r="J238" s="116"/>
      <c r="K238" s="3">
        <f t="shared" si="64"/>
        <v>0</v>
      </c>
      <c r="L238" s="3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2.75" customHeight="1">
      <c r="A239" s="31"/>
      <c r="B239" s="18"/>
      <c r="C239" s="18">
        <v>1.0</v>
      </c>
      <c r="D239" s="18">
        <f t="shared" si="61"/>
        <v>0</v>
      </c>
      <c r="E239" s="18">
        <f>B239*A233</f>
        <v>0</v>
      </c>
      <c r="F239" s="18">
        <f t="shared" si="62"/>
        <v>0</v>
      </c>
      <c r="G239" s="142"/>
      <c r="H239" s="18">
        <v>1.0</v>
      </c>
      <c r="I239" s="89">
        <f t="shared" si="63"/>
        <v>0</v>
      </c>
      <c r="J239" s="116"/>
      <c r="K239" s="3">
        <f t="shared" si="64"/>
        <v>0</v>
      </c>
      <c r="L239" s="3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2.75" customHeight="1">
      <c r="A240" s="2"/>
      <c r="B240" s="18"/>
      <c r="C240" s="18">
        <v>1.0</v>
      </c>
      <c r="D240" s="18">
        <f t="shared" si="61"/>
        <v>0</v>
      </c>
      <c r="E240" s="18">
        <f>B240*A233</f>
        <v>0</v>
      </c>
      <c r="F240" s="18">
        <f t="shared" si="62"/>
        <v>0</v>
      </c>
      <c r="G240" s="87"/>
      <c r="H240" s="18">
        <v>1.0</v>
      </c>
      <c r="I240" s="89">
        <f t="shared" si="63"/>
        <v>0</v>
      </c>
      <c r="J240" s="116"/>
      <c r="K240" s="3">
        <f t="shared" si="64"/>
        <v>0</v>
      </c>
      <c r="L240" s="3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2.75" customHeight="1">
      <c r="A241" s="2"/>
      <c r="B241" s="18"/>
      <c r="C241" s="18">
        <v>1.0</v>
      </c>
      <c r="D241" s="18">
        <f t="shared" si="61"/>
        <v>0</v>
      </c>
      <c r="E241" s="18">
        <f>B241*A233</f>
        <v>0</v>
      </c>
      <c r="F241" s="18">
        <f t="shared" si="62"/>
        <v>0</v>
      </c>
      <c r="G241" s="59"/>
      <c r="H241" s="18">
        <v>1.0</v>
      </c>
      <c r="I241" s="89">
        <f t="shared" si="63"/>
        <v>0</v>
      </c>
      <c r="J241" s="116"/>
      <c r="K241" s="3">
        <f t="shared" si="64"/>
        <v>0</v>
      </c>
      <c r="L241" s="3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2.75" customHeight="1">
      <c r="A242" s="2"/>
      <c r="B242" s="89"/>
      <c r="C242" s="89">
        <v>1.0</v>
      </c>
      <c r="D242" s="18">
        <f t="shared" si="61"/>
        <v>0</v>
      </c>
      <c r="E242" s="18">
        <f>B242*A233</f>
        <v>0</v>
      </c>
      <c r="F242" s="18">
        <f t="shared" si="62"/>
        <v>0</v>
      </c>
      <c r="G242" s="148" t="s">
        <v>528</v>
      </c>
      <c r="H242" s="18">
        <v>1.0</v>
      </c>
      <c r="I242" s="89">
        <f t="shared" si="63"/>
        <v>0</v>
      </c>
      <c r="J242" s="116"/>
      <c r="K242" s="3">
        <f t="shared" si="64"/>
        <v>0</v>
      </c>
      <c r="L242" s="3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2.75" customHeight="1">
      <c r="A243" s="2"/>
      <c r="B243" s="89"/>
      <c r="C243" s="89">
        <v>1.0</v>
      </c>
      <c r="D243" s="18">
        <f t="shared" si="61"/>
        <v>0</v>
      </c>
      <c r="E243" s="18">
        <f>B243*A233</f>
        <v>0</v>
      </c>
      <c r="F243" s="18">
        <f t="shared" si="62"/>
        <v>0</v>
      </c>
      <c r="G243" s="142"/>
      <c r="H243" s="18">
        <v>1.0</v>
      </c>
      <c r="I243" s="89">
        <f t="shared" si="63"/>
        <v>0</v>
      </c>
      <c r="J243" s="116"/>
      <c r="K243" s="3">
        <f t="shared" si="64"/>
        <v>0</v>
      </c>
      <c r="L243" s="3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2.75" customHeight="1">
      <c r="A244" s="1"/>
      <c r="B244" s="89"/>
      <c r="C244" s="89">
        <v>1.0</v>
      </c>
      <c r="D244" s="18">
        <f t="shared" si="61"/>
        <v>0</v>
      </c>
      <c r="E244" s="18">
        <f>B244*A233</f>
        <v>0</v>
      </c>
      <c r="F244" s="18">
        <f t="shared" si="62"/>
        <v>0</v>
      </c>
      <c r="G244" s="142"/>
      <c r="H244" s="18">
        <v>1.0</v>
      </c>
      <c r="I244" s="89">
        <f t="shared" si="63"/>
        <v>0</v>
      </c>
      <c r="J244" s="116"/>
      <c r="K244" s="3">
        <f t="shared" si="64"/>
        <v>0</v>
      </c>
      <c r="L244" s="3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2.75" customHeight="1">
      <c r="A245" s="1"/>
      <c r="B245" s="89"/>
      <c r="C245" s="89">
        <v>1.0</v>
      </c>
      <c r="D245" s="18">
        <f t="shared" si="61"/>
        <v>0</v>
      </c>
      <c r="E245" s="18">
        <f>B245*A233</f>
        <v>0</v>
      </c>
      <c r="F245" s="18">
        <f t="shared" si="62"/>
        <v>0</v>
      </c>
      <c r="G245" s="142"/>
      <c r="H245" s="18">
        <v>1.0</v>
      </c>
      <c r="I245" s="89">
        <f t="shared" si="63"/>
        <v>0</v>
      </c>
      <c r="J245" s="116"/>
      <c r="K245" s="3">
        <f t="shared" si="64"/>
        <v>0</v>
      </c>
      <c r="L245" s="3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2.75" customHeight="1">
      <c r="A246" s="31"/>
      <c r="B246" s="89"/>
      <c r="C246" s="89">
        <v>1.0</v>
      </c>
      <c r="D246" s="95">
        <f t="shared" si="61"/>
        <v>0</v>
      </c>
      <c r="E246" s="95">
        <f>B246*A233</f>
        <v>0</v>
      </c>
      <c r="F246" s="18">
        <f t="shared" si="62"/>
        <v>0</v>
      </c>
      <c r="G246" s="87"/>
      <c r="H246" s="18">
        <v>1.0</v>
      </c>
      <c r="I246" s="89">
        <f t="shared" si="63"/>
        <v>0</v>
      </c>
      <c r="J246" s="118"/>
      <c r="K246" s="3">
        <f t="shared" si="64"/>
        <v>0</v>
      </c>
      <c r="L246" s="3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2.75" customHeight="1">
      <c r="A247" s="31"/>
      <c r="B247" s="89"/>
      <c r="C247" s="89">
        <v>1.0</v>
      </c>
      <c r="D247" s="18">
        <f t="shared" si="61"/>
        <v>0</v>
      </c>
      <c r="E247" s="18">
        <f>B247*A233</f>
        <v>0</v>
      </c>
      <c r="F247" s="18">
        <f t="shared" si="62"/>
        <v>0</v>
      </c>
      <c r="G247" s="143" t="str">
        <f>F249/A233</f>
        <v>#DIV/0!</v>
      </c>
      <c r="H247" s="18">
        <v>1.0</v>
      </c>
      <c r="I247" s="89">
        <f t="shared" si="63"/>
        <v>0</v>
      </c>
      <c r="J247" s="3"/>
      <c r="K247" s="3">
        <f t="shared" si="64"/>
        <v>0</v>
      </c>
      <c r="L247" s="3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2.75" customHeight="1">
      <c r="A248" s="31"/>
      <c r="B248" s="89"/>
      <c r="C248" s="89">
        <v>1.0</v>
      </c>
      <c r="D248" s="18">
        <f t="shared" si="61"/>
        <v>0</v>
      </c>
      <c r="E248" s="18">
        <f>B248*A233</f>
        <v>0</v>
      </c>
      <c r="F248" s="18">
        <f t="shared" si="62"/>
        <v>0</v>
      </c>
      <c r="G248" s="142"/>
      <c r="H248" s="18">
        <v>1.0</v>
      </c>
      <c r="I248" s="89">
        <f t="shared" si="63"/>
        <v>0</v>
      </c>
      <c r="J248" s="3"/>
      <c r="K248" s="3">
        <f t="shared" si="64"/>
        <v>0</v>
      </c>
      <c r="L248" s="3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2.75" customHeight="1">
      <c r="A249" s="4" t="s">
        <v>495</v>
      </c>
      <c r="B249" s="97">
        <f>SUM(B235:B248)</f>
        <v>0</v>
      </c>
      <c r="C249" s="96"/>
      <c r="D249" s="97">
        <f t="shared" ref="D249:F249" si="65">SUM(D235:D248)</f>
        <v>0</v>
      </c>
      <c r="E249" s="97">
        <f t="shared" si="65"/>
        <v>0</v>
      </c>
      <c r="F249" s="97">
        <f t="shared" si="65"/>
        <v>0</v>
      </c>
      <c r="G249" s="87"/>
      <c r="H249" s="96"/>
      <c r="I249" s="97">
        <f t="shared" ref="I249:L249" si="66">SUM(I235:I248)</f>
        <v>0</v>
      </c>
      <c r="J249" s="98">
        <f t="shared" si="66"/>
        <v>0</v>
      </c>
      <c r="K249" s="98">
        <f t="shared" si="66"/>
        <v>0</v>
      </c>
      <c r="L249" s="98">
        <f t="shared" si="66"/>
        <v>0</v>
      </c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2.75" customHeight="1">
      <c r="A250" s="8"/>
      <c r="B250" s="100"/>
      <c r="C250" s="100"/>
      <c r="D250" s="100"/>
      <c r="E250" s="100"/>
      <c r="F250" s="100"/>
      <c r="G250" s="100"/>
      <c r="H250" s="100"/>
      <c r="I250" s="101" t="s">
        <v>496</v>
      </c>
      <c r="J250" s="100"/>
      <c r="K250" s="100"/>
      <c r="L250" s="101" t="s">
        <v>497</v>
      </c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2.75" customHeight="1">
      <c r="A251" s="8"/>
      <c r="B251" s="100"/>
      <c r="C251" s="100"/>
      <c r="D251" s="100"/>
      <c r="E251" s="100"/>
      <c r="F251" s="100"/>
      <c r="G251" s="100"/>
      <c r="H251" s="100"/>
      <c r="I251" s="104" t="str">
        <f>G247*A233</f>
        <v>#DIV/0!</v>
      </c>
      <c r="J251" s="100"/>
      <c r="K251" s="100"/>
      <c r="L251" s="104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2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2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2.75" customHeight="1">
      <c r="A254" s="66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6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5.0" customHeight="1">
      <c r="A255" s="78" t="s">
        <v>478</v>
      </c>
      <c r="B255" s="79" t="s">
        <v>479</v>
      </c>
      <c r="C255" s="75"/>
      <c r="D255" s="76"/>
      <c r="E255" s="80" t="s">
        <v>480</v>
      </c>
      <c r="F255" s="75"/>
      <c r="G255" s="76"/>
      <c r="H255" s="79" t="s">
        <v>481</v>
      </c>
      <c r="I255" s="75"/>
      <c r="J255" s="75"/>
      <c r="K255" s="75"/>
      <c r="L255" s="76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2.75" customHeight="1">
      <c r="A256" s="177"/>
      <c r="B256" s="82" t="s">
        <v>482</v>
      </c>
      <c r="C256" s="82" t="s">
        <v>483</v>
      </c>
      <c r="D256" s="82" t="s">
        <v>484</v>
      </c>
      <c r="E256" s="82" t="s">
        <v>485</v>
      </c>
      <c r="F256" s="82" t="s">
        <v>484</v>
      </c>
      <c r="G256" s="82" t="s">
        <v>524</v>
      </c>
      <c r="H256" s="82" t="s">
        <v>486</v>
      </c>
      <c r="I256" s="82" t="s">
        <v>487</v>
      </c>
      <c r="J256" s="147" t="s">
        <v>488</v>
      </c>
      <c r="K256" s="85" t="s">
        <v>489</v>
      </c>
      <c r="L256" s="85" t="s">
        <v>490</v>
      </c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2.75" customHeight="1">
      <c r="A257" s="86" t="s">
        <v>491</v>
      </c>
      <c r="B257" s="87"/>
      <c r="C257" s="87"/>
      <c r="D257" s="87"/>
      <c r="E257" s="87"/>
      <c r="F257" s="87"/>
      <c r="G257" s="87"/>
      <c r="H257" s="87"/>
      <c r="I257" s="87"/>
      <c r="J257" s="115"/>
      <c r="K257" s="87"/>
      <c r="L257" s="87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2.75" customHeight="1">
      <c r="A258" s="31"/>
      <c r="B258" s="89"/>
      <c r="C258" s="89">
        <v>1.0</v>
      </c>
      <c r="D258" s="18">
        <f t="shared" ref="D258:D271" si="67">C258*B258</f>
        <v>0</v>
      </c>
      <c r="E258" s="18">
        <f>B258*A256</f>
        <v>0</v>
      </c>
      <c r="F258" s="18">
        <f t="shared" ref="F258:F271" si="68">E258*C258</f>
        <v>0</v>
      </c>
      <c r="G258" s="140">
        <v>0.0</v>
      </c>
      <c r="H258" s="18">
        <v>1.0</v>
      </c>
      <c r="I258" s="89">
        <f t="shared" ref="I258:I271" si="69">H258*E258</f>
        <v>0</v>
      </c>
      <c r="J258" s="116"/>
      <c r="K258" s="3">
        <f t="shared" ref="K258:K271" si="70">J258*I258</f>
        <v>0</v>
      </c>
      <c r="L258" s="3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2.75" customHeight="1">
      <c r="A259" s="31"/>
      <c r="B259" s="89"/>
      <c r="C259" s="89">
        <v>1.0</v>
      </c>
      <c r="D259" s="18">
        <f t="shared" si="67"/>
        <v>0</v>
      </c>
      <c r="E259" s="18">
        <f>B259*A256</f>
        <v>0</v>
      </c>
      <c r="F259" s="18">
        <f t="shared" si="68"/>
        <v>0</v>
      </c>
      <c r="G259" s="87"/>
      <c r="H259" s="18">
        <v>1.0</v>
      </c>
      <c r="I259" s="89">
        <f t="shared" si="69"/>
        <v>0</v>
      </c>
      <c r="J259" s="116"/>
      <c r="K259" s="3">
        <f t="shared" si="70"/>
        <v>0</v>
      </c>
      <c r="L259" s="3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2.75" customHeight="1">
      <c r="A260" s="31"/>
      <c r="B260" s="18"/>
      <c r="C260" s="18">
        <v>1.0</v>
      </c>
      <c r="D260" s="18">
        <f t="shared" si="67"/>
        <v>0</v>
      </c>
      <c r="E260" s="18">
        <f>B260*A256</f>
        <v>0</v>
      </c>
      <c r="F260" s="18">
        <f t="shared" si="68"/>
        <v>0</v>
      </c>
      <c r="G260" s="148" t="s">
        <v>527</v>
      </c>
      <c r="H260" s="18">
        <v>1.0</v>
      </c>
      <c r="I260" s="89">
        <f t="shared" si="69"/>
        <v>0</v>
      </c>
      <c r="J260" s="116"/>
      <c r="K260" s="3">
        <f t="shared" si="70"/>
        <v>0</v>
      </c>
      <c r="L260" s="3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2.75" customHeight="1">
      <c r="A261" s="31"/>
      <c r="B261" s="18"/>
      <c r="C261" s="18">
        <v>1.0</v>
      </c>
      <c r="D261" s="18">
        <f t="shared" si="67"/>
        <v>0</v>
      </c>
      <c r="E261" s="18">
        <f>B261*A256</f>
        <v>0</v>
      </c>
      <c r="F261" s="18">
        <f t="shared" si="68"/>
        <v>0</v>
      </c>
      <c r="G261" s="142"/>
      <c r="H261" s="18">
        <v>1.0</v>
      </c>
      <c r="I261" s="89">
        <f t="shared" si="69"/>
        <v>0</v>
      </c>
      <c r="J261" s="116"/>
      <c r="K261" s="3">
        <f t="shared" si="70"/>
        <v>0</v>
      </c>
      <c r="L261" s="3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2.75" customHeight="1">
      <c r="A262" s="31"/>
      <c r="B262" s="18"/>
      <c r="C262" s="18">
        <v>1.0</v>
      </c>
      <c r="D262" s="18">
        <f t="shared" si="67"/>
        <v>0</v>
      </c>
      <c r="E262" s="18">
        <f>B262*A256</f>
        <v>0</v>
      </c>
      <c r="F262" s="18">
        <f t="shared" si="68"/>
        <v>0</v>
      </c>
      <c r="G262" s="142"/>
      <c r="H262" s="18">
        <v>1.0</v>
      </c>
      <c r="I262" s="89">
        <f t="shared" si="69"/>
        <v>0</v>
      </c>
      <c r="J262" s="116"/>
      <c r="K262" s="3">
        <f t="shared" si="70"/>
        <v>0</v>
      </c>
      <c r="L262" s="3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2.75" customHeight="1">
      <c r="A263" s="2"/>
      <c r="B263" s="18"/>
      <c r="C263" s="18">
        <v>1.0</v>
      </c>
      <c r="D263" s="18">
        <f t="shared" si="67"/>
        <v>0</v>
      </c>
      <c r="E263" s="18">
        <f>B263*A256</f>
        <v>0</v>
      </c>
      <c r="F263" s="18">
        <f t="shared" si="68"/>
        <v>0</v>
      </c>
      <c r="G263" s="87"/>
      <c r="H263" s="18">
        <v>1.0</v>
      </c>
      <c r="I263" s="89">
        <f t="shared" si="69"/>
        <v>0</v>
      </c>
      <c r="J263" s="116"/>
      <c r="K263" s="3">
        <f t="shared" si="70"/>
        <v>0</v>
      </c>
      <c r="L263" s="3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2.75" customHeight="1">
      <c r="A264" s="2"/>
      <c r="B264" s="18"/>
      <c r="C264" s="18">
        <v>1.0</v>
      </c>
      <c r="D264" s="18">
        <f t="shared" si="67"/>
        <v>0</v>
      </c>
      <c r="E264" s="18">
        <f>B264*A256</f>
        <v>0</v>
      </c>
      <c r="F264" s="18">
        <f t="shared" si="68"/>
        <v>0</v>
      </c>
      <c r="G264" s="59"/>
      <c r="H264" s="18">
        <v>1.0</v>
      </c>
      <c r="I264" s="89">
        <f t="shared" si="69"/>
        <v>0</v>
      </c>
      <c r="J264" s="116"/>
      <c r="K264" s="3">
        <f t="shared" si="70"/>
        <v>0</v>
      </c>
      <c r="L264" s="3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2.75" customHeight="1">
      <c r="A265" s="2"/>
      <c r="B265" s="89"/>
      <c r="C265" s="89">
        <v>1.0</v>
      </c>
      <c r="D265" s="18">
        <f t="shared" si="67"/>
        <v>0</v>
      </c>
      <c r="E265" s="18">
        <f>B265*A256</f>
        <v>0</v>
      </c>
      <c r="F265" s="18">
        <f t="shared" si="68"/>
        <v>0</v>
      </c>
      <c r="G265" s="148" t="s">
        <v>528</v>
      </c>
      <c r="H265" s="18">
        <v>1.0</v>
      </c>
      <c r="I265" s="89">
        <f t="shared" si="69"/>
        <v>0</v>
      </c>
      <c r="J265" s="116"/>
      <c r="K265" s="3">
        <f t="shared" si="70"/>
        <v>0</v>
      </c>
      <c r="L265" s="3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2.75" customHeight="1">
      <c r="A266" s="2"/>
      <c r="B266" s="89"/>
      <c r="C266" s="89">
        <v>1.0</v>
      </c>
      <c r="D266" s="18">
        <f t="shared" si="67"/>
        <v>0</v>
      </c>
      <c r="E266" s="18">
        <f>B266*A256</f>
        <v>0</v>
      </c>
      <c r="F266" s="18">
        <f t="shared" si="68"/>
        <v>0</v>
      </c>
      <c r="G266" s="142"/>
      <c r="H266" s="18">
        <v>1.0</v>
      </c>
      <c r="I266" s="89">
        <f t="shared" si="69"/>
        <v>0</v>
      </c>
      <c r="J266" s="116"/>
      <c r="K266" s="3">
        <f t="shared" si="70"/>
        <v>0</v>
      </c>
      <c r="L266" s="3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2.75" customHeight="1">
      <c r="A267" s="1"/>
      <c r="B267" s="89"/>
      <c r="C267" s="89">
        <v>1.0</v>
      </c>
      <c r="D267" s="18">
        <f t="shared" si="67"/>
        <v>0</v>
      </c>
      <c r="E267" s="18">
        <f>B267*A256</f>
        <v>0</v>
      </c>
      <c r="F267" s="18">
        <f t="shared" si="68"/>
        <v>0</v>
      </c>
      <c r="G267" s="142"/>
      <c r="H267" s="18">
        <v>1.0</v>
      </c>
      <c r="I267" s="89">
        <f t="shared" si="69"/>
        <v>0</v>
      </c>
      <c r="J267" s="116"/>
      <c r="K267" s="3">
        <f t="shared" si="70"/>
        <v>0</v>
      </c>
      <c r="L267" s="3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2.75" customHeight="1">
      <c r="A268" s="1"/>
      <c r="B268" s="89"/>
      <c r="C268" s="89">
        <v>1.0</v>
      </c>
      <c r="D268" s="18">
        <f t="shared" si="67"/>
        <v>0</v>
      </c>
      <c r="E268" s="18">
        <f>B268*A256</f>
        <v>0</v>
      </c>
      <c r="F268" s="18">
        <f t="shared" si="68"/>
        <v>0</v>
      </c>
      <c r="G268" s="142"/>
      <c r="H268" s="18">
        <v>1.0</v>
      </c>
      <c r="I268" s="89">
        <f t="shared" si="69"/>
        <v>0</v>
      </c>
      <c r="J268" s="116"/>
      <c r="K268" s="3">
        <f t="shared" si="70"/>
        <v>0</v>
      </c>
      <c r="L268" s="3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2.75" customHeight="1">
      <c r="A269" s="31"/>
      <c r="B269" s="89"/>
      <c r="C269" s="89">
        <v>1.0</v>
      </c>
      <c r="D269" s="95">
        <f t="shared" si="67"/>
        <v>0</v>
      </c>
      <c r="E269" s="95">
        <f>B269*A256</f>
        <v>0</v>
      </c>
      <c r="F269" s="18">
        <f t="shared" si="68"/>
        <v>0</v>
      </c>
      <c r="G269" s="87"/>
      <c r="H269" s="18">
        <v>1.0</v>
      </c>
      <c r="I269" s="89">
        <f t="shared" si="69"/>
        <v>0</v>
      </c>
      <c r="J269" s="118"/>
      <c r="K269" s="3">
        <f t="shared" si="70"/>
        <v>0</v>
      </c>
      <c r="L269" s="3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2.75" customHeight="1">
      <c r="A270" s="31"/>
      <c r="B270" s="89"/>
      <c r="C270" s="89">
        <v>1.0</v>
      </c>
      <c r="D270" s="18">
        <f t="shared" si="67"/>
        <v>0</v>
      </c>
      <c r="E270" s="18">
        <f>B270*A256</f>
        <v>0</v>
      </c>
      <c r="F270" s="18">
        <f t="shared" si="68"/>
        <v>0</v>
      </c>
      <c r="G270" s="143" t="str">
        <f>F272/A256</f>
        <v>#DIV/0!</v>
      </c>
      <c r="H270" s="18">
        <v>1.0</v>
      </c>
      <c r="I270" s="89">
        <f t="shared" si="69"/>
        <v>0</v>
      </c>
      <c r="J270" s="3"/>
      <c r="K270" s="3">
        <f t="shared" si="70"/>
        <v>0</v>
      </c>
      <c r="L270" s="3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2.75" customHeight="1">
      <c r="A271" s="31"/>
      <c r="B271" s="89"/>
      <c r="C271" s="89">
        <v>1.0</v>
      </c>
      <c r="D271" s="18">
        <f t="shared" si="67"/>
        <v>0</v>
      </c>
      <c r="E271" s="18">
        <f>B271*A256</f>
        <v>0</v>
      </c>
      <c r="F271" s="18">
        <f t="shared" si="68"/>
        <v>0</v>
      </c>
      <c r="G271" s="142"/>
      <c r="H271" s="18">
        <v>1.0</v>
      </c>
      <c r="I271" s="89">
        <f t="shared" si="69"/>
        <v>0</v>
      </c>
      <c r="J271" s="3"/>
      <c r="K271" s="3">
        <f t="shared" si="70"/>
        <v>0</v>
      </c>
      <c r="L271" s="3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2.75" customHeight="1">
      <c r="A272" s="4" t="s">
        <v>495</v>
      </c>
      <c r="B272" s="97">
        <f>SUM(B258:B271)</f>
        <v>0</v>
      </c>
      <c r="C272" s="96"/>
      <c r="D272" s="97">
        <f t="shared" ref="D272:F272" si="71">SUM(D258:D271)</f>
        <v>0</v>
      </c>
      <c r="E272" s="97">
        <f t="shared" si="71"/>
        <v>0</v>
      </c>
      <c r="F272" s="97">
        <f t="shared" si="71"/>
        <v>0</v>
      </c>
      <c r="G272" s="87"/>
      <c r="H272" s="96"/>
      <c r="I272" s="97">
        <f t="shared" ref="I272:L272" si="72">SUM(I258:I271)</f>
        <v>0</v>
      </c>
      <c r="J272" s="98">
        <f t="shared" si="72"/>
        <v>0</v>
      </c>
      <c r="K272" s="98">
        <f t="shared" si="72"/>
        <v>0</v>
      </c>
      <c r="L272" s="98">
        <f t="shared" si="72"/>
        <v>0</v>
      </c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2.75" customHeight="1">
      <c r="A273" s="8"/>
      <c r="B273" s="100"/>
      <c r="C273" s="100"/>
      <c r="D273" s="100"/>
      <c r="E273" s="100"/>
      <c r="F273" s="100"/>
      <c r="G273" s="100"/>
      <c r="H273" s="100"/>
      <c r="I273" s="101" t="s">
        <v>496</v>
      </c>
      <c r="J273" s="100"/>
      <c r="K273" s="100"/>
      <c r="L273" s="101" t="s">
        <v>497</v>
      </c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2.75" customHeight="1">
      <c r="A274" s="8"/>
      <c r="B274" s="100"/>
      <c r="C274" s="100"/>
      <c r="D274" s="100"/>
      <c r="E274" s="100"/>
      <c r="F274" s="100"/>
      <c r="G274" s="100"/>
      <c r="H274" s="100"/>
      <c r="I274" s="104" t="str">
        <f>G270*A256</f>
        <v>#DIV/0!</v>
      </c>
      <c r="J274" s="100"/>
      <c r="K274" s="100"/>
      <c r="L274" s="104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2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2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2.75" customHeight="1">
      <c r="A277" s="66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6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5.0" customHeight="1">
      <c r="A278" s="78" t="s">
        <v>478</v>
      </c>
      <c r="B278" s="79" t="s">
        <v>479</v>
      </c>
      <c r="C278" s="75"/>
      <c r="D278" s="76"/>
      <c r="E278" s="80" t="s">
        <v>480</v>
      </c>
      <c r="F278" s="75"/>
      <c r="G278" s="76"/>
      <c r="H278" s="79" t="s">
        <v>481</v>
      </c>
      <c r="I278" s="75"/>
      <c r="J278" s="75"/>
      <c r="K278" s="75"/>
      <c r="L278" s="76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2.75" customHeight="1">
      <c r="A279" s="177"/>
      <c r="B279" s="82" t="s">
        <v>482</v>
      </c>
      <c r="C279" s="82" t="s">
        <v>483</v>
      </c>
      <c r="D279" s="82" t="s">
        <v>484</v>
      </c>
      <c r="E279" s="82" t="s">
        <v>485</v>
      </c>
      <c r="F279" s="82" t="s">
        <v>484</v>
      </c>
      <c r="G279" s="82" t="s">
        <v>524</v>
      </c>
      <c r="H279" s="82" t="s">
        <v>486</v>
      </c>
      <c r="I279" s="82" t="s">
        <v>487</v>
      </c>
      <c r="J279" s="147" t="s">
        <v>488</v>
      </c>
      <c r="K279" s="85" t="s">
        <v>489</v>
      </c>
      <c r="L279" s="85" t="s">
        <v>490</v>
      </c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2.75" customHeight="1">
      <c r="A280" s="86" t="s">
        <v>491</v>
      </c>
      <c r="B280" s="87"/>
      <c r="C280" s="87"/>
      <c r="D280" s="87"/>
      <c r="E280" s="87"/>
      <c r="F280" s="87"/>
      <c r="G280" s="87"/>
      <c r="H280" s="87"/>
      <c r="I280" s="87"/>
      <c r="J280" s="115"/>
      <c r="K280" s="87"/>
      <c r="L280" s="87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2.75" customHeight="1">
      <c r="A281" s="31"/>
      <c r="B281" s="89"/>
      <c r="C281" s="89">
        <v>1.0</v>
      </c>
      <c r="D281" s="18">
        <f t="shared" ref="D281:D294" si="73">C281*B281</f>
        <v>0</v>
      </c>
      <c r="E281" s="18">
        <f>B281*A279</f>
        <v>0</v>
      </c>
      <c r="F281" s="18">
        <f t="shared" ref="F281:F294" si="74">E281*C281</f>
        <v>0</v>
      </c>
      <c r="G281" s="140">
        <v>0.0</v>
      </c>
      <c r="H281" s="18">
        <v>1.0</v>
      </c>
      <c r="I281" s="89">
        <f t="shared" ref="I281:I294" si="75">H281*E281</f>
        <v>0</v>
      </c>
      <c r="J281" s="116"/>
      <c r="K281" s="3">
        <f t="shared" ref="K281:K294" si="76">J281*I281</f>
        <v>0</v>
      </c>
      <c r="L281" s="3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2.75" customHeight="1">
      <c r="A282" s="31"/>
      <c r="B282" s="89"/>
      <c r="C282" s="89">
        <v>1.0</v>
      </c>
      <c r="D282" s="18">
        <f t="shared" si="73"/>
        <v>0</v>
      </c>
      <c r="E282" s="18">
        <f>B282*A279</f>
        <v>0</v>
      </c>
      <c r="F282" s="18">
        <f t="shared" si="74"/>
        <v>0</v>
      </c>
      <c r="G282" s="87"/>
      <c r="H282" s="18">
        <v>1.0</v>
      </c>
      <c r="I282" s="89">
        <f t="shared" si="75"/>
        <v>0</v>
      </c>
      <c r="J282" s="116"/>
      <c r="K282" s="3">
        <f t="shared" si="76"/>
        <v>0</v>
      </c>
      <c r="L282" s="3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2.75" customHeight="1">
      <c r="A283" s="31"/>
      <c r="B283" s="18"/>
      <c r="C283" s="18">
        <v>1.0</v>
      </c>
      <c r="D283" s="18">
        <f t="shared" si="73"/>
        <v>0</v>
      </c>
      <c r="E283" s="18">
        <f>B283*A279</f>
        <v>0</v>
      </c>
      <c r="F283" s="18">
        <f t="shared" si="74"/>
        <v>0</v>
      </c>
      <c r="G283" s="148" t="s">
        <v>527</v>
      </c>
      <c r="H283" s="18">
        <v>1.0</v>
      </c>
      <c r="I283" s="89">
        <f t="shared" si="75"/>
        <v>0</v>
      </c>
      <c r="J283" s="116"/>
      <c r="K283" s="3">
        <f t="shared" si="76"/>
        <v>0</v>
      </c>
      <c r="L283" s="3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2.75" customHeight="1">
      <c r="A284" s="31"/>
      <c r="B284" s="18"/>
      <c r="C284" s="18">
        <v>1.0</v>
      </c>
      <c r="D284" s="18">
        <f t="shared" si="73"/>
        <v>0</v>
      </c>
      <c r="E284" s="18">
        <f>B284*A279</f>
        <v>0</v>
      </c>
      <c r="F284" s="18">
        <f t="shared" si="74"/>
        <v>0</v>
      </c>
      <c r="G284" s="142"/>
      <c r="H284" s="18">
        <v>1.0</v>
      </c>
      <c r="I284" s="89">
        <f t="shared" si="75"/>
        <v>0</v>
      </c>
      <c r="J284" s="116"/>
      <c r="K284" s="3">
        <f t="shared" si="76"/>
        <v>0</v>
      </c>
      <c r="L284" s="3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2.75" customHeight="1">
      <c r="A285" s="31"/>
      <c r="B285" s="18"/>
      <c r="C285" s="18">
        <v>1.0</v>
      </c>
      <c r="D285" s="18">
        <f t="shared" si="73"/>
        <v>0</v>
      </c>
      <c r="E285" s="18">
        <f>B285*A279</f>
        <v>0</v>
      </c>
      <c r="F285" s="18">
        <f t="shared" si="74"/>
        <v>0</v>
      </c>
      <c r="G285" s="142"/>
      <c r="H285" s="18">
        <v>1.0</v>
      </c>
      <c r="I285" s="89">
        <f t="shared" si="75"/>
        <v>0</v>
      </c>
      <c r="J285" s="116"/>
      <c r="K285" s="3">
        <f t="shared" si="76"/>
        <v>0</v>
      </c>
      <c r="L285" s="3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2.75" customHeight="1">
      <c r="A286" s="2"/>
      <c r="B286" s="18"/>
      <c r="C286" s="18">
        <v>1.0</v>
      </c>
      <c r="D286" s="18">
        <f t="shared" si="73"/>
        <v>0</v>
      </c>
      <c r="E286" s="18">
        <f>B286*A279</f>
        <v>0</v>
      </c>
      <c r="F286" s="18">
        <f t="shared" si="74"/>
        <v>0</v>
      </c>
      <c r="G286" s="87"/>
      <c r="H286" s="18">
        <v>1.0</v>
      </c>
      <c r="I286" s="89">
        <f t="shared" si="75"/>
        <v>0</v>
      </c>
      <c r="J286" s="116"/>
      <c r="K286" s="3">
        <f t="shared" si="76"/>
        <v>0</v>
      </c>
      <c r="L286" s="3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2.75" customHeight="1">
      <c r="A287" s="2"/>
      <c r="B287" s="18"/>
      <c r="C287" s="18">
        <v>1.0</v>
      </c>
      <c r="D287" s="18">
        <f t="shared" si="73"/>
        <v>0</v>
      </c>
      <c r="E287" s="18">
        <f>B287*A279</f>
        <v>0</v>
      </c>
      <c r="F287" s="18">
        <f t="shared" si="74"/>
        <v>0</v>
      </c>
      <c r="G287" s="59"/>
      <c r="H287" s="18">
        <v>1.0</v>
      </c>
      <c r="I287" s="89">
        <f t="shared" si="75"/>
        <v>0</v>
      </c>
      <c r="J287" s="116"/>
      <c r="K287" s="3">
        <f t="shared" si="76"/>
        <v>0</v>
      </c>
      <c r="L287" s="3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2.75" customHeight="1">
      <c r="A288" s="2"/>
      <c r="B288" s="89"/>
      <c r="C288" s="89">
        <v>1.0</v>
      </c>
      <c r="D288" s="18">
        <f t="shared" si="73"/>
        <v>0</v>
      </c>
      <c r="E288" s="18">
        <f>B288*A279</f>
        <v>0</v>
      </c>
      <c r="F288" s="18">
        <f t="shared" si="74"/>
        <v>0</v>
      </c>
      <c r="G288" s="148" t="s">
        <v>528</v>
      </c>
      <c r="H288" s="18">
        <v>1.0</v>
      </c>
      <c r="I288" s="89">
        <f t="shared" si="75"/>
        <v>0</v>
      </c>
      <c r="J288" s="116"/>
      <c r="K288" s="3">
        <f t="shared" si="76"/>
        <v>0</v>
      </c>
      <c r="L288" s="3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2.75" customHeight="1">
      <c r="A289" s="2"/>
      <c r="B289" s="89"/>
      <c r="C289" s="89">
        <v>1.0</v>
      </c>
      <c r="D289" s="18">
        <f t="shared" si="73"/>
        <v>0</v>
      </c>
      <c r="E289" s="18">
        <f>B289*A279</f>
        <v>0</v>
      </c>
      <c r="F289" s="18">
        <f t="shared" si="74"/>
        <v>0</v>
      </c>
      <c r="G289" s="142"/>
      <c r="H289" s="18">
        <v>1.0</v>
      </c>
      <c r="I289" s="89">
        <f t="shared" si="75"/>
        <v>0</v>
      </c>
      <c r="J289" s="116"/>
      <c r="K289" s="3">
        <f t="shared" si="76"/>
        <v>0</v>
      </c>
      <c r="L289" s="3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2.75" customHeight="1">
      <c r="A290" s="1"/>
      <c r="B290" s="89"/>
      <c r="C290" s="89">
        <v>1.0</v>
      </c>
      <c r="D290" s="18">
        <f t="shared" si="73"/>
        <v>0</v>
      </c>
      <c r="E290" s="18">
        <f>B290*A279</f>
        <v>0</v>
      </c>
      <c r="F290" s="18">
        <f t="shared" si="74"/>
        <v>0</v>
      </c>
      <c r="G290" s="142"/>
      <c r="H290" s="18">
        <v>1.0</v>
      </c>
      <c r="I290" s="89">
        <f t="shared" si="75"/>
        <v>0</v>
      </c>
      <c r="J290" s="116"/>
      <c r="K290" s="3">
        <f t="shared" si="76"/>
        <v>0</v>
      </c>
      <c r="L290" s="3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2.75" customHeight="1">
      <c r="A291" s="1"/>
      <c r="B291" s="89"/>
      <c r="C291" s="89">
        <v>1.0</v>
      </c>
      <c r="D291" s="18">
        <f t="shared" si="73"/>
        <v>0</v>
      </c>
      <c r="E291" s="18">
        <f>B291*A279</f>
        <v>0</v>
      </c>
      <c r="F291" s="18">
        <f t="shared" si="74"/>
        <v>0</v>
      </c>
      <c r="G291" s="142"/>
      <c r="H291" s="18">
        <v>1.0</v>
      </c>
      <c r="I291" s="89">
        <f t="shared" si="75"/>
        <v>0</v>
      </c>
      <c r="J291" s="116"/>
      <c r="K291" s="3">
        <f t="shared" si="76"/>
        <v>0</v>
      </c>
      <c r="L291" s="3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2.75" customHeight="1">
      <c r="A292" s="31"/>
      <c r="B292" s="89"/>
      <c r="C292" s="89">
        <v>1.0</v>
      </c>
      <c r="D292" s="95">
        <f t="shared" si="73"/>
        <v>0</v>
      </c>
      <c r="E292" s="95">
        <f>B292*A279</f>
        <v>0</v>
      </c>
      <c r="F292" s="18">
        <f t="shared" si="74"/>
        <v>0</v>
      </c>
      <c r="G292" s="87"/>
      <c r="H292" s="18">
        <v>1.0</v>
      </c>
      <c r="I292" s="89">
        <f t="shared" si="75"/>
        <v>0</v>
      </c>
      <c r="J292" s="118"/>
      <c r="K292" s="3">
        <f t="shared" si="76"/>
        <v>0</v>
      </c>
      <c r="L292" s="3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2.75" customHeight="1">
      <c r="A293" s="31"/>
      <c r="B293" s="89"/>
      <c r="C293" s="89">
        <v>1.0</v>
      </c>
      <c r="D293" s="18">
        <f t="shared" si="73"/>
        <v>0</v>
      </c>
      <c r="E293" s="18">
        <f>B293*A279</f>
        <v>0</v>
      </c>
      <c r="F293" s="18">
        <f t="shared" si="74"/>
        <v>0</v>
      </c>
      <c r="G293" s="143" t="str">
        <f>F295/A279</f>
        <v>#DIV/0!</v>
      </c>
      <c r="H293" s="18">
        <v>1.0</v>
      </c>
      <c r="I293" s="89">
        <f t="shared" si="75"/>
        <v>0</v>
      </c>
      <c r="J293" s="3"/>
      <c r="K293" s="3">
        <f t="shared" si="76"/>
        <v>0</v>
      </c>
      <c r="L293" s="3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2.75" customHeight="1">
      <c r="A294" s="31"/>
      <c r="B294" s="89"/>
      <c r="C294" s="89">
        <v>1.0</v>
      </c>
      <c r="D294" s="18">
        <f t="shared" si="73"/>
        <v>0</v>
      </c>
      <c r="E294" s="18">
        <f>B294*A279</f>
        <v>0</v>
      </c>
      <c r="F294" s="18">
        <f t="shared" si="74"/>
        <v>0</v>
      </c>
      <c r="G294" s="142"/>
      <c r="H294" s="18">
        <v>1.0</v>
      </c>
      <c r="I294" s="89">
        <f t="shared" si="75"/>
        <v>0</v>
      </c>
      <c r="J294" s="3"/>
      <c r="K294" s="3">
        <f t="shared" si="76"/>
        <v>0</v>
      </c>
      <c r="L294" s="3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2.75" customHeight="1">
      <c r="A295" s="4" t="s">
        <v>495</v>
      </c>
      <c r="B295" s="97">
        <f>SUM(B281:B294)</f>
        <v>0</v>
      </c>
      <c r="C295" s="96"/>
      <c r="D295" s="97">
        <f t="shared" ref="D295:F295" si="77">SUM(D281:D294)</f>
        <v>0</v>
      </c>
      <c r="E295" s="97">
        <f t="shared" si="77"/>
        <v>0</v>
      </c>
      <c r="F295" s="97">
        <f t="shared" si="77"/>
        <v>0</v>
      </c>
      <c r="G295" s="87"/>
      <c r="H295" s="96"/>
      <c r="I295" s="97">
        <f t="shared" ref="I295:L295" si="78">SUM(I281:I294)</f>
        <v>0</v>
      </c>
      <c r="J295" s="98">
        <f t="shared" si="78"/>
        <v>0</v>
      </c>
      <c r="K295" s="98">
        <f t="shared" si="78"/>
        <v>0</v>
      </c>
      <c r="L295" s="98">
        <f t="shared" si="78"/>
        <v>0</v>
      </c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2.75" customHeight="1">
      <c r="A296" s="8"/>
      <c r="B296" s="100"/>
      <c r="C296" s="100"/>
      <c r="D296" s="100"/>
      <c r="E296" s="100"/>
      <c r="F296" s="100"/>
      <c r="G296" s="100"/>
      <c r="H296" s="100"/>
      <c r="I296" s="101" t="s">
        <v>496</v>
      </c>
      <c r="J296" s="100"/>
      <c r="K296" s="100"/>
      <c r="L296" s="101" t="s">
        <v>497</v>
      </c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2.75" customHeight="1">
      <c r="A297" s="8"/>
      <c r="B297" s="100"/>
      <c r="C297" s="100"/>
      <c r="D297" s="100"/>
      <c r="E297" s="100"/>
      <c r="F297" s="100"/>
      <c r="G297" s="100"/>
      <c r="H297" s="100"/>
      <c r="I297" s="104" t="str">
        <f>G293*A279</f>
        <v>#DIV/0!</v>
      </c>
      <c r="J297" s="100"/>
      <c r="K297" s="100"/>
      <c r="L297" s="104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2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2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2.75" customHeight="1">
      <c r="A300" s="66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6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5.0" customHeight="1">
      <c r="A301" s="78" t="s">
        <v>478</v>
      </c>
      <c r="B301" s="79" t="s">
        <v>479</v>
      </c>
      <c r="C301" s="75"/>
      <c r="D301" s="76"/>
      <c r="E301" s="80" t="s">
        <v>480</v>
      </c>
      <c r="F301" s="75"/>
      <c r="G301" s="76"/>
      <c r="H301" s="79" t="s">
        <v>481</v>
      </c>
      <c r="I301" s="75"/>
      <c r="J301" s="75"/>
      <c r="K301" s="75"/>
      <c r="L301" s="76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2.75" customHeight="1">
      <c r="A302" s="177"/>
      <c r="B302" s="82" t="s">
        <v>482</v>
      </c>
      <c r="C302" s="82" t="s">
        <v>483</v>
      </c>
      <c r="D302" s="82" t="s">
        <v>484</v>
      </c>
      <c r="E302" s="82" t="s">
        <v>485</v>
      </c>
      <c r="F302" s="82" t="s">
        <v>484</v>
      </c>
      <c r="G302" s="82" t="s">
        <v>524</v>
      </c>
      <c r="H302" s="82" t="s">
        <v>486</v>
      </c>
      <c r="I302" s="82" t="s">
        <v>487</v>
      </c>
      <c r="J302" s="147" t="s">
        <v>488</v>
      </c>
      <c r="K302" s="85" t="s">
        <v>489</v>
      </c>
      <c r="L302" s="85" t="s">
        <v>490</v>
      </c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2.75" customHeight="1">
      <c r="A303" s="86" t="s">
        <v>491</v>
      </c>
      <c r="B303" s="87"/>
      <c r="C303" s="87"/>
      <c r="D303" s="87"/>
      <c r="E303" s="87"/>
      <c r="F303" s="87"/>
      <c r="G303" s="87"/>
      <c r="H303" s="87"/>
      <c r="I303" s="87"/>
      <c r="J303" s="115"/>
      <c r="K303" s="87"/>
      <c r="L303" s="87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2.75" customHeight="1">
      <c r="A304" s="31"/>
      <c r="B304" s="89"/>
      <c r="C304" s="89">
        <v>1.0</v>
      </c>
      <c r="D304" s="18">
        <f t="shared" ref="D304:D317" si="79">C304*B304</f>
        <v>0</v>
      </c>
      <c r="E304" s="18">
        <f>B304*A302</f>
        <v>0</v>
      </c>
      <c r="F304" s="18">
        <f t="shared" ref="F304:F317" si="80">E304*C304</f>
        <v>0</v>
      </c>
      <c r="G304" s="140">
        <v>0.0</v>
      </c>
      <c r="H304" s="18">
        <v>1.0</v>
      </c>
      <c r="I304" s="89">
        <f t="shared" ref="I304:I317" si="81">H304*E304</f>
        <v>0</v>
      </c>
      <c r="J304" s="116"/>
      <c r="K304" s="3">
        <f t="shared" ref="K304:K317" si="82">J304*I304</f>
        <v>0</v>
      </c>
      <c r="L304" s="3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2.75" customHeight="1">
      <c r="A305" s="31"/>
      <c r="B305" s="89"/>
      <c r="C305" s="89">
        <v>1.0</v>
      </c>
      <c r="D305" s="18">
        <f t="shared" si="79"/>
        <v>0</v>
      </c>
      <c r="E305" s="18">
        <f>B305*A302</f>
        <v>0</v>
      </c>
      <c r="F305" s="18">
        <f t="shared" si="80"/>
        <v>0</v>
      </c>
      <c r="G305" s="87"/>
      <c r="H305" s="18">
        <v>1.0</v>
      </c>
      <c r="I305" s="89">
        <f t="shared" si="81"/>
        <v>0</v>
      </c>
      <c r="J305" s="116"/>
      <c r="K305" s="3">
        <f t="shared" si="82"/>
        <v>0</v>
      </c>
      <c r="L305" s="3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2.75" customHeight="1">
      <c r="A306" s="31"/>
      <c r="B306" s="18"/>
      <c r="C306" s="18">
        <v>1.0</v>
      </c>
      <c r="D306" s="18">
        <f t="shared" si="79"/>
        <v>0</v>
      </c>
      <c r="E306" s="18">
        <f>B306*A302</f>
        <v>0</v>
      </c>
      <c r="F306" s="18">
        <f t="shared" si="80"/>
        <v>0</v>
      </c>
      <c r="G306" s="148" t="s">
        <v>527</v>
      </c>
      <c r="H306" s="18">
        <v>1.0</v>
      </c>
      <c r="I306" s="89">
        <f t="shared" si="81"/>
        <v>0</v>
      </c>
      <c r="J306" s="116"/>
      <c r="K306" s="3">
        <f t="shared" si="82"/>
        <v>0</v>
      </c>
      <c r="L306" s="3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2.75" customHeight="1">
      <c r="A307" s="31"/>
      <c r="B307" s="18"/>
      <c r="C307" s="18">
        <v>1.0</v>
      </c>
      <c r="D307" s="18">
        <f t="shared" si="79"/>
        <v>0</v>
      </c>
      <c r="E307" s="18">
        <f>B307*A302</f>
        <v>0</v>
      </c>
      <c r="F307" s="18">
        <f t="shared" si="80"/>
        <v>0</v>
      </c>
      <c r="G307" s="142"/>
      <c r="H307" s="18">
        <v>1.0</v>
      </c>
      <c r="I307" s="89">
        <f t="shared" si="81"/>
        <v>0</v>
      </c>
      <c r="J307" s="116"/>
      <c r="K307" s="3">
        <f t="shared" si="82"/>
        <v>0</v>
      </c>
      <c r="L307" s="3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2.75" customHeight="1">
      <c r="A308" s="31"/>
      <c r="B308" s="18"/>
      <c r="C308" s="18">
        <v>1.0</v>
      </c>
      <c r="D308" s="18">
        <f t="shared" si="79"/>
        <v>0</v>
      </c>
      <c r="E308" s="18">
        <f>B308*A302</f>
        <v>0</v>
      </c>
      <c r="F308" s="18">
        <f t="shared" si="80"/>
        <v>0</v>
      </c>
      <c r="G308" s="142"/>
      <c r="H308" s="18">
        <v>1.0</v>
      </c>
      <c r="I308" s="89">
        <f t="shared" si="81"/>
        <v>0</v>
      </c>
      <c r="J308" s="116"/>
      <c r="K308" s="3">
        <f t="shared" si="82"/>
        <v>0</v>
      </c>
      <c r="L308" s="3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2.75" customHeight="1">
      <c r="A309" s="2"/>
      <c r="B309" s="18"/>
      <c r="C309" s="18">
        <v>1.0</v>
      </c>
      <c r="D309" s="18">
        <f t="shared" si="79"/>
        <v>0</v>
      </c>
      <c r="E309" s="18">
        <f>B309*A302</f>
        <v>0</v>
      </c>
      <c r="F309" s="18">
        <f t="shared" si="80"/>
        <v>0</v>
      </c>
      <c r="G309" s="87"/>
      <c r="H309" s="18">
        <v>1.0</v>
      </c>
      <c r="I309" s="89">
        <f t="shared" si="81"/>
        <v>0</v>
      </c>
      <c r="J309" s="116"/>
      <c r="K309" s="3">
        <f t="shared" si="82"/>
        <v>0</v>
      </c>
      <c r="L309" s="3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2.75" customHeight="1">
      <c r="A310" s="2"/>
      <c r="B310" s="18"/>
      <c r="C310" s="18">
        <v>1.0</v>
      </c>
      <c r="D310" s="18">
        <f t="shared" si="79"/>
        <v>0</v>
      </c>
      <c r="E310" s="18">
        <f>B310*A302</f>
        <v>0</v>
      </c>
      <c r="F310" s="18">
        <f t="shared" si="80"/>
        <v>0</v>
      </c>
      <c r="G310" s="59"/>
      <c r="H310" s="18">
        <v>1.0</v>
      </c>
      <c r="I310" s="89">
        <f t="shared" si="81"/>
        <v>0</v>
      </c>
      <c r="J310" s="116"/>
      <c r="K310" s="3">
        <f t="shared" si="82"/>
        <v>0</v>
      </c>
      <c r="L310" s="3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2.75" customHeight="1">
      <c r="A311" s="2"/>
      <c r="B311" s="89"/>
      <c r="C311" s="89">
        <v>1.0</v>
      </c>
      <c r="D311" s="18">
        <f t="shared" si="79"/>
        <v>0</v>
      </c>
      <c r="E311" s="18">
        <f>B311*A302</f>
        <v>0</v>
      </c>
      <c r="F311" s="18">
        <f t="shared" si="80"/>
        <v>0</v>
      </c>
      <c r="G311" s="148" t="s">
        <v>528</v>
      </c>
      <c r="H311" s="18">
        <v>1.0</v>
      </c>
      <c r="I311" s="89">
        <f t="shared" si="81"/>
        <v>0</v>
      </c>
      <c r="J311" s="116"/>
      <c r="K311" s="3">
        <f t="shared" si="82"/>
        <v>0</v>
      </c>
      <c r="L311" s="3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2.75" customHeight="1">
      <c r="A312" s="2"/>
      <c r="B312" s="89"/>
      <c r="C312" s="89">
        <v>1.0</v>
      </c>
      <c r="D312" s="18">
        <f t="shared" si="79"/>
        <v>0</v>
      </c>
      <c r="E312" s="18">
        <f>B312*A302</f>
        <v>0</v>
      </c>
      <c r="F312" s="18">
        <f t="shared" si="80"/>
        <v>0</v>
      </c>
      <c r="G312" s="142"/>
      <c r="H312" s="18">
        <v>1.0</v>
      </c>
      <c r="I312" s="89">
        <f t="shared" si="81"/>
        <v>0</v>
      </c>
      <c r="J312" s="116"/>
      <c r="K312" s="3">
        <f t="shared" si="82"/>
        <v>0</v>
      </c>
      <c r="L312" s="3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2.75" customHeight="1">
      <c r="A313" s="1"/>
      <c r="B313" s="89"/>
      <c r="C313" s="89">
        <v>1.0</v>
      </c>
      <c r="D313" s="18">
        <f t="shared" si="79"/>
        <v>0</v>
      </c>
      <c r="E313" s="18">
        <f>B313*A302</f>
        <v>0</v>
      </c>
      <c r="F313" s="18">
        <f t="shared" si="80"/>
        <v>0</v>
      </c>
      <c r="G313" s="142"/>
      <c r="H313" s="18">
        <v>1.0</v>
      </c>
      <c r="I313" s="89">
        <f t="shared" si="81"/>
        <v>0</v>
      </c>
      <c r="J313" s="116"/>
      <c r="K313" s="3">
        <f t="shared" si="82"/>
        <v>0</v>
      </c>
      <c r="L313" s="3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2.75" customHeight="1">
      <c r="A314" s="1"/>
      <c r="B314" s="89"/>
      <c r="C314" s="89">
        <v>1.0</v>
      </c>
      <c r="D314" s="18">
        <f t="shared" si="79"/>
        <v>0</v>
      </c>
      <c r="E314" s="18">
        <f>B314*A302</f>
        <v>0</v>
      </c>
      <c r="F314" s="18">
        <f t="shared" si="80"/>
        <v>0</v>
      </c>
      <c r="G314" s="142"/>
      <c r="H314" s="18">
        <v>1.0</v>
      </c>
      <c r="I314" s="89">
        <f t="shared" si="81"/>
        <v>0</v>
      </c>
      <c r="J314" s="116"/>
      <c r="K314" s="3">
        <f t="shared" si="82"/>
        <v>0</v>
      </c>
      <c r="L314" s="3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2.75" customHeight="1">
      <c r="A315" s="31"/>
      <c r="B315" s="89"/>
      <c r="C315" s="89">
        <v>1.0</v>
      </c>
      <c r="D315" s="95">
        <f t="shared" si="79"/>
        <v>0</v>
      </c>
      <c r="E315" s="95">
        <f>B315*A302</f>
        <v>0</v>
      </c>
      <c r="F315" s="18">
        <f t="shared" si="80"/>
        <v>0</v>
      </c>
      <c r="G315" s="87"/>
      <c r="H315" s="18">
        <v>1.0</v>
      </c>
      <c r="I315" s="89">
        <f t="shared" si="81"/>
        <v>0</v>
      </c>
      <c r="J315" s="118"/>
      <c r="K315" s="3">
        <f t="shared" si="82"/>
        <v>0</v>
      </c>
      <c r="L315" s="3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2.75" customHeight="1">
      <c r="A316" s="31"/>
      <c r="B316" s="89"/>
      <c r="C316" s="89">
        <v>1.0</v>
      </c>
      <c r="D316" s="18">
        <f t="shared" si="79"/>
        <v>0</v>
      </c>
      <c r="E316" s="18">
        <f>B316*A302</f>
        <v>0</v>
      </c>
      <c r="F316" s="18">
        <f t="shared" si="80"/>
        <v>0</v>
      </c>
      <c r="G316" s="143" t="str">
        <f>F318/A302</f>
        <v>#DIV/0!</v>
      </c>
      <c r="H316" s="18">
        <v>1.0</v>
      </c>
      <c r="I316" s="89">
        <f t="shared" si="81"/>
        <v>0</v>
      </c>
      <c r="J316" s="3"/>
      <c r="K316" s="3">
        <f t="shared" si="82"/>
        <v>0</v>
      </c>
      <c r="L316" s="3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2.75" customHeight="1">
      <c r="A317" s="31"/>
      <c r="B317" s="89"/>
      <c r="C317" s="89">
        <v>1.0</v>
      </c>
      <c r="D317" s="18">
        <f t="shared" si="79"/>
        <v>0</v>
      </c>
      <c r="E317" s="18">
        <f>B317*A302</f>
        <v>0</v>
      </c>
      <c r="F317" s="18">
        <f t="shared" si="80"/>
        <v>0</v>
      </c>
      <c r="G317" s="142"/>
      <c r="H317" s="18">
        <v>1.0</v>
      </c>
      <c r="I317" s="89">
        <f t="shared" si="81"/>
        <v>0</v>
      </c>
      <c r="J317" s="3"/>
      <c r="K317" s="3">
        <f t="shared" si="82"/>
        <v>0</v>
      </c>
      <c r="L317" s="3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2.75" customHeight="1">
      <c r="A318" s="4" t="s">
        <v>495</v>
      </c>
      <c r="B318" s="97">
        <f>SUM(B304:B317)</f>
        <v>0</v>
      </c>
      <c r="C318" s="96"/>
      <c r="D318" s="97">
        <f t="shared" ref="D318:F318" si="83">SUM(D304:D317)</f>
        <v>0</v>
      </c>
      <c r="E318" s="97">
        <f t="shared" si="83"/>
        <v>0</v>
      </c>
      <c r="F318" s="97">
        <f t="shared" si="83"/>
        <v>0</v>
      </c>
      <c r="G318" s="87"/>
      <c r="H318" s="96"/>
      <c r="I318" s="97">
        <f t="shared" ref="I318:L318" si="84">SUM(I304:I317)</f>
        <v>0</v>
      </c>
      <c r="J318" s="98">
        <f t="shared" si="84"/>
        <v>0</v>
      </c>
      <c r="K318" s="98">
        <f t="shared" si="84"/>
        <v>0</v>
      </c>
      <c r="L318" s="98">
        <f t="shared" si="84"/>
        <v>0</v>
      </c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2.75" customHeight="1">
      <c r="A319" s="8"/>
      <c r="B319" s="100"/>
      <c r="C319" s="100"/>
      <c r="D319" s="100"/>
      <c r="E319" s="100"/>
      <c r="F319" s="100"/>
      <c r="G319" s="100"/>
      <c r="H319" s="100"/>
      <c r="I319" s="101" t="s">
        <v>496</v>
      </c>
      <c r="J319" s="100"/>
      <c r="K319" s="100"/>
      <c r="L319" s="101" t="s">
        <v>497</v>
      </c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2.75" customHeight="1">
      <c r="A320" s="8"/>
      <c r="B320" s="100"/>
      <c r="C320" s="100"/>
      <c r="D320" s="100"/>
      <c r="E320" s="100"/>
      <c r="F320" s="100"/>
      <c r="G320" s="100"/>
      <c r="H320" s="100"/>
      <c r="I320" s="104" t="str">
        <f>G316*A302</f>
        <v>#DIV/0!</v>
      </c>
      <c r="J320" s="100"/>
      <c r="K320" s="100"/>
      <c r="L320" s="104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2.75" customHeight="1">
      <c r="A321" s="8"/>
      <c r="B321" s="100"/>
      <c r="C321" s="100"/>
      <c r="D321" s="100"/>
      <c r="E321" s="100"/>
      <c r="F321" s="100"/>
      <c r="G321" s="100"/>
      <c r="H321" s="100"/>
      <c r="I321" s="107"/>
      <c r="J321" s="100"/>
      <c r="K321" s="100"/>
      <c r="L321" s="107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2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2.75" customHeight="1">
      <c r="A323" s="66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6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5.0" customHeight="1">
      <c r="A324" s="78" t="s">
        <v>478</v>
      </c>
      <c r="B324" s="79" t="s">
        <v>479</v>
      </c>
      <c r="C324" s="75"/>
      <c r="D324" s="76"/>
      <c r="E324" s="80" t="s">
        <v>480</v>
      </c>
      <c r="F324" s="75"/>
      <c r="G324" s="76"/>
      <c r="H324" s="79" t="s">
        <v>481</v>
      </c>
      <c r="I324" s="75"/>
      <c r="J324" s="75"/>
      <c r="K324" s="75"/>
      <c r="L324" s="76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2.75" customHeight="1">
      <c r="A325" s="177"/>
      <c r="B325" s="82" t="s">
        <v>482</v>
      </c>
      <c r="C325" s="82" t="s">
        <v>483</v>
      </c>
      <c r="D325" s="82" t="s">
        <v>484</v>
      </c>
      <c r="E325" s="82" t="s">
        <v>485</v>
      </c>
      <c r="F325" s="82" t="s">
        <v>484</v>
      </c>
      <c r="G325" s="82" t="s">
        <v>524</v>
      </c>
      <c r="H325" s="82" t="s">
        <v>486</v>
      </c>
      <c r="I325" s="82" t="s">
        <v>487</v>
      </c>
      <c r="J325" s="147" t="s">
        <v>488</v>
      </c>
      <c r="K325" s="85" t="s">
        <v>489</v>
      </c>
      <c r="L325" s="85" t="s">
        <v>490</v>
      </c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2.75" customHeight="1">
      <c r="A326" s="86" t="s">
        <v>491</v>
      </c>
      <c r="B326" s="87"/>
      <c r="C326" s="87"/>
      <c r="D326" s="87"/>
      <c r="E326" s="87"/>
      <c r="F326" s="87"/>
      <c r="G326" s="87"/>
      <c r="H326" s="87"/>
      <c r="I326" s="87"/>
      <c r="J326" s="115"/>
      <c r="K326" s="87"/>
      <c r="L326" s="87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2.75" customHeight="1">
      <c r="A327" s="31"/>
      <c r="B327" s="89"/>
      <c r="C327" s="89">
        <v>1.0</v>
      </c>
      <c r="D327" s="18">
        <f t="shared" ref="D327:D340" si="85">C327*B327</f>
        <v>0</v>
      </c>
      <c r="E327" s="18">
        <f>B327*A325</f>
        <v>0</v>
      </c>
      <c r="F327" s="18">
        <f t="shared" ref="F327:F340" si="86">E327*C327</f>
        <v>0</v>
      </c>
      <c r="G327" s="140">
        <v>0.0</v>
      </c>
      <c r="H327" s="18">
        <v>1.0</v>
      </c>
      <c r="I327" s="89">
        <f t="shared" ref="I327:I340" si="87">H327*E327</f>
        <v>0</v>
      </c>
      <c r="J327" s="116"/>
      <c r="K327" s="3">
        <f t="shared" ref="K327:K340" si="88">J327*I327</f>
        <v>0</v>
      </c>
      <c r="L327" s="3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2.75" customHeight="1">
      <c r="A328" s="31"/>
      <c r="B328" s="89"/>
      <c r="C328" s="89">
        <v>1.0</v>
      </c>
      <c r="D328" s="18">
        <f t="shared" si="85"/>
        <v>0</v>
      </c>
      <c r="E328" s="18">
        <f>B328*A325</f>
        <v>0</v>
      </c>
      <c r="F328" s="18">
        <f t="shared" si="86"/>
        <v>0</v>
      </c>
      <c r="G328" s="87"/>
      <c r="H328" s="18">
        <v>1.0</v>
      </c>
      <c r="I328" s="89">
        <f t="shared" si="87"/>
        <v>0</v>
      </c>
      <c r="J328" s="116"/>
      <c r="K328" s="3">
        <f t="shared" si="88"/>
        <v>0</v>
      </c>
      <c r="L328" s="3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2.75" customHeight="1">
      <c r="A329" s="31"/>
      <c r="B329" s="18"/>
      <c r="C329" s="18">
        <v>1.0</v>
      </c>
      <c r="D329" s="18">
        <f t="shared" si="85"/>
        <v>0</v>
      </c>
      <c r="E329" s="18">
        <f>B329*A325</f>
        <v>0</v>
      </c>
      <c r="F329" s="18">
        <f t="shared" si="86"/>
        <v>0</v>
      </c>
      <c r="G329" s="148" t="s">
        <v>527</v>
      </c>
      <c r="H329" s="18">
        <v>1.0</v>
      </c>
      <c r="I329" s="89">
        <f t="shared" si="87"/>
        <v>0</v>
      </c>
      <c r="J329" s="116"/>
      <c r="K329" s="3">
        <f t="shared" si="88"/>
        <v>0</v>
      </c>
      <c r="L329" s="3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2.75" customHeight="1">
      <c r="A330" s="31"/>
      <c r="B330" s="18"/>
      <c r="C330" s="18">
        <v>1.0</v>
      </c>
      <c r="D330" s="18">
        <f t="shared" si="85"/>
        <v>0</v>
      </c>
      <c r="E330" s="18">
        <f>B330*A325</f>
        <v>0</v>
      </c>
      <c r="F330" s="18">
        <f t="shared" si="86"/>
        <v>0</v>
      </c>
      <c r="G330" s="142"/>
      <c r="H330" s="18">
        <v>1.0</v>
      </c>
      <c r="I330" s="89">
        <f t="shared" si="87"/>
        <v>0</v>
      </c>
      <c r="J330" s="116"/>
      <c r="K330" s="3">
        <f t="shared" si="88"/>
        <v>0</v>
      </c>
      <c r="L330" s="3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2.75" customHeight="1">
      <c r="A331" s="31"/>
      <c r="B331" s="18"/>
      <c r="C331" s="18">
        <v>1.0</v>
      </c>
      <c r="D331" s="18">
        <f t="shared" si="85"/>
        <v>0</v>
      </c>
      <c r="E331" s="18">
        <f>B331*A325</f>
        <v>0</v>
      </c>
      <c r="F331" s="18">
        <f t="shared" si="86"/>
        <v>0</v>
      </c>
      <c r="G331" s="142"/>
      <c r="H331" s="18">
        <v>1.0</v>
      </c>
      <c r="I331" s="89">
        <f t="shared" si="87"/>
        <v>0</v>
      </c>
      <c r="J331" s="116"/>
      <c r="K331" s="3">
        <f t="shared" si="88"/>
        <v>0</v>
      </c>
      <c r="L331" s="3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2.75" customHeight="1">
      <c r="A332" s="2"/>
      <c r="B332" s="18"/>
      <c r="C332" s="18">
        <v>1.0</v>
      </c>
      <c r="D332" s="18">
        <f t="shared" si="85"/>
        <v>0</v>
      </c>
      <c r="E332" s="18">
        <f>B332*A325</f>
        <v>0</v>
      </c>
      <c r="F332" s="18">
        <f t="shared" si="86"/>
        <v>0</v>
      </c>
      <c r="G332" s="87"/>
      <c r="H332" s="18">
        <v>1.0</v>
      </c>
      <c r="I332" s="89">
        <f t="shared" si="87"/>
        <v>0</v>
      </c>
      <c r="J332" s="116"/>
      <c r="K332" s="3">
        <f t="shared" si="88"/>
        <v>0</v>
      </c>
      <c r="L332" s="3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2.75" customHeight="1">
      <c r="A333" s="2"/>
      <c r="B333" s="18"/>
      <c r="C333" s="18">
        <v>1.0</v>
      </c>
      <c r="D333" s="18">
        <f t="shared" si="85"/>
        <v>0</v>
      </c>
      <c r="E333" s="18">
        <f>B333*A325</f>
        <v>0</v>
      </c>
      <c r="F333" s="18">
        <f t="shared" si="86"/>
        <v>0</v>
      </c>
      <c r="G333" s="59"/>
      <c r="H333" s="18">
        <v>1.0</v>
      </c>
      <c r="I333" s="89">
        <f t="shared" si="87"/>
        <v>0</v>
      </c>
      <c r="J333" s="116"/>
      <c r="K333" s="3">
        <f t="shared" si="88"/>
        <v>0</v>
      </c>
      <c r="L333" s="3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2.75" customHeight="1">
      <c r="A334" s="2"/>
      <c r="B334" s="89"/>
      <c r="C334" s="89">
        <v>1.0</v>
      </c>
      <c r="D334" s="18">
        <f t="shared" si="85"/>
        <v>0</v>
      </c>
      <c r="E334" s="18">
        <f>B334*A325</f>
        <v>0</v>
      </c>
      <c r="F334" s="18">
        <f t="shared" si="86"/>
        <v>0</v>
      </c>
      <c r="G334" s="148" t="s">
        <v>528</v>
      </c>
      <c r="H334" s="18">
        <v>1.0</v>
      </c>
      <c r="I334" s="89">
        <f t="shared" si="87"/>
        <v>0</v>
      </c>
      <c r="J334" s="116"/>
      <c r="K334" s="3">
        <f t="shared" si="88"/>
        <v>0</v>
      </c>
      <c r="L334" s="3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2.75" customHeight="1">
      <c r="A335" s="2"/>
      <c r="B335" s="89"/>
      <c r="C335" s="89">
        <v>1.0</v>
      </c>
      <c r="D335" s="18">
        <f t="shared" si="85"/>
        <v>0</v>
      </c>
      <c r="E335" s="18">
        <f>B335*A325</f>
        <v>0</v>
      </c>
      <c r="F335" s="18">
        <f t="shared" si="86"/>
        <v>0</v>
      </c>
      <c r="G335" s="142"/>
      <c r="H335" s="18">
        <v>1.0</v>
      </c>
      <c r="I335" s="89">
        <f t="shared" si="87"/>
        <v>0</v>
      </c>
      <c r="J335" s="116"/>
      <c r="K335" s="3">
        <f t="shared" si="88"/>
        <v>0</v>
      </c>
      <c r="L335" s="3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2.75" customHeight="1">
      <c r="A336" s="1"/>
      <c r="B336" s="89"/>
      <c r="C336" s="89">
        <v>1.0</v>
      </c>
      <c r="D336" s="18">
        <f t="shared" si="85"/>
        <v>0</v>
      </c>
      <c r="E336" s="18">
        <f>B336*A325</f>
        <v>0</v>
      </c>
      <c r="F336" s="18">
        <f t="shared" si="86"/>
        <v>0</v>
      </c>
      <c r="G336" s="142"/>
      <c r="H336" s="18">
        <v>1.0</v>
      </c>
      <c r="I336" s="89">
        <f t="shared" si="87"/>
        <v>0</v>
      </c>
      <c r="J336" s="116"/>
      <c r="K336" s="3">
        <f t="shared" si="88"/>
        <v>0</v>
      </c>
      <c r="L336" s="3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2.75" customHeight="1">
      <c r="A337" s="1"/>
      <c r="B337" s="89"/>
      <c r="C337" s="89">
        <v>1.0</v>
      </c>
      <c r="D337" s="18">
        <f t="shared" si="85"/>
        <v>0</v>
      </c>
      <c r="E337" s="18">
        <f>B337*A325</f>
        <v>0</v>
      </c>
      <c r="F337" s="18">
        <f t="shared" si="86"/>
        <v>0</v>
      </c>
      <c r="G337" s="142"/>
      <c r="H337" s="18">
        <v>1.0</v>
      </c>
      <c r="I337" s="89">
        <f t="shared" si="87"/>
        <v>0</v>
      </c>
      <c r="J337" s="116"/>
      <c r="K337" s="3">
        <f t="shared" si="88"/>
        <v>0</v>
      </c>
      <c r="L337" s="3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2.75" customHeight="1">
      <c r="A338" s="31"/>
      <c r="B338" s="89"/>
      <c r="C338" s="89">
        <v>1.0</v>
      </c>
      <c r="D338" s="95">
        <f t="shared" si="85"/>
        <v>0</v>
      </c>
      <c r="E338" s="95">
        <f>B338*A325</f>
        <v>0</v>
      </c>
      <c r="F338" s="18">
        <f t="shared" si="86"/>
        <v>0</v>
      </c>
      <c r="G338" s="87"/>
      <c r="H338" s="18">
        <v>1.0</v>
      </c>
      <c r="I338" s="89">
        <f t="shared" si="87"/>
        <v>0</v>
      </c>
      <c r="J338" s="118"/>
      <c r="K338" s="3">
        <f t="shared" si="88"/>
        <v>0</v>
      </c>
      <c r="L338" s="3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2.75" customHeight="1">
      <c r="A339" s="31"/>
      <c r="B339" s="89"/>
      <c r="C339" s="89">
        <v>1.0</v>
      </c>
      <c r="D339" s="18">
        <f t="shared" si="85"/>
        <v>0</v>
      </c>
      <c r="E339" s="18">
        <f>B339*A325</f>
        <v>0</v>
      </c>
      <c r="F339" s="18">
        <f t="shared" si="86"/>
        <v>0</v>
      </c>
      <c r="G339" s="143" t="str">
        <f>F341/A325</f>
        <v>#DIV/0!</v>
      </c>
      <c r="H339" s="18">
        <v>1.0</v>
      </c>
      <c r="I339" s="89">
        <f t="shared" si="87"/>
        <v>0</v>
      </c>
      <c r="J339" s="3"/>
      <c r="K339" s="3">
        <f t="shared" si="88"/>
        <v>0</v>
      </c>
      <c r="L339" s="3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2.75" customHeight="1">
      <c r="A340" s="31"/>
      <c r="B340" s="89"/>
      <c r="C340" s="89">
        <v>1.0</v>
      </c>
      <c r="D340" s="18">
        <f t="shared" si="85"/>
        <v>0</v>
      </c>
      <c r="E340" s="18">
        <f>B340*A325</f>
        <v>0</v>
      </c>
      <c r="F340" s="18">
        <f t="shared" si="86"/>
        <v>0</v>
      </c>
      <c r="G340" s="142"/>
      <c r="H340" s="18">
        <v>1.0</v>
      </c>
      <c r="I340" s="89">
        <f t="shared" si="87"/>
        <v>0</v>
      </c>
      <c r="J340" s="3"/>
      <c r="K340" s="3">
        <f t="shared" si="88"/>
        <v>0</v>
      </c>
      <c r="L340" s="3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2.75" customHeight="1">
      <c r="A341" s="4" t="s">
        <v>495</v>
      </c>
      <c r="B341" s="97">
        <f>SUM(B327:B340)</f>
        <v>0</v>
      </c>
      <c r="C341" s="96"/>
      <c r="D341" s="97">
        <f t="shared" ref="D341:F341" si="89">SUM(D327:D340)</f>
        <v>0</v>
      </c>
      <c r="E341" s="97">
        <f t="shared" si="89"/>
        <v>0</v>
      </c>
      <c r="F341" s="97">
        <f t="shared" si="89"/>
        <v>0</v>
      </c>
      <c r="G341" s="87"/>
      <c r="H341" s="96"/>
      <c r="I341" s="97">
        <f t="shared" ref="I341:L341" si="90">SUM(I327:I340)</f>
        <v>0</v>
      </c>
      <c r="J341" s="98">
        <f t="shared" si="90"/>
        <v>0</v>
      </c>
      <c r="K341" s="98">
        <f t="shared" si="90"/>
        <v>0</v>
      </c>
      <c r="L341" s="98">
        <f t="shared" si="90"/>
        <v>0</v>
      </c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2.75" customHeight="1">
      <c r="A342" s="8"/>
      <c r="B342" s="100"/>
      <c r="C342" s="100"/>
      <c r="D342" s="100"/>
      <c r="E342" s="100"/>
      <c r="F342" s="100"/>
      <c r="G342" s="100"/>
      <c r="H342" s="100"/>
      <c r="I342" s="101" t="s">
        <v>496</v>
      </c>
      <c r="J342" s="100"/>
      <c r="K342" s="100"/>
      <c r="L342" s="101" t="s">
        <v>497</v>
      </c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2.75" customHeight="1">
      <c r="A343" s="8"/>
      <c r="B343" s="100"/>
      <c r="C343" s="100"/>
      <c r="D343" s="100"/>
      <c r="E343" s="100"/>
      <c r="F343" s="100"/>
      <c r="G343" s="100"/>
      <c r="H343" s="100"/>
      <c r="I343" s="104" t="str">
        <f>G339*A325</f>
        <v>#DIV/0!</v>
      </c>
      <c r="J343" s="100"/>
      <c r="K343" s="100"/>
      <c r="L343" s="104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2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2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2.75" customHeight="1">
      <c r="A346" s="66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6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5.0" customHeight="1">
      <c r="A347" s="78" t="s">
        <v>478</v>
      </c>
      <c r="B347" s="79" t="s">
        <v>479</v>
      </c>
      <c r="C347" s="75"/>
      <c r="D347" s="76"/>
      <c r="E347" s="80" t="s">
        <v>480</v>
      </c>
      <c r="F347" s="75"/>
      <c r="G347" s="76"/>
      <c r="H347" s="79" t="s">
        <v>481</v>
      </c>
      <c r="I347" s="75"/>
      <c r="J347" s="75"/>
      <c r="K347" s="75"/>
      <c r="L347" s="76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2.75" customHeight="1">
      <c r="A348" s="177"/>
      <c r="B348" s="82" t="s">
        <v>482</v>
      </c>
      <c r="C348" s="82" t="s">
        <v>483</v>
      </c>
      <c r="D348" s="82" t="s">
        <v>484</v>
      </c>
      <c r="E348" s="82" t="s">
        <v>485</v>
      </c>
      <c r="F348" s="82" t="s">
        <v>484</v>
      </c>
      <c r="G348" s="82" t="s">
        <v>524</v>
      </c>
      <c r="H348" s="82" t="s">
        <v>486</v>
      </c>
      <c r="I348" s="82" t="s">
        <v>487</v>
      </c>
      <c r="J348" s="147" t="s">
        <v>488</v>
      </c>
      <c r="K348" s="85" t="s">
        <v>489</v>
      </c>
      <c r="L348" s="85" t="s">
        <v>490</v>
      </c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2.75" customHeight="1">
      <c r="A349" s="86" t="s">
        <v>491</v>
      </c>
      <c r="B349" s="87"/>
      <c r="C349" s="87"/>
      <c r="D349" s="87"/>
      <c r="E349" s="87"/>
      <c r="F349" s="87"/>
      <c r="G349" s="87"/>
      <c r="H349" s="87"/>
      <c r="I349" s="87"/>
      <c r="J349" s="115"/>
      <c r="K349" s="87"/>
      <c r="L349" s="87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2.75" customHeight="1">
      <c r="A350" s="31"/>
      <c r="B350" s="89"/>
      <c r="C350" s="89">
        <v>1.0</v>
      </c>
      <c r="D350" s="18">
        <f t="shared" ref="D350:D363" si="91">C350*B350</f>
        <v>0</v>
      </c>
      <c r="E350" s="18">
        <f>B350*A348</f>
        <v>0</v>
      </c>
      <c r="F350" s="18">
        <f t="shared" ref="F350:F363" si="92">E350*C350</f>
        <v>0</v>
      </c>
      <c r="G350" s="140">
        <v>0.0</v>
      </c>
      <c r="H350" s="18">
        <v>1.0</v>
      </c>
      <c r="I350" s="89">
        <f t="shared" ref="I350:I363" si="93">H350*E350</f>
        <v>0</v>
      </c>
      <c r="J350" s="116"/>
      <c r="K350" s="3">
        <f t="shared" ref="K350:K363" si="94">J350*I350</f>
        <v>0</v>
      </c>
      <c r="L350" s="3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2.75" customHeight="1">
      <c r="A351" s="31"/>
      <c r="B351" s="89"/>
      <c r="C351" s="89">
        <v>1.0</v>
      </c>
      <c r="D351" s="18">
        <f t="shared" si="91"/>
        <v>0</v>
      </c>
      <c r="E351" s="18">
        <f>B351*A348</f>
        <v>0</v>
      </c>
      <c r="F351" s="18">
        <f t="shared" si="92"/>
        <v>0</v>
      </c>
      <c r="G351" s="87"/>
      <c r="H351" s="18">
        <v>1.0</v>
      </c>
      <c r="I351" s="89">
        <f t="shared" si="93"/>
        <v>0</v>
      </c>
      <c r="J351" s="116"/>
      <c r="K351" s="3">
        <f t="shared" si="94"/>
        <v>0</v>
      </c>
      <c r="L351" s="3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2.75" customHeight="1">
      <c r="A352" s="31"/>
      <c r="B352" s="18"/>
      <c r="C352" s="18">
        <v>1.0</v>
      </c>
      <c r="D352" s="18">
        <f t="shared" si="91"/>
        <v>0</v>
      </c>
      <c r="E352" s="18">
        <f>B352*A348</f>
        <v>0</v>
      </c>
      <c r="F352" s="18">
        <f t="shared" si="92"/>
        <v>0</v>
      </c>
      <c r="G352" s="148" t="s">
        <v>527</v>
      </c>
      <c r="H352" s="18">
        <v>1.0</v>
      </c>
      <c r="I352" s="89">
        <f t="shared" si="93"/>
        <v>0</v>
      </c>
      <c r="J352" s="116"/>
      <c r="K352" s="3">
        <f t="shared" si="94"/>
        <v>0</v>
      </c>
      <c r="L352" s="3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2.75" customHeight="1">
      <c r="A353" s="31"/>
      <c r="B353" s="18"/>
      <c r="C353" s="18">
        <v>1.0</v>
      </c>
      <c r="D353" s="18">
        <f t="shared" si="91"/>
        <v>0</v>
      </c>
      <c r="E353" s="18">
        <f>B353*A348</f>
        <v>0</v>
      </c>
      <c r="F353" s="18">
        <f t="shared" si="92"/>
        <v>0</v>
      </c>
      <c r="G353" s="142"/>
      <c r="H353" s="18">
        <v>1.0</v>
      </c>
      <c r="I353" s="89">
        <f t="shared" si="93"/>
        <v>0</v>
      </c>
      <c r="J353" s="116"/>
      <c r="K353" s="3">
        <f t="shared" si="94"/>
        <v>0</v>
      </c>
      <c r="L353" s="3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2.75" customHeight="1">
      <c r="A354" s="31"/>
      <c r="B354" s="18"/>
      <c r="C354" s="18">
        <v>1.0</v>
      </c>
      <c r="D354" s="18">
        <f t="shared" si="91"/>
        <v>0</v>
      </c>
      <c r="E354" s="18">
        <f>B354*A348</f>
        <v>0</v>
      </c>
      <c r="F354" s="18">
        <f t="shared" si="92"/>
        <v>0</v>
      </c>
      <c r="G354" s="142"/>
      <c r="H354" s="18">
        <v>1.0</v>
      </c>
      <c r="I354" s="89">
        <f t="shared" si="93"/>
        <v>0</v>
      </c>
      <c r="J354" s="116"/>
      <c r="K354" s="3">
        <f t="shared" si="94"/>
        <v>0</v>
      </c>
      <c r="L354" s="3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2.75" customHeight="1">
      <c r="A355" s="2"/>
      <c r="B355" s="18"/>
      <c r="C355" s="18">
        <v>1.0</v>
      </c>
      <c r="D355" s="18">
        <f t="shared" si="91"/>
        <v>0</v>
      </c>
      <c r="E355" s="18">
        <f>B355*A348</f>
        <v>0</v>
      </c>
      <c r="F355" s="18">
        <f t="shared" si="92"/>
        <v>0</v>
      </c>
      <c r="G355" s="87"/>
      <c r="H355" s="18">
        <v>1.0</v>
      </c>
      <c r="I355" s="89">
        <f t="shared" si="93"/>
        <v>0</v>
      </c>
      <c r="J355" s="116"/>
      <c r="K355" s="3">
        <f t="shared" si="94"/>
        <v>0</v>
      </c>
      <c r="L355" s="3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2.75" customHeight="1">
      <c r="A356" s="2"/>
      <c r="B356" s="18"/>
      <c r="C356" s="18">
        <v>1.0</v>
      </c>
      <c r="D356" s="18">
        <f t="shared" si="91"/>
        <v>0</v>
      </c>
      <c r="E356" s="18">
        <f>B356*A348</f>
        <v>0</v>
      </c>
      <c r="F356" s="18">
        <f t="shared" si="92"/>
        <v>0</v>
      </c>
      <c r="G356" s="59"/>
      <c r="H356" s="18">
        <v>1.0</v>
      </c>
      <c r="I356" s="89">
        <f t="shared" si="93"/>
        <v>0</v>
      </c>
      <c r="J356" s="116"/>
      <c r="K356" s="3">
        <f t="shared" si="94"/>
        <v>0</v>
      </c>
      <c r="L356" s="3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2.75" customHeight="1">
      <c r="A357" s="2"/>
      <c r="B357" s="89"/>
      <c r="C357" s="89">
        <v>1.0</v>
      </c>
      <c r="D357" s="18">
        <f t="shared" si="91"/>
        <v>0</v>
      </c>
      <c r="E357" s="18">
        <f>B357*A348</f>
        <v>0</v>
      </c>
      <c r="F357" s="18">
        <f t="shared" si="92"/>
        <v>0</v>
      </c>
      <c r="G357" s="148" t="s">
        <v>528</v>
      </c>
      <c r="H357" s="18">
        <v>1.0</v>
      </c>
      <c r="I357" s="89">
        <f t="shared" si="93"/>
        <v>0</v>
      </c>
      <c r="J357" s="116"/>
      <c r="K357" s="3">
        <f t="shared" si="94"/>
        <v>0</v>
      </c>
      <c r="L357" s="3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2.75" customHeight="1">
      <c r="A358" s="2"/>
      <c r="B358" s="89"/>
      <c r="C358" s="89">
        <v>1.0</v>
      </c>
      <c r="D358" s="18">
        <f t="shared" si="91"/>
        <v>0</v>
      </c>
      <c r="E358" s="18">
        <f>B358*A348</f>
        <v>0</v>
      </c>
      <c r="F358" s="18">
        <f t="shared" si="92"/>
        <v>0</v>
      </c>
      <c r="G358" s="142"/>
      <c r="H358" s="18">
        <v>1.0</v>
      </c>
      <c r="I358" s="89">
        <f t="shared" si="93"/>
        <v>0</v>
      </c>
      <c r="J358" s="116"/>
      <c r="K358" s="3">
        <f t="shared" si="94"/>
        <v>0</v>
      </c>
      <c r="L358" s="3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2.75" customHeight="1">
      <c r="A359" s="1"/>
      <c r="B359" s="89"/>
      <c r="C359" s="89">
        <v>1.0</v>
      </c>
      <c r="D359" s="18">
        <f t="shared" si="91"/>
        <v>0</v>
      </c>
      <c r="E359" s="18">
        <f>B359*A348</f>
        <v>0</v>
      </c>
      <c r="F359" s="18">
        <f t="shared" si="92"/>
        <v>0</v>
      </c>
      <c r="G359" s="142"/>
      <c r="H359" s="18">
        <v>1.0</v>
      </c>
      <c r="I359" s="89">
        <f t="shared" si="93"/>
        <v>0</v>
      </c>
      <c r="J359" s="116"/>
      <c r="K359" s="3">
        <f t="shared" si="94"/>
        <v>0</v>
      </c>
      <c r="L359" s="3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2.75" customHeight="1">
      <c r="A360" s="1"/>
      <c r="B360" s="89"/>
      <c r="C360" s="89">
        <v>1.0</v>
      </c>
      <c r="D360" s="18">
        <f t="shared" si="91"/>
        <v>0</v>
      </c>
      <c r="E360" s="18">
        <f>B360*A348</f>
        <v>0</v>
      </c>
      <c r="F360" s="18">
        <f t="shared" si="92"/>
        <v>0</v>
      </c>
      <c r="G360" s="142"/>
      <c r="H360" s="18">
        <v>1.0</v>
      </c>
      <c r="I360" s="89">
        <f t="shared" si="93"/>
        <v>0</v>
      </c>
      <c r="J360" s="116"/>
      <c r="K360" s="3">
        <f t="shared" si="94"/>
        <v>0</v>
      </c>
      <c r="L360" s="3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2.75" customHeight="1">
      <c r="A361" s="31"/>
      <c r="B361" s="89"/>
      <c r="C361" s="89">
        <v>1.0</v>
      </c>
      <c r="D361" s="95">
        <f t="shared" si="91"/>
        <v>0</v>
      </c>
      <c r="E361" s="95">
        <f>B361*A348</f>
        <v>0</v>
      </c>
      <c r="F361" s="18">
        <f t="shared" si="92"/>
        <v>0</v>
      </c>
      <c r="G361" s="87"/>
      <c r="H361" s="18">
        <v>1.0</v>
      </c>
      <c r="I361" s="89">
        <f t="shared" si="93"/>
        <v>0</v>
      </c>
      <c r="J361" s="118"/>
      <c r="K361" s="3">
        <f t="shared" si="94"/>
        <v>0</v>
      </c>
      <c r="L361" s="3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2.75" customHeight="1">
      <c r="A362" s="31"/>
      <c r="B362" s="89"/>
      <c r="C362" s="89">
        <v>1.0</v>
      </c>
      <c r="D362" s="18">
        <f t="shared" si="91"/>
        <v>0</v>
      </c>
      <c r="E362" s="18">
        <f>B362*A348</f>
        <v>0</v>
      </c>
      <c r="F362" s="18">
        <f t="shared" si="92"/>
        <v>0</v>
      </c>
      <c r="G362" s="143" t="str">
        <f>F364/A348</f>
        <v>#DIV/0!</v>
      </c>
      <c r="H362" s="18">
        <v>1.0</v>
      </c>
      <c r="I362" s="89">
        <f t="shared" si="93"/>
        <v>0</v>
      </c>
      <c r="J362" s="3"/>
      <c r="K362" s="3">
        <f t="shared" si="94"/>
        <v>0</v>
      </c>
      <c r="L362" s="3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2.75" customHeight="1">
      <c r="A363" s="31"/>
      <c r="B363" s="89"/>
      <c r="C363" s="89">
        <v>1.0</v>
      </c>
      <c r="D363" s="18">
        <f t="shared" si="91"/>
        <v>0</v>
      </c>
      <c r="E363" s="18">
        <f>B363*A348</f>
        <v>0</v>
      </c>
      <c r="F363" s="18">
        <f t="shared" si="92"/>
        <v>0</v>
      </c>
      <c r="G363" s="142"/>
      <c r="H363" s="18">
        <v>1.0</v>
      </c>
      <c r="I363" s="89">
        <f t="shared" si="93"/>
        <v>0</v>
      </c>
      <c r="J363" s="3"/>
      <c r="K363" s="3">
        <f t="shared" si="94"/>
        <v>0</v>
      </c>
      <c r="L363" s="3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2.75" customHeight="1">
      <c r="A364" s="4" t="s">
        <v>495</v>
      </c>
      <c r="B364" s="97">
        <f>SUM(B350:B363)</f>
        <v>0</v>
      </c>
      <c r="C364" s="96"/>
      <c r="D364" s="97">
        <f t="shared" ref="D364:F364" si="95">SUM(D350:D363)</f>
        <v>0</v>
      </c>
      <c r="E364" s="97">
        <f t="shared" si="95"/>
        <v>0</v>
      </c>
      <c r="F364" s="97">
        <f t="shared" si="95"/>
        <v>0</v>
      </c>
      <c r="G364" s="87"/>
      <c r="H364" s="96"/>
      <c r="I364" s="97">
        <f t="shared" ref="I364:L364" si="96">SUM(I350:I363)</f>
        <v>0</v>
      </c>
      <c r="J364" s="98">
        <f t="shared" si="96"/>
        <v>0</v>
      </c>
      <c r="K364" s="98">
        <f t="shared" si="96"/>
        <v>0</v>
      </c>
      <c r="L364" s="98">
        <f t="shared" si="96"/>
        <v>0</v>
      </c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2.75" customHeight="1">
      <c r="A365" s="8"/>
      <c r="B365" s="100"/>
      <c r="C365" s="100"/>
      <c r="D365" s="100"/>
      <c r="E365" s="100"/>
      <c r="F365" s="100"/>
      <c r="G365" s="100"/>
      <c r="H365" s="100"/>
      <c r="I365" s="101" t="s">
        <v>496</v>
      </c>
      <c r="J365" s="100"/>
      <c r="K365" s="100"/>
      <c r="L365" s="101" t="s">
        <v>497</v>
      </c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2.75" customHeight="1">
      <c r="A366" s="8"/>
      <c r="B366" s="100"/>
      <c r="C366" s="100"/>
      <c r="D366" s="100"/>
      <c r="E366" s="100"/>
      <c r="F366" s="100"/>
      <c r="G366" s="100"/>
      <c r="H366" s="100"/>
      <c r="I366" s="104" t="str">
        <f>G362*A348</f>
        <v>#DIV/0!</v>
      </c>
      <c r="J366" s="100"/>
      <c r="K366" s="100"/>
      <c r="L366" s="104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2.75" customHeight="1">
      <c r="A367" s="8"/>
      <c r="B367" s="100"/>
      <c r="C367" s="100"/>
      <c r="D367" s="100"/>
      <c r="E367" s="100"/>
      <c r="F367" s="100"/>
      <c r="G367" s="100"/>
      <c r="H367" s="100"/>
      <c r="I367" s="107"/>
      <c r="J367" s="100"/>
      <c r="K367" s="100"/>
      <c r="L367" s="107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2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2.75" customHeight="1">
      <c r="A369" s="66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6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5.0" customHeight="1">
      <c r="A370" s="78" t="s">
        <v>478</v>
      </c>
      <c r="B370" s="79" t="s">
        <v>479</v>
      </c>
      <c r="C370" s="75"/>
      <c r="D370" s="76"/>
      <c r="E370" s="80" t="s">
        <v>480</v>
      </c>
      <c r="F370" s="75"/>
      <c r="G370" s="76"/>
      <c r="H370" s="79" t="s">
        <v>481</v>
      </c>
      <c r="I370" s="75"/>
      <c r="J370" s="75"/>
      <c r="K370" s="75"/>
      <c r="L370" s="76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2.75" customHeight="1">
      <c r="A371" s="177"/>
      <c r="B371" s="82" t="s">
        <v>482</v>
      </c>
      <c r="C371" s="82" t="s">
        <v>483</v>
      </c>
      <c r="D371" s="82" t="s">
        <v>484</v>
      </c>
      <c r="E371" s="82" t="s">
        <v>485</v>
      </c>
      <c r="F371" s="82" t="s">
        <v>484</v>
      </c>
      <c r="G371" s="82" t="s">
        <v>524</v>
      </c>
      <c r="H371" s="82" t="s">
        <v>486</v>
      </c>
      <c r="I371" s="82" t="s">
        <v>487</v>
      </c>
      <c r="J371" s="147" t="s">
        <v>488</v>
      </c>
      <c r="K371" s="85" t="s">
        <v>489</v>
      </c>
      <c r="L371" s="85" t="s">
        <v>490</v>
      </c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2.75" customHeight="1">
      <c r="A372" s="86" t="s">
        <v>491</v>
      </c>
      <c r="B372" s="87"/>
      <c r="C372" s="87"/>
      <c r="D372" s="87"/>
      <c r="E372" s="87"/>
      <c r="F372" s="87"/>
      <c r="G372" s="87"/>
      <c r="H372" s="87"/>
      <c r="I372" s="87"/>
      <c r="J372" s="115"/>
      <c r="K372" s="87"/>
      <c r="L372" s="87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2.75" customHeight="1">
      <c r="A373" s="31"/>
      <c r="B373" s="89"/>
      <c r="C373" s="89">
        <v>1.0</v>
      </c>
      <c r="D373" s="18">
        <f t="shared" ref="D373:D386" si="97">C373*B373</f>
        <v>0</v>
      </c>
      <c r="E373" s="18">
        <f>B373*A371</f>
        <v>0</v>
      </c>
      <c r="F373" s="18">
        <f t="shared" ref="F373:F386" si="98">E373*C373</f>
        <v>0</v>
      </c>
      <c r="G373" s="140">
        <v>0.0</v>
      </c>
      <c r="H373" s="18">
        <v>1.0</v>
      </c>
      <c r="I373" s="89">
        <f t="shared" ref="I373:I386" si="99">H373*E373</f>
        <v>0</v>
      </c>
      <c r="J373" s="116"/>
      <c r="K373" s="3">
        <f t="shared" ref="K373:K386" si="100">J373*I373</f>
        <v>0</v>
      </c>
      <c r="L373" s="3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2.75" customHeight="1">
      <c r="A374" s="31"/>
      <c r="B374" s="89"/>
      <c r="C374" s="89">
        <v>1.0</v>
      </c>
      <c r="D374" s="18">
        <f t="shared" si="97"/>
        <v>0</v>
      </c>
      <c r="E374" s="18">
        <f>B374*A371</f>
        <v>0</v>
      </c>
      <c r="F374" s="18">
        <f t="shared" si="98"/>
        <v>0</v>
      </c>
      <c r="G374" s="87"/>
      <c r="H374" s="18">
        <v>1.0</v>
      </c>
      <c r="I374" s="89">
        <f t="shared" si="99"/>
        <v>0</v>
      </c>
      <c r="J374" s="116"/>
      <c r="K374" s="3">
        <f t="shared" si="100"/>
        <v>0</v>
      </c>
      <c r="L374" s="3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2.75" customHeight="1">
      <c r="A375" s="31"/>
      <c r="B375" s="18"/>
      <c r="C375" s="18">
        <v>1.0</v>
      </c>
      <c r="D375" s="18">
        <f t="shared" si="97"/>
        <v>0</v>
      </c>
      <c r="E375" s="18">
        <f>B375*A371</f>
        <v>0</v>
      </c>
      <c r="F375" s="18">
        <f t="shared" si="98"/>
        <v>0</v>
      </c>
      <c r="G375" s="148" t="s">
        <v>527</v>
      </c>
      <c r="H375" s="18">
        <v>1.0</v>
      </c>
      <c r="I375" s="89">
        <f t="shared" si="99"/>
        <v>0</v>
      </c>
      <c r="J375" s="116"/>
      <c r="K375" s="3">
        <f t="shared" si="100"/>
        <v>0</v>
      </c>
      <c r="L375" s="3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2.75" customHeight="1">
      <c r="A376" s="31"/>
      <c r="B376" s="18"/>
      <c r="C376" s="18">
        <v>1.0</v>
      </c>
      <c r="D376" s="18">
        <f t="shared" si="97"/>
        <v>0</v>
      </c>
      <c r="E376" s="18">
        <f>B376*A371</f>
        <v>0</v>
      </c>
      <c r="F376" s="18">
        <f t="shared" si="98"/>
        <v>0</v>
      </c>
      <c r="G376" s="142"/>
      <c r="H376" s="18">
        <v>1.0</v>
      </c>
      <c r="I376" s="89">
        <f t="shared" si="99"/>
        <v>0</v>
      </c>
      <c r="J376" s="116"/>
      <c r="K376" s="3">
        <f t="shared" si="100"/>
        <v>0</v>
      </c>
      <c r="L376" s="3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2.75" customHeight="1">
      <c r="A377" s="31"/>
      <c r="B377" s="18"/>
      <c r="C377" s="18">
        <v>1.0</v>
      </c>
      <c r="D377" s="18">
        <f t="shared" si="97"/>
        <v>0</v>
      </c>
      <c r="E377" s="18">
        <f>B377*A371</f>
        <v>0</v>
      </c>
      <c r="F377" s="18">
        <f t="shared" si="98"/>
        <v>0</v>
      </c>
      <c r="G377" s="142"/>
      <c r="H377" s="18">
        <v>1.0</v>
      </c>
      <c r="I377" s="89">
        <f t="shared" si="99"/>
        <v>0</v>
      </c>
      <c r="J377" s="116"/>
      <c r="K377" s="3">
        <f t="shared" si="100"/>
        <v>0</v>
      </c>
      <c r="L377" s="3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2.75" customHeight="1">
      <c r="A378" s="2"/>
      <c r="B378" s="18"/>
      <c r="C378" s="18">
        <v>1.0</v>
      </c>
      <c r="D378" s="18">
        <f t="shared" si="97"/>
        <v>0</v>
      </c>
      <c r="E378" s="18">
        <f>B378*A371</f>
        <v>0</v>
      </c>
      <c r="F378" s="18">
        <f t="shared" si="98"/>
        <v>0</v>
      </c>
      <c r="G378" s="87"/>
      <c r="H378" s="18">
        <v>1.0</v>
      </c>
      <c r="I378" s="89">
        <f t="shared" si="99"/>
        <v>0</v>
      </c>
      <c r="J378" s="116"/>
      <c r="K378" s="3">
        <f t="shared" si="100"/>
        <v>0</v>
      </c>
      <c r="L378" s="3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2.75" customHeight="1">
      <c r="A379" s="2"/>
      <c r="B379" s="18"/>
      <c r="C379" s="18">
        <v>1.0</v>
      </c>
      <c r="D379" s="18">
        <f t="shared" si="97"/>
        <v>0</v>
      </c>
      <c r="E379" s="18">
        <f>B379*A371</f>
        <v>0</v>
      </c>
      <c r="F379" s="18">
        <f t="shared" si="98"/>
        <v>0</v>
      </c>
      <c r="G379" s="59"/>
      <c r="H379" s="18">
        <v>1.0</v>
      </c>
      <c r="I379" s="89">
        <f t="shared" si="99"/>
        <v>0</v>
      </c>
      <c r="J379" s="116"/>
      <c r="K379" s="3">
        <f t="shared" si="100"/>
        <v>0</v>
      </c>
      <c r="L379" s="3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2.75" customHeight="1">
      <c r="A380" s="2"/>
      <c r="B380" s="89"/>
      <c r="C380" s="89">
        <v>1.0</v>
      </c>
      <c r="D380" s="18">
        <f t="shared" si="97"/>
        <v>0</v>
      </c>
      <c r="E380" s="18">
        <f>B380*A371</f>
        <v>0</v>
      </c>
      <c r="F380" s="18">
        <f t="shared" si="98"/>
        <v>0</v>
      </c>
      <c r="G380" s="148" t="s">
        <v>528</v>
      </c>
      <c r="H380" s="18">
        <v>1.0</v>
      </c>
      <c r="I380" s="89">
        <f t="shared" si="99"/>
        <v>0</v>
      </c>
      <c r="J380" s="116"/>
      <c r="K380" s="3">
        <f t="shared" si="100"/>
        <v>0</v>
      </c>
      <c r="L380" s="3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2.75" customHeight="1">
      <c r="A381" s="2"/>
      <c r="B381" s="89"/>
      <c r="C381" s="89">
        <v>1.0</v>
      </c>
      <c r="D381" s="18">
        <f t="shared" si="97"/>
        <v>0</v>
      </c>
      <c r="E381" s="18">
        <f>B381*A371</f>
        <v>0</v>
      </c>
      <c r="F381" s="18">
        <f t="shared" si="98"/>
        <v>0</v>
      </c>
      <c r="G381" s="142"/>
      <c r="H381" s="18">
        <v>1.0</v>
      </c>
      <c r="I381" s="89">
        <f t="shared" si="99"/>
        <v>0</v>
      </c>
      <c r="J381" s="116"/>
      <c r="K381" s="3">
        <f t="shared" si="100"/>
        <v>0</v>
      </c>
      <c r="L381" s="3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2.75" customHeight="1">
      <c r="A382" s="1"/>
      <c r="B382" s="89"/>
      <c r="C382" s="89">
        <v>1.0</v>
      </c>
      <c r="D382" s="18">
        <f t="shared" si="97"/>
        <v>0</v>
      </c>
      <c r="E382" s="18">
        <f>B382*A371</f>
        <v>0</v>
      </c>
      <c r="F382" s="18">
        <f t="shared" si="98"/>
        <v>0</v>
      </c>
      <c r="G382" s="142"/>
      <c r="H382" s="18">
        <v>1.0</v>
      </c>
      <c r="I382" s="89">
        <f t="shared" si="99"/>
        <v>0</v>
      </c>
      <c r="J382" s="116"/>
      <c r="K382" s="3">
        <f t="shared" si="100"/>
        <v>0</v>
      </c>
      <c r="L382" s="3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2.75" customHeight="1">
      <c r="A383" s="1"/>
      <c r="B383" s="89"/>
      <c r="C383" s="89">
        <v>1.0</v>
      </c>
      <c r="D383" s="18">
        <f t="shared" si="97"/>
        <v>0</v>
      </c>
      <c r="E383" s="18">
        <f>B383*A371</f>
        <v>0</v>
      </c>
      <c r="F383" s="18">
        <f t="shared" si="98"/>
        <v>0</v>
      </c>
      <c r="G383" s="142"/>
      <c r="H383" s="18">
        <v>1.0</v>
      </c>
      <c r="I383" s="89">
        <f t="shared" si="99"/>
        <v>0</v>
      </c>
      <c r="J383" s="116"/>
      <c r="K383" s="3">
        <f t="shared" si="100"/>
        <v>0</v>
      </c>
      <c r="L383" s="3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2.75" customHeight="1">
      <c r="A384" s="31"/>
      <c r="B384" s="89"/>
      <c r="C384" s="89">
        <v>1.0</v>
      </c>
      <c r="D384" s="95">
        <f t="shared" si="97"/>
        <v>0</v>
      </c>
      <c r="E384" s="95">
        <f>B384*A371</f>
        <v>0</v>
      </c>
      <c r="F384" s="18">
        <f t="shared" si="98"/>
        <v>0</v>
      </c>
      <c r="G384" s="87"/>
      <c r="H384" s="18">
        <v>1.0</v>
      </c>
      <c r="I384" s="89">
        <f t="shared" si="99"/>
        <v>0</v>
      </c>
      <c r="J384" s="118"/>
      <c r="K384" s="3">
        <f t="shared" si="100"/>
        <v>0</v>
      </c>
      <c r="L384" s="3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2.75" customHeight="1">
      <c r="A385" s="31"/>
      <c r="B385" s="89"/>
      <c r="C385" s="89">
        <v>1.0</v>
      </c>
      <c r="D385" s="18">
        <f t="shared" si="97"/>
        <v>0</v>
      </c>
      <c r="E385" s="18">
        <f>B385*A371</f>
        <v>0</v>
      </c>
      <c r="F385" s="18">
        <f t="shared" si="98"/>
        <v>0</v>
      </c>
      <c r="G385" s="143" t="str">
        <f>F387/A371</f>
        <v>#DIV/0!</v>
      </c>
      <c r="H385" s="18">
        <v>1.0</v>
      </c>
      <c r="I385" s="89">
        <f t="shared" si="99"/>
        <v>0</v>
      </c>
      <c r="J385" s="3"/>
      <c r="K385" s="3">
        <f t="shared" si="100"/>
        <v>0</v>
      </c>
      <c r="L385" s="3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2.75" customHeight="1">
      <c r="A386" s="31"/>
      <c r="B386" s="89"/>
      <c r="C386" s="89">
        <v>1.0</v>
      </c>
      <c r="D386" s="18">
        <f t="shared" si="97"/>
        <v>0</v>
      </c>
      <c r="E386" s="18">
        <f>B386*A371</f>
        <v>0</v>
      </c>
      <c r="F386" s="18">
        <f t="shared" si="98"/>
        <v>0</v>
      </c>
      <c r="G386" s="142"/>
      <c r="H386" s="18">
        <v>1.0</v>
      </c>
      <c r="I386" s="89">
        <f t="shared" si="99"/>
        <v>0</v>
      </c>
      <c r="J386" s="3"/>
      <c r="K386" s="3">
        <f t="shared" si="100"/>
        <v>0</v>
      </c>
      <c r="L386" s="3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2.75" customHeight="1">
      <c r="A387" s="4" t="s">
        <v>495</v>
      </c>
      <c r="B387" s="97">
        <f>SUM(B373:B386)</f>
        <v>0</v>
      </c>
      <c r="C387" s="96"/>
      <c r="D387" s="97">
        <f t="shared" ref="D387:F387" si="101">SUM(D373:D386)</f>
        <v>0</v>
      </c>
      <c r="E387" s="97">
        <f t="shared" si="101"/>
        <v>0</v>
      </c>
      <c r="F387" s="97">
        <f t="shared" si="101"/>
        <v>0</v>
      </c>
      <c r="G387" s="87"/>
      <c r="H387" s="96"/>
      <c r="I387" s="97">
        <f t="shared" ref="I387:L387" si="102">SUM(I373:I386)</f>
        <v>0</v>
      </c>
      <c r="J387" s="98">
        <f t="shared" si="102"/>
        <v>0</v>
      </c>
      <c r="K387" s="98">
        <f t="shared" si="102"/>
        <v>0</v>
      </c>
      <c r="L387" s="98">
        <f t="shared" si="102"/>
        <v>0</v>
      </c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2.75" customHeight="1">
      <c r="A388" s="8"/>
      <c r="B388" s="100"/>
      <c r="C388" s="100"/>
      <c r="D388" s="100"/>
      <c r="E388" s="100"/>
      <c r="F388" s="100"/>
      <c r="G388" s="100"/>
      <c r="H388" s="100"/>
      <c r="I388" s="101" t="s">
        <v>496</v>
      </c>
      <c r="J388" s="100"/>
      <c r="K388" s="100"/>
      <c r="L388" s="101" t="s">
        <v>497</v>
      </c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2.75" customHeight="1">
      <c r="A389" s="8"/>
      <c r="B389" s="100"/>
      <c r="C389" s="100"/>
      <c r="D389" s="100"/>
      <c r="E389" s="100"/>
      <c r="F389" s="100"/>
      <c r="G389" s="100"/>
      <c r="H389" s="100"/>
      <c r="I389" s="104" t="str">
        <f>G385*A371</f>
        <v>#DIV/0!</v>
      </c>
      <c r="J389" s="100"/>
      <c r="K389" s="100"/>
      <c r="L389" s="104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2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2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2.75" customHeight="1">
      <c r="A392" s="66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6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5.0" customHeight="1">
      <c r="A393" s="78" t="s">
        <v>478</v>
      </c>
      <c r="B393" s="79" t="s">
        <v>479</v>
      </c>
      <c r="C393" s="75"/>
      <c r="D393" s="76"/>
      <c r="E393" s="80" t="s">
        <v>480</v>
      </c>
      <c r="F393" s="75"/>
      <c r="G393" s="76"/>
      <c r="H393" s="79" t="s">
        <v>481</v>
      </c>
      <c r="I393" s="75"/>
      <c r="J393" s="75"/>
      <c r="K393" s="75"/>
      <c r="L393" s="76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2.75" customHeight="1">
      <c r="A394" s="177"/>
      <c r="B394" s="82" t="s">
        <v>482</v>
      </c>
      <c r="C394" s="82" t="s">
        <v>483</v>
      </c>
      <c r="D394" s="82" t="s">
        <v>484</v>
      </c>
      <c r="E394" s="82" t="s">
        <v>485</v>
      </c>
      <c r="F394" s="82" t="s">
        <v>484</v>
      </c>
      <c r="G394" s="82" t="s">
        <v>524</v>
      </c>
      <c r="H394" s="82" t="s">
        <v>486</v>
      </c>
      <c r="I394" s="82" t="s">
        <v>487</v>
      </c>
      <c r="J394" s="147" t="s">
        <v>488</v>
      </c>
      <c r="K394" s="85" t="s">
        <v>489</v>
      </c>
      <c r="L394" s="85" t="s">
        <v>490</v>
      </c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2.75" customHeight="1">
      <c r="A395" s="86" t="s">
        <v>491</v>
      </c>
      <c r="B395" s="87"/>
      <c r="C395" s="87"/>
      <c r="D395" s="87"/>
      <c r="E395" s="87"/>
      <c r="F395" s="87"/>
      <c r="G395" s="87"/>
      <c r="H395" s="87"/>
      <c r="I395" s="87"/>
      <c r="J395" s="115"/>
      <c r="K395" s="87"/>
      <c r="L395" s="87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2.75" customHeight="1">
      <c r="A396" s="31"/>
      <c r="B396" s="89"/>
      <c r="C396" s="89">
        <v>1.0</v>
      </c>
      <c r="D396" s="18">
        <f t="shared" ref="D396:D409" si="103">C396*B396</f>
        <v>0</v>
      </c>
      <c r="E396" s="18">
        <f>B396*A394</f>
        <v>0</v>
      </c>
      <c r="F396" s="18">
        <f t="shared" ref="F396:F409" si="104">E396*C396</f>
        <v>0</v>
      </c>
      <c r="G396" s="140">
        <v>0.0</v>
      </c>
      <c r="H396" s="18">
        <v>1.0</v>
      </c>
      <c r="I396" s="89">
        <f t="shared" ref="I396:I409" si="105">H396*E396</f>
        <v>0</v>
      </c>
      <c r="J396" s="116"/>
      <c r="K396" s="3">
        <f t="shared" ref="K396:K409" si="106">J396*I396</f>
        <v>0</v>
      </c>
      <c r="L396" s="3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2.75" customHeight="1">
      <c r="A397" s="31"/>
      <c r="B397" s="89"/>
      <c r="C397" s="89">
        <v>1.0</v>
      </c>
      <c r="D397" s="18">
        <f t="shared" si="103"/>
        <v>0</v>
      </c>
      <c r="E397" s="18">
        <f>B397*A394</f>
        <v>0</v>
      </c>
      <c r="F397" s="18">
        <f t="shared" si="104"/>
        <v>0</v>
      </c>
      <c r="G397" s="87"/>
      <c r="H397" s="18">
        <v>1.0</v>
      </c>
      <c r="I397" s="89">
        <f t="shared" si="105"/>
        <v>0</v>
      </c>
      <c r="J397" s="116"/>
      <c r="K397" s="3">
        <f t="shared" si="106"/>
        <v>0</v>
      </c>
      <c r="L397" s="3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2.75" customHeight="1">
      <c r="A398" s="31"/>
      <c r="B398" s="18"/>
      <c r="C398" s="18">
        <v>1.0</v>
      </c>
      <c r="D398" s="18">
        <f t="shared" si="103"/>
        <v>0</v>
      </c>
      <c r="E398" s="18">
        <f>B398*A394</f>
        <v>0</v>
      </c>
      <c r="F398" s="18">
        <f t="shared" si="104"/>
        <v>0</v>
      </c>
      <c r="G398" s="148" t="s">
        <v>527</v>
      </c>
      <c r="H398" s="18">
        <v>1.0</v>
      </c>
      <c r="I398" s="89">
        <f t="shared" si="105"/>
        <v>0</v>
      </c>
      <c r="J398" s="116"/>
      <c r="K398" s="3">
        <f t="shared" si="106"/>
        <v>0</v>
      </c>
      <c r="L398" s="3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2.75" customHeight="1">
      <c r="A399" s="31"/>
      <c r="B399" s="18"/>
      <c r="C399" s="18">
        <v>1.0</v>
      </c>
      <c r="D399" s="18">
        <f t="shared" si="103"/>
        <v>0</v>
      </c>
      <c r="E399" s="18">
        <f>B399*A394</f>
        <v>0</v>
      </c>
      <c r="F399" s="18">
        <f t="shared" si="104"/>
        <v>0</v>
      </c>
      <c r="G399" s="142"/>
      <c r="H399" s="18">
        <v>1.0</v>
      </c>
      <c r="I399" s="89">
        <f t="shared" si="105"/>
        <v>0</v>
      </c>
      <c r="J399" s="116"/>
      <c r="K399" s="3">
        <f t="shared" si="106"/>
        <v>0</v>
      </c>
      <c r="L399" s="3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2.75" customHeight="1">
      <c r="A400" s="31"/>
      <c r="B400" s="18"/>
      <c r="C400" s="18">
        <v>1.0</v>
      </c>
      <c r="D400" s="18">
        <f t="shared" si="103"/>
        <v>0</v>
      </c>
      <c r="E400" s="18">
        <f>B400*A394</f>
        <v>0</v>
      </c>
      <c r="F400" s="18">
        <f t="shared" si="104"/>
        <v>0</v>
      </c>
      <c r="G400" s="142"/>
      <c r="H400" s="18">
        <v>1.0</v>
      </c>
      <c r="I400" s="89">
        <f t="shared" si="105"/>
        <v>0</v>
      </c>
      <c r="J400" s="116"/>
      <c r="K400" s="3">
        <f t="shared" si="106"/>
        <v>0</v>
      </c>
      <c r="L400" s="3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2.75" customHeight="1">
      <c r="A401" s="2"/>
      <c r="B401" s="18"/>
      <c r="C401" s="18">
        <v>1.0</v>
      </c>
      <c r="D401" s="18">
        <f t="shared" si="103"/>
        <v>0</v>
      </c>
      <c r="E401" s="18">
        <f>B401*A394</f>
        <v>0</v>
      </c>
      <c r="F401" s="18">
        <f t="shared" si="104"/>
        <v>0</v>
      </c>
      <c r="G401" s="87"/>
      <c r="H401" s="18">
        <v>1.0</v>
      </c>
      <c r="I401" s="89">
        <f t="shared" si="105"/>
        <v>0</v>
      </c>
      <c r="J401" s="116"/>
      <c r="K401" s="3">
        <f t="shared" si="106"/>
        <v>0</v>
      </c>
      <c r="L401" s="3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2.75" customHeight="1">
      <c r="A402" s="2"/>
      <c r="B402" s="18"/>
      <c r="C402" s="18">
        <v>1.0</v>
      </c>
      <c r="D402" s="18">
        <f t="shared" si="103"/>
        <v>0</v>
      </c>
      <c r="E402" s="18">
        <f>B402*A394</f>
        <v>0</v>
      </c>
      <c r="F402" s="18">
        <f t="shared" si="104"/>
        <v>0</v>
      </c>
      <c r="G402" s="59"/>
      <c r="H402" s="18">
        <v>1.0</v>
      </c>
      <c r="I402" s="89">
        <f t="shared" si="105"/>
        <v>0</v>
      </c>
      <c r="J402" s="116"/>
      <c r="K402" s="3">
        <f t="shared" si="106"/>
        <v>0</v>
      </c>
      <c r="L402" s="3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2.75" customHeight="1">
      <c r="A403" s="2"/>
      <c r="B403" s="89"/>
      <c r="C403" s="89">
        <v>1.0</v>
      </c>
      <c r="D403" s="18">
        <f t="shared" si="103"/>
        <v>0</v>
      </c>
      <c r="E403" s="18">
        <f>B403*A394</f>
        <v>0</v>
      </c>
      <c r="F403" s="18">
        <f t="shared" si="104"/>
        <v>0</v>
      </c>
      <c r="G403" s="148" t="s">
        <v>528</v>
      </c>
      <c r="H403" s="18">
        <v>1.0</v>
      </c>
      <c r="I403" s="89">
        <f t="shared" si="105"/>
        <v>0</v>
      </c>
      <c r="J403" s="116"/>
      <c r="K403" s="3">
        <f t="shared" si="106"/>
        <v>0</v>
      </c>
      <c r="L403" s="3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2.75" customHeight="1">
      <c r="A404" s="2"/>
      <c r="B404" s="89"/>
      <c r="C404" s="89">
        <v>1.0</v>
      </c>
      <c r="D404" s="18">
        <f t="shared" si="103"/>
        <v>0</v>
      </c>
      <c r="E404" s="18">
        <f>B404*A394</f>
        <v>0</v>
      </c>
      <c r="F404" s="18">
        <f t="shared" si="104"/>
        <v>0</v>
      </c>
      <c r="G404" s="142"/>
      <c r="H404" s="18">
        <v>1.0</v>
      </c>
      <c r="I404" s="89">
        <f t="shared" si="105"/>
        <v>0</v>
      </c>
      <c r="J404" s="116"/>
      <c r="K404" s="3">
        <f t="shared" si="106"/>
        <v>0</v>
      </c>
      <c r="L404" s="3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2.75" customHeight="1">
      <c r="A405" s="1"/>
      <c r="B405" s="89"/>
      <c r="C405" s="89">
        <v>1.0</v>
      </c>
      <c r="D405" s="18">
        <f t="shared" si="103"/>
        <v>0</v>
      </c>
      <c r="E405" s="18">
        <f>B405*A394</f>
        <v>0</v>
      </c>
      <c r="F405" s="18">
        <f t="shared" si="104"/>
        <v>0</v>
      </c>
      <c r="G405" s="142"/>
      <c r="H405" s="18">
        <v>1.0</v>
      </c>
      <c r="I405" s="89">
        <f t="shared" si="105"/>
        <v>0</v>
      </c>
      <c r="J405" s="116"/>
      <c r="K405" s="3">
        <f t="shared" si="106"/>
        <v>0</v>
      </c>
      <c r="L405" s="3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2.75" customHeight="1">
      <c r="A406" s="1"/>
      <c r="B406" s="89"/>
      <c r="C406" s="89">
        <v>1.0</v>
      </c>
      <c r="D406" s="18">
        <f t="shared" si="103"/>
        <v>0</v>
      </c>
      <c r="E406" s="18">
        <f>B406*A394</f>
        <v>0</v>
      </c>
      <c r="F406" s="18">
        <f t="shared" si="104"/>
        <v>0</v>
      </c>
      <c r="G406" s="142"/>
      <c r="H406" s="18">
        <v>1.0</v>
      </c>
      <c r="I406" s="89">
        <f t="shared" si="105"/>
        <v>0</v>
      </c>
      <c r="J406" s="116"/>
      <c r="K406" s="3">
        <f t="shared" si="106"/>
        <v>0</v>
      </c>
      <c r="L406" s="3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2.75" customHeight="1">
      <c r="A407" s="31"/>
      <c r="B407" s="89"/>
      <c r="C407" s="89">
        <v>1.0</v>
      </c>
      <c r="D407" s="95">
        <f t="shared" si="103"/>
        <v>0</v>
      </c>
      <c r="E407" s="95">
        <f>B407*A394</f>
        <v>0</v>
      </c>
      <c r="F407" s="18">
        <f t="shared" si="104"/>
        <v>0</v>
      </c>
      <c r="G407" s="87"/>
      <c r="H407" s="18">
        <v>1.0</v>
      </c>
      <c r="I407" s="89">
        <f t="shared" si="105"/>
        <v>0</v>
      </c>
      <c r="J407" s="118"/>
      <c r="K407" s="3">
        <f t="shared" si="106"/>
        <v>0</v>
      </c>
      <c r="L407" s="3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2.75" customHeight="1">
      <c r="A408" s="31"/>
      <c r="B408" s="89"/>
      <c r="C408" s="89">
        <v>1.0</v>
      </c>
      <c r="D408" s="18">
        <f t="shared" si="103"/>
        <v>0</v>
      </c>
      <c r="E408" s="18">
        <f>B408*A394</f>
        <v>0</v>
      </c>
      <c r="F408" s="18">
        <f t="shared" si="104"/>
        <v>0</v>
      </c>
      <c r="G408" s="143" t="str">
        <f>F410/A394</f>
        <v>#DIV/0!</v>
      </c>
      <c r="H408" s="18">
        <v>1.0</v>
      </c>
      <c r="I408" s="89">
        <f t="shared" si="105"/>
        <v>0</v>
      </c>
      <c r="J408" s="3"/>
      <c r="K408" s="3">
        <f t="shared" si="106"/>
        <v>0</v>
      </c>
      <c r="L408" s="3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2.75" customHeight="1">
      <c r="A409" s="31"/>
      <c r="B409" s="89"/>
      <c r="C409" s="89">
        <v>1.0</v>
      </c>
      <c r="D409" s="18">
        <f t="shared" si="103"/>
        <v>0</v>
      </c>
      <c r="E409" s="18">
        <f>B409*A394</f>
        <v>0</v>
      </c>
      <c r="F409" s="18">
        <f t="shared" si="104"/>
        <v>0</v>
      </c>
      <c r="G409" s="142"/>
      <c r="H409" s="18">
        <v>1.0</v>
      </c>
      <c r="I409" s="89">
        <f t="shared" si="105"/>
        <v>0</v>
      </c>
      <c r="J409" s="3"/>
      <c r="K409" s="3">
        <f t="shared" si="106"/>
        <v>0</v>
      </c>
      <c r="L409" s="3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2.75" customHeight="1">
      <c r="A410" s="4" t="s">
        <v>495</v>
      </c>
      <c r="B410" s="97">
        <f>SUM(B396:B409)</f>
        <v>0</v>
      </c>
      <c r="C410" s="96"/>
      <c r="D410" s="97">
        <f t="shared" ref="D410:F410" si="107">SUM(D396:D409)</f>
        <v>0</v>
      </c>
      <c r="E410" s="97">
        <f t="shared" si="107"/>
        <v>0</v>
      </c>
      <c r="F410" s="97">
        <f t="shared" si="107"/>
        <v>0</v>
      </c>
      <c r="G410" s="87"/>
      <c r="H410" s="96"/>
      <c r="I410" s="97">
        <f t="shared" ref="I410:L410" si="108">SUM(I396:I409)</f>
        <v>0</v>
      </c>
      <c r="J410" s="98">
        <f t="shared" si="108"/>
        <v>0</v>
      </c>
      <c r="K410" s="98">
        <f t="shared" si="108"/>
        <v>0</v>
      </c>
      <c r="L410" s="98">
        <f t="shared" si="108"/>
        <v>0</v>
      </c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2.75" customHeight="1">
      <c r="A411" s="8"/>
      <c r="B411" s="100"/>
      <c r="C411" s="100"/>
      <c r="D411" s="100"/>
      <c r="E411" s="100"/>
      <c r="F411" s="100"/>
      <c r="G411" s="100"/>
      <c r="H411" s="100"/>
      <c r="I411" s="101" t="s">
        <v>496</v>
      </c>
      <c r="J411" s="100"/>
      <c r="K411" s="100"/>
      <c r="L411" s="101" t="s">
        <v>497</v>
      </c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2.75" customHeight="1">
      <c r="A412" s="8"/>
      <c r="B412" s="100"/>
      <c r="C412" s="100"/>
      <c r="D412" s="100"/>
      <c r="E412" s="100"/>
      <c r="F412" s="100"/>
      <c r="G412" s="100"/>
      <c r="H412" s="100"/>
      <c r="I412" s="104" t="str">
        <f>G408*A394</f>
        <v>#DIV/0!</v>
      </c>
      <c r="J412" s="100"/>
      <c r="K412" s="100"/>
      <c r="L412" s="104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2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2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2.75" customHeight="1">
      <c r="A415" s="66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6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5.0" customHeight="1">
      <c r="A416" s="78" t="s">
        <v>478</v>
      </c>
      <c r="B416" s="79" t="s">
        <v>479</v>
      </c>
      <c r="C416" s="75"/>
      <c r="D416" s="76"/>
      <c r="E416" s="80" t="s">
        <v>480</v>
      </c>
      <c r="F416" s="75"/>
      <c r="G416" s="76"/>
      <c r="H416" s="79" t="s">
        <v>481</v>
      </c>
      <c r="I416" s="75"/>
      <c r="J416" s="75"/>
      <c r="K416" s="75"/>
      <c r="L416" s="76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2.75" customHeight="1">
      <c r="A417" s="177"/>
      <c r="B417" s="82" t="s">
        <v>482</v>
      </c>
      <c r="C417" s="82" t="s">
        <v>483</v>
      </c>
      <c r="D417" s="82" t="s">
        <v>484</v>
      </c>
      <c r="E417" s="82" t="s">
        <v>485</v>
      </c>
      <c r="F417" s="82" t="s">
        <v>484</v>
      </c>
      <c r="G417" s="82" t="s">
        <v>524</v>
      </c>
      <c r="H417" s="82" t="s">
        <v>486</v>
      </c>
      <c r="I417" s="82" t="s">
        <v>487</v>
      </c>
      <c r="J417" s="147" t="s">
        <v>488</v>
      </c>
      <c r="K417" s="85" t="s">
        <v>489</v>
      </c>
      <c r="L417" s="85" t="s">
        <v>490</v>
      </c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2.75" customHeight="1">
      <c r="A418" s="86" t="s">
        <v>491</v>
      </c>
      <c r="B418" s="87"/>
      <c r="C418" s="87"/>
      <c r="D418" s="87"/>
      <c r="E418" s="87"/>
      <c r="F418" s="87"/>
      <c r="G418" s="87"/>
      <c r="H418" s="87"/>
      <c r="I418" s="87"/>
      <c r="J418" s="115"/>
      <c r="K418" s="87"/>
      <c r="L418" s="87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2.75" customHeight="1">
      <c r="A419" s="31"/>
      <c r="B419" s="89"/>
      <c r="C419" s="89">
        <v>1.0</v>
      </c>
      <c r="D419" s="18">
        <f t="shared" ref="D419:D432" si="109">C419*B419</f>
        <v>0</v>
      </c>
      <c r="E419" s="18">
        <f>B419*A417</f>
        <v>0</v>
      </c>
      <c r="F419" s="18">
        <f t="shared" ref="F419:F432" si="110">E419*C419</f>
        <v>0</v>
      </c>
      <c r="G419" s="140">
        <v>0.0</v>
      </c>
      <c r="H419" s="18">
        <v>1.0</v>
      </c>
      <c r="I419" s="89">
        <f t="shared" ref="I419:I432" si="111">H419*E419</f>
        <v>0</v>
      </c>
      <c r="J419" s="116"/>
      <c r="K419" s="3">
        <f t="shared" ref="K419:K432" si="112">J419*I419</f>
        <v>0</v>
      </c>
      <c r="L419" s="3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2.75" customHeight="1">
      <c r="A420" s="31"/>
      <c r="B420" s="89"/>
      <c r="C420" s="89">
        <v>1.0</v>
      </c>
      <c r="D420" s="18">
        <f t="shared" si="109"/>
        <v>0</v>
      </c>
      <c r="E420" s="18">
        <f>B420*A417</f>
        <v>0</v>
      </c>
      <c r="F420" s="18">
        <f t="shared" si="110"/>
        <v>0</v>
      </c>
      <c r="G420" s="87"/>
      <c r="H420" s="18">
        <v>1.0</v>
      </c>
      <c r="I420" s="89">
        <f t="shared" si="111"/>
        <v>0</v>
      </c>
      <c r="J420" s="116"/>
      <c r="K420" s="3">
        <f t="shared" si="112"/>
        <v>0</v>
      </c>
      <c r="L420" s="3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2.75" customHeight="1">
      <c r="A421" s="31"/>
      <c r="B421" s="18"/>
      <c r="C421" s="18">
        <v>1.0</v>
      </c>
      <c r="D421" s="18">
        <f t="shared" si="109"/>
        <v>0</v>
      </c>
      <c r="E421" s="18">
        <f>B421*A417</f>
        <v>0</v>
      </c>
      <c r="F421" s="18">
        <f t="shared" si="110"/>
        <v>0</v>
      </c>
      <c r="G421" s="148" t="s">
        <v>527</v>
      </c>
      <c r="H421" s="18">
        <v>1.0</v>
      </c>
      <c r="I421" s="89">
        <f t="shared" si="111"/>
        <v>0</v>
      </c>
      <c r="J421" s="116"/>
      <c r="K421" s="3">
        <f t="shared" si="112"/>
        <v>0</v>
      </c>
      <c r="L421" s="3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2.75" customHeight="1">
      <c r="A422" s="31"/>
      <c r="B422" s="18"/>
      <c r="C422" s="18">
        <v>1.0</v>
      </c>
      <c r="D422" s="18">
        <f t="shared" si="109"/>
        <v>0</v>
      </c>
      <c r="E422" s="18">
        <f>B422*A417</f>
        <v>0</v>
      </c>
      <c r="F422" s="18">
        <f t="shared" si="110"/>
        <v>0</v>
      </c>
      <c r="G422" s="142"/>
      <c r="H422" s="18">
        <v>1.0</v>
      </c>
      <c r="I422" s="89">
        <f t="shared" si="111"/>
        <v>0</v>
      </c>
      <c r="J422" s="116"/>
      <c r="K422" s="3">
        <f t="shared" si="112"/>
        <v>0</v>
      </c>
      <c r="L422" s="3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2.75" customHeight="1">
      <c r="A423" s="31"/>
      <c r="B423" s="18"/>
      <c r="C423" s="18">
        <v>1.0</v>
      </c>
      <c r="D423" s="18">
        <f t="shared" si="109"/>
        <v>0</v>
      </c>
      <c r="E423" s="18">
        <f>B423*A417</f>
        <v>0</v>
      </c>
      <c r="F423" s="18">
        <f t="shared" si="110"/>
        <v>0</v>
      </c>
      <c r="G423" s="142"/>
      <c r="H423" s="18">
        <v>1.0</v>
      </c>
      <c r="I423" s="89">
        <f t="shared" si="111"/>
        <v>0</v>
      </c>
      <c r="J423" s="116"/>
      <c r="K423" s="3">
        <f t="shared" si="112"/>
        <v>0</v>
      </c>
      <c r="L423" s="3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2.75" customHeight="1">
      <c r="A424" s="2"/>
      <c r="B424" s="18"/>
      <c r="C424" s="18">
        <v>1.0</v>
      </c>
      <c r="D424" s="18">
        <f t="shared" si="109"/>
        <v>0</v>
      </c>
      <c r="E424" s="18">
        <f>B424*A417</f>
        <v>0</v>
      </c>
      <c r="F424" s="18">
        <f t="shared" si="110"/>
        <v>0</v>
      </c>
      <c r="G424" s="87"/>
      <c r="H424" s="18">
        <v>1.0</v>
      </c>
      <c r="I424" s="89">
        <f t="shared" si="111"/>
        <v>0</v>
      </c>
      <c r="J424" s="116"/>
      <c r="K424" s="3">
        <f t="shared" si="112"/>
        <v>0</v>
      </c>
      <c r="L424" s="3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2.75" customHeight="1">
      <c r="A425" s="2"/>
      <c r="B425" s="18"/>
      <c r="C425" s="18">
        <v>1.0</v>
      </c>
      <c r="D425" s="18">
        <f t="shared" si="109"/>
        <v>0</v>
      </c>
      <c r="E425" s="18">
        <f>B425*A417</f>
        <v>0</v>
      </c>
      <c r="F425" s="18">
        <f t="shared" si="110"/>
        <v>0</v>
      </c>
      <c r="G425" s="59"/>
      <c r="H425" s="18">
        <v>1.0</v>
      </c>
      <c r="I425" s="89">
        <f t="shared" si="111"/>
        <v>0</v>
      </c>
      <c r="J425" s="116"/>
      <c r="K425" s="3">
        <f t="shared" si="112"/>
        <v>0</v>
      </c>
      <c r="L425" s="3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2.75" customHeight="1">
      <c r="A426" s="2"/>
      <c r="B426" s="89"/>
      <c r="C426" s="89">
        <v>1.0</v>
      </c>
      <c r="D426" s="18">
        <f t="shared" si="109"/>
        <v>0</v>
      </c>
      <c r="E426" s="18">
        <f>B426*A417</f>
        <v>0</v>
      </c>
      <c r="F426" s="18">
        <f t="shared" si="110"/>
        <v>0</v>
      </c>
      <c r="G426" s="148" t="s">
        <v>528</v>
      </c>
      <c r="H426" s="18">
        <v>1.0</v>
      </c>
      <c r="I426" s="89">
        <f t="shared" si="111"/>
        <v>0</v>
      </c>
      <c r="J426" s="116"/>
      <c r="K426" s="3">
        <f t="shared" si="112"/>
        <v>0</v>
      </c>
      <c r="L426" s="3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2.75" customHeight="1">
      <c r="A427" s="2"/>
      <c r="B427" s="89"/>
      <c r="C427" s="89">
        <v>1.0</v>
      </c>
      <c r="D427" s="18">
        <f t="shared" si="109"/>
        <v>0</v>
      </c>
      <c r="E427" s="18">
        <f>B427*A417</f>
        <v>0</v>
      </c>
      <c r="F427" s="18">
        <f t="shared" si="110"/>
        <v>0</v>
      </c>
      <c r="G427" s="142"/>
      <c r="H427" s="18">
        <v>1.0</v>
      </c>
      <c r="I427" s="89">
        <f t="shared" si="111"/>
        <v>0</v>
      </c>
      <c r="J427" s="116"/>
      <c r="K427" s="3">
        <f t="shared" si="112"/>
        <v>0</v>
      </c>
      <c r="L427" s="3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2.75" customHeight="1">
      <c r="A428" s="1"/>
      <c r="B428" s="89"/>
      <c r="C428" s="89">
        <v>1.0</v>
      </c>
      <c r="D428" s="18">
        <f t="shared" si="109"/>
        <v>0</v>
      </c>
      <c r="E428" s="18">
        <f>B428*A417</f>
        <v>0</v>
      </c>
      <c r="F428" s="18">
        <f t="shared" si="110"/>
        <v>0</v>
      </c>
      <c r="G428" s="142"/>
      <c r="H428" s="18">
        <v>1.0</v>
      </c>
      <c r="I428" s="89">
        <f t="shared" si="111"/>
        <v>0</v>
      </c>
      <c r="J428" s="116"/>
      <c r="K428" s="3">
        <f t="shared" si="112"/>
        <v>0</v>
      </c>
      <c r="L428" s="3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2.75" customHeight="1">
      <c r="A429" s="1"/>
      <c r="B429" s="89"/>
      <c r="C429" s="89">
        <v>1.0</v>
      </c>
      <c r="D429" s="18">
        <f t="shared" si="109"/>
        <v>0</v>
      </c>
      <c r="E429" s="18">
        <f>B429*A417</f>
        <v>0</v>
      </c>
      <c r="F429" s="18">
        <f t="shared" si="110"/>
        <v>0</v>
      </c>
      <c r="G429" s="142"/>
      <c r="H429" s="18">
        <v>1.0</v>
      </c>
      <c r="I429" s="89">
        <f t="shared" si="111"/>
        <v>0</v>
      </c>
      <c r="J429" s="116"/>
      <c r="K429" s="3">
        <f t="shared" si="112"/>
        <v>0</v>
      </c>
      <c r="L429" s="3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2.75" customHeight="1">
      <c r="A430" s="31"/>
      <c r="B430" s="89"/>
      <c r="C430" s="89">
        <v>1.0</v>
      </c>
      <c r="D430" s="95">
        <f t="shared" si="109"/>
        <v>0</v>
      </c>
      <c r="E430" s="95">
        <f>B430*A417</f>
        <v>0</v>
      </c>
      <c r="F430" s="18">
        <f t="shared" si="110"/>
        <v>0</v>
      </c>
      <c r="G430" s="87"/>
      <c r="H430" s="18">
        <v>1.0</v>
      </c>
      <c r="I430" s="89">
        <f t="shared" si="111"/>
        <v>0</v>
      </c>
      <c r="J430" s="118"/>
      <c r="K430" s="3">
        <f t="shared" si="112"/>
        <v>0</v>
      </c>
      <c r="L430" s="3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2.75" customHeight="1">
      <c r="A431" s="31"/>
      <c r="B431" s="89"/>
      <c r="C431" s="89">
        <v>1.0</v>
      </c>
      <c r="D431" s="18">
        <f t="shared" si="109"/>
        <v>0</v>
      </c>
      <c r="E431" s="18">
        <f>B431*A417</f>
        <v>0</v>
      </c>
      <c r="F431" s="18">
        <f t="shared" si="110"/>
        <v>0</v>
      </c>
      <c r="G431" s="143" t="str">
        <f>F433/A417</f>
        <v>#DIV/0!</v>
      </c>
      <c r="H431" s="18">
        <v>1.0</v>
      </c>
      <c r="I431" s="89">
        <f t="shared" si="111"/>
        <v>0</v>
      </c>
      <c r="J431" s="3"/>
      <c r="K431" s="3">
        <f t="shared" si="112"/>
        <v>0</v>
      </c>
      <c r="L431" s="3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2.75" customHeight="1">
      <c r="A432" s="31"/>
      <c r="B432" s="89"/>
      <c r="C432" s="89">
        <v>1.0</v>
      </c>
      <c r="D432" s="18">
        <f t="shared" si="109"/>
        <v>0</v>
      </c>
      <c r="E432" s="18">
        <f>B432*A417</f>
        <v>0</v>
      </c>
      <c r="F432" s="18">
        <f t="shared" si="110"/>
        <v>0</v>
      </c>
      <c r="G432" s="142"/>
      <c r="H432" s="18">
        <v>1.0</v>
      </c>
      <c r="I432" s="89">
        <f t="shared" si="111"/>
        <v>0</v>
      </c>
      <c r="J432" s="3"/>
      <c r="K432" s="3">
        <f t="shared" si="112"/>
        <v>0</v>
      </c>
      <c r="L432" s="3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2.75" customHeight="1">
      <c r="A433" s="4" t="s">
        <v>495</v>
      </c>
      <c r="B433" s="97">
        <f>SUM(B419:B432)</f>
        <v>0</v>
      </c>
      <c r="C433" s="96"/>
      <c r="D433" s="97">
        <f t="shared" ref="D433:F433" si="113">SUM(D419:D432)</f>
        <v>0</v>
      </c>
      <c r="E433" s="97">
        <f t="shared" si="113"/>
        <v>0</v>
      </c>
      <c r="F433" s="97">
        <f t="shared" si="113"/>
        <v>0</v>
      </c>
      <c r="G433" s="87"/>
      <c r="H433" s="96"/>
      <c r="I433" s="97">
        <f t="shared" ref="I433:L433" si="114">SUM(I419:I432)</f>
        <v>0</v>
      </c>
      <c r="J433" s="98">
        <f t="shared" si="114"/>
        <v>0</v>
      </c>
      <c r="K433" s="98">
        <f t="shared" si="114"/>
        <v>0</v>
      </c>
      <c r="L433" s="98">
        <f t="shared" si="114"/>
        <v>0</v>
      </c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2.75" customHeight="1">
      <c r="A434" s="8"/>
      <c r="B434" s="100"/>
      <c r="C434" s="100"/>
      <c r="D434" s="100"/>
      <c r="E434" s="100"/>
      <c r="F434" s="100"/>
      <c r="G434" s="100"/>
      <c r="H434" s="100"/>
      <c r="I434" s="101" t="s">
        <v>496</v>
      </c>
      <c r="J434" s="100"/>
      <c r="K434" s="100"/>
      <c r="L434" s="101" t="s">
        <v>497</v>
      </c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2.75" customHeight="1">
      <c r="A435" s="8"/>
      <c r="B435" s="100"/>
      <c r="C435" s="100"/>
      <c r="D435" s="100"/>
      <c r="E435" s="100"/>
      <c r="F435" s="100"/>
      <c r="G435" s="100"/>
      <c r="H435" s="100"/>
      <c r="I435" s="104" t="str">
        <f>G431*A417</f>
        <v>#DIV/0!</v>
      </c>
      <c r="J435" s="100"/>
      <c r="K435" s="100"/>
      <c r="L435" s="104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2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2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2.75" customHeight="1">
      <c r="A438" s="66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6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5.0" customHeight="1">
      <c r="A439" s="78" t="s">
        <v>478</v>
      </c>
      <c r="B439" s="79" t="s">
        <v>479</v>
      </c>
      <c r="C439" s="75"/>
      <c r="D439" s="76"/>
      <c r="E439" s="80" t="s">
        <v>480</v>
      </c>
      <c r="F439" s="75"/>
      <c r="G439" s="76"/>
      <c r="H439" s="79" t="s">
        <v>481</v>
      </c>
      <c r="I439" s="75"/>
      <c r="J439" s="75"/>
      <c r="K439" s="75"/>
      <c r="L439" s="76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2.75" customHeight="1">
      <c r="A440" s="177"/>
      <c r="B440" s="82" t="s">
        <v>482</v>
      </c>
      <c r="C440" s="82" t="s">
        <v>483</v>
      </c>
      <c r="D440" s="82" t="s">
        <v>484</v>
      </c>
      <c r="E440" s="82" t="s">
        <v>485</v>
      </c>
      <c r="F440" s="82" t="s">
        <v>484</v>
      </c>
      <c r="G440" s="82" t="s">
        <v>524</v>
      </c>
      <c r="H440" s="82" t="s">
        <v>486</v>
      </c>
      <c r="I440" s="82" t="s">
        <v>487</v>
      </c>
      <c r="J440" s="147" t="s">
        <v>488</v>
      </c>
      <c r="K440" s="85" t="s">
        <v>489</v>
      </c>
      <c r="L440" s="85" t="s">
        <v>490</v>
      </c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2.75" customHeight="1">
      <c r="A441" s="86" t="s">
        <v>491</v>
      </c>
      <c r="B441" s="87"/>
      <c r="C441" s="87"/>
      <c r="D441" s="87"/>
      <c r="E441" s="87"/>
      <c r="F441" s="87"/>
      <c r="G441" s="87"/>
      <c r="H441" s="87"/>
      <c r="I441" s="87"/>
      <c r="J441" s="115"/>
      <c r="K441" s="87"/>
      <c r="L441" s="87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2.75" customHeight="1">
      <c r="A442" s="31"/>
      <c r="B442" s="89"/>
      <c r="C442" s="89">
        <v>1.0</v>
      </c>
      <c r="D442" s="18">
        <f t="shared" ref="D442:D455" si="115">C442*B442</f>
        <v>0</v>
      </c>
      <c r="E442" s="18">
        <f>B442*A440</f>
        <v>0</v>
      </c>
      <c r="F442" s="18">
        <f t="shared" ref="F442:F455" si="116">E442*C442</f>
        <v>0</v>
      </c>
      <c r="G442" s="140">
        <v>0.0</v>
      </c>
      <c r="H442" s="18">
        <v>1.0</v>
      </c>
      <c r="I442" s="89">
        <f t="shared" ref="I442:I455" si="117">H442*E442</f>
        <v>0</v>
      </c>
      <c r="J442" s="116"/>
      <c r="K442" s="3">
        <f t="shared" ref="K442:K455" si="118">J442*I442</f>
        <v>0</v>
      </c>
      <c r="L442" s="3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2.75" customHeight="1">
      <c r="A443" s="31"/>
      <c r="B443" s="89"/>
      <c r="C443" s="89">
        <v>1.0</v>
      </c>
      <c r="D443" s="18">
        <f t="shared" si="115"/>
        <v>0</v>
      </c>
      <c r="E443" s="18">
        <f>B443*A440</f>
        <v>0</v>
      </c>
      <c r="F443" s="18">
        <f t="shared" si="116"/>
        <v>0</v>
      </c>
      <c r="G443" s="87"/>
      <c r="H443" s="18">
        <v>1.0</v>
      </c>
      <c r="I443" s="89">
        <f t="shared" si="117"/>
        <v>0</v>
      </c>
      <c r="J443" s="116"/>
      <c r="K443" s="3">
        <f t="shared" si="118"/>
        <v>0</v>
      </c>
      <c r="L443" s="3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2.75" customHeight="1">
      <c r="A444" s="31"/>
      <c r="B444" s="18"/>
      <c r="C444" s="18">
        <v>1.0</v>
      </c>
      <c r="D444" s="18">
        <f t="shared" si="115"/>
        <v>0</v>
      </c>
      <c r="E444" s="18">
        <f>B444*A440</f>
        <v>0</v>
      </c>
      <c r="F444" s="18">
        <f t="shared" si="116"/>
        <v>0</v>
      </c>
      <c r="G444" s="148" t="s">
        <v>527</v>
      </c>
      <c r="H444" s="18">
        <v>1.0</v>
      </c>
      <c r="I444" s="89">
        <f t="shared" si="117"/>
        <v>0</v>
      </c>
      <c r="J444" s="116"/>
      <c r="K444" s="3">
        <f t="shared" si="118"/>
        <v>0</v>
      </c>
      <c r="L444" s="3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2.75" customHeight="1">
      <c r="A445" s="31"/>
      <c r="B445" s="18"/>
      <c r="C445" s="18">
        <v>1.0</v>
      </c>
      <c r="D445" s="18">
        <f t="shared" si="115"/>
        <v>0</v>
      </c>
      <c r="E445" s="18">
        <f>B445*A440</f>
        <v>0</v>
      </c>
      <c r="F445" s="18">
        <f t="shared" si="116"/>
        <v>0</v>
      </c>
      <c r="G445" s="142"/>
      <c r="H445" s="18">
        <v>1.0</v>
      </c>
      <c r="I445" s="89">
        <f t="shared" si="117"/>
        <v>0</v>
      </c>
      <c r="J445" s="116"/>
      <c r="K445" s="3">
        <f t="shared" si="118"/>
        <v>0</v>
      </c>
      <c r="L445" s="3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2.75" customHeight="1">
      <c r="A446" s="31"/>
      <c r="B446" s="18"/>
      <c r="C446" s="18">
        <v>1.0</v>
      </c>
      <c r="D446" s="18">
        <f t="shared" si="115"/>
        <v>0</v>
      </c>
      <c r="E446" s="18">
        <f>B446*A440</f>
        <v>0</v>
      </c>
      <c r="F446" s="18">
        <f t="shared" si="116"/>
        <v>0</v>
      </c>
      <c r="G446" s="142"/>
      <c r="H446" s="18">
        <v>1.0</v>
      </c>
      <c r="I446" s="89">
        <f t="shared" si="117"/>
        <v>0</v>
      </c>
      <c r="J446" s="116"/>
      <c r="K446" s="3">
        <f t="shared" si="118"/>
        <v>0</v>
      </c>
      <c r="L446" s="3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2.75" customHeight="1">
      <c r="A447" s="2"/>
      <c r="B447" s="18"/>
      <c r="C447" s="18">
        <v>1.0</v>
      </c>
      <c r="D447" s="18">
        <f t="shared" si="115"/>
        <v>0</v>
      </c>
      <c r="E447" s="18">
        <f>B447*A440</f>
        <v>0</v>
      </c>
      <c r="F447" s="18">
        <f t="shared" si="116"/>
        <v>0</v>
      </c>
      <c r="G447" s="87"/>
      <c r="H447" s="18">
        <v>1.0</v>
      </c>
      <c r="I447" s="89">
        <f t="shared" si="117"/>
        <v>0</v>
      </c>
      <c r="J447" s="116"/>
      <c r="K447" s="3">
        <f t="shared" si="118"/>
        <v>0</v>
      </c>
      <c r="L447" s="3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2.75" customHeight="1">
      <c r="A448" s="2"/>
      <c r="B448" s="18"/>
      <c r="C448" s="18">
        <v>1.0</v>
      </c>
      <c r="D448" s="18">
        <f t="shared" si="115"/>
        <v>0</v>
      </c>
      <c r="E448" s="18">
        <f>B448*A440</f>
        <v>0</v>
      </c>
      <c r="F448" s="18">
        <f t="shared" si="116"/>
        <v>0</v>
      </c>
      <c r="G448" s="59"/>
      <c r="H448" s="18">
        <v>1.0</v>
      </c>
      <c r="I448" s="89">
        <f t="shared" si="117"/>
        <v>0</v>
      </c>
      <c r="J448" s="116"/>
      <c r="K448" s="3">
        <f t="shared" si="118"/>
        <v>0</v>
      </c>
      <c r="L448" s="3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2.75" customHeight="1">
      <c r="A449" s="2"/>
      <c r="B449" s="89"/>
      <c r="C449" s="89">
        <v>1.0</v>
      </c>
      <c r="D449" s="18">
        <f t="shared" si="115"/>
        <v>0</v>
      </c>
      <c r="E449" s="18">
        <f>B449*A440</f>
        <v>0</v>
      </c>
      <c r="F449" s="18">
        <f t="shared" si="116"/>
        <v>0</v>
      </c>
      <c r="G449" s="148" t="s">
        <v>528</v>
      </c>
      <c r="H449" s="18">
        <v>1.0</v>
      </c>
      <c r="I449" s="89">
        <f t="shared" si="117"/>
        <v>0</v>
      </c>
      <c r="J449" s="116"/>
      <c r="K449" s="3">
        <f t="shared" si="118"/>
        <v>0</v>
      </c>
      <c r="L449" s="3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2.75" customHeight="1">
      <c r="A450" s="2"/>
      <c r="B450" s="89"/>
      <c r="C450" s="89">
        <v>1.0</v>
      </c>
      <c r="D450" s="18">
        <f t="shared" si="115"/>
        <v>0</v>
      </c>
      <c r="E450" s="18">
        <f>B450*A440</f>
        <v>0</v>
      </c>
      <c r="F450" s="18">
        <f t="shared" si="116"/>
        <v>0</v>
      </c>
      <c r="G450" s="142"/>
      <c r="H450" s="18">
        <v>1.0</v>
      </c>
      <c r="I450" s="89">
        <f t="shared" si="117"/>
        <v>0</v>
      </c>
      <c r="J450" s="116"/>
      <c r="K450" s="3">
        <f t="shared" si="118"/>
        <v>0</v>
      </c>
      <c r="L450" s="3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2.75" customHeight="1">
      <c r="A451" s="1"/>
      <c r="B451" s="89"/>
      <c r="C451" s="89">
        <v>1.0</v>
      </c>
      <c r="D451" s="18">
        <f t="shared" si="115"/>
        <v>0</v>
      </c>
      <c r="E451" s="18">
        <f>B451*A440</f>
        <v>0</v>
      </c>
      <c r="F451" s="18">
        <f t="shared" si="116"/>
        <v>0</v>
      </c>
      <c r="G451" s="142"/>
      <c r="H451" s="18">
        <v>1.0</v>
      </c>
      <c r="I451" s="89">
        <f t="shared" si="117"/>
        <v>0</v>
      </c>
      <c r="J451" s="116"/>
      <c r="K451" s="3">
        <f t="shared" si="118"/>
        <v>0</v>
      </c>
      <c r="L451" s="3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2.75" customHeight="1">
      <c r="A452" s="1"/>
      <c r="B452" s="89"/>
      <c r="C452" s="89">
        <v>1.0</v>
      </c>
      <c r="D452" s="18">
        <f t="shared" si="115"/>
        <v>0</v>
      </c>
      <c r="E452" s="18">
        <f>B452*A440</f>
        <v>0</v>
      </c>
      <c r="F452" s="18">
        <f t="shared" si="116"/>
        <v>0</v>
      </c>
      <c r="G452" s="142"/>
      <c r="H452" s="18">
        <v>1.0</v>
      </c>
      <c r="I452" s="89">
        <f t="shared" si="117"/>
        <v>0</v>
      </c>
      <c r="J452" s="116"/>
      <c r="K452" s="3">
        <f t="shared" si="118"/>
        <v>0</v>
      </c>
      <c r="L452" s="3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2.75" customHeight="1">
      <c r="A453" s="31"/>
      <c r="B453" s="89"/>
      <c r="C453" s="89">
        <v>1.0</v>
      </c>
      <c r="D453" s="95">
        <f t="shared" si="115"/>
        <v>0</v>
      </c>
      <c r="E453" s="95">
        <f>B453*A440</f>
        <v>0</v>
      </c>
      <c r="F453" s="18">
        <f t="shared" si="116"/>
        <v>0</v>
      </c>
      <c r="G453" s="87"/>
      <c r="H453" s="18">
        <v>1.0</v>
      </c>
      <c r="I453" s="89">
        <f t="shared" si="117"/>
        <v>0</v>
      </c>
      <c r="J453" s="118"/>
      <c r="K453" s="3">
        <f t="shared" si="118"/>
        <v>0</v>
      </c>
      <c r="L453" s="3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2.75" customHeight="1">
      <c r="A454" s="31"/>
      <c r="B454" s="89"/>
      <c r="C454" s="89">
        <v>1.0</v>
      </c>
      <c r="D454" s="18">
        <f t="shared" si="115"/>
        <v>0</v>
      </c>
      <c r="E454" s="18">
        <f>B454*A440</f>
        <v>0</v>
      </c>
      <c r="F454" s="18">
        <f t="shared" si="116"/>
        <v>0</v>
      </c>
      <c r="G454" s="143" t="str">
        <f>F456/A440</f>
        <v>#DIV/0!</v>
      </c>
      <c r="H454" s="18">
        <v>1.0</v>
      </c>
      <c r="I454" s="89">
        <f t="shared" si="117"/>
        <v>0</v>
      </c>
      <c r="J454" s="3"/>
      <c r="K454" s="3">
        <f t="shared" si="118"/>
        <v>0</v>
      </c>
      <c r="L454" s="3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2.75" customHeight="1">
      <c r="A455" s="31"/>
      <c r="B455" s="89"/>
      <c r="C455" s="89">
        <v>1.0</v>
      </c>
      <c r="D455" s="18">
        <f t="shared" si="115"/>
        <v>0</v>
      </c>
      <c r="E455" s="18">
        <f>B455*A440</f>
        <v>0</v>
      </c>
      <c r="F455" s="18">
        <f t="shared" si="116"/>
        <v>0</v>
      </c>
      <c r="G455" s="142"/>
      <c r="H455" s="18">
        <v>1.0</v>
      </c>
      <c r="I455" s="89">
        <f t="shared" si="117"/>
        <v>0</v>
      </c>
      <c r="J455" s="3"/>
      <c r="K455" s="3">
        <f t="shared" si="118"/>
        <v>0</v>
      </c>
      <c r="L455" s="3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2.75" customHeight="1">
      <c r="A456" s="4" t="s">
        <v>495</v>
      </c>
      <c r="B456" s="97">
        <f>SUM(B442:B455)</f>
        <v>0</v>
      </c>
      <c r="C456" s="96"/>
      <c r="D456" s="97">
        <f t="shared" ref="D456:F456" si="119">SUM(D442:D455)</f>
        <v>0</v>
      </c>
      <c r="E456" s="97">
        <f t="shared" si="119"/>
        <v>0</v>
      </c>
      <c r="F456" s="97">
        <f t="shared" si="119"/>
        <v>0</v>
      </c>
      <c r="G456" s="87"/>
      <c r="H456" s="96"/>
      <c r="I456" s="97">
        <f t="shared" ref="I456:L456" si="120">SUM(I442:I455)</f>
        <v>0</v>
      </c>
      <c r="J456" s="98">
        <f t="shared" si="120"/>
        <v>0</v>
      </c>
      <c r="K456" s="98">
        <f t="shared" si="120"/>
        <v>0</v>
      </c>
      <c r="L456" s="98">
        <f t="shared" si="120"/>
        <v>0</v>
      </c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2.75" customHeight="1">
      <c r="A457" s="8"/>
      <c r="B457" s="100"/>
      <c r="C457" s="100"/>
      <c r="D457" s="100"/>
      <c r="E457" s="100"/>
      <c r="F457" s="100"/>
      <c r="G457" s="100"/>
      <c r="H457" s="100"/>
      <c r="I457" s="101" t="s">
        <v>496</v>
      </c>
      <c r="J457" s="100"/>
      <c r="K457" s="100"/>
      <c r="L457" s="101" t="s">
        <v>497</v>
      </c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2.75" customHeight="1">
      <c r="A458" s="8"/>
      <c r="B458" s="100"/>
      <c r="C458" s="100"/>
      <c r="D458" s="100"/>
      <c r="E458" s="100"/>
      <c r="F458" s="100"/>
      <c r="G458" s="100"/>
      <c r="H458" s="100"/>
      <c r="I458" s="104" t="str">
        <f>G454*A440</f>
        <v>#DIV/0!</v>
      </c>
      <c r="J458" s="100"/>
      <c r="K458" s="100"/>
      <c r="L458" s="104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2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2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2.75" customHeight="1">
      <c r="A461" s="66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6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5.0" customHeight="1">
      <c r="A462" s="78" t="s">
        <v>478</v>
      </c>
      <c r="B462" s="79" t="s">
        <v>479</v>
      </c>
      <c r="C462" s="75"/>
      <c r="D462" s="76"/>
      <c r="E462" s="80" t="s">
        <v>480</v>
      </c>
      <c r="F462" s="75"/>
      <c r="G462" s="76"/>
      <c r="H462" s="79" t="s">
        <v>481</v>
      </c>
      <c r="I462" s="75"/>
      <c r="J462" s="75"/>
      <c r="K462" s="75"/>
      <c r="L462" s="76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2.75" customHeight="1">
      <c r="A463" s="177"/>
      <c r="B463" s="82" t="s">
        <v>482</v>
      </c>
      <c r="C463" s="82" t="s">
        <v>483</v>
      </c>
      <c r="D463" s="82" t="s">
        <v>484</v>
      </c>
      <c r="E463" s="82" t="s">
        <v>485</v>
      </c>
      <c r="F463" s="82" t="s">
        <v>484</v>
      </c>
      <c r="G463" s="82" t="s">
        <v>524</v>
      </c>
      <c r="H463" s="82" t="s">
        <v>486</v>
      </c>
      <c r="I463" s="82" t="s">
        <v>487</v>
      </c>
      <c r="J463" s="147" t="s">
        <v>488</v>
      </c>
      <c r="K463" s="85" t="s">
        <v>489</v>
      </c>
      <c r="L463" s="85" t="s">
        <v>490</v>
      </c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2.75" customHeight="1">
      <c r="A464" s="86" t="s">
        <v>491</v>
      </c>
      <c r="B464" s="87"/>
      <c r="C464" s="87"/>
      <c r="D464" s="87"/>
      <c r="E464" s="87"/>
      <c r="F464" s="87"/>
      <c r="G464" s="87"/>
      <c r="H464" s="87"/>
      <c r="I464" s="87"/>
      <c r="J464" s="115"/>
      <c r="K464" s="87"/>
      <c r="L464" s="87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2.75" customHeight="1">
      <c r="A465" s="31"/>
      <c r="B465" s="89"/>
      <c r="C465" s="89">
        <v>1.0</v>
      </c>
      <c r="D465" s="18">
        <f t="shared" ref="D465:D478" si="121">C465*B465</f>
        <v>0</v>
      </c>
      <c r="E465" s="18">
        <f>B465*A463</f>
        <v>0</v>
      </c>
      <c r="F465" s="18">
        <f t="shared" ref="F465:F478" si="122">E465*C465</f>
        <v>0</v>
      </c>
      <c r="G465" s="140">
        <v>0.0</v>
      </c>
      <c r="H465" s="18">
        <v>1.0</v>
      </c>
      <c r="I465" s="89">
        <f t="shared" ref="I465:I478" si="123">H465*E465</f>
        <v>0</v>
      </c>
      <c r="J465" s="116"/>
      <c r="K465" s="3">
        <f t="shared" ref="K465:K478" si="124">J465*I465</f>
        <v>0</v>
      </c>
      <c r="L465" s="3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2.75" customHeight="1">
      <c r="A466" s="31"/>
      <c r="B466" s="89"/>
      <c r="C466" s="89">
        <v>1.0</v>
      </c>
      <c r="D466" s="18">
        <f t="shared" si="121"/>
        <v>0</v>
      </c>
      <c r="E466" s="18">
        <f>B466*A463</f>
        <v>0</v>
      </c>
      <c r="F466" s="18">
        <f t="shared" si="122"/>
        <v>0</v>
      </c>
      <c r="G466" s="87"/>
      <c r="H466" s="18">
        <v>1.0</v>
      </c>
      <c r="I466" s="89">
        <f t="shared" si="123"/>
        <v>0</v>
      </c>
      <c r="J466" s="116"/>
      <c r="K466" s="3">
        <f t="shared" si="124"/>
        <v>0</v>
      </c>
      <c r="L466" s="3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2.75" customHeight="1">
      <c r="A467" s="31"/>
      <c r="B467" s="18"/>
      <c r="C467" s="18">
        <v>1.0</v>
      </c>
      <c r="D467" s="18">
        <f t="shared" si="121"/>
        <v>0</v>
      </c>
      <c r="E467" s="18">
        <f>B467*A463</f>
        <v>0</v>
      </c>
      <c r="F467" s="18">
        <f t="shared" si="122"/>
        <v>0</v>
      </c>
      <c r="G467" s="148" t="s">
        <v>527</v>
      </c>
      <c r="H467" s="18">
        <v>1.0</v>
      </c>
      <c r="I467" s="89">
        <f t="shared" si="123"/>
        <v>0</v>
      </c>
      <c r="J467" s="116"/>
      <c r="K467" s="3">
        <f t="shared" si="124"/>
        <v>0</v>
      </c>
      <c r="L467" s="3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2.75" customHeight="1">
      <c r="A468" s="31"/>
      <c r="B468" s="18"/>
      <c r="C468" s="18">
        <v>1.0</v>
      </c>
      <c r="D468" s="18">
        <f t="shared" si="121"/>
        <v>0</v>
      </c>
      <c r="E468" s="18">
        <f>B468*A463</f>
        <v>0</v>
      </c>
      <c r="F468" s="18">
        <f t="shared" si="122"/>
        <v>0</v>
      </c>
      <c r="G468" s="142"/>
      <c r="H468" s="18">
        <v>1.0</v>
      </c>
      <c r="I468" s="89">
        <f t="shared" si="123"/>
        <v>0</v>
      </c>
      <c r="J468" s="116"/>
      <c r="K468" s="3">
        <f t="shared" si="124"/>
        <v>0</v>
      </c>
      <c r="L468" s="3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2.75" customHeight="1">
      <c r="A469" s="31"/>
      <c r="B469" s="18"/>
      <c r="C469" s="18">
        <v>1.0</v>
      </c>
      <c r="D469" s="18">
        <f t="shared" si="121"/>
        <v>0</v>
      </c>
      <c r="E469" s="18">
        <f>B469*A463</f>
        <v>0</v>
      </c>
      <c r="F469" s="18">
        <f t="shared" si="122"/>
        <v>0</v>
      </c>
      <c r="G469" s="142"/>
      <c r="H469" s="18">
        <v>1.0</v>
      </c>
      <c r="I469" s="89">
        <f t="shared" si="123"/>
        <v>0</v>
      </c>
      <c r="J469" s="116"/>
      <c r="K469" s="3">
        <f t="shared" si="124"/>
        <v>0</v>
      </c>
      <c r="L469" s="3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2.75" customHeight="1">
      <c r="A470" s="2"/>
      <c r="B470" s="18"/>
      <c r="C470" s="18">
        <v>1.0</v>
      </c>
      <c r="D470" s="18">
        <f t="shared" si="121"/>
        <v>0</v>
      </c>
      <c r="E470" s="18">
        <f>B470*A463</f>
        <v>0</v>
      </c>
      <c r="F470" s="18">
        <f t="shared" si="122"/>
        <v>0</v>
      </c>
      <c r="G470" s="87"/>
      <c r="H470" s="18">
        <v>1.0</v>
      </c>
      <c r="I470" s="89">
        <f t="shared" si="123"/>
        <v>0</v>
      </c>
      <c r="J470" s="116"/>
      <c r="K470" s="3">
        <f t="shared" si="124"/>
        <v>0</v>
      </c>
      <c r="L470" s="3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2.75" customHeight="1">
      <c r="A471" s="2"/>
      <c r="B471" s="18"/>
      <c r="C471" s="18">
        <v>1.0</v>
      </c>
      <c r="D471" s="18">
        <f t="shared" si="121"/>
        <v>0</v>
      </c>
      <c r="E471" s="18">
        <f>B471*A463</f>
        <v>0</v>
      </c>
      <c r="F471" s="18">
        <f t="shared" si="122"/>
        <v>0</v>
      </c>
      <c r="G471" s="59"/>
      <c r="H471" s="18">
        <v>1.0</v>
      </c>
      <c r="I471" s="89">
        <f t="shared" si="123"/>
        <v>0</v>
      </c>
      <c r="J471" s="116"/>
      <c r="K471" s="3">
        <f t="shared" si="124"/>
        <v>0</v>
      </c>
      <c r="L471" s="3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2.75" customHeight="1">
      <c r="A472" s="2"/>
      <c r="B472" s="89"/>
      <c r="C472" s="89">
        <v>1.0</v>
      </c>
      <c r="D472" s="18">
        <f t="shared" si="121"/>
        <v>0</v>
      </c>
      <c r="E472" s="18">
        <f>B472*A463</f>
        <v>0</v>
      </c>
      <c r="F472" s="18">
        <f t="shared" si="122"/>
        <v>0</v>
      </c>
      <c r="G472" s="148" t="s">
        <v>528</v>
      </c>
      <c r="H472" s="18">
        <v>1.0</v>
      </c>
      <c r="I472" s="89">
        <f t="shared" si="123"/>
        <v>0</v>
      </c>
      <c r="J472" s="116"/>
      <c r="K472" s="3">
        <f t="shared" si="124"/>
        <v>0</v>
      </c>
      <c r="L472" s="3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2.75" customHeight="1">
      <c r="A473" s="2"/>
      <c r="B473" s="89"/>
      <c r="C473" s="89">
        <v>1.0</v>
      </c>
      <c r="D473" s="18">
        <f t="shared" si="121"/>
        <v>0</v>
      </c>
      <c r="E473" s="18">
        <f>B473*A463</f>
        <v>0</v>
      </c>
      <c r="F473" s="18">
        <f t="shared" si="122"/>
        <v>0</v>
      </c>
      <c r="G473" s="142"/>
      <c r="H473" s="18">
        <v>1.0</v>
      </c>
      <c r="I473" s="89">
        <f t="shared" si="123"/>
        <v>0</v>
      </c>
      <c r="J473" s="116"/>
      <c r="K473" s="3">
        <f t="shared" si="124"/>
        <v>0</v>
      </c>
      <c r="L473" s="3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2.75" customHeight="1">
      <c r="A474" s="1"/>
      <c r="B474" s="89"/>
      <c r="C474" s="89">
        <v>1.0</v>
      </c>
      <c r="D474" s="18">
        <f t="shared" si="121"/>
        <v>0</v>
      </c>
      <c r="E474" s="18">
        <f>B474*A463</f>
        <v>0</v>
      </c>
      <c r="F474" s="18">
        <f t="shared" si="122"/>
        <v>0</v>
      </c>
      <c r="G474" s="142"/>
      <c r="H474" s="18">
        <v>1.0</v>
      </c>
      <c r="I474" s="89">
        <f t="shared" si="123"/>
        <v>0</v>
      </c>
      <c r="J474" s="116"/>
      <c r="K474" s="3">
        <f t="shared" si="124"/>
        <v>0</v>
      </c>
      <c r="L474" s="3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2.75" customHeight="1">
      <c r="A475" s="1"/>
      <c r="B475" s="89"/>
      <c r="C475" s="89">
        <v>1.0</v>
      </c>
      <c r="D475" s="18">
        <f t="shared" si="121"/>
        <v>0</v>
      </c>
      <c r="E475" s="18">
        <f>B475*A463</f>
        <v>0</v>
      </c>
      <c r="F475" s="18">
        <f t="shared" si="122"/>
        <v>0</v>
      </c>
      <c r="G475" s="142"/>
      <c r="H475" s="18">
        <v>1.0</v>
      </c>
      <c r="I475" s="89">
        <f t="shared" si="123"/>
        <v>0</v>
      </c>
      <c r="J475" s="116"/>
      <c r="K475" s="3">
        <f t="shared" si="124"/>
        <v>0</v>
      </c>
      <c r="L475" s="3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2.75" customHeight="1">
      <c r="A476" s="31"/>
      <c r="B476" s="89"/>
      <c r="C476" s="89">
        <v>1.0</v>
      </c>
      <c r="D476" s="95">
        <f t="shared" si="121"/>
        <v>0</v>
      </c>
      <c r="E476" s="95">
        <f>B476*A463</f>
        <v>0</v>
      </c>
      <c r="F476" s="18">
        <f t="shared" si="122"/>
        <v>0</v>
      </c>
      <c r="G476" s="87"/>
      <c r="H476" s="18">
        <v>1.0</v>
      </c>
      <c r="I476" s="89">
        <f t="shared" si="123"/>
        <v>0</v>
      </c>
      <c r="J476" s="118"/>
      <c r="K476" s="3">
        <f t="shared" si="124"/>
        <v>0</v>
      </c>
      <c r="L476" s="3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2.75" customHeight="1">
      <c r="A477" s="31"/>
      <c r="B477" s="89"/>
      <c r="C477" s="89">
        <v>1.0</v>
      </c>
      <c r="D477" s="18">
        <f t="shared" si="121"/>
        <v>0</v>
      </c>
      <c r="E477" s="18">
        <f>B477*A463</f>
        <v>0</v>
      </c>
      <c r="F477" s="18">
        <f t="shared" si="122"/>
        <v>0</v>
      </c>
      <c r="G477" s="143" t="str">
        <f>F479/A463</f>
        <v>#DIV/0!</v>
      </c>
      <c r="H477" s="18">
        <v>1.0</v>
      </c>
      <c r="I477" s="89">
        <f t="shared" si="123"/>
        <v>0</v>
      </c>
      <c r="J477" s="3"/>
      <c r="K477" s="3">
        <f t="shared" si="124"/>
        <v>0</v>
      </c>
      <c r="L477" s="3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2.75" customHeight="1">
      <c r="A478" s="31"/>
      <c r="B478" s="89"/>
      <c r="C478" s="89">
        <v>1.0</v>
      </c>
      <c r="D478" s="18">
        <f t="shared" si="121"/>
        <v>0</v>
      </c>
      <c r="E478" s="18">
        <f>B478*A463</f>
        <v>0</v>
      </c>
      <c r="F478" s="18">
        <f t="shared" si="122"/>
        <v>0</v>
      </c>
      <c r="G478" s="142"/>
      <c r="H478" s="18">
        <v>1.0</v>
      </c>
      <c r="I478" s="89">
        <f t="shared" si="123"/>
        <v>0</v>
      </c>
      <c r="J478" s="3"/>
      <c r="K478" s="3">
        <f t="shared" si="124"/>
        <v>0</v>
      </c>
      <c r="L478" s="3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2.75" customHeight="1">
      <c r="A479" s="4" t="s">
        <v>495</v>
      </c>
      <c r="B479" s="97">
        <f>SUM(B465:B478)</f>
        <v>0</v>
      </c>
      <c r="C479" s="96"/>
      <c r="D479" s="97">
        <f t="shared" ref="D479:F479" si="125">SUM(D465:D478)</f>
        <v>0</v>
      </c>
      <c r="E479" s="97">
        <f t="shared" si="125"/>
        <v>0</v>
      </c>
      <c r="F479" s="97">
        <f t="shared" si="125"/>
        <v>0</v>
      </c>
      <c r="G479" s="87"/>
      <c r="H479" s="96"/>
      <c r="I479" s="97">
        <f t="shared" ref="I479:L479" si="126">SUM(I465:I478)</f>
        <v>0</v>
      </c>
      <c r="J479" s="98">
        <f t="shared" si="126"/>
        <v>0</v>
      </c>
      <c r="K479" s="98">
        <f t="shared" si="126"/>
        <v>0</v>
      </c>
      <c r="L479" s="98">
        <f t="shared" si="126"/>
        <v>0</v>
      </c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2.75" customHeight="1">
      <c r="A480" s="8"/>
      <c r="B480" s="100"/>
      <c r="C480" s="100"/>
      <c r="D480" s="100"/>
      <c r="E480" s="100"/>
      <c r="F480" s="100"/>
      <c r="G480" s="100"/>
      <c r="H480" s="100"/>
      <c r="I480" s="101" t="s">
        <v>496</v>
      </c>
      <c r="J480" s="100"/>
      <c r="K480" s="100"/>
      <c r="L480" s="101" t="s">
        <v>497</v>
      </c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2.75" customHeight="1">
      <c r="A481" s="8"/>
      <c r="B481" s="100"/>
      <c r="C481" s="100"/>
      <c r="D481" s="100"/>
      <c r="E481" s="100"/>
      <c r="F481" s="100"/>
      <c r="G481" s="100"/>
      <c r="H481" s="100"/>
      <c r="I481" s="104" t="str">
        <f>G477*A463</f>
        <v>#DIV/0!</v>
      </c>
      <c r="J481" s="100"/>
      <c r="K481" s="100"/>
      <c r="L481" s="104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2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2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2.75" customHeight="1">
      <c r="A484" s="66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6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5.0" customHeight="1">
      <c r="A485" s="78" t="s">
        <v>478</v>
      </c>
      <c r="B485" s="79" t="s">
        <v>479</v>
      </c>
      <c r="C485" s="75"/>
      <c r="D485" s="76"/>
      <c r="E485" s="80" t="s">
        <v>480</v>
      </c>
      <c r="F485" s="75"/>
      <c r="G485" s="76"/>
      <c r="H485" s="79" t="s">
        <v>481</v>
      </c>
      <c r="I485" s="75"/>
      <c r="J485" s="75"/>
      <c r="K485" s="75"/>
      <c r="L485" s="76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2.75" customHeight="1">
      <c r="A486" s="177"/>
      <c r="B486" s="82" t="s">
        <v>482</v>
      </c>
      <c r="C486" s="82" t="s">
        <v>483</v>
      </c>
      <c r="D486" s="82" t="s">
        <v>484</v>
      </c>
      <c r="E486" s="82" t="s">
        <v>485</v>
      </c>
      <c r="F486" s="82" t="s">
        <v>484</v>
      </c>
      <c r="G486" s="82" t="s">
        <v>524</v>
      </c>
      <c r="H486" s="82" t="s">
        <v>486</v>
      </c>
      <c r="I486" s="82" t="s">
        <v>487</v>
      </c>
      <c r="J486" s="147" t="s">
        <v>488</v>
      </c>
      <c r="K486" s="85" t="s">
        <v>489</v>
      </c>
      <c r="L486" s="85" t="s">
        <v>490</v>
      </c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2.75" customHeight="1">
      <c r="A487" s="86" t="s">
        <v>491</v>
      </c>
      <c r="B487" s="87"/>
      <c r="C487" s="87"/>
      <c r="D487" s="87"/>
      <c r="E487" s="87"/>
      <c r="F487" s="87"/>
      <c r="G487" s="87"/>
      <c r="H487" s="87"/>
      <c r="I487" s="87"/>
      <c r="J487" s="115"/>
      <c r="K487" s="87"/>
      <c r="L487" s="87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2.75" customHeight="1">
      <c r="A488" s="31"/>
      <c r="B488" s="89"/>
      <c r="C488" s="89">
        <v>1.0</v>
      </c>
      <c r="D488" s="18">
        <f t="shared" ref="D488:D501" si="127">C488*B488</f>
        <v>0</v>
      </c>
      <c r="E488" s="18">
        <f>B488*A486</f>
        <v>0</v>
      </c>
      <c r="F488" s="18">
        <f t="shared" ref="F488:F501" si="128">E488*C488</f>
        <v>0</v>
      </c>
      <c r="G488" s="140">
        <v>0.0</v>
      </c>
      <c r="H488" s="18">
        <v>1.0</v>
      </c>
      <c r="I488" s="89">
        <f t="shared" ref="I488:I501" si="129">H488*E488</f>
        <v>0</v>
      </c>
      <c r="J488" s="116"/>
      <c r="K488" s="3">
        <f t="shared" ref="K488:K501" si="130">J488*I488</f>
        <v>0</v>
      </c>
      <c r="L488" s="3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2.75" customHeight="1">
      <c r="A489" s="31"/>
      <c r="B489" s="89"/>
      <c r="C489" s="89">
        <v>1.0</v>
      </c>
      <c r="D489" s="18">
        <f t="shared" si="127"/>
        <v>0</v>
      </c>
      <c r="E489" s="18">
        <f>B489*A486</f>
        <v>0</v>
      </c>
      <c r="F489" s="18">
        <f t="shared" si="128"/>
        <v>0</v>
      </c>
      <c r="G489" s="87"/>
      <c r="H489" s="18">
        <v>1.0</v>
      </c>
      <c r="I489" s="89">
        <f t="shared" si="129"/>
        <v>0</v>
      </c>
      <c r="J489" s="116"/>
      <c r="K489" s="3">
        <f t="shared" si="130"/>
        <v>0</v>
      </c>
      <c r="L489" s="3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2.75" customHeight="1">
      <c r="A490" s="31"/>
      <c r="B490" s="18"/>
      <c r="C490" s="18">
        <v>1.0</v>
      </c>
      <c r="D490" s="18">
        <f t="shared" si="127"/>
        <v>0</v>
      </c>
      <c r="E490" s="18">
        <f>B490*A486</f>
        <v>0</v>
      </c>
      <c r="F490" s="18">
        <f t="shared" si="128"/>
        <v>0</v>
      </c>
      <c r="G490" s="148" t="s">
        <v>527</v>
      </c>
      <c r="H490" s="18">
        <v>1.0</v>
      </c>
      <c r="I490" s="89">
        <f t="shared" si="129"/>
        <v>0</v>
      </c>
      <c r="J490" s="116"/>
      <c r="K490" s="3">
        <f t="shared" si="130"/>
        <v>0</v>
      </c>
      <c r="L490" s="3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2.75" customHeight="1">
      <c r="A491" s="31"/>
      <c r="B491" s="18"/>
      <c r="C491" s="18">
        <v>1.0</v>
      </c>
      <c r="D491" s="18">
        <f t="shared" si="127"/>
        <v>0</v>
      </c>
      <c r="E491" s="18">
        <f>B491*A486</f>
        <v>0</v>
      </c>
      <c r="F491" s="18">
        <f t="shared" si="128"/>
        <v>0</v>
      </c>
      <c r="G491" s="142"/>
      <c r="H491" s="18">
        <v>1.0</v>
      </c>
      <c r="I491" s="89">
        <f t="shared" si="129"/>
        <v>0</v>
      </c>
      <c r="J491" s="116"/>
      <c r="K491" s="3">
        <f t="shared" si="130"/>
        <v>0</v>
      </c>
      <c r="L491" s="3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2.75" customHeight="1">
      <c r="A492" s="31"/>
      <c r="B492" s="18"/>
      <c r="C492" s="18">
        <v>1.0</v>
      </c>
      <c r="D492" s="18">
        <f t="shared" si="127"/>
        <v>0</v>
      </c>
      <c r="E492" s="18">
        <f>B492*A486</f>
        <v>0</v>
      </c>
      <c r="F492" s="18">
        <f t="shared" si="128"/>
        <v>0</v>
      </c>
      <c r="G492" s="142"/>
      <c r="H492" s="18">
        <v>1.0</v>
      </c>
      <c r="I492" s="89">
        <f t="shared" si="129"/>
        <v>0</v>
      </c>
      <c r="J492" s="116"/>
      <c r="K492" s="3">
        <f t="shared" si="130"/>
        <v>0</v>
      </c>
      <c r="L492" s="3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2.75" customHeight="1">
      <c r="A493" s="2"/>
      <c r="B493" s="18"/>
      <c r="C493" s="18">
        <v>1.0</v>
      </c>
      <c r="D493" s="18">
        <f t="shared" si="127"/>
        <v>0</v>
      </c>
      <c r="E493" s="18">
        <f>B493*A486</f>
        <v>0</v>
      </c>
      <c r="F493" s="18">
        <f t="shared" si="128"/>
        <v>0</v>
      </c>
      <c r="G493" s="87"/>
      <c r="H493" s="18">
        <v>1.0</v>
      </c>
      <c r="I493" s="89">
        <f t="shared" si="129"/>
        <v>0</v>
      </c>
      <c r="J493" s="116"/>
      <c r="K493" s="3">
        <f t="shared" si="130"/>
        <v>0</v>
      </c>
      <c r="L493" s="3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2.75" customHeight="1">
      <c r="A494" s="2"/>
      <c r="B494" s="18"/>
      <c r="C494" s="18">
        <v>1.0</v>
      </c>
      <c r="D494" s="18">
        <f t="shared" si="127"/>
        <v>0</v>
      </c>
      <c r="E494" s="18">
        <f>B494*A486</f>
        <v>0</v>
      </c>
      <c r="F494" s="18">
        <f t="shared" si="128"/>
        <v>0</v>
      </c>
      <c r="G494" s="59"/>
      <c r="H494" s="18">
        <v>1.0</v>
      </c>
      <c r="I494" s="89">
        <f t="shared" si="129"/>
        <v>0</v>
      </c>
      <c r="J494" s="116"/>
      <c r="K494" s="3">
        <f t="shared" si="130"/>
        <v>0</v>
      </c>
      <c r="L494" s="3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2.75" customHeight="1">
      <c r="A495" s="2"/>
      <c r="B495" s="89"/>
      <c r="C495" s="89">
        <v>1.0</v>
      </c>
      <c r="D495" s="18">
        <f t="shared" si="127"/>
        <v>0</v>
      </c>
      <c r="E495" s="18">
        <f>B495*A486</f>
        <v>0</v>
      </c>
      <c r="F495" s="18">
        <f t="shared" si="128"/>
        <v>0</v>
      </c>
      <c r="G495" s="148" t="s">
        <v>528</v>
      </c>
      <c r="H495" s="18">
        <v>1.0</v>
      </c>
      <c r="I495" s="89">
        <f t="shared" si="129"/>
        <v>0</v>
      </c>
      <c r="J495" s="116"/>
      <c r="K495" s="3">
        <f t="shared" si="130"/>
        <v>0</v>
      </c>
      <c r="L495" s="3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2.75" customHeight="1">
      <c r="A496" s="2"/>
      <c r="B496" s="89"/>
      <c r="C496" s="89">
        <v>1.0</v>
      </c>
      <c r="D496" s="18">
        <f t="shared" si="127"/>
        <v>0</v>
      </c>
      <c r="E496" s="18">
        <f>B496*A486</f>
        <v>0</v>
      </c>
      <c r="F496" s="18">
        <f t="shared" si="128"/>
        <v>0</v>
      </c>
      <c r="G496" s="142"/>
      <c r="H496" s="18">
        <v>1.0</v>
      </c>
      <c r="I496" s="89">
        <f t="shared" si="129"/>
        <v>0</v>
      </c>
      <c r="J496" s="116"/>
      <c r="K496" s="3">
        <f t="shared" si="130"/>
        <v>0</v>
      </c>
      <c r="L496" s="3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2.75" customHeight="1">
      <c r="A497" s="1"/>
      <c r="B497" s="89"/>
      <c r="C497" s="89">
        <v>1.0</v>
      </c>
      <c r="D497" s="18">
        <f t="shared" si="127"/>
        <v>0</v>
      </c>
      <c r="E497" s="18">
        <f>B497*A486</f>
        <v>0</v>
      </c>
      <c r="F497" s="18">
        <f t="shared" si="128"/>
        <v>0</v>
      </c>
      <c r="G497" s="142"/>
      <c r="H497" s="18">
        <v>1.0</v>
      </c>
      <c r="I497" s="89">
        <f t="shared" si="129"/>
        <v>0</v>
      </c>
      <c r="J497" s="116"/>
      <c r="K497" s="3">
        <f t="shared" si="130"/>
        <v>0</v>
      </c>
      <c r="L497" s="3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2.75" customHeight="1">
      <c r="A498" s="1"/>
      <c r="B498" s="89"/>
      <c r="C498" s="89">
        <v>1.0</v>
      </c>
      <c r="D498" s="18">
        <f t="shared" si="127"/>
        <v>0</v>
      </c>
      <c r="E498" s="18">
        <f>B498*A486</f>
        <v>0</v>
      </c>
      <c r="F498" s="18">
        <f t="shared" si="128"/>
        <v>0</v>
      </c>
      <c r="G498" s="142"/>
      <c r="H498" s="18">
        <v>1.0</v>
      </c>
      <c r="I498" s="89">
        <f t="shared" si="129"/>
        <v>0</v>
      </c>
      <c r="J498" s="116"/>
      <c r="K498" s="3">
        <f t="shared" si="130"/>
        <v>0</v>
      </c>
      <c r="L498" s="3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2.75" customHeight="1">
      <c r="A499" s="31"/>
      <c r="B499" s="89"/>
      <c r="C499" s="89">
        <v>1.0</v>
      </c>
      <c r="D499" s="95">
        <f t="shared" si="127"/>
        <v>0</v>
      </c>
      <c r="E499" s="95">
        <f>B499*A486</f>
        <v>0</v>
      </c>
      <c r="F499" s="18">
        <f t="shared" si="128"/>
        <v>0</v>
      </c>
      <c r="G499" s="87"/>
      <c r="H499" s="18">
        <v>1.0</v>
      </c>
      <c r="I499" s="89">
        <f t="shared" si="129"/>
        <v>0</v>
      </c>
      <c r="J499" s="118"/>
      <c r="K499" s="3">
        <f t="shared" si="130"/>
        <v>0</v>
      </c>
      <c r="L499" s="3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2.75" customHeight="1">
      <c r="A500" s="31"/>
      <c r="B500" s="89"/>
      <c r="C500" s="89">
        <v>1.0</v>
      </c>
      <c r="D500" s="18">
        <f t="shared" si="127"/>
        <v>0</v>
      </c>
      <c r="E500" s="18">
        <f>B500*A486</f>
        <v>0</v>
      </c>
      <c r="F500" s="18">
        <f t="shared" si="128"/>
        <v>0</v>
      </c>
      <c r="G500" s="143" t="str">
        <f>F502/A486</f>
        <v>#DIV/0!</v>
      </c>
      <c r="H500" s="18">
        <v>1.0</v>
      </c>
      <c r="I500" s="89">
        <f t="shared" si="129"/>
        <v>0</v>
      </c>
      <c r="J500" s="3"/>
      <c r="K500" s="3">
        <f t="shared" si="130"/>
        <v>0</v>
      </c>
      <c r="L500" s="3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2.75" customHeight="1">
      <c r="A501" s="31"/>
      <c r="B501" s="89"/>
      <c r="C501" s="89">
        <v>1.0</v>
      </c>
      <c r="D501" s="18">
        <f t="shared" si="127"/>
        <v>0</v>
      </c>
      <c r="E501" s="18">
        <f>B501*A486</f>
        <v>0</v>
      </c>
      <c r="F501" s="18">
        <f t="shared" si="128"/>
        <v>0</v>
      </c>
      <c r="G501" s="142"/>
      <c r="H501" s="18">
        <v>1.0</v>
      </c>
      <c r="I501" s="89">
        <f t="shared" si="129"/>
        <v>0</v>
      </c>
      <c r="J501" s="3"/>
      <c r="K501" s="3">
        <f t="shared" si="130"/>
        <v>0</v>
      </c>
      <c r="L501" s="3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2.75" customHeight="1">
      <c r="A502" s="4" t="s">
        <v>495</v>
      </c>
      <c r="B502" s="97">
        <f>SUM(B488:B501)</f>
        <v>0</v>
      </c>
      <c r="C502" s="96"/>
      <c r="D502" s="97">
        <f t="shared" ref="D502:F502" si="131">SUM(D488:D501)</f>
        <v>0</v>
      </c>
      <c r="E502" s="97">
        <f t="shared" si="131"/>
        <v>0</v>
      </c>
      <c r="F502" s="97">
        <f t="shared" si="131"/>
        <v>0</v>
      </c>
      <c r="G502" s="87"/>
      <c r="H502" s="96"/>
      <c r="I502" s="97">
        <f t="shared" ref="I502:L502" si="132">SUM(I488:I501)</f>
        <v>0</v>
      </c>
      <c r="J502" s="98">
        <f t="shared" si="132"/>
        <v>0</v>
      </c>
      <c r="K502" s="98">
        <f t="shared" si="132"/>
        <v>0</v>
      </c>
      <c r="L502" s="98">
        <f t="shared" si="132"/>
        <v>0</v>
      </c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2.75" customHeight="1">
      <c r="A503" s="8"/>
      <c r="B503" s="100"/>
      <c r="C503" s="100"/>
      <c r="D503" s="100"/>
      <c r="E503" s="100"/>
      <c r="F503" s="100"/>
      <c r="G503" s="100"/>
      <c r="H503" s="100"/>
      <c r="I503" s="101" t="s">
        <v>496</v>
      </c>
      <c r="J503" s="100"/>
      <c r="K503" s="100"/>
      <c r="L503" s="101" t="s">
        <v>497</v>
      </c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2.75" customHeight="1">
      <c r="A504" s="8"/>
      <c r="B504" s="100"/>
      <c r="C504" s="100"/>
      <c r="D504" s="100"/>
      <c r="E504" s="100"/>
      <c r="F504" s="100"/>
      <c r="G504" s="100"/>
      <c r="H504" s="100"/>
      <c r="I504" s="104" t="str">
        <f>G500*A486</f>
        <v>#DIV/0!</v>
      </c>
      <c r="J504" s="100"/>
      <c r="K504" s="100"/>
      <c r="L504" s="104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2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2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2.75" customHeight="1">
      <c r="A507" s="66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6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5.0" customHeight="1">
      <c r="A508" s="78" t="s">
        <v>478</v>
      </c>
      <c r="B508" s="79" t="s">
        <v>479</v>
      </c>
      <c r="C508" s="75"/>
      <c r="D508" s="76"/>
      <c r="E508" s="80" t="s">
        <v>480</v>
      </c>
      <c r="F508" s="75"/>
      <c r="G508" s="76"/>
      <c r="H508" s="79" t="s">
        <v>481</v>
      </c>
      <c r="I508" s="75"/>
      <c r="J508" s="75"/>
      <c r="K508" s="75"/>
      <c r="L508" s="76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2.75" customHeight="1">
      <c r="A509" s="177"/>
      <c r="B509" s="82" t="s">
        <v>482</v>
      </c>
      <c r="C509" s="82" t="s">
        <v>483</v>
      </c>
      <c r="D509" s="82" t="s">
        <v>484</v>
      </c>
      <c r="E509" s="82" t="s">
        <v>485</v>
      </c>
      <c r="F509" s="82" t="s">
        <v>484</v>
      </c>
      <c r="G509" s="82" t="s">
        <v>524</v>
      </c>
      <c r="H509" s="82" t="s">
        <v>486</v>
      </c>
      <c r="I509" s="82" t="s">
        <v>487</v>
      </c>
      <c r="J509" s="147" t="s">
        <v>488</v>
      </c>
      <c r="K509" s="85" t="s">
        <v>489</v>
      </c>
      <c r="L509" s="85" t="s">
        <v>490</v>
      </c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2.75" customHeight="1">
      <c r="A510" s="86" t="s">
        <v>491</v>
      </c>
      <c r="B510" s="87"/>
      <c r="C510" s="87"/>
      <c r="D510" s="87"/>
      <c r="E510" s="87"/>
      <c r="F510" s="87"/>
      <c r="G510" s="87"/>
      <c r="H510" s="87"/>
      <c r="I510" s="87"/>
      <c r="J510" s="115"/>
      <c r="K510" s="87"/>
      <c r="L510" s="87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2.75" customHeight="1">
      <c r="A511" s="31"/>
      <c r="B511" s="89"/>
      <c r="C511" s="89">
        <v>1.0</v>
      </c>
      <c r="D511" s="18">
        <f t="shared" ref="D511:D524" si="133">C511*B511</f>
        <v>0</v>
      </c>
      <c r="E511" s="18">
        <f>B511*A509</f>
        <v>0</v>
      </c>
      <c r="F511" s="18">
        <f t="shared" ref="F511:F524" si="134">E511*C511</f>
        <v>0</v>
      </c>
      <c r="G511" s="140">
        <v>0.0</v>
      </c>
      <c r="H511" s="18">
        <v>1.0</v>
      </c>
      <c r="I511" s="89">
        <f t="shared" ref="I511:I524" si="135">H511*E511</f>
        <v>0</v>
      </c>
      <c r="J511" s="116"/>
      <c r="K511" s="3">
        <f t="shared" ref="K511:K524" si="136">J511*I511</f>
        <v>0</v>
      </c>
      <c r="L511" s="3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2.75" customHeight="1">
      <c r="A512" s="31"/>
      <c r="B512" s="89"/>
      <c r="C512" s="89">
        <v>1.0</v>
      </c>
      <c r="D512" s="18">
        <f t="shared" si="133"/>
        <v>0</v>
      </c>
      <c r="E512" s="18">
        <f>B512*A509</f>
        <v>0</v>
      </c>
      <c r="F512" s="18">
        <f t="shared" si="134"/>
        <v>0</v>
      </c>
      <c r="G512" s="87"/>
      <c r="H512" s="18">
        <v>1.0</v>
      </c>
      <c r="I512" s="89">
        <f t="shared" si="135"/>
        <v>0</v>
      </c>
      <c r="J512" s="116"/>
      <c r="K512" s="3">
        <f t="shared" si="136"/>
        <v>0</v>
      </c>
      <c r="L512" s="3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2.75" customHeight="1">
      <c r="A513" s="31"/>
      <c r="B513" s="18"/>
      <c r="C513" s="18">
        <v>1.0</v>
      </c>
      <c r="D513" s="18">
        <f t="shared" si="133"/>
        <v>0</v>
      </c>
      <c r="E513" s="18">
        <f>B513*A509</f>
        <v>0</v>
      </c>
      <c r="F513" s="18">
        <f t="shared" si="134"/>
        <v>0</v>
      </c>
      <c r="G513" s="148" t="s">
        <v>527</v>
      </c>
      <c r="H513" s="18">
        <v>1.0</v>
      </c>
      <c r="I513" s="89">
        <f t="shared" si="135"/>
        <v>0</v>
      </c>
      <c r="J513" s="116"/>
      <c r="K513" s="3">
        <f t="shared" si="136"/>
        <v>0</v>
      </c>
      <c r="L513" s="3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2.75" customHeight="1">
      <c r="A514" s="31"/>
      <c r="B514" s="18"/>
      <c r="C514" s="18">
        <v>1.0</v>
      </c>
      <c r="D514" s="18">
        <f t="shared" si="133"/>
        <v>0</v>
      </c>
      <c r="E514" s="18">
        <f>B514*A509</f>
        <v>0</v>
      </c>
      <c r="F514" s="18">
        <f t="shared" si="134"/>
        <v>0</v>
      </c>
      <c r="G514" s="142"/>
      <c r="H514" s="18">
        <v>1.0</v>
      </c>
      <c r="I514" s="89">
        <f t="shared" si="135"/>
        <v>0</v>
      </c>
      <c r="J514" s="116"/>
      <c r="K514" s="3">
        <f t="shared" si="136"/>
        <v>0</v>
      </c>
      <c r="L514" s="3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2.75" customHeight="1">
      <c r="A515" s="31"/>
      <c r="B515" s="18"/>
      <c r="C515" s="18">
        <v>1.0</v>
      </c>
      <c r="D515" s="18">
        <f t="shared" si="133"/>
        <v>0</v>
      </c>
      <c r="E515" s="18">
        <f>B515*A509</f>
        <v>0</v>
      </c>
      <c r="F515" s="18">
        <f t="shared" si="134"/>
        <v>0</v>
      </c>
      <c r="G515" s="142"/>
      <c r="H515" s="18">
        <v>1.0</v>
      </c>
      <c r="I515" s="89">
        <f t="shared" si="135"/>
        <v>0</v>
      </c>
      <c r="J515" s="116"/>
      <c r="K515" s="3">
        <f t="shared" si="136"/>
        <v>0</v>
      </c>
      <c r="L515" s="3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2.75" customHeight="1">
      <c r="A516" s="2"/>
      <c r="B516" s="18"/>
      <c r="C516" s="18">
        <v>1.0</v>
      </c>
      <c r="D516" s="18">
        <f t="shared" si="133"/>
        <v>0</v>
      </c>
      <c r="E516" s="18">
        <f>B516*A509</f>
        <v>0</v>
      </c>
      <c r="F516" s="18">
        <f t="shared" si="134"/>
        <v>0</v>
      </c>
      <c r="G516" s="87"/>
      <c r="H516" s="18">
        <v>1.0</v>
      </c>
      <c r="I516" s="89">
        <f t="shared" si="135"/>
        <v>0</v>
      </c>
      <c r="J516" s="116"/>
      <c r="K516" s="3">
        <f t="shared" si="136"/>
        <v>0</v>
      </c>
      <c r="L516" s="3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2.75" customHeight="1">
      <c r="A517" s="2"/>
      <c r="B517" s="18"/>
      <c r="C517" s="18">
        <v>1.0</v>
      </c>
      <c r="D517" s="18">
        <f t="shared" si="133"/>
        <v>0</v>
      </c>
      <c r="E517" s="18">
        <f>B517*A509</f>
        <v>0</v>
      </c>
      <c r="F517" s="18">
        <f t="shared" si="134"/>
        <v>0</v>
      </c>
      <c r="G517" s="59"/>
      <c r="H517" s="18">
        <v>1.0</v>
      </c>
      <c r="I517" s="89">
        <f t="shared" si="135"/>
        <v>0</v>
      </c>
      <c r="J517" s="116"/>
      <c r="K517" s="3">
        <f t="shared" si="136"/>
        <v>0</v>
      </c>
      <c r="L517" s="3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2.75" customHeight="1">
      <c r="A518" s="2"/>
      <c r="B518" s="89"/>
      <c r="C518" s="89">
        <v>1.0</v>
      </c>
      <c r="D518" s="18">
        <f t="shared" si="133"/>
        <v>0</v>
      </c>
      <c r="E518" s="18">
        <f>B518*A509</f>
        <v>0</v>
      </c>
      <c r="F518" s="18">
        <f t="shared" si="134"/>
        <v>0</v>
      </c>
      <c r="G518" s="148" t="s">
        <v>528</v>
      </c>
      <c r="H518" s="18">
        <v>1.0</v>
      </c>
      <c r="I518" s="89">
        <f t="shared" si="135"/>
        <v>0</v>
      </c>
      <c r="J518" s="116"/>
      <c r="K518" s="3">
        <f t="shared" si="136"/>
        <v>0</v>
      </c>
      <c r="L518" s="3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2.75" customHeight="1">
      <c r="A519" s="2"/>
      <c r="B519" s="89"/>
      <c r="C519" s="89">
        <v>1.0</v>
      </c>
      <c r="D519" s="18">
        <f t="shared" si="133"/>
        <v>0</v>
      </c>
      <c r="E519" s="18">
        <f>B519*A509</f>
        <v>0</v>
      </c>
      <c r="F519" s="18">
        <f t="shared" si="134"/>
        <v>0</v>
      </c>
      <c r="G519" s="142"/>
      <c r="H519" s="18">
        <v>1.0</v>
      </c>
      <c r="I519" s="89">
        <f t="shared" si="135"/>
        <v>0</v>
      </c>
      <c r="J519" s="116"/>
      <c r="K519" s="3">
        <f t="shared" si="136"/>
        <v>0</v>
      </c>
      <c r="L519" s="3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2.75" customHeight="1">
      <c r="A520" s="1"/>
      <c r="B520" s="89"/>
      <c r="C520" s="89">
        <v>1.0</v>
      </c>
      <c r="D520" s="18">
        <f t="shared" si="133"/>
        <v>0</v>
      </c>
      <c r="E520" s="18">
        <f>B520*A509</f>
        <v>0</v>
      </c>
      <c r="F520" s="18">
        <f t="shared" si="134"/>
        <v>0</v>
      </c>
      <c r="G520" s="142"/>
      <c r="H520" s="18">
        <v>1.0</v>
      </c>
      <c r="I520" s="89">
        <f t="shared" si="135"/>
        <v>0</v>
      </c>
      <c r="J520" s="116"/>
      <c r="K520" s="3">
        <f t="shared" si="136"/>
        <v>0</v>
      </c>
      <c r="L520" s="3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2.75" customHeight="1">
      <c r="A521" s="1"/>
      <c r="B521" s="89"/>
      <c r="C521" s="89">
        <v>1.0</v>
      </c>
      <c r="D521" s="18">
        <f t="shared" si="133"/>
        <v>0</v>
      </c>
      <c r="E521" s="18">
        <f>B521*A509</f>
        <v>0</v>
      </c>
      <c r="F521" s="18">
        <f t="shared" si="134"/>
        <v>0</v>
      </c>
      <c r="G521" s="142"/>
      <c r="H521" s="18">
        <v>1.0</v>
      </c>
      <c r="I521" s="89">
        <f t="shared" si="135"/>
        <v>0</v>
      </c>
      <c r="J521" s="116"/>
      <c r="K521" s="3">
        <f t="shared" si="136"/>
        <v>0</v>
      </c>
      <c r="L521" s="3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2.75" customHeight="1">
      <c r="A522" s="31"/>
      <c r="B522" s="89"/>
      <c r="C522" s="89">
        <v>1.0</v>
      </c>
      <c r="D522" s="95">
        <f t="shared" si="133"/>
        <v>0</v>
      </c>
      <c r="E522" s="95">
        <f>B522*A509</f>
        <v>0</v>
      </c>
      <c r="F522" s="18">
        <f t="shared" si="134"/>
        <v>0</v>
      </c>
      <c r="G522" s="87"/>
      <c r="H522" s="18">
        <v>1.0</v>
      </c>
      <c r="I522" s="89">
        <f t="shared" si="135"/>
        <v>0</v>
      </c>
      <c r="J522" s="118"/>
      <c r="K522" s="3">
        <f t="shared" si="136"/>
        <v>0</v>
      </c>
      <c r="L522" s="3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2.75" customHeight="1">
      <c r="A523" s="31"/>
      <c r="B523" s="89"/>
      <c r="C523" s="89">
        <v>1.0</v>
      </c>
      <c r="D523" s="18">
        <f t="shared" si="133"/>
        <v>0</v>
      </c>
      <c r="E523" s="18">
        <f>B523*A509</f>
        <v>0</v>
      </c>
      <c r="F523" s="18">
        <f t="shared" si="134"/>
        <v>0</v>
      </c>
      <c r="G523" s="143" t="str">
        <f>F525/A509</f>
        <v>#DIV/0!</v>
      </c>
      <c r="H523" s="18">
        <v>1.0</v>
      </c>
      <c r="I523" s="89">
        <f t="shared" si="135"/>
        <v>0</v>
      </c>
      <c r="J523" s="3"/>
      <c r="K523" s="3">
        <f t="shared" si="136"/>
        <v>0</v>
      </c>
      <c r="L523" s="3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2.75" customHeight="1">
      <c r="A524" s="31"/>
      <c r="B524" s="89"/>
      <c r="C524" s="89">
        <v>1.0</v>
      </c>
      <c r="D524" s="18">
        <f t="shared" si="133"/>
        <v>0</v>
      </c>
      <c r="E524" s="18">
        <f>B524*A509</f>
        <v>0</v>
      </c>
      <c r="F524" s="18">
        <f t="shared" si="134"/>
        <v>0</v>
      </c>
      <c r="G524" s="142"/>
      <c r="H524" s="18">
        <v>1.0</v>
      </c>
      <c r="I524" s="89">
        <f t="shared" si="135"/>
        <v>0</v>
      </c>
      <c r="J524" s="3"/>
      <c r="K524" s="3">
        <f t="shared" si="136"/>
        <v>0</v>
      </c>
      <c r="L524" s="3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2.75" customHeight="1">
      <c r="A525" s="4" t="s">
        <v>495</v>
      </c>
      <c r="B525" s="97">
        <f>SUM(B511:B524)</f>
        <v>0</v>
      </c>
      <c r="C525" s="96"/>
      <c r="D525" s="97">
        <f t="shared" ref="D525:F525" si="137">SUM(D511:D524)</f>
        <v>0</v>
      </c>
      <c r="E525" s="97">
        <f t="shared" si="137"/>
        <v>0</v>
      </c>
      <c r="F525" s="97">
        <f t="shared" si="137"/>
        <v>0</v>
      </c>
      <c r="G525" s="87"/>
      <c r="H525" s="96"/>
      <c r="I525" s="97">
        <f t="shared" ref="I525:L525" si="138">SUM(I511:I524)</f>
        <v>0</v>
      </c>
      <c r="J525" s="98">
        <f t="shared" si="138"/>
        <v>0</v>
      </c>
      <c r="K525" s="98">
        <f t="shared" si="138"/>
        <v>0</v>
      </c>
      <c r="L525" s="98">
        <f t="shared" si="138"/>
        <v>0</v>
      </c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2.75" customHeight="1">
      <c r="A526" s="8"/>
      <c r="B526" s="100"/>
      <c r="C526" s="100"/>
      <c r="D526" s="100"/>
      <c r="E526" s="100"/>
      <c r="F526" s="100"/>
      <c r="G526" s="100"/>
      <c r="H526" s="100"/>
      <c r="I526" s="101" t="s">
        <v>496</v>
      </c>
      <c r="J526" s="100"/>
      <c r="K526" s="100"/>
      <c r="L526" s="101" t="s">
        <v>497</v>
      </c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2.75" customHeight="1">
      <c r="A527" s="8"/>
      <c r="B527" s="100"/>
      <c r="C527" s="100"/>
      <c r="D527" s="100"/>
      <c r="E527" s="100"/>
      <c r="F527" s="100"/>
      <c r="G527" s="100"/>
      <c r="H527" s="100"/>
      <c r="I527" s="104" t="str">
        <f>G523*A509</f>
        <v>#DIV/0!</v>
      </c>
      <c r="J527" s="100"/>
      <c r="K527" s="100"/>
      <c r="L527" s="104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2.75" customHeight="1">
      <c r="A528" s="8"/>
      <c r="B528" s="100"/>
      <c r="C528" s="100"/>
      <c r="D528" s="100"/>
      <c r="E528" s="100"/>
      <c r="F528" s="100"/>
      <c r="G528" s="100"/>
      <c r="H528" s="100"/>
      <c r="I528" s="107"/>
      <c r="J528" s="100"/>
      <c r="K528" s="100"/>
      <c r="L528" s="107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2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2.75" customHeight="1">
      <c r="A530" s="66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6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5.0" customHeight="1">
      <c r="A531" s="78" t="s">
        <v>478</v>
      </c>
      <c r="B531" s="79" t="s">
        <v>479</v>
      </c>
      <c r="C531" s="75"/>
      <c r="D531" s="76"/>
      <c r="E531" s="80" t="s">
        <v>480</v>
      </c>
      <c r="F531" s="75"/>
      <c r="G531" s="76"/>
      <c r="H531" s="79" t="s">
        <v>481</v>
      </c>
      <c r="I531" s="75"/>
      <c r="J531" s="75"/>
      <c r="K531" s="75"/>
      <c r="L531" s="76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2.75" customHeight="1">
      <c r="A532" s="177"/>
      <c r="B532" s="82" t="s">
        <v>482</v>
      </c>
      <c r="C532" s="82" t="s">
        <v>483</v>
      </c>
      <c r="D532" s="82" t="s">
        <v>484</v>
      </c>
      <c r="E532" s="82" t="s">
        <v>485</v>
      </c>
      <c r="F532" s="82" t="s">
        <v>484</v>
      </c>
      <c r="G532" s="82" t="s">
        <v>524</v>
      </c>
      <c r="H532" s="82" t="s">
        <v>486</v>
      </c>
      <c r="I532" s="82" t="s">
        <v>487</v>
      </c>
      <c r="J532" s="147" t="s">
        <v>488</v>
      </c>
      <c r="K532" s="85" t="s">
        <v>489</v>
      </c>
      <c r="L532" s="85" t="s">
        <v>490</v>
      </c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2.75" customHeight="1">
      <c r="A533" s="86" t="s">
        <v>491</v>
      </c>
      <c r="B533" s="87"/>
      <c r="C533" s="87"/>
      <c r="D533" s="87"/>
      <c r="E533" s="87"/>
      <c r="F533" s="87"/>
      <c r="G533" s="87"/>
      <c r="H533" s="87"/>
      <c r="I533" s="87"/>
      <c r="J533" s="115"/>
      <c r="K533" s="87"/>
      <c r="L533" s="87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2.75" customHeight="1">
      <c r="A534" s="31"/>
      <c r="B534" s="89"/>
      <c r="C534" s="89">
        <v>1.0</v>
      </c>
      <c r="D534" s="18">
        <f t="shared" ref="D534:D547" si="139">C534*B534</f>
        <v>0</v>
      </c>
      <c r="E534" s="18">
        <f>B534*A532</f>
        <v>0</v>
      </c>
      <c r="F534" s="18">
        <f t="shared" ref="F534:F547" si="140">E534*C534</f>
        <v>0</v>
      </c>
      <c r="G534" s="140">
        <v>0.0</v>
      </c>
      <c r="H534" s="18">
        <v>1.0</v>
      </c>
      <c r="I534" s="89">
        <f t="shared" ref="I534:I547" si="141">H534*E534</f>
        <v>0</v>
      </c>
      <c r="J534" s="116"/>
      <c r="K534" s="3">
        <f t="shared" ref="K534:K547" si="142">J534*I534</f>
        <v>0</v>
      </c>
      <c r="L534" s="3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2.75" customHeight="1">
      <c r="A535" s="31"/>
      <c r="B535" s="89"/>
      <c r="C535" s="89">
        <v>1.0</v>
      </c>
      <c r="D535" s="18">
        <f t="shared" si="139"/>
        <v>0</v>
      </c>
      <c r="E535" s="18">
        <f>B535*A532</f>
        <v>0</v>
      </c>
      <c r="F535" s="18">
        <f t="shared" si="140"/>
        <v>0</v>
      </c>
      <c r="G535" s="87"/>
      <c r="H535" s="18">
        <v>1.0</v>
      </c>
      <c r="I535" s="89">
        <f t="shared" si="141"/>
        <v>0</v>
      </c>
      <c r="J535" s="116"/>
      <c r="K535" s="3">
        <f t="shared" si="142"/>
        <v>0</v>
      </c>
      <c r="L535" s="3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2.75" customHeight="1">
      <c r="A536" s="31"/>
      <c r="B536" s="18"/>
      <c r="C536" s="18">
        <v>1.0</v>
      </c>
      <c r="D536" s="18">
        <f t="shared" si="139"/>
        <v>0</v>
      </c>
      <c r="E536" s="18">
        <f>B536*A532</f>
        <v>0</v>
      </c>
      <c r="F536" s="18">
        <f t="shared" si="140"/>
        <v>0</v>
      </c>
      <c r="G536" s="148" t="s">
        <v>527</v>
      </c>
      <c r="H536" s="18">
        <v>1.0</v>
      </c>
      <c r="I536" s="89">
        <f t="shared" si="141"/>
        <v>0</v>
      </c>
      <c r="J536" s="116"/>
      <c r="K536" s="3">
        <f t="shared" si="142"/>
        <v>0</v>
      </c>
      <c r="L536" s="3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2.75" customHeight="1">
      <c r="A537" s="31"/>
      <c r="B537" s="18"/>
      <c r="C537" s="18">
        <v>1.0</v>
      </c>
      <c r="D537" s="18">
        <f t="shared" si="139"/>
        <v>0</v>
      </c>
      <c r="E537" s="18">
        <f>B537*A532</f>
        <v>0</v>
      </c>
      <c r="F537" s="18">
        <f t="shared" si="140"/>
        <v>0</v>
      </c>
      <c r="G537" s="142"/>
      <c r="H537" s="18">
        <v>1.0</v>
      </c>
      <c r="I537" s="89">
        <f t="shared" si="141"/>
        <v>0</v>
      </c>
      <c r="J537" s="116"/>
      <c r="K537" s="3">
        <f t="shared" si="142"/>
        <v>0</v>
      </c>
      <c r="L537" s="3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2.75" customHeight="1">
      <c r="A538" s="31"/>
      <c r="B538" s="18"/>
      <c r="C538" s="18">
        <v>1.0</v>
      </c>
      <c r="D538" s="18">
        <f t="shared" si="139"/>
        <v>0</v>
      </c>
      <c r="E538" s="18">
        <f>B538*A532</f>
        <v>0</v>
      </c>
      <c r="F538" s="18">
        <f t="shared" si="140"/>
        <v>0</v>
      </c>
      <c r="G538" s="142"/>
      <c r="H538" s="18">
        <v>1.0</v>
      </c>
      <c r="I538" s="89">
        <f t="shared" si="141"/>
        <v>0</v>
      </c>
      <c r="J538" s="116"/>
      <c r="K538" s="3">
        <f t="shared" si="142"/>
        <v>0</v>
      </c>
      <c r="L538" s="3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2.75" customHeight="1">
      <c r="A539" s="2"/>
      <c r="B539" s="18"/>
      <c r="C539" s="18">
        <v>1.0</v>
      </c>
      <c r="D539" s="18">
        <f t="shared" si="139"/>
        <v>0</v>
      </c>
      <c r="E539" s="18">
        <f>B539*A532</f>
        <v>0</v>
      </c>
      <c r="F539" s="18">
        <f t="shared" si="140"/>
        <v>0</v>
      </c>
      <c r="G539" s="87"/>
      <c r="H539" s="18">
        <v>1.0</v>
      </c>
      <c r="I539" s="89">
        <f t="shared" si="141"/>
        <v>0</v>
      </c>
      <c r="J539" s="116"/>
      <c r="K539" s="3">
        <f t="shared" si="142"/>
        <v>0</v>
      </c>
      <c r="L539" s="3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2.75" customHeight="1">
      <c r="A540" s="2"/>
      <c r="B540" s="18"/>
      <c r="C540" s="18">
        <v>1.0</v>
      </c>
      <c r="D540" s="18">
        <f t="shared" si="139"/>
        <v>0</v>
      </c>
      <c r="E540" s="18">
        <f>B540*A532</f>
        <v>0</v>
      </c>
      <c r="F540" s="18">
        <f t="shared" si="140"/>
        <v>0</v>
      </c>
      <c r="G540" s="59"/>
      <c r="H540" s="18">
        <v>1.0</v>
      </c>
      <c r="I540" s="89">
        <f t="shared" si="141"/>
        <v>0</v>
      </c>
      <c r="J540" s="116"/>
      <c r="K540" s="3">
        <f t="shared" si="142"/>
        <v>0</v>
      </c>
      <c r="L540" s="3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2.75" customHeight="1">
      <c r="A541" s="2"/>
      <c r="B541" s="89"/>
      <c r="C541" s="89">
        <v>1.0</v>
      </c>
      <c r="D541" s="18">
        <f t="shared" si="139"/>
        <v>0</v>
      </c>
      <c r="E541" s="18">
        <f>B541*A532</f>
        <v>0</v>
      </c>
      <c r="F541" s="18">
        <f t="shared" si="140"/>
        <v>0</v>
      </c>
      <c r="G541" s="148" t="s">
        <v>528</v>
      </c>
      <c r="H541" s="18">
        <v>1.0</v>
      </c>
      <c r="I541" s="89">
        <f t="shared" si="141"/>
        <v>0</v>
      </c>
      <c r="J541" s="116"/>
      <c r="K541" s="3">
        <f t="shared" si="142"/>
        <v>0</v>
      </c>
      <c r="L541" s="3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2.75" customHeight="1">
      <c r="A542" s="2"/>
      <c r="B542" s="89"/>
      <c r="C542" s="89">
        <v>1.0</v>
      </c>
      <c r="D542" s="18">
        <f t="shared" si="139"/>
        <v>0</v>
      </c>
      <c r="E542" s="18">
        <f>B542*A532</f>
        <v>0</v>
      </c>
      <c r="F542" s="18">
        <f t="shared" si="140"/>
        <v>0</v>
      </c>
      <c r="G542" s="142"/>
      <c r="H542" s="18">
        <v>1.0</v>
      </c>
      <c r="I542" s="89">
        <f t="shared" si="141"/>
        <v>0</v>
      </c>
      <c r="J542" s="116"/>
      <c r="K542" s="3">
        <f t="shared" si="142"/>
        <v>0</v>
      </c>
      <c r="L542" s="3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2.75" customHeight="1">
      <c r="A543" s="1"/>
      <c r="B543" s="89"/>
      <c r="C543" s="89">
        <v>1.0</v>
      </c>
      <c r="D543" s="18">
        <f t="shared" si="139"/>
        <v>0</v>
      </c>
      <c r="E543" s="18">
        <f>B543*A532</f>
        <v>0</v>
      </c>
      <c r="F543" s="18">
        <f t="shared" si="140"/>
        <v>0</v>
      </c>
      <c r="G543" s="142"/>
      <c r="H543" s="18">
        <v>1.0</v>
      </c>
      <c r="I543" s="89">
        <f t="shared" si="141"/>
        <v>0</v>
      </c>
      <c r="J543" s="116"/>
      <c r="K543" s="3">
        <f t="shared" si="142"/>
        <v>0</v>
      </c>
      <c r="L543" s="3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2.75" customHeight="1">
      <c r="A544" s="1"/>
      <c r="B544" s="89"/>
      <c r="C544" s="89">
        <v>1.0</v>
      </c>
      <c r="D544" s="18">
        <f t="shared" si="139"/>
        <v>0</v>
      </c>
      <c r="E544" s="18">
        <f>B544*A532</f>
        <v>0</v>
      </c>
      <c r="F544" s="18">
        <f t="shared" si="140"/>
        <v>0</v>
      </c>
      <c r="G544" s="142"/>
      <c r="H544" s="18">
        <v>1.0</v>
      </c>
      <c r="I544" s="89">
        <f t="shared" si="141"/>
        <v>0</v>
      </c>
      <c r="J544" s="116"/>
      <c r="K544" s="3">
        <f t="shared" si="142"/>
        <v>0</v>
      </c>
      <c r="L544" s="3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2.75" customHeight="1">
      <c r="A545" s="31"/>
      <c r="B545" s="89"/>
      <c r="C545" s="89">
        <v>1.0</v>
      </c>
      <c r="D545" s="95">
        <f t="shared" si="139"/>
        <v>0</v>
      </c>
      <c r="E545" s="95">
        <f>B545*A532</f>
        <v>0</v>
      </c>
      <c r="F545" s="18">
        <f t="shared" si="140"/>
        <v>0</v>
      </c>
      <c r="G545" s="87"/>
      <c r="H545" s="18">
        <v>1.0</v>
      </c>
      <c r="I545" s="89">
        <f t="shared" si="141"/>
        <v>0</v>
      </c>
      <c r="J545" s="118"/>
      <c r="K545" s="3">
        <f t="shared" si="142"/>
        <v>0</v>
      </c>
      <c r="L545" s="3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2.75" customHeight="1">
      <c r="A546" s="31"/>
      <c r="B546" s="89"/>
      <c r="C546" s="89">
        <v>1.0</v>
      </c>
      <c r="D546" s="18">
        <f t="shared" si="139"/>
        <v>0</v>
      </c>
      <c r="E546" s="18">
        <f>B546*A532</f>
        <v>0</v>
      </c>
      <c r="F546" s="18">
        <f t="shared" si="140"/>
        <v>0</v>
      </c>
      <c r="G546" s="143" t="str">
        <f>F548/A532</f>
        <v>#DIV/0!</v>
      </c>
      <c r="H546" s="18">
        <v>1.0</v>
      </c>
      <c r="I546" s="89">
        <f t="shared" si="141"/>
        <v>0</v>
      </c>
      <c r="J546" s="3"/>
      <c r="K546" s="3">
        <f t="shared" si="142"/>
        <v>0</v>
      </c>
      <c r="L546" s="3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2.75" customHeight="1">
      <c r="A547" s="31"/>
      <c r="B547" s="89"/>
      <c r="C547" s="89">
        <v>1.0</v>
      </c>
      <c r="D547" s="18">
        <f t="shared" si="139"/>
        <v>0</v>
      </c>
      <c r="E547" s="18">
        <f>B547*A532</f>
        <v>0</v>
      </c>
      <c r="F547" s="18">
        <f t="shared" si="140"/>
        <v>0</v>
      </c>
      <c r="G547" s="142"/>
      <c r="H547" s="18">
        <v>1.0</v>
      </c>
      <c r="I547" s="89">
        <f t="shared" si="141"/>
        <v>0</v>
      </c>
      <c r="J547" s="3"/>
      <c r="K547" s="3">
        <f t="shared" si="142"/>
        <v>0</v>
      </c>
      <c r="L547" s="3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2.75" customHeight="1">
      <c r="A548" s="4" t="s">
        <v>495</v>
      </c>
      <c r="B548" s="97">
        <f>SUM(B534:B547)</f>
        <v>0</v>
      </c>
      <c r="C548" s="96"/>
      <c r="D548" s="97">
        <f t="shared" ref="D548:F548" si="143">SUM(D534:D547)</f>
        <v>0</v>
      </c>
      <c r="E548" s="97">
        <f t="shared" si="143"/>
        <v>0</v>
      </c>
      <c r="F548" s="97">
        <f t="shared" si="143"/>
        <v>0</v>
      </c>
      <c r="G548" s="87"/>
      <c r="H548" s="96"/>
      <c r="I548" s="97">
        <f t="shared" ref="I548:L548" si="144">SUM(I534:I547)</f>
        <v>0</v>
      </c>
      <c r="J548" s="98">
        <f t="shared" si="144"/>
        <v>0</v>
      </c>
      <c r="K548" s="98">
        <f t="shared" si="144"/>
        <v>0</v>
      </c>
      <c r="L548" s="98">
        <f t="shared" si="144"/>
        <v>0</v>
      </c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2.75" customHeight="1">
      <c r="A549" s="8"/>
      <c r="B549" s="100"/>
      <c r="C549" s="100"/>
      <c r="D549" s="100"/>
      <c r="E549" s="100"/>
      <c r="F549" s="100"/>
      <c r="G549" s="100"/>
      <c r="H549" s="100"/>
      <c r="I549" s="101" t="s">
        <v>496</v>
      </c>
      <c r="J549" s="100"/>
      <c r="K549" s="100"/>
      <c r="L549" s="101" t="s">
        <v>497</v>
      </c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2.75" customHeight="1">
      <c r="A550" s="8"/>
      <c r="B550" s="100"/>
      <c r="C550" s="100"/>
      <c r="D550" s="100"/>
      <c r="E550" s="100"/>
      <c r="F550" s="100"/>
      <c r="G550" s="100"/>
      <c r="H550" s="100"/>
      <c r="I550" s="104" t="str">
        <f>G546*A532</f>
        <v>#DIV/0!</v>
      </c>
      <c r="J550" s="100"/>
      <c r="K550" s="100"/>
      <c r="L550" s="104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2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2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2.75" customHeight="1">
      <c r="A553" s="66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6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5.0" customHeight="1">
      <c r="A554" s="78" t="s">
        <v>478</v>
      </c>
      <c r="B554" s="79" t="s">
        <v>479</v>
      </c>
      <c r="C554" s="75"/>
      <c r="D554" s="76"/>
      <c r="E554" s="80" t="s">
        <v>480</v>
      </c>
      <c r="F554" s="75"/>
      <c r="G554" s="76"/>
      <c r="H554" s="79" t="s">
        <v>481</v>
      </c>
      <c r="I554" s="75"/>
      <c r="J554" s="75"/>
      <c r="K554" s="75"/>
      <c r="L554" s="76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2.75" customHeight="1">
      <c r="A555" s="177"/>
      <c r="B555" s="82" t="s">
        <v>482</v>
      </c>
      <c r="C555" s="82" t="s">
        <v>483</v>
      </c>
      <c r="D555" s="82" t="s">
        <v>484</v>
      </c>
      <c r="E555" s="82" t="s">
        <v>485</v>
      </c>
      <c r="F555" s="82" t="s">
        <v>484</v>
      </c>
      <c r="G555" s="82" t="s">
        <v>524</v>
      </c>
      <c r="H555" s="82" t="s">
        <v>486</v>
      </c>
      <c r="I555" s="82" t="s">
        <v>487</v>
      </c>
      <c r="J555" s="147" t="s">
        <v>488</v>
      </c>
      <c r="K555" s="85" t="s">
        <v>489</v>
      </c>
      <c r="L555" s="85" t="s">
        <v>490</v>
      </c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2.75" customHeight="1">
      <c r="A556" s="86" t="s">
        <v>491</v>
      </c>
      <c r="B556" s="87"/>
      <c r="C556" s="87"/>
      <c r="D556" s="87"/>
      <c r="E556" s="87"/>
      <c r="F556" s="87"/>
      <c r="G556" s="87"/>
      <c r="H556" s="87"/>
      <c r="I556" s="87"/>
      <c r="J556" s="115"/>
      <c r="K556" s="87"/>
      <c r="L556" s="87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2.75" customHeight="1">
      <c r="A557" s="31"/>
      <c r="B557" s="89"/>
      <c r="C557" s="89">
        <v>1.0</v>
      </c>
      <c r="D557" s="18">
        <f t="shared" ref="D557:D570" si="145">C557*B557</f>
        <v>0</v>
      </c>
      <c r="E557" s="18">
        <f>B557*A555</f>
        <v>0</v>
      </c>
      <c r="F557" s="18">
        <f t="shared" ref="F557:F570" si="146">E557*C557</f>
        <v>0</v>
      </c>
      <c r="G557" s="140">
        <v>0.0</v>
      </c>
      <c r="H557" s="18">
        <v>1.0</v>
      </c>
      <c r="I557" s="89">
        <f t="shared" ref="I557:I570" si="147">H557*E557</f>
        <v>0</v>
      </c>
      <c r="J557" s="116"/>
      <c r="K557" s="3">
        <f t="shared" ref="K557:K570" si="148">J557*I557</f>
        <v>0</v>
      </c>
      <c r="L557" s="3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2.75" customHeight="1">
      <c r="A558" s="31"/>
      <c r="B558" s="89"/>
      <c r="C558" s="89">
        <v>1.0</v>
      </c>
      <c r="D558" s="18">
        <f t="shared" si="145"/>
        <v>0</v>
      </c>
      <c r="E558" s="18">
        <f>B558*A555</f>
        <v>0</v>
      </c>
      <c r="F558" s="18">
        <f t="shared" si="146"/>
        <v>0</v>
      </c>
      <c r="G558" s="87"/>
      <c r="H558" s="18">
        <v>1.0</v>
      </c>
      <c r="I558" s="89">
        <f t="shared" si="147"/>
        <v>0</v>
      </c>
      <c r="J558" s="116"/>
      <c r="K558" s="3">
        <f t="shared" si="148"/>
        <v>0</v>
      </c>
      <c r="L558" s="3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2.75" customHeight="1">
      <c r="A559" s="31"/>
      <c r="B559" s="18"/>
      <c r="C559" s="18">
        <v>1.0</v>
      </c>
      <c r="D559" s="18">
        <f t="shared" si="145"/>
        <v>0</v>
      </c>
      <c r="E559" s="18">
        <f>B559*A555</f>
        <v>0</v>
      </c>
      <c r="F559" s="18">
        <f t="shared" si="146"/>
        <v>0</v>
      </c>
      <c r="G559" s="148" t="s">
        <v>527</v>
      </c>
      <c r="H559" s="18">
        <v>1.0</v>
      </c>
      <c r="I559" s="89">
        <f t="shared" si="147"/>
        <v>0</v>
      </c>
      <c r="J559" s="116"/>
      <c r="K559" s="3">
        <f t="shared" si="148"/>
        <v>0</v>
      </c>
      <c r="L559" s="3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2.75" customHeight="1">
      <c r="A560" s="31"/>
      <c r="B560" s="18"/>
      <c r="C560" s="18">
        <v>1.0</v>
      </c>
      <c r="D560" s="18">
        <f t="shared" si="145"/>
        <v>0</v>
      </c>
      <c r="E560" s="18">
        <f>B560*A555</f>
        <v>0</v>
      </c>
      <c r="F560" s="18">
        <f t="shared" si="146"/>
        <v>0</v>
      </c>
      <c r="G560" s="142"/>
      <c r="H560" s="18">
        <v>1.0</v>
      </c>
      <c r="I560" s="89">
        <f t="shared" si="147"/>
        <v>0</v>
      </c>
      <c r="J560" s="116"/>
      <c r="K560" s="3">
        <f t="shared" si="148"/>
        <v>0</v>
      </c>
      <c r="L560" s="3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2.75" customHeight="1">
      <c r="A561" s="31"/>
      <c r="B561" s="18"/>
      <c r="C561" s="18">
        <v>1.0</v>
      </c>
      <c r="D561" s="18">
        <f t="shared" si="145"/>
        <v>0</v>
      </c>
      <c r="E561" s="18">
        <f>B561*A555</f>
        <v>0</v>
      </c>
      <c r="F561" s="18">
        <f t="shared" si="146"/>
        <v>0</v>
      </c>
      <c r="G561" s="142"/>
      <c r="H561" s="18">
        <v>1.0</v>
      </c>
      <c r="I561" s="89">
        <f t="shared" si="147"/>
        <v>0</v>
      </c>
      <c r="J561" s="116"/>
      <c r="K561" s="3">
        <f t="shared" si="148"/>
        <v>0</v>
      </c>
      <c r="L561" s="3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2.75" customHeight="1">
      <c r="A562" s="2"/>
      <c r="B562" s="18"/>
      <c r="C562" s="18">
        <v>1.0</v>
      </c>
      <c r="D562" s="18">
        <f t="shared" si="145"/>
        <v>0</v>
      </c>
      <c r="E562" s="18">
        <f>B562*A555</f>
        <v>0</v>
      </c>
      <c r="F562" s="18">
        <f t="shared" si="146"/>
        <v>0</v>
      </c>
      <c r="G562" s="87"/>
      <c r="H562" s="18">
        <v>1.0</v>
      </c>
      <c r="I562" s="89">
        <f t="shared" si="147"/>
        <v>0</v>
      </c>
      <c r="J562" s="116"/>
      <c r="K562" s="3">
        <f t="shared" si="148"/>
        <v>0</v>
      </c>
      <c r="L562" s="3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2.75" customHeight="1">
      <c r="A563" s="2"/>
      <c r="B563" s="18"/>
      <c r="C563" s="18">
        <v>1.0</v>
      </c>
      <c r="D563" s="18">
        <f t="shared" si="145"/>
        <v>0</v>
      </c>
      <c r="E563" s="18">
        <f>B563*A555</f>
        <v>0</v>
      </c>
      <c r="F563" s="18">
        <f t="shared" si="146"/>
        <v>0</v>
      </c>
      <c r="G563" s="59"/>
      <c r="H563" s="18">
        <v>1.0</v>
      </c>
      <c r="I563" s="89">
        <f t="shared" si="147"/>
        <v>0</v>
      </c>
      <c r="J563" s="116"/>
      <c r="K563" s="3">
        <f t="shared" si="148"/>
        <v>0</v>
      </c>
      <c r="L563" s="3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2.75" customHeight="1">
      <c r="A564" s="2"/>
      <c r="B564" s="89"/>
      <c r="C564" s="89">
        <v>1.0</v>
      </c>
      <c r="D564" s="18">
        <f t="shared" si="145"/>
        <v>0</v>
      </c>
      <c r="E564" s="18">
        <f>B564*A555</f>
        <v>0</v>
      </c>
      <c r="F564" s="18">
        <f t="shared" si="146"/>
        <v>0</v>
      </c>
      <c r="G564" s="148" t="s">
        <v>528</v>
      </c>
      <c r="H564" s="18">
        <v>1.0</v>
      </c>
      <c r="I564" s="89">
        <f t="shared" si="147"/>
        <v>0</v>
      </c>
      <c r="J564" s="116"/>
      <c r="K564" s="3">
        <f t="shared" si="148"/>
        <v>0</v>
      </c>
      <c r="L564" s="3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2.75" customHeight="1">
      <c r="A565" s="2"/>
      <c r="B565" s="89"/>
      <c r="C565" s="89">
        <v>1.0</v>
      </c>
      <c r="D565" s="18">
        <f t="shared" si="145"/>
        <v>0</v>
      </c>
      <c r="E565" s="18">
        <f>B565*A555</f>
        <v>0</v>
      </c>
      <c r="F565" s="18">
        <f t="shared" si="146"/>
        <v>0</v>
      </c>
      <c r="G565" s="142"/>
      <c r="H565" s="18">
        <v>1.0</v>
      </c>
      <c r="I565" s="89">
        <f t="shared" si="147"/>
        <v>0</v>
      </c>
      <c r="J565" s="116"/>
      <c r="K565" s="3">
        <f t="shared" si="148"/>
        <v>0</v>
      </c>
      <c r="L565" s="3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2.75" customHeight="1">
      <c r="A566" s="1"/>
      <c r="B566" s="89"/>
      <c r="C566" s="89">
        <v>1.0</v>
      </c>
      <c r="D566" s="18">
        <f t="shared" si="145"/>
        <v>0</v>
      </c>
      <c r="E566" s="18">
        <f>B566*A555</f>
        <v>0</v>
      </c>
      <c r="F566" s="18">
        <f t="shared" si="146"/>
        <v>0</v>
      </c>
      <c r="G566" s="142"/>
      <c r="H566" s="18">
        <v>1.0</v>
      </c>
      <c r="I566" s="89">
        <f t="shared" si="147"/>
        <v>0</v>
      </c>
      <c r="J566" s="116"/>
      <c r="K566" s="3">
        <f t="shared" si="148"/>
        <v>0</v>
      </c>
      <c r="L566" s="3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2.75" customHeight="1">
      <c r="A567" s="1"/>
      <c r="B567" s="89"/>
      <c r="C567" s="89">
        <v>1.0</v>
      </c>
      <c r="D567" s="18">
        <f t="shared" si="145"/>
        <v>0</v>
      </c>
      <c r="E567" s="18">
        <f>B567*A555</f>
        <v>0</v>
      </c>
      <c r="F567" s="18">
        <f t="shared" si="146"/>
        <v>0</v>
      </c>
      <c r="G567" s="142"/>
      <c r="H567" s="18">
        <v>1.0</v>
      </c>
      <c r="I567" s="89">
        <f t="shared" si="147"/>
        <v>0</v>
      </c>
      <c r="J567" s="116"/>
      <c r="K567" s="3">
        <f t="shared" si="148"/>
        <v>0</v>
      </c>
      <c r="L567" s="3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2.75" customHeight="1">
      <c r="A568" s="31"/>
      <c r="B568" s="89"/>
      <c r="C568" s="89">
        <v>1.0</v>
      </c>
      <c r="D568" s="95">
        <f t="shared" si="145"/>
        <v>0</v>
      </c>
      <c r="E568" s="95">
        <f>B568*A555</f>
        <v>0</v>
      </c>
      <c r="F568" s="18">
        <f t="shared" si="146"/>
        <v>0</v>
      </c>
      <c r="G568" s="87"/>
      <c r="H568" s="18">
        <v>1.0</v>
      </c>
      <c r="I568" s="89">
        <f t="shared" si="147"/>
        <v>0</v>
      </c>
      <c r="J568" s="118"/>
      <c r="K568" s="3">
        <f t="shared" si="148"/>
        <v>0</v>
      </c>
      <c r="L568" s="3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2.75" customHeight="1">
      <c r="A569" s="31"/>
      <c r="B569" s="89"/>
      <c r="C569" s="89">
        <v>1.0</v>
      </c>
      <c r="D569" s="18">
        <f t="shared" si="145"/>
        <v>0</v>
      </c>
      <c r="E569" s="18">
        <f>B569*A555</f>
        <v>0</v>
      </c>
      <c r="F569" s="18">
        <f t="shared" si="146"/>
        <v>0</v>
      </c>
      <c r="G569" s="143" t="str">
        <f>F571/A555</f>
        <v>#DIV/0!</v>
      </c>
      <c r="H569" s="18">
        <v>1.0</v>
      </c>
      <c r="I569" s="89">
        <f t="shared" si="147"/>
        <v>0</v>
      </c>
      <c r="J569" s="3"/>
      <c r="K569" s="3">
        <f t="shared" si="148"/>
        <v>0</v>
      </c>
      <c r="L569" s="3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2.75" customHeight="1">
      <c r="A570" s="31"/>
      <c r="B570" s="89"/>
      <c r="C570" s="89">
        <v>1.0</v>
      </c>
      <c r="D570" s="18">
        <f t="shared" si="145"/>
        <v>0</v>
      </c>
      <c r="E570" s="18">
        <f>B570*A555</f>
        <v>0</v>
      </c>
      <c r="F570" s="18">
        <f t="shared" si="146"/>
        <v>0</v>
      </c>
      <c r="G570" s="142"/>
      <c r="H570" s="18">
        <v>1.0</v>
      </c>
      <c r="I570" s="89">
        <f t="shared" si="147"/>
        <v>0</v>
      </c>
      <c r="J570" s="3"/>
      <c r="K570" s="3">
        <f t="shared" si="148"/>
        <v>0</v>
      </c>
      <c r="L570" s="3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2.75" customHeight="1">
      <c r="A571" s="4" t="s">
        <v>495</v>
      </c>
      <c r="B571" s="97">
        <f>SUM(B557:B570)</f>
        <v>0</v>
      </c>
      <c r="C571" s="96"/>
      <c r="D571" s="97">
        <f t="shared" ref="D571:F571" si="149">SUM(D557:D570)</f>
        <v>0</v>
      </c>
      <c r="E571" s="97">
        <f t="shared" si="149"/>
        <v>0</v>
      </c>
      <c r="F571" s="97">
        <f t="shared" si="149"/>
        <v>0</v>
      </c>
      <c r="G571" s="87"/>
      <c r="H571" s="96"/>
      <c r="I571" s="97">
        <f t="shared" ref="I571:L571" si="150">SUM(I557:I570)</f>
        <v>0</v>
      </c>
      <c r="J571" s="98">
        <f t="shared" si="150"/>
        <v>0</v>
      </c>
      <c r="K571" s="98">
        <f t="shared" si="150"/>
        <v>0</v>
      </c>
      <c r="L571" s="98">
        <f t="shared" si="150"/>
        <v>0</v>
      </c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2.75" customHeight="1">
      <c r="A572" s="8"/>
      <c r="B572" s="100"/>
      <c r="C572" s="100"/>
      <c r="D572" s="100"/>
      <c r="E572" s="100"/>
      <c r="F572" s="100"/>
      <c r="G572" s="100"/>
      <c r="H572" s="100"/>
      <c r="I572" s="101" t="s">
        <v>496</v>
      </c>
      <c r="J572" s="100"/>
      <c r="K572" s="100"/>
      <c r="L572" s="101" t="s">
        <v>497</v>
      </c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2.75" customHeight="1">
      <c r="A573" s="8"/>
      <c r="B573" s="100"/>
      <c r="C573" s="100"/>
      <c r="D573" s="100"/>
      <c r="E573" s="100"/>
      <c r="F573" s="100"/>
      <c r="G573" s="100"/>
      <c r="H573" s="100"/>
      <c r="I573" s="104" t="str">
        <f>G569*A555</f>
        <v>#DIV/0!</v>
      </c>
      <c r="J573" s="100"/>
      <c r="K573" s="100"/>
      <c r="L573" s="104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2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2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2.75" customHeight="1">
      <c r="A576" s="66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6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5.0" customHeight="1">
      <c r="A577" s="78" t="s">
        <v>478</v>
      </c>
      <c r="B577" s="79" t="s">
        <v>479</v>
      </c>
      <c r="C577" s="75"/>
      <c r="D577" s="76"/>
      <c r="E577" s="80" t="s">
        <v>480</v>
      </c>
      <c r="F577" s="75"/>
      <c r="G577" s="76"/>
      <c r="H577" s="79" t="s">
        <v>481</v>
      </c>
      <c r="I577" s="75"/>
      <c r="J577" s="75"/>
      <c r="K577" s="75"/>
      <c r="L577" s="76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2.75" customHeight="1">
      <c r="A578" s="177"/>
      <c r="B578" s="82" t="s">
        <v>482</v>
      </c>
      <c r="C578" s="82" t="s">
        <v>483</v>
      </c>
      <c r="D578" s="82" t="s">
        <v>484</v>
      </c>
      <c r="E578" s="82" t="s">
        <v>485</v>
      </c>
      <c r="F578" s="82" t="s">
        <v>484</v>
      </c>
      <c r="G578" s="82" t="s">
        <v>524</v>
      </c>
      <c r="H578" s="82" t="s">
        <v>486</v>
      </c>
      <c r="I578" s="82" t="s">
        <v>487</v>
      </c>
      <c r="J578" s="147" t="s">
        <v>488</v>
      </c>
      <c r="K578" s="85" t="s">
        <v>489</v>
      </c>
      <c r="L578" s="85" t="s">
        <v>490</v>
      </c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2.75" customHeight="1">
      <c r="A579" s="86" t="s">
        <v>491</v>
      </c>
      <c r="B579" s="87"/>
      <c r="C579" s="87"/>
      <c r="D579" s="87"/>
      <c r="E579" s="87"/>
      <c r="F579" s="87"/>
      <c r="G579" s="87"/>
      <c r="H579" s="87"/>
      <c r="I579" s="87"/>
      <c r="J579" s="115"/>
      <c r="K579" s="87"/>
      <c r="L579" s="87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2.75" customHeight="1">
      <c r="A580" s="31"/>
      <c r="B580" s="89"/>
      <c r="C580" s="89">
        <v>1.0</v>
      </c>
      <c r="D580" s="18">
        <f t="shared" ref="D580:D593" si="151">C580*B580</f>
        <v>0</v>
      </c>
      <c r="E580" s="18">
        <f>B580*A578</f>
        <v>0</v>
      </c>
      <c r="F580" s="18">
        <f t="shared" ref="F580:F593" si="152">E580*C580</f>
        <v>0</v>
      </c>
      <c r="G580" s="140">
        <v>0.0</v>
      </c>
      <c r="H580" s="18">
        <v>1.0</v>
      </c>
      <c r="I580" s="89">
        <f t="shared" ref="I580:I593" si="153">H580*E580</f>
        <v>0</v>
      </c>
      <c r="J580" s="116"/>
      <c r="K580" s="3">
        <f t="shared" ref="K580:K593" si="154">J580*I580</f>
        <v>0</v>
      </c>
      <c r="L580" s="3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2.75" customHeight="1">
      <c r="A581" s="31"/>
      <c r="B581" s="89"/>
      <c r="C581" s="89">
        <v>1.0</v>
      </c>
      <c r="D581" s="18">
        <f t="shared" si="151"/>
        <v>0</v>
      </c>
      <c r="E581" s="18">
        <f>B581*A578</f>
        <v>0</v>
      </c>
      <c r="F581" s="18">
        <f t="shared" si="152"/>
        <v>0</v>
      </c>
      <c r="G581" s="87"/>
      <c r="H581" s="18">
        <v>1.0</v>
      </c>
      <c r="I581" s="89">
        <f t="shared" si="153"/>
        <v>0</v>
      </c>
      <c r="J581" s="116"/>
      <c r="K581" s="3">
        <f t="shared" si="154"/>
        <v>0</v>
      </c>
      <c r="L581" s="3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2.75" customHeight="1">
      <c r="A582" s="31"/>
      <c r="B582" s="18"/>
      <c r="C582" s="18">
        <v>1.0</v>
      </c>
      <c r="D582" s="18">
        <f t="shared" si="151"/>
        <v>0</v>
      </c>
      <c r="E582" s="18">
        <f>B582*A578</f>
        <v>0</v>
      </c>
      <c r="F582" s="18">
        <f t="shared" si="152"/>
        <v>0</v>
      </c>
      <c r="G582" s="148" t="s">
        <v>527</v>
      </c>
      <c r="H582" s="18">
        <v>1.0</v>
      </c>
      <c r="I582" s="89">
        <f t="shared" si="153"/>
        <v>0</v>
      </c>
      <c r="J582" s="116"/>
      <c r="K582" s="3">
        <f t="shared" si="154"/>
        <v>0</v>
      </c>
      <c r="L582" s="3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2.75" customHeight="1">
      <c r="A583" s="31"/>
      <c r="B583" s="18"/>
      <c r="C583" s="18">
        <v>1.0</v>
      </c>
      <c r="D583" s="18">
        <f t="shared" si="151"/>
        <v>0</v>
      </c>
      <c r="E583" s="18">
        <f>B583*A578</f>
        <v>0</v>
      </c>
      <c r="F583" s="18">
        <f t="shared" si="152"/>
        <v>0</v>
      </c>
      <c r="G583" s="142"/>
      <c r="H583" s="18">
        <v>1.0</v>
      </c>
      <c r="I583" s="89">
        <f t="shared" si="153"/>
        <v>0</v>
      </c>
      <c r="J583" s="116"/>
      <c r="K583" s="3">
        <f t="shared" si="154"/>
        <v>0</v>
      </c>
      <c r="L583" s="3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2.75" customHeight="1">
      <c r="A584" s="31"/>
      <c r="B584" s="18"/>
      <c r="C584" s="18">
        <v>1.0</v>
      </c>
      <c r="D584" s="18">
        <f t="shared" si="151"/>
        <v>0</v>
      </c>
      <c r="E584" s="18">
        <f>B584*A578</f>
        <v>0</v>
      </c>
      <c r="F584" s="18">
        <f t="shared" si="152"/>
        <v>0</v>
      </c>
      <c r="G584" s="142"/>
      <c r="H584" s="18">
        <v>1.0</v>
      </c>
      <c r="I584" s="89">
        <f t="shared" si="153"/>
        <v>0</v>
      </c>
      <c r="J584" s="116"/>
      <c r="K584" s="3">
        <f t="shared" si="154"/>
        <v>0</v>
      </c>
      <c r="L584" s="3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2.75" customHeight="1">
      <c r="A585" s="2"/>
      <c r="B585" s="18"/>
      <c r="C585" s="18">
        <v>1.0</v>
      </c>
      <c r="D585" s="18">
        <f t="shared" si="151"/>
        <v>0</v>
      </c>
      <c r="E585" s="18">
        <f>B585*A578</f>
        <v>0</v>
      </c>
      <c r="F585" s="18">
        <f t="shared" si="152"/>
        <v>0</v>
      </c>
      <c r="G585" s="87"/>
      <c r="H585" s="18">
        <v>1.0</v>
      </c>
      <c r="I585" s="89">
        <f t="shared" si="153"/>
        <v>0</v>
      </c>
      <c r="J585" s="116"/>
      <c r="K585" s="3">
        <f t="shared" si="154"/>
        <v>0</v>
      </c>
      <c r="L585" s="3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2.75" customHeight="1">
      <c r="A586" s="2"/>
      <c r="B586" s="18"/>
      <c r="C586" s="18">
        <v>1.0</v>
      </c>
      <c r="D586" s="18">
        <f t="shared" si="151"/>
        <v>0</v>
      </c>
      <c r="E586" s="18">
        <f>B586*A578</f>
        <v>0</v>
      </c>
      <c r="F586" s="18">
        <f t="shared" si="152"/>
        <v>0</v>
      </c>
      <c r="G586" s="59"/>
      <c r="H586" s="18">
        <v>1.0</v>
      </c>
      <c r="I586" s="89">
        <f t="shared" si="153"/>
        <v>0</v>
      </c>
      <c r="J586" s="116"/>
      <c r="K586" s="3">
        <f t="shared" si="154"/>
        <v>0</v>
      </c>
      <c r="L586" s="3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2.75" customHeight="1">
      <c r="A587" s="2"/>
      <c r="B587" s="89"/>
      <c r="C587" s="89">
        <v>1.0</v>
      </c>
      <c r="D587" s="18">
        <f t="shared" si="151"/>
        <v>0</v>
      </c>
      <c r="E587" s="18">
        <f>B587*A578</f>
        <v>0</v>
      </c>
      <c r="F587" s="18">
        <f t="shared" si="152"/>
        <v>0</v>
      </c>
      <c r="G587" s="148" t="s">
        <v>528</v>
      </c>
      <c r="H587" s="18">
        <v>1.0</v>
      </c>
      <c r="I587" s="89">
        <f t="shared" si="153"/>
        <v>0</v>
      </c>
      <c r="J587" s="116"/>
      <c r="K587" s="3">
        <f t="shared" si="154"/>
        <v>0</v>
      </c>
      <c r="L587" s="3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2.75" customHeight="1">
      <c r="A588" s="2"/>
      <c r="B588" s="89"/>
      <c r="C588" s="89">
        <v>1.0</v>
      </c>
      <c r="D588" s="18">
        <f t="shared" si="151"/>
        <v>0</v>
      </c>
      <c r="E588" s="18">
        <f>B588*A578</f>
        <v>0</v>
      </c>
      <c r="F588" s="18">
        <f t="shared" si="152"/>
        <v>0</v>
      </c>
      <c r="G588" s="142"/>
      <c r="H588" s="18">
        <v>1.0</v>
      </c>
      <c r="I588" s="89">
        <f t="shared" si="153"/>
        <v>0</v>
      </c>
      <c r="J588" s="116"/>
      <c r="K588" s="3">
        <f t="shared" si="154"/>
        <v>0</v>
      </c>
      <c r="L588" s="3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2.75" customHeight="1">
      <c r="A589" s="1"/>
      <c r="B589" s="89"/>
      <c r="C589" s="89">
        <v>1.0</v>
      </c>
      <c r="D589" s="18">
        <f t="shared" si="151"/>
        <v>0</v>
      </c>
      <c r="E589" s="18">
        <f>B589*A578</f>
        <v>0</v>
      </c>
      <c r="F589" s="18">
        <f t="shared" si="152"/>
        <v>0</v>
      </c>
      <c r="G589" s="142"/>
      <c r="H589" s="18">
        <v>1.0</v>
      </c>
      <c r="I589" s="89">
        <f t="shared" si="153"/>
        <v>0</v>
      </c>
      <c r="J589" s="116"/>
      <c r="K589" s="3">
        <f t="shared" si="154"/>
        <v>0</v>
      </c>
      <c r="L589" s="3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2.75" customHeight="1">
      <c r="A590" s="1"/>
      <c r="B590" s="89"/>
      <c r="C590" s="89">
        <v>1.0</v>
      </c>
      <c r="D590" s="18">
        <f t="shared" si="151"/>
        <v>0</v>
      </c>
      <c r="E590" s="18">
        <f>B590*A578</f>
        <v>0</v>
      </c>
      <c r="F590" s="18">
        <f t="shared" si="152"/>
        <v>0</v>
      </c>
      <c r="G590" s="142"/>
      <c r="H590" s="18">
        <v>1.0</v>
      </c>
      <c r="I590" s="89">
        <f t="shared" si="153"/>
        <v>0</v>
      </c>
      <c r="J590" s="116"/>
      <c r="K590" s="3">
        <f t="shared" si="154"/>
        <v>0</v>
      </c>
      <c r="L590" s="3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2.75" customHeight="1">
      <c r="A591" s="31"/>
      <c r="B591" s="89"/>
      <c r="C591" s="89">
        <v>1.0</v>
      </c>
      <c r="D591" s="95">
        <f t="shared" si="151"/>
        <v>0</v>
      </c>
      <c r="E591" s="95">
        <f>B591*A578</f>
        <v>0</v>
      </c>
      <c r="F591" s="18">
        <f t="shared" si="152"/>
        <v>0</v>
      </c>
      <c r="G591" s="87"/>
      <c r="H591" s="18">
        <v>1.0</v>
      </c>
      <c r="I591" s="89">
        <f t="shared" si="153"/>
        <v>0</v>
      </c>
      <c r="J591" s="118"/>
      <c r="K591" s="3">
        <f t="shared" si="154"/>
        <v>0</v>
      </c>
      <c r="L591" s="3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2.75" customHeight="1">
      <c r="A592" s="31"/>
      <c r="B592" s="89"/>
      <c r="C592" s="89">
        <v>1.0</v>
      </c>
      <c r="D592" s="18">
        <f t="shared" si="151"/>
        <v>0</v>
      </c>
      <c r="E592" s="18">
        <f>B592*A578</f>
        <v>0</v>
      </c>
      <c r="F592" s="18">
        <f t="shared" si="152"/>
        <v>0</v>
      </c>
      <c r="G592" s="143" t="str">
        <f>F594/A578</f>
        <v>#DIV/0!</v>
      </c>
      <c r="H592" s="18">
        <v>1.0</v>
      </c>
      <c r="I592" s="89">
        <f t="shared" si="153"/>
        <v>0</v>
      </c>
      <c r="J592" s="3"/>
      <c r="K592" s="3">
        <f t="shared" si="154"/>
        <v>0</v>
      </c>
      <c r="L592" s="3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2.75" customHeight="1">
      <c r="A593" s="31"/>
      <c r="B593" s="89"/>
      <c r="C593" s="89">
        <v>1.0</v>
      </c>
      <c r="D593" s="18">
        <f t="shared" si="151"/>
        <v>0</v>
      </c>
      <c r="E593" s="18">
        <f>B593*A578</f>
        <v>0</v>
      </c>
      <c r="F593" s="18">
        <f t="shared" si="152"/>
        <v>0</v>
      </c>
      <c r="G593" s="142"/>
      <c r="H593" s="18">
        <v>1.0</v>
      </c>
      <c r="I593" s="89">
        <f t="shared" si="153"/>
        <v>0</v>
      </c>
      <c r="J593" s="3"/>
      <c r="K593" s="3">
        <f t="shared" si="154"/>
        <v>0</v>
      </c>
      <c r="L593" s="3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2.75" customHeight="1">
      <c r="A594" s="4" t="s">
        <v>495</v>
      </c>
      <c r="B594" s="97">
        <f>SUM(B580:B593)</f>
        <v>0</v>
      </c>
      <c r="C594" s="96"/>
      <c r="D594" s="97">
        <f t="shared" ref="D594:F594" si="155">SUM(D580:D593)</f>
        <v>0</v>
      </c>
      <c r="E594" s="97">
        <f t="shared" si="155"/>
        <v>0</v>
      </c>
      <c r="F594" s="97">
        <f t="shared" si="155"/>
        <v>0</v>
      </c>
      <c r="G594" s="87"/>
      <c r="H594" s="96"/>
      <c r="I594" s="97">
        <f t="shared" ref="I594:L594" si="156">SUM(I580:I593)</f>
        <v>0</v>
      </c>
      <c r="J594" s="98">
        <f t="shared" si="156"/>
        <v>0</v>
      </c>
      <c r="K594" s="98">
        <f t="shared" si="156"/>
        <v>0</v>
      </c>
      <c r="L594" s="98">
        <f t="shared" si="156"/>
        <v>0</v>
      </c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2.75" customHeight="1">
      <c r="A595" s="8"/>
      <c r="B595" s="100"/>
      <c r="C595" s="100"/>
      <c r="D595" s="100"/>
      <c r="E595" s="100"/>
      <c r="F595" s="100"/>
      <c r="G595" s="100"/>
      <c r="H595" s="100"/>
      <c r="I595" s="101" t="s">
        <v>496</v>
      </c>
      <c r="J595" s="100"/>
      <c r="K595" s="100"/>
      <c r="L595" s="101" t="s">
        <v>497</v>
      </c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2.75" customHeight="1">
      <c r="A596" s="8"/>
      <c r="B596" s="100"/>
      <c r="C596" s="100"/>
      <c r="D596" s="100"/>
      <c r="E596" s="100"/>
      <c r="F596" s="100"/>
      <c r="G596" s="100"/>
      <c r="H596" s="100"/>
      <c r="I596" s="104" t="str">
        <f>G592*A578</f>
        <v>#DIV/0!</v>
      </c>
      <c r="J596" s="100"/>
      <c r="K596" s="100"/>
      <c r="L596" s="104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2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2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2.75" customHeight="1">
      <c r="A599" s="66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6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5.0" customHeight="1">
      <c r="A600" s="78" t="s">
        <v>478</v>
      </c>
      <c r="B600" s="79" t="s">
        <v>479</v>
      </c>
      <c r="C600" s="75"/>
      <c r="D600" s="76"/>
      <c r="E600" s="80" t="s">
        <v>480</v>
      </c>
      <c r="F600" s="75"/>
      <c r="G600" s="76"/>
      <c r="H600" s="79" t="s">
        <v>481</v>
      </c>
      <c r="I600" s="75"/>
      <c r="J600" s="75"/>
      <c r="K600" s="75"/>
      <c r="L600" s="76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2.75" customHeight="1">
      <c r="A601" s="177"/>
      <c r="B601" s="82" t="s">
        <v>482</v>
      </c>
      <c r="C601" s="82" t="s">
        <v>483</v>
      </c>
      <c r="D601" s="82" t="s">
        <v>484</v>
      </c>
      <c r="E601" s="82" t="s">
        <v>485</v>
      </c>
      <c r="F601" s="82" t="s">
        <v>484</v>
      </c>
      <c r="G601" s="82" t="s">
        <v>524</v>
      </c>
      <c r="H601" s="82" t="s">
        <v>486</v>
      </c>
      <c r="I601" s="82" t="s">
        <v>487</v>
      </c>
      <c r="J601" s="147" t="s">
        <v>488</v>
      </c>
      <c r="K601" s="85" t="s">
        <v>489</v>
      </c>
      <c r="L601" s="85" t="s">
        <v>490</v>
      </c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2.75" customHeight="1">
      <c r="A602" s="86" t="s">
        <v>491</v>
      </c>
      <c r="B602" s="87"/>
      <c r="C602" s="87"/>
      <c r="D602" s="87"/>
      <c r="E602" s="87"/>
      <c r="F602" s="87"/>
      <c r="G602" s="87"/>
      <c r="H602" s="87"/>
      <c r="I602" s="87"/>
      <c r="J602" s="115"/>
      <c r="K602" s="87"/>
      <c r="L602" s="87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2.75" customHeight="1">
      <c r="A603" s="31"/>
      <c r="B603" s="89"/>
      <c r="C603" s="89">
        <v>1.0</v>
      </c>
      <c r="D603" s="18">
        <f t="shared" ref="D603:D616" si="157">C603*B603</f>
        <v>0</v>
      </c>
      <c r="E603" s="18">
        <f>B603*A601</f>
        <v>0</v>
      </c>
      <c r="F603" s="18">
        <f t="shared" ref="F603:F616" si="158">E603*C603</f>
        <v>0</v>
      </c>
      <c r="G603" s="140">
        <v>0.0</v>
      </c>
      <c r="H603" s="18">
        <v>1.0</v>
      </c>
      <c r="I603" s="89">
        <f t="shared" ref="I603:I616" si="159">H603*E603</f>
        <v>0</v>
      </c>
      <c r="J603" s="116"/>
      <c r="K603" s="3">
        <f t="shared" ref="K603:K616" si="160">J603*I603</f>
        <v>0</v>
      </c>
      <c r="L603" s="3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2.75" customHeight="1">
      <c r="A604" s="31"/>
      <c r="B604" s="89"/>
      <c r="C604" s="89">
        <v>1.0</v>
      </c>
      <c r="D604" s="18">
        <f t="shared" si="157"/>
        <v>0</v>
      </c>
      <c r="E604" s="18">
        <f>B604*A601</f>
        <v>0</v>
      </c>
      <c r="F604" s="18">
        <f t="shared" si="158"/>
        <v>0</v>
      </c>
      <c r="G604" s="87"/>
      <c r="H604" s="18">
        <v>1.0</v>
      </c>
      <c r="I604" s="89">
        <f t="shared" si="159"/>
        <v>0</v>
      </c>
      <c r="J604" s="116"/>
      <c r="K604" s="3">
        <f t="shared" si="160"/>
        <v>0</v>
      </c>
      <c r="L604" s="3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2.75" customHeight="1">
      <c r="A605" s="31"/>
      <c r="B605" s="18"/>
      <c r="C605" s="18">
        <v>1.0</v>
      </c>
      <c r="D605" s="18">
        <f t="shared" si="157"/>
        <v>0</v>
      </c>
      <c r="E605" s="18">
        <f>B605*A601</f>
        <v>0</v>
      </c>
      <c r="F605" s="18">
        <f t="shared" si="158"/>
        <v>0</v>
      </c>
      <c r="G605" s="148" t="s">
        <v>527</v>
      </c>
      <c r="H605" s="18">
        <v>1.0</v>
      </c>
      <c r="I605" s="89">
        <f t="shared" si="159"/>
        <v>0</v>
      </c>
      <c r="J605" s="116"/>
      <c r="K605" s="3">
        <f t="shared" si="160"/>
        <v>0</v>
      </c>
      <c r="L605" s="3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2.75" customHeight="1">
      <c r="A606" s="31"/>
      <c r="B606" s="18"/>
      <c r="C606" s="18">
        <v>1.0</v>
      </c>
      <c r="D606" s="18">
        <f t="shared" si="157"/>
        <v>0</v>
      </c>
      <c r="E606" s="18">
        <f>B606*A601</f>
        <v>0</v>
      </c>
      <c r="F606" s="18">
        <f t="shared" si="158"/>
        <v>0</v>
      </c>
      <c r="G606" s="142"/>
      <c r="H606" s="18">
        <v>1.0</v>
      </c>
      <c r="I606" s="89">
        <f t="shared" si="159"/>
        <v>0</v>
      </c>
      <c r="J606" s="116"/>
      <c r="K606" s="3">
        <f t="shared" si="160"/>
        <v>0</v>
      </c>
      <c r="L606" s="3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2.75" customHeight="1">
      <c r="A607" s="31"/>
      <c r="B607" s="18"/>
      <c r="C607" s="18">
        <v>1.0</v>
      </c>
      <c r="D607" s="18">
        <f t="shared" si="157"/>
        <v>0</v>
      </c>
      <c r="E607" s="18">
        <f>B607*A601</f>
        <v>0</v>
      </c>
      <c r="F607" s="18">
        <f t="shared" si="158"/>
        <v>0</v>
      </c>
      <c r="G607" s="142"/>
      <c r="H607" s="18">
        <v>1.0</v>
      </c>
      <c r="I607" s="89">
        <f t="shared" si="159"/>
        <v>0</v>
      </c>
      <c r="J607" s="116"/>
      <c r="K607" s="3">
        <f t="shared" si="160"/>
        <v>0</v>
      </c>
      <c r="L607" s="3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2.75" customHeight="1">
      <c r="A608" s="2"/>
      <c r="B608" s="18"/>
      <c r="C608" s="18">
        <v>1.0</v>
      </c>
      <c r="D608" s="18">
        <f t="shared" si="157"/>
        <v>0</v>
      </c>
      <c r="E608" s="18">
        <f>B608*A601</f>
        <v>0</v>
      </c>
      <c r="F608" s="18">
        <f t="shared" si="158"/>
        <v>0</v>
      </c>
      <c r="G608" s="87"/>
      <c r="H608" s="18">
        <v>1.0</v>
      </c>
      <c r="I608" s="89">
        <f t="shared" si="159"/>
        <v>0</v>
      </c>
      <c r="J608" s="116"/>
      <c r="K608" s="3">
        <f t="shared" si="160"/>
        <v>0</v>
      </c>
      <c r="L608" s="3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2.75" customHeight="1">
      <c r="A609" s="2"/>
      <c r="B609" s="18"/>
      <c r="C609" s="18">
        <v>1.0</v>
      </c>
      <c r="D609" s="18">
        <f t="shared" si="157"/>
        <v>0</v>
      </c>
      <c r="E609" s="18">
        <f>B609*A601</f>
        <v>0</v>
      </c>
      <c r="F609" s="18">
        <f t="shared" si="158"/>
        <v>0</v>
      </c>
      <c r="G609" s="59"/>
      <c r="H609" s="18">
        <v>1.0</v>
      </c>
      <c r="I609" s="89">
        <f t="shared" si="159"/>
        <v>0</v>
      </c>
      <c r="J609" s="116"/>
      <c r="K609" s="3">
        <f t="shared" si="160"/>
        <v>0</v>
      </c>
      <c r="L609" s="3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2.75" customHeight="1">
      <c r="A610" s="2"/>
      <c r="B610" s="89"/>
      <c r="C610" s="89">
        <v>1.0</v>
      </c>
      <c r="D610" s="18">
        <f t="shared" si="157"/>
        <v>0</v>
      </c>
      <c r="E610" s="18">
        <f>B610*A601</f>
        <v>0</v>
      </c>
      <c r="F610" s="18">
        <f t="shared" si="158"/>
        <v>0</v>
      </c>
      <c r="G610" s="148" t="s">
        <v>528</v>
      </c>
      <c r="H610" s="18">
        <v>1.0</v>
      </c>
      <c r="I610" s="89">
        <f t="shared" si="159"/>
        <v>0</v>
      </c>
      <c r="J610" s="116"/>
      <c r="K610" s="3">
        <f t="shared" si="160"/>
        <v>0</v>
      </c>
      <c r="L610" s="3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2.75" customHeight="1">
      <c r="A611" s="2"/>
      <c r="B611" s="89"/>
      <c r="C611" s="89">
        <v>1.0</v>
      </c>
      <c r="D611" s="18">
        <f t="shared" si="157"/>
        <v>0</v>
      </c>
      <c r="E611" s="18">
        <f>B611*A601</f>
        <v>0</v>
      </c>
      <c r="F611" s="18">
        <f t="shared" si="158"/>
        <v>0</v>
      </c>
      <c r="G611" s="142"/>
      <c r="H611" s="18">
        <v>1.0</v>
      </c>
      <c r="I611" s="89">
        <f t="shared" si="159"/>
        <v>0</v>
      </c>
      <c r="J611" s="116"/>
      <c r="K611" s="3">
        <f t="shared" si="160"/>
        <v>0</v>
      </c>
      <c r="L611" s="3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2.75" customHeight="1">
      <c r="A612" s="1"/>
      <c r="B612" s="89"/>
      <c r="C612" s="89">
        <v>1.0</v>
      </c>
      <c r="D612" s="18">
        <f t="shared" si="157"/>
        <v>0</v>
      </c>
      <c r="E612" s="18">
        <f>B612*A601</f>
        <v>0</v>
      </c>
      <c r="F612" s="18">
        <f t="shared" si="158"/>
        <v>0</v>
      </c>
      <c r="G612" s="142"/>
      <c r="H612" s="18">
        <v>1.0</v>
      </c>
      <c r="I612" s="89">
        <f t="shared" si="159"/>
        <v>0</v>
      </c>
      <c r="J612" s="116"/>
      <c r="K612" s="3">
        <f t="shared" si="160"/>
        <v>0</v>
      </c>
      <c r="L612" s="3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2.75" customHeight="1">
      <c r="A613" s="1"/>
      <c r="B613" s="89"/>
      <c r="C613" s="89">
        <v>1.0</v>
      </c>
      <c r="D613" s="18">
        <f t="shared" si="157"/>
        <v>0</v>
      </c>
      <c r="E613" s="18">
        <f>B613*A601</f>
        <v>0</v>
      </c>
      <c r="F613" s="18">
        <f t="shared" si="158"/>
        <v>0</v>
      </c>
      <c r="G613" s="142"/>
      <c r="H613" s="18">
        <v>1.0</v>
      </c>
      <c r="I613" s="89">
        <f t="shared" si="159"/>
        <v>0</v>
      </c>
      <c r="J613" s="116"/>
      <c r="K613" s="3">
        <f t="shared" si="160"/>
        <v>0</v>
      </c>
      <c r="L613" s="3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2.75" customHeight="1">
      <c r="A614" s="31"/>
      <c r="B614" s="89"/>
      <c r="C614" s="89">
        <v>1.0</v>
      </c>
      <c r="D614" s="95">
        <f t="shared" si="157"/>
        <v>0</v>
      </c>
      <c r="E614" s="95">
        <f>B614*A601</f>
        <v>0</v>
      </c>
      <c r="F614" s="18">
        <f t="shared" si="158"/>
        <v>0</v>
      </c>
      <c r="G614" s="87"/>
      <c r="H614" s="18">
        <v>1.0</v>
      </c>
      <c r="I614" s="89">
        <f t="shared" si="159"/>
        <v>0</v>
      </c>
      <c r="J614" s="118"/>
      <c r="K614" s="3">
        <f t="shared" si="160"/>
        <v>0</v>
      </c>
      <c r="L614" s="3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2.75" customHeight="1">
      <c r="A615" s="31"/>
      <c r="B615" s="89"/>
      <c r="C615" s="89">
        <v>1.0</v>
      </c>
      <c r="D615" s="18">
        <f t="shared" si="157"/>
        <v>0</v>
      </c>
      <c r="E615" s="18">
        <f>B615*A601</f>
        <v>0</v>
      </c>
      <c r="F615" s="18">
        <f t="shared" si="158"/>
        <v>0</v>
      </c>
      <c r="G615" s="143" t="str">
        <f>F617/A601</f>
        <v>#DIV/0!</v>
      </c>
      <c r="H615" s="18">
        <v>1.0</v>
      </c>
      <c r="I615" s="89">
        <f t="shared" si="159"/>
        <v>0</v>
      </c>
      <c r="J615" s="3"/>
      <c r="K615" s="3">
        <f t="shared" si="160"/>
        <v>0</v>
      </c>
      <c r="L615" s="3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2.75" customHeight="1">
      <c r="A616" s="31"/>
      <c r="B616" s="89"/>
      <c r="C616" s="89">
        <v>1.0</v>
      </c>
      <c r="D616" s="18">
        <f t="shared" si="157"/>
        <v>0</v>
      </c>
      <c r="E616" s="18">
        <f>B616*A601</f>
        <v>0</v>
      </c>
      <c r="F616" s="18">
        <f t="shared" si="158"/>
        <v>0</v>
      </c>
      <c r="G616" s="142"/>
      <c r="H616" s="18">
        <v>1.0</v>
      </c>
      <c r="I616" s="89">
        <f t="shared" si="159"/>
        <v>0</v>
      </c>
      <c r="J616" s="3"/>
      <c r="K616" s="3">
        <f t="shared" si="160"/>
        <v>0</v>
      </c>
      <c r="L616" s="3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2.75" customHeight="1">
      <c r="A617" s="4" t="s">
        <v>495</v>
      </c>
      <c r="B617" s="97">
        <f>SUM(B603:B616)</f>
        <v>0</v>
      </c>
      <c r="C617" s="96"/>
      <c r="D617" s="97">
        <f t="shared" ref="D617:F617" si="161">SUM(D603:D616)</f>
        <v>0</v>
      </c>
      <c r="E617" s="97">
        <f t="shared" si="161"/>
        <v>0</v>
      </c>
      <c r="F617" s="97">
        <f t="shared" si="161"/>
        <v>0</v>
      </c>
      <c r="G617" s="87"/>
      <c r="H617" s="96"/>
      <c r="I617" s="97">
        <f t="shared" ref="I617:L617" si="162">SUM(I603:I616)</f>
        <v>0</v>
      </c>
      <c r="J617" s="98">
        <f t="shared" si="162"/>
        <v>0</v>
      </c>
      <c r="K617" s="98">
        <f t="shared" si="162"/>
        <v>0</v>
      </c>
      <c r="L617" s="98">
        <f t="shared" si="162"/>
        <v>0</v>
      </c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2.75" customHeight="1">
      <c r="A618" s="8"/>
      <c r="B618" s="100"/>
      <c r="C618" s="100"/>
      <c r="D618" s="100"/>
      <c r="E618" s="100"/>
      <c r="F618" s="100"/>
      <c r="G618" s="100"/>
      <c r="H618" s="100"/>
      <c r="I618" s="101" t="s">
        <v>496</v>
      </c>
      <c r="J618" s="100"/>
      <c r="K618" s="100"/>
      <c r="L618" s="101" t="s">
        <v>497</v>
      </c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2.75" customHeight="1">
      <c r="A619" s="8"/>
      <c r="B619" s="100"/>
      <c r="C619" s="100"/>
      <c r="D619" s="100"/>
      <c r="E619" s="100"/>
      <c r="F619" s="100"/>
      <c r="G619" s="100"/>
      <c r="H619" s="100"/>
      <c r="I619" s="104" t="str">
        <f>G615*A601</f>
        <v>#DIV/0!</v>
      </c>
      <c r="J619" s="100"/>
      <c r="K619" s="100"/>
      <c r="L619" s="104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2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2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2.75" customHeight="1">
      <c r="A622" s="66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6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5.0" customHeight="1">
      <c r="A623" s="78" t="s">
        <v>478</v>
      </c>
      <c r="B623" s="79" t="s">
        <v>479</v>
      </c>
      <c r="C623" s="75"/>
      <c r="D623" s="76"/>
      <c r="E623" s="80" t="s">
        <v>480</v>
      </c>
      <c r="F623" s="75"/>
      <c r="G623" s="76"/>
      <c r="H623" s="79" t="s">
        <v>481</v>
      </c>
      <c r="I623" s="75"/>
      <c r="J623" s="75"/>
      <c r="K623" s="75"/>
      <c r="L623" s="76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2.75" customHeight="1">
      <c r="A624" s="177"/>
      <c r="B624" s="82" t="s">
        <v>482</v>
      </c>
      <c r="C624" s="82" t="s">
        <v>483</v>
      </c>
      <c r="D624" s="82" t="s">
        <v>484</v>
      </c>
      <c r="E624" s="82" t="s">
        <v>485</v>
      </c>
      <c r="F624" s="82" t="s">
        <v>484</v>
      </c>
      <c r="G624" s="82" t="s">
        <v>524</v>
      </c>
      <c r="H624" s="82" t="s">
        <v>486</v>
      </c>
      <c r="I624" s="82" t="s">
        <v>487</v>
      </c>
      <c r="J624" s="147" t="s">
        <v>488</v>
      </c>
      <c r="K624" s="85" t="s">
        <v>489</v>
      </c>
      <c r="L624" s="85" t="s">
        <v>490</v>
      </c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2.75" customHeight="1">
      <c r="A625" s="86" t="s">
        <v>491</v>
      </c>
      <c r="B625" s="87"/>
      <c r="C625" s="87"/>
      <c r="D625" s="87"/>
      <c r="E625" s="87"/>
      <c r="F625" s="87"/>
      <c r="G625" s="87"/>
      <c r="H625" s="87"/>
      <c r="I625" s="87"/>
      <c r="J625" s="115"/>
      <c r="K625" s="87"/>
      <c r="L625" s="87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2.75" customHeight="1">
      <c r="A626" s="31"/>
      <c r="B626" s="89"/>
      <c r="C626" s="89">
        <v>1.0</v>
      </c>
      <c r="D626" s="18">
        <f t="shared" ref="D626:D639" si="163">C626*B626</f>
        <v>0</v>
      </c>
      <c r="E626" s="18">
        <f>B626*A624</f>
        <v>0</v>
      </c>
      <c r="F626" s="18">
        <f t="shared" ref="F626:F639" si="164">E626*C626</f>
        <v>0</v>
      </c>
      <c r="G626" s="140">
        <v>0.0</v>
      </c>
      <c r="H626" s="18">
        <v>1.0</v>
      </c>
      <c r="I626" s="89">
        <f t="shared" ref="I626:I639" si="165">H626*E626</f>
        <v>0</v>
      </c>
      <c r="J626" s="116"/>
      <c r="K626" s="3">
        <f t="shared" ref="K626:K639" si="166">J626*I626</f>
        <v>0</v>
      </c>
      <c r="L626" s="3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2.75" customHeight="1">
      <c r="A627" s="31"/>
      <c r="B627" s="89"/>
      <c r="C627" s="89">
        <v>1.0</v>
      </c>
      <c r="D627" s="18">
        <f t="shared" si="163"/>
        <v>0</v>
      </c>
      <c r="E627" s="18">
        <f>B627*A624</f>
        <v>0</v>
      </c>
      <c r="F627" s="18">
        <f t="shared" si="164"/>
        <v>0</v>
      </c>
      <c r="G627" s="87"/>
      <c r="H627" s="18">
        <v>1.0</v>
      </c>
      <c r="I627" s="89">
        <f t="shared" si="165"/>
        <v>0</v>
      </c>
      <c r="J627" s="116"/>
      <c r="K627" s="3">
        <f t="shared" si="166"/>
        <v>0</v>
      </c>
      <c r="L627" s="3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2.75" customHeight="1">
      <c r="A628" s="31"/>
      <c r="B628" s="18"/>
      <c r="C628" s="18">
        <v>1.0</v>
      </c>
      <c r="D628" s="18">
        <f t="shared" si="163"/>
        <v>0</v>
      </c>
      <c r="E628" s="18">
        <f>B628*A624</f>
        <v>0</v>
      </c>
      <c r="F628" s="18">
        <f t="shared" si="164"/>
        <v>0</v>
      </c>
      <c r="G628" s="148" t="s">
        <v>527</v>
      </c>
      <c r="H628" s="18">
        <v>1.0</v>
      </c>
      <c r="I628" s="89">
        <f t="shared" si="165"/>
        <v>0</v>
      </c>
      <c r="J628" s="116"/>
      <c r="K628" s="3">
        <f t="shared" si="166"/>
        <v>0</v>
      </c>
      <c r="L628" s="3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2.75" customHeight="1">
      <c r="A629" s="31"/>
      <c r="B629" s="18"/>
      <c r="C629" s="18">
        <v>1.0</v>
      </c>
      <c r="D629" s="18">
        <f t="shared" si="163"/>
        <v>0</v>
      </c>
      <c r="E629" s="18">
        <f>B629*A624</f>
        <v>0</v>
      </c>
      <c r="F629" s="18">
        <f t="shared" si="164"/>
        <v>0</v>
      </c>
      <c r="G629" s="142"/>
      <c r="H629" s="18">
        <v>1.0</v>
      </c>
      <c r="I629" s="89">
        <f t="shared" si="165"/>
        <v>0</v>
      </c>
      <c r="J629" s="116"/>
      <c r="K629" s="3">
        <f t="shared" si="166"/>
        <v>0</v>
      </c>
      <c r="L629" s="3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2.75" customHeight="1">
      <c r="A630" s="31"/>
      <c r="B630" s="18"/>
      <c r="C630" s="18">
        <v>1.0</v>
      </c>
      <c r="D630" s="18">
        <f t="shared" si="163"/>
        <v>0</v>
      </c>
      <c r="E630" s="18">
        <f>B630*A624</f>
        <v>0</v>
      </c>
      <c r="F630" s="18">
        <f t="shared" si="164"/>
        <v>0</v>
      </c>
      <c r="G630" s="142"/>
      <c r="H630" s="18">
        <v>1.0</v>
      </c>
      <c r="I630" s="89">
        <f t="shared" si="165"/>
        <v>0</v>
      </c>
      <c r="J630" s="116"/>
      <c r="K630" s="3">
        <f t="shared" si="166"/>
        <v>0</v>
      </c>
      <c r="L630" s="3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2.75" customHeight="1">
      <c r="A631" s="2"/>
      <c r="B631" s="18"/>
      <c r="C631" s="18">
        <v>1.0</v>
      </c>
      <c r="D631" s="18">
        <f t="shared" si="163"/>
        <v>0</v>
      </c>
      <c r="E631" s="18">
        <f>B631*A624</f>
        <v>0</v>
      </c>
      <c r="F631" s="18">
        <f t="shared" si="164"/>
        <v>0</v>
      </c>
      <c r="G631" s="87"/>
      <c r="H631" s="18">
        <v>1.0</v>
      </c>
      <c r="I631" s="89">
        <f t="shared" si="165"/>
        <v>0</v>
      </c>
      <c r="J631" s="116"/>
      <c r="K631" s="3">
        <f t="shared" si="166"/>
        <v>0</v>
      </c>
      <c r="L631" s="3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2.75" customHeight="1">
      <c r="A632" s="2"/>
      <c r="B632" s="18"/>
      <c r="C632" s="18">
        <v>1.0</v>
      </c>
      <c r="D632" s="18">
        <f t="shared" si="163"/>
        <v>0</v>
      </c>
      <c r="E632" s="18">
        <f>B632*A624</f>
        <v>0</v>
      </c>
      <c r="F632" s="18">
        <f t="shared" si="164"/>
        <v>0</v>
      </c>
      <c r="G632" s="59"/>
      <c r="H632" s="18">
        <v>1.0</v>
      </c>
      <c r="I632" s="89">
        <f t="shared" si="165"/>
        <v>0</v>
      </c>
      <c r="J632" s="116"/>
      <c r="K632" s="3">
        <f t="shared" si="166"/>
        <v>0</v>
      </c>
      <c r="L632" s="3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2.75" customHeight="1">
      <c r="A633" s="2"/>
      <c r="B633" s="89"/>
      <c r="C633" s="89">
        <v>1.0</v>
      </c>
      <c r="D633" s="18">
        <f t="shared" si="163"/>
        <v>0</v>
      </c>
      <c r="E633" s="18">
        <f>B633*A624</f>
        <v>0</v>
      </c>
      <c r="F633" s="18">
        <f t="shared" si="164"/>
        <v>0</v>
      </c>
      <c r="G633" s="148" t="s">
        <v>528</v>
      </c>
      <c r="H633" s="18">
        <v>1.0</v>
      </c>
      <c r="I633" s="89">
        <f t="shared" si="165"/>
        <v>0</v>
      </c>
      <c r="J633" s="116"/>
      <c r="K633" s="3">
        <f t="shared" si="166"/>
        <v>0</v>
      </c>
      <c r="L633" s="3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2.75" customHeight="1">
      <c r="A634" s="2"/>
      <c r="B634" s="89"/>
      <c r="C634" s="89">
        <v>1.0</v>
      </c>
      <c r="D634" s="18">
        <f t="shared" si="163"/>
        <v>0</v>
      </c>
      <c r="E634" s="18">
        <f>B634*A624</f>
        <v>0</v>
      </c>
      <c r="F634" s="18">
        <f t="shared" si="164"/>
        <v>0</v>
      </c>
      <c r="G634" s="142"/>
      <c r="H634" s="18">
        <v>1.0</v>
      </c>
      <c r="I634" s="89">
        <f t="shared" si="165"/>
        <v>0</v>
      </c>
      <c r="J634" s="116"/>
      <c r="K634" s="3">
        <f t="shared" si="166"/>
        <v>0</v>
      </c>
      <c r="L634" s="3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2.75" customHeight="1">
      <c r="A635" s="1"/>
      <c r="B635" s="89"/>
      <c r="C635" s="89">
        <v>1.0</v>
      </c>
      <c r="D635" s="18">
        <f t="shared" si="163"/>
        <v>0</v>
      </c>
      <c r="E635" s="18">
        <f>B635*A624</f>
        <v>0</v>
      </c>
      <c r="F635" s="18">
        <f t="shared" si="164"/>
        <v>0</v>
      </c>
      <c r="G635" s="142"/>
      <c r="H635" s="18">
        <v>1.0</v>
      </c>
      <c r="I635" s="89">
        <f t="shared" si="165"/>
        <v>0</v>
      </c>
      <c r="J635" s="116"/>
      <c r="K635" s="3">
        <f t="shared" si="166"/>
        <v>0</v>
      </c>
      <c r="L635" s="3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2.75" customHeight="1">
      <c r="A636" s="1"/>
      <c r="B636" s="89"/>
      <c r="C636" s="89">
        <v>1.0</v>
      </c>
      <c r="D636" s="18">
        <f t="shared" si="163"/>
        <v>0</v>
      </c>
      <c r="E636" s="18">
        <f>B636*A624</f>
        <v>0</v>
      </c>
      <c r="F636" s="18">
        <f t="shared" si="164"/>
        <v>0</v>
      </c>
      <c r="G636" s="142"/>
      <c r="H636" s="18">
        <v>1.0</v>
      </c>
      <c r="I636" s="89">
        <f t="shared" si="165"/>
        <v>0</v>
      </c>
      <c r="J636" s="116"/>
      <c r="K636" s="3">
        <f t="shared" si="166"/>
        <v>0</v>
      </c>
      <c r="L636" s="3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2.75" customHeight="1">
      <c r="A637" s="31"/>
      <c r="B637" s="89"/>
      <c r="C637" s="89">
        <v>1.0</v>
      </c>
      <c r="D637" s="95">
        <f t="shared" si="163"/>
        <v>0</v>
      </c>
      <c r="E637" s="95">
        <f>B637*A624</f>
        <v>0</v>
      </c>
      <c r="F637" s="18">
        <f t="shared" si="164"/>
        <v>0</v>
      </c>
      <c r="G637" s="87"/>
      <c r="H637" s="18">
        <v>1.0</v>
      </c>
      <c r="I637" s="89">
        <f t="shared" si="165"/>
        <v>0</v>
      </c>
      <c r="J637" s="118"/>
      <c r="K637" s="3">
        <f t="shared" si="166"/>
        <v>0</v>
      </c>
      <c r="L637" s="3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2.75" customHeight="1">
      <c r="A638" s="31"/>
      <c r="B638" s="89"/>
      <c r="C638" s="89">
        <v>1.0</v>
      </c>
      <c r="D638" s="18">
        <f t="shared" si="163"/>
        <v>0</v>
      </c>
      <c r="E638" s="18">
        <f>B638*A624</f>
        <v>0</v>
      </c>
      <c r="F638" s="18">
        <f t="shared" si="164"/>
        <v>0</v>
      </c>
      <c r="G638" s="143" t="str">
        <f>F640/A624</f>
        <v>#DIV/0!</v>
      </c>
      <c r="H638" s="18">
        <v>1.0</v>
      </c>
      <c r="I638" s="89">
        <f t="shared" si="165"/>
        <v>0</v>
      </c>
      <c r="J638" s="3"/>
      <c r="K638" s="3">
        <f t="shared" si="166"/>
        <v>0</v>
      </c>
      <c r="L638" s="3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2.75" customHeight="1">
      <c r="A639" s="31"/>
      <c r="B639" s="89"/>
      <c r="C639" s="89">
        <v>1.0</v>
      </c>
      <c r="D639" s="18">
        <f t="shared" si="163"/>
        <v>0</v>
      </c>
      <c r="E639" s="18">
        <f>B639*A624</f>
        <v>0</v>
      </c>
      <c r="F639" s="18">
        <f t="shared" si="164"/>
        <v>0</v>
      </c>
      <c r="G639" s="142"/>
      <c r="H639" s="18">
        <v>1.0</v>
      </c>
      <c r="I639" s="89">
        <f t="shared" si="165"/>
        <v>0</v>
      </c>
      <c r="J639" s="3"/>
      <c r="K639" s="3">
        <f t="shared" si="166"/>
        <v>0</v>
      </c>
      <c r="L639" s="3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2.75" customHeight="1">
      <c r="A640" s="4" t="s">
        <v>495</v>
      </c>
      <c r="B640" s="97">
        <f>SUM(B626:B639)</f>
        <v>0</v>
      </c>
      <c r="C640" s="96"/>
      <c r="D640" s="97">
        <f t="shared" ref="D640:F640" si="167">SUM(D626:D639)</f>
        <v>0</v>
      </c>
      <c r="E640" s="97">
        <f t="shared" si="167"/>
        <v>0</v>
      </c>
      <c r="F640" s="97">
        <f t="shared" si="167"/>
        <v>0</v>
      </c>
      <c r="G640" s="87"/>
      <c r="H640" s="96"/>
      <c r="I640" s="97">
        <f t="shared" ref="I640:L640" si="168">SUM(I626:I639)</f>
        <v>0</v>
      </c>
      <c r="J640" s="98">
        <f t="shared" si="168"/>
        <v>0</v>
      </c>
      <c r="K640" s="98">
        <f t="shared" si="168"/>
        <v>0</v>
      </c>
      <c r="L640" s="98">
        <f t="shared" si="168"/>
        <v>0</v>
      </c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2.75" customHeight="1">
      <c r="A641" s="8"/>
      <c r="B641" s="100"/>
      <c r="C641" s="100"/>
      <c r="D641" s="100"/>
      <c r="E641" s="100"/>
      <c r="F641" s="100"/>
      <c r="G641" s="100"/>
      <c r="H641" s="100"/>
      <c r="I641" s="101" t="s">
        <v>496</v>
      </c>
      <c r="J641" s="100"/>
      <c r="K641" s="100"/>
      <c r="L641" s="101" t="s">
        <v>497</v>
      </c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2.75" customHeight="1">
      <c r="A642" s="8"/>
      <c r="B642" s="100"/>
      <c r="C642" s="100"/>
      <c r="D642" s="100"/>
      <c r="E642" s="100"/>
      <c r="F642" s="100"/>
      <c r="G642" s="100"/>
      <c r="H642" s="100"/>
      <c r="I642" s="104" t="str">
        <f>G638*A624</f>
        <v>#DIV/0!</v>
      </c>
      <c r="J642" s="100"/>
      <c r="K642" s="100"/>
      <c r="L642" s="104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2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2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2.75" customHeight="1">
      <c r="A645" s="66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6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5.0" customHeight="1">
      <c r="A646" s="78" t="s">
        <v>478</v>
      </c>
      <c r="B646" s="79" t="s">
        <v>479</v>
      </c>
      <c r="C646" s="75"/>
      <c r="D646" s="76"/>
      <c r="E646" s="80" t="s">
        <v>480</v>
      </c>
      <c r="F646" s="75"/>
      <c r="G646" s="76"/>
      <c r="H646" s="79" t="s">
        <v>481</v>
      </c>
      <c r="I646" s="75"/>
      <c r="J646" s="75"/>
      <c r="K646" s="75"/>
      <c r="L646" s="76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2.75" customHeight="1">
      <c r="A647" s="177"/>
      <c r="B647" s="82" t="s">
        <v>482</v>
      </c>
      <c r="C647" s="82" t="s">
        <v>483</v>
      </c>
      <c r="D647" s="82" t="s">
        <v>484</v>
      </c>
      <c r="E647" s="82" t="s">
        <v>485</v>
      </c>
      <c r="F647" s="82" t="s">
        <v>484</v>
      </c>
      <c r="G647" s="82" t="s">
        <v>524</v>
      </c>
      <c r="H647" s="82" t="s">
        <v>486</v>
      </c>
      <c r="I647" s="82" t="s">
        <v>487</v>
      </c>
      <c r="J647" s="147" t="s">
        <v>488</v>
      </c>
      <c r="K647" s="85" t="s">
        <v>489</v>
      </c>
      <c r="L647" s="85" t="s">
        <v>490</v>
      </c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2.75" customHeight="1">
      <c r="A648" s="86" t="s">
        <v>491</v>
      </c>
      <c r="B648" s="87"/>
      <c r="C648" s="87"/>
      <c r="D648" s="87"/>
      <c r="E648" s="87"/>
      <c r="F648" s="87"/>
      <c r="G648" s="87"/>
      <c r="H648" s="87"/>
      <c r="I648" s="87"/>
      <c r="J648" s="115"/>
      <c r="K648" s="87"/>
      <c r="L648" s="87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2.75" customHeight="1">
      <c r="A649" s="31"/>
      <c r="B649" s="89"/>
      <c r="C649" s="89">
        <v>1.0</v>
      </c>
      <c r="D649" s="18">
        <f t="shared" ref="D649:D662" si="169">C649*B649</f>
        <v>0</v>
      </c>
      <c r="E649" s="18">
        <f>B649*A647</f>
        <v>0</v>
      </c>
      <c r="F649" s="18">
        <f t="shared" ref="F649:F662" si="170">E649*C649</f>
        <v>0</v>
      </c>
      <c r="G649" s="140">
        <v>0.0</v>
      </c>
      <c r="H649" s="18">
        <v>1.0</v>
      </c>
      <c r="I649" s="89">
        <f t="shared" ref="I649:I662" si="171">H649*E649</f>
        <v>0</v>
      </c>
      <c r="J649" s="116"/>
      <c r="K649" s="3">
        <f t="shared" ref="K649:K662" si="172">J649*I649</f>
        <v>0</v>
      </c>
      <c r="L649" s="3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2.75" customHeight="1">
      <c r="A650" s="31"/>
      <c r="B650" s="89"/>
      <c r="C650" s="89">
        <v>1.0</v>
      </c>
      <c r="D650" s="18">
        <f t="shared" si="169"/>
        <v>0</v>
      </c>
      <c r="E650" s="18">
        <f>B650*A647</f>
        <v>0</v>
      </c>
      <c r="F650" s="18">
        <f t="shared" si="170"/>
        <v>0</v>
      </c>
      <c r="G650" s="87"/>
      <c r="H650" s="18">
        <v>1.0</v>
      </c>
      <c r="I650" s="89">
        <f t="shared" si="171"/>
        <v>0</v>
      </c>
      <c r="J650" s="116"/>
      <c r="K650" s="3">
        <f t="shared" si="172"/>
        <v>0</v>
      </c>
      <c r="L650" s="3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2.75" customHeight="1">
      <c r="A651" s="31"/>
      <c r="B651" s="18"/>
      <c r="C651" s="18">
        <v>1.0</v>
      </c>
      <c r="D651" s="18">
        <f t="shared" si="169"/>
        <v>0</v>
      </c>
      <c r="E651" s="18">
        <f>B651*A647</f>
        <v>0</v>
      </c>
      <c r="F651" s="18">
        <f t="shared" si="170"/>
        <v>0</v>
      </c>
      <c r="G651" s="148" t="s">
        <v>527</v>
      </c>
      <c r="H651" s="18">
        <v>1.0</v>
      </c>
      <c r="I651" s="89">
        <f t="shared" si="171"/>
        <v>0</v>
      </c>
      <c r="J651" s="116"/>
      <c r="K651" s="3">
        <f t="shared" si="172"/>
        <v>0</v>
      </c>
      <c r="L651" s="3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2.75" customHeight="1">
      <c r="A652" s="31"/>
      <c r="B652" s="18"/>
      <c r="C652" s="18">
        <v>1.0</v>
      </c>
      <c r="D652" s="18">
        <f t="shared" si="169"/>
        <v>0</v>
      </c>
      <c r="E652" s="18">
        <f>B652*A647</f>
        <v>0</v>
      </c>
      <c r="F652" s="18">
        <f t="shared" si="170"/>
        <v>0</v>
      </c>
      <c r="G652" s="142"/>
      <c r="H652" s="18">
        <v>1.0</v>
      </c>
      <c r="I652" s="89">
        <f t="shared" si="171"/>
        <v>0</v>
      </c>
      <c r="J652" s="116"/>
      <c r="K652" s="3">
        <f t="shared" si="172"/>
        <v>0</v>
      </c>
      <c r="L652" s="3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2.75" customHeight="1">
      <c r="A653" s="31"/>
      <c r="B653" s="18"/>
      <c r="C653" s="18">
        <v>1.0</v>
      </c>
      <c r="D653" s="18">
        <f t="shared" si="169"/>
        <v>0</v>
      </c>
      <c r="E653" s="18">
        <f>B653*A647</f>
        <v>0</v>
      </c>
      <c r="F653" s="18">
        <f t="shared" si="170"/>
        <v>0</v>
      </c>
      <c r="G653" s="142"/>
      <c r="H653" s="18">
        <v>1.0</v>
      </c>
      <c r="I653" s="89">
        <f t="shared" si="171"/>
        <v>0</v>
      </c>
      <c r="J653" s="116"/>
      <c r="K653" s="3">
        <f t="shared" si="172"/>
        <v>0</v>
      </c>
      <c r="L653" s="3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2.75" customHeight="1">
      <c r="A654" s="2"/>
      <c r="B654" s="18"/>
      <c r="C654" s="18">
        <v>1.0</v>
      </c>
      <c r="D654" s="18">
        <f t="shared" si="169"/>
        <v>0</v>
      </c>
      <c r="E654" s="18">
        <f>B654*A647</f>
        <v>0</v>
      </c>
      <c r="F654" s="18">
        <f t="shared" si="170"/>
        <v>0</v>
      </c>
      <c r="G654" s="87"/>
      <c r="H654" s="18">
        <v>1.0</v>
      </c>
      <c r="I654" s="89">
        <f t="shared" si="171"/>
        <v>0</v>
      </c>
      <c r="J654" s="116"/>
      <c r="K654" s="3">
        <f t="shared" si="172"/>
        <v>0</v>
      </c>
      <c r="L654" s="3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2.75" customHeight="1">
      <c r="A655" s="2"/>
      <c r="B655" s="18"/>
      <c r="C655" s="18">
        <v>1.0</v>
      </c>
      <c r="D655" s="18">
        <f t="shared" si="169"/>
        <v>0</v>
      </c>
      <c r="E655" s="18">
        <f>B655*A647</f>
        <v>0</v>
      </c>
      <c r="F655" s="18">
        <f t="shared" si="170"/>
        <v>0</v>
      </c>
      <c r="G655" s="59"/>
      <c r="H655" s="18">
        <v>1.0</v>
      </c>
      <c r="I655" s="89">
        <f t="shared" si="171"/>
        <v>0</v>
      </c>
      <c r="J655" s="116"/>
      <c r="K655" s="3">
        <f t="shared" si="172"/>
        <v>0</v>
      </c>
      <c r="L655" s="3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2.75" customHeight="1">
      <c r="A656" s="2"/>
      <c r="B656" s="89"/>
      <c r="C656" s="89">
        <v>1.0</v>
      </c>
      <c r="D656" s="18">
        <f t="shared" si="169"/>
        <v>0</v>
      </c>
      <c r="E656" s="18">
        <f>B656*A647</f>
        <v>0</v>
      </c>
      <c r="F656" s="18">
        <f t="shared" si="170"/>
        <v>0</v>
      </c>
      <c r="G656" s="148" t="s">
        <v>528</v>
      </c>
      <c r="H656" s="18">
        <v>1.0</v>
      </c>
      <c r="I656" s="89">
        <f t="shared" si="171"/>
        <v>0</v>
      </c>
      <c r="J656" s="116"/>
      <c r="K656" s="3">
        <f t="shared" si="172"/>
        <v>0</v>
      </c>
      <c r="L656" s="3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2.75" customHeight="1">
      <c r="A657" s="2"/>
      <c r="B657" s="89"/>
      <c r="C657" s="89">
        <v>1.0</v>
      </c>
      <c r="D657" s="18">
        <f t="shared" si="169"/>
        <v>0</v>
      </c>
      <c r="E657" s="18">
        <f>B657*A647</f>
        <v>0</v>
      </c>
      <c r="F657" s="18">
        <f t="shared" si="170"/>
        <v>0</v>
      </c>
      <c r="G657" s="142"/>
      <c r="H657" s="18">
        <v>1.0</v>
      </c>
      <c r="I657" s="89">
        <f t="shared" si="171"/>
        <v>0</v>
      </c>
      <c r="J657" s="116"/>
      <c r="K657" s="3">
        <f t="shared" si="172"/>
        <v>0</v>
      </c>
      <c r="L657" s="3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2.75" customHeight="1">
      <c r="A658" s="1"/>
      <c r="B658" s="89"/>
      <c r="C658" s="89">
        <v>1.0</v>
      </c>
      <c r="D658" s="18">
        <f t="shared" si="169"/>
        <v>0</v>
      </c>
      <c r="E658" s="18">
        <f>B658*A647</f>
        <v>0</v>
      </c>
      <c r="F658" s="18">
        <f t="shared" si="170"/>
        <v>0</v>
      </c>
      <c r="G658" s="142"/>
      <c r="H658" s="18">
        <v>1.0</v>
      </c>
      <c r="I658" s="89">
        <f t="shared" si="171"/>
        <v>0</v>
      </c>
      <c r="J658" s="116"/>
      <c r="K658" s="3">
        <f t="shared" si="172"/>
        <v>0</v>
      </c>
      <c r="L658" s="3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2.75" customHeight="1">
      <c r="A659" s="1"/>
      <c r="B659" s="89"/>
      <c r="C659" s="89">
        <v>1.0</v>
      </c>
      <c r="D659" s="18">
        <f t="shared" si="169"/>
        <v>0</v>
      </c>
      <c r="E659" s="18">
        <f>B659*A647</f>
        <v>0</v>
      </c>
      <c r="F659" s="18">
        <f t="shared" si="170"/>
        <v>0</v>
      </c>
      <c r="G659" s="142"/>
      <c r="H659" s="18">
        <v>1.0</v>
      </c>
      <c r="I659" s="89">
        <f t="shared" si="171"/>
        <v>0</v>
      </c>
      <c r="J659" s="116"/>
      <c r="K659" s="3">
        <f t="shared" si="172"/>
        <v>0</v>
      </c>
      <c r="L659" s="3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2.75" customHeight="1">
      <c r="A660" s="31"/>
      <c r="B660" s="89"/>
      <c r="C660" s="89">
        <v>1.0</v>
      </c>
      <c r="D660" s="95">
        <f t="shared" si="169"/>
        <v>0</v>
      </c>
      <c r="E660" s="95">
        <f>B660*A647</f>
        <v>0</v>
      </c>
      <c r="F660" s="18">
        <f t="shared" si="170"/>
        <v>0</v>
      </c>
      <c r="G660" s="87"/>
      <c r="H660" s="18">
        <v>1.0</v>
      </c>
      <c r="I660" s="89">
        <f t="shared" si="171"/>
        <v>0</v>
      </c>
      <c r="J660" s="118"/>
      <c r="K660" s="3">
        <f t="shared" si="172"/>
        <v>0</v>
      </c>
      <c r="L660" s="3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2.75" customHeight="1">
      <c r="A661" s="31"/>
      <c r="B661" s="89"/>
      <c r="C661" s="89">
        <v>1.0</v>
      </c>
      <c r="D661" s="18">
        <f t="shared" si="169"/>
        <v>0</v>
      </c>
      <c r="E661" s="18">
        <f>B661*A647</f>
        <v>0</v>
      </c>
      <c r="F661" s="18">
        <f t="shared" si="170"/>
        <v>0</v>
      </c>
      <c r="G661" s="143" t="str">
        <f>F663/A647</f>
        <v>#DIV/0!</v>
      </c>
      <c r="H661" s="18">
        <v>1.0</v>
      </c>
      <c r="I661" s="89">
        <f t="shared" si="171"/>
        <v>0</v>
      </c>
      <c r="J661" s="3"/>
      <c r="K661" s="3">
        <f t="shared" si="172"/>
        <v>0</v>
      </c>
      <c r="L661" s="3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2.75" customHeight="1">
      <c r="A662" s="31"/>
      <c r="B662" s="89"/>
      <c r="C662" s="89">
        <v>1.0</v>
      </c>
      <c r="D662" s="18">
        <f t="shared" si="169"/>
        <v>0</v>
      </c>
      <c r="E662" s="18">
        <f>B662*A647</f>
        <v>0</v>
      </c>
      <c r="F662" s="18">
        <f t="shared" si="170"/>
        <v>0</v>
      </c>
      <c r="G662" s="142"/>
      <c r="H662" s="18">
        <v>1.0</v>
      </c>
      <c r="I662" s="89">
        <f t="shared" si="171"/>
        <v>0</v>
      </c>
      <c r="J662" s="3"/>
      <c r="K662" s="3">
        <f t="shared" si="172"/>
        <v>0</v>
      </c>
      <c r="L662" s="3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2.75" customHeight="1">
      <c r="A663" s="4" t="s">
        <v>495</v>
      </c>
      <c r="B663" s="97">
        <f>SUM(B649:B662)</f>
        <v>0</v>
      </c>
      <c r="C663" s="96"/>
      <c r="D663" s="97">
        <f t="shared" ref="D663:F663" si="173">SUM(D649:D662)</f>
        <v>0</v>
      </c>
      <c r="E663" s="97">
        <f t="shared" si="173"/>
        <v>0</v>
      </c>
      <c r="F663" s="97">
        <f t="shared" si="173"/>
        <v>0</v>
      </c>
      <c r="G663" s="87"/>
      <c r="H663" s="96"/>
      <c r="I663" s="97">
        <f t="shared" ref="I663:L663" si="174">SUM(I649:I662)</f>
        <v>0</v>
      </c>
      <c r="J663" s="98">
        <f t="shared" si="174"/>
        <v>0</v>
      </c>
      <c r="K663" s="98">
        <f t="shared" si="174"/>
        <v>0</v>
      </c>
      <c r="L663" s="98">
        <f t="shared" si="174"/>
        <v>0</v>
      </c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2.75" customHeight="1">
      <c r="A664" s="8"/>
      <c r="B664" s="100"/>
      <c r="C664" s="100"/>
      <c r="D664" s="100"/>
      <c r="E664" s="100"/>
      <c r="F664" s="100"/>
      <c r="G664" s="100"/>
      <c r="H664" s="100"/>
      <c r="I664" s="101" t="s">
        <v>496</v>
      </c>
      <c r="J664" s="100"/>
      <c r="K664" s="100"/>
      <c r="L664" s="101" t="s">
        <v>497</v>
      </c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2.75" customHeight="1">
      <c r="A665" s="8"/>
      <c r="B665" s="100"/>
      <c r="C665" s="100"/>
      <c r="D665" s="100"/>
      <c r="E665" s="100"/>
      <c r="F665" s="100"/>
      <c r="G665" s="100"/>
      <c r="H665" s="100"/>
      <c r="I665" s="104" t="str">
        <f>G661*A647</f>
        <v>#DIV/0!</v>
      </c>
      <c r="J665" s="100"/>
      <c r="K665" s="100"/>
      <c r="L665" s="104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2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2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2.75" customHeight="1">
      <c r="A668" s="66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6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5.0" customHeight="1">
      <c r="A669" s="78" t="s">
        <v>478</v>
      </c>
      <c r="B669" s="79" t="s">
        <v>479</v>
      </c>
      <c r="C669" s="75"/>
      <c r="D669" s="76"/>
      <c r="E669" s="80" t="s">
        <v>480</v>
      </c>
      <c r="F669" s="75"/>
      <c r="G669" s="76"/>
      <c r="H669" s="79" t="s">
        <v>481</v>
      </c>
      <c r="I669" s="75"/>
      <c r="J669" s="75"/>
      <c r="K669" s="75"/>
      <c r="L669" s="76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2.75" customHeight="1">
      <c r="A670" s="177"/>
      <c r="B670" s="82" t="s">
        <v>482</v>
      </c>
      <c r="C670" s="82" t="s">
        <v>483</v>
      </c>
      <c r="D670" s="82" t="s">
        <v>484</v>
      </c>
      <c r="E670" s="82" t="s">
        <v>485</v>
      </c>
      <c r="F670" s="82" t="s">
        <v>484</v>
      </c>
      <c r="G670" s="82" t="s">
        <v>524</v>
      </c>
      <c r="H670" s="82" t="s">
        <v>486</v>
      </c>
      <c r="I670" s="82" t="s">
        <v>487</v>
      </c>
      <c r="J670" s="147" t="s">
        <v>488</v>
      </c>
      <c r="K670" s="85" t="s">
        <v>489</v>
      </c>
      <c r="L670" s="85" t="s">
        <v>490</v>
      </c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2.75" customHeight="1">
      <c r="A671" s="86" t="s">
        <v>491</v>
      </c>
      <c r="B671" s="87"/>
      <c r="C671" s="87"/>
      <c r="D671" s="87"/>
      <c r="E671" s="87"/>
      <c r="F671" s="87"/>
      <c r="G671" s="87"/>
      <c r="H671" s="87"/>
      <c r="I671" s="87"/>
      <c r="J671" s="115"/>
      <c r="K671" s="87"/>
      <c r="L671" s="87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2.75" customHeight="1">
      <c r="A672" s="31"/>
      <c r="B672" s="89"/>
      <c r="C672" s="89">
        <v>1.0</v>
      </c>
      <c r="D672" s="18">
        <f t="shared" ref="D672:D685" si="175">C672*B672</f>
        <v>0</v>
      </c>
      <c r="E672" s="18">
        <f>B672*A670</f>
        <v>0</v>
      </c>
      <c r="F672" s="18">
        <f t="shared" ref="F672:F685" si="176">E672*C672</f>
        <v>0</v>
      </c>
      <c r="G672" s="140">
        <v>0.0</v>
      </c>
      <c r="H672" s="18">
        <v>1.0</v>
      </c>
      <c r="I672" s="89">
        <f t="shared" ref="I672:I685" si="177">H672*E672</f>
        <v>0</v>
      </c>
      <c r="J672" s="116"/>
      <c r="K672" s="3">
        <f t="shared" ref="K672:K685" si="178">J672*I672</f>
        <v>0</v>
      </c>
      <c r="L672" s="3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2.75" customHeight="1">
      <c r="A673" s="31"/>
      <c r="B673" s="89"/>
      <c r="C673" s="89">
        <v>1.0</v>
      </c>
      <c r="D673" s="18">
        <f t="shared" si="175"/>
        <v>0</v>
      </c>
      <c r="E673" s="18">
        <f>B673*A670</f>
        <v>0</v>
      </c>
      <c r="F673" s="18">
        <f t="shared" si="176"/>
        <v>0</v>
      </c>
      <c r="G673" s="87"/>
      <c r="H673" s="18">
        <v>1.0</v>
      </c>
      <c r="I673" s="89">
        <f t="shared" si="177"/>
        <v>0</v>
      </c>
      <c r="J673" s="116"/>
      <c r="K673" s="3">
        <f t="shared" si="178"/>
        <v>0</v>
      </c>
      <c r="L673" s="3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2.75" customHeight="1">
      <c r="A674" s="31"/>
      <c r="B674" s="18"/>
      <c r="C674" s="18">
        <v>1.0</v>
      </c>
      <c r="D674" s="18">
        <f t="shared" si="175"/>
        <v>0</v>
      </c>
      <c r="E674" s="18">
        <f>B674*A670</f>
        <v>0</v>
      </c>
      <c r="F674" s="18">
        <f t="shared" si="176"/>
        <v>0</v>
      </c>
      <c r="G674" s="148" t="s">
        <v>527</v>
      </c>
      <c r="H674" s="18">
        <v>1.0</v>
      </c>
      <c r="I674" s="89">
        <f t="shared" si="177"/>
        <v>0</v>
      </c>
      <c r="J674" s="116"/>
      <c r="K674" s="3">
        <f t="shared" si="178"/>
        <v>0</v>
      </c>
      <c r="L674" s="3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2.75" customHeight="1">
      <c r="A675" s="31"/>
      <c r="B675" s="18"/>
      <c r="C675" s="18">
        <v>1.0</v>
      </c>
      <c r="D675" s="18">
        <f t="shared" si="175"/>
        <v>0</v>
      </c>
      <c r="E675" s="18">
        <f>B675*A670</f>
        <v>0</v>
      </c>
      <c r="F675" s="18">
        <f t="shared" si="176"/>
        <v>0</v>
      </c>
      <c r="G675" s="142"/>
      <c r="H675" s="18">
        <v>1.0</v>
      </c>
      <c r="I675" s="89">
        <f t="shared" si="177"/>
        <v>0</v>
      </c>
      <c r="J675" s="116"/>
      <c r="K675" s="3">
        <f t="shared" si="178"/>
        <v>0</v>
      </c>
      <c r="L675" s="3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2.75" customHeight="1">
      <c r="A676" s="31"/>
      <c r="B676" s="18"/>
      <c r="C676" s="18">
        <v>1.0</v>
      </c>
      <c r="D676" s="18">
        <f t="shared" si="175"/>
        <v>0</v>
      </c>
      <c r="E676" s="18">
        <f>B676*A670</f>
        <v>0</v>
      </c>
      <c r="F676" s="18">
        <f t="shared" si="176"/>
        <v>0</v>
      </c>
      <c r="G676" s="142"/>
      <c r="H676" s="18">
        <v>1.0</v>
      </c>
      <c r="I676" s="89">
        <f t="shared" si="177"/>
        <v>0</v>
      </c>
      <c r="J676" s="116"/>
      <c r="K676" s="3">
        <f t="shared" si="178"/>
        <v>0</v>
      </c>
      <c r="L676" s="3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2.75" customHeight="1">
      <c r="A677" s="2"/>
      <c r="B677" s="18"/>
      <c r="C677" s="18">
        <v>1.0</v>
      </c>
      <c r="D677" s="18">
        <f t="shared" si="175"/>
        <v>0</v>
      </c>
      <c r="E677" s="18">
        <f>B677*A670</f>
        <v>0</v>
      </c>
      <c r="F677" s="18">
        <f t="shared" si="176"/>
        <v>0</v>
      </c>
      <c r="G677" s="87"/>
      <c r="H677" s="18">
        <v>1.0</v>
      </c>
      <c r="I677" s="89">
        <f t="shared" si="177"/>
        <v>0</v>
      </c>
      <c r="J677" s="116"/>
      <c r="K677" s="3">
        <f t="shared" si="178"/>
        <v>0</v>
      </c>
      <c r="L677" s="3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2.75" customHeight="1">
      <c r="A678" s="2"/>
      <c r="B678" s="18"/>
      <c r="C678" s="18">
        <v>1.0</v>
      </c>
      <c r="D678" s="18">
        <f t="shared" si="175"/>
        <v>0</v>
      </c>
      <c r="E678" s="18">
        <f>B678*A670</f>
        <v>0</v>
      </c>
      <c r="F678" s="18">
        <f t="shared" si="176"/>
        <v>0</v>
      </c>
      <c r="G678" s="59"/>
      <c r="H678" s="18">
        <v>1.0</v>
      </c>
      <c r="I678" s="89">
        <f t="shared" si="177"/>
        <v>0</v>
      </c>
      <c r="J678" s="116"/>
      <c r="K678" s="3">
        <f t="shared" si="178"/>
        <v>0</v>
      </c>
      <c r="L678" s="3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2.75" customHeight="1">
      <c r="A679" s="2"/>
      <c r="B679" s="89"/>
      <c r="C679" s="89">
        <v>1.0</v>
      </c>
      <c r="D679" s="18">
        <f t="shared" si="175"/>
        <v>0</v>
      </c>
      <c r="E679" s="18">
        <f>B679*A670</f>
        <v>0</v>
      </c>
      <c r="F679" s="18">
        <f t="shared" si="176"/>
        <v>0</v>
      </c>
      <c r="G679" s="148" t="s">
        <v>528</v>
      </c>
      <c r="H679" s="18">
        <v>1.0</v>
      </c>
      <c r="I679" s="89">
        <f t="shared" si="177"/>
        <v>0</v>
      </c>
      <c r="J679" s="116"/>
      <c r="K679" s="3">
        <f t="shared" si="178"/>
        <v>0</v>
      </c>
      <c r="L679" s="3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2.75" customHeight="1">
      <c r="A680" s="2"/>
      <c r="B680" s="89"/>
      <c r="C680" s="89">
        <v>1.0</v>
      </c>
      <c r="D680" s="18">
        <f t="shared" si="175"/>
        <v>0</v>
      </c>
      <c r="E680" s="18">
        <f>B680*A670</f>
        <v>0</v>
      </c>
      <c r="F680" s="18">
        <f t="shared" si="176"/>
        <v>0</v>
      </c>
      <c r="G680" s="142"/>
      <c r="H680" s="18">
        <v>1.0</v>
      </c>
      <c r="I680" s="89">
        <f t="shared" si="177"/>
        <v>0</v>
      </c>
      <c r="J680" s="116"/>
      <c r="K680" s="3">
        <f t="shared" si="178"/>
        <v>0</v>
      </c>
      <c r="L680" s="3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2.75" customHeight="1">
      <c r="A681" s="1"/>
      <c r="B681" s="89"/>
      <c r="C681" s="89">
        <v>1.0</v>
      </c>
      <c r="D681" s="18">
        <f t="shared" si="175"/>
        <v>0</v>
      </c>
      <c r="E681" s="18">
        <f>B681*A670</f>
        <v>0</v>
      </c>
      <c r="F681" s="18">
        <f t="shared" si="176"/>
        <v>0</v>
      </c>
      <c r="G681" s="142"/>
      <c r="H681" s="18">
        <v>1.0</v>
      </c>
      <c r="I681" s="89">
        <f t="shared" si="177"/>
        <v>0</v>
      </c>
      <c r="J681" s="116"/>
      <c r="K681" s="3">
        <f t="shared" si="178"/>
        <v>0</v>
      </c>
      <c r="L681" s="3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2.75" customHeight="1">
      <c r="A682" s="1"/>
      <c r="B682" s="89"/>
      <c r="C682" s="89">
        <v>1.0</v>
      </c>
      <c r="D682" s="18">
        <f t="shared" si="175"/>
        <v>0</v>
      </c>
      <c r="E682" s="18">
        <f>B682*A670</f>
        <v>0</v>
      </c>
      <c r="F682" s="18">
        <f t="shared" si="176"/>
        <v>0</v>
      </c>
      <c r="G682" s="142"/>
      <c r="H682" s="18">
        <v>1.0</v>
      </c>
      <c r="I682" s="89">
        <f t="shared" si="177"/>
        <v>0</v>
      </c>
      <c r="J682" s="116"/>
      <c r="K682" s="3">
        <f t="shared" si="178"/>
        <v>0</v>
      </c>
      <c r="L682" s="3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2.75" customHeight="1">
      <c r="A683" s="31"/>
      <c r="B683" s="89"/>
      <c r="C683" s="89">
        <v>1.0</v>
      </c>
      <c r="D683" s="95">
        <f t="shared" si="175"/>
        <v>0</v>
      </c>
      <c r="E683" s="95">
        <f>B683*A670</f>
        <v>0</v>
      </c>
      <c r="F683" s="18">
        <f t="shared" si="176"/>
        <v>0</v>
      </c>
      <c r="G683" s="87"/>
      <c r="H683" s="18">
        <v>1.0</v>
      </c>
      <c r="I683" s="89">
        <f t="shared" si="177"/>
        <v>0</v>
      </c>
      <c r="J683" s="118"/>
      <c r="K683" s="3">
        <f t="shared" si="178"/>
        <v>0</v>
      </c>
      <c r="L683" s="3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2.75" customHeight="1">
      <c r="A684" s="31"/>
      <c r="B684" s="89"/>
      <c r="C684" s="89">
        <v>1.0</v>
      </c>
      <c r="D684" s="18">
        <f t="shared" si="175"/>
        <v>0</v>
      </c>
      <c r="E684" s="18">
        <f>B684*A670</f>
        <v>0</v>
      </c>
      <c r="F684" s="18">
        <f t="shared" si="176"/>
        <v>0</v>
      </c>
      <c r="G684" s="143" t="str">
        <f>F686/A670</f>
        <v>#DIV/0!</v>
      </c>
      <c r="H684" s="18">
        <v>1.0</v>
      </c>
      <c r="I684" s="89">
        <f t="shared" si="177"/>
        <v>0</v>
      </c>
      <c r="J684" s="3"/>
      <c r="K684" s="3">
        <f t="shared" si="178"/>
        <v>0</v>
      </c>
      <c r="L684" s="3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2.75" customHeight="1">
      <c r="A685" s="31"/>
      <c r="B685" s="89"/>
      <c r="C685" s="89">
        <v>1.0</v>
      </c>
      <c r="D685" s="18">
        <f t="shared" si="175"/>
        <v>0</v>
      </c>
      <c r="E685" s="18">
        <f>B685*A670</f>
        <v>0</v>
      </c>
      <c r="F685" s="18">
        <f t="shared" si="176"/>
        <v>0</v>
      </c>
      <c r="G685" s="142"/>
      <c r="H685" s="18">
        <v>1.0</v>
      </c>
      <c r="I685" s="89">
        <f t="shared" si="177"/>
        <v>0</v>
      </c>
      <c r="J685" s="3"/>
      <c r="K685" s="3">
        <f t="shared" si="178"/>
        <v>0</v>
      </c>
      <c r="L685" s="3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2.75" customHeight="1">
      <c r="A686" s="4" t="s">
        <v>495</v>
      </c>
      <c r="B686" s="97">
        <f>SUM(B672:B685)</f>
        <v>0</v>
      </c>
      <c r="C686" s="96"/>
      <c r="D686" s="97">
        <f t="shared" ref="D686:F686" si="179">SUM(D672:D685)</f>
        <v>0</v>
      </c>
      <c r="E686" s="97">
        <f t="shared" si="179"/>
        <v>0</v>
      </c>
      <c r="F686" s="97">
        <f t="shared" si="179"/>
        <v>0</v>
      </c>
      <c r="G686" s="87"/>
      <c r="H686" s="96"/>
      <c r="I686" s="97">
        <f t="shared" ref="I686:L686" si="180">SUM(I672:I685)</f>
        <v>0</v>
      </c>
      <c r="J686" s="98">
        <f t="shared" si="180"/>
        <v>0</v>
      </c>
      <c r="K686" s="98">
        <f t="shared" si="180"/>
        <v>0</v>
      </c>
      <c r="L686" s="98">
        <f t="shared" si="180"/>
        <v>0</v>
      </c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2.75" customHeight="1">
      <c r="A687" s="8"/>
      <c r="B687" s="100"/>
      <c r="C687" s="100"/>
      <c r="D687" s="100"/>
      <c r="E687" s="100"/>
      <c r="F687" s="100"/>
      <c r="G687" s="100"/>
      <c r="H687" s="100"/>
      <c r="I687" s="101" t="s">
        <v>496</v>
      </c>
      <c r="J687" s="100"/>
      <c r="K687" s="100"/>
      <c r="L687" s="101" t="s">
        <v>497</v>
      </c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2.75" customHeight="1">
      <c r="A688" s="8"/>
      <c r="B688" s="100"/>
      <c r="C688" s="100"/>
      <c r="D688" s="100"/>
      <c r="E688" s="100"/>
      <c r="F688" s="100"/>
      <c r="G688" s="100"/>
      <c r="H688" s="100"/>
      <c r="I688" s="104" t="str">
        <f>G684*A670</f>
        <v>#DIV/0!</v>
      </c>
      <c r="J688" s="100"/>
      <c r="K688" s="100"/>
      <c r="L688" s="104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2.75" customHeight="1">
      <c r="A689" s="8"/>
      <c r="B689" s="100"/>
      <c r="C689" s="100"/>
      <c r="D689" s="100"/>
      <c r="E689" s="100"/>
      <c r="F689" s="100"/>
      <c r="G689" s="100"/>
      <c r="H689" s="100"/>
      <c r="I689" s="107"/>
      <c r="J689" s="100"/>
      <c r="K689" s="100"/>
      <c r="L689" s="107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2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2.75" customHeight="1">
      <c r="A691" s="66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6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5.0" customHeight="1">
      <c r="A692" s="78" t="s">
        <v>478</v>
      </c>
      <c r="B692" s="79" t="s">
        <v>479</v>
      </c>
      <c r="C692" s="75"/>
      <c r="D692" s="76"/>
      <c r="E692" s="80" t="s">
        <v>480</v>
      </c>
      <c r="F692" s="75"/>
      <c r="G692" s="76"/>
      <c r="H692" s="79" t="s">
        <v>481</v>
      </c>
      <c r="I692" s="75"/>
      <c r="J692" s="75"/>
      <c r="K692" s="75"/>
      <c r="L692" s="76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2.75" customHeight="1">
      <c r="A693" s="177"/>
      <c r="B693" s="82" t="s">
        <v>482</v>
      </c>
      <c r="C693" s="82" t="s">
        <v>483</v>
      </c>
      <c r="D693" s="82" t="s">
        <v>484</v>
      </c>
      <c r="E693" s="82" t="s">
        <v>485</v>
      </c>
      <c r="F693" s="82" t="s">
        <v>484</v>
      </c>
      <c r="G693" s="82" t="s">
        <v>524</v>
      </c>
      <c r="H693" s="82" t="s">
        <v>486</v>
      </c>
      <c r="I693" s="82" t="s">
        <v>487</v>
      </c>
      <c r="J693" s="147" t="s">
        <v>488</v>
      </c>
      <c r="K693" s="85" t="s">
        <v>489</v>
      </c>
      <c r="L693" s="85" t="s">
        <v>490</v>
      </c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2.75" customHeight="1">
      <c r="A694" s="86" t="s">
        <v>491</v>
      </c>
      <c r="B694" s="87"/>
      <c r="C694" s="87"/>
      <c r="D694" s="87"/>
      <c r="E694" s="87"/>
      <c r="F694" s="87"/>
      <c r="G694" s="87"/>
      <c r="H694" s="87"/>
      <c r="I694" s="87"/>
      <c r="J694" s="115"/>
      <c r="K694" s="87"/>
      <c r="L694" s="87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2.75" customHeight="1">
      <c r="A695" s="31"/>
      <c r="B695" s="89"/>
      <c r="C695" s="89">
        <v>1.0</v>
      </c>
      <c r="D695" s="18">
        <f t="shared" ref="D695:D708" si="181">C695*B695</f>
        <v>0</v>
      </c>
      <c r="E695" s="18">
        <f>B695*A693</f>
        <v>0</v>
      </c>
      <c r="F695" s="18">
        <f t="shared" ref="F695:F708" si="182">E695*C695</f>
        <v>0</v>
      </c>
      <c r="G695" s="140">
        <v>0.0</v>
      </c>
      <c r="H695" s="18">
        <v>1.0</v>
      </c>
      <c r="I695" s="89">
        <f t="shared" ref="I695:I708" si="183">H695*E695</f>
        <v>0</v>
      </c>
      <c r="J695" s="116"/>
      <c r="K695" s="3">
        <f t="shared" ref="K695:K708" si="184">J695*I695</f>
        <v>0</v>
      </c>
      <c r="L695" s="3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2.75" customHeight="1">
      <c r="A696" s="31"/>
      <c r="B696" s="89"/>
      <c r="C696" s="89">
        <v>1.0</v>
      </c>
      <c r="D696" s="18">
        <f t="shared" si="181"/>
        <v>0</v>
      </c>
      <c r="E696" s="18">
        <f>B696*A693</f>
        <v>0</v>
      </c>
      <c r="F696" s="18">
        <f t="shared" si="182"/>
        <v>0</v>
      </c>
      <c r="G696" s="87"/>
      <c r="H696" s="18">
        <v>1.0</v>
      </c>
      <c r="I696" s="89">
        <f t="shared" si="183"/>
        <v>0</v>
      </c>
      <c r="J696" s="116"/>
      <c r="K696" s="3">
        <f t="shared" si="184"/>
        <v>0</v>
      </c>
      <c r="L696" s="3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2.75" customHeight="1">
      <c r="A697" s="31"/>
      <c r="B697" s="18"/>
      <c r="C697" s="18">
        <v>1.0</v>
      </c>
      <c r="D697" s="18">
        <f t="shared" si="181"/>
        <v>0</v>
      </c>
      <c r="E697" s="18">
        <f>B697*A693</f>
        <v>0</v>
      </c>
      <c r="F697" s="18">
        <f t="shared" si="182"/>
        <v>0</v>
      </c>
      <c r="G697" s="148" t="s">
        <v>527</v>
      </c>
      <c r="H697" s="18">
        <v>1.0</v>
      </c>
      <c r="I697" s="89">
        <f t="shared" si="183"/>
        <v>0</v>
      </c>
      <c r="J697" s="116"/>
      <c r="K697" s="3">
        <f t="shared" si="184"/>
        <v>0</v>
      </c>
      <c r="L697" s="3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2.75" customHeight="1">
      <c r="A698" s="31"/>
      <c r="B698" s="18"/>
      <c r="C698" s="18">
        <v>1.0</v>
      </c>
      <c r="D698" s="18">
        <f t="shared" si="181"/>
        <v>0</v>
      </c>
      <c r="E698" s="18">
        <f>B698*A693</f>
        <v>0</v>
      </c>
      <c r="F698" s="18">
        <f t="shared" si="182"/>
        <v>0</v>
      </c>
      <c r="G698" s="142"/>
      <c r="H698" s="18">
        <v>1.0</v>
      </c>
      <c r="I698" s="89">
        <f t="shared" si="183"/>
        <v>0</v>
      </c>
      <c r="J698" s="116"/>
      <c r="K698" s="3">
        <f t="shared" si="184"/>
        <v>0</v>
      </c>
      <c r="L698" s="3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2.75" customHeight="1">
      <c r="A699" s="31"/>
      <c r="B699" s="18"/>
      <c r="C699" s="18">
        <v>1.0</v>
      </c>
      <c r="D699" s="18">
        <f t="shared" si="181"/>
        <v>0</v>
      </c>
      <c r="E699" s="18">
        <f>B699*A693</f>
        <v>0</v>
      </c>
      <c r="F699" s="18">
        <f t="shared" si="182"/>
        <v>0</v>
      </c>
      <c r="G699" s="142"/>
      <c r="H699" s="18">
        <v>1.0</v>
      </c>
      <c r="I699" s="89">
        <f t="shared" si="183"/>
        <v>0</v>
      </c>
      <c r="J699" s="116"/>
      <c r="K699" s="3">
        <f t="shared" si="184"/>
        <v>0</v>
      </c>
      <c r="L699" s="3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2.75" customHeight="1">
      <c r="A700" s="2"/>
      <c r="B700" s="18"/>
      <c r="C700" s="18">
        <v>1.0</v>
      </c>
      <c r="D700" s="18">
        <f t="shared" si="181"/>
        <v>0</v>
      </c>
      <c r="E700" s="18">
        <f>B700*A693</f>
        <v>0</v>
      </c>
      <c r="F700" s="18">
        <f t="shared" si="182"/>
        <v>0</v>
      </c>
      <c r="G700" s="87"/>
      <c r="H700" s="18">
        <v>1.0</v>
      </c>
      <c r="I700" s="89">
        <f t="shared" si="183"/>
        <v>0</v>
      </c>
      <c r="J700" s="116"/>
      <c r="K700" s="3">
        <f t="shared" si="184"/>
        <v>0</v>
      </c>
      <c r="L700" s="3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2.75" customHeight="1">
      <c r="A701" s="2"/>
      <c r="B701" s="18"/>
      <c r="C701" s="18">
        <v>1.0</v>
      </c>
      <c r="D701" s="18">
        <f t="shared" si="181"/>
        <v>0</v>
      </c>
      <c r="E701" s="18">
        <f>B701*A693</f>
        <v>0</v>
      </c>
      <c r="F701" s="18">
        <f t="shared" si="182"/>
        <v>0</v>
      </c>
      <c r="G701" s="59"/>
      <c r="H701" s="18">
        <v>1.0</v>
      </c>
      <c r="I701" s="89">
        <f t="shared" si="183"/>
        <v>0</v>
      </c>
      <c r="J701" s="116"/>
      <c r="K701" s="3">
        <f t="shared" si="184"/>
        <v>0</v>
      </c>
      <c r="L701" s="3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2.75" customHeight="1">
      <c r="A702" s="2"/>
      <c r="B702" s="89"/>
      <c r="C702" s="89">
        <v>1.0</v>
      </c>
      <c r="D702" s="18">
        <f t="shared" si="181"/>
        <v>0</v>
      </c>
      <c r="E702" s="18">
        <f>B702*A693</f>
        <v>0</v>
      </c>
      <c r="F702" s="18">
        <f t="shared" si="182"/>
        <v>0</v>
      </c>
      <c r="G702" s="148" t="s">
        <v>528</v>
      </c>
      <c r="H702" s="18">
        <v>1.0</v>
      </c>
      <c r="I702" s="89">
        <f t="shared" si="183"/>
        <v>0</v>
      </c>
      <c r="J702" s="116"/>
      <c r="K702" s="3">
        <f t="shared" si="184"/>
        <v>0</v>
      </c>
      <c r="L702" s="3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2.75" customHeight="1">
      <c r="A703" s="2"/>
      <c r="B703" s="89"/>
      <c r="C703" s="89">
        <v>1.0</v>
      </c>
      <c r="D703" s="18">
        <f t="shared" si="181"/>
        <v>0</v>
      </c>
      <c r="E703" s="18">
        <f>B703*A693</f>
        <v>0</v>
      </c>
      <c r="F703" s="18">
        <f t="shared" si="182"/>
        <v>0</v>
      </c>
      <c r="G703" s="142"/>
      <c r="H703" s="18">
        <v>1.0</v>
      </c>
      <c r="I703" s="89">
        <f t="shared" si="183"/>
        <v>0</v>
      </c>
      <c r="J703" s="116"/>
      <c r="K703" s="3">
        <f t="shared" si="184"/>
        <v>0</v>
      </c>
      <c r="L703" s="3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2.75" customHeight="1">
      <c r="A704" s="1"/>
      <c r="B704" s="89"/>
      <c r="C704" s="89">
        <v>1.0</v>
      </c>
      <c r="D704" s="18">
        <f t="shared" si="181"/>
        <v>0</v>
      </c>
      <c r="E704" s="18">
        <f>B704*A693</f>
        <v>0</v>
      </c>
      <c r="F704" s="18">
        <f t="shared" si="182"/>
        <v>0</v>
      </c>
      <c r="G704" s="142"/>
      <c r="H704" s="18">
        <v>1.0</v>
      </c>
      <c r="I704" s="89">
        <f t="shared" si="183"/>
        <v>0</v>
      </c>
      <c r="J704" s="116"/>
      <c r="K704" s="3">
        <f t="shared" si="184"/>
        <v>0</v>
      </c>
      <c r="L704" s="3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2.75" customHeight="1">
      <c r="A705" s="1"/>
      <c r="B705" s="89"/>
      <c r="C705" s="89">
        <v>1.0</v>
      </c>
      <c r="D705" s="18">
        <f t="shared" si="181"/>
        <v>0</v>
      </c>
      <c r="E705" s="18">
        <f>B705*A693</f>
        <v>0</v>
      </c>
      <c r="F705" s="18">
        <f t="shared" si="182"/>
        <v>0</v>
      </c>
      <c r="G705" s="142"/>
      <c r="H705" s="18">
        <v>1.0</v>
      </c>
      <c r="I705" s="89">
        <f t="shared" si="183"/>
        <v>0</v>
      </c>
      <c r="J705" s="116"/>
      <c r="K705" s="3">
        <f t="shared" si="184"/>
        <v>0</v>
      </c>
      <c r="L705" s="3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2.75" customHeight="1">
      <c r="A706" s="31"/>
      <c r="B706" s="89"/>
      <c r="C706" s="89">
        <v>1.0</v>
      </c>
      <c r="D706" s="95">
        <f t="shared" si="181"/>
        <v>0</v>
      </c>
      <c r="E706" s="95">
        <f>B706*A693</f>
        <v>0</v>
      </c>
      <c r="F706" s="18">
        <f t="shared" si="182"/>
        <v>0</v>
      </c>
      <c r="G706" s="87"/>
      <c r="H706" s="18">
        <v>1.0</v>
      </c>
      <c r="I706" s="89">
        <f t="shared" si="183"/>
        <v>0</v>
      </c>
      <c r="J706" s="118"/>
      <c r="K706" s="3">
        <f t="shared" si="184"/>
        <v>0</v>
      </c>
      <c r="L706" s="3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2.75" customHeight="1">
      <c r="A707" s="31"/>
      <c r="B707" s="89"/>
      <c r="C707" s="89">
        <v>1.0</v>
      </c>
      <c r="D707" s="18">
        <f t="shared" si="181"/>
        <v>0</v>
      </c>
      <c r="E707" s="18">
        <f>B707*A693</f>
        <v>0</v>
      </c>
      <c r="F707" s="18">
        <f t="shared" si="182"/>
        <v>0</v>
      </c>
      <c r="G707" s="143" t="str">
        <f>F709/A693</f>
        <v>#DIV/0!</v>
      </c>
      <c r="H707" s="18">
        <v>1.0</v>
      </c>
      <c r="I707" s="89">
        <f t="shared" si="183"/>
        <v>0</v>
      </c>
      <c r="J707" s="3"/>
      <c r="K707" s="3">
        <f t="shared" si="184"/>
        <v>0</v>
      </c>
      <c r="L707" s="3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2.75" customHeight="1">
      <c r="A708" s="31"/>
      <c r="B708" s="89"/>
      <c r="C708" s="89">
        <v>1.0</v>
      </c>
      <c r="D708" s="18">
        <f t="shared" si="181"/>
        <v>0</v>
      </c>
      <c r="E708" s="18">
        <f>B708*A693</f>
        <v>0</v>
      </c>
      <c r="F708" s="18">
        <f t="shared" si="182"/>
        <v>0</v>
      </c>
      <c r="G708" s="142"/>
      <c r="H708" s="18">
        <v>1.0</v>
      </c>
      <c r="I708" s="89">
        <f t="shared" si="183"/>
        <v>0</v>
      </c>
      <c r="J708" s="3"/>
      <c r="K708" s="3">
        <f t="shared" si="184"/>
        <v>0</v>
      </c>
      <c r="L708" s="3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2.75" customHeight="1">
      <c r="A709" s="4" t="s">
        <v>495</v>
      </c>
      <c r="B709" s="97">
        <f>SUM(B695:B708)</f>
        <v>0</v>
      </c>
      <c r="C709" s="96"/>
      <c r="D709" s="97">
        <f t="shared" ref="D709:F709" si="185">SUM(D695:D708)</f>
        <v>0</v>
      </c>
      <c r="E709" s="97">
        <f t="shared" si="185"/>
        <v>0</v>
      </c>
      <c r="F709" s="97">
        <f t="shared" si="185"/>
        <v>0</v>
      </c>
      <c r="G709" s="87"/>
      <c r="H709" s="96"/>
      <c r="I709" s="97">
        <f t="shared" ref="I709:L709" si="186">SUM(I695:I708)</f>
        <v>0</v>
      </c>
      <c r="J709" s="98">
        <f t="shared" si="186"/>
        <v>0</v>
      </c>
      <c r="K709" s="98">
        <f t="shared" si="186"/>
        <v>0</v>
      </c>
      <c r="L709" s="98">
        <f t="shared" si="186"/>
        <v>0</v>
      </c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2.75" customHeight="1">
      <c r="A710" s="8"/>
      <c r="B710" s="100"/>
      <c r="C710" s="100"/>
      <c r="D710" s="100"/>
      <c r="E710" s="100"/>
      <c r="F710" s="100"/>
      <c r="G710" s="100"/>
      <c r="H710" s="100"/>
      <c r="I710" s="101" t="s">
        <v>496</v>
      </c>
      <c r="J710" s="100"/>
      <c r="K710" s="100"/>
      <c r="L710" s="101" t="s">
        <v>497</v>
      </c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2.75" customHeight="1">
      <c r="A711" s="8"/>
      <c r="B711" s="100"/>
      <c r="C711" s="100"/>
      <c r="D711" s="100"/>
      <c r="E711" s="100"/>
      <c r="F711" s="100"/>
      <c r="G711" s="100"/>
      <c r="H711" s="100"/>
      <c r="I711" s="104" t="str">
        <f>G707*A693</f>
        <v>#DIV/0!</v>
      </c>
      <c r="J711" s="100"/>
      <c r="K711" s="100"/>
      <c r="L711" s="104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2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2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2.75" customHeight="1">
      <c r="A714" s="66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6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5.0" customHeight="1">
      <c r="A715" s="78" t="s">
        <v>478</v>
      </c>
      <c r="B715" s="79" t="s">
        <v>479</v>
      </c>
      <c r="C715" s="75"/>
      <c r="D715" s="76"/>
      <c r="E715" s="80" t="s">
        <v>480</v>
      </c>
      <c r="F715" s="75"/>
      <c r="G715" s="76"/>
      <c r="H715" s="79" t="s">
        <v>481</v>
      </c>
      <c r="I715" s="75"/>
      <c r="J715" s="75"/>
      <c r="K715" s="75"/>
      <c r="L715" s="76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2.75" customHeight="1">
      <c r="A716" s="177"/>
      <c r="B716" s="82" t="s">
        <v>482</v>
      </c>
      <c r="C716" s="82" t="s">
        <v>483</v>
      </c>
      <c r="D716" s="82" t="s">
        <v>484</v>
      </c>
      <c r="E716" s="82" t="s">
        <v>485</v>
      </c>
      <c r="F716" s="82" t="s">
        <v>484</v>
      </c>
      <c r="G716" s="82" t="s">
        <v>524</v>
      </c>
      <c r="H716" s="82" t="s">
        <v>486</v>
      </c>
      <c r="I716" s="82" t="s">
        <v>487</v>
      </c>
      <c r="J716" s="147" t="s">
        <v>488</v>
      </c>
      <c r="K716" s="85" t="s">
        <v>489</v>
      </c>
      <c r="L716" s="85" t="s">
        <v>490</v>
      </c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2.75" customHeight="1">
      <c r="A717" s="86" t="s">
        <v>491</v>
      </c>
      <c r="B717" s="87"/>
      <c r="C717" s="87"/>
      <c r="D717" s="87"/>
      <c r="E717" s="87"/>
      <c r="F717" s="87"/>
      <c r="G717" s="87"/>
      <c r="H717" s="87"/>
      <c r="I717" s="87"/>
      <c r="J717" s="115"/>
      <c r="K717" s="87"/>
      <c r="L717" s="87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2.75" customHeight="1">
      <c r="A718" s="31"/>
      <c r="B718" s="89"/>
      <c r="C718" s="89">
        <v>1.0</v>
      </c>
      <c r="D718" s="18">
        <f t="shared" ref="D718:D731" si="187">C718*B718</f>
        <v>0</v>
      </c>
      <c r="E718" s="18">
        <f>B718*A716</f>
        <v>0</v>
      </c>
      <c r="F718" s="18">
        <f t="shared" ref="F718:F731" si="188">E718*C718</f>
        <v>0</v>
      </c>
      <c r="G718" s="140">
        <v>0.0</v>
      </c>
      <c r="H718" s="18">
        <v>1.0</v>
      </c>
      <c r="I718" s="89">
        <f t="shared" ref="I718:I731" si="189">H718*E718</f>
        <v>0</v>
      </c>
      <c r="J718" s="116"/>
      <c r="K718" s="3">
        <f t="shared" ref="K718:K731" si="190">J718*I718</f>
        <v>0</v>
      </c>
      <c r="L718" s="3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2.75" customHeight="1">
      <c r="A719" s="31"/>
      <c r="B719" s="89"/>
      <c r="C719" s="89">
        <v>1.0</v>
      </c>
      <c r="D719" s="18">
        <f t="shared" si="187"/>
        <v>0</v>
      </c>
      <c r="E719" s="18">
        <f>B719*A716</f>
        <v>0</v>
      </c>
      <c r="F719" s="18">
        <f t="shared" si="188"/>
        <v>0</v>
      </c>
      <c r="G719" s="87"/>
      <c r="H719" s="18">
        <v>1.0</v>
      </c>
      <c r="I719" s="89">
        <f t="shared" si="189"/>
        <v>0</v>
      </c>
      <c r="J719" s="116"/>
      <c r="K719" s="3">
        <f t="shared" si="190"/>
        <v>0</v>
      </c>
      <c r="L719" s="3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2.75" customHeight="1">
      <c r="A720" s="31"/>
      <c r="B720" s="18"/>
      <c r="C720" s="18">
        <v>1.0</v>
      </c>
      <c r="D720" s="18">
        <f t="shared" si="187"/>
        <v>0</v>
      </c>
      <c r="E720" s="18">
        <f>B720*A716</f>
        <v>0</v>
      </c>
      <c r="F720" s="18">
        <f t="shared" si="188"/>
        <v>0</v>
      </c>
      <c r="G720" s="148" t="s">
        <v>527</v>
      </c>
      <c r="H720" s="18">
        <v>1.0</v>
      </c>
      <c r="I720" s="89">
        <f t="shared" si="189"/>
        <v>0</v>
      </c>
      <c r="J720" s="116"/>
      <c r="K720" s="3">
        <f t="shared" si="190"/>
        <v>0</v>
      </c>
      <c r="L720" s="3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2.75" customHeight="1">
      <c r="A721" s="31"/>
      <c r="B721" s="18"/>
      <c r="C721" s="18">
        <v>1.0</v>
      </c>
      <c r="D721" s="18">
        <f t="shared" si="187"/>
        <v>0</v>
      </c>
      <c r="E721" s="18">
        <f>B721*A716</f>
        <v>0</v>
      </c>
      <c r="F721" s="18">
        <f t="shared" si="188"/>
        <v>0</v>
      </c>
      <c r="G721" s="142"/>
      <c r="H721" s="18">
        <v>1.0</v>
      </c>
      <c r="I721" s="89">
        <f t="shared" si="189"/>
        <v>0</v>
      </c>
      <c r="J721" s="116"/>
      <c r="K721" s="3">
        <f t="shared" si="190"/>
        <v>0</v>
      </c>
      <c r="L721" s="3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2.75" customHeight="1">
      <c r="A722" s="31"/>
      <c r="B722" s="18"/>
      <c r="C722" s="18">
        <v>1.0</v>
      </c>
      <c r="D722" s="18">
        <f t="shared" si="187"/>
        <v>0</v>
      </c>
      <c r="E722" s="18">
        <f>B722*A716</f>
        <v>0</v>
      </c>
      <c r="F722" s="18">
        <f t="shared" si="188"/>
        <v>0</v>
      </c>
      <c r="G722" s="142"/>
      <c r="H722" s="18">
        <v>1.0</v>
      </c>
      <c r="I722" s="89">
        <f t="shared" si="189"/>
        <v>0</v>
      </c>
      <c r="J722" s="116"/>
      <c r="K722" s="3">
        <f t="shared" si="190"/>
        <v>0</v>
      </c>
      <c r="L722" s="3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2.75" customHeight="1">
      <c r="A723" s="2"/>
      <c r="B723" s="18"/>
      <c r="C723" s="18">
        <v>1.0</v>
      </c>
      <c r="D723" s="18">
        <f t="shared" si="187"/>
        <v>0</v>
      </c>
      <c r="E723" s="18">
        <f>B723*A716</f>
        <v>0</v>
      </c>
      <c r="F723" s="18">
        <f t="shared" si="188"/>
        <v>0</v>
      </c>
      <c r="G723" s="87"/>
      <c r="H723" s="18">
        <v>1.0</v>
      </c>
      <c r="I723" s="89">
        <f t="shared" si="189"/>
        <v>0</v>
      </c>
      <c r="J723" s="116"/>
      <c r="K723" s="3">
        <f t="shared" si="190"/>
        <v>0</v>
      </c>
      <c r="L723" s="3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2.75" customHeight="1">
      <c r="A724" s="2"/>
      <c r="B724" s="18"/>
      <c r="C724" s="18">
        <v>1.0</v>
      </c>
      <c r="D724" s="18">
        <f t="shared" si="187"/>
        <v>0</v>
      </c>
      <c r="E724" s="18">
        <f>B724*A716</f>
        <v>0</v>
      </c>
      <c r="F724" s="18">
        <f t="shared" si="188"/>
        <v>0</v>
      </c>
      <c r="G724" s="59"/>
      <c r="H724" s="18">
        <v>1.0</v>
      </c>
      <c r="I724" s="89">
        <f t="shared" si="189"/>
        <v>0</v>
      </c>
      <c r="J724" s="116"/>
      <c r="K724" s="3">
        <f t="shared" si="190"/>
        <v>0</v>
      </c>
      <c r="L724" s="3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2.75" customHeight="1">
      <c r="A725" s="2"/>
      <c r="B725" s="89"/>
      <c r="C725" s="89">
        <v>1.0</v>
      </c>
      <c r="D725" s="18">
        <f t="shared" si="187"/>
        <v>0</v>
      </c>
      <c r="E725" s="18">
        <f>B725*A716</f>
        <v>0</v>
      </c>
      <c r="F725" s="18">
        <f t="shared" si="188"/>
        <v>0</v>
      </c>
      <c r="G725" s="148" t="s">
        <v>528</v>
      </c>
      <c r="H725" s="18">
        <v>1.0</v>
      </c>
      <c r="I725" s="89">
        <f t="shared" si="189"/>
        <v>0</v>
      </c>
      <c r="J725" s="116"/>
      <c r="K725" s="3">
        <f t="shared" si="190"/>
        <v>0</v>
      </c>
      <c r="L725" s="3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2.75" customHeight="1">
      <c r="A726" s="2"/>
      <c r="B726" s="89"/>
      <c r="C726" s="89">
        <v>1.0</v>
      </c>
      <c r="D726" s="18">
        <f t="shared" si="187"/>
        <v>0</v>
      </c>
      <c r="E726" s="18">
        <f>B726*A716</f>
        <v>0</v>
      </c>
      <c r="F726" s="18">
        <f t="shared" si="188"/>
        <v>0</v>
      </c>
      <c r="G726" s="142"/>
      <c r="H726" s="18">
        <v>1.0</v>
      </c>
      <c r="I726" s="89">
        <f t="shared" si="189"/>
        <v>0</v>
      </c>
      <c r="J726" s="116"/>
      <c r="K726" s="3">
        <f t="shared" si="190"/>
        <v>0</v>
      </c>
      <c r="L726" s="3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2.75" customHeight="1">
      <c r="A727" s="1"/>
      <c r="B727" s="89"/>
      <c r="C727" s="89">
        <v>1.0</v>
      </c>
      <c r="D727" s="18">
        <f t="shared" si="187"/>
        <v>0</v>
      </c>
      <c r="E727" s="18">
        <f>B727*A716</f>
        <v>0</v>
      </c>
      <c r="F727" s="18">
        <f t="shared" si="188"/>
        <v>0</v>
      </c>
      <c r="G727" s="142"/>
      <c r="H727" s="18">
        <v>1.0</v>
      </c>
      <c r="I727" s="89">
        <f t="shared" si="189"/>
        <v>0</v>
      </c>
      <c r="J727" s="116"/>
      <c r="K727" s="3">
        <f t="shared" si="190"/>
        <v>0</v>
      </c>
      <c r="L727" s="3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2.75" customHeight="1">
      <c r="A728" s="1"/>
      <c r="B728" s="89"/>
      <c r="C728" s="89">
        <v>1.0</v>
      </c>
      <c r="D728" s="18">
        <f t="shared" si="187"/>
        <v>0</v>
      </c>
      <c r="E728" s="18">
        <f>B728*A716</f>
        <v>0</v>
      </c>
      <c r="F728" s="18">
        <f t="shared" si="188"/>
        <v>0</v>
      </c>
      <c r="G728" s="142"/>
      <c r="H728" s="18">
        <v>1.0</v>
      </c>
      <c r="I728" s="89">
        <f t="shared" si="189"/>
        <v>0</v>
      </c>
      <c r="J728" s="116"/>
      <c r="K728" s="3">
        <f t="shared" si="190"/>
        <v>0</v>
      </c>
      <c r="L728" s="3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2.75" customHeight="1">
      <c r="A729" s="31"/>
      <c r="B729" s="89"/>
      <c r="C729" s="89">
        <v>1.0</v>
      </c>
      <c r="D729" s="95">
        <f t="shared" si="187"/>
        <v>0</v>
      </c>
      <c r="E729" s="95">
        <f>B729*A716</f>
        <v>0</v>
      </c>
      <c r="F729" s="18">
        <f t="shared" si="188"/>
        <v>0</v>
      </c>
      <c r="G729" s="87"/>
      <c r="H729" s="18">
        <v>1.0</v>
      </c>
      <c r="I729" s="89">
        <f t="shared" si="189"/>
        <v>0</v>
      </c>
      <c r="J729" s="118"/>
      <c r="K729" s="3">
        <f t="shared" si="190"/>
        <v>0</v>
      </c>
      <c r="L729" s="3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2.75" customHeight="1">
      <c r="A730" s="31"/>
      <c r="B730" s="89"/>
      <c r="C730" s="89">
        <v>1.0</v>
      </c>
      <c r="D730" s="18">
        <f t="shared" si="187"/>
        <v>0</v>
      </c>
      <c r="E730" s="18">
        <f>B730*A716</f>
        <v>0</v>
      </c>
      <c r="F730" s="18">
        <f t="shared" si="188"/>
        <v>0</v>
      </c>
      <c r="G730" s="143" t="str">
        <f>F732/A716</f>
        <v>#DIV/0!</v>
      </c>
      <c r="H730" s="18">
        <v>1.0</v>
      </c>
      <c r="I730" s="89">
        <f t="shared" si="189"/>
        <v>0</v>
      </c>
      <c r="J730" s="3"/>
      <c r="K730" s="3">
        <f t="shared" si="190"/>
        <v>0</v>
      </c>
      <c r="L730" s="3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2.75" customHeight="1">
      <c r="A731" s="31"/>
      <c r="B731" s="89"/>
      <c r="C731" s="89">
        <v>1.0</v>
      </c>
      <c r="D731" s="18">
        <f t="shared" si="187"/>
        <v>0</v>
      </c>
      <c r="E731" s="18">
        <f>B731*A716</f>
        <v>0</v>
      </c>
      <c r="F731" s="18">
        <f t="shared" si="188"/>
        <v>0</v>
      </c>
      <c r="G731" s="142"/>
      <c r="H731" s="18">
        <v>1.0</v>
      </c>
      <c r="I731" s="89">
        <f t="shared" si="189"/>
        <v>0</v>
      </c>
      <c r="J731" s="3"/>
      <c r="K731" s="3">
        <f t="shared" si="190"/>
        <v>0</v>
      </c>
      <c r="L731" s="3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2.75" customHeight="1">
      <c r="A732" s="4" t="s">
        <v>495</v>
      </c>
      <c r="B732" s="97">
        <f>SUM(B718:B731)</f>
        <v>0</v>
      </c>
      <c r="C732" s="96"/>
      <c r="D732" s="97">
        <f t="shared" ref="D732:F732" si="191">SUM(D718:D731)</f>
        <v>0</v>
      </c>
      <c r="E732" s="97">
        <f t="shared" si="191"/>
        <v>0</v>
      </c>
      <c r="F732" s="97">
        <f t="shared" si="191"/>
        <v>0</v>
      </c>
      <c r="G732" s="87"/>
      <c r="H732" s="96"/>
      <c r="I732" s="97">
        <f t="shared" ref="I732:L732" si="192">SUM(I718:I731)</f>
        <v>0</v>
      </c>
      <c r="J732" s="98">
        <f t="shared" si="192"/>
        <v>0</v>
      </c>
      <c r="K732" s="98">
        <f t="shared" si="192"/>
        <v>0</v>
      </c>
      <c r="L732" s="98">
        <f t="shared" si="192"/>
        <v>0</v>
      </c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2.75" customHeight="1">
      <c r="A733" s="8"/>
      <c r="B733" s="100"/>
      <c r="C733" s="100"/>
      <c r="D733" s="100"/>
      <c r="E733" s="100"/>
      <c r="F733" s="100"/>
      <c r="G733" s="100"/>
      <c r="H733" s="100"/>
      <c r="I733" s="101" t="s">
        <v>496</v>
      </c>
      <c r="J733" s="100"/>
      <c r="K733" s="100"/>
      <c r="L733" s="101" t="s">
        <v>497</v>
      </c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2.75" customHeight="1">
      <c r="A734" s="8"/>
      <c r="B734" s="100"/>
      <c r="C734" s="100"/>
      <c r="D734" s="100"/>
      <c r="E734" s="100"/>
      <c r="F734" s="100"/>
      <c r="G734" s="100"/>
      <c r="H734" s="100"/>
      <c r="I734" s="104" t="str">
        <f>G730*A716</f>
        <v>#DIV/0!</v>
      </c>
      <c r="J734" s="100"/>
      <c r="K734" s="100"/>
      <c r="L734" s="104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2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2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2.75" customHeight="1">
      <c r="A737" s="66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6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5.0" customHeight="1">
      <c r="A738" s="78" t="s">
        <v>478</v>
      </c>
      <c r="B738" s="79" t="s">
        <v>479</v>
      </c>
      <c r="C738" s="75"/>
      <c r="D738" s="76"/>
      <c r="E738" s="80" t="s">
        <v>480</v>
      </c>
      <c r="F738" s="75"/>
      <c r="G738" s="76"/>
      <c r="H738" s="79" t="s">
        <v>481</v>
      </c>
      <c r="I738" s="75"/>
      <c r="J738" s="75"/>
      <c r="K738" s="75"/>
      <c r="L738" s="76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2.75" customHeight="1">
      <c r="A739" s="177"/>
      <c r="B739" s="82" t="s">
        <v>482</v>
      </c>
      <c r="C739" s="82" t="s">
        <v>483</v>
      </c>
      <c r="D739" s="82" t="s">
        <v>484</v>
      </c>
      <c r="E739" s="82" t="s">
        <v>485</v>
      </c>
      <c r="F739" s="82" t="s">
        <v>484</v>
      </c>
      <c r="G739" s="82" t="s">
        <v>524</v>
      </c>
      <c r="H739" s="82" t="s">
        <v>486</v>
      </c>
      <c r="I739" s="82" t="s">
        <v>487</v>
      </c>
      <c r="J739" s="147" t="s">
        <v>488</v>
      </c>
      <c r="K739" s="85" t="s">
        <v>489</v>
      </c>
      <c r="L739" s="85" t="s">
        <v>490</v>
      </c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2.75" customHeight="1">
      <c r="A740" s="86" t="s">
        <v>491</v>
      </c>
      <c r="B740" s="87"/>
      <c r="C740" s="87"/>
      <c r="D740" s="87"/>
      <c r="E740" s="87"/>
      <c r="F740" s="87"/>
      <c r="G740" s="87"/>
      <c r="H740" s="87"/>
      <c r="I740" s="87"/>
      <c r="J740" s="115"/>
      <c r="K740" s="87"/>
      <c r="L740" s="87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2.75" customHeight="1">
      <c r="A741" s="31"/>
      <c r="B741" s="89"/>
      <c r="C741" s="89">
        <v>1.0</v>
      </c>
      <c r="D741" s="18">
        <f t="shared" ref="D741:D754" si="193">C741*B741</f>
        <v>0</v>
      </c>
      <c r="E741" s="18">
        <f>B741*A739</f>
        <v>0</v>
      </c>
      <c r="F741" s="18">
        <f t="shared" ref="F741:F754" si="194">E741*C741</f>
        <v>0</v>
      </c>
      <c r="G741" s="140">
        <v>0.0</v>
      </c>
      <c r="H741" s="18">
        <v>1.0</v>
      </c>
      <c r="I741" s="89">
        <f t="shared" ref="I741:I754" si="195">H741*E741</f>
        <v>0</v>
      </c>
      <c r="J741" s="116"/>
      <c r="K741" s="3">
        <f t="shared" ref="K741:K754" si="196">J741*I741</f>
        <v>0</v>
      </c>
      <c r="L741" s="3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2.75" customHeight="1">
      <c r="A742" s="31"/>
      <c r="B742" s="89"/>
      <c r="C742" s="89">
        <v>1.0</v>
      </c>
      <c r="D742" s="18">
        <f t="shared" si="193"/>
        <v>0</v>
      </c>
      <c r="E742" s="18">
        <f>B742*A739</f>
        <v>0</v>
      </c>
      <c r="F742" s="18">
        <f t="shared" si="194"/>
        <v>0</v>
      </c>
      <c r="G742" s="87"/>
      <c r="H742" s="18">
        <v>1.0</v>
      </c>
      <c r="I742" s="89">
        <f t="shared" si="195"/>
        <v>0</v>
      </c>
      <c r="J742" s="116"/>
      <c r="K742" s="3">
        <f t="shared" si="196"/>
        <v>0</v>
      </c>
      <c r="L742" s="3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2.75" customHeight="1">
      <c r="A743" s="31"/>
      <c r="B743" s="18"/>
      <c r="C743" s="18">
        <v>1.0</v>
      </c>
      <c r="D743" s="18">
        <f t="shared" si="193"/>
        <v>0</v>
      </c>
      <c r="E743" s="18">
        <f>B743*A739</f>
        <v>0</v>
      </c>
      <c r="F743" s="18">
        <f t="shared" si="194"/>
        <v>0</v>
      </c>
      <c r="G743" s="148" t="s">
        <v>527</v>
      </c>
      <c r="H743" s="18">
        <v>1.0</v>
      </c>
      <c r="I743" s="89">
        <f t="shared" si="195"/>
        <v>0</v>
      </c>
      <c r="J743" s="116"/>
      <c r="K743" s="3">
        <f t="shared" si="196"/>
        <v>0</v>
      </c>
      <c r="L743" s="3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2.75" customHeight="1">
      <c r="A744" s="31"/>
      <c r="B744" s="18"/>
      <c r="C744" s="18">
        <v>1.0</v>
      </c>
      <c r="D744" s="18">
        <f t="shared" si="193"/>
        <v>0</v>
      </c>
      <c r="E744" s="18">
        <f>B744*A739</f>
        <v>0</v>
      </c>
      <c r="F744" s="18">
        <f t="shared" si="194"/>
        <v>0</v>
      </c>
      <c r="G744" s="142"/>
      <c r="H744" s="18">
        <v>1.0</v>
      </c>
      <c r="I744" s="89">
        <f t="shared" si="195"/>
        <v>0</v>
      </c>
      <c r="J744" s="116"/>
      <c r="K744" s="3">
        <f t="shared" si="196"/>
        <v>0</v>
      </c>
      <c r="L744" s="3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2.75" customHeight="1">
      <c r="A745" s="31"/>
      <c r="B745" s="18"/>
      <c r="C745" s="18">
        <v>1.0</v>
      </c>
      <c r="D745" s="18">
        <f t="shared" si="193"/>
        <v>0</v>
      </c>
      <c r="E745" s="18">
        <f>B745*A739</f>
        <v>0</v>
      </c>
      <c r="F745" s="18">
        <f t="shared" si="194"/>
        <v>0</v>
      </c>
      <c r="G745" s="142"/>
      <c r="H745" s="18">
        <v>1.0</v>
      </c>
      <c r="I745" s="89">
        <f t="shared" si="195"/>
        <v>0</v>
      </c>
      <c r="J745" s="116"/>
      <c r="K745" s="3">
        <f t="shared" si="196"/>
        <v>0</v>
      </c>
      <c r="L745" s="3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2.75" customHeight="1">
      <c r="A746" s="2"/>
      <c r="B746" s="18"/>
      <c r="C746" s="18">
        <v>1.0</v>
      </c>
      <c r="D746" s="18">
        <f t="shared" si="193"/>
        <v>0</v>
      </c>
      <c r="E746" s="18">
        <f>B746*A739</f>
        <v>0</v>
      </c>
      <c r="F746" s="18">
        <f t="shared" si="194"/>
        <v>0</v>
      </c>
      <c r="G746" s="87"/>
      <c r="H746" s="18">
        <v>1.0</v>
      </c>
      <c r="I746" s="89">
        <f t="shared" si="195"/>
        <v>0</v>
      </c>
      <c r="J746" s="116"/>
      <c r="K746" s="3">
        <f t="shared" si="196"/>
        <v>0</v>
      </c>
      <c r="L746" s="3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2.75" customHeight="1">
      <c r="A747" s="2"/>
      <c r="B747" s="18"/>
      <c r="C747" s="18">
        <v>1.0</v>
      </c>
      <c r="D747" s="18">
        <f t="shared" si="193"/>
        <v>0</v>
      </c>
      <c r="E747" s="18">
        <f>B747*A739</f>
        <v>0</v>
      </c>
      <c r="F747" s="18">
        <f t="shared" si="194"/>
        <v>0</v>
      </c>
      <c r="G747" s="59"/>
      <c r="H747" s="18">
        <v>1.0</v>
      </c>
      <c r="I747" s="89">
        <f t="shared" si="195"/>
        <v>0</v>
      </c>
      <c r="J747" s="116"/>
      <c r="K747" s="3">
        <f t="shared" si="196"/>
        <v>0</v>
      </c>
      <c r="L747" s="3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2.75" customHeight="1">
      <c r="A748" s="2"/>
      <c r="B748" s="89"/>
      <c r="C748" s="89">
        <v>1.0</v>
      </c>
      <c r="D748" s="18">
        <f t="shared" si="193"/>
        <v>0</v>
      </c>
      <c r="E748" s="18">
        <f>B748*A739</f>
        <v>0</v>
      </c>
      <c r="F748" s="18">
        <f t="shared" si="194"/>
        <v>0</v>
      </c>
      <c r="G748" s="148" t="s">
        <v>528</v>
      </c>
      <c r="H748" s="18">
        <v>1.0</v>
      </c>
      <c r="I748" s="89">
        <f t="shared" si="195"/>
        <v>0</v>
      </c>
      <c r="J748" s="116"/>
      <c r="K748" s="3">
        <f t="shared" si="196"/>
        <v>0</v>
      </c>
      <c r="L748" s="3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2.75" customHeight="1">
      <c r="A749" s="2"/>
      <c r="B749" s="89"/>
      <c r="C749" s="89">
        <v>1.0</v>
      </c>
      <c r="D749" s="18">
        <f t="shared" si="193"/>
        <v>0</v>
      </c>
      <c r="E749" s="18">
        <f>B749*A739</f>
        <v>0</v>
      </c>
      <c r="F749" s="18">
        <f t="shared" si="194"/>
        <v>0</v>
      </c>
      <c r="G749" s="142"/>
      <c r="H749" s="18">
        <v>1.0</v>
      </c>
      <c r="I749" s="89">
        <f t="shared" si="195"/>
        <v>0</v>
      </c>
      <c r="J749" s="116"/>
      <c r="K749" s="3">
        <f t="shared" si="196"/>
        <v>0</v>
      </c>
      <c r="L749" s="3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2.75" customHeight="1">
      <c r="A750" s="1"/>
      <c r="B750" s="89"/>
      <c r="C750" s="89">
        <v>1.0</v>
      </c>
      <c r="D750" s="18">
        <f t="shared" si="193"/>
        <v>0</v>
      </c>
      <c r="E750" s="18">
        <f>B750*A739</f>
        <v>0</v>
      </c>
      <c r="F750" s="18">
        <f t="shared" si="194"/>
        <v>0</v>
      </c>
      <c r="G750" s="142"/>
      <c r="H750" s="18">
        <v>1.0</v>
      </c>
      <c r="I750" s="89">
        <f t="shared" si="195"/>
        <v>0</v>
      </c>
      <c r="J750" s="116"/>
      <c r="K750" s="3">
        <f t="shared" si="196"/>
        <v>0</v>
      </c>
      <c r="L750" s="3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2.75" customHeight="1">
      <c r="A751" s="1"/>
      <c r="B751" s="89"/>
      <c r="C751" s="89">
        <v>1.0</v>
      </c>
      <c r="D751" s="18">
        <f t="shared" si="193"/>
        <v>0</v>
      </c>
      <c r="E751" s="18">
        <f>B751*A739</f>
        <v>0</v>
      </c>
      <c r="F751" s="18">
        <f t="shared" si="194"/>
        <v>0</v>
      </c>
      <c r="G751" s="142"/>
      <c r="H751" s="18">
        <v>1.0</v>
      </c>
      <c r="I751" s="89">
        <f t="shared" si="195"/>
        <v>0</v>
      </c>
      <c r="J751" s="116"/>
      <c r="K751" s="3">
        <f t="shared" si="196"/>
        <v>0</v>
      </c>
      <c r="L751" s="3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2.75" customHeight="1">
      <c r="A752" s="31"/>
      <c r="B752" s="89"/>
      <c r="C752" s="89">
        <v>1.0</v>
      </c>
      <c r="D752" s="95">
        <f t="shared" si="193"/>
        <v>0</v>
      </c>
      <c r="E752" s="95">
        <f>B752*A739</f>
        <v>0</v>
      </c>
      <c r="F752" s="18">
        <f t="shared" si="194"/>
        <v>0</v>
      </c>
      <c r="G752" s="87"/>
      <c r="H752" s="18">
        <v>1.0</v>
      </c>
      <c r="I752" s="89">
        <f t="shared" si="195"/>
        <v>0</v>
      </c>
      <c r="J752" s="118"/>
      <c r="K752" s="3">
        <f t="shared" si="196"/>
        <v>0</v>
      </c>
      <c r="L752" s="3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2.75" customHeight="1">
      <c r="A753" s="31"/>
      <c r="B753" s="89"/>
      <c r="C753" s="89">
        <v>1.0</v>
      </c>
      <c r="D753" s="18">
        <f t="shared" si="193"/>
        <v>0</v>
      </c>
      <c r="E753" s="18">
        <f>B753*A739</f>
        <v>0</v>
      </c>
      <c r="F753" s="18">
        <f t="shared" si="194"/>
        <v>0</v>
      </c>
      <c r="G753" s="143" t="str">
        <f>F755/A739</f>
        <v>#DIV/0!</v>
      </c>
      <c r="H753" s="18">
        <v>1.0</v>
      </c>
      <c r="I753" s="89">
        <f t="shared" si="195"/>
        <v>0</v>
      </c>
      <c r="J753" s="3"/>
      <c r="K753" s="3">
        <f t="shared" si="196"/>
        <v>0</v>
      </c>
      <c r="L753" s="3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2.75" customHeight="1">
      <c r="A754" s="31"/>
      <c r="B754" s="89"/>
      <c r="C754" s="89">
        <v>1.0</v>
      </c>
      <c r="D754" s="18">
        <f t="shared" si="193"/>
        <v>0</v>
      </c>
      <c r="E754" s="18">
        <f>B754*A739</f>
        <v>0</v>
      </c>
      <c r="F754" s="18">
        <f t="shared" si="194"/>
        <v>0</v>
      </c>
      <c r="G754" s="142"/>
      <c r="H754" s="18">
        <v>1.0</v>
      </c>
      <c r="I754" s="89">
        <f t="shared" si="195"/>
        <v>0</v>
      </c>
      <c r="J754" s="3"/>
      <c r="K754" s="3">
        <f t="shared" si="196"/>
        <v>0</v>
      </c>
      <c r="L754" s="3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2.75" customHeight="1">
      <c r="A755" s="4" t="s">
        <v>495</v>
      </c>
      <c r="B755" s="97">
        <f>SUM(B741:B754)</f>
        <v>0</v>
      </c>
      <c r="C755" s="96"/>
      <c r="D755" s="97">
        <f t="shared" ref="D755:F755" si="197">SUM(D741:D754)</f>
        <v>0</v>
      </c>
      <c r="E755" s="97">
        <f t="shared" si="197"/>
        <v>0</v>
      </c>
      <c r="F755" s="97">
        <f t="shared" si="197"/>
        <v>0</v>
      </c>
      <c r="G755" s="87"/>
      <c r="H755" s="96"/>
      <c r="I755" s="97">
        <f t="shared" ref="I755:L755" si="198">SUM(I741:I754)</f>
        <v>0</v>
      </c>
      <c r="J755" s="98">
        <f t="shared" si="198"/>
        <v>0</v>
      </c>
      <c r="K755" s="98">
        <f t="shared" si="198"/>
        <v>0</v>
      </c>
      <c r="L755" s="98">
        <f t="shared" si="198"/>
        <v>0</v>
      </c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2.75" customHeight="1">
      <c r="A756" s="8"/>
      <c r="B756" s="100"/>
      <c r="C756" s="100"/>
      <c r="D756" s="100"/>
      <c r="E756" s="100"/>
      <c r="F756" s="100"/>
      <c r="G756" s="100"/>
      <c r="H756" s="100"/>
      <c r="I756" s="101" t="s">
        <v>496</v>
      </c>
      <c r="J756" s="100"/>
      <c r="K756" s="100"/>
      <c r="L756" s="101" t="s">
        <v>497</v>
      </c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2.75" customHeight="1">
      <c r="A757" s="8"/>
      <c r="B757" s="100"/>
      <c r="C757" s="100"/>
      <c r="D757" s="100"/>
      <c r="E757" s="100"/>
      <c r="F757" s="100"/>
      <c r="G757" s="100"/>
      <c r="H757" s="100"/>
      <c r="I757" s="104" t="str">
        <f>G753*A739</f>
        <v>#DIV/0!</v>
      </c>
      <c r="J757" s="100"/>
      <c r="K757" s="100"/>
      <c r="L757" s="104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2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2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2.75" customHeight="1">
      <c r="A760" s="66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6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5.0" customHeight="1">
      <c r="A761" s="78" t="s">
        <v>478</v>
      </c>
      <c r="B761" s="79" t="s">
        <v>479</v>
      </c>
      <c r="C761" s="75"/>
      <c r="D761" s="76"/>
      <c r="E761" s="80" t="s">
        <v>480</v>
      </c>
      <c r="F761" s="75"/>
      <c r="G761" s="76"/>
      <c r="H761" s="79" t="s">
        <v>481</v>
      </c>
      <c r="I761" s="75"/>
      <c r="J761" s="75"/>
      <c r="K761" s="75"/>
      <c r="L761" s="76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2.75" customHeight="1">
      <c r="A762" s="177"/>
      <c r="B762" s="82" t="s">
        <v>482</v>
      </c>
      <c r="C762" s="82" t="s">
        <v>483</v>
      </c>
      <c r="D762" s="82" t="s">
        <v>484</v>
      </c>
      <c r="E762" s="82" t="s">
        <v>485</v>
      </c>
      <c r="F762" s="82" t="s">
        <v>484</v>
      </c>
      <c r="G762" s="82" t="s">
        <v>524</v>
      </c>
      <c r="H762" s="82" t="s">
        <v>486</v>
      </c>
      <c r="I762" s="82" t="s">
        <v>487</v>
      </c>
      <c r="J762" s="147" t="s">
        <v>488</v>
      </c>
      <c r="K762" s="85" t="s">
        <v>489</v>
      </c>
      <c r="L762" s="85" t="s">
        <v>490</v>
      </c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2.75" customHeight="1">
      <c r="A763" s="86" t="s">
        <v>491</v>
      </c>
      <c r="B763" s="87"/>
      <c r="C763" s="87"/>
      <c r="D763" s="87"/>
      <c r="E763" s="87"/>
      <c r="F763" s="87"/>
      <c r="G763" s="87"/>
      <c r="H763" s="87"/>
      <c r="I763" s="87"/>
      <c r="J763" s="115"/>
      <c r="K763" s="87"/>
      <c r="L763" s="87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2.75" customHeight="1">
      <c r="A764" s="31"/>
      <c r="B764" s="89"/>
      <c r="C764" s="89">
        <v>1.0</v>
      </c>
      <c r="D764" s="18">
        <f t="shared" ref="D764:D777" si="199">C764*B764</f>
        <v>0</v>
      </c>
      <c r="E764" s="18">
        <f>B764*A762</f>
        <v>0</v>
      </c>
      <c r="F764" s="18">
        <f t="shared" ref="F764:F777" si="200">E764*C764</f>
        <v>0</v>
      </c>
      <c r="G764" s="140">
        <v>0.0</v>
      </c>
      <c r="H764" s="18">
        <v>1.0</v>
      </c>
      <c r="I764" s="89">
        <f t="shared" ref="I764:I777" si="201">H764*E764</f>
        <v>0</v>
      </c>
      <c r="J764" s="116"/>
      <c r="K764" s="3">
        <f t="shared" ref="K764:K777" si="202">J764*I764</f>
        <v>0</v>
      </c>
      <c r="L764" s="3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2.75" customHeight="1">
      <c r="A765" s="31"/>
      <c r="B765" s="89"/>
      <c r="C765" s="89">
        <v>1.0</v>
      </c>
      <c r="D765" s="18">
        <f t="shared" si="199"/>
        <v>0</v>
      </c>
      <c r="E765" s="18">
        <f>B765*A762</f>
        <v>0</v>
      </c>
      <c r="F765" s="18">
        <f t="shared" si="200"/>
        <v>0</v>
      </c>
      <c r="G765" s="87"/>
      <c r="H765" s="18">
        <v>1.0</v>
      </c>
      <c r="I765" s="89">
        <f t="shared" si="201"/>
        <v>0</v>
      </c>
      <c r="J765" s="116"/>
      <c r="K765" s="3">
        <f t="shared" si="202"/>
        <v>0</v>
      </c>
      <c r="L765" s="3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2.75" customHeight="1">
      <c r="A766" s="31"/>
      <c r="B766" s="18"/>
      <c r="C766" s="18">
        <v>1.0</v>
      </c>
      <c r="D766" s="18">
        <f t="shared" si="199"/>
        <v>0</v>
      </c>
      <c r="E766" s="18">
        <f>B766*A762</f>
        <v>0</v>
      </c>
      <c r="F766" s="18">
        <f t="shared" si="200"/>
        <v>0</v>
      </c>
      <c r="G766" s="148" t="s">
        <v>527</v>
      </c>
      <c r="H766" s="18">
        <v>1.0</v>
      </c>
      <c r="I766" s="89">
        <f t="shared" si="201"/>
        <v>0</v>
      </c>
      <c r="J766" s="116"/>
      <c r="K766" s="3">
        <f t="shared" si="202"/>
        <v>0</v>
      </c>
      <c r="L766" s="3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2.75" customHeight="1">
      <c r="A767" s="31"/>
      <c r="B767" s="18"/>
      <c r="C767" s="18">
        <v>1.0</v>
      </c>
      <c r="D767" s="18">
        <f t="shared" si="199"/>
        <v>0</v>
      </c>
      <c r="E767" s="18">
        <f>B767*A762</f>
        <v>0</v>
      </c>
      <c r="F767" s="18">
        <f t="shared" si="200"/>
        <v>0</v>
      </c>
      <c r="G767" s="142"/>
      <c r="H767" s="18">
        <v>1.0</v>
      </c>
      <c r="I767" s="89">
        <f t="shared" si="201"/>
        <v>0</v>
      </c>
      <c r="J767" s="116"/>
      <c r="K767" s="3">
        <f t="shared" si="202"/>
        <v>0</v>
      </c>
      <c r="L767" s="3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2.75" customHeight="1">
      <c r="A768" s="31"/>
      <c r="B768" s="18"/>
      <c r="C768" s="18">
        <v>1.0</v>
      </c>
      <c r="D768" s="18">
        <f t="shared" si="199"/>
        <v>0</v>
      </c>
      <c r="E768" s="18">
        <f>B768*A762</f>
        <v>0</v>
      </c>
      <c r="F768" s="18">
        <f t="shared" si="200"/>
        <v>0</v>
      </c>
      <c r="G768" s="142"/>
      <c r="H768" s="18">
        <v>1.0</v>
      </c>
      <c r="I768" s="89">
        <f t="shared" si="201"/>
        <v>0</v>
      </c>
      <c r="J768" s="116"/>
      <c r="K768" s="3">
        <f t="shared" si="202"/>
        <v>0</v>
      </c>
      <c r="L768" s="3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2.75" customHeight="1">
      <c r="A769" s="2"/>
      <c r="B769" s="18"/>
      <c r="C769" s="18">
        <v>1.0</v>
      </c>
      <c r="D769" s="18">
        <f t="shared" si="199"/>
        <v>0</v>
      </c>
      <c r="E769" s="18">
        <f>B769*A762</f>
        <v>0</v>
      </c>
      <c r="F769" s="18">
        <f t="shared" si="200"/>
        <v>0</v>
      </c>
      <c r="G769" s="87"/>
      <c r="H769" s="18">
        <v>1.0</v>
      </c>
      <c r="I769" s="89">
        <f t="shared" si="201"/>
        <v>0</v>
      </c>
      <c r="J769" s="116"/>
      <c r="K769" s="3">
        <f t="shared" si="202"/>
        <v>0</v>
      </c>
      <c r="L769" s="3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2.75" customHeight="1">
      <c r="A770" s="2"/>
      <c r="B770" s="18"/>
      <c r="C770" s="18">
        <v>1.0</v>
      </c>
      <c r="D770" s="18">
        <f t="shared" si="199"/>
        <v>0</v>
      </c>
      <c r="E770" s="18">
        <f>B770*A762</f>
        <v>0</v>
      </c>
      <c r="F770" s="18">
        <f t="shared" si="200"/>
        <v>0</v>
      </c>
      <c r="G770" s="59"/>
      <c r="H770" s="18">
        <v>1.0</v>
      </c>
      <c r="I770" s="89">
        <f t="shared" si="201"/>
        <v>0</v>
      </c>
      <c r="J770" s="116"/>
      <c r="K770" s="3">
        <f t="shared" si="202"/>
        <v>0</v>
      </c>
      <c r="L770" s="3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2.75" customHeight="1">
      <c r="A771" s="2"/>
      <c r="B771" s="89"/>
      <c r="C771" s="89">
        <v>1.0</v>
      </c>
      <c r="D771" s="18">
        <f t="shared" si="199"/>
        <v>0</v>
      </c>
      <c r="E771" s="18">
        <f>B771*A762</f>
        <v>0</v>
      </c>
      <c r="F771" s="18">
        <f t="shared" si="200"/>
        <v>0</v>
      </c>
      <c r="G771" s="148" t="s">
        <v>528</v>
      </c>
      <c r="H771" s="18">
        <v>1.0</v>
      </c>
      <c r="I771" s="89">
        <f t="shared" si="201"/>
        <v>0</v>
      </c>
      <c r="J771" s="116"/>
      <c r="K771" s="3">
        <f t="shared" si="202"/>
        <v>0</v>
      </c>
      <c r="L771" s="3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2.75" customHeight="1">
      <c r="A772" s="2"/>
      <c r="B772" s="89"/>
      <c r="C772" s="89">
        <v>1.0</v>
      </c>
      <c r="D772" s="18">
        <f t="shared" si="199"/>
        <v>0</v>
      </c>
      <c r="E772" s="18">
        <f>B772*A762</f>
        <v>0</v>
      </c>
      <c r="F772" s="18">
        <f t="shared" si="200"/>
        <v>0</v>
      </c>
      <c r="G772" s="142"/>
      <c r="H772" s="18">
        <v>1.0</v>
      </c>
      <c r="I772" s="89">
        <f t="shared" si="201"/>
        <v>0</v>
      </c>
      <c r="J772" s="116"/>
      <c r="K772" s="3">
        <f t="shared" si="202"/>
        <v>0</v>
      </c>
      <c r="L772" s="3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2.75" customHeight="1">
      <c r="A773" s="1"/>
      <c r="B773" s="89"/>
      <c r="C773" s="89">
        <v>1.0</v>
      </c>
      <c r="D773" s="18">
        <f t="shared" si="199"/>
        <v>0</v>
      </c>
      <c r="E773" s="18">
        <f>B773*A762</f>
        <v>0</v>
      </c>
      <c r="F773" s="18">
        <f t="shared" si="200"/>
        <v>0</v>
      </c>
      <c r="G773" s="142"/>
      <c r="H773" s="18">
        <v>1.0</v>
      </c>
      <c r="I773" s="89">
        <f t="shared" si="201"/>
        <v>0</v>
      </c>
      <c r="J773" s="116"/>
      <c r="K773" s="3">
        <f t="shared" si="202"/>
        <v>0</v>
      </c>
      <c r="L773" s="3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2.75" customHeight="1">
      <c r="A774" s="1"/>
      <c r="B774" s="89"/>
      <c r="C774" s="89">
        <v>1.0</v>
      </c>
      <c r="D774" s="18">
        <f t="shared" si="199"/>
        <v>0</v>
      </c>
      <c r="E774" s="18">
        <f>B774*A762</f>
        <v>0</v>
      </c>
      <c r="F774" s="18">
        <f t="shared" si="200"/>
        <v>0</v>
      </c>
      <c r="G774" s="142"/>
      <c r="H774" s="18">
        <v>1.0</v>
      </c>
      <c r="I774" s="89">
        <f t="shared" si="201"/>
        <v>0</v>
      </c>
      <c r="J774" s="116"/>
      <c r="K774" s="3">
        <f t="shared" si="202"/>
        <v>0</v>
      </c>
      <c r="L774" s="3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2.75" customHeight="1">
      <c r="A775" s="31"/>
      <c r="B775" s="89"/>
      <c r="C775" s="89">
        <v>1.0</v>
      </c>
      <c r="D775" s="95">
        <f t="shared" si="199"/>
        <v>0</v>
      </c>
      <c r="E775" s="95">
        <f>B775*A762</f>
        <v>0</v>
      </c>
      <c r="F775" s="18">
        <f t="shared" si="200"/>
        <v>0</v>
      </c>
      <c r="G775" s="87"/>
      <c r="H775" s="18">
        <v>1.0</v>
      </c>
      <c r="I775" s="89">
        <f t="shared" si="201"/>
        <v>0</v>
      </c>
      <c r="J775" s="118"/>
      <c r="K775" s="3">
        <f t="shared" si="202"/>
        <v>0</v>
      </c>
      <c r="L775" s="3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2.75" customHeight="1">
      <c r="A776" s="31"/>
      <c r="B776" s="89"/>
      <c r="C776" s="89">
        <v>1.0</v>
      </c>
      <c r="D776" s="18">
        <f t="shared" si="199"/>
        <v>0</v>
      </c>
      <c r="E776" s="18">
        <f>B776*A762</f>
        <v>0</v>
      </c>
      <c r="F776" s="18">
        <f t="shared" si="200"/>
        <v>0</v>
      </c>
      <c r="G776" s="143" t="str">
        <f>F778/A762</f>
        <v>#DIV/0!</v>
      </c>
      <c r="H776" s="18">
        <v>1.0</v>
      </c>
      <c r="I776" s="89">
        <f t="shared" si="201"/>
        <v>0</v>
      </c>
      <c r="J776" s="3"/>
      <c r="K776" s="3">
        <f t="shared" si="202"/>
        <v>0</v>
      </c>
      <c r="L776" s="3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2.75" customHeight="1">
      <c r="A777" s="31"/>
      <c r="B777" s="89"/>
      <c r="C777" s="89">
        <v>1.0</v>
      </c>
      <c r="D777" s="18">
        <f t="shared" si="199"/>
        <v>0</v>
      </c>
      <c r="E777" s="18">
        <f>B777*A762</f>
        <v>0</v>
      </c>
      <c r="F777" s="18">
        <f t="shared" si="200"/>
        <v>0</v>
      </c>
      <c r="G777" s="142"/>
      <c r="H777" s="18">
        <v>1.0</v>
      </c>
      <c r="I777" s="89">
        <f t="shared" si="201"/>
        <v>0</v>
      </c>
      <c r="J777" s="3"/>
      <c r="K777" s="3">
        <f t="shared" si="202"/>
        <v>0</v>
      </c>
      <c r="L777" s="3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2.75" customHeight="1">
      <c r="A778" s="4" t="s">
        <v>495</v>
      </c>
      <c r="B778" s="97">
        <f>SUM(B764:B777)</f>
        <v>0</v>
      </c>
      <c r="C778" s="96"/>
      <c r="D778" s="97">
        <f t="shared" ref="D778:F778" si="203">SUM(D764:D777)</f>
        <v>0</v>
      </c>
      <c r="E778" s="97">
        <f t="shared" si="203"/>
        <v>0</v>
      </c>
      <c r="F778" s="97">
        <f t="shared" si="203"/>
        <v>0</v>
      </c>
      <c r="G778" s="87"/>
      <c r="H778" s="96"/>
      <c r="I778" s="97">
        <f t="shared" ref="I778:L778" si="204">SUM(I764:I777)</f>
        <v>0</v>
      </c>
      <c r="J778" s="98">
        <f t="shared" si="204"/>
        <v>0</v>
      </c>
      <c r="K778" s="98">
        <f t="shared" si="204"/>
        <v>0</v>
      </c>
      <c r="L778" s="98">
        <f t="shared" si="204"/>
        <v>0</v>
      </c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2.75" customHeight="1">
      <c r="A779" s="8"/>
      <c r="B779" s="100"/>
      <c r="C779" s="100"/>
      <c r="D779" s="100"/>
      <c r="E779" s="100"/>
      <c r="F779" s="100"/>
      <c r="G779" s="100"/>
      <c r="H779" s="100"/>
      <c r="I779" s="101" t="s">
        <v>496</v>
      </c>
      <c r="J779" s="100"/>
      <c r="K779" s="100"/>
      <c r="L779" s="101" t="s">
        <v>497</v>
      </c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2.75" customHeight="1">
      <c r="A780" s="8"/>
      <c r="B780" s="100"/>
      <c r="C780" s="100"/>
      <c r="D780" s="100"/>
      <c r="E780" s="100"/>
      <c r="F780" s="100"/>
      <c r="G780" s="100"/>
      <c r="H780" s="100"/>
      <c r="I780" s="104" t="str">
        <f>G776*A762</f>
        <v>#DIV/0!</v>
      </c>
      <c r="J780" s="100"/>
      <c r="K780" s="100"/>
      <c r="L780" s="104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2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2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2.75" customHeight="1">
      <c r="A783" s="66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6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5.0" customHeight="1">
      <c r="A784" s="78" t="s">
        <v>478</v>
      </c>
      <c r="B784" s="79" t="s">
        <v>479</v>
      </c>
      <c r="C784" s="75"/>
      <c r="D784" s="76"/>
      <c r="E784" s="80" t="s">
        <v>480</v>
      </c>
      <c r="F784" s="75"/>
      <c r="G784" s="76"/>
      <c r="H784" s="79" t="s">
        <v>481</v>
      </c>
      <c r="I784" s="75"/>
      <c r="J784" s="75"/>
      <c r="K784" s="75"/>
      <c r="L784" s="76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2.75" customHeight="1">
      <c r="A785" s="177"/>
      <c r="B785" s="82" t="s">
        <v>482</v>
      </c>
      <c r="C785" s="82" t="s">
        <v>483</v>
      </c>
      <c r="D785" s="82" t="s">
        <v>484</v>
      </c>
      <c r="E785" s="82" t="s">
        <v>485</v>
      </c>
      <c r="F785" s="82" t="s">
        <v>484</v>
      </c>
      <c r="G785" s="82" t="s">
        <v>524</v>
      </c>
      <c r="H785" s="82" t="s">
        <v>486</v>
      </c>
      <c r="I785" s="82" t="s">
        <v>487</v>
      </c>
      <c r="J785" s="147" t="s">
        <v>488</v>
      </c>
      <c r="K785" s="85" t="s">
        <v>489</v>
      </c>
      <c r="L785" s="85" t="s">
        <v>490</v>
      </c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2.75" customHeight="1">
      <c r="A786" s="86" t="s">
        <v>491</v>
      </c>
      <c r="B786" s="87"/>
      <c r="C786" s="87"/>
      <c r="D786" s="87"/>
      <c r="E786" s="87"/>
      <c r="F786" s="87"/>
      <c r="G786" s="87"/>
      <c r="H786" s="87"/>
      <c r="I786" s="87"/>
      <c r="J786" s="115"/>
      <c r="K786" s="87"/>
      <c r="L786" s="87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2.75" customHeight="1">
      <c r="A787" s="31"/>
      <c r="B787" s="89"/>
      <c r="C787" s="89">
        <v>1.0</v>
      </c>
      <c r="D787" s="18">
        <f t="shared" ref="D787:D800" si="205">C787*B787</f>
        <v>0</v>
      </c>
      <c r="E787" s="18">
        <f>B787*A785</f>
        <v>0</v>
      </c>
      <c r="F787" s="18">
        <f t="shared" ref="F787:F800" si="206">E787*C787</f>
        <v>0</v>
      </c>
      <c r="G787" s="140">
        <v>0.0</v>
      </c>
      <c r="H787" s="18">
        <v>1.0</v>
      </c>
      <c r="I787" s="89">
        <f t="shared" ref="I787:I800" si="207">H787*E787</f>
        <v>0</v>
      </c>
      <c r="J787" s="116"/>
      <c r="K787" s="3">
        <f t="shared" ref="K787:K800" si="208">J787*I787</f>
        <v>0</v>
      </c>
      <c r="L787" s="3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2.75" customHeight="1">
      <c r="A788" s="31"/>
      <c r="B788" s="89"/>
      <c r="C788" s="89">
        <v>1.0</v>
      </c>
      <c r="D788" s="18">
        <f t="shared" si="205"/>
        <v>0</v>
      </c>
      <c r="E788" s="18">
        <f>B788*A785</f>
        <v>0</v>
      </c>
      <c r="F788" s="18">
        <f t="shared" si="206"/>
        <v>0</v>
      </c>
      <c r="G788" s="87"/>
      <c r="H788" s="18">
        <v>1.0</v>
      </c>
      <c r="I788" s="89">
        <f t="shared" si="207"/>
        <v>0</v>
      </c>
      <c r="J788" s="116"/>
      <c r="K788" s="3">
        <f t="shared" si="208"/>
        <v>0</v>
      </c>
      <c r="L788" s="3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2.75" customHeight="1">
      <c r="A789" s="31"/>
      <c r="B789" s="18"/>
      <c r="C789" s="18">
        <v>1.0</v>
      </c>
      <c r="D789" s="18">
        <f t="shared" si="205"/>
        <v>0</v>
      </c>
      <c r="E789" s="18">
        <f>B789*A785</f>
        <v>0</v>
      </c>
      <c r="F789" s="18">
        <f t="shared" si="206"/>
        <v>0</v>
      </c>
      <c r="G789" s="148" t="s">
        <v>527</v>
      </c>
      <c r="H789" s="18">
        <v>1.0</v>
      </c>
      <c r="I789" s="89">
        <f t="shared" si="207"/>
        <v>0</v>
      </c>
      <c r="J789" s="116"/>
      <c r="K789" s="3">
        <f t="shared" si="208"/>
        <v>0</v>
      </c>
      <c r="L789" s="3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2.75" customHeight="1">
      <c r="A790" s="31"/>
      <c r="B790" s="18"/>
      <c r="C790" s="18">
        <v>1.0</v>
      </c>
      <c r="D790" s="18">
        <f t="shared" si="205"/>
        <v>0</v>
      </c>
      <c r="E790" s="18">
        <f>B790*A785</f>
        <v>0</v>
      </c>
      <c r="F790" s="18">
        <f t="shared" si="206"/>
        <v>0</v>
      </c>
      <c r="G790" s="142"/>
      <c r="H790" s="18">
        <v>1.0</v>
      </c>
      <c r="I790" s="89">
        <f t="shared" si="207"/>
        <v>0</v>
      </c>
      <c r="J790" s="116"/>
      <c r="K790" s="3">
        <f t="shared" si="208"/>
        <v>0</v>
      </c>
      <c r="L790" s="3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2.75" customHeight="1">
      <c r="A791" s="31"/>
      <c r="B791" s="18"/>
      <c r="C791" s="18">
        <v>1.0</v>
      </c>
      <c r="D791" s="18">
        <f t="shared" si="205"/>
        <v>0</v>
      </c>
      <c r="E791" s="18">
        <f>B791*A785</f>
        <v>0</v>
      </c>
      <c r="F791" s="18">
        <f t="shared" si="206"/>
        <v>0</v>
      </c>
      <c r="G791" s="142"/>
      <c r="H791" s="18">
        <v>1.0</v>
      </c>
      <c r="I791" s="89">
        <f t="shared" si="207"/>
        <v>0</v>
      </c>
      <c r="J791" s="116"/>
      <c r="K791" s="3">
        <f t="shared" si="208"/>
        <v>0</v>
      </c>
      <c r="L791" s="3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2.75" customHeight="1">
      <c r="A792" s="2"/>
      <c r="B792" s="18"/>
      <c r="C792" s="18">
        <v>1.0</v>
      </c>
      <c r="D792" s="18">
        <f t="shared" si="205"/>
        <v>0</v>
      </c>
      <c r="E792" s="18">
        <f>B792*A785</f>
        <v>0</v>
      </c>
      <c r="F792" s="18">
        <f t="shared" si="206"/>
        <v>0</v>
      </c>
      <c r="G792" s="87"/>
      <c r="H792" s="18">
        <v>1.0</v>
      </c>
      <c r="I792" s="89">
        <f t="shared" si="207"/>
        <v>0</v>
      </c>
      <c r="J792" s="116"/>
      <c r="K792" s="3">
        <f t="shared" si="208"/>
        <v>0</v>
      </c>
      <c r="L792" s="3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2.75" customHeight="1">
      <c r="A793" s="2"/>
      <c r="B793" s="18"/>
      <c r="C793" s="18">
        <v>1.0</v>
      </c>
      <c r="D793" s="18">
        <f t="shared" si="205"/>
        <v>0</v>
      </c>
      <c r="E793" s="18">
        <f>B793*A785</f>
        <v>0</v>
      </c>
      <c r="F793" s="18">
        <f t="shared" si="206"/>
        <v>0</v>
      </c>
      <c r="G793" s="59"/>
      <c r="H793" s="18">
        <v>1.0</v>
      </c>
      <c r="I793" s="89">
        <f t="shared" si="207"/>
        <v>0</v>
      </c>
      <c r="J793" s="116"/>
      <c r="K793" s="3">
        <f t="shared" si="208"/>
        <v>0</v>
      </c>
      <c r="L793" s="3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2.75" customHeight="1">
      <c r="A794" s="2"/>
      <c r="B794" s="89"/>
      <c r="C794" s="89">
        <v>1.0</v>
      </c>
      <c r="D794" s="18">
        <f t="shared" si="205"/>
        <v>0</v>
      </c>
      <c r="E794" s="18">
        <f>B794*A785</f>
        <v>0</v>
      </c>
      <c r="F794" s="18">
        <f t="shared" si="206"/>
        <v>0</v>
      </c>
      <c r="G794" s="148" t="s">
        <v>528</v>
      </c>
      <c r="H794" s="18">
        <v>1.0</v>
      </c>
      <c r="I794" s="89">
        <f t="shared" si="207"/>
        <v>0</v>
      </c>
      <c r="J794" s="116"/>
      <c r="K794" s="3">
        <f t="shared" si="208"/>
        <v>0</v>
      </c>
      <c r="L794" s="3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2.75" customHeight="1">
      <c r="A795" s="2"/>
      <c r="B795" s="89"/>
      <c r="C795" s="89">
        <v>1.0</v>
      </c>
      <c r="D795" s="18">
        <f t="shared" si="205"/>
        <v>0</v>
      </c>
      <c r="E795" s="18">
        <f>B795*A785</f>
        <v>0</v>
      </c>
      <c r="F795" s="18">
        <f t="shared" si="206"/>
        <v>0</v>
      </c>
      <c r="G795" s="142"/>
      <c r="H795" s="18">
        <v>1.0</v>
      </c>
      <c r="I795" s="89">
        <f t="shared" si="207"/>
        <v>0</v>
      </c>
      <c r="J795" s="116"/>
      <c r="K795" s="3">
        <f t="shared" si="208"/>
        <v>0</v>
      </c>
      <c r="L795" s="3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2.75" customHeight="1">
      <c r="A796" s="1"/>
      <c r="B796" s="89"/>
      <c r="C796" s="89">
        <v>1.0</v>
      </c>
      <c r="D796" s="18">
        <f t="shared" si="205"/>
        <v>0</v>
      </c>
      <c r="E796" s="18">
        <f>B796*A785</f>
        <v>0</v>
      </c>
      <c r="F796" s="18">
        <f t="shared" si="206"/>
        <v>0</v>
      </c>
      <c r="G796" s="142"/>
      <c r="H796" s="18">
        <v>1.0</v>
      </c>
      <c r="I796" s="89">
        <f t="shared" si="207"/>
        <v>0</v>
      </c>
      <c r="J796" s="116"/>
      <c r="K796" s="3">
        <f t="shared" si="208"/>
        <v>0</v>
      </c>
      <c r="L796" s="3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2.75" customHeight="1">
      <c r="A797" s="1"/>
      <c r="B797" s="89"/>
      <c r="C797" s="89">
        <v>1.0</v>
      </c>
      <c r="D797" s="18">
        <f t="shared" si="205"/>
        <v>0</v>
      </c>
      <c r="E797" s="18">
        <f>B797*A785</f>
        <v>0</v>
      </c>
      <c r="F797" s="18">
        <f t="shared" si="206"/>
        <v>0</v>
      </c>
      <c r="G797" s="142"/>
      <c r="H797" s="18">
        <v>1.0</v>
      </c>
      <c r="I797" s="89">
        <f t="shared" si="207"/>
        <v>0</v>
      </c>
      <c r="J797" s="116"/>
      <c r="K797" s="3">
        <f t="shared" si="208"/>
        <v>0</v>
      </c>
      <c r="L797" s="3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2.75" customHeight="1">
      <c r="A798" s="31"/>
      <c r="B798" s="89"/>
      <c r="C798" s="89">
        <v>1.0</v>
      </c>
      <c r="D798" s="95">
        <f t="shared" si="205"/>
        <v>0</v>
      </c>
      <c r="E798" s="95">
        <f>B798*A785</f>
        <v>0</v>
      </c>
      <c r="F798" s="18">
        <f t="shared" si="206"/>
        <v>0</v>
      </c>
      <c r="G798" s="87"/>
      <c r="H798" s="18">
        <v>1.0</v>
      </c>
      <c r="I798" s="89">
        <f t="shared" si="207"/>
        <v>0</v>
      </c>
      <c r="J798" s="118"/>
      <c r="K798" s="3">
        <f t="shared" si="208"/>
        <v>0</v>
      </c>
      <c r="L798" s="3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2.75" customHeight="1">
      <c r="A799" s="31"/>
      <c r="B799" s="89"/>
      <c r="C799" s="89">
        <v>1.0</v>
      </c>
      <c r="D799" s="18">
        <f t="shared" si="205"/>
        <v>0</v>
      </c>
      <c r="E799" s="18">
        <f>B799*A785</f>
        <v>0</v>
      </c>
      <c r="F799" s="18">
        <f t="shared" si="206"/>
        <v>0</v>
      </c>
      <c r="G799" s="143" t="str">
        <f>F801/A785</f>
        <v>#DIV/0!</v>
      </c>
      <c r="H799" s="18">
        <v>1.0</v>
      </c>
      <c r="I799" s="89">
        <f t="shared" si="207"/>
        <v>0</v>
      </c>
      <c r="J799" s="3"/>
      <c r="K799" s="3">
        <f t="shared" si="208"/>
        <v>0</v>
      </c>
      <c r="L799" s="3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2.75" customHeight="1">
      <c r="A800" s="31"/>
      <c r="B800" s="89"/>
      <c r="C800" s="89">
        <v>1.0</v>
      </c>
      <c r="D800" s="18">
        <f t="shared" si="205"/>
        <v>0</v>
      </c>
      <c r="E800" s="18">
        <f>B800*A785</f>
        <v>0</v>
      </c>
      <c r="F800" s="18">
        <f t="shared" si="206"/>
        <v>0</v>
      </c>
      <c r="G800" s="142"/>
      <c r="H800" s="18">
        <v>1.0</v>
      </c>
      <c r="I800" s="89">
        <f t="shared" si="207"/>
        <v>0</v>
      </c>
      <c r="J800" s="3"/>
      <c r="K800" s="3">
        <f t="shared" si="208"/>
        <v>0</v>
      </c>
      <c r="L800" s="3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2.75" customHeight="1">
      <c r="A801" s="4" t="s">
        <v>495</v>
      </c>
      <c r="B801" s="97">
        <f>SUM(B787:B800)</f>
        <v>0</v>
      </c>
      <c r="C801" s="96"/>
      <c r="D801" s="97">
        <f t="shared" ref="D801:F801" si="209">SUM(D787:D800)</f>
        <v>0</v>
      </c>
      <c r="E801" s="97">
        <f t="shared" si="209"/>
        <v>0</v>
      </c>
      <c r="F801" s="97">
        <f t="shared" si="209"/>
        <v>0</v>
      </c>
      <c r="G801" s="87"/>
      <c r="H801" s="96"/>
      <c r="I801" s="97">
        <f t="shared" ref="I801:L801" si="210">SUM(I787:I800)</f>
        <v>0</v>
      </c>
      <c r="J801" s="98">
        <f t="shared" si="210"/>
        <v>0</v>
      </c>
      <c r="K801" s="98">
        <f t="shared" si="210"/>
        <v>0</v>
      </c>
      <c r="L801" s="98">
        <f t="shared" si="210"/>
        <v>0</v>
      </c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2.75" customHeight="1">
      <c r="A802" s="8"/>
      <c r="B802" s="100"/>
      <c r="C802" s="100"/>
      <c r="D802" s="100"/>
      <c r="E802" s="100"/>
      <c r="F802" s="100"/>
      <c r="G802" s="100"/>
      <c r="H802" s="100"/>
      <c r="I802" s="101" t="s">
        <v>496</v>
      </c>
      <c r="J802" s="100"/>
      <c r="K802" s="100"/>
      <c r="L802" s="101" t="s">
        <v>497</v>
      </c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2.75" customHeight="1">
      <c r="A803" s="8"/>
      <c r="B803" s="100"/>
      <c r="C803" s="100"/>
      <c r="D803" s="100"/>
      <c r="E803" s="100"/>
      <c r="F803" s="100"/>
      <c r="G803" s="100"/>
      <c r="H803" s="100"/>
      <c r="I803" s="104" t="str">
        <f>G799*A785</f>
        <v>#DIV/0!</v>
      </c>
      <c r="J803" s="100"/>
      <c r="K803" s="100"/>
      <c r="L803" s="104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2.75" customHeight="1">
      <c r="A804" s="8"/>
      <c r="B804" s="100"/>
      <c r="C804" s="100"/>
      <c r="D804" s="100"/>
      <c r="E804" s="100"/>
      <c r="F804" s="100"/>
      <c r="G804" s="100"/>
      <c r="H804" s="100"/>
      <c r="I804" s="107"/>
      <c r="J804" s="100"/>
      <c r="K804" s="100"/>
      <c r="L804" s="107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2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2.75" customHeight="1">
      <c r="A806" s="66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6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5.0" customHeight="1">
      <c r="A807" s="78" t="s">
        <v>478</v>
      </c>
      <c r="B807" s="79" t="s">
        <v>479</v>
      </c>
      <c r="C807" s="75"/>
      <c r="D807" s="76"/>
      <c r="E807" s="80" t="s">
        <v>480</v>
      </c>
      <c r="F807" s="75"/>
      <c r="G807" s="76"/>
      <c r="H807" s="79" t="s">
        <v>481</v>
      </c>
      <c r="I807" s="75"/>
      <c r="J807" s="75"/>
      <c r="K807" s="75"/>
      <c r="L807" s="76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2.75" customHeight="1">
      <c r="A808" s="177"/>
      <c r="B808" s="82" t="s">
        <v>482</v>
      </c>
      <c r="C808" s="82" t="s">
        <v>483</v>
      </c>
      <c r="D808" s="82" t="s">
        <v>484</v>
      </c>
      <c r="E808" s="82" t="s">
        <v>485</v>
      </c>
      <c r="F808" s="82" t="s">
        <v>484</v>
      </c>
      <c r="G808" s="82" t="s">
        <v>524</v>
      </c>
      <c r="H808" s="82" t="s">
        <v>486</v>
      </c>
      <c r="I808" s="82" t="s">
        <v>487</v>
      </c>
      <c r="J808" s="147" t="s">
        <v>488</v>
      </c>
      <c r="K808" s="85" t="s">
        <v>489</v>
      </c>
      <c r="L808" s="85" t="s">
        <v>490</v>
      </c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2.75" customHeight="1">
      <c r="A809" s="86" t="s">
        <v>491</v>
      </c>
      <c r="B809" s="87"/>
      <c r="C809" s="87"/>
      <c r="D809" s="87"/>
      <c r="E809" s="87"/>
      <c r="F809" s="87"/>
      <c r="G809" s="87"/>
      <c r="H809" s="87"/>
      <c r="I809" s="87"/>
      <c r="J809" s="115"/>
      <c r="K809" s="87"/>
      <c r="L809" s="87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2.75" customHeight="1">
      <c r="A810" s="31"/>
      <c r="B810" s="89"/>
      <c r="C810" s="89">
        <v>1.0</v>
      </c>
      <c r="D810" s="18">
        <f t="shared" ref="D810:D823" si="211">C810*B810</f>
        <v>0</v>
      </c>
      <c r="E810" s="18">
        <f>B810*A808</f>
        <v>0</v>
      </c>
      <c r="F810" s="18">
        <f t="shared" ref="F810:F823" si="212">E810*C810</f>
        <v>0</v>
      </c>
      <c r="G810" s="140">
        <v>0.0</v>
      </c>
      <c r="H810" s="18">
        <v>1.0</v>
      </c>
      <c r="I810" s="89">
        <f t="shared" ref="I810:I823" si="213">H810*E810</f>
        <v>0</v>
      </c>
      <c r="J810" s="116"/>
      <c r="K810" s="3">
        <f t="shared" ref="K810:K823" si="214">J810*I810</f>
        <v>0</v>
      </c>
      <c r="L810" s="3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2.75" customHeight="1">
      <c r="A811" s="31"/>
      <c r="B811" s="89"/>
      <c r="C811" s="89">
        <v>1.0</v>
      </c>
      <c r="D811" s="18">
        <f t="shared" si="211"/>
        <v>0</v>
      </c>
      <c r="E811" s="18">
        <f>B811*A808</f>
        <v>0</v>
      </c>
      <c r="F811" s="18">
        <f t="shared" si="212"/>
        <v>0</v>
      </c>
      <c r="G811" s="87"/>
      <c r="H811" s="18">
        <v>1.0</v>
      </c>
      <c r="I811" s="89">
        <f t="shared" si="213"/>
        <v>0</v>
      </c>
      <c r="J811" s="116"/>
      <c r="K811" s="3">
        <f t="shared" si="214"/>
        <v>0</v>
      </c>
      <c r="L811" s="3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2.75" customHeight="1">
      <c r="A812" s="31"/>
      <c r="B812" s="18"/>
      <c r="C812" s="18">
        <v>1.0</v>
      </c>
      <c r="D812" s="18">
        <f t="shared" si="211"/>
        <v>0</v>
      </c>
      <c r="E812" s="18">
        <f>B812*A808</f>
        <v>0</v>
      </c>
      <c r="F812" s="18">
        <f t="shared" si="212"/>
        <v>0</v>
      </c>
      <c r="G812" s="148" t="s">
        <v>527</v>
      </c>
      <c r="H812" s="18">
        <v>1.0</v>
      </c>
      <c r="I812" s="89">
        <f t="shared" si="213"/>
        <v>0</v>
      </c>
      <c r="J812" s="116"/>
      <c r="K812" s="3">
        <f t="shared" si="214"/>
        <v>0</v>
      </c>
      <c r="L812" s="3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2.75" customHeight="1">
      <c r="A813" s="31"/>
      <c r="B813" s="18"/>
      <c r="C813" s="18">
        <v>1.0</v>
      </c>
      <c r="D813" s="18">
        <f t="shared" si="211"/>
        <v>0</v>
      </c>
      <c r="E813" s="18">
        <f>B813*A808</f>
        <v>0</v>
      </c>
      <c r="F813" s="18">
        <f t="shared" si="212"/>
        <v>0</v>
      </c>
      <c r="G813" s="142"/>
      <c r="H813" s="18">
        <v>1.0</v>
      </c>
      <c r="I813" s="89">
        <f t="shared" si="213"/>
        <v>0</v>
      </c>
      <c r="J813" s="116"/>
      <c r="K813" s="3">
        <f t="shared" si="214"/>
        <v>0</v>
      </c>
      <c r="L813" s="3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2.75" customHeight="1">
      <c r="A814" s="31"/>
      <c r="B814" s="18"/>
      <c r="C814" s="18">
        <v>1.0</v>
      </c>
      <c r="D814" s="18">
        <f t="shared" si="211"/>
        <v>0</v>
      </c>
      <c r="E814" s="18">
        <f>B814*A808</f>
        <v>0</v>
      </c>
      <c r="F814" s="18">
        <f t="shared" si="212"/>
        <v>0</v>
      </c>
      <c r="G814" s="142"/>
      <c r="H814" s="18">
        <v>1.0</v>
      </c>
      <c r="I814" s="89">
        <f t="shared" si="213"/>
        <v>0</v>
      </c>
      <c r="J814" s="116"/>
      <c r="K814" s="3">
        <f t="shared" si="214"/>
        <v>0</v>
      </c>
      <c r="L814" s="3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2.75" customHeight="1">
      <c r="A815" s="2"/>
      <c r="B815" s="18"/>
      <c r="C815" s="18">
        <v>1.0</v>
      </c>
      <c r="D815" s="18">
        <f t="shared" si="211"/>
        <v>0</v>
      </c>
      <c r="E815" s="18">
        <f>B815*A808</f>
        <v>0</v>
      </c>
      <c r="F815" s="18">
        <f t="shared" si="212"/>
        <v>0</v>
      </c>
      <c r="G815" s="87"/>
      <c r="H815" s="18">
        <v>1.0</v>
      </c>
      <c r="I815" s="89">
        <f t="shared" si="213"/>
        <v>0</v>
      </c>
      <c r="J815" s="116"/>
      <c r="K815" s="3">
        <f t="shared" si="214"/>
        <v>0</v>
      </c>
      <c r="L815" s="3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2.75" customHeight="1">
      <c r="A816" s="2"/>
      <c r="B816" s="18"/>
      <c r="C816" s="18">
        <v>1.0</v>
      </c>
      <c r="D816" s="18">
        <f t="shared" si="211"/>
        <v>0</v>
      </c>
      <c r="E816" s="18">
        <f>B816*A808</f>
        <v>0</v>
      </c>
      <c r="F816" s="18">
        <f t="shared" si="212"/>
        <v>0</v>
      </c>
      <c r="G816" s="59"/>
      <c r="H816" s="18">
        <v>1.0</v>
      </c>
      <c r="I816" s="89">
        <f t="shared" si="213"/>
        <v>0</v>
      </c>
      <c r="J816" s="116"/>
      <c r="K816" s="3">
        <f t="shared" si="214"/>
        <v>0</v>
      </c>
      <c r="L816" s="3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2.75" customHeight="1">
      <c r="A817" s="2"/>
      <c r="B817" s="89"/>
      <c r="C817" s="89">
        <v>1.0</v>
      </c>
      <c r="D817" s="18">
        <f t="shared" si="211"/>
        <v>0</v>
      </c>
      <c r="E817" s="18">
        <f>B817*A808</f>
        <v>0</v>
      </c>
      <c r="F817" s="18">
        <f t="shared" si="212"/>
        <v>0</v>
      </c>
      <c r="G817" s="148" t="s">
        <v>528</v>
      </c>
      <c r="H817" s="18">
        <v>1.0</v>
      </c>
      <c r="I817" s="89">
        <f t="shared" si="213"/>
        <v>0</v>
      </c>
      <c r="J817" s="116"/>
      <c r="K817" s="3">
        <f t="shared" si="214"/>
        <v>0</v>
      </c>
      <c r="L817" s="3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2.75" customHeight="1">
      <c r="A818" s="2"/>
      <c r="B818" s="89"/>
      <c r="C818" s="89">
        <v>1.0</v>
      </c>
      <c r="D818" s="18">
        <f t="shared" si="211"/>
        <v>0</v>
      </c>
      <c r="E818" s="18">
        <f>B818*A808</f>
        <v>0</v>
      </c>
      <c r="F818" s="18">
        <f t="shared" si="212"/>
        <v>0</v>
      </c>
      <c r="G818" s="142"/>
      <c r="H818" s="18">
        <v>1.0</v>
      </c>
      <c r="I818" s="89">
        <f t="shared" si="213"/>
        <v>0</v>
      </c>
      <c r="J818" s="116"/>
      <c r="K818" s="3">
        <f t="shared" si="214"/>
        <v>0</v>
      </c>
      <c r="L818" s="3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2.75" customHeight="1">
      <c r="A819" s="1"/>
      <c r="B819" s="89"/>
      <c r="C819" s="89">
        <v>1.0</v>
      </c>
      <c r="D819" s="18">
        <f t="shared" si="211"/>
        <v>0</v>
      </c>
      <c r="E819" s="18">
        <f>B819*A808</f>
        <v>0</v>
      </c>
      <c r="F819" s="18">
        <f t="shared" si="212"/>
        <v>0</v>
      </c>
      <c r="G819" s="142"/>
      <c r="H819" s="18">
        <v>1.0</v>
      </c>
      <c r="I819" s="89">
        <f t="shared" si="213"/>
        <v>0</v>
      </c>
      <c r="J819" s="116"/>
      <c r="K819" s="3">
        <f t="shared" si="214"/>
        <v>0</v>
      </c>
      <c r="L819" s="3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2.75" customHeight="1">
      <c r="A820" s="1"/>
      <c r="B820" s="89"/>
      <c r="C820" s="89">
        <v>1.0</v>
      </c>
      <c r="D820" s="18">
        <f t="shared" si="211"/>
        <v>0</v>
      </c>
      <c r="E820" s="18">
        <f>B820*A808</f>
        <v>0</v>
      </c>
      <c r="F820" s="18">
        <f t="shared" si="212"/>
        <v>0</v>
      </c>
      <c r="G820" s="142"/>
      <c r="H820" s="18">
        <v>1.0</v>
      </c>
      <c r="I820" s="89">
        <f t="shared" si="213"/>
        <v>0</v>
      </c>
      <c r="J820" s="116"/>
      <c r="K820" s="3">
        <f t="shared" si="214"/>
        <v>0</v>
      </c>
      <c r="L820" s="3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2.75" customHeight="1">
      <c r="A821" s="31"/>
      <c r="B821" s="89"/>
      <c r="C821" s="89">
        <v>1.0</v>
      </c>
      <c r="D821" s="95">
        <f t="shared" si="211"/>
        <v>0</v>
      </c>
      <c r="E821" s="95">
        <f>B821*A808</f>
        <v>0</v>
      </c>
      <c r="F821" s="18">
        <f t="shared" si="212"/>
        <v>0</v>
      </c>
      <c r="G821" s="87"/>
      <c r="H821" s="18">
        <v>1.0</v>
      </c>
      <c r="I821" s="89">
        <f t="shared" si="213"/>
        <v>0</v>
      </c>
      <c r="J821" s="118"/>
      <c r="K821" s="3">
        <f t="shared" si="214"/>
        <v>0</v>
      </c>
      <c r="L821" s="3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2.75" customHeight="1">
      <c r="A822" s="31"/>
      <c r="B822" s="89"/>
      <c r="C822" s="89">
        <v>1.0</v>
      </c>
      <c r="D822" s="18">
        <f t="shared" si="211"/>
        <v>0</v>
      </c>
      <c r="E822" s="18">
        <f>B822*A808</f>
        <v>0</v>
      </c>
      <c r="F822" s="18">
        <f t="shared" si="212"/>
        <v>0</v>
      </c>
      <c r="G822" s="143" t="str">
        <f>F824/A808</f>
        <v>#DIV/0!</v>
      </c>
      <c r="H822" s="18">
        <v>1.0</v>
      </c>
      <c r="I822" s="89">
        <f t="shared" si="213"/>
        <v>0</v>
      </c>
      <c r="J822" s="3"/>
      <c r="K822" s="3">
        <f t="shared" si="214"/>
        <v>0</v>
      </c>
      <c r="L822" s="3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2.75" customHeight="1">
      <c r="A823" s="31"/>
      <c r="B823" s="89"/>
      <c r="C823" s="89">
        <v>1.0</v>
      </c>
      <c r="D823" s="18">
        <f t="shared" si="211"/>
        <v>0</v>
      </c>
      <c r="E823" s="18">
        <f>B823*A808</f>
        <v>0</v>
      </c>
      <c r="F823" s="18">
        <f t="shared" si="212"/>
        <v>0</v>
      </c>
      <c r="G823" s="142"/>
      <c r="H823" s="18">
        <v>1.0</v>
      </c>
      <c r="I823" s="89">
        <f t="shared" si="213"/>
        <v>0</v>
      </c>
      <c r="J823" s="3"/>
      <c r="K823" s="3">
        <f t="shared" si="214"/>
        <v>0</v>
      </c>
      <c r="L823" s="3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2.75" customHeight="1">
      <c r="A824" s="4" t="s">
        <v>495</v>
      </c>
      <c r="B824" s="97">
        <f>SUM(B810:B823)</f>
        <v>0</v>
      </c>
      <c r="C824" s="96"/>
      <c r="D824" s="97">
        <f t="shared" ref="D824:F824" si="215">SUM(D810:D823)</f>
        <v>0</v>
      </c>
      <c r="E824" s="97">
        <f t="shared" si="215"/>
        <v>0</v>
      </c>
      <c r="F824" s="97">
        <f t="shared" si="215"/>
        <v>0</v>
      </c>
      <c r="G824" s="87"/>
      <c r="H824" s="96"/>
      <c r="I824" s="97">
        <f t="shared" ref="I824:L824" si="216">SUM(I810:I823)</f>
        <v>0</v>
      </c>
      <c r="J824" s="98">
        <f t="shared" si="216"/>
        <v>0</v>
      </c>
      <c r="K824" s="98">
        <f t="shared" si="216"/>
        <v>0</v>
      </c>
      <c r="L824" s="98">
        <f t="shared" si="216"/>
        <v>0</v>
      </c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2.75" customHeight="1">
      <c r="A825" s="8"/>
      <c r="B825" s="100"/>
      <c r="C825" s="100"/>
      <c r="D825" s="100"/>
      <c r="E825" s="100"/>
      <c r="F825" s="100"/>
      <c r="G825" s="100"/>
      <c r="H825" s="100"/>
      <c r="I825" s="101" t="s">
        <v>496</v>
      </c>
      <c r="J825" s="100"/>
      <c r="K825" s="100"/>
      <c r="L825" s="101" t="s">
        <v>497</v>
      </c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2.75" customHeight="1">
      <c r="A826" s="8"/>
      <c r="B826" s="100"/>
      <c r="C826" s="100"/>
      <c r="D826" s="100"/>
      <c r="E826" s="100"/>
      <c r="F826" s="100"/>
      <c r="G826" s="100"/>
      <c r="H826" s="100"/>
      <c r="I826" s="104" t="str">
        <f>G822*A808</f>
        <v>#DIV/0!</v>
      </c>
      <c r="J826" s="100"/>
      <c r="K826" s="100"/>
      <c r="L826" s="104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2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2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2.75" customHeight="1">
      <c r="A829" s="66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6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5.0" customHeight="1">
      <c r="A830" s="78" t="s">
        <v>478</v>
      </c>
      <c r="B830" s="79" t="s">
        <v>479</v>
      </c>
      <c r="C830" s="75"/>
      <c r="D830" s="76"/>
      <c r="E830" s="80" t="s">
        <v>480</v>
      </c>
      <c r="F830" s="75"/>
      <c r="G830" s="76"/>
      <c r="H830" s="79" t="s">
        <v>481</v>
      </c>
      <c r="I830" s="75"/>
      <c r="J830" s="75"/>
      <c r="K830" s="75"/>
      <c r="L830" s="76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2.75" customHeight="1">
      <c r="A831" s="177"/>
      <c r="B831" s="82" t="s">
        <v>482</v>
      </c>
      <c r="C831" s="82" t="s">
        <v>483</v>
      </c>
      <c r="D831" s="82" t="s">
        <v>484</v>
      </c>
      <c r="E831" s="82" t="s">
        <v>485</v>
      </c>
      <c r="F831" s="82" t="s">
        <v>484</v>
      </c>
      <c r="G831" s="82" t="s">
        <v>524</v>
      </c>
      <c r="H831" s="82" t="s">
        <v>486</v>
      </c>
      <c r="I831" s="82" t="s">
        <v>487</v>
      </c>
      <c r="J831" s="147" t="s">
        <v>488</v>
      </c>
      <c r="K831" s="85" t="s">
        <v>489</v>
      </c>
      <c r="L831" s="85" t="s">
        <v>490</v>
      </c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2.75" customHeight="1">
      <c r="A832" s="86" t="s">
        <v>491</v>
      </c>
      <c r="B832" s="87"/>
      <c r="C832" s="87"/>
      <c r="D832" s="87"/>
      <c r="E832" s="87"/>
      <c r="F832" s="87"/>
      <c r="G832" s="87"/>
      <c r="H832" s="87"/>
      <c r="I832" s="87"/>
      <c r="J832" s="115"/>
      <c r="K832" s="87"/>
      <c r="L832" s="87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2.75" customHeight="1">
      <c r="A833" s="31"/>
      <c r="B833" s="89"/>
      <c r="C833" s="89">
        <v>1.0</v>
      </c>
      <c r="D833" s="18">
        <f t="shared" ref="D833:D846" si="217">C833*B833</f>
        <v>0</v>
      </c>
      <c r="E833" s="18">
        <f>B833*A831</f>
        <v>0</v>
      </c>
      <c r="F833" s="18">
        <f t="shared" ref="F833:F846" si="218">E833*C833</f>
        <v>0</v>
      </c>
      <c r="G833" s="140">
        <v>0.0</v>
      </c>
      <c r="H833" s="18">
        <v>1.0</v>
      </c>
      <c r="I833" s="89">
        <f t="shared" ref="I833:I846" si="219">H833*E833</f>
        <v>0</v>
      </c>
      <c r="J833" s="116"/>
      <c r="K833" s="3">
        <f t="shared" ref="K833:K846" si="220">J833*I833</f>
        <v>0</v>
      </c>
      <c r="L833" s="3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2.75" customHeight="1">
      <c r="A834" s="31"/>
      <c r="B834" s="89"/>
      <c r="C834" s="89">
        <v>1.0</v>
      </c>
      <c r="D834" s="18">
        <f t="shared" si="217"/>
        <v>0</v>
      </c>
      <c r="E834" s="18">
        <f>B834*A831</f>
        <v>0</v>
      </c>
      <c r="F834" s="18">
        <f t="shared" si="218"/>
        <v>0</v>
      </c>
      <c r="G834" s="87"/>
      <c r="H834" s="18">
        <v>1.0</v>
      </c>
      <c r="I834" s="89">
        <f t="shared" si="219"/>
        <v>0</v>
      </c>
      <c r="J834" s="116"/>
      <c r="K834" s="3">
        <f t="shared" si="220"/>
        <v>0</v>
      </c>
      <c r="L834" s="3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2.75" customHeight="1">
      <c r="A835" s="31"/>
      <c r="B835" s="18"/>
      <c r="C835" s="18">
        <v>1.0</v>
      </c>
      <c r="D835" s="18">
        <f t="shared" si="217"/>
        <v>0</v>
      </c>
      <c r="E835" s="18">
        <f>B835*A831</f>
        <v>0</v>
      </c>
      <c r="F835" s="18">
        <f t="shared" si="218"/>
        <v>0</v>
      </c>
      <c r="G835" s="148" t="s">
        <v>527</v>
      </c>
      <c r="H835" s="18">
        <v>1.0</v>
      </c>
      <c r="I835" s="89">
        <f t="shared" si="219"/>
        <v>0</v>
      </c>
      <c r="J835" s="116"/>
      <c r="K835" s="3">
        <f t="shared" si="220"/>
        <v>0</v>
      </c>
      <c r="L835" s="3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2.75" customHeight="1">
      <c r="A836" s="31"/>
      <c r="B836" s="18"/>
      <c r="C836" s="18">
        <v>1.0</v>
      </c>
      <c r="D836" s="18">
        <f t="shared" si="217"/>
        <v>0</v>
      </c>
      <c r="E836" s="18">
        <f>B836*A831</f>
        <v>0</v>
      </c>
      <c r="F836" s="18">
        <f t="shared" si="218"/>
        <v>0</v>
      </c>
      <c r="G836" s="142"/>
      <c r="H836" s="18">
        <v>1.0</v>
      </c>
      <c r="I836" s="89">
        <f t="shared" si="219"/>
        <v>0</v>
      </c>
      <c r="J836" s="116"/>
      <c r="K836" s="3">
        <f t="shared" si="220"/>
        <v>0</v>
      </c>
      <c r="L836" s="3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2.75" customHeight="1">
      <c r="A837" s="31"/>
      <c r="B837" s="18"/>
      <c r="C837" s="18">
        <v>1.0</v>
      </c>
      <c r="D837" s="18">
        <f t="shared" si="217"/>
        <v>0</v>
      </c>
      <c r="E837" s="18">
        <f>B837*A831</f>
        <v>0</v>
      </c>
      <c r="F837" s="18">
        <f t="shared" si="218"/>
        <v>0</v>
      </c>
      <c r="G837" s="142"/>
      <c r="H837" s="18">
        <v>1.0</v>
      </c>
      <c r="I837" s="89">
        <f t="shared" si="219"/>
        <v>0</v>
      </c>
      <c r="J837" s="116"/>
      <c r="K837" s="3">
        <f t="shared" si="220"/>
        <v>0</v>
      </c>
      <c r="L837" s="3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2.75" customHeight="1">
      <c r="A838" s="2"/>
      <c r="B838" s="18"/>
      <c r="C838" s="18">
        <v>1.0</v>
      </c>
      <c r="D838" s="18">
        <f t="shared" si="217"/>
        <v>0</v>
      </c>
      <c r="E838" s="18">
        <f>B838*A831</f>
        <v>0</v>
      </c>
      <c r="F838" s="18">
        <f t="shared" si="218"/>
        <v>0</v>
      </c>
      <c r="G838" s="87"/>
      <c r="H838" s="18">
        <v>1.0</v>
      </c>
      <c r="I838" s="89">
        <f t="shared" si="219"/>
        <v>0</v>
      </c>
      <c r="J838" s="116"/>
      <c r="K838" s="3">
        <f t="shared" si="220"/>
        <v>0</v>
      </c>
      <c r="L838" s="3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2.75" customHeight="1">
      <c r="A839" s="2"/>
      <c r="B839" s="18"/>
      <c r="C839" s="18">
        <v>1.0</v>
      </c>
      <c r="D839" s="18">
        <f t="shared" si="217"/>
        <v>0</v>
      </c>
      <c r="E839" s="18">
        <f>B839*A831</f>
        <v>0</v>
      </c>
      <c r="F839" s="18">
        <f t="shared" si="218"/>
        <v>0</v>
      </c>
      <c r="G839" s="59"/>
      <c r="H839" s="18">
        <v>1.0</v>
      </c>
      <c r="I839" s="89">
        <f t="shared" si="219"/>
        <v>0</v>
      </c>
      <c r="J839" s="116"/>
      <c r="K839" s="3">
        <f t="shared" si="220"/>
        <v>0</v>
      </c>
      <c r="L839" s="3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2.75" customHeight="1">
      <c r="A840" s="2"/>
      <c r="B840" s="89"/>
      <c r="C840" s="89">
        <v>1.0</v>
      </c>
      <c r="D840" s="18">
        <f t="shared" si="217"/>
        <v>0</v>
      </c>
      <c r="E840" s="18">
        <f>B840*A831</f>
        <v>0</v>
      </c>
      <c r="F840" s="18">
        <f t="shared" si="218"/>
        <v>0</v>
      </c>
      <c r="G840" s="148" t="s">
        <v>528</v>
      </c>
      <c r="H840" s="18">
        <v>1.0</v>
      </c>
      <c r="I840" s="89">
        <f t="shared" si="219"/>
        <v>0</v>
      </c>
      <c r="J840" s="116"/>
      <c r="K840" s="3">
        <f t="shared" si="220"/>
        <v>0</v>
      </c>
      <c r="L840" s="3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2.75" customHeight="1">
      <c r="A841" s="2"/>
      <c r="B841" s="89"/>
      <c r="C841" s="89">
        <v>1.0</v>
      </c>
      <c r="D841" s="18">
        <f t="shared" si="217"/>
        <v>0</v>
      </c>
      <c r="E841" s="18">
        <f>B841*A831</f>
        <v>0</v>
      </c>
      <c r="F841" s="18">
        <f t="shared" si="218"/>
        <v>0</v>
      </c>
      <c r="G841" s="142"/>
      <c r="H841" s="18">
        <v>1.0</v>
      </c>
      <c r="I841" s="89">
        <f t="shared" si="219"/>
        <v>0</v>
      </c>
      <c r="J841" s="116"/>
      <c r="K841" s="3">
        <f t="shared" si="220"/>
        <v>0</v>
      </c>
      <c r="L841" s="3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2.75" customHeight="1">
      <c r="A842" s="1"/>
      <c r="B842" s="89"/>
      <c r="C842" s="89">
        <v>1.0</v>
      </c>
      <c r="D842" s="18">
        <f t="shared" si="217"/>
        <v>0</v>
      </c>
      <c r="E842" s="18">
        <f>B842*A831</f>
        <v>0</v>
      </c>
      <c r="F842" s="18">
        <f t="shared" si="218"/>
        <v>0</v>
      </c>
      <c r="G842" s="142"/>
      <c r="H842" s="18">
        <v>1.0</v>
      </c>
      <c r="I842" s="89">
        <f t="shared" si="219"/>
        <v>0</v>
      </c>
      <c r="J842" s="116"/>
      <c r="K842" s="3">
        <f t="shared" si="220"/>
        <v>0</v>
      </c>
      <c r="L842" s="3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2.75" customHeight="1">
      <c r="A843" s="1"/>
      <c r="B843" s="89"/>
      <c r="C843" s="89">
        <v>1.0</v>
      </c>
      <c r="D843" s="18">
        <f t="shared" si="217"/>
        <v>0</v>
      </c>
      <c r="E843" s="18">
        <f>B843*A831</f>
        <v>0</v>
      </c>
      <c r="F843" s="18">
        <f t="shared" si="218"/>
        <v>0</v>
      </c>
      <c r="G843" s="142"/>
      <c r="H843" s="18">
        <v>1.0</v>
      </c>
      <c r="I843" s="89">
        <f t="shared" si="219"/>
        <v>0</v>
      </c>
      <c r="J843" s="116"/>
      <c r="K843" s="3">
        <f t="shared" si="220"/>
        <v>0</v>
      </c>
      <c r="L843" s="3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2.75" customHeight="1">
      <c r="A844" s="31"/>
      <c r="B844" s="89"/>
      <c r="C844" s="89">
        <v>1.0</v>
      </c>
      <c r="D844" s="95">
        <f t="shared" si="217"/>
        <v>0</v>
      </c>
      <c r="E844" s="95">
        <f>B844*A831</f>
        <v>0</v>
      </c>
      <c r="F844" s="18">
        <f t="shared" si="218"/>
        <v>0</v>
      </c>
      <c r="G844" s="87"/>
      <c r="H844" s="18">
        <v>1.0</v>
      </c>
      <c r="I844" s="89">
        <f t="shared" si="219"/>
        <v>0</v>
      </c>
      <c r="J844" s="118"/>
      <c r="K844" s="3">
        <f t="shared" si="220"/>
        <v>0</v>
      </c>
      <c r="L844" s="3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2.75" customHeight="1">
      <c r="A845" s="31"/>
      <c r="B845" s="89"/>
      <c r="C845" s="89">
        <v>1.0</v>
      </c>
      <c r="D845" s="18">
        <f t="shared" si="217"/>
        <v>0</v>
      </c>
      <c r="E845" s="18">
        <f>B845*A831</f>
        <v>0</v>
      </c>
      <c r="F845" s="18">
        <f t="shared" si="218"/>
        <v>0</v>
      </c>
      <c r="G845" s="143" t="str">
        <f>F847/A831</f>
        <v>#DIV/0!</v>
      </c>
      <c r="H845" s="18">
        <v>1.0</v>
      </c>
      <c r="I845" s="89">
        <f t="shared" si="219"/>
        <v>0</v>
      </c>
      <c r="J845" s="3"/>
      <c r="K845" s="3">
        <f t="shared" si="220"/>
        <v>0</v>
      </c>
      <c r="L845" s="3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2.75" customHeight="1">
      <c r="A846" s="31"/>
      <c r="B846" s="89"/>
      <c r="C846" s="89">
        <v>1.0</v>
      </c>
      <c r="D846" s="18">
        <f t="shared" si="217"/>
        <v>0</v>
      </c>
      <c r="E846" s="18">
        <f>B846*A831</f>
        <v>0</v>
      </c>
      <c r="F846" s="18">
        <f t="shared" si="218"/>
        <v>0</v>
      </c>
      <c r="G846" s="142"/>
      <c r="H846" s="18">
        <v>1.0</v>
      </c>
      <c r="I846" s="89">
        <f t="shared" si="219"/>
        <v>0</v>
      </c>
      <c r="J846" s="3"/>
      <c r="K846" s="3">
        <f t="shared" si="220"/>
        <v>0</v>
      </c>
      <c r="L846" s="3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2.75" customHeight="1">
      <c r="A847" s="4" t="s">
        <v>495</v>
      </c>
      <c r="B847" s="97">
        <f>SUM(B833:B846)</f>
        <v>0</v>
      </c>
      <c r="C847" s="96"/>
      <c r="D847" s="97">
        <f t="shared" ref="D847:F847" si="221">SUM(D833:D846)</f>
        <v>0</v>
      </c>
      <c r="E847" s="97">
        <f t="shared" si="221"/>
        <v>0</v>
      </c>
      <c r="F847" s="97">
        <f t="shared" si="221"/>
        <v>0</v>
      </c>
      <c r="G847" s="87"/>
      <c r="H847" s="96"/>
      <c r="I847" s="97">
        <f t="shared" ref="I847:L847" si="222">SUM(I833:I846)</f>
        <v>0</v>
      </c>
      <c r="J847" s="98">
        <f t="shared" si="222"/>
        <v>0</v>
      </c>
      <c r="K847" s="98">
        <f t="shared" si="222"/>
        <v>0</v>
      </c>
      <c r="L847" s="98">
        <f t="shared" si="222"/>
        <v>0</v>
      </c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2.75" customHeight="1">
      <c r="A848" s="8"/>
      <c r="B848" s="100"/>
      <c r="C848" s="100"/>
      <c r="D848" s="100"/>
      <c r="E848" s="100"/>
      <c r="F848" s="100"/>
      <c r="G848" s="100"/>
      <c r="H848" s="100"/>
      <c r="I848" s="101" t="s">
        <v>496</v>
      </c>
      <c r="J848" s="100"/>
      <c r="K848" s="100"/>
      <c r="L848" s="101" t="s">
        <v>497</v>
      </c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2.75" customHeight="1">
      <c r="A849" s="8"/>
      <c r="B849" s="100"/>
      <c r="C849" s="100"/>
      <c r="D849" s="100"/>
      <c r="E849" s="100"/>
      <c r="F849" s="100"/>
      <c r="G849" s="100"/>
      <c r="H849" s="100"/>
      <c r="I849" s="104" t="str">
        <f>G845*A831</f>
        <v>#DIV/0!</v>
      </c>
      <c r="J849" s="100"/>
      <c r="K849" s="100"/>
      <c r="L849" s="104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2.75" customHeight="1">
      <c r="A850" s="8"/>
      <c r="B850" s="100"/>
      <c r="C850" s="100"/>
      <c r="D850" s="100"/>
      <c r="E850" s="100"/>
      <c r="F850" s="100"/>
      <c r="G850" s="100"/>
      <c r="H850" s="100"/>
      <c r="I850" s="107"/>
      <c r="J850" s="100"/>
      <c r="K850" s="100"/>
      <c r="L850" s="107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2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2.75" customHeight="1">
      <c r="A852" s="66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6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5.0" customHeight="1">
      <c r="A853" s="78" t="s">
        <v>478</v>
      </c>
      <c r="B853" s="79" t="s">
        <v>479</v>
      </c>
      <c r="C853" s="75"/>
      <c r="D853" s="76"/>
      <c r="E853" s="80" t="s">
        <v>480</v>
      </c>
      <c r="F853" s="75"/>
      <c r="G853" s="76"/>
      <c r="H853" s="79" t="s">
        <v>481</v>
      </c>
      <c r="I853" s="75"/>
      <c r="J853" s="75"/>
      <c r="K853" s="75"/>
      <c r="L853" s="76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2.75" customHeight="1">
      <c r="A854" s="177"/>
      <c r="B854" s="82" t="s">
        <v>482</v>
      </c>
      <c r="C854" s="82" t="s">
        <v>483</v>
      </c>
      <c r="D854" s="82" t="s">
        <v>484</v>
      </c>
      <c r="E854" s="82" t="s">
        <v>485</v>
      </c>
      <c r="F854" s="82" t="s">
        <v>484</v>
      </c>
      <c r="G854" s="82" t="s">
        <v>524</v>
      </c>
      <c r="H854" s="82" t="s">
        <v>486</v>
      </c>
      <c r="I854" s="82" t="s">
        <v>487</v>
      </c>
      <c r="J854" s="147" t="s">
        <v>488</v>
      </c>
      <c r="K854" s="85" t="s">
        <v>489</v>
      </c>
      <c r="L854" s="85" t="s">
        <v>490</v>
      </c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2.75" customHeight="1">
      <c r="A855" s="86" t="s">
        <v>491</v>
      </c>
      <c r="B855" s="87"/>
      <c r="C855" s="87"/>
      <c r="D855" s="87"/>
      <c r="E855" s="87"/>
      <c r="F855" s="87"/>
      <c r="G855" s="87"/>
      <c r="H855" s="87"/>
      <c r="I855" s="87"/>
      <c r="J855" s="115"/>
      <c r="K855" s="87"/>
      <c r="L855" s="87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2.75" customHeight="1">
      <c r="A856" s="31"/>
      <c r="B856" s="89"/>
      <c r="C856" s="89">
        <v>1.0</v>
      </c>
      <c r="D856" s="18">
        <f t="shared" ref="D856:D869" si="223">C856*B856</f>
        <v>0</v>
      </c>
      <c r="E856" s="18">
        <f>B856*A854</f>
        <v>0</v>
      </c>
      <c r="F856" s="18">
        <f t="shared" ref="F856:F869" si="224">E856*C856</f>
        <v>0</v>
      </c>
      <c r="G856" s="140">
        <v>0.0</v>
      </c>
      <c r="H856" s="18">
        <v>1.0</v>
      </c>
      <c r="I856" s="89">
        <f t="shared" ref="I856:I869" si="225">H856*E856</f>
        <v>0</v>
      </c>
      <c r="J856" s="116"/>
      <c r="K856" s="3">
        <f t="shared" ref="K856:K869" si="226">J856*I856</f>
        <v>0</v>
      </c>
      <c r="L856" s="3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2.75" customHeight="1">
      <c r="A857" s="31"/>
      <c r="B857" s="89"/>
      <c r="C857" s="89">
        <v>1.0</v>
      </c>
      <c r="D857" s="18">
        <f t="shared" si="223"/>
        <v>0</v>
      </c>
      <c r="E857" s="18">
        <f>B857*A854</f>
        <v>0</v>
      </c>
      <c r="F857" s="18">
        <f t="shared" si="224"/>
        <v>0</v>
      </c>
      <c r="G857" s="87"/>
      <c r="H857" s="18">
        <v>1.0</v>
      </c>
      <c r="I857" s="89">
        <f t="shared" si="225"/>
        <v>0</v>
      </c>
      <c r="J857" s="116"/>
      <c r="K857" s="3">
        <f t="shared" si="226"/>
        <v>0</v>
      </c>
      <c r="L857" s="3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2.75" customHeight="1">
      <c r="A858" s="31"/>
      <c r="B858" s="18"/>
      <c r="C858" s="18">
        <v>1.0</v>
      </c>
      <c r="D858" s="18">
        <f t="shared" si="223"/>
        <v>0</v>
      </c>
      <c r="E858" s="18">
        <f>B858*A854</f>
        <v>0</v>
      </c>
      <c r="F858" s="18">
        <f t="shared" si="224"/>
        <v>0</v>
      </c>
      <c r="G858" s="148" t="s">
        <v>527</v>
      </c>
      <c r="H858" s="18">
        <v>1.0</v>
      </c>
      <c r="I858" s="89">
        <f t="shared" si="225"/>
        <v>0</v>
      </c>
      <c r="J858" s="116"/>
      <c r="K858" s="3">
        <f t="shared" si="226"/>
        <v>0</v>
      </c>
      <c r="L858" s="3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2.75" customHeight="1">
      <c r="A859" s="31"/>
      <c r="B859" s="18"/>
      <c r="C859" s="18">
        <v>1.0</v>
      </c>
      <c r="D859" s="18">
        <f t="shared" si="223"/>
        <v>0</v>
      </c>
      <c r="E859" s="18">
        <f>B859*A854</f>
        <v>0</v>
      </c>
      <c r="F859" s="18">
        <f t="shared" si="224"/>
        <v>0</v>
      </c>
      <c r="G859" s="142"/>
      <c r="H859" s="18">
        <v>1.0</v>
      </c>
      <c r="I859" s="89">
        <f t="shared" si="225"/>
        <v>0</v>
      </c>
      <c r="J859" s="116"/>
      <c r="K859" s="3">
        <f t="shared" si="226"/>
        <v>0</v>
      </c>
      <c r="L859" s="3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2.75" customHeight="1">
      <c r="A860" s="31"/>
      <c r="B860" s="18"/>
      <c r="C860" s="18">
        <v>1.0</v>
      </c>
      <c r="D860" s="18">
        <f t="shared" si="223"/>
        <v>0</v>
      </c>
      <c r="E860" s="18">
        <f>B860*A854</f>
        <v>0</v>
      </c>
      <c r="F860" s="18">
        <f t="shared" si="224"/>
        <v>0</v>
      </c>
      <c r="G860" s="142"/>
      <c r="H860" s="18">
        <v>1.0</v>
      </c>
      <c r="I860" s="89">
        <f t="shared" si="225"/>
        <v>0</v>
      </c>
      <c r="J860" s="116"/>
      <c r="K860" s="3">
        <f t="shared" si="226"/>
        <v>0</v>
      </c>
      <c r="L860" s="3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2.75" customHeight="1">
      <c r="A861" s="2"/>
      <c r="B861" s="18"/>
      <c r="C861" s="18">
        <v>1.0</v>
      </c>
      <c r="D861" s="18">
        <f t="shared" si="223"/>
        <v>0</v>
      </c>
      <c r="E861" s="18">
        <f>B861*A854</f>
        <v>0</v>
      </c>
      <c r="F861" s="18">
        <f t="shared" si="224"/>
        <v>0</v>
      </c>
      <c r="G861" s="87"/>
      <c r="H861" s="18">
        <v>1.0</v>
      </c>
      <c r="I861" s="89">
        <f t="shared" si="225"/>
        <v>0</v>
      </c>
      <c r="J861" s="116"/>
      <c r="K861" s="3">
        <f t="shared" si="226"/>
        <v>0</v>
      </c>
      <c r="L861" s="3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2.75" customHeight="1">
      <c r="A862" s="2"/>
      <c r="B862" s="18"/>
      <c r="C862" s="18">
        <v>1.0</v>
      </c>
      <c r="D862" s="18">
        <f t="shared" si="223"/>
        <v>0</v>
      </c>
      <c r="E862" s="18">
        <f>B862*A854</f>
        <v>0</v>
      </c>
      <c r="F862" s="18">
        <f t="shared" si="224"/>
        <v>0</v>
      </c>
      <c r="G862" s="59"/>
      <c r="H862" s="18">
        <v>1.0</v>
      </c>
      <c r="I862" s="89">
        <f t="shared" si="225"/>
        <v>0</v>
      </c>
      <c r="J862" s="116"/>
      <c r="K862" s="3">
        <f t="shared" si="226"/>
        <v>0</v>
      </c>
      <c r="L862" s="3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2.75" customHeight="1">
      <c r="A863" s="2"/>
      <c r="B863" s="89"/>
      <c r="C863" s="89">
        <v>1.0</v>
      </c>
      <c r="D863" s="18">
        <f t="shared" si="223"/>
        <v>0</v>
      </c>
      <c r="E863" s="18">
        <f>B863*A854</f>
        <v>0</v>
      </c>
      <c r="F863" s="18">
        <f t="shared" si="224"/>
        <v>0</v>
      </c>
      <c r="G863" s="148" t="s">
        <v>528</v>
      </c>
      <c r="H863" s="18">
        <v>1.0</v>
      </c>
      <c r="I863" s="89">
        <f t="shared" si="225"/>
        <v>0</v>
      </c>
      <c r="J863" s="116"/>
      <c r="K863" s="3">
        <f t="shared" si="226"/>
        <v>0</v>
      </c>
      <c r="L863" s="3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2.75" customHeight="1">
      <c r="A864" s="2"/>
      <c r="B864" s="89"/>
      <c r="C864" s="89">
        <v>1.0</v>
      </c>
      <c r="D864" s="18">
        <f t="shared" si="223"/>
        <v>0</v>
      </c>
      <c r="E864" s="18">
        <f>B864*A854</f>
        <v>0</v>
      </c>
      <c r="F864" s="18">
        <f t="shared" si="224"/>
        <v>0</v>
      </c>
      <c r="G864" s="142"/>
      <c r="H864" s="18">
        <v>1.0</v>
      </c>
      <c r="I864" s="89">
        <f t="shared" si="225"/>
        <v>0</v>
      </c>
      <c r="J864" s="116"/>
      <c r="K864" s="3">
        <f t="shared" si="226"/>
        <v>0</v>
      </c>
      <c r="L864" s="3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2.75" customHeight="1">
      <c r="A865" s="1"/>
      <c r="B865" s="89"/>
      <c r="C865" s="89">
        <v>1.0</v>
      </c>
      <c r="D865" s="18">
        <f t="shared" si="223"/>
        <v>0</v>
      </c>
      <c r="E865" s="18">
        <f>B865*A854</f>
        <v>0</v>
      </c>
      <c r="F865" s="18">
        <f t="shared" si="224"/>
        <v>0</v>
      </c>
      <c r="G865" s="142"/>
      <c r="H865" s="18">
        <v>1.0</v>
      </c>
      <c r="I865" s="89">
        <f t="shared" si="225"/>
        <v>0</v>
      </c>
      <c r="J865" s="116"/>
      <c r="K865" s="3">
        <f t="shared" si="226"/>
        <v>0</v>
      </c>
      <c r="L865" s="3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2.75" customHeight="1">
      <c r="A866" s="1"/>
      <c r="B866" s="89"/>
      <c r="C866" s="89">
        <v>1.0</v>
      </c>
      <c r="D866" s="18">
        <f t="shared" si="223"/>
        <v>0</v>
      </c>
      <c r="E866" s="18">
        <f>B866*A854</f>
        <v>0</v>
      </c>
      <c r="F866" s="18">
        <f t="shared" si="224"/>
        <v>0</v>
      </c>
      <c r="G866" s="142"/>
      <c r="H866" s="18">
        <v>1.0</v>
      </c>
      <c r="I866" s="89">
        <f t="shared" si="225"/>
        <v>0</v>
      </c>
      <c r="J866" s="116"/>
      <c r="K866" s="3">
        <f t="shared" si="226"/>
        <v>0</v>
      </c>
      <c r="L866" s="3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2.75" customHeight="1">
      <c r="A867" s="31"/>
      <c r="B867" s="89"/>
      <c r="C867" s="89">
        <v>1.0</v>
      </c>
      <c r="D867" s="95">
        <f t="shared" si="223"/>
        <v>0</v>
      </c>
      <c r="E867" s="95">
        <f>B867*A854</f>
        <v>0</v>
      </c>
      <c r="F867" s="18">
        <f t="shared" si="224"/>
        <v>0</v>
      </c>
      <c r="G867" s="87"/>
      <c r="H867" s="18">
        <v>1.0</v>
      </c>
      <c r="I867" s="89">
        <f t="shared" si="225"/>
        <v>0</v>
      </c>
      <c r="J867" s="118"/>
      <c r="K867" s="3">
        <f t="shared" si="226"/>
        <v>0</v>
      </c>
      <c r="L867" s="3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2.75" customHeight="1">
      <c r="A868" s="31"/>
      <c r="B868" s="89"/>
      <c r="C868" s="89">
        <v>1.0</v>
      </c>
      <c r="D868" s="18">
        <f t="shared" si="223"/>
        <v>0</v>
      </c>
      <c r="E868" s="18">
        <f>B868*A854</f>
        <v>0</v>
      </c>
      <c r="F868" s="18">
        <f t="shared" si="224"/>
        <v>0</v>
      </c>
      <c r="G868" s="143" t="str">
        <f>F870/A854</f>
        <v>#DIV/0!</v>
      </c>
      <c r="H868" s="18">
        <v>1.0</v>
      </c>
      <c r="I868" s="89">
        <f t="shared" si="225"/>
        <v>0</v>
      </c>
      <c r="J868" s="3"/>
      <c r="K868" s="3">
        <f t="shared" si="226"/>
        <v>0</v>
      </c>
      <c r="L868" s="3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2.75" customHeight="1">
      <c r="A869" s="31"/>
      <c r="B869" s="89"/>
      <c r="C869" s="89">
        <v>1.0</v>
      </c>
      <c r="D869" s="18">
        <f t="shared" si="223"/>
        <v>0</v>
      </c>
      <c r="E869" s="18">
        <f>B869*A854</f>
        <v>0</v>
      </c>
      <c r="F869" s="18">
        <f t="shared" si="224"/>
        <v>0</v>
      </c>
      <c r="G869" s="142"/>
      <c r="H869" s="18">
        <v>1.0</v>
      </c>
      <c r="I869" s="89">
        <f t="shared" si="225"/>
        <v>0</v>
      </c>
      <c r="J869" s="3"/>
      <c r="K869" s="3">
        <f t="shared" si="226"/>
        <v>0</v>
      </c>
      <c r="L869" s="3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2.75" customHeight="1">
      <c r="A870" s="4" t="s">
        <v>495</v>
      </c>
      <c r="B870" s="97">
        <f>SUM(B856:B869)</f>
        <v>0</v>
      </c>
      <c r="C870" s="96"/>
      <c r="D870" s="97">
        <f t="shared" ref="D870:F870" si="227">SUM(D856:D869)</f>
        <v>0</v>
      </c>
      <c r="E870" s="97">
        <f t="shared" si="227"/>
        <v>0</v>
      </c>
      <c r="F870" s="97">
        <f t="shared" si="227"/>
        <v>0</v>
      </c>
      <c r="G870" s="87"/>
      <c r="H870" s="96"/>
      <c r="I870" s="97">
        <f t="shared" ref="I870:L870" si="228">SUM(I856:I869)</f>
        <v>0</v>
      </c>
      <c r="J870" s="98">
        <f t="shared" si="228"/>
        <v>0</v>
      </c>
      <c r="K870" s="98">
        <f t="shared" si="228"/>
        <v>0</v>
      </c>
      <c r="L870" s="98">
        <f t="shared" si="228"/>
        <v>0</v>
      </c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2.75" customHeight="1">
      <c r="A871" s="8"/>
      <c r="B871" s="100"/>
      <c r="C871" s="100"/>
      <c r="D871" s="100"/>
      <c r="E871" s="100"/>
      <c r="F871" s="100"/>
      <c r="G871" s="100"/>
      <c r="H871" s="100"/>
      <c r="I871" s="101" t="s">
        <v>496</v>
      </c>
      <c r="J871" s="100"/>
      <c r="K871" s="100"/>
      <c r="L871" s="101" t="s">
        <v>497</v>
      </c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2.75" customHeight="1">
      <c r="A872" s="8"/>
      <c r="B872" s="100"/>
      <c r="C872" s="100"/>
      <c r="D872" s="100"/>
      <c r="E872" s="100"/>
      <c r="F872" s="100"/>
      <c r="G872" s="100"/>
      <c r="H872" s="100"/>
      <c r="I872" s="104" t="str">
        <f>G868*A854</f>
        <v>#DIV/0!</v>
      </c>
      <c r="J872" s="100"/>
      <c r="K872" s="100"/>
      <c r="L872" s="104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2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2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2.75" customHeight="1">
      <c r="A875" s="66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6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5.0" customHeight="1">
      <c r="A876" s="78" t="s">
        <v>478</v>
      </c>
      <c r="B876" s="79" t="s">
        <v>479</v>
      </c>
      <c r="C876" s="75"/>
      <c r="D876" s="76"/>
      <c r="E876" s="80" t="s">
        <v>480</v>
      </c>
      <c r="F876" s="75"/>
      <c r="G876" s="76"/>
      <c r="H876" s="79" t="s">
        <v>481</v>
      </c>
      <c r="I876" s="75"/>
      <c r="J876" s="75"/>
      <c r="K876" s="75"/>
      <c r="L876" s="76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2.75" customHeight="1">
      <c r="A877" s="177"/>
      <c r="B877" s="82" t="s">
        <v>482</v>
      </c>
      <c r="C877" s="82" t="s">
        <v>483</v>
      </c>
      <c r="D877" s="82" t="s">
        <v>484</v>
      </c>
      <c r="E877" s="82" t="s">
        <v>485</v>
      </c>
      <c r="F877" s="82" t="s">
        <v>484</v>
      </c>
      <c r="G877" s="82" t="s">
        <v>524</v>
      </c>
      <c r="H877" s="82" t="s">
        <v>486</v>
      </c>
      <c r="I877" s="82" t="s">
        <v>487</v>
      </c>
      <c r="J877" s="147" t="s">
        <v>488</v>
      </c>
      <c r="K877" s="85" t="s">
        <v>489</v>
      </c>
      <c r="L877" s="85" t="s">
        <v>490</v>
      </c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2.75" customHeight="1">
      <c r="A878" s="86" t="s">
        <v>491</v>
      </c>
      <c r="B878" s="87"/>
      <c r="C878" s="87"/>
      <c r="D878" s="87"/>
      <c r="E878" s="87"/>
      <c r="F878" s="87"/>
      <c r="G878" s="87"/>
      <c r="H878" s="87"/>
      <c r="I878" s="87"/>
      <c r="J878" s="115"/>
      <c r="K878" s="87"/>
      <c r="L878" s="87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2.75" customHeight="1">
      <c r="A879" s="31"/>
      <c r="B879" s="89"/>
      <c r="C879" s="89">
        <v>1.0</v>
      </c>
      <c r="D879" s="18">
        <f t="shared" ref="D879:D892" si="229">C879*B879</f>
        <v>0</v>
      </c>
      <c r="E879" s="18">
        <f>B879*A877</f>
        <v>0</v>
      </c>
      <c r="F879" s="18">
        <f t="shared" ref="F879:F892" si="230">E879*C879</f>
        <v>0</v>
      </c>
      <c r="G879" s="140">
        <v>0.0</v>
      </c>
      <c r="H879" s="18">
        <v>1.0</v>
      </c>
      <c r="I879" s="89">
        <f t="shared" ref="I879:I892" si="231">H879*E879</f>
        <v>0</v>
      </c>
      <c r="J879" s="116"/>
      <c r="K879" s="3">
        <f t="shared" ref="K879:K892" si="232">J879*I879</f>
        <v>0</v>
      </c>
      <c r="L879" s="3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2.75" customHeight="1">
      <c r="A880" s="31"/>
      <c r="B880" s="89"/>
      <c r="C880" s="89">
        <v>1.0</v>
      </c>
      <c r="D880" s="18">
        <f t="shared" si="229"/>
        <v>0</v>
      </c>
      <c r="E880" s="18">
        <f>B880*A877</f>
        <v>0</v>
      </c>
      <c r="F880" s="18">
        <f t="shared" si="230"/>
        <v>0</v>
      </c>
      <c r="G880" s="87"/>
      <c r="H880" s="18">
        <v>1.0</v>
      </c>
      <c r="I880" s="89">
        <f t="shared" si="231"/>
        <v>0</v>
      </c>
      <c r="J880" s="116"/>
      <c r="K880" s="3">
        <f t="shared" si="232"/>
        <v>0</v>
      </c>
      <c r="L880" s="3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2.75" customHeight="1">
      <c r="A881" s="31"/>
      <c r="B881" s="18"/>
      <c r="C881" s="18">
        <v>1.0</v>
      </c>
      <c r="D881" s="18">
        <f t="shared" si="229"/>
        <v>0</v>
      </c>
      <c r="E881" s="18">
        <f>B881*A877</f>
        <v>0</v>
      </c>
      <c r="F881" s="18">
        <f t="shared" si="230"/>
        <v>0</v>
      </c>
      <c r="G881" s="148" t="s">
        <v>527</v>
      </c>
      <c r="H881" s="18">
        <v>1.0</v>
      </c>
      <c r="I881" s="89">
        <f t="shared" si="231"/>
        <v>0</v>
      </c>
      <c r="J881" s="116"/>
      <c r="K881" s="3">
        <f t="shared" si="232"/>
        <v>0</v>
      </c>
      <c r="L881" s="3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2.75" customHeight="1">
      <c r="A882" s="31"/>
      <c r="B882" s="18"/>
      <c r="C882" s="18">
        <v>1.0</v>
      </c>
      <c r="D882" s="18">
        <f t="shared" si="229"/>
        <v>0</v>
      </c>
      <c r="E882" s="18">
        <f>B882*A877</f>
        <v>0</v>
      </c>
      <c r="F882" s="18">
        <f t="shared" si="230"/>
        <v>0</v>
      </c>
      <c r="G882" s="142"/>
      <c r="H882" s="18">
        <v>1.0</v>
      </c>
      <c r="I882" s="89">
        <f t="shared" si="231"/>
        <v>0</v>
      </c>
      <c r="J882" s="116"/>
      <c r="K882" s="3">
        <f t="shared" si="232"/>
        <v>0</v>
      </c>
      <c r="L882" s="3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2.75" customHeight="1">
      <c r="A883" s="31"/>
      <c r="B883" s="18"/>
      <c r="C883" s="18">
        <v>1.0</v>
      </c>
      <c r="D883" s="18">
        <f t="shared" si="229"/>
        <v>0</v>
      </c>
      <c r="E883" s="18">
        <f>B883*A877</f>
        <v>0</v>
      </c>
      <c r="F883" s="18">
        <f t="shared" si="230"/>
        <v>0</v>
      </c>
      <c r="G883" s="142"/>
      <c r="H883" s="18">
        <v>1.0</v>
      </c>
      <c r="I883" s="89">
        <f t="shared" si="231"/>
        <v>0</v>
      </c>
      <c r="J883" s="116"/>
      <c r="K883" s="3">
        <f t="shared" si="232"/>
        <v>0</v>
      </c>
      <c r="L883" s="3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2.75" customHeight="1">
      <c r="A884" s="2"/>
      <c r="B884" s="18"/>
      <c r="C884" s="18">
        <v>1.0</v>
      </c>
      <c r="D884" s="18">
        <f t="shared" si="229"/>
        <v>0</v>
      </c>
      <c r="E884" s="18">
        <f>B884*A877</f>
        <v>0</v>
      </c>
      <c r="F884" s="18">
        <f t="shared" si="230"/>
        <v>0</v>
      </c>
      <c r="G884" s="87"/>
      <c r="H884" s="18">
        <v>1.0</v>
      </c>
      <c r="I884" s="89">
        <f t="shared" si="231"/>
        <v>0</v>
      </c>
      <c r="J884" s="116"/>
      <c r="K884" s="3">
        <f t="shared" si="232"/>
        <v>0</v>
      </c>
      <c r="L884" s="3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2.75" customHeight="1">
      <c r="A885" s="2"/>
      <c r="B885" s="18"/>
      <c r="C885" s="18">
        <v>1.0</v>
      </c>
      <c r="D885" s="18">
        <f t="shared" si="229"/>
        <v>0</v>
      </c>
      <c r="E885" s="18">
        <f>B885*A877</f>
        <v>0</v>
      </c>
      <c r="F885" s="18">
        <f t="shared" si="230"/>
        <v>0</v>
      </c>
      <c r="G885" s="59"/>
      <c r="H885" s="18">
        <v>1.0</v>
      </c>
      <c r="I885" s="89">
        <f t="shared" si="231"/>
        <v>0</v>
      </c>
      <c r="J885" s="116"/>
      <c r="K885" s="3">
        <f t="shared" si="232"/>
        <v>0</v>
      </c>
      <c r="L885" s="3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2.75" customHeight="1">
      <c r="A886" s="2"/>
      <c r="B886" s="89"/>
      <c r="C886" s="89">
        <v>1.0</v>
      </c>
      <c r="D886" s="18">
        <f t="shared" si="229"/>
        <v>0</v>
      </c>
      <c r="E886" s="18">
        <f>B886*A877</f>
        <v>0</v>
      </c>
      <c r="F886" s="18">
        <f t="shared" si="230"/>
        <v>0</v>
      </c>
      <c r="G886" s="148" t="s">
        <v>528</v>
      </c>
      <c r="H886" s="18">
        <v>1.0</v>
      </c>
      <c r="I886" s="89">
        <f t="shared" si="231"/>
        <v>0</v>
      </c>
      <c r="J886" s="116"/>
      <c r="K886" s="3">
        <f t="shared" si="232"/>
        <v>0</v>
      </c>
      <c r="L886" s="3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2.75" customHeight="1">
      <c r="A887" s="2"/>
      <c r="B887" s="89"/>
      <c r="C887" s="89">
        <v>1.0</v>
      </c>
      <c r="D887" s="18">
        <f t="shared" si="229"/>
        <v>0</v>
      </c>
      <c r="E887" s="18">
        <f>B887*A877</f>
        <v>0</v>
      </c>
      <c r="F887" s="18">
        <f t="shared" si="230"/>
        <v>0</v>
      </c>
      <c r="G887" s="142"/>
      <c r="H887" s="18">
        <v>1.0</v>
      </c>
      <c r="I887" s="89">
        <f t="shared" si="231"/>
        <v>0</v>
      </c>
      <c r="J887" s="116"/>
      <c r="K887" s="3">
        <f t="shared" si="232"/>
        <v>0</v>
      </c>
      <c r="L887" s="3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2.75" customHeight="1">
      <c r="A888" s="1"/>
      <c r="B888" s="89"/>
      <c r="C888" s="89">
        <v>1.0</v>
      </c>
      <c r="D888" s="18">
        <f t="shared" si="229"/>
        <v>0</v>
      </c>
      <c r="E888" s="18">
        <f>B888*A877</f>
        <v>0</v>
      </c>
      <c r="F888" s="18">
        <f t="shared" si="230"/>
        <v>0</v>
      </c>
      <c r="G888" s="142"/>
      <c r="H888" s="18">
        <v>1.0</v>
      </c>
      <c r="I888" s="89">
        <f t="shared" si="231"/>
        <v>0</v>
      </c>
      <c r="J888" s="116"/>
      <c r="K888" s="3">
        <f t="shared" si="232"/>
        <v>0</v>
      </c>
      <c r="L888" s="3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2.75" customHeight="1">
      <c r="A889" s="1"/>
      <c r="B889" s="89"/>
      <c r="C889" s="89">
        <v>1.0</v>
      </c>
      <c r="D889" s="18">
        <f t="shared" si="229"/>
        <v>0</v>
      </c>
      <c r="E889" s="18">
        <f>B889*A877</f>
        <v>0</v>
      </c>
      <c r="F889" s="18">
        <f t="shared" si="230"/>
        <v>0</v>
      </c>
      <c r="G889" s="142"/>
      <c r="H889" s="18">
        <v>1.0</v>
      </c>
      <c r="I889" s="89">
        <f t="shared" si="231"/>
        <v>0</v>
      </c>
      <c r="J889" s="116"/>
      <c r="K889" s="3">
        <f t="shared" si="232"/>
        <v>0</v>
      </c>
      <c r="L889" s="3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2.75" customHeight="1">
      <c r="A890" s="31"/>
      <c r="B890" s="89"/>
      <c r="C890" s="89">
        <v>1.0</v>
      </c>
      <c r="D890" s="95">
        <f t="shared" si="229"/>
        <v>0</v>
      </c>
      <c r="E890" s="95">
        <f>B890*A877</f>
        <v>0</v>
      </c>
      <c r="F890" s="18">
        <f t="shared" si="230"/>
        <v>0</v>
      </c>
      <c r="G890" s="87"/>
      <c r="H890" s="18">
        <v>1.0</v>
      </c>
      <c r="I890" s="89">
        <f t="shared" si="231"/>
        <v>0</v>
      </c>
      <c r="J890" s="118"/>
      <c r="K890" s="3">
        <f t="shared" si="232"/>
        <v>0</v>
      </c>
      <c r="L890" s="3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2.75" customHeight="1">
      <c r="A891" s="31"/>
      <c r="B891" s="89"/>
      <c r="C891" s="89">
        <v>1.0</v>
      </c>
      <c r="D891" s="18">
        <f t="shared" si="229"/>
        <v>0</v>
      </c>
      <c r="E891" s="18">
        <f>B891*A877</f>
        <v>0</v>
      </c>
      <c r="F891" s="18">
        <f t="shared" si="230"/>
        <v>0</v>
      </c>
      <c r="G891" s="143" t="str">
        <f>F893/A877</f>
        <v>#DIV/0!</v>
      </c>
      <c r="H891" s="18">
        <v>1.0</v>
      </c>
      <c r="I891" s="89">
        <f t="shared" si="231"/>
        <v>0</v>
      </c>
      <c r="J891" s="3"/>
      <c r="K891" s="3">
        <f t="shared" si="232"/>
        <v>0</v>
      </c>
      <c r="L891" s="3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2.75" customHeight="1">
      <c r="A892" s="31"/>
      <c r="B892" s="89"/>
      <c r="C892" s="89">
        <v>1.0</v>
      </c>
      <c r="D892" s="18">
        <f t="shared" si="229"/>
        <v>0</v>
      </c>
      <c r="E892" s="18">
        <f>B892*A877</f>
        <v>0</v>
      </c>
      <c r="F892" s="18">
        <f t="shared" si="230"/>
        <v>0</v>
      </c>
      <c r="G892" s="142"/>
      <c r="H892" s="18">
        <v>1.0</v>
      </c>
      <c r="I892" s="89">
        <f t="shared" si="231"/>
        <v>0</v>
      </c>
      <c r="J892" s="3"/>
      <c r="K892" s="3">
        <f t="shared" si="232"/>
        <v>0</v>
      </c>
      <c r="L892" s="3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2.75" customHeight="1">
      <c r="A893" s="4" t="s">
        <v>495</v>
      </c>
      <c r="B893" s="97">
        <f>SUM(B879:B892)</f>
        <v>0</v>
      </c>
      <c r="C893" s="96"/>
      <c r="D893" s="97">
        <f t="shared" ref="D893:F893" si="233">SUM(D879:D892)</f>
        <v>0</v>
      </c>
      <c r="E893" s="97">
        <f t="shared" si="233"/>
        <v>0</v>
      </c>
      <c r="F893" s="97">
        <f t="shared" si="233"/>
        <v>0</v>
      </c>
      <c r="G893" s="87"/>
      <c r="H893" s="96"/>
      <c r="I893" s="97">
        <f t="shared" ref="I893:L893" si="234">SUM(I879:I892)</f>
        <v>0</v>
      </c>
      <c r="J893" s="98">
        <f t="shared" si="234"/>
        <v>0</v>
      </c>
      <c r="K893" s="98">
        <f t="shared" si="234"/>
        <v>0</v>
      </c>
      <c r="L893" s="98">
        <f t="shared" si="234"/>
        <v>0</v>
      </c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2.75" customHeight="1">
      <c r="A894" s="8"/>
      <c r="B894" s="100"/>
      <c r="C894" s="100"/>
      <c r="D894" s="100"/>
      <c r="E894" s="100"/>
      <c r="F894" s="100"/>
      <c r="G894" s="100"/>
      <c r="H894" s="100"/>
      <c r="I894" s="101" t="s">
        <v>496</v>
      </c>
      <c r="J894" s="100"/>
      <c r="K894" s="100"/>
      <c r="L894" s="101" t="s">
        <v>497</v>
      </c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2.75" customHeight="1">
      <c r="A895" s="8"/>
      <c r="B895" s="100"/>
      <c r="C895" s="100"/>
      <c r="D895" s="100"/>
      <c r="E895" s="100"/>
      <c r="F895" s="100"/>
      <c r="G895" s="100"/>
      <c r="H895" s="100"/>
      <c r="I895" s="104" t="str">
        <f>G891*A877</f>
        <v>#DIV/0!</v>
      </c>
      <c r="J895" s="100"/>
      <c r="K895" s="100"/>
      <c r="L895" s="104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2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2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2.75" customHeight="1">
      <c r="A898" s="66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6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5.0" customHeight="1">
      <c r="A899" s="78" t="s">
        <v>478</v>
      </c>
      <c r="B899" s="79" t="s">
        <v>479</v>
      </c>
      <c r="C899" s="75"/>
      <c r="D899" s="76"/>
      <c r="E899" s="80" t="s">
        <v>480</v>
      </c>
      <c r="F899" s="75"/>
      <c r="G899" s="76"/>
      <c r="H899" s="79" t="s">
        <v>481</v>
      </c>
      <c r="I899" s="75"/>
      <c r="J899" s="75"/>
      <c r="K899" s="75"/>
      <c r="L899" s="76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2.75" customHeight="1">
      <c r="A900" s="177"/>
      <c r="B900" s="82" t="s">
        <v>482</v>
      </c>
      <c r="C900" s="82" t="s">
        <v>483</v>
      </c>
      <c r="D900" s="82" t="s">
        <v>484</v>
      </c>
      <c r="E900" s="82" t="s">
        <v>485</v>
      </c>
      <c r="F900" s="82" t="s">
        <v>484</v>
      </c>
      <c r="G900" s="82" t="s">
        <v>524</v>
      </c>
      <c r="H900" s="82" t="s">
        <v>486</v>
      </c>
      <c r="I900" s="82" t="s">
        <v>487</v>
      </c>
      <c r="J900" s="147" t="s">
        <v>488</v>
      </c>
      <c r="K900" s="85" t="s">
        <v>489</v>
      </c>
      <c r="L900" s="85" t="s">
        <v>490</v>
      </c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2.75" customHeight="1">
      <c r="A901" s="86" t="s">
        <v>491</v>
      </c>
      <c r="B901" s="87"/>
      <c r="C901" s="87"/>
      <c r="D901" s="87"/>
      <c r="E901" s="87"/>
      <c r="F901" s="87"/>
      <c r="G901" s="87"/>
      <c r="H901" s="87"/>
      <c r="I901" s="87"/>
      <c r="J901" s="115"/>
      <c r="K901" s="87"/>
      <c r="L901" s="87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2.75" customHeight="1">
      <c r="A902" s="31"/>
      <c r="B902" s="89"/>
      <c r="C902" s="89">
        <v>1.0</v>
      </c>
      <c r="D902" s="18">
        <f t="shared" ref="D902:D915" si="235">C902*B902</f>
        <v>0</v>
      </c>
      <c r="E902" s="18">
        <f>B902*A900</f>
        <v>0</v>
      </c>
      <c r="F902" s="18">
        <f t="shared" ref="F902:F915" si="236">E902*C902</f>
        <v>0</v>
      </c>
      <c r="G902" s="140">
        <v>0.0</v>
      </c>
      <c r="H902" s="18">
        <v>1.0</v>
      </c>
      <c r="I902" s="89">
        <f t="shared" ref="I902:I915" si="237">H902*E902</f>
        <v>0</v>
      </c>
      <c r="J902" s="116"/>
      <c r="K902" s="3">
        <f t="shared" ref="K902:K915" si="238">J902*I902</f>
        <v>0</v>
      </c>
      <c r="L902" s="3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2.75" customHeight="1">
      <c r="A903" s="31"/>
      <c r="B903" s="89"/>
      <c r="C903" s="89">
        <v>1.0</v>
      </c>
      <c r="D903" s="18">
        <f t="shared" si="235"/>
        <v>0</v>
      </c>
      <c r="E903" s="18">
        <f>B903*A900</f>
        <v>0</v>
      </c>
      <c r="F903" s="18">
        <f t="shared" si="236"/>
        <v>0</v>
      </c>
      <c r="G903" s="87"/>
      <c r="H903" s="18">
        <v>1.0</v>
      </c>
      <c r="I903" s="89">
        <f t="shared" si="237"/>
        <v>0</v>
      </c>
      <c r="J903" s="116"/>
      <c r="K903" s="3">
        <f t="shared" si="238"/>
        <v>0</v>
      </c>
      <c r="L903" s="3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2.75" customHeight="1">
      <c r="A904" s="31"/>
      <c r="B904" s="18"/>
      <c r="C904" s="18">
        <v>1.0</v>
      </c>
      <c r="D904" s="18">
        <f t="shared" si="235"/>
        <v>0</v>
      </c>
      <c r="E904" s="18">
        <f>B904*A900</f>
        <v>0</v>
      </c>
      <c r="F904" s="18">
        <f t="shared" si="236"/>
        <v>0</v>
      </c>
      <c r="G904" s="148" t="s">
        <v>527</v>
      </c>
      <c r="H904" s="18">
        <v>1.0</v>
      </c>
      <c r="I904" s="89">
        <f t="shared" si="237"/>
        <v>0</v>
      </c>
      <c r="J904" s="116"/>
      <c r="K904" s="3">
        <f t="shared" si="238"/>
        <v>0</v>
      </c>
      <c r="L904" s="3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2.75" customHeight="1">
      <c r="A905" s="31"/>
      <c r="B905" s="18"/>
      <c r="C905" s="18">
        <v>1.0</v>
      </c>
      <c r="D905" s="18">
        <f t="shared" si="235"/>
        <v>0</v>
      </c>
      <c r="E905" s="18">
        <f>B905*A900</f>
        <v>0</v>
      </c>
      <c r="F905" s="18">
        <f t="shared" si="236"/>
        <v>0</v>
      </c>
      <c r="G905" s="142"/>
      <c r="H905" s="18">
        <v>1.0</v>
      </c>
      <c r="I905" s="89">
        <f t="shared" si="237"/>
        <v>0</v>
      </c>
      <c r="J905" s="116"/>
      <c r="K905" s="3">
        <f t="shared" si="238"/>
        <v>0</v>
      </c>
      <c r="L905" s="3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2.75" customHeight="1">
      <c r="A906" s="31"/>
      <c r="B906" s="18"/>
      <c r="C906" s="18">
        <v>1.0</v>
      </c>
      <c r="D906" s="18">
        <f t="shared" si="235"/>
        <v>0</v>
      </c>
      <c r="E906" s="18">
        <f>B906*A900</f>
        <v>0</v>
      </c>
      <c r="F906" s="18">
        <f t="shared" si="236"/>
        <v>0</v>
      </c>
      <c r="G906" s="142"/>
      <c r="H906" s="18">
        <v>1.0</v>
      </c>
      <c r="I906" s="89">
        <f t="shared" si="237"/>
        <v>0</v>
      </c>
      <c r="J906" s="116"/>
      <c r="K906" s="3">
        <f t="shared" si="238"/>
        <v>0</v>
      </c>
      <c r="L906" s="3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2.75" customHeight="1">
      <c r="A907" s="2"/>
      <c r="B907" s="18"/>
      <c r="C907" s="18">
        <v>1.0</v>
      </c>
      <c r="D907" s="18">
        <f t="shared" si="235"/>
        <v>0</v>
      </c>
      <c r="E907" s="18">
        <f>B907*A900</f>
        <v>0</v>
      </c>
      <c r="F907" s="18">
        <f t="shared" si="236"/>
        <v>0</v>
      </c>
      <c r="G907" s="87"/>
      <c r="H907" s="18">
        <v>1.0</v>
      </c>
      <c r="I907" s="89">
        <f t="shared" si="237"/>
        <v>0</v>
      </c>
      <c r="J907" s="116"/>
      <c r="K907" s="3">
        <f t="shared" si="238"/>
        <v>0</v>
      </c>
      <c r="L907" s="3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2.75" customHeight="1">
      <c r="A908" s="2"/>
      <c r="B908" s="18"/>
      <c r="C908" s="18">
        <v>1.0</v>
      </c>
      <c r="D908" s="18">
        <f t="shared" si="235"/>
        <v>0</v>
      </c>
      <c r="E908" s="18">
        <f>B908*A900</f>
        <v>0</v>
      </c>
      <c r="F908" s="18">
        <f t="shared" si="236"/>
        <v>0</v>
      </c>
      <c r="G908" s="59"/>
      <c r="H908" s="18">
        <v>1.0</v>
      </c>
      <c r="I908" s="89">
        <f t="shared" si="237"/>
        <v>0</v>
      </c>
      <c r="J908" s="116"/>
      <c r="K908" s="3">
        <f t="shared" si="238"/>
        <v>0</v>
      </c>
      <c r="L908" s="3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2.75" customHeight="1">
      <c r="A909" s="2"/>
      <c r="B909" s="89"/>
      <c r="C909" s="89">
        <v>1.0</v>
      </c>
      <c r="D909" s="18">
        <f t="shared" si="235"/>
        <v>0</v>
      </c>
      <c r="E909" s="18">
        <f>B909*A900</f>
        <v>0</v>
      </c>
      <c r="F909" s="18">
        <f t="shared" si="236"/>
        <v>0</v>
      </c>
      <c r="G909" s="148" t="s">
        <v>528</v>
      </c>
      <c r="H909" s="18">
        <v>1.0</v>
      </c>
      <c r="I909" s="89">
        <f t="shared" si="237"/>
        <v>0</v>
      </c>
      <c r="J909" s="116"/>
      <c r="K909" s="3">
        <f t="shared" si="238"/>
        <v>0</v>
      </c>
      <c r="L909" s="3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2.75" customHeight="1">
      <c r="A910" s="2"/>
      <c r="B910" s="89"/>
      <c r="C910" s="89">
        <v>1.0</v>
      </c>
      <c r="D910" s="18">
        <f t="shared" si="235"/>
        <v>0</v>
      </c>
      <c r="E910" s="18">
        <f>B910*A900</f>
        <v>0</v>
      </c>
      <c r="F910" s="18">
        <f t="shared" si="236"/>
        <v>0</v>
      </c>
      <c r="G910" s="142"/>
      <c r="H910" s="18">
        <v>1.0</v>
      </c>
      <c r="I910" s="89">
        <f t="shared" si="237"/>
        <v>0</v>
      </c>
      <c r="J910" s="116"/>
      <c r="K910" s="3">
        <f t="shared" si="238"/>
        <v>0</v>
      </c>
      <c r="L910" s="3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2.75" customHeight="1">
      <c r="A911" s="1"/>
      <c r="B911" s="89"/>
      <c r="C911" s="89">
        <v>1.0</v>
      </c>
      <c r="D911" s="18">
        <f t="shared" si="235"/>
        <v>0</v>
      </c>
      <c r="E911" s="18">
        <f>B911*A900</f>
        <v>0</v>
      </c>
      <c r="F911" s="18">
        <f t="shared" si="236"/>
        <v>0</v>
      </c>
      <c r="G911" s="142"/>
      <c r="H911" s="18">
        <v>1.0</v>
      </c>
      <c r="I911" s="89">
        <f t="shared" si="237"/>
        <v>0</v>
      </c>
      <c r="J911" s="116"/>
      <c r="K911" s="3">
        <f t="shared" si="238"/>
        <v>0</v>
      </c>
      <c r="L911" s="3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2.75" customHeight="1">
      <c r="A912" s="1"/>
      <c r="B912" s="89"/>
      <c r="C912" s="89">
        <v>1.0</v>
      </c>
      <c r="D912" s="18">
        <f t="shared" si="235"/>
        <v>0</v>
      </c>
      <c r="E912" s="18">
        <f>B912*A900</f>
        <v>0</v>
      </c>
      <c r="F912" s="18">
        <f t="shared" si="236"/>
        <v>0</v>
      </c>
      <c r="G912" s="142"/>
      <c r="H912" s="18">
        <v>1.0</v>
      </c>
      <c r="I912" s="89">
        <f t="shared" si="237"/>
        <v>0</v>
      </c>
      <c r="J912" s="116"/>
      <c r="K912" s="3">
        <f t="shared" si="238"/>
        <v>0</v>
      </c>
      <c r="L912" s="3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2.75" customHeight="1">
      <c r="A913" s="31"/>
      <c r="B913" s="89"/>
      <c r="C913" s="89">
        <v>1.0</v>
      </c>
      <c r="D913" s="95">
        <f t="shared" si="235"/>
        <v>0</v>
      </c>
      <c r="E913" s="95">
        <f>B913*A900</f>
        <v>0</v>
      </c>
      <c r="F913" s="18">
        <f t="shared" si="236"/>
        <v>0</v>
      </c>
      <c r="G913" s="87"/>
      <c r="H913" s="18">
        <v>1.0</v>
      </c>
      <c r="I913" s="89">
        <f t="shared" si="237"/>
        <v>0</v>
      </c>
      <c r="J913" s="118"/>
      <c r="K913" s="3">
        <f t="shared" si="238"/>
        <v>0</v>
      </c>
      <c r="L913" s="3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2.75" customHeight="1">
      <c r="A914" s="31"/>
      <c r="B914" s="89"/>
      <c r="C914" s="89">
        <v>1.0</v>
      </c>
      <c r="D914" s="18">
        <f t="shared" si="235"/>
        <v>0</v>
      </c>
      <c r="E914" s="18">
        <f>B914*A900</f>
        <v>0</v>
      </c>
      <c r="F914" s="18">
        <f t="shared" si="236"/>
        <v>0</v>
      </c>
      <c r="G914" s="143" t="str">
        <f>F916/A900</f>
        <v>#DIV/0!</v>
      </c>
      <c r="H914" s="18">
        <v>1.0</v>
      </c>
      <c r="I914" s="89">
        <f t="shared" si="237"/>
        <v>0</v>
      </c>
      <c r="J914" s="3"/>
      <c r="K914" s="3">
        <f t="shared" si="238"/>
        <v>0</v>
      </c>
      <c r="L914" s="3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2.75" customHeight="1">
      <c r="A915" s="31"/>
      <c r="B915" s="89"/>
      <c r="C915" s="89">
        <v>1.0</v>
      </c>
      <c r="D915" s="18">
        <f t="shared" si="235"/>
        <v>0</v>
      </c>
      <c r="E915" s="18">
        <f>B915*A900</f>
        <v>0</v>
      </c>
      <c r="F915" s="18">
        <f t="shared" si="236"/>
        <v>0</v>
      </c>
      <c r="G915" s="142"/>
      <c r="H915" s="18">
        <v>1.0</v>
      </c>
      <c r="I915" s="89">
        <f t="shared" si="237"/>
        <v>0</v>
      </c>
      <c r="J915" s="3"/>
      <c r="K915" s="3">
        <f t="shared" si="238"/>
        <v>0</v>
      </c>
      <c r="L915" s="3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2.75" customHeight="1">
      <c r="A916" s="4" t="s">
        <v>495</v>
      </c>
      <c r="B916" s="97">
        <f>SUM(B902:B915)</f>
        <v>0</v>
      </c>
      <c r="C916" s="96"/>
      <c r="D916" s="97">
        <f t="shared" ref="D916:F916" si="239">SUM(D902:D915)</f>
        <v>0</v>
      </c>
      <c r="E916" s="97">
        <f t="shared" si="239"/>
        <v>0</v>
      </c>
      <c r="F916" s="97">
        <f t="shared" si="239"/>
        <v>0</v>
      </c>
      <c r="G916" s="87"/>
      <c r="H916" s="96"/>
      <c r="I916" s="97">
        <f t="shared" ref="I916:L916" si="240">SUM(I902:I915)</f>
        <v>0</v>
      </c>
      <c r="J916" s="98">
        <f t="shared" si="240"/>
        <v>0</v>
      </c>
      <c r="K916" s="98">
        <f t="shared" si="240"/>
        <v>0</v>
      </c>
      <c r="L916" s="98">
        <f t="shared" si="240"/>
        <v>0</v>
      </c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2.75" customHeight="1">
      <c r="A917" s="8"/>
      <c r="B917" s="100"/>
      <c r="C917" s="100"/>
      <c r="D917" s="100"/>
      <c r="E917" s="100"/>
      <c r="F917" s="100"/>
      <c r="G917" s="100"/>
      <c r="H917" s="100"/>
      <c r="I917" s="101" t="s">
        <v>496</v>
      </c>
      <c r="J917" s="100"/>
      <c r="K917" s="100"/>
      <c r="L917" s="101" t="s">
        <v>497</v>
      </c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2.75" customHeight="1">
      <c r="A918" s="8"/>
      <c r="B918" s="100"/>
      <c r="C918" s="100"/>
      <c r="D918" s="100"/>
      <c r="E918" s="100"/>
      <c r="F918" s="100"/>
      <c r="G918" s="100"/>
      <c r="H918" s="100"/>
      <c r="I918" s="104" t="str">
        <f>G914*A900</f>
        <v>#DIV/0!</v>
      </c>
      <c r="J918" s="100"/>
      <c r="K918" s="100"/>
      <c r="L918" s="104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2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2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2.75" customHeight="1">
      <c r="A921" s="66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6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5.0" customHeight="1">
      <c r="A922" s="78" t="s">
        <v>478</v>
      </c>
      <c r="B922" s="79" t="s">
        <v>479</v>
      </c>
      <c r="C922" s="75"/>
      <c r="D922" s="76"/>
      <c r="E922" s="80" t="s">
        <v>480</v>
      </c>
      <c r="F922" s="75"/>
      <c r="G922" s="76"/>
      <c r="H922" s="79" t="s">
        <v>481</v>
      </c>
      <c r="I922" s="75"/>
      <c r="J922" s="75"/>
      <c r="K922" s="75"/>
      <c r="L922" s="76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2.75" customHeight="1">
      <c r="A923" s="177"/>
      <c r="B923" s="82" t="s">
        <v>482</v>
      </c>
      <c r="C923" s="82" t="s">
        <v>483</v>
      </c>
      <c r="D923" s="82" t="s">
        <v>484</v>
      </c>
      <c r="E923" s="82" t="s">
        <v>485</v>
      </c>
      <c r="F923" s="82" t="s">
        <v>484</v>
      </c>
      <c r="G923" s="82" t="s">
        <v>524</v>
      </c>
      <c r="H923" s="82" t="s">
        <v>486</v>
      </c>
      <c r="I923" s="82" t="s">
        <v>487</v>
      </c>
      <c r="J923" s="147" t="s">
        <v>488</v>
      </c>
      <c r="K923" s="85" t="s">
        <v>489</v>
      </c>
      <c r="L923" s="85" t="s">
        <v>490</v>
      </c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2.75" customHeight="1">
      <c r="A924" s="86" t="s">
        <v>491</v>
      </c>
      <c r="B924" s="87"/>
      <c r="C924" s="87"/>
      <c r="D924" s="87"/>
      <c r="E924" s="87"/>
      <c r="F924" s="87"/>
      <c r="G924" s="87"/>
      <c r="H924" s="87"/>
      <c r="I924" s="87"/>
      <c r="J924" s="115"/>
      <c r="K924" s="87"/>
      <c r="L924" s="87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2.75" customHeight="1">
      <c r="A925" s="31"/>
      <c r="B925" s="89"/>
      <c r="C925" s="89">
        <v>1.0</v>
      </c>
      <c r="D925" s="18">
        <f t="shared" ref="D925:D938" si="241">C925*B925</f>
        <v>0</v>
      </c>
      <c r="E925" s="18">
        <f>B925*A923</f>
        <v>0</v>
      </c>
      <c r="F925" s="18">
        <f t="shared" ref="F925:F938" si="242">E925*C925</f>
        <v>0</v>
      </c>
      <c r="G925" s="140">
        <v>0.0</v>
      </c>
      <c r="H925" s="18">
        <v>1.0</v>
      </c>
      <c r="I925" s="89">
        <f t="shared" ref="I925:I938" si="243">H925*E925</f>
        <v>0</v>
      </c>
      <c r="J925" s="116"/>
      <c r="K925" s="3">
        <f t="shared" ref="K925:K938" si="244">J925*I925</f>
        <v>0</v>
      </c>
      <c r="L925" s="3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2.75" customHeight="1">
      <c r="A926" s="31"/>
      <c r="B926" s="89"/>
      <c r="C926" s="89">
        <v>1.0</v>
      </c>
      <c r="D926" s="18">
        <f t="shared" si="241"/>
        <v>0</v>
      </c>
      <c r="E926" s="18">
        <f>B926*A923</f>
        <v>0</v>
      </c>
      <c r="F926" s="18">
        <f t="shared" si="242"/>
        <v>0</v>
      </c>
      <c r="G926" s="87"/>
      <c r="H926" s="18">
        <v>1.0</v>
      </c>
      <c r="I926" s="89">
        <f t="shared" si="243"/>
        <v>0</v>
      </c>
      <c r="J926" s="116"/>
      <c r="K926" s="3">
        <f t="shared" si="244"/>
        <v>0</v>
      </c>
      <c r="L926" s="3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2.75" customHeight="1">
      <c r="A927" s="31"/>
      <c r="B927" s="18"/>
      <c r="C927" s="18">
        <v>1.0</v>
      </c>
      <c r="D927" s="18">
        <f t="shared" si="241"/>
        <v>0</v>
      </c>
      <c r="E927" s="18">
        <f>B927*A923</f>
        <v>0</v>
      </c>
      <c r="F927" s="18">
        <f t="shared" si="242"/>
        <v>0</v>
      </c>
      <c r="G927" s="148" t="s">
        <v>527</v>
      </c>
      <c r="H927" s="18">
        <v>1.0</v>
      </c>
      <c r="I927" s="89">
        <f t="shared" si="243"/>
        <v>0</v>
      </c>
      <c r="J927" s="116"/>
      <c r="K927" s="3">
        <f t="shared" si="244"/>
        <v>0</v>
      </c>
      <c r="L927" s="3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2.75" customHeight="1">
      <c r="A928" s="31"/>
      <c r="B928" s="18"/>
      <c r="C928" s="18">
        <v>1.0</v>
      </c>
      <c r="D928" s="18">
        <f t="shared" si="241"/>
        <v>0</v>
      </c>
      <c r="E928" s="18">
        <f>B928*A923</f>
        <v>0</v>
      </c>
      <c r="F928" s="18">
        <f t="shared" si="242"/>
        <v>0</v>
      </c>
      <c r="G928" s="142"/>
      <c r="H928" s="18">
        <v>1.0</v>
      </c>
      <c r="I928" s="89">
        <f t="shared" si="243"/>
        <v>0</v>
      </c>
      <c r="J928" s="116"/>
      <c r="K928" s="3">
        <f t="shared" si="244"/>
        <v>0</v>
      </c>
      <c r="L928" s="3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2.75" customHeight="1">
      <c r="A929" s="31"/>
      <c r="B929" s="18"/>
      <c r="C929" s="18">
        <v>1.0</v>
      </c>
      <c r="D929" s="18">
        <f t="shared" si="241"/>
        <v>0</v>
      </c>
      <c r="E929" s="18">
        <f>B929*A923</f>
        <v>0</v>
      </c>
      <c r="F929" s="18">
        <f t="shared" si="242"/>
        <v>0</v>
      </c>
      <c r="G929" s="142"/>
      <c r="H929" s="18">
        <v>1.0</v>
      </c>
      <c r="I929" s="89">
        <f t="shared" si="243"/>
        <v>0</v>
      </c>
      <c r="J929" s="116"/>
      <c r="K929" s="3">
        <f t="shared" si="244"/>
        <v>0</v>
      </c>
      <c r="L929" s="3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2.75" customHeight="1">
      <c r="A930" s="2"/>
      <c r="B930" s="18"/>
      <c r="C930" s="18">
        <v>1.0</v>
      </c>
      <c r="D930" s="18">
        <f t="shared" si="241"/>
        <v>0</v>
      </c>
      <c r="E930" s="18">
        <f>B930*A923</f>
        <v>0</v>
      </c>
      <c r="F930" s="18">
        <f t="shared" si="242"/>
        <v>0</v>
      </c>
      <c r="G930" s="87"/>
      <c r="H930" s="18">
        <v>1.0</v>
      </c>
      <c r="I930" s="89">
        <f t="shared" si="243"/>
        <v>0</v>
      </c>
      <c r="J930" s="116"/>
      <c r="K930" s="3">
        <f t="shared" si="244"/>
        <v>0</v>
      </c>
      <c r="L930" s="3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2.75" customHeight="1">
      <c r="A931" s="2"/>
      <c r="B931" s="18"/>
      <c r="C931" s="18">
        <v>1.0</v>
      </c>
      <c r="D931" s="18">
        <f t="shared" si="241"/>
        <v>0</v>
      </c>
      <c r="E931" s="18">
        <f>B931*A923</f>
        <v>0</v>
      </c>
      <c r="F931" s="18">
        <f t="shared" si="242"/>
        <v>0</v>
      </c>
      <c r="G931" s="59"/>
      <c r="H931" s="18">
        <v>1.0</v>
      </c>
      <c r="I931" s="89">
        <f t="shared" si="243"/>
        <v>0</v>
      </c>
      <c r="J931" s="116"/>
      <c r="K931" s="3">
        <f t="shared" si="244"/>
        <v>0</v>
      </c>
      <c r="L931" s="3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2.75" customHeight="1">
      <c r="A932" s="2"/>
      <c r="B932" s="89"/>
      <c r="C932" s="89">
        <v>1.0</v>
      </c>
      <c r="D932" s="18">
        <f t="shared" si="241"/>
        <v>0</v>
      </c>
      <c r="E932" s="18">
        <f>B932*A923</f>
        <v>0</v>
      </c>
      <c r="F932" s="18">
        <f t="shared" si="242"/>
        <v>0</v>
      </c>
      <c r="G932" s="148" t="s">
        <v>528</v>
      </c>
      <c r="H932" s="18">
        <v>1.0</v>
      </c>
      <c r="I932" s="89">
        <f t="shared" si="243"/>
        <v>0</v>
      </c>
      <c r="J932" s="116"/>
      <c r="K932" s="3">
        <f t="shared" si="244"/>
        <v>0</v>
      </c>
      <c r="L932" s="3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2.75" customHeight="1">
      <c r="A933" s="2"/>
      <c r="B933" s="89"/>
      <c r="C933" s="89">
        <v>1.0</v>
      </c>
      <c r="D933" s="18">
        <f t="shared" si="241"/>
        <v>0</v>
      </c>
      <c r="E933" s="18">
        <f>B933*A923</f>
        <v>0</v>
      </c>
      <c r="F933" s="18">
        <f t="shared" si="242"/>
        <v>0</v>
      </c>
      <c r="G933" s="142"/>
      <c r="H933" s="18">
        <v>1.0</v>
      </c>
      <c r="I933" s="89">
        <f t="shared" si="243"/>
        <v>0</v>
      </c>
      <c r="J933" s="116"/>
      <c r="K933" s="3">
        <f t="shared" si="244"/>
        <v>0</v>
      </c>
      <c r="L933" s="3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2.75" customHeight="1">
      <c r="A934" s="1"/>
      <c r="B934" s="89"/>
      <c r="C934" s="89">
        <v>1.0</v>
      </c>
      <c r="D934" s="18">
        <f t="shared" si="241"/>
        <v>0</v>
      </c>
      <c r="E934" s="18">
        <f>B934*A923</f>
        <v>0</v>
      </c>
      <c r="F934" s="18">
        <f t="shared" si="242"/>
        <v>0</v>
      </c>
      <c r="G934" s="142"/>
      <c r="H934" s="18">
        <v>1.0</v>
      </c>
      <c r="I934" s="89">
        <f t="shared" si="243"/>
        <v>0</v>
      </c>
      <c r="J934" s="116"/>
      <c r="K934" s="3">
        <f t="shared" si="244"/>
        <v>0</v>
      </c>
      <c r="L934" s="3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2.75" customHeight="1">
      <c r="A935" s="1"/>
      <c r="B935" s="89"/>
      <c r="C935" s="89">
        <v>1.0</v>
      </c>
      <c r="D935" s="18">
        <f t="shared" si="241"/>
        <v>0</v>
      </c>
      <c r="E935" s="18">
        <f>B935*A923</f>
        <v>0</v>
      </c>
      <c r="F935" s="18">
        <f t="shared" si="242"/>
        <v>0</v>
      </c>
      <c r="G935" s="142"/>
      <c r="H935" s="18">
        <v>1.0</v>
      </c>
      <c r="I935" s="89">
        <f t="shared" si="243"/>
        <v>0</v>
      </c>
      <c r="J935" s="116"/>
      <c r="K935" s="3">
        <f t="shared" si="244"/>
        <v>0</v>
      </c>
      <c r="L935" s="3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2.75" customHeight="1">
      <c r="A936" s="31"/>
      <c r="B936" s="89"/>
      <c r="C936" s="89">
        <v>1.0</v>
      </c>
      <c r="D936" s="95">
        <f t="shared" si="241"/>
        <v>0</v>
      </c>
      <c r="E936" s="95">
        <f>B936*A923</f>
        <v>0</v>
      </c>
      <c r="F936" s="18">
        <f t="shared" si="242"/>
        <v>0</v>
      </c>
      <c r="G936" s="87"/>
      <c r="H936" s="18">
        <v>1.0</v>
      </c>
      <c r="I936" s="89">
        <f t="shared" si="243"/>
        <v>0</v>
      </c>
      <c r="J936" s="118"/>
      <c r="K936" s="3">
        <f t="shared" si="244"/>
        <v>0</v>
      </c>
      <c r="L936" s="3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2.75" customHeight="1">
      <c r="A937" s="31"/>
      <c r="B937" s="89"/>
      <c r="C937" s="89">
        <v>1.0</v>
      </c>
      <c r="D937" s="18">
        <f t="shared" si="241"/>
        <v>0</v>
      </c>
      <c r="E937" s="18">
        <f>B937*A923</f>
        <v>0</v>
      </c>
      <c r="F937" s="18">
        <f t="shared" si="242"/>
        <v>0</v>
      </c>
      <c r="G937" s="143" t="str">
        <f>F939/A923</f>
        <v>#DIV/0!</v>
      </c>
      <c r="H937" s="18">
        <v>1.0</v>
      </c>
      <c r="I937" s="89">
        <f t="shared" si="243"/>
        <v>0</v>
      </c>
      <c r="J937" s="3"/>
      <c r="K937" s="3">
        <f t="shared" si="244"/>
        <v>0</v>
      </c>
      <c r="L937" s="3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2.75" customHeight="1">
      <c r="A938" s="31"/>
      <c r="B938" s="89"/>
      <c r="C938" s="89">
        <v>1.0</v>
      </c>
      <c r="D938" s="18">
        <f t="shared" si="241"/>
        <v>0</v>
      </c>
      <c r="E938" s="18">
        <f>B938*A923</f>
        <v>0</v>
      </c>
      <c r="F938" s="18">
        <f t="shared" si="242"/>
        <v>0</v>
      </c>
      <c r="G938" s="142"/>
      <c r="H938" s="18">
        <v>1.0</v>
      </c>
      <c r="I938" s="89">
        <f t="shared" si="243"/>
        <v>0</v>
      </c>
      <c r="J938" s="3"/>
      <c r="K938" s="3">
        <f t="shared" si="244"/>
        <v>0</v>
      </c>
      <c r="L938" s="3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2.75" customHeight="1">
      <c r="A939" s="4" t="s">
        <v>495</v>
      </c>
      <c r="B939" s="97">
        <f>SUM(B925:B938)</f>
        <v>0</v>
      </c>
      <c r="C939" s="96"/>
      <c r="D939" s="97">
        <f t="shared" ref="D939:F939" si="245">SUM(D925:D938)</f>
        <v>0</v>
      </c>
      <c r="E939" s="97">
        <f t="shared" si="245"/>
        <v>0</v>
      </c>
      <c r="F939" s="97">
        <f t="shared" si="245"/>
        <v>0</v>
      </c>
      <c r="G939" s="87"/>
      <c r="H939" s="96"/>
      <c r="I939" s="97">
        <f t="shared" ref="I939:L939" si="246">SUM(I925:I938)</f>
        <v>0</v>
      </c>
      <c r="J939" s="98">
        <f t="shared" si="246"/>
        <v>0</v>
      </c>
      <c r="K939" s="98">
        <f t="shared" si="246"/>
        <v>0</v>
      </c>
      <c r="L939" s="98">
        <f t="shared" si="246"/>
        <v>0</v>
      </c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2.75" customHeight="1">
      <c r="A940" s="8"/>
      <c r="B940" s="100"/>
      <c r="C940" s="100"/>
      <c r="D940" s="100"/>
      <c r="E940" s="100"/>
      <c r="F940" s="100"/>
      <c r="G940" s="100"/>
      <c r="H940" s="100"/>
      <c r="I940" s="101" t="s">
        <v>496</v>
      </c>
      <c r="J940" s="100"/>
      <c r="K940" s="100"/>
      <c r="L940" s="101" t="s">
        <v>497</v>
      </c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2.75" customHeight="1">
      <c r="A941" s="8"/>
      <c r="B941" s="100"/>
      <c r="C941" s="100"/>
      <c r="D941" s="100"/>
      <c r="E941" s="100"/>
      <c r="F941" s="100"/>
      <c r="G941" s="100"/>
      <c r="H941" s="100"/>
      <c r="I941" s="104" t="str">
        <f>G937*A923</f>
        <v>#DIV/0!</v>
      </c>
      <c r="J941" s="100"/>
      <c r="K941" s="100"/>
      <c r="L941" s="104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2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2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2.75" customHeight="1">
      <c r="A944" s="66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6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5.0" customHeight="1">
      <c r="A945" s="78" t="s">
        <v>478</v>
      </c>
      <c r="B945" s="79" t="s">
        <v>479</v>
      </c>
      <c r="C945" s="75"/>
      <c r="D945" s="76"/>
      <c r="E945" s="80" t="s">
        <v>480</v>
      </c>
      <c r="F945" s="75"/>
      <c r="G945" s="76"/>
      <c r="H945" s="79" t="s">
        <v>481</v>
      </c>
      <c r="I945" s="75"/>
      <c r="J945" s="75"/>
      <c r="K945" s="75"/>
      <c r="L945" s="76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2.75" customHeight="1">
      <c r="A946" s="177"/>
      <c r="B946" s="82" t="s">
        <v>482</v>
      </c>
      <c r="C946" s="82" t="s">
        <v>483</v>
      </c>
      <c r="D946" s="82" t="s">
        <v>484</v>
      </c>
      <c r="E946" s="82" t="s">
        <v>485</v>
      </c>
      <c r="F946" s="82" t="s">
        <v>484</v>
      </c>
      <c r="G946" s="82" t="s">
        <v>524</v>
      </c>
      <c r="H946" s="82" t="s">
        <v>486</v>
      </c>
      <c r="I946" s="82" t="s">
        <v>487</v>
      </c>
      <c r="J946" s="147" t="s">
        <v>488</v>
      </c>
      <c r="K946" s="85" t="s">
        <v>489</v>
      </c>
      <c r="L946" s="85" t="s">
        <v>490</v>
      </c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2.75" customHeight="1">
      <c r="A947" s="86" t="s">
        <v>491</v>
      </c>
      <c r="B947" s="87"/>
      <c r="C947" s="87"/>
      <c r="D947" s="87"/>
      <c r="E947" s="87"/>
      <c r="F947" s="87"/>
      <c r="G947" s="87"/>
      <c r="H947" s="87"/>
      <c r="I947" s="87"/>
      <c r="J947" s="115"/>
      <c r="K947" s="87"/>
      <c r="L947" s="87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2.75" customHeight="1">
      <c r="A948" s="31"/>
      <c r="B948" s="89"/>
      <c r="C948" s="89">
        <v>1.0</v>
      </c>
      <c r="D948" s="18">
        <f t="shared" ref="D948:D961" si="247">C948*B948</f>
        <v>0</v>
      </c>
      <c r="E948" s="18">
        <f>B948*A946</f>
        <v>0</v>
      </c>
      <c r="F948" s="18">
        <f t="shared" ref="F948:F961" si="248">E948*C948</f>
        <v>0</v>
      </c>
      <c r="G948" s="140">
        <v>0.0</v>
      </c>
      <c r="H948" s="18">
        <v>1.0</v>
      </c>
      <c r="I948" s="89">
        <f t="shared" ref="I948:I961" si="249">H948*E948</f>
        <v>0</v>
      </c>
      <c r="J948" s="116"/>
      <c r="K948" s="3">
        <f t="shared" ref="K948:K961" si="250">J948*I948</f>
        <v>0</v>
      </c>
      <c r="L948" s="3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2.75" customHeight="1">
      <c r="A949" s="31"/>
      <c r="B949" s="89"/>
      <c r="C949" s="89">
        <v>1.0</v>
      </c>
      <c r="D949" s="18">
        <f t="shared" si="247"/>
        <v>0</v>
      </c>
      <c r="E949" s="18">
        <f>B949*A946</f>
        <v>0</v>
      </c>
      <c r="F949" s="18">
        <f t="shared" si="248"/>
        <v>0</v>
      </c>
      <c r="G949" s="87"/>
      <c r="H949" s="18">
        <v>1.0</v>
      </c>
      <c r="I949" s="89">
        <f t="shared" si="249"/>
        <v>0</v>
      </c>
      <c r="J949" s="116"/>
      <c r="K949" s="3">
        <f t="shared" si="250"/>
        <v>0</v>
      </c>
      <c r="L949" s="3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2.75" customHeight="1">
      <c r="A950" s="31"/>
      <c r="B950" s="18"/>
      <c r="C950" s="18">
        <v>1.0</v>
      </c>
      <c r="D950" s="18">
        <f t="shared" si="247"/>
        <v>0</v>
      </c>
      <c r="E950" s="18">
        <f>B950*A946</f>
        <v>0</v>
      </c>
      <c r="F950" s="18">
        <f t="shared" si="248"/>
        <v>0</v>
      </c>
      <c r="G950" s="148" t="s">
        <v>527</v>
      </c>
      <c r="H950" s="18">
        <v>1.0</v>
      </c>
      <c r="I950" s="89">
        <f t="shared" si="249"/>
        <v>0</v>
      </c>
      <c r="J950" s="116"/>
      <c r="K950" s="3">
        <f t="shared" si="250"/>
        <v>0</v>
      </c>
      <c r="L950" s="3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2.75" customHeight="1">
      <c r="A951" s="31"/>
      <c r="B951" s="18"/>
      <c r="C951" s="18">
        <v>1.0</v>
      </c>
      <c r="D951" s="18">
        <f t="shared" si="247"/>
        <v>0</v>
      </c>
      <c r="E951" s="18">
        <f>B951*A946</f>
        <v>0</v>
      </c>
      <c r="F951" s="18">
        <f t="shared" si="248"/>
        <v>0</v>
      </c>
      <c r="G951" s="142"/>
      <c r="H951" s="18">
        <v>1.0</v>
      </c>
      <c r="I951" s="89">
        <f t="shared" si="249"/>
        <v>0</v>
      </c>
      <c r="J951" s="116"/>
      <c r="K951" s="3">
        <f t="shared" si="250"/>
        <v>0</v>
      </c>
      <c r="L951" s="3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2.75" customHeight="1">
      <c r="A952" s="31"/>
      <c r="B952" s="18"/>
      <c r="C952" s="18">
        <v>1.0</v>
      </c>
      <c r="D952" s="18">
        <f t="shared" si="247"/>
        <v>0</v>
      </c>
      <c r="E952" s="18">
        <f>B952*A946</f>
        <v>0</v>
      </c>
      <c r="F952" s="18">
        <f t="shared" si="248"/>
        <v>0</v>
      </c>
      <c r="G952" s="142"/>
      <c r="H952" s="18">
        <v>1.0</v>
      </c>
      <c r="I952" s="89">
        <f t="shared" si="249"/>
        <v>0</v>
      </c>
      <c r="J952" s="116"/>
      <c r="K952" s="3">
        <f t="shared" si="250"/>
        <v>0</v>
      </c>
      <c r="L952" s="3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2.75" customHeight="1">
      <c r="A953" s="2"/>
      <c r="B953" s="18"/>
      <c r="C953" s="18">
        <v>1.0</v>
      </c>
      <c r="D953" s="18">
        <f t="shared" si="247"/>
        <v>0</v>
      </c>
      <c r="E953" s="18">
        <f>B953*A946</f>
        <v>0</v>
      </c>
      <c r="F953" s="18">
        <f t="shared" si="248"/>
        <v>0</v>
      </c>
      <c r="G953" s="87"/>
      <c r="H953" s="18">
        <v>1.0</v>
      </c>
      <c r="I953" s="89">
        <f t="shared" si="249"/>
        <v>0</v>
      </c>
      <c r="J953" s="116"/>
      <c r="K953" s="3">
        <f t="shared" si="250"/>
        <v>0</v>
      </c>
      <c r="L953" s="3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2.75" customHeight="1">
      <c r="A954" s="2"/>
      <c r="B954" s="18"/>
      <c r="C954" s="18">
        <v>1.0</v>
      </c>
      <c r="D954" s="18">
        <f t="shared" si="247"/>
        <v>0</v>
      </c>
      <c r="E954" s="18">
        <f>B954*A946</f>
        <v>0</v>
      </c>
      <c r="F954" s="18">
        <f t="shared" si="248"/>
        <v>0</v>
      </c>
      <c r="G954" s="59"/>
      <c r="H954" s="18">
        <v>1.0</v>
      </c>
      <c r="I954" s="89">
        <f t="shared" si="249"/>
        <v>0</v>
      </c>
      <c r="J954" s="116"/>
      <c r="K954" s="3">
        <f t="shared" si="250"/>
        <v>0</v>
      </c>
      <c r="L954" s="3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2.75" customHeight="1">
      <c r="A955" s="2"/>
      <c r="B955" s="89"/>
      <c r="C955" s="89">
        <v>1.0</v>
      </c>
      <c r="D955" s="18">
        <f t="shared" si="247"/>
        <v>0</v>
      </c>
      <c r="E955" s="18">
        <f>B955*A946</f>
        <v>0</v>
      </c>
      <c r="F955" s="18">
        <f t="shared" si="248"/>
        <v>0</v>
      </c>
      <c r="G955" s="148" t="s">
        <v>528</v>
      </c>
      <c r="H955" s="18">
        <v>1.0</v>
      </c>
      <c r="I955" s="89">
        <f t="shared" si="249"/>
        <v>0</v>
      </c>
      <c r="J955" s="116"/>
      <c r="K955" s="3">
        <f t="shared" si="250"/>
        <v>0</v>
      </c>
      <c r="L955" s="3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2.75" customHeight="1">
      <c r="A956" s="2"/>
      <c r="B956" s="89"/>
      <c r="C956" s="89">
        <v>1.0</v>
      </c>
      <c r="D956" s="18">
        <f t="shared" si="247"/>
        <v>0</v>
      </c>
      <c r="E956" s="18">
        <f>B956*A946</f>
        <v>0</v>
      </c>
      <c r="F956" s="18">
        <f t="shared" si="248"/>
        <v>0</v>
      </c>
      <c r="G956" s="142"/>
      <c r="H956" s="18">
        <v>1.0</v>
      </c>
      <c r="I956" s="89">
        <f t="shared" si="249"/>
        <v>0</v>
      </c>
      <c r="J956" s="116"/>
      <c r="K956" s="3">
        <f t="shared" si="250"/>
        <v>0</v>
      </c>
      <c r="L956" s="3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2.75" customHeight="1">
      <c r="A957" s="1"/>
      <c r="B957" s="89"/>
      <c r="C957" s="89">
        <v>1.0</v>
      </c>
      <c r="D957" s="18">
        <f t="shared" si="247"/>
        <v>0</v>
      </c>
      <c r="E957" s="18">
        <f>B957*A946</f>
        <v>0</v>
      </c>
      <c r="F957" s="18">
        <f t="shared" si="248"/>
        <v>0</v>
      </c>
      <c r="G957" s="142"/>
      <c r="H957" s="18">
        <v>1.0</v>
      </c>
      <c r="I957" s="89">
        <f t="shared" si="249"/>
        <v>0</v>
      </c>
      <c r="J957" s="116"/>
      <c r="K957" s="3">
        <f t="shared" si="250"/>
        <v>0</v>
      </c>
      <c r="L957" s="3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2.75" customHeight="1">
      <c r="A958" s="1"/>
      <c r="B958" s="89"/>
      <c r="C958" s="89">
        <v>1.0</v>
      </c>
      <c r="D958" s="18">
        <f t="shared" si="247"/>
        <v>0</v>
      </c>
      <c r="E958" s="18">
        <f>B958*A946</f>
        <v>0</v>
      </c>
      <c r="F958" s="18">
        <f t="shared" si="248"/>
        <v>0</v>
      </c>
      <c r="G958" s="142"/>
      <c r="H958" s="18">
        <v>1.0</v>
      </c>
      <c r="I958" s="89">
        <f t="shared" si="249"/>
        <v>0</v>
      </c>
      <c r="J958" s="116"/>
      <c r="K958" s="3">
        <f t="shared" si="250"/>
        <v>0</v>
      </c>
      <c r="L958" s="3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2.75" customHeight="1">
      <c r="A959" s="31"/>
      <c r="B959" s="89"/>
      <c r="C959" s="89">
        <v>1.0</v>
      </c>
      <c r="D959" s="95">
        <f t="shared" si="247"/>
        <v>0</v>
      </c>
      <c r="E959" s="95">
        <f>B959*A946</f>
        <v>0</v>
      </c>
      <c r="F959" s="18">
        <f t="shared" si="248"/>
        <v>0</v>
      </c>
      <c r="G959" s="87"/>
      <c r="H959" s="18">
        <v>1.0</v>
      </c>
      <c r="I959" s="89">
        <f t="shared" si="249"/>
        <v>0</v>
      </c>
      <c r="J959" s="118"/>
      <c r="K959" s="3">
        <f t="shared" si="250"/>
        <v>0</v>
      </c>
      <c r="L959" s="3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2.75" customHeight="1">
      <c r="A960" s="31"/>
      <c r="B960" s="89"/>
      <c r="C960" s="89">
        <v>1.0</v>
      </c>
      <c r="D960" s="18">
        <f t="shared" si="247"/>
        <v>0</v>
      </c>
      <c r="E960" s="18">
        <f>B960*A946</f>
        <v>0</v>
      </c>
      <c r="F960" s="18">
        <f t="shared" si="248"/>
        <v>0</v>
      </c>
      <c r="G960" s="143" t="str">
        <f>F962/A946</f>
        <v>#DIV/0!</v>
      </c>
      <c r="H960" s="18">
        <v>1.0</v>
      </c>
      <c r="I960" s="89">
        <f t="shared" si="249"/>
        <v>0</v>
      </c>
      <c r="J960" s="3"/>
      <c r="K960" s="3">
        <f t="shared" si="250"/>
        <v>0</v>
      </c>
      <c r="L960" s="3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2.75" customHeight="1">
      <c r="A961" s="31"/>
      <c r="B961" s="89"/>
      <c r="C961" s="89">
        <v>1.0</v>
      </c>
      <c r="D961" s="18">
        <f t="shared" si="247"/>
        <v>0</v>
      </c>
      <c r="E961" s="18">
        <f>B961*A946</f>
        <v>0</v>
      </c>
      <c r="F961" s="18">
        <f t="shared" si="248"/>
        <v>0</v>
      </c>
      <c r="G961" s="142"/>
      <c r="H961" s="18">
        <v>1.0</v>
      </c>
      <c r="I961" s="89">
        <f t="shared" si="249"/>
        <v>0</v>
      </c>
      <c r="J961" s="3"/>
      <c r="K961" s="3">
        <f t="shared" si="250"/>
        <v>0</v>
      </c>
      <c r="L961" s="3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2.75" customHeight="1">
      <c r="A962" s="4" t="s">
        <v>495</v>
      </c>
      <c r="B962" s="97">
        <f>SUM(B948:B961)</f>
        <v>0</v>
      </c>
      <c r="C962" s="96"/>
      <c r="D962" s="97">
        <f t="shared" ref="D962:F962" si="251">SUM(D948:D961)</f>
        <v>0</v>
      </c>
      <c r="E962" s="97">
        <f t="shared" si="251"/>
        <v>0</v>
      </c>
      <c r="F962" s="97">
        <f t="shared" si="251"/>
        <v>0</v>
      </c>
      <c r="G962" s="87"/>
      <c r="H962" s="96"/>
      <c r="I962" s="97">
        <f t="shared" ref="I962:L962" si="252">SUM(I948:I961)</f>
        <v>0</v>
      </c>
      <c r="J962" s="98">
        <f t="shared" si="252"/>
        <v>0</v>
      </c>
      <c r="K962" s="98">
        <f t="shared" si="252"/>
        <v>0</v>
      </c>
      <c r="L962" s="98">
        <f t="shared" si="252"/>
        <v>0</v>
      </c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2.75" customHeight="1">
      <c r="A963" s="8"/>
      <c r="B963" s="100"/>
      <c r="C963" s="100"/>
      <c r="D963" s="100"/>
      <c r="E963" s="100"/>
      <c r="F963" s="100"/>
      <c r="G963" s="100"/>
      <c r="H963" s="100"/>
      <c r="I963" s="101" t="s">
        <v>496</v>
      </c>
      <c r="J963" s="100"/>
      <c r="K963" s="100"/>
      <c r="L963" s="101" t="s">
        <v>497</v>
      </c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2.75" customHeight="1">
      <c r="A964" s="8"/>
      <c r="B964" s="100"/>
      <c r="C964" s="100"/>
      <c r="D964" s="100"/>
      <c r="E964" s="100"/>
      <c r="F964" s="100"/>
      <c r="G964" s="100"/>
      <c r="H964" s="100"/>
      <c r="I964" s="104" t="str">
        <f>G960*A946</f>
        <v>#DIV/0!</v>
      </c>
      <c r="J964" s="100"/>
      <c r="K964" s="100"/>
      <c r="L964" s="104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2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2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2.75" customHeight="1">
      <c r="A967" s="66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6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5.0" customHeight="1">
      <c r="A968" s="78" t="s">
        <v>478</v>
      </c>
      <c r="B968" s="79" t="s">
        <v>479</v>
      </c>
      <c r="C968" s="75"/>
      <c r="D968" s="76"/>
      <c r="E968" s="80" t="s">
        <v>480</v>
      </c>
      <c r="F968" s="75"/>
      <c r="G968" s="76"/>
      <c r="H968" s="79" t="s">
        <v>481</v>
      </c>
      <c r="I968" s="75"/>
      <c r="J968" s="75"/>
      <c r="K968" s="75"/>
      <c r="L968" s="76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2.75" customHeight="1">
      <c r="A969" s="177"/>
      <c r="B969" s="82" t="s">
        <v>482</v>
      </c>
      <c r="C969" s="82" t="s">
        <v>483</v>
      </c>
      <c r="D969" s="82" t="s">
        <v>484</v>
      </c>
      <c r="E969" s="82" t="s">
        <v>485</v>
      </c>
      <c r="F969" s="82" t="s">
        <v>484</v>
      </c>
      <c r="G969" s="82" t="s">
        <v>524</v>
      </c>
      <c r="H969" s="82" t="s">
        <v>486</v>
      </c>
      <c r="I969" s="82" t="s">
        <v>487</v>
      </c>
      <c r="J969" s="147" t="s">
        <v>488</v>
      </c>
      <c r="K969" s="85" t="s">
        <v>489</v>
      </c>
      <c r="L969" s="85" t="s">
        <v>490</v>
      </c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2.75" customHeight="1">
      <c r="A970" s="86" t="s">
        <v>491</v>
      </c>
      <c r="B970" s="87"/>
      <c r="C970" s="87"/>
      <c r="D970" s="87"/>
      <c r="E970" s="87"/>
      <c r="F970" s="87"/>
      <c r="G970" s="87"/>
      <c r="H970" s="87"/>
      <c r="I970" s="87"/>
      <c r="J970" s="115"/>
      <c r="K970" s="87"/>
      <c r="L970" s="87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2.75" customHeight="1">
      <c r="A971" s="31"/>
      <c r="B971" s="89"/>
      <c r="C971" s="89">
        <v>1.0</v>
      </c>
      <c r="D971" s="18">
        <f t="shared" ref="D971:D984" si="253">C971*B971</f>
        <v>0</v>
      </c>
      <c r="E971" s="18">
        <f>B971*A969</f>
        <v>0</v>
      </c>
      <c r="F971" s="18">
        <f t="shared" ref="F971:F984" si="254">E971*C971</f>
        <v>0</v>
      </c>
      <c r="G971" s="140">
        <v>0.0</v>
      </c>
      <c r="H971" s="18">
        <v>1.0</v>
      </c>
      <c r="I971" s="89">
        <f t="shared" ref="I971:I984" si="255">H971*E971</f>
        <v>0</v>
      </c>
      <c r="J971" s="116"/>
      <c r="K971" s="3">
        <f t="shared" ref="K971:K984" si="256">J971*I971</f>
        <v>0</v>
      </c>
      <c r="L971" s="3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2.75" customHeight="1">
      <c r="A972" s="31"/>
      <c r="B972" s="89"/>
      <c r="C972" s="89">
        <v>1.0</v>
      </c>
      <c r="D972" s="18">
        <f t="shared" si="253"/>
        <v>0</v>
      </c>
      <c r="E972" s="18">
        <f>B972*A969</f>
        <v>0</v>
      </c>
      <c r="F972" s="18">
        <f t="shared" si="254"/>
        <v>0</v>
      </c>
      <c r="G972" s="87"/>
      <c r="H972" s="18">
        <v>1.0</v>
      </c>
      <c r="I972" s="89">
        <f t="shared" si="255"/>
        <v>0</v>
      </c>
      <c r="J972" s="116"/>
      <c r="K972" s="3">
        <f t="shared" si="256"/>
        <v>0</v>
      </c>
      <c r="L972" s="3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2.75" customHeight="1">
      <c r="A973" s="31"/>
      <c r="B973" s="18"/>
      <c r="C973" s="18">
        <v>1.0</v>
      </c>
      <c r="D973" s="18">
        <f t="shared" si="253"/>
        <v>0</v>
      </c>
      <c r="E973" s="18">
        <f>B973*A969</f>
        <v>0</v>
      </c>
      <c r="F973" s="18">
        <f t="shared" si="254"/>
        <v>0</v>
      </c>
      <c r="G973" s="148" t="s">
        <v>527</v>
      </c>
      <c r="H973" s="18">
        <v>1.0</v>
      </c>
      <c r="I973" s="89">
        <f t="shared" si="255"/>
        <v>0</v>
      </c>
      <c r="J973" s="116"/>
      <c r="K973" s="3">
        <f t="shared" si="256"/>
        <v>0</v>
      </c>
      <c r="L973" s="3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2.75" customHeight="1">
      <c r="A974" s="31"/>
      <c r="B974" s="18"/>
      <c r="C974" s="18">
        <v>1.0</v>
      </c>
      <c r="D974" s="18">
        <f t="shared" si="253"/>
        <v>0</v>
      </c>
      <c r="E974" s="18">
        <f>B974*A969</f>
        <v>0</v>
      </c>
      <c r="F974" s="18">
        <f t="shared" si="254"/>
        <v>0</v>
      </c>
      <c r="G974" s="142"/>
      <c r="H974" s="18">
        <v>1.0</v>
      </c>
      <c r="I974" s="89">
        <f t="shared" si="255"/>
        <v>0</v>
      </c>
      <c r="J974" s="116"/>
      <c r="K974" s="3">
        <f t="shared" si="256"/>
        <v>0</v>
      </c>
      <c r="L974" s="3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2.75" customHeight="1">
      <c r="A975" s="31"/>
      <c r="B975" s="18"/>
      <c r="C975" s="18">
        <v>1.0</v>
      </c>
      <c r="D975" s="18">
        <f t="shared" si="253"/>
        <v>0</v>
      </c>
      <c r="E975" s="18">
        <f>B975*A969</f>
        <v>0</v>
      </c>
      <c r="F975" s="18">
        <f t="shared" si="254"/>
        <v>0</v>
      </c>
      <c r="G975" s="142"/>
      <c r="H975" s="18">
        <v>1.0</v>
      </c>
      <c r="I975" s="89">
        <f t="shared" si="255"/>
        <v>0</v>
      </c>
      <c r="J975" s="116"/>
      <c r="K975" s="3">
        <f t="shared" si="256"/>
        <v>0</v>
      </c>
      <c r="L975" s="3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2.75" customHeight="1">
      <c r="A976" s="2"/>
      <c r="B976" s="18"/>
      <c r="C976" s="18">
        <v>1.0</v>
      </c>
      <c r="D976" s="18">
        <f t="shared" si="253"/>
        <v>0</v>
      </c>
      <c r="E976" s="18">
        <f>B976*A969</f>
        <v>0</v>
      </c>
      <c r="F976" s="18">
        <f t="shared" si="254"/>
        <v>0</v>
      </c>
      <c r="G976" s="87"/>
      <c r="H976" s="18">
        <v>1.0</v>
      </c>
      <c r="I976" s="89">
        <f t="shared" si="255"/>
        <v>0</v>
      </c>
      <c r="J976" s="116"/>
      <c r="K976" s="3">
        <f t="shared" si="256"/>
        <v>0</v>
      </c>
      <c r="L976" s="3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2.75" customHeight="1">
      <c r="A977" s="2"/>
      <c r="B977" s="18"/>
      <c r="C977" s="18">
        <v>1.0</v>
      </c>
      <c r="D977" s="18">
        <f t="shared" si="253"/>
        <v>0</v>
      </c>
      <c r="E977" s="18">
        <f>B977*A969</f>
        <v>0</v>
      </c>
      <c r="F977" s="18">
        <f t="shared" si="254"/>
        <v>0</v>
      </c>
      <c r="G977" s="59"/>
      <c r="H977" s="18">
        <v>1.0</v>
      </c>
      <c r="I977" s="89">
        <f t="shared" si="255"/>
        <v>0</v>
      </c>
      <c r="J977" s="116"/>
      <c r="K977" s="3">
        <f t="shared" si="256"/>
        <v>0</v>
      </c>
      <c r="L977" s="3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2.75" customHeight="1">
      <c r="A978" s="2"/>
      <c r="B978" s="89"/>
      <c r="C978" s="89">
        <v>1.0</v>
      </c>
      <c r="D978" s="18">
        <f t="shared" si="253"/>
        <v>0</v>
      </c>
      <c r="E978" s="18">
        <f>B978*A969</f>
        <v>0</v>
      </c>
      <c r="F978" s="18">
        <f t="shared" si="254"/>
        <v>0</v>
      </c>
      <c r="G978" s="148" t="s">
        <v>528</v>
      </c>
      <c r="H978" s="18">
        <v>1.0</v>
      </c>
      <c r="I978" s="89">
        <f t="shared" si="255"/>
        <v>0</v>
      </c>
      <c r="J978" s="116"/>
      <c r="K978" s="3">
        <f t="shared" si="256"/>
        <v>0</v>
      </c>
      <c r="L978" s="3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2.75" customHeight="1">
      <c r="A979" s="2"/>
      <c r="B979" s="89"/>
      <c r="C979" s="89">
        <v>1.0</v>
      </c>
      <c r="D979" s="18">
        <f t="shared" si="253"/>
        <v>0</v>
      </c>
      <c r="E979" s="18">
        <f>B979*A969</f>
        <v>0</v>
      </c>
      <c r="F979" s="18">
        <f t="shared" si="254"/>
        <v>0</v>
      </c>
      <c r="G979" s="142"/>
      <c r="H979" s="18">
        <v>1.0</v>
      </c>
      <c r="I979" s="89">
        <f t="shared" si="255"/>
        <v>0</v>
      </c>
      <c r="J979" s="116"/>
      <c r="K979" s="3">
        <f t="shared" si="256"/>
        <v>0</v>
      </c>
      <c r="L979" s="3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2.75" customHeight="1">
      <c r="A980" s="1"/>
      <c r="B980" s="89"/>
      <c r="C980" s="89">
        <v>1.0</v>
      </c>
      <c r="D980" s="18">
        <f t="shared" si="253"/>
        <v>0</v>
      </c>
      <c r="E980" s="18">
        <f>B980*A969</f>
        <v>0</v>
      </c>
      <c r="F980" s="18">
        <f t="shared" si="254"/>
        <v>0</v>
      </c>
      <c r="G980" s="142"/>
      <c r="H980" s="18">
        <v>1.0</v>
      </c>
      <c r="I980" s="89">
        <f t="shared" si="255"/>
        <v>0</v>
      </c>
      <c r="J980" s="116"/>
      <c r="K980" s="3">
        <f t="shared" si="256"/>
        <v>0</v>
      </c>
      <c r="L980" s="3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2.75" customHeight="1">
      <c r="A981" s="1"/>
      <c r="B981" s="89"/>
      <c r="C981" s="89">
        <v>1.0</v>
      </c>
      <c r="D981" s="18">
        <f t="shared" si="253"/>
        <v>0</v>
      </c>
      <c r="E981" s="18">
        <f>B981*A969</f>
        <v>0</v>
      </c>
      <c r="F981" s="18">
        <f t="shared" si="254"/>
        <v>0</v>
      </c>
      <c r="G981" s="142"/>
      <c r="H981" s="18">
        <v>1.0</v>
      </c>
      <c r="I981" s="89">
        <f t="shared" si="255"/>
        <v>0</v>
      </c>
      <c r="J981" s="116"/>
      <c r="K981" s="3">
        <f t="shared" si="256"/>
        <v>0</v>
      </c>
      <c r="L981" s="3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2.75" customHeight="1">
      <c r="A982" s="31"/>
      <c r="B982" s="89"/>
      <c r="C982" s="89">
        <v>1.0</v>
      </c>
      <c r="D982" s="95">
        <f t="shared" si="253"/>
        <v>0</v>
      </c>
      <c r="E982" s="95">
        <f>B982*A969</f>
        <v>0</v>
      </c>
      <c r="F982" s="18">
        <f t="shared" si="254"/>
        <v>0</v>
      </c>
      <c r="G982" s="87"/>
      <c r="H982" s="18">
        <v>1.0</v>
      </c>
      <c r="I982" s="89">
        <f t="shared" si="255"/>
        <v>0</v>
      </c>
      <c r="J982" s="118"/>
      <c r="K982" s="3">
        <f t="shared" si="256"/>
        <v>0</v>
      </c>
      <c r="L982" s="3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2.75" customHeight="1">
      <c r="A983" s="31"/>
      <c r="B983" s="89"/>
      <c r="C983" s="89">
        <v>1.0</v>
      </c>
      <c r="D983" s="18">
        <f t="shared" si="253"/>
        <v>0</v>
      </c>
      <c r="E983" s="18">
        <f>B983*A969</f>
        <v>0</v>
      </c>
      <c r="F983" s="18">
        <f t="shared" si="254"/>
        <v>0</v>
      </c>
      <c r="G983" s="143" t="str">
        <f>F985/A969</f>
        <v>#DIV/0!</v>
      </c>
      <c r="H983" s="18">
        <v>1.0</v>
      </c>
      <c r="I983" s="89">
        <f t="shared" si="255"/>
        <v>0</v>
      </c>
      <c r="J983" s="3"/>
      <c r="K983" s="3">
        <f t="shared" si="256"/>
        <v>0</v>
      </c>
      <c r="L983" s="3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2.75" customHeight="1">
      <c r="A984" s="31"/>
      <c r="B984" s="89"/>
      <c r="C984" s="89">
        <v>1.0</v>
      </c>
      <c r="D984" s="18">
        <f t="shared" si="253"/>
        <v>0</v>
      </c>
      <c r="E984" s="18">
        <f>B984*A969</f>
        <v>0</v>
      </c>
      <c r="F984" s="18">
        <f t="shared" si="254"/>
        <v>0</v>
      </c>
      <c r="G984" s="142"/>
      <c r="H984" s="18">
        <v>1.0</v>
      </c>
      <c r="I984" s="89">
        <f t="shared" si="255"/>
        <v>0</v>
      </c>
      <c r="J984" s="3"/>
      <c r="K984" s="3">
        <f t="shared" si="256"/>
        <v>0</v>
      </c>
      <c r="L984" s="3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2.75" customHeight="1">
      <c r="A985" s="4" t="s">
        <v>495</v>
      </c>
      <c r="B985" s="97">
        <f>SUM(B971:B984)</f>
        <v>0</v>
      </c>
      <c r="C985" s="96"/>
      <c r="D985" s="97">
        <f t="shared" ref="D985:F985" si="257">SUM(D971:D984)</f>
        <v>0</v>
      </c>
      <c r="E985" s="97">
        <f t="shared" si="257"/>
        <v>0</v>
      </c>
      <c r="F985" s="97">
        <f t="shared" si="257"/>
        <v>0</v>
      </c>
      <c r="G985" s="87"/>
      <c r="H985" s="96"/>
      <c r="I985" s="97">
        <f t="shared" ref="I985:L985" si="258">SUM(I971:I984)</f>
        <v>0</v>
      </c>
      <c r="J985" s="98">
        <f t="shared" si="258"/>
        <v>0</v>
      </c>
      <c r="K985" s="98">
        <f t="shared" si="258"/>
        <v>0</v>
      </c>
      <c r="L985" s="98">
        <f t="shared" si="258"/>
        <v>0</v>
      </c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2.75" customHeight="1">
      <c r="A986" s="8"/>
      <c r="B986" s="100"/>
      <c r="C986" s="100"/>
      <c r="D986" s="100"/>
      <c r="E986" s="100"/>
      <c r="F986" s="100"/>
      <c r="G986" s="100"/>
      <c r="H986" s="100"/>
      <c r="I986" s="101" t="s">
        <v>496</v>
      </c>
      <c r="J986" s="100"/>
      <c r="K986" s="100"/>
      <c r="L986" s="101" t="s">
        <v>497</v>
      </c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2.75" customHeight="1">
      <c r="A987" s="8"/>
      <c r="B987" s="100"/>
      <c r="C987" s="100"/>
      <c r="D987" s="100"/>
      <c r="E987" s="100"/>
      <c r="F987" s="100"/>
      <c r="G987" s="100"/>
      <c r="H987" s="100"/>
      <c r="I987" s="104" t="str">
        <f>G983*A969</f>
        <v>#DIV/0!</v>
      </c>
      <c r="J987" s="100"/>
      <c r="K987" s="100"/>
      <c r="L987" s="104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2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2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2.75" customHeight="1">
      <c r="A990" s="66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6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5.0" customHeight="1">
      <c r="A991" s="78" t="s">
        <v>478</v>
      </c>
      <c r="B991" s="79" t="s">
        <v>479</v>
      </c>
      <c r="C991" s="75"/>
      <c r="D991" s="76"/>
      <c r="E991" s="80" t="s">
        <v>480</v>
      </c>
      <c r="F991" s="75"/>
      <c r="G991" s="76"/>
      <c r="H991" s="79" t="s">
        <v>481</v>
      </c>
      <c r="I991" s="75"/>
      <c r="J991" s="75"/>
      <c r="K991" s="75"/>
      <c r="L991" s="76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2.75" customHeight="1">
      <c r="A992" s="177"/>
      <c r="B992" s="82" t="s">
        <v>482</v>
      </c>
      <c r="C992" s="82" t="s">
        <v>483</v>
      </c>
      <c r="D992" s="82" t="s">
        <v>484</v>
      </c>
      <c r="E992" s="82" t="s">
        <v>485</v>
      </c>
      <c r="F992" s="82" t="s">
        <v>484</v>
      </c>
      <c r="G992" s="82" t="s">
        <v>524</v>
      </c>
      <c r="H992" s="82" t="s">
        <v>486</v>
      </c>
      <c r="I992" s="82" t="s">
        <v>487</v>
      </c>
      <c r="J992" s="147" t="s">
        <v>488</v>
      </c>
      <c r="K992" s="85" t="s">
        <v>489</v>
      </c>
      <c r="L992" s="85" t="s">
        <v>490</v>
      </c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2.75" customHeight="1">
      <c r="A993" s="86" t="s">
        <v>491</v>
      </c>
      <c r="B993" s="87"/>
      <c r="C993" s="87"/>
      <c r="D993" s="87"/>
      <c r="E993" s="87"/>
      <c r="F993" s="87"/>
      <c r="G993" s="87"/>
      <c r="H993" s="87"/>
      <c r="I993" s="87"/>
      <c r="J993" s="115"/>
      <c r="K993" s="87"/>
      <c r="L993" s="87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2.75" customHeight="1">
      <c r="A994" s="31"/>
      <c r="B994" s="89"/>
      <c r="C994" s="89">
        <v>1.0</v>
      </c>
      <c r="D994" s="18">
        <f t="shared" ref="D994:D1007" si="259">C994*B994</f>
        <v>0</v>
      </c>
      <c r="E994" s="18">
        <f>B994*A992</f>
        <v>0</v>
      </c>
      <c r="F994" s="18">
        <f t="shared" ref="F994:F1007" si="260">E994*C994</f>
        <v>0</v>
      </c>
      <c r="G994" s="140">
        <v>0.0</v>
      </c>
      <c r="H994" s="18">
        <v>1.0</v>
      </c>
      <c r="I994" s="89">
        <f t="shared" ref="I994:I1007" si="261">H994*E994</f>
        <v>0</v>
      </c>
      <c r="J994" s="116"/>
      <c r="K994" s="3">
        <f t="shared" ref="K994:K1007" si="262">J994*I994</f>
        <v>0</v>
      </c>
      <c r="L994" s="3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2.75" customHeight="1">
      <c r="A995" s="31"/>
      <c r="B995" s="89"/>
      <c r="C995" s="89">
        <v>1.0</v>
      </c>
      <c r="D995" s="18">
        <f t="shared" si="259"/>
        <v>0</v>
      </c>
      <c r="E995" s="18">
        <f>B995*A992</f>
        <v>0</v>
      </c>
      <c r="F995" s="18">
        <f t="shared" si="260"/>
        <v>0</v>
      </c>
      <c r="G995" s="87"/>
      <c r="H995" s="18">
        <v>1.0</v>
      </c>
      <c r="I995" s="89">
        <f t="shared" si="261"/>
        <v>0</v>
      </c>
      <c r="J995" s="116"/>
      <c r="K995" s="3">
        <f t="shared" si="262"/>
        <v>0</v>
      </c>
      <c r="L995" s="3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2.75" customHeight="1">
      <c r="A996" s="31"/>
      <c r="B996" s="18"/>
      <c r="C996" s="18">
        <v>1.0</v>
      </c>
      <c r="D996" s="18">
        <f t="shared" si="259"/>
        <v>0</v>
      </c>
      <c r="E996" s="18">
        <f>B996*A992</f>
        <v>0</v>
      </c>
      <c r="F996" s="18">
        <f t="shared" si="260"/>
        <v>0</v>
      </c>
      <c r="G996" s="148" t="s">
        <v>527</v>
      </c>
      <c r="H996" s="18">
        <v>1.0</v>
      </c>
      <c r="I996" s="89">
        <f t="shared" si="261"/>
        <v>0</v>
      </c>
      <c r="J996" s="116"/>
      <c r="K996" s="3">
        <f t="shared" si="262"/>
        <v>0</v>
      </c>
      <c r="L996" s="3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2.75" customHeight="1">
      <c r="A997" s="31"/>
      <c r="B997" s="18"/>
      <c r="C997" s="18">
        <v>1.0</v>
      </c>
      <c r="D997" s="18">
        <f t="shared" si="259"/>
        <v>0</v>
      </c>
      <c r="E997" s="18">
        <f>B997*A992</f>
        <v>0</v>
      </c>
      <c r="F997" s="18">
        <f t="shared" si="260"/>
        <v>0</v>
      </c>
      <c r="G997" s="142"/>
      <c r="H997" s="18">
        <v>1.0</v>
      </c>
      <c r="I997" s="89">
        <f t="shared" si="261"/>
        <v>0</v>
      </c>
      <c r="J997" s="116"/>
      <c r="K997" s="3">
        <f t="shared" si="262"/>
        <v>0</v>
      </c>
      <c r="L997" s="3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2.75" customHeight="1">
      <c r="A998" s="31"/>
      <c r="B998" s="18"/>
      <c r="C998" s="18">
        <v>1.0</v>
      </c>
      <c r="D998" s="18">
        <f t="shared" si="259"/>
        <v>0</v>
      </c>
      <c r="E998" s="18">
        <f>B998*A992</f>
        <v>0</v>
      </c>
      <c r="F998" s="18">
        <f t="shared" si="260"/>
        <v>0</v>
      </c>
      <c r="G998" s="142"/>
      <c r="H998" s="18">
        <v>1.0</v>
      </c>
      <c r="I998" s="89">
        <f t="shared" si="261"/>
        <v>0</v>
      </c>
      <c r="J998" s="116"/>
      <c r="K998" s="3">
        <f t="shared" si="262"/>
        <v>0</v>
      </c>
      <c r="L998" s="3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2.75" customHeight="1">
      <c r="A999" s="2"/>
      <c r="B999" s="18"/>
      <c r="C999" s="18">
        <v>1.0</v>
      </c>
      <c r="D999" s="18">
        <f t="shared" si="259"/>
        <v>0</v>
      </c>
      <c r="E999" s="18">
        <f>B999*A992</f>
        <v>0</v>
      </c>
      <c r="F999" s="18">
        <f t="shared" si="260"/>
        <v>0</v>
      </c>
      <c r="G999" s="87"/>
      <c r="H999" s="18">
        <v>1.0</v>
      </c>
      <c r="I999" s="89">
        <f t="shared" si="261"/>
        <v>0</v>
      </c>
      <c r="J999" s="116"/>
      <c r="K999" s="3">
        <f t="shared" si="262"/>
        <v>0</v>
      </c>
      <c r="L999" s="3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2.75" customHeight="1">
      <c r="A1000" s="2"/>
      <c r="B1000" s="18"/>
      <c r="C1000" s="18">
        <v>1.0</v>
      </c>
      <c r="D1000" s="18">
        <f t="shared" si="259"/>
        <v>0</v>
      </c>
      <c r="E1000" s="18">
        <f>B1000*A992</f>
        <v>0</v>
      </c>
      <c r="F1000" s="18">
        <f t="shared" si="260"/>
        <v>0</v>
      </c>
      <c r="G1000" s="59"/>
      <c r="H1000" s="18">
        <v>1.0</v>
      </c>
      <c r="I1000" s="89">
        <f t="shared" si="261"/>
        <v>0</v>
      </c>
      <c r="J1000" s="116"/>
      <c r="K1000" s="3">
        <f t="shared" si="262"/>
        <v>0</v>
      </c>
      <c r="L1000" s="3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ht="12.75" customHeight="1">
      <c r="A1001" s="2"/>
      <c r="B1001" s="89"/>
      <c r="C1001" s="89">
        <v>1.0</v>
      </c>
      <c r="D1001" s="18">
        <f t="shared" si="259"/>
        <v>0</v>
      </c>
      <c r="E1001" s="18">
        <f>B1001*A992</f>
        <v>0</v>
      </c>
      <c r="F1001" s="18">
        <f t="shared" si="260"/>
        <v>0</v>
      </c>
      <c r="G1001" s="148" t="s">
        <v>528</v>
      </c>
      <c r="H1001" s="18">
        <v>1.0</v>
      </c>
      <c r="I1001" s="89">
        <f t="shared" si="261"/>
        <v>0</v>
      </c>
      <c r="J1001" s="116"/>
      <c r="K1001" s="3">
        <f t="shared" si="262"/>
        <v>0</v>
      </c>
      <c r="L1001" s="3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ht="12.75" customHeight="1">
      <c r="A1002" s="2"/>
      <c r="B1002" s="89"/>
      <c r="C1002" s="89">
        <v>1.0</v>
      </c>
      <c r="D1002" s="18">
        <f t="shared" si="259"/>
        <v>0</v>
      </c>
      <c r="E1002" s="18">
        <f>B1002*A992</f>
        <v>0</v>
      </c>
      <c r="F1002" s="18">
        <f t="shared" si="260"/>
        <v>0</v>
      </c>
      <c r="G1002" s="142"/>
      <c r="H1002" s="18">
        <v>1.0</v>
      </c>
      <c r="I1002" s="89">
        <f t="shared" si="261"/>
        <v>0</v>
      </c>
      <c r="J1002" s="116"/>
      <c r="K1002" s="3">
        <f t="shared" si="262"/>
        <v>0</v>
      </c>
      <c r="L1002" s="3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  <row r="1003" ht="12.75" customHeight="1">
      <c r="A1003" s="1"/>
      <c r="B1003" s="89"/>
      <c r="C1003" s="89">
        <v>1.0</v>
      </c>
      <c r="D1003" s="18">
        <f t="shared" si="259"/>
        <v>0</v>
      </c>
      <c r="E1003" s="18">
        <f>B1003*A992</f>
        <v>0</v>
      </c>
      <c r="F1003" s="18">
        <f t="shared" si="260"/>
        <v>0</v>
      </c>
      <c r="G1003" s="142"/>
      <c r="H1003" s="18">
        <v>1.0</v>
      </c>
      <c r="I1003" s="89">
        <f t="shared" si="261"/>
        <v>0</v>
      </c>
      <c r="J1003" s="116"/>
      <c r="K1003" s="3">
        <f t="shared" si="262"/>
        <v>0</v>
      </c>
      <c r="L1003" s="3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</row>
    <row r="1004" ht="12.75" customHeight="1">
      <c r="A1004" s="1"/>
      <c r="B1004" s="89"/>
      <c r="C1004" s="89">
        <v>1.0</v>
      </c>
      <c r="D1004" s="18">
        <f t="shared" si="259"/>
        <v>0</v>
      </c>
      <c r="E1004" s="18">
        <f>B1004*A992</f>
        <v>0</v>
      </c>
      <c r="F1004" s="18">
        <f t="shared" si="260"/>
        <v>0</v>
      </c>
      <c r="G1004" s="142"/>
      <c r="H1004" s="18">
        <v>1.0</v>
      </c>
      <c r="I1004" s="89">
        <f t="shared" si="261"/>
        <v>0</v>
      </c>
      <c r="J1004" s="116"/>
      <c r="K1004" s="3">
        <f t="shared" si="262"/>
        <v>0</v>
      </c>
      <c r="L1004" s="3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</row>
    <row r="1005" ht="12.75" customHeight="1">
      <c r="A1005" s="31"/>
      <c r="B1005" s="89"/>
      <c r="C1005" s="89">
        <v>1.0</v>
      </c>
      <c r="D1005" s="95">
        <f t="shared" si="259"/>
        <v>0</v>
      </c>
      <c r="E1005" s="95">
        <f>B1005*A992</f>
        <v>0</v>
      </c>
      <c r="F1005" s="18">
        <f t="shared" si="260"/>
        <v>0</v>
      </c>
      <c r="G1005" s="87"/>
      <c r="H1005" s="18">
        <v>1.0</v>
      </c>
      <c r="I1005" s="89">
        <f t="shared" si="261"/>
        <v>0</v>
      </c>
      <c r="J1005" s="118"/>
      <c r="K1005" s="3">
        <f t="shared" si="262"/>
        <v>0</v>
      </c>
      <c r="L1005" s="3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ht="12.75" customHeight="1">
      <c r="A1006" s="31"/>
      <c r="B1006" s="89"/>
      <c r="C1006" s="89">
        <v>1.0</v>
      </c>
      <c r="D1006" s="18">
        <f t="shared" si="259"/>
        <v>0</v>
      </c>
      <c r="E1006" s="18">
        <f>B1006*A992</f>
        <v>0</v>
      </c>
      <c r="F1006" s="18">
        <f t="shared" si="260"/>
        <v>0</v>
      </c>
      <c r="G1006" s="143" t="str">
        <f>F1008/A992</f>
        <v>#DIV/0!</v>
      </c>
      <c r="H1006" s="18">
        <v>1.0</v>
      </c>
      <c r="I1006" s="89">
        <f t="shared" si="261"/>
        <v>0</v>
      </c>
      <c r="J1006" s="3"/>
      <c r="K1006" s="3">
        <f t="shared" si="262"/>
        <v>0</v>
      </c>
      <c r="L1006" s="3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</row>
    <row r="1007" ht="12.75" customHeight="1">
      <c r="A1007" s="31"/>
      <c r="B1007" s="89"/>
      <c r="C1007" s="89">
        <v>1.0</v>
      </c>
      <c r="D1007" s="18">
        <f t="shared" si="259"/>
        <v>0</v>
      </c>
      <c r="E1007" s="18">
        <f>B1007*A992</f>
        <v>0</v>
      </c>
      <c r="F1007" s="18">
        <f t="shared" si="260"/>
        <v>0</v>
      </c>
      <c r="G1007" s="142"/>
      <c r="H1007" s="18">
        <v>1.0</v>
      </c>
      <c r="I1007" s="89">
        <f t="shared" si="261"/>
        <v>0</v>
      </c>
      <c r="J1007" s="3"/>
      <c r="K1007" s="3">
        <f t="shared" si="262"/>
        <v>0</v>
      </c>
      <c r="L1007" s="3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</row>
    <row r="1008" ht="12.75" customHeight="1">
      <c r="A1008" s="4" t="s">
        <v>495</v>
      </c>
      <c r="B1008" s="97">
        <f>SUM(B994:B1007)</f>
        <v>0</v>
      </c>
      <c r="C1008" s="96"/>
      <c r="D1008" s="97">
        <f t="shared" ref="D1008:F1008" si="263">SUM(D994:D1007)</f>
        <v>0</v>
      </c>
      <c r="E1008" s="97">
        <f t="shared" si="263"/>
        <v>0</v>
      </c>
      <c r="F1008" s="97">
        <f t="shared" si="263"/>
        <v>0</v>
      </c>
      <c r="G1008" s="87"/>
      <c r="H1008" s="96"/>
      <c r="I1008" s="97">
        <f t="shared" ref="I1008:L1008" si="264">SUM(I994:I1007)</f>
        <v>0</v>
      </c>
      <c r="J1008" s="98">
        <f t="shared" si="264"/>
        <v>0</v>
      </c>
      <c r="K1008" s="98">
        <f t="shared" si="264"/>
        <v>0</v>
      </c>
      <c r="L1008" s="98">
        <f t="shared" si="264"/>
        <v>0</v>
      </c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</row>
    <row r="1009" ht="12.75" customHeight="1">
      <c r="A1009" s="8"/>
      <c r="B1009" s="100"/>
      <c r="C1009" s="100"/>
      <c r="D1009" s="100"/>
      <c r="E1009" s="100"/>
      <c r="F1009" s="100"/>
      <c r="G1009" s="100"/>
      <c r="H1009" s="100"/>
      <c r="I1009" s="101" t="s">
        <v>496</v>
      </c>
      <c r="J1009" s="100"/>
      <c r="K1009" s="100"/>
      <c r="L1009" s="101" t="s">
        <v>497</v>
      </c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</row>
    <row r="1010" ht="12.75" customHeight="1">
      <c r="A1010" s="8"/>
      <c r="B1010" s="100"/>
      <c r="C1010" s="100"/>
      <c r="D1010" s="100"/>
      <c r="E1010" s="100"/>
      <c r="F1010" s="100"/>
      <c r="G1010" s="100"/>
      <c r="H1010" s="100"/>
      <c r="I1010" s="104" t="str">
        <f>G1006*A992</f>
        <v>#DIV/0!</v>
      </c>
      <c r="J1010" s="100"/>
      <c r="K1010" s="100"/>
      <c r="L1010" s="104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</row>
    <row r="1011" ht="12.75" customHeight="1">
      <c r="A1011" s="8"/>
      <c r="B1011" s="100"/>
      <c r="C1011" s="100"/>
      <c r="D1011" s="100"/>
      <c r="E1011" s="100"/>
      <c r="F1011" s="100"/>
      <c r="G1011" s="100"/>
      <c r="H1011" s="100"/>
      <c r="I1011" s="107"/>
      <c r="J1011" s="100"/>
      <c r="K1011" s="100"/>
      <c r="L1011" s="107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</row>
    <row r="1012" ht="12.75" customHeight="1">
      <c r="A1012" s="8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</row>
    <row r="1013" ht="12.75" customHeight="1">
      <c r="A1013" s="66"/>
      <c r="B1013" s="75"/>
      <c r="C1013" s="75"/>
      <c r="D1013" s="75"/>
      <c r="E1013" s="75"/>
      <c r="F1013" s="75"/>
      <c r="G1013" s="75"/>
      <c r="H1013" s="75"/>
      <c r="I1013" s="75"/>
      <c r="J1013" s="75"/>
      <c r="K1013" s="75"/>
      <c r="L1013" s="76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</row>
    <row r="1014" ht="15.0" customHeight="1">
      <c r="A1014" s="78" t="s">
        <v>478</v>
      </c>
      <c r="B1014" s="79" t="s">
        <v>479</v>
      </c>
      <c r="C1014" s="75"/>
      <c r="D1014" s="76"/>
      <c r="E1014" s="80" t="s">
        <v>480</v>
      </c>
      <c r="F1014" s="75"/>
      <c r="G1014" s="76"/>
      <c r="H1014" s="79" t="s">
        <v>481</v>
      </c>
      <c r="I1014" s="75"/>
      <c r="J1014" s="75"/>
      <c r="K1014" s="75"/>
      <c r="L1014" s="76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</row>
    <row r="1015" ht="12.75" customHeight="1">
      <c r="A1015" s="177"/>
      <c r="B1015" s="82" t="s">
        <v>482</v>
      </c>
      <c r="C1015" s="82" t="s">
        <v>483</v>
      </c>
      <c r="D1015" s="82" t="s">
        <v>484</v>
      </c>
      <c r="E1015" s="82" t="s">
        <v>485</v>
      </c>
      <c r="F1015" s="82" t="s">
        <v>484</v>
      </c>
      <c r="G1015" s="82" t="s">
        <v>524</v>
      </c>
      <c r="H1015" s="82" t="s">
        <v>486</v>
      </c>
      <c r="I1015" s="82" t="s">
        <v>487</v>
      </c>
      <c r="J1015" s="147" t="s">
        <v>488</v>
      </c>
      <c r="K1015" s="85" t="s">
        <v>489</v>
      </c>
      <c r="L1015" s="85" t="s">
        <v>490</v>
      </c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</row>
    <row r="1016" ht="12.75" customHeight="1">
      <c r="A1016" s="86" t="s">
        <v>491</v>
      </c>
      <c r="B1016" s="87"/>
      <c r="C1016" s="87"/>
      <c r="D1016" s="87"/>
      <c r="E1016" s="87"/>
      <c r="F1016" s="87"/>
      <c r="G1016" s="87"/>
      <c r="H1016" s="87"/>
      <c r="I1016" s="87"/>
      <c r="J1016" s="115"/>
      <c r="K1016" s="87"/>
      <c r="L1016" s="87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</row>
    <row r="1017" ht="12.75" customHeight="1">
      <c r="A1017" s="31"/>
      <c r="B1017" s="89"/>
      <c r="C1017" s="89">
        <v>1.0</v>
      </c>
      <c r="D1017" s="18">
        <f t="shared" ref="D1017:D1030" si="265">C1017*B1017</f>
        <v>0</v>
      </c>
      <c r="E1017" s="18">
        <f>B1017*A1015</f>
        <v>0</v>
      </c>
      <c r="F1017" s="18">
        <f t="shared" ref="F1017:F1030" si="266">E1017*C1017</f>
        <v>0</v>
      </c>
      <c r="G1017" s="140">
        <v>0.0</v>
      </c>
      <c r="H1017" s="18">
        <v>1.0</v>
      </c>
      <c r="I1017" s="89">
        <f t="shared" ref="I1017:I1030" si="267">H1017*E1017</f>
        <v>0</v>
      </c>
      <c r="J1017" s="116"/>
      <c r="K1017" s="3">
        <f t="shared" ref="K1017:K1030" si="268">J1017*I1017</f>
        <v>0</v>
      </c>
      <c r="L1017" s="3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</row>
    <row r="1018" ht="12.75" customHeight="1">
      <c r="A1018" s="31"/>
      <c r="B1018" s="89"/>
      <c r="C1018" s="89">
        <v>1.0</v>
      </c>
      <c r="D1018" s="18">
        <f t="shared" si="265"/>
        <v>0</v>
      </c>
      <c r="E1018" s="18">
        <f>B1018*A1015</f>
        <v>0</v>
      </c>
      <c r="F1018" s="18">
        <f t="shared" si="266"/>
        <v>0</v>
      </c>
      <c r="G1018" s="87"/>
      <c r="H1018" s="18">
        <v>1.0</v>
      </c>
      <c r="I1018" s="89">
        <f t="shared" si="267"/>
        <v>0</v>
      </c>
      <c r="J1018" s="116"/>
      <c r="K1018" s="3">
        <f t="shared" si="268"/>
        <v>0</v>
      </c>
      <c r="L1018" s="3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</row>
    <row r="1019" ht="12.75" customHeight="1">
      <c r="A1019" s="31"/>
      <c r="B1019" s="18"/>
      <c r="C1019" s="18">
        <v>1.0</v>
      </c>
      <c r="D1019" s="18">
        <f t="shared" si="265"/>
        <v>0</v>
      </c>
      <c r="E1019" s="18">
        <f>B1019*A1015</f>
        <v>0</v>
      </c>
      <c r="F1019" s="18">
        <f t="shared" si="266"/>
        <v>0</v>
      </c>
      <c r="G1019" s="148" t="s">
        <v>527</v>
      </c>
      <c r="H1019" s="18">
        <v>1.0</v>
      </c>
      <c r="I1019" s="89">
        <f t="shared" si="267"/>
        <v>0</v>
      </c>
      <c r="J1019" s="116"/>
      <c r="K1019" s="3">
        <f t="shared" si="268"/>
        <v>0</v>
      </c>
      <c r="L1019" s="3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</row>
    <row r="1020" ht="12.75" customHeight="1">
      <c r="A1020" s="31"/>
      <c r="B1020" s="18"/>
      <c r="C1020" s="18">
        <v>1.0</v>
      </c>
      <c r="D1020" s="18">
        <f t="shared" si="265"/>
        <v>0</v>
      </c>
      <c r="E1020" s="18">
        <f>B1020*A1015</f>
        <v>0</v>
      </c>
      <c r="F1020" s="18">
        <f t="shared" si="266"/>
        <v>0</v>
      </c>
      <c r="G1020" s="142"/>
      <c r="H1020" s="18">
        <v>1.0</v>
      </c>
      <c r="I1020" s="89">
        <f t="shared" si="267"/>
        <v>0</v>
      </c>
      <c r="J1020" s="116"/>
      <c r="K1020" s="3">
        <f t="shared" si="268"/>
        <v>0</v>
      </c>
      <c r="L1020" s="3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</row>
    <row r="1021" ht="12.75" customHeight="1">
      <c r="A1021" s="31"/>
      <c r="B1021" s="18"/>
      <c r="C1021" s="18">
        <v>1.0</v>
      </c>
      <c r="D1021" s="18">
        <f t="shared" si="265"/>
        <v>0</v>
      </c>
      <c r="E1021" s="18">
        <f>B1021*A1015</f>
        <v>0</v>
      </c>
      <c r="F1021" s="18">
        <f t="shared" si="266"/>
        <v>0</v>
      </c>
      <c r="G1021" s="142"/>
      <c r="H1021" s="18">
        <v>1.0</v>
      </c>
      <c r="I1021" s="89">
        <f t="shared" si="267"/>
        <v>0</v>
      </c>
      <c r="J1021" s="116"/>
      <c r="K1021" s="3">
        <f t="shared" si="268"/>
        <v>0</v>
      </c>
      <c r="L1021" s="3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</row>
    <row r="1022" ht="12.75" customHeight="1">
      <c r="A1022" s="2"/>
      <c r="B1022" s="18"/>
      <c r="C1022" s="18">
        <v>1.0</v>
      </c>
      <c r="D1022" s="18">
        <f t="shared" si="265"/>
        <v>0</v>
      </c>
      <c r="E1022" s="18">
        <f>B1022*A1015</f>
        <v>0</v>
      </c>
      <c r="F1022" s="18">
        <f t="shared" si="266"/>
        <v>0</v>
      </c>
      <c r="G1022" s="87"/>
      <c r="H1022" s="18">
        <v>1.0</v>
      </c>
      <c r="I1022" s="89">
        <f t="shared" si="267"/>
        <v>0</v>
      </c>
      <c r="J1022" s="116"/>
      <c r="K1022" s="3">
        <f t="shared" si="268"/>
        <v>0</v>
      </c>
      <c r="L1022" s="3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</row>
    <row r="1023" ht="12.75" customHeight="1">
      <c r="A1023" s="2"/>
      <c r="B1023" s="18"/>
      <c r="C1023" s="18">
        <v>1.0</v>
      </c>
      <c r="D1023" s="18">
        <f t="shared" si="265"/>
        <v>0</v>
      </c>
      <c r="E1023" s="18">
        <f>B1023*A1015</f>
        <v>0</v>
      </c>
      <c r="F1023" s="18">
        <f t="shared" si="266"/>
        <v>0</v>
      </c>
      <c r="G1023" s="59"/>
      <c r="H1023" s="18">
        <v>1.0</v>
      </c>
      <c r="I1023" s="89">
        <f t="shared" si="267"/>
        <v>0</v>
      </c>
      <c r="J1023" s="116"/>
      <c r="K1023" s="3">
        <f t="shared" si="268"/>
        <v>0</v>
      </c>
      <c r="L1023" s="3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</row>
    <row r="1024" ht="12.75" customHeight="1">
      <c r="A1024" s="2"/>
      <c r="B1024" s="89"/>
      <c r="C1024" s="89">
        <v>1.0</v>
      </c>
      <c r="D1024" s="18">
        <f t="shared" si="265"/>
        <v>0</v>
      </c>
      <c r="E1024" s="18">
        <f>B1024*A1015</f>
        <v>0</v>
      </c>
      <c r="F1024" s="18">
        <f t="shared" si="266"/>
        <v>0</v>
      </c>
      <c r="G1024" s="148" t="s">
        <v>528</v>
      </c>
      <c r="H1024" s="18">
        <v>1.0</v>
      </c>
      <c r="I1024" s="89">
        <f t="shared" si="267"/>
        <v>0</v>
      </c>
      <c r="J1024" s="116"/>
      <c r="K1024" s="3">
        <f t="shared" si="268"/>
        <v>0</v>
      </c>
      <c r="L1024" s="3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</row>
    <row r="1025" ht="12.75" customHeight="1">
      <c r="A1025" s="2"/>
      <c r="B1025" s="89"/>
      <c r="C1025" s="89">
        <v>1.0</v>
      </c>
      <c r="D1025" s="18">
        <f t="shared" si="265"/>
        <v>0</v>
      </c>
      <c r="E1025" s="18">
        <f>B1025*A1015</f>
        <v>0</v>
      </c>
      <c r="F1025" s="18">
        <f t="shared" si="266"/>
        <v>0</v>
      </c>
      <c r="G1025" s="142"/>
      <c r="H1025" s="18">
        <v>1.0</v>
      </c>
      <c r="I1025" s="89">
        <f t="shared" si="267"/>
        <v>0</v>
      </c>
      <c r="J1025" s="116"/>
      <c r="K1025" s="3">
        <f t="shared" si="268"/>
        <v>0</v>
      </c>
      <c r="L1025" s="3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</row>
    <row r="1026" ht="12.75" customHeight="1">
      <c r="A1026" s="1"/>
      <c r="B1026" s="89"/>
      <c r="C1026" s="89">
        <v>1.0</v>
      </c>
      <c r="D1026" s="18">
        <f t="shared" si="265"/>
        <v>0</v>
      </c>
      <c r="E1026" s="18">
        <f>B1026*A1015</f>
        <v>0</v>
      </c>
      <c r="F1026" s="18">
        <f t="shared" si="266"/>
        <v>0</v>
      </c>
      <c r="G1026" s="142"/>
      <c r="H1026" s="18">
        <v>1.0</v>
      </c>
      <c r="I1026" s="89">
        <f t="shared" si="267"/>
        <v>0</v>
      </c>
      <c r="J1026" s="116"/>
      <c r="K1026" s="3">
        <f t="shared" si="268"/>
        <v>0</v>
      </c>
      <c r="L1026" s="3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</row>
    <row r="1027" ht="12.75" customHeight="1">
      <c r="A1027" s="1"/>
      <c r="B1027" s="89"/>
      <c r="C1027" s="89">
        <v>1.0</v>
      </c>
      <c r="D1027" s="18">
        <f t="shared" si="265"/>
        <v>0</v>
      </c>
      <c r="E1027" s="18">
        <f>B1027*A1015</f>
        <v>0</v>
      </c>
      <c r="F1027" s="18">
        <f t="shared" si="266"/>
        <v>0</v>
      </c>
      <c r="G1027" s="142"/>
      <c r="H1027" s="18">
        <v>1.0</v>
      </c>
      <c r="I1027" s="89">
        <f t="shared" si="267"/>
        <v>0</v>
      </c>
      <c r="J1027" s="116"/>
      <c r="K1027" s="3">
        <f t="shared" si="268"/>
        <v>0</v>
      </c>
      <c r="L1027" s="3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</row>
    <row r="1028" ht="12.75" customHeight="1">
      <c r="A1028" s="31"/>
      <c r="B1028" s="89"/>
      <c r="C1028" s="89">
        <v>1.0</v>
      </c>
      <c r="D1028" s="95">
        <f t="shared" si="265"/>
        <v>0</v>
      </c>
      <c r="E1028" s="95">
        <f>B1028*A1015</f>
        <v>0</v>
      </c>
      <c r="F1028" s="18">
        <f t="shared" si="266"/>
        <v>0</v>
      </c>
      <c r="G1028" s="87"/>
      <c r="H1028" s="18">
        <v>1.0</v>
      </c>
      <c r="I1028" s="89">
        <f t="shared" si="267"/>
        <v>0</v>
      </c>
      <c r="J1028" s="118"/>
      <c r="K1028" s="3">
        <f t="shared" si="268"/>
        <v>0</v>
      </c>
      <c r="L1028" s="3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</row>
    <row r="1029" ht="12.75" customHeight="1">
      <c r="A1029" s="31"/>
      <c r="B1029" s="89"/>
      <c r="C1029" s="89">
        <v>1.0</v>
      </c>
      <c r="D1029" s="18">
        <f t="shared" si="265"/>
        <v>0</v>
      </c>
      <c r="E1029" s="18">
        <f>B1029*A1015</f>
        <v>0</v>
      </c>
      <c r="F1029" s="18">
        <f t="shared" si="266"/>
        <v>0</v>
      </c>
      <c r="G1029" s="143" t="str">
        <f>F1031/A1015</f>
        <v>#DIV/0!</v>
      </c>
      <c r="H1029" s="18">
        <v>1.0</v>
      </c>
      <c r="I1029" s="89">
        <f t="shared" si="267"/>
        <v>0</v>
      </c>
      <c r="J1029" s="3"/>
      <c r="K1029" s="3">
        <f t="shared" si="268"/>
        <v>0</v>
      </c>
      <c r="L1029" s="3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</row>
    <row r="1030" ht="12.75" customHeight="1">
      <c r="A1030" s="31"/>
      <c r="B1030" s="89"/>
      <c r="C1030" s="89">
        <v>1.0</v>
      </c>
      <c r="D1030" s="18">
        <f t="shared" si="265"/>
        <v>0</v>
      </c>
      <c r="E1030" s="18">
        <f>B1030*A1015</f>
        <v>0</v>
      </c>
      <c r="F1030" s="18">
        <f t="shared" si="266"/>
        <v>0</v>
      </c>
      <c r="G1030" s="142"/>
      <c r="H1030" s="18">
        <v>1.0</v>
      </c>
      <c r="I1030" s="89">
        <f t="shared" si="267"/>
        <v>0</v>
      </c>
      <c r="J1030" s="3"/>
      <c r="K1030" s="3">
        <f t="shared" si="268"/>
        <v>0</v>
      </c>
      <c r="L1030" s="3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</row>
    <row r="1031" ht="12.75" customHeight="1">
      <c r="A1031" s="4" t="s">
        <v>495</v>
      </c>
      <c r="B1031" s="97">
        <f>SUM(B1017:B1030)</f>
        <v>0</v>
      </c>
      <c r="C1031" s="96"/>
      <c r="D1031" s="97">
        <f t="shared" ref="D1031:F1031" si="269">SUM(D1017:D1030)</f>
        <v>0</v>
      </c>
      <c r="E1031" s="97">
        <f t="shared" si="269"/>
        <v>0</v>
      </c>
      <c r="F1031" s="97">
        <f t="shared" si="269"/>
        <v>0</v>
      </c>
      <c r="G1031" s="87"/>
      <c r="H1031" s="96"/>
      <c r="I1031" s="97">
        <f t="shared" ref="I1031:L1031" si="270">SUM(I1017:I1030)</f>
        <v>0</v>
      </c>
      <c r="J1031" s="98">
        <f t="shared" si="270"/>
        <v>0</v>
      </c>
      <c r="K1031" s="98">
        <f t="shared" si="270"/>
        <v>0</v>
      </c>
      <c r="L1031" s="98">
        <f t="shared" si="270"/>
        <v>0</v>
      </c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</row>
    <row r="1032" ht="12.75" customHeight="1">
      <c r="A1032" s="8"/>
      <c r="B1032" s="100"/>
      <c r="C1032" s="100"/>
      <c r="D1032" s="100"/>
      <c r="E1032" s="100"/>
      <c r="F1032" s="100"/>
      <c r="G1032" s="100"/>
      <c r="H1032" s="100"/>
      <c r="I1032" s="101" t="s">
        <v>496</v>
      </c>
      <c r="J1032" s="100"/>
      <c r="K1032" s="100"/>
      <c r="L1032" s="101" t="s">
        <v>497</v>
      </c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</row>
    <row r="1033" ht="12.75" customHeight="1">
      <c r="A1033" s="8"/>
      <c r="B1033" s="100"/>
      <c r="C1033" s="100"/>
      <c r="D1033" s="100"/>
      <c r="E1033" s="100"/>
      <c r="F1033" s="100"/>
      <c r="G1033" s="100"/>
      <c r="H1033" s="100"/>
      <c r="I1033" s="104" t="str">
        <f>G1029*A1015</f>
        <v>#DIV/0!</v>
      </c>
      <c r="J1033" s="100"/>
      <c r="K1033" s="100"/>
      <c r="L1033" s="104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</row>
    <row r="1034" ht="12.75" customHeight="1">
      <c r="A1034" s="8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</row>
    <row r="1035" ht="12.75" customHeight="1">
      <c r="A1035" s="8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</row>
    <row r="1036" ht="12.75" customHeight="1">
      <c r="A1036" s="66"/>
      <c r="B1036" s="75"/>
      <c r="C1036" s="75"/>
      <c r="D1036" s="75"/>
      <c r="E1036" s="75"/>
      <c r="F1036" s="75"/>
      <c r="G1036" s="75"/>
      <c r="H1036" s="75"/>
      <c r="I1036" s="75"/>
      <c r="J1036" s="75"/>
      <c r="K1036" s="75"/>
      <c r="L1036" s="76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</row>
    <row r="1037" ht="15.0" customHeight="1">
      <c r="A1037" s="78" t="s">
        <v>478</v>
      </c>
      <c r="B1037" s="79" t="s">
        <v>479</v>
      </c>
      <c r="C1037" s="75"/>
      <c r="D1037" s="76"/>
      <c r="E1037" s="80" t="s">
        <v>480</v>
      </c>
      <c r="F1037" s="75"/>
      <c r="G1037" s="76"/>
      <c r="H1037" s="79" t="s">
        <v>481</v>
      </c>
      <c r="I1037" s="75"/>
      <c r="J1037" s="75"/>
      <c r="K1037" s="75"/>
      <c r="L1037" s="76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</row>
    <row r="1038" ht="12.75" customHeight="1">
      <c r="A1038" s="177"/>
      <c r="B1038" s="82" t="s">
        <v>482</v>
      </c>
      <c r="C1038" s="82" t="s">
        <v>483</v>
      </c>
      <c r="D1038" s="82" t="s">
        <v>484</v>
      </c>
      <c r="E1038" s="82" t="s">
        <v>485</v>
      </c>
      <c r="F1038" s="82" t="s">
        <v>484</v>
      </c>
      <c r="G1038" s="82" t="s">
        <v>524</v>
      </c>
      <c r="H1038" s="82" t="s">
        <v>486</v>
      </c>
      <c r="I1038" s="82" t="s">
        <v>487</v>
      </c>
      <c r="J1038" s="147" t="s">
        <v>488</v>
      </c>
      <c r="K1038" s="85" t="s">
        <v>489</v>
      </c>
      <c r="L1038" s="85" t="s">
        <v>490</v>
      </c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</row>
    <row r="1039" ht="12.75" customHeight="1">
      <c r="A1039" s="86" t="s">
        <v>491</v>
      </c>
      <c r="B1039" s="87"/>
      <c r="C1039" s="87"/>
      <c r="D1039" s="87"/>
      <c r="E1039" s="87"/>
      <c r="F1039" s="87"/>
      <c r="G1039" s="87"/>
      <c r="H1039" s="87"/>
      <c r="I1039" s="87"/>
      <c r="J1039" s="115"/>
      <c r="K1039" s="87"/>
      <c r="L1039" s="87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</row>
    <row r="1040" ht="12.75" customHeight="1">
      <c r="A1040" s="31"/>
      <c r="B1040" s="89"/>
      <c r="C1040" s="89">
        <v>1.0</v>
      </c>
      <c r="D1040" s="18">
        <f t="shared" ref="D1040:D1053" si="271">C1040*B1040</f>
        <v>0</v>
      </c>
      <c r="E1040" s="18">
        <f>B1040*A1038</f>
        <v>0</v>
      </c>
      <c r="F1040" s="18">
        <f t="shared" ref="F1040:F1053" si="272">E1040*C1040</f>
        <v>0</v>
      </c>
      <c r="G1040" s="140">
        <v>0.0</v>
      </c>
      <c r="H1040" s="18">
        <v>1.0</v>
      </c>
      <c r="I1040" s="89">
        <f t="shared" ref="I1040:I1053" si="273">H1040*E1040</f>
        <v>0</v>
      </c>
      <c r="J1040" s="116"/>
      <c r="K1040" s="3">
        <f t="shared" ref="K1040:K1053" si="274">J1040*I1040</f>
        <v>0</v>
      </c>
      <c r="L1040" s="3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</row>
    <row r="1041" ht="12.75" customHeight="1">
      <c r="A1041" s="31"/>
      <c r="B1041" s="89"/>
      <c r="C1041" s="89">
        <v>1.0</v>
      </c>
      <c r="D1041" s="18">
        <f t="shared" si="271"/>
        <v>0</v>
      </c>
      <c r="E1041" s="18">
        <f>B1041*A1038</f>
        <v>0</v>
      </c>
      <c r="F1041" s="18">
        <f t="shared" si="272"/>
        <v>0</v>
      </c>
      <c r="G1041" s="87"/>
      <c r="H1041" s="18">
        <v>1.0</v>
      </c>
      <c r="I1041" s="89">
        <f t="shared" si="273"/>
        <v>0</v>
      </c>
      <c r="J1041" s="116"/>
      <c r="K1041" s="3">
        <f t="shared" si="274"/>
        <v>0</v>
      </c>
      <c r="L1041" s="3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</row>
    <row r="1042" ht="12.75" customHeight="1">
      <c r="A1042" s="31"/>
      <c r="B1042" s="18"/>
      <c r="C1042" s="18">
        <v>1.0</v>
      </c>
      <c r="D1042" s="18">
        <f t="shared" si="271"/>
        <v>0</v>
      </c>
      <c r="E1042" s="18">
        <f>B1042*A1038</f>
        <v>0</v>
      </c>
      <c r="F1042" s="18">
        <f t="shared" si="272"/>
        <v>0</v>
      </c>
      <c r="G1042" s="148" t="s">
        <v>527</v>
      </c>
      <c r="H1042" s="18">
        <v>1.0</v>
      </c>
      <c r="I1042" s="89">
        <f t="shared" si="273"/>
        <v>0</v>
      </c>
      <c r="J1042" s="116"/>
      <c r="K1042" s="3">
        <f t="shared" si="274"/>
        <v>0</v>
      </c>
      <c r="L1042" s="3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</row>
    <row r="1043" ht="12.75" customHeight="1">
      <c r="A1043" s="31"/>
      <c r="B1043" s="18"/>
      <c r="C1043" s="18">
        <v>1.0</v>
      </c>
      <c r="D1043" s="18">
        <f t="shared" si="271"/>
        <v>0</v>
      </c>
      <c r="E1043" s="18">
        <f>B1043*A1038</f>
        <v>0</v>
      </c>
      <c r="F1043" s="18">
        <f t="shared" si="272"/>
        <v>0</v>
      </c>
      <c r="G1043" s="142"/>
      <c r="H1043" s="18">
        <v>1.0</v>
      </c>
      <c r="I1043" s="89">
        <f t="shared" si="273"/>
        <v>0</v>
      </c>
      <c r="J1043" s="116"/>
      <c r="K1043" s="3">
        <f t="shared" si="274"/>
        <v>0</v>
      </c>
      <c r="L1043" s="3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</row>
    <row r="1044" ht="12.75" customHeight="1">
      <c r="A1044" s="31"/>
      <c r="B1044" s="18"/>
      <c r="C1044" s="18">
        <v>1.0</v>
      </c>
      <c r="D1044" s="18">
        <f t="shared" si="271"/>
        <v>0</v>
      </c>
      <c r="E1044" s="18">
        <f>B1044*A1038</f>
        <v>0</v>
      </c>
      <c r="F1044" s="18">
        <f t="shared" si="272"/>
        <v>0</v>
      </c>
      <c r="G1044" s="142"/>
      <c r="H1044" s="18">
        <v>1.0</v>
      </c>
      <c r="I1044" s="89">
        <f t="shared" si="273"/>
        <v>0</v>
      </c>
      <c r="J1044" s="116"/>
      <c r="K1044" s="3">
        <f t="shared" si="274"/>
        <v>0</v>
      </c>
      <c r="L1044" s="3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</row>
    <row r="1045" ht="12.75" customHeight="1">
      <c r="A1045" s="2"/>
      <c r="B1045" s="18"/>
      <c r="C1045" s="18">
        <v>1.0</v>
      </c>
      <c r="D1045" s="18">
        <f t="shared" si="271"/>
        <v>0</v>
      </c>
      <c r="E1045" s="18">
        <f>B1045*A1038</f>
        <v>0</v>
      </c>
      <c r="F1045" s="18">
        <f t="shared" si="272"/>
        <v>0</v>
      </c>
      <c r="G1045" s="87"/>
      <c r="H1045" s="18">
        <v>1.0</v>
      </c>
      <c r="I1045" s="89">
        <f t="shared" si="273"/>
        <v>0</v>
      </c>
      <c r="J1045" s="116"/>
      <c r="K1045" s="3">
        <f t="shared" si="274"/>
        <v>0</v>
      </c>
      <c r="L1045" s="3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</row>
    <row r="1046" ht="12.75" customHeight="1">
      <c r="A1046" s="2"/>
      <c r="B1046" s="18"/>
      <c r="C1046" s="18">
        <v>1.0</v>
      </c>
      <c r="D1046" s="18">
        <f t="shared" si="271"/>
        <v>0</v>
      </c>
      <c r="E1046" s="18">
        <f>B1046*A1038</f>
        <v>0</v>
      </c>
      <c r="F1046" s="18">
        <f t="shared" si="272"/>
        <v>0</v>
      </c>
      <c r="G1046" s="59"/>
      <c r="H1046" s="18">
        <v>1.0</v>
      </c>
      <c r="I1046" s="89">
        <f t="shared" si="273"/>
        <v>0</v>
      </c>
      <c r="J1046" s="116"/>
      <c r="K1046" s="3">
        <f t="shared" si="274"/>
        <v>0</v>
      </c>
      <c r="L1046" s="3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</row>
    <row r="1047" ht="12.75" customHeight="1">
      <c r="A1047" s="2"/>
      <c r="B1047" s="89"/>
      <c r="C1047" s="89">
        <v>1.0</v>
      </c>
      <c r="D1047" s="18">
        <f t="shared" si="271"/>
        <v>0</v>
      </c>
      <c r="E1047" s="18">
        <f>B1047*A1038</f>
        <v>0</v>
      </c>
      <c r="F1047" s="18">
        <f t="shared" si="272"/>
        <v>0</v>
      </c>
      <c r="G1047" s="148" t="s">
        <v>528</v>
      </c>
      <c r="H1047" s="18">
        <v>1.0</v>
      </c>
      <c r="I1047" s="89">
        <f t="shared" si="273"/>
        <v>0</v>
      </c>
      <c r="J1047" s="116"/>
      <c r="K1047" s="3">
        <f t="shared" si="274"/>
        <v>0</v>
      </c>
      <c r="L1047" s="3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</row>
    <row r="1048" ht="12.75" customHeight="1">
      <c r="A1048" s="2"/>
      <c r="B1048" s="89"/>
      <c r="C1048" s="89">
        <v>1.0</v>
      </c>
      <c r="D1048" s="18">
        <f t="shared" si="271"/>
        <v>0</v>
      </c>
      <c r="E1048" s="18">
        <f>B1048*A1038</f>
        <v>0</v>
      </c>
      <c r="F1048" s="18">
        <f t="shared" si="272"/>
        <v>0</v>
      </c>
      <c r="G1048" s="142"/>
      <c r="H1048" s="18">
        <v>1.0</v>
      </c>
      <c r="I1048" s="89">
        <f t="shared" si="273"/>
        <v>0</v>
      </c>
      <c r="J1048" s="116"/>
      <c r="K1048" s="3">
        <f t="shared" si="274"/>
        <v>0</v>
      </c>
      <c r="L1048" s="3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</row>
    <row r="1049" ht="12.75" customHeight="1">
      <c r="A1049" s="1"/>
      <c r="B1049" s="89"/>
      <c r="C1049" s="89">
        <v>1.0</v>
      </c>
      <c r="D1049" s="18">
        <f t="shared" si="271"/>
        <v>0</v>
      </c>
      <c r="E1049" s="18">
        <f>B1049*A1038</f>
        <v>0</v>
      </c>
      <c r="F1049" s="18">
        <f t="shared" si="272"/>
        <v>0</v>
      </c>
      <c r="G1049" s="142"/>
      <c r="H1049" s="18">
        <v>1.0</v>
      </c>
      <c r="I1049" s="89">
        <f t="shared" si="273"/>
        <v>0</v>
      </c>
      <c r="J1049" s="116"/>
      <c r="K1049" s="3">
        <f t="shared" si="274"/>
        <v>0</v>
      </c>
      <c r="L1049" s="3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</row>
    <row r="1050" ht="12.75" customHeight="1">
      <c r="A1050" s="1"/>
      <c r="B1050" s="89"/>
      <c r="C1050" s="89">
        <v>1.0</v>
      </c>
      <c r="D1050" s="18">
        <f t="shared" si="271"/>
        <v>0</v>
      </c>
      <c r="E1050" s="18">
        <f>B1050*A1038</f>
        <v>0</v>
      </c>
      <c r="F1050" s="18">
        <f t="shared" si="272"/>
        <v>0</v>
      </c>
      <c r="G1050" s="142"/>
      <c r="H1050" s="18">
        <v>1.0</v>
      </c>
      <c r="I1050" s="89">
        <f t="shared" si="273"/>
        <v>0</v>
      </c>
      <c r="J1050" s="116"/>
      <c r="K1050" s="3">
        <f t="shared" si="274"/>
        <v>0</v>
      </c>
      <c r="L1050" s="3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</row>
    <row r="1051" ht="12.75" customHeight="1">
      <c r="A1051" s="31"/>
      <c r="B1051" s="89"/>
      <c r="C1051" s="89">
        <v>1.0</v>
      </c>
      <c r="D1051" s="95">
        <f t="shared" si="271"/>
        <v>0</v>
      </c>
      <c r="E1051" s="95">
        <f>B1051*A1038</f>
        <v>0</v>
      </c>
      <c r="F1051" s="18">
        <f t="shared" si="272"/>
        <v>0</v>
      </c>
      <c r="G1051" s="87"/>
      <c r="H1051" s="18">
        <v>1.0</v>
      </c>
      <c r="I1051" s="89">
        <f t="shared" si="273"/>
        <v>0</v>
      </c>
      <c r="J1051" s="118"/>
      <c r="K1051" s="3">
        <f t="shared" si="274"/>
        <v>0</v>
      </c>
      <c r="L1051" s="3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</row>
    <row r="1052" ht="12.75" customHeight="1">
      <c r="A1052" s="31"/>
      <c r="B1052" s="89"/>
      <c r="C1052" s="89">
        <v>1.0</v>
      </c>
      <c r="D1052" s="18">
        <f t="shared" si="271"/>
        <v>0</v>
      </c>
      <c r="E1052" s="18">
        <f>B1052*A1038</f>
        <v>0</v>
      </c>
      <c r="F1052" s="18">
        <f t="shared" si="272"/>
        <v>0</v>
      </c>
      <c r="G1052" s="143" t="str">
        <f>F1054/A1038</f>
        <v>#DIV/0!</v>
      </c>
      <c r="H1052" s="18">
        <v>1.0</v>
      </c>
      <c r="I1052" s="89">
        <f t="shared" si="273"/>
        <v>0</v>
      </c>
      <c r="J1052" s="3"/>
      <c r="K1052" s="3">
        <f t="shared" si="274"/>
        <v>0</v>
      </c>
      <c r="L1052" s="3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</row>
    <row r="1053" ht="12.75" customHeight="1">
      <c r="A1053" s="31"/>
      <c r="B1053" s="89"/>
      <c r="C1053" s="89">
        <v>1.0</v>
      </c>
      <c r="D1053" s="18">
        <f t="shared" si="271"/>
        <v>0</v>
      </c>
      <c r="E1053" s="18">
        <f>B1053*A1038</f>
        <v>0</v>
      </c>
      <c r="F1053" s="18">
        <f t="shared" si="272"/>
        <v>0</v>
      </c>
      <c r="G1053" s="142"/>
      <c r="H1053" s="18">
        <v>1.0</v>
      </c>
      <c r="I1053" s="89">
        <f t="shared" si="273"/>
        <v>0</v>
      </c>
      <c r="J1053" s="3"/>
      <c r="K1053" s="3">
        <f t="shared" si="274"/>
        <v>0</v>
      </c>
      <c r="L1053" s="3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</row>
    <row r="1054" ht="12.75" customHeight="1">
      <c r="A1054" s="4" t="s">
        <v>495</v>
      </c>
      <c r="B1054" s="97">
        <f>SUM(B1040:B1053)</f>
        <v>0</v>
      </c>
      <c r="C1054" s="96"/>
      <c r="D1054" s="97">
        <f t="shared" ref="D1054:F1054" si="275">SUM(D1040:D1053)</f>
        <v>0</v>
      </c>
      <c r="E1054" s="97">
        <f t="shared" si="275"/>
        <v>0</v>
      </c>
      <c r="F1054" s="97">
        <f t="shared" si="275"/>
        <v>0</v>
      </c>
      <c r="G1054" s="87"/>
      <c r="H1054" s="96"/>
      <c r="I1054" s="97">
        <f t="shared" ref="I1054:L1054" si="276">SUM(I1040:I1053)</f>
        <v>0</v>
      </c>
      <c r="J1054" s="98">
        <f t="shared" si="276"/>
        <v>0</v>
      </c>
      <c r="K1054" s="98">
        <f t="shared" si="276"/>
        <v>0</v>
      </c>
      <c r="L1054" s="98">
        <f t="shared" si="276"/>
        <v>0</v>
      </c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</row>
    <row r="1055" ht="12.75" customHeight="1">
      <c r="A1055" s="8"/>
      <c r="B1055" s="100"/>
      <c r="C1055" s="100"/>
      <c r="D1055" s="100"/>
      <c r="E1055" s="100"/>
      <c r="F1055" s="100"/>
      <c r="G1055" s="100"/>
      <c r="H1055" s="100"/>
      <c r="I1055" s="101" t="s">
        <v>496</v>
      </c>
      <c r="J1055" s="100"/>
      <c r="K1055" s="100"/>
      <c r="L1055" s="101" t="s">
        <v>497</v>
      </c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</row>
    <row r="1056" ht="12.75" customHeight="1">
      <c r="A1056" s="8"/>
      <c r="B1056" s="100"/>
      <c r="C1056" s="100"/>
      <c r="D1056" s="100"/>
      <c r="E1056" s="100"/>
      <c r="F1056" s="100"/>
      <c r="G1056" s="100"/>
      <c r="H1056" s="100"/>
      <c r="I1056" s="104" t="str">
        <f>G1052*A1038</f>
        <v>#DIV/0!</v>
      </c>
      <c r="J1056" s="100"/>
      <c r="K1056" s="100"/>
      <c r="L1056" s="104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</row>
    <row r="1057" ht="12.75" customHeight="1">
      <c r="A1057" s="8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</row>
    <row r="1058" ht="12.75" customHeight="1">
      <c r="A1058" s="8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</row>
    <row r="1059" ht="12.75" customHeight="1">
      <c r="A1059" s="66"/>
      <c r="B1059" s="75"/>
      <c r="C1059" s="75"/>
      <c r="D1059" s="75"/>
      <c r="E1059" s="75"/>
      <c r="F1059" s="75"/>
      <c r="G1059" s="75"/>
      <c r="H1059" s="75"/>
      <c r="I1059" s="75"/>
      <c r="J1059" s="75"/>
      <c r="K1059" s="75"/>
      <c r="L1059" s="76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</row>
    <row r="1060" ht="15.0" customHeight="1">
      <c r="A1060" s="78" t="s">
        <v>478</v>
      </c>
      <c r="B1060" s="79" t="s">
        <v>479</v>
      </c>
      <c r="C1060" s="75"/>
      <c r="D1060" s="76"/>
      <c r="E1060" s="80" t="s">
        <v>480</v>
      </c>
      <c r="F1060" s="75"/>
      <c r="G1060" s="76"/>
      <c r="H1060" s="79" t="s">
        <v>481</v>
      </c>
      <c r="I1060" s="75"/>
      <c r="J1060" s="75"/>
      <c r="K1060" s="75"/>
      <c r="L1060" s="76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</row>
    <row r="1061" ht="12.75" customHeight="1">
      <c r="A1061" s="177"/>
      <c r="B1061" s="82" t="s">
        <v>482</v>
      </c>
      <c r="C1061" s="82" t="s">
        <v>483</v>
      </c>
      <c r="D1061" s="82" t="s">
        <v>484</v>
      </c>
      <c r="E1061" s="82" t="s">
        <v>485</v>
      </c>
      <c r="F1061" s="82" t="s">
        <v>484</v>
      </c>
      <c r="G1061" s="82" t="s">
        <v>524</v>
      </c>
      <c r="H1061" s="82" t="s">
        <v>486</v>
      </c>
      <c r="I1061" s="82" t="s">
        <v>487</v>
      </c>
      <c r="J1061" s="147" t="s">
        <v>488</v>
      </c>
      <c r="K1061" s="85" t="s">
        <v>489</v>
      </c>
      <c r="L1061" s="85" t="s">
        <v>490</v>
      </c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</row>
    <row r="1062" ht="12.75" customHeight="1">
      <c r="A1062" s="86" t="s">
        <v>491</v>
      </c>
      <c r="B1062" s="87"/>
      <c r="C1062" s="87"/>
      <c r="D1062" s="87"/>
      <c r="E1062" s="87"/>
      <c r="F1062" s="87"/>
      <c r="G1062" s="87"/>
      <c r="H1062" s="87"/>
      <c r="I1062" s="87"/>
      <c r="J1062" s="115"/>
      <c r="K1062" s="87"/>
      <c r="L1062" s="87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</row>
    <row r="1063" ht="12.75" customHeight="1">
      <c r="A1063" s="31"/>
      <c r="B1063" s="89"/>
      <c r="C1063" s="89">
        <v>1.0</v>
      </c>
      <c r="D1063" s="18">
        <f t="shared" ref="D1063:D1076" si="277">C1063*B1063</f>
        <v>0</v>
      </c>
      <c r="E1063" s="18">
        <f>B1063*A1061</f>
        <v>0</v>
      </c>
      <c r="F1063" s="18">
        <f t="shared" ref="F1063:F1076" si="278">E1063*C1063</f>
        <v>0</v>
      </c>
      <c r="G1063" s="140">
        <v>0.0</v>
      </c>
      <c r="H1063" s="18">
        <v>1.0</v>
      </c>
      <c r="I1063" s="89">
        <f t="shared" ref="I1063:I1076" si="279">H1063*E1063</f>
        <v>0</v>
      </c>
      <c r="J1063" s="116"/>
      <c r="K1063" s="3">
        <f t="shared" ref="K1063:K1076" si="280">J1063*I1063</f>
        <v>0</v>
      </c>
      <c r="L1063" s="3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</row>
    <row r="1064" ht="12.75" customHeight="1">
      <c r="A1064" s="31"/>
      <c r="B1064" s="89"/>
      <c r="C1064" s="89">
        <v>1.0</v>
      </c>
      <c r="D1064" s="18">
        <f t="shared" si="277"/>
        <v>0</v>
      </c>
      <c r="E1064" s="18">
        <f>B1064*A1061</f>
        <v>0</v>
      </c>
      <c r="F1064" s="18">
        <f t="shared" si="278"/>
        <v>0</v>
      </c>
      <c r="G1064" s="87"/>
      <c r="H1064" s="18">
        <v>1.0</v>
      </c>
      <c r="I1064" s="89">
        <f t="shared" si="279"/>
        <v>0</v>
      </c>
      <c r="J1064" s="116"/>
      <c r="K1064" s="3">
        <f t="shared" si="280"/>
        <v>0</v>
      </c>
      <c r="L1064" s="3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</row>
    <row r="1065" ht="12.75" customHeight="1">
      <c r="A1065" s="31"/>
      <c r="B1065" s="18"/>
      <c r="C1065" s="18">
        <v>1.0</v>
      </c>
      <c r="D1065" s="18">
        <f t="shared" si="277"/>
        <v>0</v>
      </c>
      <c r="E1065" s="18">
        <f>B1065*A1061</f>
        <v>0</v>
      </c>
      <c r="F1065" s="18">
        <f t="shared" si="278"/>
        <v>0</v>
      </c>
      <c r="G1065" s="148" t="s">
        <v>527</v>
      </c>
      <c r="H1065" s="18">
        <v>1.0</v>
      </c>
      <c r="I1065" s="89">
        <f t="shared" si="279"/>
        <v>0</v>
      </c>
      <c r="J1065" s="116"/>
      <c r="K1065" s="3">
        <f t="shared" si="280"/>
        <v>0</v>
      </c>
      <c r="L1065" s="3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</row>
    <row r="1066" ht="12.75" customHeight="1">
      <c r="A1066" s="31"/>
      <c r="B1066" s="18"/>
      <c r="C1066" s="18">
        <v>1.0</v>
      </c>
      <c r="D1066" s="18">
        <f t="shared" si="277"/>
        <v>0</v>
      </c>
      <c r="E1066" s="18">
        <f>B1066*A1061</f>
        <v>0</v>
      </c>
      <c r="F1066" s="18">
        <f t="shared" si="278"/>
        <v>0</v>
      </c>
      <c r="G1066" s="142"/>
      <c r="H1066" s="18">
        <v>1.0</v>
      </c>
      <c r="I1066" s="89">
        <f t="shared" si="279"/>
        <v>0</v>
      </c>
      <c r="J1066" s="116"/>
      <c r="K1066" s="3">
        <f t="shared" si="280"/>
        <v>0</v>
      </c>
      <c r="L1066" s="3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</row>
    <row r="1067" ht="12.75" customHeight="1">
      <c r="A1067" s="31"/>
      <c r="B1067" s="18"/>
      <c r="C1067" s="18">
        <v>1.0</v>
      </c>
      <c r="D1067" s="18">
        <f t="shared" si="277"/>
        <v>0</v>
      </c>
      <c r="E1067" s="18">
        <f>B1067*A1061</f>
        <v>0</v>
      </c>
      <c r="F1067" s="18">
        <f t="shared" si="278"/>
        <v>0</v>
      </c>
      <c r="G1067" s="142"/>
      <c r="H1067" s="18">
        <v>1.0</v>
      </c>
      <c r="I1067" s="89">
        <f t="shared" si="279"/>
        <v>0</v>
      </c>
      <c r="J1067" s="116"/>
      <c r="K1067" s="3">
        <f t="shared" si="280"/>
        <v>0</v>
      </c>
      <c r="L1067" s="3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</row>
    <row r="1068" ht="12.75" customHeight="1">
      <c r="A1068" s="2"/>
      <c r="B1068" s="18"/>
      <c r="C1068" s="18">
        <v>1.0</v>
      </c>
      <c r="D1068" s="18">
        <f t="shared" si="277"/>
        <v>0</v>
      </c>
      <c r="E1068" s="18">
        <f>B1068*A1061</f>
        <v>0</v>
      </c>
      <c r="F1068" s="18">
        <f t="shared" si="278"/>
        <v>0</v>
      </c>
      <c r="G1068" s="87"/>
      <c r="H1068" s="18">
        <v>1.0</v>
      </c>
      <c r="I1068" s="89">
        <f t="shared" si="279"/>
        <v>0</v>
      </c>
      <c r="J1068" s="116"/>
      <c r="K1068" s="3">
        <f t="shared" si="280"/>
        <v>0</v>
      </c>
      <c r="L1068" s="3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</row>
    <row r="1069" ht="12.75" customHeight="1">
      <c r="A1069" s="2"/>
      <c r="B1069" s="18"/>
      <c r="C1069" s="18">
        <v>1.0</v>
      </c>
      <c r="D1069" s="18">
        <f t="shared" si="277"/>
        <v>0</v>
      </c>
      <c r="E1069" s="18">
        <f>B1069*A1061</f>
        <v>0</v>
      </c>
      <c r="F1069" s="18">
        <f t="shared" si="278"/>
        <v>0</v>
      </c>
      <c r="G1069" s="59"/>
      <c r="H1069" s="18">
        <v>1.0</v>
      </c>
      <c r="I1069" s="89">
        <f t="shared" si="279"/>
        <v>0</v>
      </c>
      <c r="J1069" s="116"/>
      <c r="K1069" s="3">
        <f t="shared" si="280"/>
        <v>0</v>
      </c>
      <c r="L1069" s="3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</row>
    <row r="1070" ht="12.75" customHeight="1">
      <c r="A1070" s="2"/>
      <c r="B1070" s="89"/>
      <c r="C1070" s="89">
        <v>1.0</v>
      </c>
      <c r="D1070" s="18">
        <f t="shared" si="277"/>
        <v>0</v>
      </c>
      <c r="E1070" s="18">
        <f>B1070*A1061</f>
        <v>0</v>
      </c>
      <c r="F1070" s="18">
        <f t="shared" si="278"/>
        <v>0</v>
      </c>
      <c r="G1070" s="148" t="s">
        <v>528</v>
      </c>
      <c r="H1070" s="18">
        <v>1.0</v>
      </c>
      <c r="I1070" s="89">
        <f t="shared" si="279"/>
        <v>0</v>
      </c>
      <c r="J1070" s="116"/>
      <c r="K1070" s="3">
        <f t="shared" si="280"/>
        <v>0</v>
      </c>
      <c r="L1070" s="3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</row>
    <row r="1071" ht="12.75" customHeight="1">
      <c r="A1071" s="2"/>
      <c r="B1071" s="89"/>
      <c r="C1071" s="89">
        <v>1.0</v>
      </c>
      <c r="D1071" s="18">
        <f t="shared" si="277"/>
        <v>0</v>
      </c>
      <c r="E1071" s="18">
        <f>B1071*A1061</f>
        <v>0</v>
      </c>
      <c r="F1071" s="18">
        <f t="shared" si="278"/>
        <v>0</v>
      </c>
      <c r="G1071" s="142"/>
      <c r="H1071" s="18">
        <v>1.0</v>
      </c>
      <c r="I1071" s="89">
        <f t="shared" si="279"/>
        <v>0</v>
      </c>
      <c r="J1071" s="116"/>
      <c r="K1071" s="3">
        <f t="shared" si="280"/>
        <v>0</v>
      </c>
      <c r="L1071" s="3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</row>
    <row r="1072" ht="12.75" customHeight="1">
      <c r="A1072" s="1"/>
      <c r="B1072" s="89"/>
      <c r="C1072" s="89">
        <v>1.0</v>
      </c>
      <c r="D1072" s="18">
        <f t="shared" si="277"/>
        <v>0</v>
      </c>
      <c r="E1072" s="18">
        <f>B1072*A1061</f>
        <v>0</v>
      </c>
      <c r="F1072" s="18">
        <f t="shared" si="278"/>
        <v>0</v>
      </c>
      <c r="G1072" s="142"/>
      <c r="H1072" s="18">
        <v>1.0</v>
      </c>
      <c r="I1072" s="89">
        <f t="shared" si="279"/>
        <v>0</v>
      </c>
      <c r="J1072" s="116"/>
      <c r="K1072" s="3">
        <f t="shared" si="280"/>
        <v>0</v>
      </c>
      <c r="L1072" s="3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</row>
    <row r="1073" ht="12.75" customHeight="1">
      <c r="A1073" s="1"/>
      <c r="B1073" s="89"/>
      <c r="C1073" s="89">
        <v>1.0</v>
      </c>
      <c r="D1073" s="18">
        <f t="shared" si="277"/>
        <v>0</v>
      </c>
      <c r="E1073" s="18">
        <f>B1073*A1061</f>
        <v>0</v>
      </c>
      <c r="F1073" s="18">
        <f t="shared" si="278"/>
        <v>0</v>
      </c>
      <c r="G1073" s="142"/>
      <c r="H1073" s="18">
        <v>1.0</v>
      </c>
      <c r="I1073" s="89">
        <f t="shared" si="279"/>
        <v>0</v>
      </c>
      <c r="J1073" s="116"/>
      <c r="K1073" s="3">
        <f t="shared" si="280"/>
        <v>0</v>
      </c>
      <c r="L1073" s="3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</row>
    <row r="1074" ht="12.75" customHeight="1">
      <c r="A1074" s="31"/>
      <c r="B1074" s="89"/>
      <c r="C1074" s="89">
        <v>1.0</v>
      </c>
      <c r="D1074" s="95">
        <f t="shared" si="277"/>
        <v>0</v>
      </c>
      <c r="E1074" s="95">
        <f>B1074*A1061</f>
        <v>0</v>
      </c>
      <c r="F1074" s="18">
        <f t="shared" si="278"/>
        <v>0</v>
      </c>
      <c r="G1074" s="87"/>
      <c r="H1074" s="18">
        <v>1.0</v>
      </c>
      <c r="I1074" s="89">
        <f t="shared" si="279"/>
        <v>0</v>
      </c>
      <c r="J1074" s="118"/>
      <c r="K1074" s="3">
        <f t="shared" si="280"/>
        <v>0</v>
      </c>
      <c r="L1074" s="3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</row>
    <row r="1075" ht="12.75" customHeight="1">
      <c r="A1075" s="31"/>
      <c r="B1075" s="89"/>
      <c r="C1075" s="89">
        <v>1.0</v>
      </c>
      <c r="D1075" s="18">
        <f t="shared" si="277"/>
        <v>0</v>
      </c>
      <c r="E1075" s="18">
        <f>B1075*A1061</f>
        <v>0</v>
      </c>
      <c r="F1075" s="18">
        <f t="shared" si="278"/>
        <v>0</v>
      </c>
      <c r="G1075" s="143" t="str">
        <f>F1077/A1061</f>
        <v>#DIV/0!</v>
      </c>
      <c r="H1075" s="18">
        <v>1.0</v>
      </c>
      <c r="I1075" s="89">
        <f t="shared" si="279"/>
        <v>0</v>
      </c>
      <c r="J1075" s="3"/>
      <c r="K1075" s="3">
        <f t="shared" si="280"/>
        <v>0</v>
      </c>
      <c r="L1075" s="3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</row>
    <row r="1076" ht="12.75" customHeight="1">
      <c r="A1076" s="31"/>
      <c r="B1076" s="89"/>
      <c r="C1076" s="89">
        <v>1.0</v>
      </c>
      <c r="D1076" s="18">
        <f t="shared" si="277"/>
        <v>0</v>
      </c>
      <c r="E1076" s="18">
        <f>B1076*A1061</f>
        <v>0</v>
      </c>
      <c r="F1076" s="18">
        <f t="shared" si="278"/>
        <v>0</v>
      </c>
      <c r="G1076" s="142"/>
      <c r="H1076" s="18">
        <v>1.0</v>
      </c>
      <c r="I1076" s="89">
        <f t="shared" si="279"/>
        <v>0</v>
      </c>
      <c r="J1076" s="3"/>
      <c r="K1076" s="3">
        <f t="shared" si="280"/>
        <v>0</v>
      </c>
      <c r="L1076" s="3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</row>
    <row r="1077" ht="12.75" customHeight="1">
      <c r="A1077" s="4" t="s">
        <v>495</v>
      </c>
      <c r="B1077" s="97">
        <f>SUM(B1063:B1076)</f>
        <v>0</v>
      </c>
      <c r="C1077" s="96"/>
      <c r="D1077" s="97">
        <f t="shared" ref="D1077:F1077" si="281">SUM(D1063:D1076)</f>
        <v>0</v>
      </c>
      <c r="E1077" s="97">
        <f t="shared" si="281"/>
        <v>0</v>
      </c>
      <c r="F1077" s="97">
        <f t="shared" si="281"/>
        <v>0</v>
      </c>
      <c r="G1077" s="87"/>
      <c r="H1077" s="96"/>
      <c r="I1077" s="97">
        <f t="shared" ref="I1077:L1077" si="282">SUM(I1063:I1076)</f>
        <v>0</v>
      </c>
      <c r="J1077" s="98">
        <f t="shared" si="282"/>
        <v>0</v>
      </c>
      <c r="K1077" s="98">
        <f t="shared" si="282"/>
        <v>0</v>
      </c>
      <c r="L1077" s="98">
        <f t="shared" si="282"/>
        <v>0</v>
      </c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</row>
    <row r="1078" ht="12.75" customHeight="1">
      <c r="A1078" s="8"/>
      <c r="B1078" s="100"/>
      <c r="C1078" s="100"/>
      <c r="D1078" s="100"/>
      <c r="E1078" s="100"/>
      <c r="F1078" s="100"/>
      <c r="G1078" s="100"/>
      <c r="H1078" s="100"/>
      <c r="I1078" s="101" t="s">
        <v>496</v>
      </c>
      <c r="J1078" s="100"/>
      <c r="K1078" s="100"/>
      <c r="L1078" s="101" t="s">
        <v>497</v>
      </c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</row>
    <row r="1079" ht="12.75" customHeight="1">
      <c r="A1079" s="8"/>
      <c r="B1079" s="100"/>
      <c r="C1079" s="100"/>
      <c r="D1079" s="100"/>
      <c r="E1079" s="100"/>
      <c r="F1079" s="100"/>
      <c r="G1079" s="100"/>
      <c r="H1079" s="100"/>
      <c r="I1079" s="104" t="str">
        <f>G1075*A1061</f>
        <v>#DIV/0!</v>
      </c>
      <c r="J1079" s="100"/>
      <c r="K1079" s="100"/>
      <c r="L1079" s="104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</row>
    <row r="1080" ht="12.75" customHeight="1">
      <c r="A1080" s="8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</row>
    <row r="1081" ht="12.75" customHeight="1">
      <c r="A1081" s="8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</row>
    <row r="1082" ht="12.75" customHeight="1">
      <c r="A1082" s="66"/>
      <c r="B1082" s="75"/>
      <c r="C1082" s="75"/>
      <c r="D1082" s="75"/>
      <c r="E1082" s="75"/>
      <c r="F1082" s="75"/>
      <c r="G1082" s="75"/>
      <c r="H1082" s="75"/>
      <c r="I1082" s="75"/>
      <c r="J1082" s="75"/>
      <c r="K1082" s="75"/>
      <c r="L1082" s="76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</row>
    <row r="1083" ht="15.0" customHeight="1">
      <c r="A1083" s="78" t="s">
        <v>478</v>
      </c>
      <c r="B1083" s="79" t="s">
        <v>479</v>
      </c>
      <c r="C1083" s="75"/>
      <c r="D1083" s="76"/>
      <c r="E1083" s="80" t="s">
        <v>480</v>
      </c>
      <c r="F1083" s="75"/>
      <c r="G1083" s="76"/>
      <c r="H1083" s="79" t="s">
        <v>481</v>
      </c>
      <c r="I1083" s="75"/>
      <c r="J1083" s="75"/>
      <c r="K1083" s="75"/>
      <c r="L1083" s="76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</row>
    <row r="1084" ht="12.75" customHeight="1">
      <c r="A1084" s="177"/>
      <c r="B1084" s="82" t="s">
        <v>482</v>
      </c>
      <c r="C1084" s="82" t="s">
        <v>483</v>
      </c>
      <c r="D1084" s="82" t="s">
        <v>484</v>
      </c>
      <c r="E1084" s="82" t="s">
        <v>485</v>
      </c>
      <c r="F1084" s="82" t="s">
        <v>484</v>
      </c>
      <c r="G1084" s="82" t="s">
        <v>524</v>
      </c>
      <c r="H1084" s="82" t="s">
        <v>486</v>
      </c>
      <c r="I1084" s="82" t="s">
        <v>487</v>
      </c>
      <c r="J1084" s="147" t="s">
        <v>488</v>
      </c>
      <c r="K1084" s="85" t="s">
        <v>489</v>
      </c>
      <c r="L1084" s="85" t="s">
        <v>490</v>
      </c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</row>
    <row r="1085" ht="12.75" customHeight="1">
      <c r="A1085" s="86" t="s">
        <v>491</v>
      </c>
      <c r="B1085" s="87"/>
      <c r="C1085" s="87"/>
      <c r="D1085" s="87"/>
      <c r="E1085" s="87"/>
      <c r="F1085" s="87"/>
      <c r="G1085" s="87"/>
      <c r="H1085" s="87"/>
      <c r="I1085" s="87"/>
      <c r="J1085" s="115"/>
      <c r="K1085" s="87"/>
      <c r="L1085" s="87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</row>
    <row r="1086" ht="12.75" customHeight="1">
      <c r="A1086" s="31"/>
      <c r="B1086" s="89"/>
      <c r="C1086" s="89">
        <v>1.0</v>
      </c>
      <c r="D1086" s="18">
        <f t="shared" ref="D1086:D1099" si="283">C1086*B1086</f>
        <v>0</v>
      </c>
      <c r="E1086" s="18">
        <f>B1086*A1084</f>
        <v>0</v>
      </c>
      <c r="F1086" s="18">
        <f t="shared" ref="F1086:F1099" si="284">E1086*C1086</f>
        <v>0</v>
      </c>
      <c r="G1086" s="140">
        <v>0.0</v>
      </c>
      <c r="H1086" s="18">
        <v>1.0</v>
      </c>
      <c r="I1086" s="89">
        <f t="shared" ref="I1086:I1099" si="285">H1086*E1086</f>
        <v>0</v>
      </c>
      <c r="J1086" s="116"/>
      <c r="K1086" s="3">
        <f t="shared" ref="K1086:K1099" si="286">J1086*I1086</f>
        <v>0</v>
      </c>
      <c r="L1086" s="3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</row>
    <row r="1087" ht="12.75" customHeight="1">
      <c r="A1087" s="31"/>
      <c r="B1087" s="89"/>
      <c r="C1087" s="89">
        <v>1.0</v>
      </c>
      <c r="D1087" s="18">
        <f t="shared" si="283"/>
        <v>0</v>
      </c>
      <c r="E1087" s="18">
        <f>B1087*A1084</f>
        <v>0</v>
      </c>
      <c r="F1087" s="18">
        <f t="shared" si="284"/>
        <v>0</v>
      </c>
      <c r="G1087" s="87"/>
      <c r="H1087" s="18">
        <v>1.0</v>
      </c>
      <c r="I1087" s="89">
        <f t="shared" si="285"/>
        <v>0</v>
      </c>
      <c r="J1087" s="116"/>
      <c r="K1087" s="3">
        <f t="shared" si="286"/>
        <v>0</v>
      </c>
      <c r="L1087" s="3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</row>
    <row r="1088" ht="12.75" customHeight="1">
      <c r="A1088" s="31"/>
      <c r="B1088" s="18"/>
      <c r="C1088" s="18">
        <v>1.0</v>
      </c>
      <c r="D1088" s="18">
        <f t="shared" si="283"/>
        <v>0</v>
      </c>
      <c r="E1088" s="18">
        <f>B1088*A1084</f>
        <v>0</v>
      </c>
      <c r="F1088" s="18">
        <f t="shared" si="284"/>
        <v>0</v>
      </c>
      <c r="G1088" s="148" t="s">
        <v>527</v>
      </c>
      <c r="H1088" s="18">
        <v>1.0</v>
      </c>
      <c r="I1088" s="89">
        <f t="shared" si="285"/>
        <v>0</v>
      </c>
      <c r="J1088" s="116"/>
      <c r="K1088" s="3">
        <f t="shared" si="286"/>
        <v>0</v>
      </c>
      <c r="L1088" s="3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</row>
    <row r="1089" ht="12.75" customHeight="1">
      <c r="A1089" s="31"/>
      <c r="B1089" s="18"/>
      <c r="C1089" s="18">
        <v>1.0</v>
      </c>
      <c r="D1089" s="18">
        <f t="shared" si="283"/>
        <v>0</v>
      </c>
      <c r="E1089" s="18">
        <f>B1089*A1084</f>
        <v>0</v>
      </c>
      <c r="F1089" s="18">
        <f t="shared" si="284"/>
        <v>0</v>
      </c>
      <c r="G1089" s="142"/>
      <c r="H1089" s="18">
        <v>1.0</v>
      </c>
      <c r="I1089" s="89">
        <f t="shared" si="285"/>
        <v>0</v>
      </c>
      <c r="J1089" s="116"/>
      <c r="K1089" s="3">
        <f t="shared" si="286"/>
        <v>0</v>
      </c>
      <c r="L1089" s="3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</row>
    <row r="1090" ht="12.75" customHeight="1">
      <c r="A1090" s="31"/>
      <c r="B1090" s="18"/>
      <c r="C1090" s="18">
        <v>1.0</v>
      </c>
      <c r="D1090" s="18">
        <f t="shared" si="283"/>
        <v>0</v>
      </c>
      <c r="E1090" s="18">
        <f>B1090*A1084</f>
        <v>0</v>
      </c>
      <c r="F1090" s="18">
        <f t="shared" si="284"/>
        <v>0</v>
      </c>
      <c r="G1090" s="142"/>
      <c r="H1090" s="18">
        <v>1.0</v>
      </c>
      <c r="I1090" s="89">
        <f t="shared" si="285"/>
        <v>0</v>
      </c>
      <c r="J1090" s="116"/>
      <c r="K1090" s="3">
        <f t="shared" si="286"/>
        <v>0</v>
      </c>
      <c r="L1090" s="3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</row>
    <row r="1091" ht="12.75" customHeight="1">
      <c r="A1091" s="2"/>
      <c r="B1091" s="18"/>
      <c r="C1091" s="18">
        <v>1.0</v>
      </c>
      <c r="D1091" s="18">
        <f t="shared" si="283"/>
        <v>0</v>
      </c>
      <c r="E1091" s="18">
        <f>B1091*A1084</f>
        <v>0</v>
      </c>
      <c r="F1091" s="18">
        <f t="shared" si="284"/>
        <v>0</v>
      </c>
      <c r="G1091" s="87"/>
      <c r="H1091" s="18">
        <v>1.0</v>
      </c>
      <c r="I1091" s="89">
        <f t="shared" si="285"/>
        <v>0</v>
      </c>
      <c r="J1091" s="116"/>
      <c r="K1091" s="3">
        <f t="shared" si="286"/>
        <v>0</v>
      </c>
      <c r="L1091" s="3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</row>
    <row r="1092" ht="12.75" customHeight="1">
      <c r="A1092" s="2"/>
      <c r="B1092" s="18"/>
      <c r="C1092" s="18">
        <v>1.0</v>
      </c>
      <c r="D1092" s="18">
        <f t="shared" si="283"/>
        <v>0</v>
      </c>
      <c r="E1092" s="18">
        <f>B1092*A1084</f>
        <v>0</v>
      </c>
      <c r="F1092" s="18">
        <f t="shared" si="284"/>
        <v>0</v>
      </c>
      <c r="G1092" s="59"/>
      <c r="H1092" s="18">
        <v>1.0</v>
      </c>
      <c r="I1092" s="89">
        <f t="shared" si="285"/>
        <v>0</v>
      </c>
      <c r="J1092" s="116"/>
      <c r="K1092" s="3">
        <f t="shared" si="286"/>
        <v>0</v>
      </c>
      <c r="L1092" s="3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</row>
    <row r="1093" ht="12.75" customHeight="1">
      <c r="A1093" s="2"/>
      <c r="B1093" s="89"/>
      <c r="C1093" s="89">
        <v>1.0</v>
      </c>
      <c r="D1093" s="18">
        <f t="shared" si="283"/>
        <v>0</v>
      </c>
      <c r="E1093" s="18">
        <f>B1093*A1084</f>
        <v>0</v>
      </c>
      <c r="F1093" s="18">
        <f t="shared" si="284"/>
        <v>0</v>
      </c>
      <c r="G1093" s="148" t="s">
        <v>528</v>
      </c>
      <c r="H1093" s="18">
        <v>1.0</v>
      </c>
      <c r="I1093" s="89">
        <f t="shared" si="285"/>
        <v>0</v>
      </c>
      <c r="J1093" s="116"/>
      <c r="K1093" s="3">
        <f t="shared" si="286"/>
        <v>0</v>
      </c>
      <c r="L1093" s="3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</row>
    <row r="1094" ht="12.75" customHeight="1">
      <c r="A1094" s="2"/>
      <c r="B1094" s="89"/>
      <c r="C1094" s="89">
        <v>1.0</v>
      </c>
      <c r="D1094" s="18">
        <f t="shared" si="283"/>
        <v>0</v>
      </c>
      <c r="E1094" s="18">
        <f>B1094*A1084</f>
        <v>0</v>
      </c>
      <c r="F1094" s="18">
        <f t="shared" si="284"/>
        <v>0</v>
      </c>
      <c r="G1094" s="142"/>
      <c r="H1094" s="18">
        <v>1.0</v>
      </c>
      <c r="I1094" s="89">
        <f t="shared" si="285"/>
        <v>0</v>
      </c>
      <c r="J1094" s="116"/>
      <c r="K1094" s="3">
        <f t="shared" si="286"/>
        <v>0</v>
      </c>
      <c r="L1094" s="3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</row>
    <row r="1095" ht="12.75" customHeight="1">
      <c r="A1095" s="1"/>
      <c r="B1095" s="89"/>
      <c r="C1095" s="89">
        <v>1.0</v>
      </c>
      <c r="D1095" s="18">
        <f t="shared" si="283"/>
        <v>0</v>
      </c>
      <c r="E1095" s="18">
        <f>B1095*A1084</f>
        <v>0</v>
      </c>
      <c r="F1095" s="18">
        <f t="shared" si="284"/>
        <v>0</v>
      </c>
      <c r="G1095" s="142"/>
      <c r="H1095" s="18">
        <v>1.0</v>
      </c>
      <c r="I1095" s="89">
        <f t="shared" si="285"/>
        <v>0</v>
      </c>
      <c r="J1095" s="116"/>
      <c r="K1095" s="3">
        <f t="shared" si="286"/>
        <v>0</v>
      </c>
      <c r="L1095" s="3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</row>
    <row r="1096" ht="12.75" customHeight="1">
      <c r="A1096" s="1"/>
      <c r="B1096" s="89"/>
      <c r="C1096" s="89">
        <v>1.0</v>
      </c>
      <c r="D1096" s="18">
        <f t="shared" si="283"/>
        <v>0</v>
      </c>
      <c r="E1096" s="18">
        <f>B1096*A1084</f>
        <v>0</v>
      </c>
      <c r="F1096" s="18">
        <f t="shared" si="284"/>
        <v>0</v>
      </c>
      <c r="G1096" s="142"/>
      <c r="H1096" s="18">
        <v>1.0</v>
      </c>
      <c r="I1096" s="89">
        <f t="shared" si="285"/>
        <v>0</v>
      </c>
      <c r="J1096" s="116"/>
      <c r="K1096" s="3">
        <f t="shared" si="286"/>
        <v>0</v>
      </c>
      <c r="L1096" s="3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</row>
    <row r="1097" ht="12.75" customHeight="1">
      <c r="A1097" s="31"/>
      <c r="B1097" s="89"/>
      <c r="C1097" s="89">
        <v>1.0</v>
      </c>
      <c r="D1097" s="95">
        <f t="shared" si="283"/>
        <v>0</v>
      </c>
      <c r="E1097" s="95">
        <f>B1097*A1084</f>
        <v>0</v>
      </c>
      <c r="F1097" s="18">
        <f t="shared" si="284"/>
        <v>0</v>
      </c>
      <c r="G1097" s="87"/>
      <c r="H1097" s="18">
        <v>1.0</v>
      </c>
      <c r="I1097" s="89">
        <f t="shared" si="285"/>
        <v>0</v>
      </c>
      <c r="J1097" s="118"/>
      <c r="K1097" s="3">
        <f t="shared" si="286"/>
        <v>0</v>
      </c>
      <c r="L1097" s="3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</row>
    <row r="1098" ht="12.75" customHeight="1">
      <c r="A1098" s="31"/>
      <c r="B1098" s="89"/>
      <c r="C1098" s="89">
        <v>1.0</v>
      </c>
      <c r="D1098" s="18">
        <f t="shared" si="283"/>
        <v>0</v>
      </c>
      <c r="E1098" s="18">
        <f>B1098*A1084</f>
        <v>0</v>
      </c>
      <c r="F1098" s="18">
        <f t="shared" si="284"/>
        <v>0</v>
      </c>
      <c r="G1098" s="143" t="str">
        <f>F1100/A1084</f>
        <v>#DIV/0!</v>
      </c>
      <c r="H1098" s="18">
        <v>1.0</v>
      </c>
      <c r="I1098" s="89">
        <f t="shared" si="285"/>
        <v>0</v>
      </c>
      <c r="J1098" s="3"/>
      <c r="K1098" s="3">
        <f t="shared" si="286"/>
        <v>0</v>
      </c>
      <c r="L1098" s="3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</row>
    <row r="1099" ht="12.75" customHeight="1">
      <c r="A1099" s="31"/>
      <c r="B1099" s="89"/>
      <c r="C1099" s="89">
        <v>1.0</v>
      </c>
      <c r="D1099" s="18">
        <f t="shared" si="283"/>
        <v>0</v>
      </c>
      <c r="E1099" s="18">
        <f>B1099*A1084</f>
        <v>0</v>
      </c>
      <c r="F1099" s="18">
        <f t="shared" si="284"/>
        <v>0</v>
      </c>
      <c r="G1099" s="142"/>
      <c r="H1099" s="18">
        <v>1.0</v>
      </c>
      <c r="I1099" s="89">
        <f t="shared" si="285"/>
        <v>0</v>
      </c>
      <c r="J1099" s="3"/>
      <c r="K1099" s="3">
        <f t="shared" si="286"/>
        <v>0</v>
      </c>
      <c r="L1099" s="3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</row>
    <row r="1100" ht="12.75" customHeight="1">
      <c r="A1100" s="4" t="s">
        <v>495</v>
      </c>
      <c r="B1100" s="97">
        <f>SUM(B1086:B1099)</f>
        <v>0</v>
      </c>
      <c r="C1100" s="96"/>
      <c r="D1100" s="97">
        <f t="shared" ref="D1100:F1100" si="287">SUM(D1086:D1099)</f>
        <v>0</v>
      </c>
      <c r="E1100" s="97">
        <f t="shared" si="287"/>
        <v>0</v>
      </c>
      <c r="F1100" s="97">
        <f t="shared" si="287"/>
        <v>0</v>
      </c>
      <c r="G1100" s="87"/>
      <c r="H1100" s="96"/>
      <c r="I1100" s="97">
        <f t="shared" ref="I1100:L1100" si="288">SUM(I1086:I1099)</f>
        <v>0</v>
      </c>
      <c r="J1100" s="98">
        <f t="shared" si="288"/>
        <v>0</v>
      </c>
      <c r="K1100" s="98">
        <f t="shared" si="288"/>
        <v>0</v>
      </c>
      <c r="L1100" s="98">
        <f t="shared" si="288"/>
        <v>0</v>
      </c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</row>
    <row r="1101" ht="12.75" customHeight="1">
      <c r="A1101" s="8"/>
      <c r="B1101" s="100"/>
      <c r="C1101" s="100"/>
      <c r="D1101" s="100"/>
      <c r="E1101" s="100"/>
      <c r="F1101" s="100"/>
      <c r="G1101" s="100"/>
      <c r="H1101" s="100"/>
      <c r="I1101" s="101" t="s">
        <v>496</v>
      </c>
      <c r="J1101" s="100"/>
      <c r="K1101" s="100"/>
      <c r="L1101" s="101" t="s">
        <v>497</v>
      </c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</row>
    <row r="1102" ht="12.75" customHeight="1">
      <c r="A1102" s="8"/>
      <c r="B1102" s="100"/>
      <c r="C1102" s="100"/>
      <c r="D1102" s="100"/>
      <c r="E1102" s="100"/>
      <c r="F1102" s="100"/>
      <c r="G1102" s="100"/>
      <c r="H1102" s="100"/>
      <c r="I1102" s="104" t="str">
        <f>G1098*A1084</f>
        <v>#DIV/0!</v>
      </c>
      <c r="J1102" s="100"/>
      <c r="K1102" s="100"/>
      <c r="L1102" s="104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</row>
    <row r="1103" ht="12.75" customHeight="1">
      <c r="A1103" s="8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</row>
    <row r="1104" ht="12.75" customHeight="1">
      <c r="A1104" s="8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</row>
    <row r="1105" ht="12.75" customHeight="1">
      <c r="A1105" s="66"/>
      <c r="B1105" s="75"/>
      <c r="C1105" s="75"/>
      <c r="D1105" s="75"/>
      <c r="E1105" s="75"/>
      <c r="F1105" s="75"/>
      <c r="G1105" s="75"/>
      <c r="H1105" s="75"/>
      <c r="I1105" s="75"/>
      <c r="J1105" s="75"/>
      <c r="K1105" s="75"/>
      <c r="L1105" s="76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</row>
    <row r="1106" ht="15.0" customHeight="1">
      <c r="A1106" s="78" t="s">
        <v>478</v>
      </c>
      <c r="B1106" s="79" t="s">
        <v>479</v>
      </c>
      <c r="C1106" s="75"/>
      <c r="D1106" s="76"/>
      <c r="E1106" s="80" t="s">
        <v>480</v>
      </c>
      <c r="F1106" s="75"/>
      <c r="G1106" s="76"/>
      <c r="H1106" s="79" t="s">
        <v>481</v>
      </c>
      <c r="I1106" s="75"/>
      <c r="J1106" s="75"/>
      <c r="K1106" s="75"/>
      <c r="L1106" s="76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</row>
    <row r="1107" ht="12.75" customHeight="1">
      <c r="A1107" s="177"/>
      <c r="B1107" s="82" t="s">
        <v>482</v>
      </c>
      <c r="C1107" s="82" t="s">
        <v>483</v>
      </c>
      <c r="D1107" s="82" t="s">
        <v>484</v>
      </c>
      <c r="E1107" s="82" t="s">
        <v>485</v>
      </c>
      <c r="F1107" s="82" t="s">
        <v>484</v>
      </c>
      <c r="G1107" s="82" t="s">
        <v>524</v>
      </c>
      <c r="H1107" s="82" t="s">
        <v>486</v>
      </c>
      <c r="I1107" s="82" t="s">
        <v>487</v>
      </c>
      <c r="J1107" s="147" t="s">
        <v>488</v>
      </c>
      <c r="K1107" s="85" t="s">
        <v>489</v>
      </c>
      <c r="L1107" s="85" t="s">
        <v>490</v>
      </c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</row>
    <row r="1108" ht="12.75" customHeight="1">
      <c r="A1108" s="86" t="s">
        <v>491</v>
      </c>
      <c r="B1108" s="87"/>
      <c r="C1108" s="87"/>
      <c r="D1108" s="87"/>
      <c r="E1108" s="87"/>
      <c r="F1108" s="87"/>
      <c r="G1108" s="87"/>
      <c r="H1108" s="87"/>
      <c r="I1108" s="87"/>
      <c r="J1108" s="115"/>
      <c r="K1108" s="87"/>
      <c r="L1108" s="87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</row>
    <row r="1109" ht="12.75" customHeight="1">
      <c r="A1109" s="31"/>
      <c r="B1109" s="89"/>
      <c r="C1109" s="89">
        <v>1.0</v>
      </c>
      <c r="D1109" s="18">
        <f t="shared" ref="D1109:D1122" si="289">C1109*B1109</f>
        <v>0</v>
      </c>
      <c r="E1109" s="18">
        <f>B1109*A1107</f>
        <v>0</v>
      </c>
      <c r="F1109" s="18">
        <f t="shared" ref="F1109:F1122" si="290">E1109*C1109</f>
        <v>0</v>
      </c>
      <c r="G1109" s="140">
        <v>0.0</v>
      </c>
      <c r="H1109" s="18">
        <v>1.0</v>
      </c>
      <c r="I1109" s="89">
        <f t="shared" ref="I1109:I1122" si="291">H1109*E1109</f>
        <v>0</v>
      </c>
      <c r="J1109" s="116"/>
      <c r="K1109" s="3">
        <f t="shared" ref="K1109:K1122" si="292">J1109*I1109</f>
        <v>0</v>
      </c>
      <c r="L1109" s="3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</row>
    <row r="1110" ht="12.75" customHeight="1">
      <c r="A1110" s="31"/>
      <c r="B1110" s="89"/>
      <c r="C1110" s="89">
        <v>1.0</v>
      </c>
      <c r="D1110" s="18">
        <f t="shared" si="289"/>
        <v>0</v>
      </c>
      <c r="E1110" s="18">
        <f>B1110*A1107</f>
        <v>0</v>
      </c>
      <c r="F1110" s="18">
        <f t="shared" si="290"/>
        <v>0</v>
      </c>
      <c r="G1110" s="87"/>
      <c r="H1110" s="18">
        <v>1.0</v>
      </c>
      <c r="I1110" s="89">
        <f t="shared" si="291"/>
        <v>0</v>
      </c>
      <c r="J1110" s="116"/>
      <c r="K1110" s="3">
        <f t="shared" si="292"/>
        <v>0</v>
      </c>
      <c r="L1110" s="3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</row>
    <row r="1111" ht="12.75" customHeight="1">
      <c r="A1111" s="31"/>
      <c r="B1111" s="18"/>
      <c r="C1111" s="18">
        <v>1.0</v>
      </c>
      <c r="D1111" s="18">
        <f t="shared" si="289"/>
        <v>0</v>
      </c>
      <c r="E1111" s="18">
        <f>B1111*A1107</f>
        <v>0</v>
      </c>
      <c r="F1111" s="18">
        <f t="shared" si="290"/>
        <v>0</v>
      </c>
      <c r="G1111" s="148" t="s">
        <v>527</v>
      </c>
      <c r="H1111" s="18">
        <v>1.0</v>
      </c>
      <c r="I1111" s="89">
        <f t="shared" si="291"/>
        <v>0</v>
      </c>
      <c r="J1111" s="116"/>
      <c r="K1111" s="3">
        <f t="shared" si="292"/>
        <v>0</v>
      </c>
      <c r="L1111" s="3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</row>
    <row r="1112" ht="12.75" customHeight="1">
      <c r="A1112" s="31"/>
      <c r="B1112" s="18"/>
      <c r="C1112" s="18">
        <v>1.0</v>
      </c>
      <c r="D1112" s="18">
        <f t="shared" si="289"/>
        <v>0</v>
      </c>
      <c r="E1112" s="18">
        <f>B1112*A1107</f>
        <v>0</v>
      </c>
      <c r="F1112" s="18">
        <f t="shared" si="290"/>
        <v>0</v>
      </c>
      <c r="G1112" s="142"/>
      <c r="H1112" s="18">
        <v>1.0</v>
      </c>
      <c r="I1112" s="89">
        <f t="shared" si="291"/>
        <v>0</v>
      </c>
      <c r="J1112" s="116"/>
      <c r="K1112" s="3">
        <f t="shared" si="292"/>
        <v>0</v>
      </c>
      <c r="L1112" s="3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</row>
    <row r="1113" ht="12.75" customHeight="1">
      <c r="A1113" s="31"/>
      <c r="B1113" s="18"/>
      <c r="C1113" s="18">
        <v>1.0</v>
      </c>
      <c r="D1113" s="18">
        <f t="shared" si="289"/>
        <v>0</v>
      </c>
      <c r="E1113" s="18">
        <f>B1113*A1107</f>
        <v>0</v>
      </c>
      <c r="F1113" s="18">
        <f t="shared" si="290"/>
        <v>0</v>
      </c>
      <c r="G1113" s="142"/>
      <c r="H1113" s="18">
        <v>1.0</v>
      </c>
      <c r="I1113" s="89">
        <f t="shared" si="291"/>
        <v>0</v>
      </c>
      <c r="J1113" s="116"/>
      <c r="K1113" s="3">
        <f t="shared" si="292"/>
        <v>0</v>
      </c>
      <c r="L1113" s="3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</row>
    <row r="1114" ht="12.75" customHeight="1">
      <c r="A1114" s="2"/>
      <c r="B1114" s="18"/>
      <c r="C1114" s="18">
        <v>1.0</v>
      </c>
      <c r="D1114" s="18">
        <f t="shared" si="289"/>
        <v>0</v>
      </c>
      <c r="E1114" s="18">
        <f>B1114*A1107</f>
        <v>0</v>
      </c>
      <c r="F1114" s="18">
        <f t="shared" si="290"/>
        <v>0</v>
      </c>
      <c r="G1114" s="87"/>
      <c r="H1114" s="18">
        <v>1.0</v>
      </c>
      <c r="I1114" s="89">
        <f t="shared" si="291"/>
        <v>0</v>
      </c>
      <c r="J1114" s="116"/>
      <c r="K1114" s="3">
        <f t="shared" si="292"/>
        <v>0</v>
      </c>
      <c r="L1114" s="3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</row>
    <row r="1115" ht="12.75" customHeight="1">
      <c r="A1115" s="2"/>
      <c r="B1115" s="18"/>
      <c r="C1115" s="18">
        <v>1.0</v>
      </c>
      <c r="D1115" s="18">
        <f t="shared" si="289"/>
        <v>0</v>
      </c>
      <c r="E1115" s="18">
        <f>B1115*A1107</f>
        <v>0</v>
      </c>
      <c r="F1115" s="18">
        <f t="shared" si="290"/>
        <v>0</v>
      </c>
      <c r="G1115" s="59"/>
      <c r="H1115" s="18">
        <v>1.0</v>
      </c>
      <c r="I1115" s="89">
        <f t="shared" si="291"/>
        <v>0</v>
      </c>
      <c r="J1115" s="116"/>
      <c r="K1115" s="3">
        <f t="shared" si="292"/>
        <v>0</v>
      </c>
      <c r="L1115" s="3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</row>
    <row r="1116" ht="12.75" customHeight="1">
      <c r="A1116" s="2"/>
      <c r="B1116" s="89"/>
      <c r="C1116" s="89">
        <v>1.0</v>
      </c>
      <c r="D1116" s="18">
        <f t="shared" si="289"/>
        <v>0</v>
      </c>
      <c r="E1116" s="18">
        <f>B1116*A1107</f>
        <v>0</v>
      </c>
      <c r="F1116" s="18">
        <f t="shared" si="290"/>
        <v>0</v>
      </c>
      <c r="G1116" s="148" t="s">
        <v>528</v>
      </c>
      <c r="H1116" s="18">
        <v>1.0</v>
      </c>
      <c r="I1116" s="89">
        <f t="shared" si="291"/>
        <v>0</v>
      </c>
      <c r="J1116" s="116"/>
      <c r="K1116" s="3">
        <f t="shared" si="292"/>
        <v>0</v>
      </c>
      <c r="L1116" s="3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</row>
    <row r="1117" ht="12.75" customHeight="1">
      <c r="A1117" s="2"/>
      <c r="B1117" s="89"/>
      <c r="C1117" s="89">
        <v>1.0</v>
      </c>
      <c r="D1117" s="18">
        <f t="shared" si="289"/>
        <v>0</v>
      </c>
      <c r="E1117" s="18">
        <f>B1117*A1107</f>
        <v>0</v>
      </c>
      <c r="F1117" s="18">
        <f t="shared" si="290"/>
        <v>0</v>
      </c>
      <c r="G1117" s="142"/>
      <c r="H1117" s="18">
        <v>1.0</v>
      </c>
      <c r="I1117" s="89">
        <f t="shared" si="291"/>
        <v>0</v>
      </c>
      <c r="J1117" s="116"/>
      <c r="K1117" s="3">
        <f t="shared" si="292"/>
        <v>0</v>
      </c>
      <c r="L1117" s="3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</row>
    <row r="1118" ht="12.75" customHeight="1">
      <c r="A1118" s="1"/>
      <c r="B1118" s="89"/>
      <c r="C1118" s="89">
        <v>1.0</v>
      </c>
      <c r="D1118" s="18">
        <f t="shared" si="289"/>
        <v>0</v>
      </c>
      <c r="E1118" s="18">
        <f>B1118*A1107</f>
        <v>0</v>
      </c>
      <c r="F1118" s="18">
        <f t="shared" si="290"/>
        <v>0</v>
      </c>
      <c r="G1118" s="142"/>
      <c r="H1118" s="18">
        <v>1.0</v>
      </c>
      <c r="I1118" s="89">
        <f t="shared" si="291"/>
        <v>0</v>
      </c>
      <c r="J1118" s="116"/>
      <c r="K1118" s="3">
        <f t="shared" si="292"/>
        <v>0</v>
      </c>
      <c r="L1118" s="3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</row>
    <row r="1119" ht="12.75" customHeight="1">
      <c r="A1119" s="1"/>
      <c r="B1119" s="89"/>
      <c r="C1119" s="89">
        <v>1.0</v>
      </c>
      <c r="D1119" s="18">
        <f t="shared" si="289"/>
        <v>0</v>
      </c>
      <c r="E1119" s="18">
        <f>B1119*A1107</f>
        <v>0</v>
      </c>
      <c r="F1119" s="18">
        <f t="shared" si="290"/>
        <v>0</v>
      </c>
      <c r="G1119" s="142"/>
      <c r="H1119" s="18">
        <v>1.0</v>
      </c>
      <c r="I1119" s="89">
        <f t="shared" si="291"/>
        <v>0</v>
      </c>
      <c r="J1119" s="116"/>
      <c r="K1119" s="3">
        <f t="shared" si="292"/>
        <v>0</v>
      </c>
      <c r="L1119" s="3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</row>
    <row r="1120" ht="12.75" customHeight="1">
      <c r="A1120" s="31"/>
      <c r="B1120" s="89"/>
      <c r="C1120" s="89">
        <v>1.0</v>
      </c>
      <c r="D1120" s="95">
        <f t="shared" si="289"/>
        <v>0</v>
      </c>
      <c r="E1120" s="95">
        <f>B1120*A1107</f>
        <v>0</v>
      </c>
      <c r="F1120" s="18">
        <f t="shared" si="290"/>
        <v>0</v>
      </c>
      <c r="G1120" s="87"/>
      <c r="H1120" s="18">
        <v>1.0</v>
      </c>
      <c r="I1120" s="89">
        <f t="shared" si="291"/>
        <v>0</v>
      </c>
      <c r="J1120" s="118"/>
      <c r="K1120" s="3">
        <f t="shared" si="292"/>
        <v>0</v>
      </c>
      <c r="L1120" s="3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</row>
    <row r="1121" ht="12.75" customHeight="1">
      <c r="A1121" s="31"/>
      <c r="B1121" s="89"/>
      <c r="C1121" s="89">
        <v>1.0</v>
      </c>
      <c r="D1121" s="18">
        <f t="shared" si="289"/>
        <v>0</v>
      </c>
      <c r="E1121" s="18">
        <f>B1121*A1107</f>
        <v>0</v>
      </c>
      <c r="F1121" s="18">
        <f t="shared" si="290"/>
        <v>0</v>
      </c>
      <c r="G1121" s="143" t="str">
        <f>F1123/A1107</f>
        <v>#DIV/0!</v>
      </c>
      <c r="H1121" s="18">
        <v>1.0</v>
      </c>
      <c r="I1121" s="89">
        <f t="shared" si="291"/>
        <v>0</v>
      </c>
      <c r="J1121" s="3"/>
      <c r="K1121" s="3">
        <f t="shared" si="292"/>
        <v>0</v>
      </c>
      <c r="L1121" s="3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</row>
    <row r="1122" ht="12.75" customHeight="1">
      <c r="A1122" s="31"/>
      <c r="B1122" s="89"/>
      <c r="C1122" s="89">
        <v>1.0</v>
      </c>
      <c r="D1122" s="18">
        <f t="shared" si="289"/>
        <v>0</v>
      </c>
      <c r="E1122" s="18">
        <f>B1122*A1107</f>
        <v>0</v>
      </c>
      <c r="F1122" s="18">
        <f t="shared" si="290"/>
        <v>0</v>
      </c>
      <c r="G1122" s="142"/>
      <c r="H1122" s="18">
        <v>1.0</v>
      </c>
      <c r="I1122" s="89">
        <f t="shared" si="291"/>
        <v>0</v>
      </c>
      <c r="J1122" s="3"/>
      <c r="K1122" s="3">
        <f t="shared" si="292"/>
        <v>0</v>
      </c>
      <c r="L1122" s="3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</row>
    <row r="1123" ht="12.75" customHeight="1">
      <c r="A1123" s="4" t="s">
        <v>495</v>
      </c>
      <c r="B1123" s="97">
        <f>SUM(B1109:B1122)</f>
        <v>0</v>
      </c>
      <c r="C1123" s="96"/>
      <c r="D1123" s="97">
        <f t="shared" ref="D1123:F1123" si="293">SUM(D1109:D1122)</f>
        <v>0</v>
      </c>
      <c r="E1123" s="97">
        <f t="shared" si="293"/>
        <v>0</v>
      </c>
      <c r="F1123" s="97">
        <f t="shared" si="293"/>
        <v>0</v>
      </c>
      <c r="G1123" s="87"/>
      <c r="H1123" s="96"/>
      <c r="I1123" s="97">
        <f t="shared" ref="I1123:L1123" si="294">SUM(I1109:I1122)</f>
        <v>0</v>
      </c>
      <c r="J1123" s="98">
        <f t="shared" si="294"/>
        <v>0</v>
      </c>
      <c r="K1123" s="98">
        <f t="shared" si="294"/>
        <v>0</v>
      </c>
      <c r="L1123" s="98">
        <f t="shared" si="294"/>
        <v>0</v>
      </c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</row>
    <row r="1124" ht="12.75" customHeight="1">
      <c r="A1124" s="8"/>
      <c r="B1124" s="100"/>
      <c r="C1124" s="100"/>
      <c r="D1124" s="100"/>
      <c r="E1124" s="100"/>
      <c r="F1124" s="100"/>
      <c r="G1124" s="100"/>
      <c r="H1124" s="100"/>
      <c r="I1124" s="101" t="s">
        <v>496</v>
      </c>
      <c r="J1124" s="100"/>
      <c r="K1124" s="100"/>
      <c r="L1124" s="101" t="s">
        <v>497</v>
      </c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</row>
    <row r="1125" ht="12.75" customHeight="1">
      <c r="A1125" s="8"/>
      <c r="B1125" s="100"/>
      <c r="C1125" s="100"/>
      <c r="D1125" s="100"/>
      <c r="E1125" s="100"/>
      <c r="F1125" s="100"/>
      <c r="G1125" s="100"/>
      <c r="H1125" s="100"/>
      <c r="I1125" s="104" t="str">
        <f>G1121*A1107</f>
        <v>#DIV/0!</v>
      </c>
      <c r="J1125" s="100"/>
      <c r="K1125" s="100"/>
      <c r="L1125" s="104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</row>
    <row r="1126" ht="12.75" customHeight="1">
      <c r="A1126" s="8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</row>
    <row r="1127" ht="12.75" customHeight="1">
      <c r="A1127" s="8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</row>
    <row r="1128" ht="12.75" customHeight="1">
      <c r="A1128" s="66"/>
      <c r="B1128" s="75"/>
      <c r="C1128" s="75"/>
      <c r="D1128" s="75"/>
      <c r="E1128" s="75"/>
      <c r="F1128" s="75"/>
      <c r="G1128" s="75"/>
      <c r="H1128" s="75"/>
      <c r="I1128" s="75"/>
      <c r="J1128" s="75"/>
      <c r="K1128" s="75"/>
      <c r="L1128" s="76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</row>
    <row r="1129" ht="15.0" customHeight="1">
      <c r="A1129" s="78" t="s">
        <v>478</v>
      </c>
      <c r="B1129" s="79" t="s">
        <v>479</v>
      </c>
      <c r="C1129" s="75"/>
      <c r="D1129" s="76"/>
      <c r="E1129" s="80" t="s">
        <v>480</v>
      </c>
      <c r="F1129" s="75"/>
      <c r="G1129" s="76"/>
      <c r="H1129" s="79" t="s">
        <v>481</v>
      </c>
      <c r="I1129" s="75"/>
      <c r="J1129" s="75"/>
      <c r="K1129" s="75"/>
      <c r="L1129" s="76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</row>
    <row r="1130" ht="12.75" customHeight="1">
      <c r="A1130" s="177"/>
      <c r="B1130" s="82" t="s">
        <v>482</v>
      </c>
      <c r="C1130" s="82" t="s">
        <v>483</v>
      </c>
      <c r="D1130" s="82" t="s">
        <v>484</v>
      </c>
      <c r="E1130" s="82" t="s">
        <v>485</v>
      </c>
      <c r="F1130" s="82" t="s">
        <v>484</v>
      </c>
      <c r="G1130" s="82" t="s">
        <v>524</v>
      </c>
      <c r="H1130" s="82" t="s">
        <v>486</v>
      </c>
      <c r="I1130" s="82" t="s">
        <v>487</v>
      </c>
      <c r="J1130" s="147" t="s">
        <v>488</v>
      </c>
      <c r="K1130" s="85" t="s">
        <v>489</v>
      </c>
      <c r="L1130" s="85" t="s">
        <v>490</v>
      </c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</row>
    <row r="1131" ht="12.75" customHeight="1">
      <c r="A1131" s="86" t="s">
        <v>491</v>
      </c>
      <c r="B1131" s="87"/>
      <c r="C1131" s="87"/>
      <c r="D1131" s="87"/>
      <c r="E1131" s="87"/>
      <c r="F1131" s="87"/>
      <c r="G1131" s="87"/>
      <c r="H1131" s="87"/>
      <c r="I1131" s="87"/>
      <c r="J1131" s="115"/>
      <c r="K1131" s="87"/>
      <c r="L1131" s="87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</row>
    <row r="1132" ht="12.75" customHeight="1">
      <c r="A1132" s="31"/>
      <c r="B1132" s="89"/>
      <c r="C1132" s="89">
        <v>1.0</v>
      </c>
      <c r="D1132" s="18">
        <f t="shared" ref="D1132:D1145" si="295">C1132*B1132</f>
        <v>0</v>
      </c>
      <c r="E1132" s="18">
        <f>B1132*A1130</f>
        <v>0</v>
      </c>
      <c r="F1132" s="18">
        <f t="shared" ref="F1132:F1145" si="296">E1132*C1132</f>
        <v>0</v>
      </c>
      <c r="G1132" s="140">
        <v>0.0</v>
      </c>
      <c r="H1132" s="18">
        <v>1.0</v>
      </c>
      <c r="I1132" s="89">
        <f t="shared" ref="I1132:I1145" si="297">H1132*E1132</f>
        <v>0</v>
      </c>
      <c r="J1132" s="116"/>
      <c r="K1132" s="3">
        <f t="shared" ref="K1132:K1145" si="298">J1132*I1132</f>
        <v>0</v>
      </c>
      <c r="L1132" s="3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ht="12.75" customHeight="1">
      <c r="A1133" s="31"/>
      <c r="B1133" s="89"/>
      <c r="C1133" s="89">
        <v>1.0</v>
      </c>
      <c r="D1133" s="18">
        <f t="shared" si="295"/>
        <v>0</v>
      </c>
      <c r="E1133" s="18">
        <f>B1133*A1130</f>
        <v>0</v>
      </c>
      <c r="F1133" s="18">
        <f t="shared" si="296"/>
        <v>0</v>
      </c>
      <c r="G1133" s="87"/>
      <c r="H1133" s="18">
        <v>1.0</v>
      </c>
      <c r="I1133" s="89">
        <f t="shared" si="297"/>
        <v>0</v>
      </c>
      <c r="J1133" s="116"/>
      <c r="K1133" s="3">
        <f t="shared" si="298"/>
        <v>0</v>
      </c>
      <c r="L1133" s="3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</row>
    <row r="1134" ht="12.75" customHeight="1">
      <c r="A1134" s="31"/>
      <c r="B1134" s="18"/>
      <c r="C1134" s="18">
        <v>1.0</v>
      </c>
      <c r="D1134" s="18">
        <f t="shared" si="295"/>
        <v>0</v>
      </c>
      <c r="E1134" s="18">
        <f>B1134*A1130</f>
        <v>0</v>
      </c>
      <c r="F1134" s="18">
        <f t="shared" si="296"/>
        <v>0</v>
      </c>
      <c r="G1134" s="148" t="s">
        <v>527</v>
      </c>
      <c r="H1134" s="18">
        <v>1.0</v>
      </c>
      <c r="I1134" s="89">
        <f t="shared" si="297"/>
        <v>0</v>
      </c>
      <c r="J1134" s="116"/>
      <c r="K1134" s="3">
        <f t="shared" si="298"/>
        <v>0</v>
      </c>
      <c r="L1134" s="3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</row>
    <row r="1135" ht="12.75" customHeight="1">
      <c r="A1135" s="31"/>
      <c r="B1135" s="18"/>
      <c r="C1135" s="18">
        <v>1.0</v>
      </c>
      <c r="D1135" s="18">
        <f t="shared" si="295"/>
        <v>0</v>
      </c>
      <c r="E1135" s="18">
        <f>B1135*A1130</f>
        <v>0</v>
      </c>
      <c r="F1135" s="18">
        <f t="shared" si="296"/>
        <v>0</v>
      </c>
      <c r="G1135" s="142"/>
      <c r="H1135" s="18">
        <v>1.0</v>
      </c>
      <c r="I1135" s="89">
        <f t="shared" si="297"/>
        <v>0</v>
      </c>
      <c r="J1135" s="116"/>
      <c r="K1135" s="3">
        <f t="shared" si="298"/>
        <v>0</v>
      </c>
      <c r="L1135" s="3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</row>
    <row r="1136" ht="12.75" customHeight="1">
      <c r="A1136" s="31"/>
      <c r="B1136" s="18"/>
      <c r="C1136" s="18">
        <v>1.0</v>
      </c>
      <c r="D1136" s="18">
        <f t="shared" si="295"/>
        <v>0</v>
      </c>
      <c r="E1136" s="18">
        <f>B1136*A1130</f>
        <v>0</v>
      </c>
      <c r="F1136" s="18">
        <f t="shared" si="296"/>
        <v>0</v>
      </c>
      <c r="G1136" s="142"/>
      <c r="H1136" s="18">
        <v>1.0</v>
      </c>
      <c r="I1136" s="89">
        <f t="shared" si="297"/>
        <v>0</v>
      </c>
      <c r="J1136" s="116"/>
      <c r="K1136" s="3">
        <f t="shared" si="298"/>
        <v>0</v>
      </c>
      <c r="L1136" s="3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</row>
    <row r="1137" ht="12.75" customHeight="1">
      <c r="A1137" s="2"/>
      <c r="B1137" s="18"/>
      <c r="C1137" s="18">
        <v>1.0</v>
      </c>
      <c r="D1137" s="18">
        <f t="shared" si="295"/>
        <v>0</v>
      </c>
      <c r="E1137" s="18">
        <f>B1137*A1130</f>
        <v>0</v>
      </c>
      <c r="F1137" s="18">
        <f t="shared" si="296"/>
        <v>0</v>
      </c>
      <c r="G1137" s="87"/>
      <c r="H1137" s="18">
        <v>1.0</v>
      </c>
      <c r="I1137" s="89">
        <f t="shared" si="297"/>
        <v>0</v>
      </c>
      <c r="J1137" s="116"/>
      <c r="K1137" s="3">
        <f t="shared" si="298"/>
        <v>0</v>
      </c>
      <c r="L1137" s="3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</row>
    <row r="1138" ht="12.75" customHeight="1">
      <c r="A1138" s="2"/>
      <c r="B1138" s="18"/>
      <c r="C1138" s="18">
        <v>1.0</v>
      </c>
      <c r="D1138" s="18">
        <f t="shared" si="295"/>
        <v>0</v>
      </c>
      <c r="E1138" s="18">
        <f>B1138*A1130</f>
        <v>0</v>
      </c>
      <c r="F1138" s="18">
        <f t="shared" si="296"/>
        <v>0</v>
      </c>
      <c r="G1138" s="59"/>
      <c r="H1138" s="18">
        <v>1.0</v>
      </c>
      <c r="I1138" s="89">
        <f t="shared" si="297"/>
        <v>0</v>
      </c>
      <c r="J1138" s="116"/>
      <c r="K1138" s="3">
        <f t="shared" si="298"/>
        <v>0</v>
      </c>
      <c r="L1138" s="3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</row>
    <row r="1139" ht="12.75" customHeight="1">
      <c r="A1139" s="2"/>
      <c r="B1139" s="89"/>
      <c r="C1139" s="89">
        <v>1.0</v>
      </c>
      <c r="D1139" s="18">
        <f t="shared" si="295"/>
        <v>0</v>
      </c>
      <c r="E1139" s="18">
        <f>B1139*A1130</f>
        <v>0</v>
      </c>
      <c r="F1139" s="18">
        <f t="shared" si="296"/>
        <v>0</v>
      </c>
      <c r="G1139" s="148" t="s">
        <v>528</v>
      </c>
      <c r="H1139" s="18">
        <v>1.0</v>
      </c>
      <c r="I1139" s="89">
        <f t="shared" si="297"/>
        <v>0</v>
      </c>
      <c r="J1139" s="116"/>
      <c r="K1139" s="3">
        <f t="shared" si="298"/>
        <v>0</v>
      </c>
      <c r="L1139" s="3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</row>
    <row r="1140" ht="12.75" customHeight="1">
      <c r="A1140" s="2"/>
      <c r="B1140" s="89"/>
      <c r="C1140" s="89">
        <v>1.0</v>
      </c>
      <c r="D1140" s="18">
        <f t="shared" si="295"/>
        <v>0</v>
      </c>
      <c r="E1140" s="18">
        <f>B1140*A1130</f>
        <v>0</v>
      </c>
      <c r="F1140" s="18">
        <f t="shared" si="296"/>
        <v>0</v>
      </c>
      <c r="G1140" s="142"/>
      <c r="H1140" s="18">
        <v>1.0</v>
      </c>
      <c r="I1140" s="89">
        <f t="shared" si="297"/>
        <v>0</v>
      </c>
      <c r="J1140" s="116"/>
      <c r="K1140" s="3">
        <f t="shared" si="298"/>
        <v>0</v>
      </c>
      <c r="L1140" s="3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</row>
    <row r="1141" ht="12.75" customHeight="1">
      <c r="A1141" s="1"/>
      <c r="B1141" s="89"/>
      <c r="C1141" s="89">
        <v>1.0</v>
      </c>
      <c r="D1141" s="18">
        <f t="shared" si="295"/>
        <v>0</v>
      </c>
      <c r="E1141" s="18">
        <f>B1141*A1130</f>
        <v>0</v>
      </c>
      <c r="F1141" s="18">
        <f t="shared" si="296"/>
        <v>0</v>
      </c>
      <c r="G1141" s="142"/>
      <c r="H1141" s="18">
        <v>1.0</v>
      </c>
      <c r="I1141" s="89">
        <f t="shared" si="297"/>
        <v>0</v>
      </c>
      <c r="J1141" s="116"/>
      <c r="K1141" s="3">
        <f t="shared" si="298"/>
        <v>0</v>
      </c>
      <c r="L1141" s="3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</row>
    <row r="1142" ht="12.75" customHeight="1">
      <c r="A1142" s="1"/>
      <c r="B1142" s="89"/>
      <c r="C1142" s="89">
        <v>1.0</v>
      </c>
      <c r="D1142" s="18">
        <f t="shared" si="295"/>
        <v>0</v>
      </c>
      <c r="E1142" s="18">
        <f>B1142*A1130</f>
        <v>0</v>
      </c>
      <c r="F1142" s="18">
        <f t="shared" si="296"/>
        <v>0</v>
      </c>
      <c r="G1142" s="142"/>
      <c r="H1142" s="18">
        <v>1.0</v>
      </c>
      <c r="I1142" s="89">
        <f t="shared" si="297"/>
        <v>0</v>
      </c>
      <c r="J1142" s="116"/>
      <c r="K1142" s="3">
        <f t="shared" si="298"/>
        <v>0</v>
      </c>
      <c r="L1142" s="3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</row>
    <row r="1143" ht="12.75" customHeight="1">
      <c r="A1143" s="31"/>
      <c r="B1143" s="89"/>
      <c r="C1143" s="89">
        <v>1.0</v>
      </c>
      <c r="D1143" s="95">
        <f t="shared" si="295"/>
        <v>0</v>
      </c>
      <c r="E1143" s="95">
        <f>B1143*A1130</f>
        <v>0</v>
      </c>
      <c r="F1143" s="18">
        <f t="shared" si="296"/>
        <v>0</v>
      </c>
      <c r="G1143" s="87"/>
      <c r="H1143" s="18">
        <v>1.0</v>
      </c>
      <c r="I1143" s="89">
        <f t="shared" si="297"/>
        <v>0</v>
      </c>
      <c r="J1143" s="118"/>
      <c r="K1143" s="3">
        <f t="shared" si="298"/>
        <v>0</v>
      </c>
      <c r="L1143" s="3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</row>
    <row r="1144" ht="12.75" customHeight="1">
      <c r="A1144" s="31"/>
      <c r="B1144" s="89"/>
      <c r="C1144" s="89">
        <v>1.0</v>
      </c>
      <c r="D1144" s="18">
        <f t="shared" si="295"/>
        <v>0</v>
      </c>
      <c r="E1144" s="18">
        <f>B1144*A1130</f>
        <v>0</v>
      </c>
      <c r="F1144" s="18">
        <f t="shared" si="296"/>
        <v>0</v>
      </c>
      <c r="G1144" s="143" t="str">
        <f>F1146/A1130</f>
        <v>#DIV/0!</v>
      </c>
      <c r="H1144" s="18">
        <v>1.0</v>
      </c>
      <c r="I1144" s="89">
        <f t="shared" si="297"/>
        <v>0</v>
      </c>
      <c r="J1144" s="3"/>
      <c r="K1144" s="3">
        <f t="shared" si="298"/>
        <v>0</v>
      </c>
      <c r="L1144" s="3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</row>
    <row r="1145" ht="12.75" customHeight="1">
      <c r="A1145" s="31"/>
      <c r="B1145" s="89"/>
      <c r="C1145" s="89">
        <v>1.0</v>
      </c>
      <c r="D1145" s="18">
        <f t="shared" si="295"/>
        <v>0</v>
      </c>
      <c r="E1145" s="18">
        <f>B1145*A1130</f>
        <v>0</v>
      </c>
      <c r="F1145" s="18">
        <f t="shared" si="296"/>
        <v>0</v>
      </c>
      <c r="G1145" s="142"/>
      <c r="H1145" s="18">
        <v>1.0</v>
      </c>
      <c r="I1145" s="89">
        <f t="shared" si="297"/>
        <v>0</v>
      </c>
      <c r="J1145" s="3"/>
      <c r="K1145" s="3">
        <f t="shared" si="298"/>
        <v>0</v>
      </c>
      <c r="L1145" s="3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</row>
    <row r="1146" ht="12.75" customHeight="1">
      <c r="A1146" s="4" t="s">
        <v>495</v>
      </c>
      <c r="B1146" s="97">
        <f>SUM(B1132:B1145)</f>
        <v>0</v>
      </c>
      <c r="C1146" s="96"/>
      <c r="D1146" s="97">
        <f t="shared" ref="D1146:F1146" si="299">SUM(D1132:D1145)</f>
        <v>0</v>
      </c>
      <c r="E1146" s="97">
        <f t="shared" si="299"/>
        <v>0</v>
      </c>
      <c r="F1146" s="97">
        <f t="shared" si="299"/>
        <v>0</v>
      </c>
      <c r="G1146" s="87"/>
      <c r="H1146" s="96"/>
      <c r="I1146" s="97">
        <f t="shared" ref="I1146:L1146" si="300">SUM(I1132:I1145)</f>
        <v>0</v>
      </c>
      <c r="J1146" s="98">
        <f t="shared" si="300"/>
        <v>0</v>
      </c>
      <c r="K1146" s="98">
        <f t="shared" si="300"/>
        <v>0</v>
      </c>
      <c r="L1146" s="98">
        <f t="shared" si="300"/>
        <v>0</v>
      </c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</row>
    <row r="1147" ht="12.75" customHeight="1">
      <c r="A1147" s="8"/>
      <c r="B1147" s="100"/>
      <c r="C1147" s="100"/>
      <c r="D1147" s="100"/>
      <c r="E1147" s="100"/>
      <c r="F1147" s="100"/>
      <c r="G1147" s="100"/>
      <c r="H1147" s="100"/>
      <c r="I1147" s="101" t="s">
        <v>496</v>
      </c>
      <c r="J1147" s="100"/>
      <c r="K1147" s="100"/>
      <c r="L1147" s="101" t="s">
        <v>497</v>
      </c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</row>
    <row r="1148" ht="12.75" customHeight="1">
      <c r="A1148" s="8"/>
      <c r="B1148" s="100"/>
      <c r="C1148" s="100"/>
      <c r="D1148" s="100"/>
      <c r="E1148" s="100"/>
      <c r="F1148" s="100"/>
      <c r="G1148" s="100"/>
      <c r="H1148" s="100"/>
      <c r="I1148" s="104" t="str">
        <f>G1144*A1130</f>
        <v>#DIV/0!</v>
      </c>
      <c r="J1148" s="100"/>
      <c r="K1148" s="100"/>
      <c r="L1148" s="104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</row>
    <row r="1149" ht="12.75" customHeight="1">
      <c r="A1149" s="8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</row>
    <row r="1150" ht="12.75" customHeight="1">
      <c r="A1150" s="8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</row>
    <row r="1151" ht="12.75" customHeight="1">
      <c r="A1151" s="66"/>
      <c r="B1151" s="75"/>
      <c r="C1151" s="75"/>
      <c r="D1151" s="75"/>
      <c r="E1151" s="75"/>
      <c r="F1151" s="75"/>
      <c r="G1151" s="75"/>
      <c r="H1151" s="75"/>
      <c r="I1151" s="75"/>
      <c r="J1151" s="75"/>
      <c r="K1151" s="75"/>
      <c r="L1151" s="76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</row>
    <row r="1152" ht="15.0" customHeight="1">
      <c r="A1152" s="78" t="s">
        <v>478</v>
      </c>
      <c r="B1152" s="79" t="s">
        <v>479</v>
      </c>
      <c r="C1152" s="75"/>
      <c r="D1152" s="76"/>
      <c r="E1152" s="80" t="s">
        <v>480</v>
      </c>
      <c r="F1152" s="75"/>
      <c r="G1152" s="76"/>
      <c r="H1152" s="79" t="s">
        <v>481</v>
      </c>
      <c r="I1152" s="75"/>
      <c r="J1152" s="75"/>
      <c r="K1152" s="75"/>
      <c r="L1152" s="76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</row>
    <row r="1153" ht="12.75" customHeight="1">
      <c r="A1153" s="177"/>
      <c r="B1153" s="82" t="s">
        <v>482</v>
      </c>
      <c r="C1153" s="82" t="s">
        <v>483</v>
      </c>
      <c r="D1153" s="82" t="s">
        <v>484</v>
      </c>
      <c r="E1153" s="82" t="s">
        <v>485</v>
      </c>
      <c r="F1153" s="82" t="s">
        <v>484</v>
      </c>
      <c r="G1153" s="82" t="s">
        <v>524</v>
      </c>
      <c r="H1153" s="82" t="s">
        <v>486</v>
      </c>
      <c r="I1153" s="82" t="s">
        <v>487</v>
      </c>
      <c r="J1153" s="147" t="s">
        <v>488</v>
      </c>
      <c r="K1153" s="85" t="s">
        <v>489</v>
      </c>
      <c r="L1153" s="85" t="s">
        <v>490</v>
      </c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</row>
    <row r="1154" ht="12.75" customHeight="1">
      <c r="A1154" s="86" t="s">
        <v>491</v>
      </c>
      <c r="B1154" s="87"/>
      <c r="C1154" s="87"/>
      <c r="D1154" s="87"/>
      <c r="E1154" s="87"/>
      <c r="F1154" s="87"/>
      <c r="G1154" s="87"/>
      <c r="H1154" s="87"/>
      <c r="I1154" s="87"/>
      <c r="J1154" s="115"/>
      <c r="K1154" s="87"/>
      <c r="L1154" s="87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</row>
    <row r="1155" ht="12.75" customHeight="1">
      <c r="A1155" s="31"/>
      <c r="B1155" s="89"/>
      <c r="C1155" s="89">
        <v>1.0</v>
      </c>
      <c r="D1155" s="18">
        <f t="shared" ref="D1155:D1168" si="301">C1155*B1155</f>
        <v>0</v>
      </c>
      <c r="E1155" s="18">
        <f>B1155*A1153</f>
        <v>0</v>
      </c>
      <c r="F1155" s="18">
        <f t="shared" ref="F1155:F1168" si="302">E1155*C1155</f>
        <v>0</v>
      </c>
      <c r="G1155" s="140">
        <v>0.0</v>
      </c>
      <c r="H1155" s="18">
        <v>1.0</v>
      </c>
      <c r="I1155" s="89">
        <f t="shared" ref="I1155:I1168" si="303">H1155*E1155</f>
        <v>0</v>
      </c>
      <c r="J1155" s="116"/>
      <c r="K1155" s="3">
        <f t="shared" ref="K1155:K1168" si="304">J1155*I1155</f>
        <v>0</v>
      </c>
      <c r="L1155" s="3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</row>
    <row r="1156" ht="12.75" customHeight="1">
      <c r="A1156" s="31"/>
      <c r="B1156" s="89"/>
      <c r="C1156" s="89">
        <v>1.0</v>
      </c>
      <c r="D1156" s="18">
        <f t="shared" si="301"/>
        <v>0</v>
      </c>
      <c r="E1156" s="18">
        <f>B1156*A1153</f>
        <v>0</v>
      </c>
      <c r="F1156" s="18">
        <f t="shared" si="302"/>
        <v>0</v>
      </c>
      <c r="G1156" s="87"/>
      <c r="H1156" s="18">
        <v>1.0</v>
      </c>
      <c r="I1156" s="89">
        <f t="shared" si="303"/>
        <v>0</v>
      </c>
      <c r="J1156" s="116"/>
      <c r="K1156" s="3">
        <f t="shared" si="304"/>
        <v>0</v>
      </c>
      <c r="L1156" s="3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</row>
    <row r="1157" ht="12.75" customHeight="1">
      <c r="A1157" s="31"/>
      <c r="B1157" s="18"/>
      <c r="C1157" s="18">
        <v>1.0</v>
      </c>
      <c r="D1157" s="18">
        <f t="shared" si="301"/>
        <v>0</v>
      </c>
      <c r="E1157" s="18">
        <f>B1157*A1153</f>
        <v>0</v>
      </c>
      <c r="F1157" s="18">
        <f t="shared" si="302"/>
        <v>0</v>
      </c>
      <c r="G1157" s="148" t="s">
        <v>527</v>
      </c>
      <c r="H1157" s="18">
        <v>1.0</v>
      </c>
      <c r="I1157" s="89">
        <f t="shared" si="303"/>
        <v>0</v>
      </c>
      <c r="J1157" s="116"/>
      <c r="K1157" s="3">
        <f t="shared" si="304"/>
        <v>0</v>
      </c>
      <c r="L1157" s="3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</row>
    <row r="1158" ht="12.75" customHeight="1">
      <c r="A1158" s="31"/>
      <c r="B1158" s="18"/>
      <c r="C1158" s="18">
        <v>1.0</v>
      </c>
      <c r="D1158" s="18">
        <f t="shared" si="301"/>
        <v>0</v>
      </c>
      <c r="E1158" s="18">
        <f>B1158*A1153</f>
        <v>0</v>
      </c>
      <c r="F1158" s="18">
        <f t="shared" si="302"/>
        <v>0</v>
      </c>
      <c r="G1158" s="142"/>
      <c r="H1158" s="18">
        <v>1.0</v>
      </c>
      <c r="I1158" s="89">
        <f t="shared" si="303"/>
        <v>0</v>
      </c>
      <c r="J1158" s="116"/>
      <c r="K1158" s="3">
        <f t="shared" si="304"/>
        <v>0</v>
      </c>
      <c r="L1158" s="3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</row>
    <row r="1159" ht="12.75" customHeight="1">
      <c r="A1159" s="31"/>
      <c r="B1159" s="18"/>
      <c r="C1159" s="18">
        <v>1.0</v>
      </c>
      <c r="D1159" s="18">
        <f t="shared" si="301"/>
        <v>0</v>
      </c>
      <c r="E1159" s="18">
        <f>B1159*A1153</f>
        <v>0</v>
      </c>
      <c r="F1159" s="18">
        <f t="shared" si="302"/>
        <v>0</v>
      </c>
      <c r="G1159" s="142"/>
      <c r="H1159" s="18">
        <v>1.0</v>
      </c>
      <c r="I1159" s="89">
        <f t="shared" si="303"/>
        <v>0</v>
      </c>
      <c r="J1159" s="116"/>
      <c r="K1159" s="3">
        <f t="shared" si="304"/>
        <v>0</v>
      </c>
      <c r="L1159" s="3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</row>
    <row r="1160" ht="12.75" customHeight="1">
      <c r="A1160" s="2"/>
      <c r="B1160" s="18"/>
      <c r="C1160" s="18">
        <v>1.0</v>
      </c>
      <c r="D1160" s="18">
        <f t="shared" si="301"/>
        <v>0</v>
      </c>
      <c r="E1160" s="18">
        <f>B1160*A1153</f>
        <v>0</v>
      </c>
      <c r="F1160" s="18">
        <f t="shared" si="302"/>
        <v>0</v>
      </c>
      <c r="G1160" s="87"/>
      <c r="H1160" s="18">
        <v>1.0</v>
      </c>
      <c r="I1160" s="89">
        <f t="shared" si="303"/>
        <v>0</v>
      </c>
      <c r="J1160" s="116"/>
      <c r="K1160" s="3">
        <f t="shared" si="304"/>
        <v>0</v>
      </c>
      <c r="L1160" s="3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</row>
    <row r="1161" ht="12.75" customHeight="1">
      <c r="A1161" s="2"/>
      <c r="B1161" s="18"/>
      <c r="C1161" s="18">
        <v>1.0</v>
      </c>
      <c r="D1161" s="18">
        <f t="shared" si="301"/>
        <v>0</v>
      </c>
      <c r="E1161" s="18">
        <f>B1161*A1153</f>
        <v>0</v>
      </c>
      <c r="F1161" s="18">
        <f t="shared" si="302"/>
        <v>0</v>
      </c>
      <c r="G1161" s="59"/>
      <c r="H1161" s="18">
        <v>1.0</v>
      </c>
      <c r="I1161" s="89">
        <f t="shared" si="303"/>
        <v>0</v>
      </c>
      <c r="J1161" s="116"/>
      <c r="K1161" s="3">
        <f t="shared" si="304"/>
        <v>0</v>
      </c>
      <c r="L1161" s="3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</row>
    <row r="1162" ht="12.75" customHeight="1">
      <c r="A1162" s="2"/>
      <c r="B1162" s="89"/>
      <c r="C1162" s="89">
        <v>1.0</v>
      </c>
      <c r="D1162" s="18">
        <f t="shared" si="301"/>
        <v>0</v>
      </c>
      <c r="E1162" s="18">
        <f>B1162*A1153</f>
        <v>0</v>
      </c>
      <c r="F1162" s="18">
        <f t="shared" si="302"/>
        <v>0</v>
      </c>
      <c r="G1162" s="148" t="s">
        <v>528</v>
      </c>
      <c r="H1162" s="18">
        <v>1.0</v>
      </c>
      <c r="I1162" s="89">
        <f t="shared" si="303"/>
        <v>0</v>
      </c>
      <c r="J1162" s="116"/>
      <c r="K1162" s="3">
        <f t="shared" si="304"/>
        <v>0</v>
      </c>
      <c r="L1162" s="3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</row>
    <row r="1163" ht="12.75" customHeight="1">
      <c r="A1163" s="2"/>
      <c r="B1163" s="89"/>
      <c r="C1163" s="89">
        <v>1.0</v>
      </c>
      <c r="D1163" s="18">
        <f t="shared" si="301"/>
        <v>0</v>
      </c>
      <c r="E1163" s="18">
        <f>B1163*A1153</f>
        <v>0</v>
      </c>
      <c r="F1163" s="18">
        <f t="shared" si="302"/>
        <v>0</v>
      </c>
      <c r="G1163" s="142"/>
      <c r="H1163" s="18">
        <v>1.0</v>
      </c>
      <c r="I1163" s="89">
        <f t="shared" si="303"/>
        <v>0</v>
      </c>
      <c r="J1163" s="116"/>
      <c r="K1163" s="3">
        <f t="shared" si="304"/>
        <v>0</v>
      </c>
      <c r="L1163" s="3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</row>
    <row r="1164" ht="12.75" customHeight="1">
      <c r="A1164" s="1"/>
      <c r="B1164" s="89"/>
      <c r="C1164" s="89">
        <v>1.0</v>
      </c>
      <c r="D1164" s="18">
        <f t="shared" si="301"/>
        <v>0</v>
      </c>
      <c r="E1164" s="18">
        <f>B1164*A1153</f>
        <v>0</v>
      </c>
      <c r="F1164" s="18">
        <f t="shared" si="302"/>
        <v>0</v>
      </c>
      <c r="G1164" s="142"/>
      <c r="H1164" s="18">
        <v>1.0</v>
      </c>
      <c r="I1164" s="89">
        <f t="shared" si="303"/>
        <v>0</v>
      </c>
      <c r="J1164" s="116"/>
      <c r="K1164" s="3">
        <f t="shared" si="304"/>
        <v>0</v>
      </c>
      <c r="L1164" s="3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</row>
    <row r="1165" ht="12.75" customHeight="1">
      <c r="A1165" s="1"/>
      <c r="B1165" s="89"/>
      <c r="C1165" s="89">
        <v>1.0</v>
      </c>
      <c r="D1165" s="18">
        <f t="shared" si="301"/>
        <v>0</v>
      </c>
      <c r="E1165" s="18">
        <f>B1165*A1153</f>
        <v>0</v>
      </c>
      <c r="F1165" s="18">
        <f t="shared" si="302"/>
        <v>0</v>
      </c>
      <c r="G1165" s="142"/>
      <c r="H1165" s="18">
        <v>1.0</v>
      </c>
      <c r="I1165" s="89">
        <f t="shared" si="303"/>
        <v>0</v>
      </c>
      <c r="J1165" s="116"/>
      <c r="K1165" s="3">
        <f t="shared" si="304"/>
        <v>0</v>
      </c>
      <c r="L1165" s="3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</row>
    <row r="1166" ht="12.75" customHeight="1">
      <c r="A1166" s="31"/>
      <c r="B1166" s="89"/>
      <c r="C1166" s="89">
        <v>1.0</v>
      </c>
      <c r="D1166" s="95">
        <f t="shared" si="301"/>
        <v>0</v>
      </c>
      <c r="E1166" s="95">
        <f>B1166*A1153</f>
        <v>0</v>
      </c>
      <c r="F1166" s="18">
        <f t="shared" si="302"/>
        <v>0</v>
      </c>
      <c r="G1166" s="87"/>
      <c r="H1166" s="18">
        <v>1.0</v>
      </c>
      <c r="I1166" s="89">
        <f t="shared" si="303"/>
        <v>0</v>
      </c>
      <c r="J1166" s="118"/>
      <c r="K1166" s="3">
        <f t="shared" si="304"/>
        <v>0</v>
      </c>
      <c r="L1166" s="3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</row>
    <row r="1167" ht="12.75" customHeight="1">
      <c r="A1167" s="31"/>
      <c r="B1167" s="89"/>
      <c r="C1167" s="89">
        <v>1.0</v>
      </c>
      <c r="D1167" s="18">
        <f t="shared" si="301"/>
        <v>0</v>
      </c>
      <c r="E1167" s="18">
        <f>B1167*A1153</f>
        <v>0</v>
      </c>
      <c r="F1167" s="18">
        <f t="shared" si="302"/>
        <v>0</v>
      </c>
      <c r="G1167" s="143" t="str">
        <f>F1169/A1153</f>
        <v>#DIV/0!</v>
      </c>
      <c r="H1167" s="18">
        <v>1.0</v>
      </c>
      <c r="I1167" s="89">
        <f t="shared" si="303"/>
        <v>0</v>
      </c>
      <c r="J1167" s="3"/>
      <c r="K1167" s="3">
        <f t="shared" si="304"/>
        <v>0</v>
      </c>
      <c r="L1167" s="3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</row>
    <row r="1168" ht="12.75" customHeight="1">
      <c r="A1168" s="31"/>
      <c r="B1168" s="89"/>
      <c r="C1168" s="89">
        <v>1.0</v>
      </c>
      <c r="D1168" s="18">
        <f t="shared" si="301"/>
        <v>0</v>
      </c>
      <c r="E1168" s="18">
        <f>B1168*A1153</f>
        <v>0</v>
      </c>
      <c r="F1168" s="18">
        <f t="shared" si="302"/>
        <v>0</v>
      </c>
      <c r="G1168" s="142"/>
      <c r="H1168" s="18">
        <v>1.0</v>
      </c>
      <c r="I1168" s="89">
        <f t="shared" si="303"/>
        <v>0</v>
      </c>
      <c r="J1168" s="3"/>
      <c r="K1168" s="3">
        <f t="shared" si="304"/>
        <v>0</v>
      </c>
      <c r="L1168" s="3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</row>
    <row r="1169" ht="12.75" customHeight="1">
      <c r="A1169" s="4" t="s">
        <v>495</v>
      </c>
      <c r="B1169" s="97">
        <f>SUM(B1155:B1168)</f>
        <v>0</v>
      </c>
      <c r="C1169" s="96"/>
      <c r="D1169" s="97">
        <f t="shared" ref="D1169:F1169" si="305">SUM(D1155:D1168)</f>
        <v>0</v>
      </c>
      <c r="E1169" s="97">
        <f t="shared" si="305"/>
        <v>0</v>
      </c>
      <c r="F1169" s="97">
        <f t="shared" si="305"/>
        <v>0</v>
      </c>
      <c r="G1169" s="87"/>
      <c r="H1169" s="96"/>
      <c r="I1169" s="97">
        <f t="shared" ref="I1169:L1169" si="306">SUM(I1155:I1168)</f>
        <v>0</v>
      </c>
      <c r="J1169" s="98">
        <f t="shared" si="306"/>
        <v>0</v>
      </c>
      <c r="K1169" s="98">
        <f t="shared" si="306"/>
        <v>0</v>
      </c>
      <c r="L1169" s="98">
        <f t="shared" si="306"/>
        <v>0</v>
      </c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</row>
    <row r="1170" ht="12.75" customHeight="1">
      <c r="A1170" s="8"/>
      <c r="B1170" s="100"/>
      <c r="C1170" s="100"/>
      <c r="D1170" s="100"/>
      <c r="E1170" s="100"/>
      <c r="F1170" s="100"/>
      <c r="G1170" s="100"/>
      <c r="H1170" s="100"/>
      <c r="I1170" s="101" t="s">
        <v>496</v>
      </c>
      <c r="J1170" s="100"/>
      <c r="K1170" s="100"/>
      <c r="L1170" s="101" t="s">
        <v>497</v>
      </c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</row>
    <row r="1171" ht="12.75" customHeight="1">
      <c r="A1171" s="8"/>
      <c r="B1171" s="100"/>
      <c r="C1171" s="100"/>
      <c r="D1171" s="100"/>
      <c r="E1171" s="100"/>
      <c r="F1171" s="100"/>
      <c r="G1171" s="100"/>
      <c r="H1171" s="100"/>
      <c r="I1171" s="104" t="str">
        <f>G1167*A1153</f>
        <v>#DIV/0!</v>
      </c>
      <c r="J1171" s="100"/>
      <c r="K1171" s="100"/>
      <c r="L1171" s="104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</row>
    <row r="1172" ht="12.75" customHeight="1">
      <c r="A1172" s="8"/>
      <c r="B1172" s="100"/>
      <c r="C1172" s="100"/>
      <c r="D1172" s="100"/>
      <c r="E1172" s="100"/>
      <c r="F1172" s="100"/>
      <c r="G1172" s="100"/>
      <c r="H1172" s="100"/>
      <c r="I1172" s="107"/>
      <c r="J1172" s="100"/>
      <c r="K1172" s="100"/>
      <c r="L1172" s="107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</row>
    <row r="1173" ht="12.75" customHeight="1">
      <c r="A1173" s="8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</row>
    <row r="1174" ht="12.75" customHeight="1">
      <c r="A1174" s="66"/>
      <c r="B1174" s="75"/>
      <c r="C1174" s="75"/>
      <c r="D1174" s="75"/>
      <c r="E1174" s="75"/>
      <c r="F1174" s="75"/>
      <c r="G1174" s="75"/>
      <c r="H1174" s="75"/>
      <c r="I1174" s="75"/>
      <c r="J1174" s="75"/>
      <c r="K1174" s="75"/>
      <c r="L1174" s="76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</row>
    <row r="1175" ht="15.0" customHeight="1">
      <c r="A1175" s="78" t="s">
        <v>478</v>
      </c>
      <c r="B1175" s="79" t="s">
        <v>479</v>
      </c>
      <c r="C1175" s="75"/>
      <c r="D1175" s="76"/>
      <c r="E1175" s="80" t="s">
        <v>480</v>
      </c>
      <c r="F1175" s="75"/>
      <c r="G1175" s="76"/>
      <c r="H1175" s="79" t="s">
        <v>481</v>
      </c>
      <c r="I1175" s="75"/>
      <c r="J1175" s="75"/>
      <c r="K1175" s="75"/>
      <c r="L1175" s="76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</row>
    <row r="1176" ht="12.75" customHeight="1">
      <c r="A1176" s="177"/>
      <c r="B1176" s="82" t="s">
        <v>482</v>
      </c>
      <c r="C1176" s="82" t="s">
        <v>483</v>
      </c>
      <c r="D1176" s="82" t="s">
        <v>484</v>
      </c>
      <c r="E1176" s="82" t="s">
        <v>485</v>
      </c>
      <c r="F1176" s="82" t="s">
        <v>484</v>
      </c>
      <c r="G1176" s="82" t="s">
        <v>524</v>
      </c>
      <c r="H1176" s="82" t="s">
        <v>486</v>
      </c>
      <c r="I1176" s="82" t="s">
        <v>487</v>
      </c>
      <c r="J1176" s="147" t="s">
        <v>488</v>
      </c>
      <c r="K1176" s="85" t="s">
        <v>489</v>
      </c>
      <c r="L1176" s="85" t="s">
        <v>490</v>
      </c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</row>
    <row r="1177" ht="12.75" customHeight="1">
      <c r="A1177" s="86" t="s">
        <v>491</v>
      </c>
      <c r="B1177" s="87"/>
      <c r="C1177" s="87"/>
      <c r="D1177" s="87"/>
      <c r="E1177" s="87"/>
      <c r="F1177" s="87"/>
      <c r="G1177" s="87"/>
      <c r="H1177" s="87"/>
      <c r="I1177" s="87"/>
      <c r="J1177" s="115"/>
      <c r="K1177" s="87"/>
      <c r="L1177" s="87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</row>
    <row r="1178" ht="12.75" customHeight="1">
      <c r="A1178" s="31"/>
      <c r="B1178" s="89"/>
      <c r="C1178" s="89">
        <v>1.0</v>
      </c>
      <c r="D1178" s="18">
        <f t="shared" ref="D1178:D1191" si="307">C1178*B1178</f>
        <v>0</v>
      </c>
      <c r="E1178" s="18">
        <f>B1178*A1176</f>
        <v>0</v>
      </c>
      <c r="F1178" s="18">
        <f t="shared" ref="F1178:F1191" si="308">E1178*C1178</f>
        <v>0</v>
      </c>
      <c r="G1178" s="140">
        <v>0.0</v>
      </c>
      <c r="H1178" s="18">
        <v>1.0</v>
      </c>
      <c r="I1178" s="89">
        <f t="shared" ref="I1178:I1191" si="309">H1178*E1178</f>
        <v>0</v>
      </c>
      <c r="J1178" s="116"/>
      <c r="K1178" s="3">
        <f t="shared" ref="K1178:K1191" si="310">J1178*I1178</f>
        <v>0</v>
      </c>
      <c r="L1178" s="3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</row>
    <row r="1179" ht="12.75" customHeight="1">
      <c r="A1179" s="31"/>
      <c r="B1179" s="89"/>
      <c r="C1179" s="89">
        <v>1.0</v>
      </c>
      <c r="D1179" s="18">
        <f t="shared" si="307"/>
        <v>0</v>
      </c>
      <c r="E1179" s="18">
        <f>B1179*A1176</f>
        <v>0</v>
      </c>
      <c r="F1179" s="18">
        <f t="shared" si="308"/>
        <v>0</v>
      </c>
      <c r="G1179" s="87"/>
      <c r="H1179" s="18">
        <v>1.0</v>
      </c>
      <c r="I1179" s="89">
        <f t="shared" si="309"/>
        <v>0</v>
      </c>
      <c r="J1179" s="116"/>
      <c r="K1179" s="3">
        <f t="shared" si="310"/>
        <v>0</v>
      </c>
      <c r="L1179" s="3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</row>
    <row r="1180" ht="12.75" customHeight="1">
      <c r="A1180" s="31"/>
      <c r="B1180" s="18"/>
      <c r="C1180" s="18">
        <v>1.0</v>
      </c>
      <c r="D1180" s="18">
        <f t="shared" si="307"/>
        <v>0</v>
      </c>
      <c r="E1180" s="18">
        <f>B1180*A1176</f>
        <v>0</v>
      </c>
      <c r="F1180" s="18">
        <f t="shared" si="308"/>
        <v>0</v>
      </c>
      <c r="G1180" s="148" t="s">
        <v>527</v>
      </c>
      <c r="H1180" s="18">
        <v>1.0</v>
      </c>
      <c r="I1180" s="89">
        <f t="shared" si="309"/>
        <v>0</v>
      </c>
      <c r="J1180" s="116"/>
      <c r="K1180" s="3">
        <f t="shared" si="310"/>
        <v>0</v>
      </c>
      <c r="L1180" s="3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</row>
    <row r="1181" ht="12.75" customHeight="1">
      <c r="A1181" s="31"/>
      <c r="B1181" s="18"/>
      <c r="C1181" s="18">
        <v>1.0</v>
      </c>
      <c r="D1181" s="18">
        <f t="shared" si="307"/>
        <v>0</v>
      </c>
      <c r="E1181" s="18">
        <f>B1181*A1176</f>
        <v>0</v>
      </c>
      <c r="F1181" s="18">
        <f t="shared" si="308"/>
        <v>0</v>
      </c>
      <c r="G1181" s="142"/>
      <c r="H1181" s="18">
        <v>1.0</v>
      </c>
      <c r="I1181" s="89">
        <f t="shared" si="309"/>
        <v>0</v>
      </c>
      <c r="J1181" s="116"/>
      <c r="K1181" s="3">
        <f t="shared" si="310"/>
        <v>0</v>
      </c>
      <c r="L1181" s="3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</row>
    <row r="1182" ht="12.75" customHeight="1">
      <c r="A1182" s="31"/>
      <c r="B1182" s="18"/>
      <c r="C1182" s="18">
        <v>1.0</v>
      </c>
      <c r="D1182" s="18">
        <f t="shared" si="307"/>
        <v>0</v>
      </c>
      <c r="E1182" s="18">
        <f>B1182*A1176</f>
        <v>0</v>
      </c>
      <c r="F1182" s="18">
        <f t="shared" si="308"/>
        <v>0</v>
      </c>
      <c r="G1182" s="142"/>
      <c r="H1182" s="18">
        <v>1.0</v>
      </c>
      <c r="I1182" s="89">
        <f t="shared" si="309"/>
        <v>0</v>
      </c>
      <c r="J1182" s="116"/>
      <c r="K1182" s="3">
        <f t="shared" si="310"/>
        <v>0</v>
      </c>
      <c r="L1182" s="3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</row>
    <row r="1183" ht="12.75" customHeight="1">
      <c r="A1183" s="2"/>
      <c r="B1183" s="18"/>
      <c r="C1183" s="18">
        <v>1.0</v>
      </c>
      <c r="D1183" s="18">
        <f t="shared" si="307"/>
        <v>0</v>
      </c>
      <c r="E1183" s="18">
        <f>B1183*A1176</f>
        <v>0</v>
      </c>
      <c r="F1183" s="18">
        <f t="shared" si="308"/>
        <v>0</v>
      </c>
      <c r="G1183" s="87"/>
      <c r="H1183" s="18">
        <v>1.0</v>
      </c>
      <c r="I1183" s="89">
        <f t="shared" si="309"/>
        <v>0</v>
      </c>
      <c r="J1183" s="116"/>
      <c r="K1183" s="3">
        <f t="shared" si="310"/>
        <v>0</v>
      </c>
      <c r="L1183" s="3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</row>
    <row r="1184" ht="12.75" customHeight="1">
      <c r="A1184" s="2"/>
      <c r="B1184" s="18"/>
      <c r="C1184" s="18">
        <v>1.0</v>
      </c>
      <c r="D1184" s="18">
        <f t="shared" si="307"/>
        <v>0</v>
      </c>
      <c r="E1184" s="18">
        <f>B1184*A1176</f>
        <v>0</v>
      </c>
      <c r="F1184" s="18">
        <f t="shared" si="308"/>
        <v>0</v>
      </c>
      <c r="G1184" s="59"/>
      <c r="H1184" s="18">
        <v>1.0</v>
      </c>
      <c r="I1184" s="89">
        <f t="shared" si="309"/>
        <v>0</v>
      </c>
      <c r="J1184" s="116"/>
      <c r="K1184" s="3">
        <f t="shared" si="310"/>
        <v>0</v>
      </c>
      <c r="L1184" s="3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</row>
    <row r="1185" ht="12.75" customHeight="1">
      <c r="A1185" s="2"/>
      <c r="B1185" s="89"/>
      <c r="C1185" s="89">
        <v>1.0</v>
      </c>
      <c r="D1185" s="18">
        <f t="shared" si="307"/>
        <v>0</v>
      </c>
      <c r="E1185" s="18">
        <f>B1185*A1176</f>
        <v>0</v>
      </c>
      <c r="F1185" s="18">
        <f t="shared" si="308"/>
        <v>0</v>
      </c>
      <c r="G1185" s="148" t="s">
        <v>528</v>
      </c>
      <c r="H1185" s="18">
        <v>1.0</v>
      </c>
      <c r="I1185" s="89">
        <f t="shared" si="309"/>
        <v>0</v>
      </c>
      <c r="J1185" s="116"/>
      <c r="K1185" s="3">
        <f t="shared" si="310"/>
        <v>0</v>
      </c>
      <c r="L1185" s="3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</row>
    <row r="1186" ht="12.75" customHeight="1">
      <c r="A1186" s="2"/>
      <c r="B1186" s="89"/>
      <c r="C1186" s="89">
        <v>1.0</v>
      </c>
      <c r="D1186" s="18">
        <f t="shared" si="307"/>
        <v>0</v>
      </c>
      <c r="E1186" s="18">
        <f>B1186*A1176</f>
        <v>0</v>
      </c>
      <c r="F1186" s="18">
        <f t="shared" si="308"/>
        <v>0</v>
      </c>
      <c r="G1186" s="142"/>
      <c r="H1186" s="18">
        <v>1.0</v>
      </c>
      <c r="I1186" s="89">
        <f t="shared" si="309"/>
        <v>0</v>
      </c>
      <c r="J1186" s="116"/>
      <c r="K1186" s="3">
        <f t="shared" si="310"/>
        <v>0</v>
      </c>
      <c r="L1186" s="3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</row>
    <row r="1187" ht="12.75" customHeight="1">
      <c r="A1187" s="1"/>
      <c r="B1187" s="89"/>
      <c r="C1187" s="89">
        <v>1.0</v>
      </c>
      <c r="D1187" s="18">
        <f t="shared" si="307"/>
        <v>0</v>
      </c>
      <c r="E1187" s="18">
        <f>B1187*A1176</f>
        <v>0</v>
      </c>
      <c r="F1187" s="18">
        <f t="shared" si="308"/>
        <v>0</v>
      </c>
      <c r="G1187" s="142"/>
      <c r="H1187" s="18">
        <v>1.0</v>
      </c>
      <c r="I1187" s="89">
        <f t="shared" si="309"/>
        <v>0</v>
      </c>
      <c r="J1187" s="116"/>
      <c r="K1187" s="3">
        <f t="shared" si="310"/>
        <v>0</v>
      </c>
      <c r="L1187" s="3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</row>
    <row r="1188" ht="12.75" customHeight="1">
      <c r="A1188" s="1"/>
      <c r="B1188" s="89"/>
      <c r="C1188" s="89">
        <v>1.0</v>
      </c>
      <c r="D1188" s="18">
        <f t="shared" si="307"/>
        <v>0</v>
      </c>
      <c r="E1188" s="18">
        <f>B1188*A1176</f>
        <v>0</v>
      </c>
      <c r="F1188" s="18">
        <f t="shared" si="308"/>
        <v>0</v>
      </c>
      <c r="G1188" s="142"/>
      <c r="H1188" s="18">
        <v>1.0</v>
      </c>
      <c r="I1188" s="89">
        <f t="shared" si="309"/>
        <v>0</v>
      </c>
      <c r="J1188" s="116"/>
      <c r="K1188" s="3">
        <f t="shared" si="310"/>
        <v>0</v>
      </c>
      <c r="L1188" s="3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</row>
    <row r="1189" ht="12.75" customHeight="1">
      <c r="A1189" s="31"/>
      <c r="B1189" s="89"/>
      <c r="C1189" s="89">
        <v>1.0</v>
      </c>
      <c r="D1189" s="95">
        <f t="shared" si="307"/>
        <v>0</v>
      </c>
      <c r="E1189" s="95">
        <f>B1189*A1176</f>
        <v>0</v>
      </c>
      <c r="F1189" s="18">
        <f t="shared" si="308"/>
        <v>0</v>
      </c>
      <c r="G1189" s="87"/>
      <c r="H1189" s="18">
        <v>1.0</v>
      </c>
      <c r="I1189" s="89">
        <f t="shared" si="309"/>
        <v>0</v>
      </c>
      <c r="J1189" s="118"/>
      <c r="K1189" s="3">
        <f t="shared" si="310"/>
        <v>0</v>
      </c>
      <c r="L1189" s="3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</row>
    <row r="1190" ht="12.75" customHeight="1">
      <c r="A1190" s="31"/>
      <c r="B1190" s="89"/>
      <c r="C1190" s="89">
        <v>1.0</v>
      </c>
      <c r="D1190" s="18">
        <f t="shared" si="307"/>
        <v>0</v>
      </c>
      <c r="E1190" s="18">
        <f>B1190*A1176</f>
        <v>0</v>
      </c>
      <c r="F1190" s="18">
        <f t="shared" si="308"/>
        <v>0</v>
      </c>
      <c r="G1190" s="143" t="str">
        <f>F1192/A1176</f>
        <v>#DIV/0!</v>
      </c>
      <c r="H1190" s="18">
        <v>1.0</v>
      </c>
      <c r="I1190" s="89">
        <f t="shared" si="309"/>
        <v>0</v>
      </c>
      <c r="J1190" s="3"/>
      <c r="K1190" s="3">
        <f t="shared" si="310"/>
        <v>0</v>
      </c>
      <c r="L1190" s="3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</row>
    <row r="1191" ht="12.75" customHeight="1">
      <c r="A1191" s="31"/>
      <c r="B1191" s="89"/>
      <c r="C1191" s="89">
        <v>1.0</v>
      </c>
      <c r="D1191" s="18">
        <f t="shared" si="307"/>
        <v>0</v>
      </c>
      <c r="E1191" s="18">
        <f>B1191*A1176</f>
        <v>0</v>
      </c>
      <c r="F1191" s="18">
        <f t="shared" si="308"/>
        <v>0</v>
      </c>
      <c r="G1191" s="142"/>
      <c r="H1191" s="18">
        <v>1.0</v>
      </c>
      <c r="I1191" s="89">
        <f t="shared" si="309"/>
        <v>0</v>
      </c>
      <c r="J1191" s="3"/>
      <c r="K1191" s="3">
        <f t="shared" si="310"/>
        <v>0</v>
      </c>
      <c r="L1191" s="3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</row>
    <row r="1192" ht="12.75" customHeight="1">
      <c r="A1192" s="4" t="s">
        <v>495</v>
      </c>
      <c r="B1192" s="97">
        <f>SUM(B1178:B1191)</f>
        <v>0</v>
      </c>
      <c r="C1192" s="96"/>
      <c r="D1192" s="97">
        <f t="shared" ref="D1192:F1192" si="311">SUM(D1178:D1191)</f>
        <v>0</v>
      </c>
      <c r="E1192" s="97">
        <f t="shared" si="311"/>
        <v>0</v>
      </c>
      <c r="F1192" s="97">
        <f t="shared" si="311"/>
        <v>0</v>
      </c>
      <c r="G1192" s="87"/>
      <c r="H1192" s="96"/>
      <c r="I1192" s="97">
        <f t="shared" ref="I1192:L1192" si="312">SUM(I1178:I1191)</f>
        <v>0</v>
      </c>
      <c r="J1192" s="98">
        <f t="shared" si="312"/>
        <v>0</v>
      </c>
      <c r="K1192" s="98">
        <f t="shared" si="312"/>
        <v>0</v>
      </c>
      <c r="L1192" s="98">
        <f t="shared" si="312"/>
        <v>0</v>
      </c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</row>
    <row r="1193" ht="12.75" customHeight="1">
      <c r="A1193" s="8"/>
      <c r="B1193" s="100"/>
      <c r="C1193" s="100"/>
      <c r="D1193" s="100"/>
      <c r="E1193" s="100"/>
      <c r="F1193" s="100"/>
      <c r="G1193" s="100"/>
      <c r="H1193" s="100"/>
      <c r="I1193" s="101" t="s">
        <v>496</v>
      </c>
      <c r="J1193" s="100"/>
      <c r="K1193" s="100"/>
      <c r="L1193" s="101" t="s">
        <v>497</v>
      </c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</row>
    <row r="1194" ht="12.75" customHeight="1">
      <c r="A1194" s="8"/>
      <c r="B1194" s="100"/>
      <c r="C1194" s="100"/>
      <c r="D1194" s="100"/>
      <c r="E1194" s="100"/>
      <c r="F1194" s="100"/>
      <c r="G1194" s="100"/>
      <c r="H1194" s="100"/>
      <c r="I1194" s="104" t="str">
        <f>G1190*A1176</f>
        <v>#DIV/0!</v>
      </c>
      <c r="J1194" s="100"/>
      <c r="K1194" s="100"/>
      <c r="L1194" s="104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</row>
    <row r="1195" ht="12.75" customHeight="1">
      <c r="A1195" s="8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</row>
    <row r="1196" ht="12.75" customHeight="1">
      <c r="A1196" s="8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</row>
    <row r="1197" ht="12.75" customHeight="1">
      <c r="A1197" s="66"/>
      <c r="B1197" s="75"/>
      <c r="C1197" s="75"/>
      <c r="D1197" s="75"/>
      <c r="E1197" s="75"/>
      <c r="F1197" s="75"/>
      <c r="G1197" s="75"/>
      <c r="H1197" s="75"/>
      <c r="I1197" s="75"/>
      <c r="J1197" s="75"/>
      <c r="K1197" s="75"/>
      <c r="L1197" s="76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</row>
    <row r="1198" ht="15.0" customHeight="1">
      <c r="A1198" s="78" t="s">
        <v>478</v>
      </c>
      <c r="B1198" s="79" t="s">
        <v>479</v>
      </c>
      <c r="C1198" s="75"/>
      <c r="D1198" s="76"/>
      <c r="E1198" s="80" t="s">
        <v>480</v>
      </c>
      <c r="F1198" s="75"/>
      <c r="G1198" s="76"/>
      <c r="H1198" s="79" t="s">
        <v>481</v>
      </c>
      <c r="I1198" s="75"/>
      <c r="J1198" s="75"/>
      <c r="K1198" s="75"/>
      <c r="L1198" s="76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 ht="12.75" customHeight="1">
      <c r="A1199" s="177"/>
      <c r="B1199" s="82" t="s">
        <v>482</v>
      </c>
      <c r="C1199" s="82" t="s">
        <v>483</v>
      </c>
      <c r="D1199" s="82" t="s">
        <v>484</v>
      </c>
      <c r="E1199" s="82" t="s">
        <v>485</v>
      </c>
      <c r="F1199" s="82" t="s">
        <v>484</v>
      </c>
      <c r="G1199" s="82" t="s">
        <v>524</v>
      </c>
      <c r="H1199" s="82" t="s">
        <v>486</v>
      </c>
      <c r="I1199" s="82" t="s">
        <v>487</v>
      </c>
      <c r="J1199" s="147" t="s">
        <v>488</v>
      </c>
      <c r="K1199" s="85" t="s">
        <v>489</v>
      </c>
      <c r="L1199" s="85" t="s">
        <v>490</v>
      </c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</row>
    <row r="1200" ht="12.75" customHeight="1">
      <c r="A1200" s="86" t="s">
        <v>491</v>
      </c>
      <c r="B1200" s="87"/>
      <c r="C1200" s="87"/>
      <c r="D1200" s="87"/>
      <c r="E1200" s="87"/>
      <c r="F1200" s="87"/>
      <c r="G1200" s="87"/>
      <c r="H1200" s="87"/>
      <c r="I1200" s="87"/>
      <c r="J1200" s="115"/>
      <c r="K1200" s="87"/>
      <c r="L1200" s="87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</row>
    <row r="1201" ht="12.75" customHeight="1">
      <c r="A1201" s="31"/>
      <c r="B1201" s="89"/>
      <c r="C1201" s="89">
        <v>1.0</v>
      </c>
      <c r="D1201" s="18">
        <f t="shared" ref="D1201:D1214" si="313">C1201*B1201</f>
        <v>0</v>
      </c>
      <c r="E1201" s="18">
        <f>B1201*A1199</f>
        <v>0</v>
      </c>
      <c r="F1201" s="18">
        <f t="shared" ref="F1201:F1214" si="314">E1201*C1201</f>
        <v>0</v>
      </c>
      <c r="G1201" s="140">
        <v>0.0</v>
      </c>
      <c r="H1201" s="18">
        <v>1.0</v>
      </c>
      <c r="I1201" s="89">
        <f t="shared" ref="I1201:I1214" si="315">H1201*E1201</f>
        <v>0</v>
      </c>
      <c r="J1201" s="116"/>
      <c r="K1201" s="3">
        <f t="shared" ref="K1201:K1214" si="316">J1201*I1201</f>
        <v>0</v>
      </c>
      <c r="L1201" s="3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</row>
    <row r="1202" ht="12.75" customHeight="1">
      <c r="A1202" s="31"/>
      <c r="B1202" s="89"/>
      <c r="C1202" s="89">
        <v>1.0</v>
      </c>
      <c r="D1202" s="18">
        <f t="shared" si="313"/>
        <v>0</v>
      </c>
      <c r="E1202" s="18">
        <f>B1202*A1199</f>
        <v>0</v>
      </c>
      <c r="F1202" s="18">
        <f t="shared" si="314"/>
        <v>0</v>
      </c>
      <c r="G1202" s="87"/>
      <c r="H1202" s="18">
        <v>1.0</v>
      </c>
      <c r="I1202" s="89">
        <f t="shared" si="315"/>
        <v>0</v>
      </c>
      <c r="J1202" s="116"/>
      <c r="K1202" s="3">
        <f t="shared" si="316"/>
        <v>0</v>
      </c>
      <c r="L1202" s="3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</row>
    <row r="1203" ht="12.75" customHeight="1">
      <c r="A1203" s="31"/>
      <c r="B1203" s="18"/>
      <c r="C1203" s="18">
        <v>1.0</v>
      </c>
      <c r="D1203" s="18">
        <f t="shared" si="313"/>
        <v>0</v>
      </c>
      <c r="E1203" s="18">
        <f>B1203*A1199</f>
        <v>0</v>
      </c>
      <c r="F1203" s="18">
        <f t="shared" si="314"/>
        <v>0</v>
      </c>
      <c r="G1203" s="148" t="s">
        <v>527</v>
      </c>
      <c r="H1203" s="18">
        <v>1.0</v>
      </c>
      <c r="I1203" s="89">
        <f t="shared" si="315"/>
        <v>0</v>
      </c>
      <c r="J1203" s="116"/>
      <c r="K1203" s="3">
        <f t="shared" si="316"/>
        <v>0</v>
      </c>
      <c r="L1203" s="3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</row>
    <row r="1204" ht="12.75" customHeight="1">
      <c r="A1204" s="31"/>
      <c r="B1204" s="18"/>
      <c r="C1204" s="18">
        <v>1.0</v>
      </c>
      <c r="D1204" s="18">
        <f t="shared" si="313"/>
        <v>0</v>
      </c>
      <c r="E1204" s="18">
        <f>B1204*A1199</f>
        <v>0</v>
      </c>
      <c r="F1204" s="18">
        <f t="shared" si="314"/>
        <v>0</v>
      </c>
      <c r="G1204" s="142"/>
      <c r="H1204" s="18">
        <v>1.0</v>
      </c>
      <c r="I1204" s="89">
        <f t="shared" si="315"/>
        <v>0</v>
      </c>
      <c r="J1204" s="116"/>
      <c r="K1204" s="3">
        <f t="shared" si="316"/>
        <v>0</v>
      </c>
      <c r="L1204" s="3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</row>
    <row r="1205" ht="12.75" customHeight="1">
      <c r="A1205" s="31"/>
      <c r="B1205" s="18"/>
      <c r="C1205" s="18">
        <v>1.0</v>
      </c>
      <c r="D1205" s="18">
        <f t="shared" si="313"/>
        <v>0</v>
      </c>
      <c r="E1205" s="18">
        <f>B1205*A1199</f>
        <v>0</v>
      </c>
      <c r="F1205" s="18">
        <f t="shared" si="314"/>
        <v>0</v>
      </c>
      <c r="G1205" s="142"/>
      <c r="H1205" s="18">
        <v>1.0</v>
      </c>
      <c r="I1205" s="89">
        <f t="shared" si="315"/>
        <v>0</v>
      </c>
      <c r="J1205" s="116"/>
      <c r="K1205" s="3">
        <f t="shared" si="316"/>
        <v>0</v>
      </c>
      <c r="L1205" s="3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</row>
    <row r="1206" ht="12.75" customHeight="1">
      <c r="A1206" s="2"/>
      <c r="B1206" s="18"/>
      <c r="C1206" s="18">
        <v>1.0</v>
      </c>
      <c r="D1206" s="18">
        <f t="shared" si="313"/>
        <v>0</v>
      </c>
      <c r="E1206" s="18">
        <f>B1206*A1199</f>
        <v>0</v>
      </c>
      <c r="F1206" s="18">
        <f t="shared" si="314"/>
        <v>0</v>
      </c>
      <c r="G1206" s="87"/>
      <c r="H1206" s="18">
        <v>1.0</v>
      </c>
      <c r="I1206" s="89">
        <f t="shared" si="315"/>
        <v>0</v>
      </c>
      <c r="J1206" s="116"/>
      <c r="K1206" s="3">
        <f t="shared" si="316"/>
        <v>0</v>
      </c>
      <c r="L1206" s="3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</row>
    <row r="1207" ht="12.75" customHeight="1">
      <c r="A1207" s="2"/>
      <c r="B1207" s="18"/>
      <c r="C1207" s="18">
        <v>1.0</v>
      </c>
      <c r="D1207" s="18">
        <f t="shared" si="313"/>
        <v>0</v>
      </c>
      <c r="E1207" s="18">
        <f>B1207*A1199</f>
        <v>0</v>
      </c>
      <c r="F1207" s="18">
        <f t="shared" si="314"/>
        <v>0</v>
      </c>
      <c r="G1207" s="59"/>
      <c r="H1207" s="18">
        <v>1.0</v>
      </c>
      <c r="I1207" s="89">
        <f t="shared" si="315"/>
        <v>0</v>
      </c>
      <c r="J1207" s="116"/>
      <c r="K1207" s="3">
        <f t="shared" si="316"/>
        <v>0</v>
      </c>
      <c r="L1207" s="3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</row>
    <row r="1208" ht="12.75" customHeight="1">
      <c r="A1208" s="2"/>
      <c r="B1208" s="89"/>
      <c r="C1208" s="89">
        <v>1.0</v>
      </c>
      <c r="D1208" s="18">
        <f t="shared" si="313"/>
        <v>0</v>
      </c>
      <c r="E1208" s="18">
        <f>B1208*A1199</f>
        <v>0</v>
      </c>
      <c r="F1208" s="18">
        <f t="shared" si="314"/>
        <v>0</v>
      </c>
      <c r="G1208" s="148" t="s">
        <v>528</v>
      </c>
      <c r="H1208" s="18">
        <v>1.0</v>
      </c>
      <c r="I1208" s="89">
        <f t="shared" si="315"/>
        <v>0</v>
      </c>
      <c r="J1208" s="116"/>
      <c r="K1208" s="3">
        <f t="shared" si="316"/>
        <v>0</v>
      </c>
      <c r="L1208" s="3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</row>
    <row r="1209" ht="12.75" customHeight="1">
      <c r="A1209" s="2"/>
      <c r="B1209" s="89"/>
      <c r="C1209" s="89">
        <v>1.0</v>
      </c>
      <c r="D1209" s="18">
        <f t="shared" si="313"/>
        <v>0</v>
      </c>
      <c r="E1209" s="18">
        <f>B1209*A1199</f>
        <v>0</v>
      </c>
      <c r="F1209" s="18">
        <f t="shared" si="314"/>
        <v>0</v>
      </c>
      <c r="G1209" s="142"/>
      <c r="H1209" s="18">
        <v>1.0</v>
      </c>
      <c r="I1209" s="89">
        <f t="shared" si="315"/>
        <v>0</v>
      </c>
      <c r="J1209" s="116"/>
      <c r="K1209" s="3">
        <f t="shared" si="316"/>
        <v>0</v>
      </c>
      <c r="L1209" s="3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</row>
    <row r="1210" ht="12.75" customHeight="1">
      <c r="A1210" s="1"/>
      <c r="B1210" s="89"/>
      <c r="C1210" s="89">
        <v>1.0</v>
      </c>
      <c r="D1210" s="18">
        <f t="shared" si="313"/>
        <v>0</v>
      </c>
      <c r="E1210" s="18">
        <f>B1210*A1199</f>
        <v>0</v>
      </c>
      <c r="F1210" s="18">
        <f t="shared" si="314"/>
        <v>0</v>
      </c>
      <c r="G1210" s="142"/>
      <c r="H1210" s="18">
        <v>1.0</v>
      </c>
      <c r="I1210" s="89">
        <f t="shared" si="315"/>
        <v>0</v>
      </c>
      <c r="J1210" s="116"/>
      <c r="K1210" s="3">
        <f t="shared" si="316"/>
        <v>0</v>
      </c>
      <c r="L1210" s="3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</row>
    <row r="1211" ht="12.75" customHeight="1">
      <c r="A1211" s="1"/>
      <c r="B1211" s="89"/>
      <c r="C1211" s="89">
        <v>1.0</v>
      </c>
      <c r="D1211" s="18">
        <f t="shared" si="313"/>
        <v>0</v>
      </c>
      <c r="E1211" s="18">
        <f>B1211*A1199</f>
        <v>0</v>
      </c>
      <c r="F1211" s="18">
        <f t="shared" si="314"/>
        <v>0</v>
      </c>
      <c r="G1211" s="142"/>
      <c r="H1211" s="18">
        <v>1.0</v>
      </c>
      <c r="I1211" s="89">
        <f t="shared" si="315"/>
        <v>0</v>
      </c>
      <c r="J1211" s="116"/>
      <c r="K1211" s="3">
        <f t="shared" si="316"/>
        <v>0</v>
      </c>
      <c r="L1211" s="3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</row>
    <row r="1212" ht="12.75" customHeight="1">
      <c r="A1212" s="31"/>
      <c r="B1212" s="89"/>
      <c r="C1212" s="89">
        <v>1.0</v>
      </c>
      <c r="D1212" s="95">
        <f t="shared" si="313"/>
        <v>0</v>
      </c>
      <c r="E1212" s="95">
        <f>B1212*A1199</f>
        <v>0</v>
      </c>
      <c r="F1212" s="18">
        <f t="shared" si="314"/>
        <v>0</v>
      </c>
      <c r="G1212" s="87"/>
      <c r="H1212" s="18">
        <v>1.0</v>
      </c>
      <c r="I1212" s="89">
        <f t="shared" si="315"/>
        <v>0</v>
      </c>
      <c r="J1212" s="118"/>
      <c r="K1212" s="3">
        <f t="shared" si="316"/>
        <v>0</v>
      </c>
      <c r="L1212" s="3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</row>
    <row r="1213" ht="12.75" customHeight="1">
      <c r="A1213" s="31"/>
      <c r="B1213" s="89"/>
      <c r="C1213" s="89">
        <v>1.0</v>
      </c>
      <c r="D1213" s="18">
        <f t="shared" si="313"/>
        <v>0</v>
      </c>
      <c r="E1213" s="18">
        <f>B1213*A1199</f>
        <v>0</v>
      </c>
      <c r="F1213" s="18">
        <f t="shared" si="314"/>
        <v>0</v>
      </c>
      <c r="G1213" s="143" t="str">
        <f>F1215/A1199</f>
        <v>#DIV/0!</v>
      </c>
      <c r="H1213" s="18">
        <v>1.0</v>
      </c>
      <c r="I1213" s="89">
        <f t="shared" si="315"/>
        <v>0</v>
      </c>
      <c r="J1213" s="3"/>
      <c r="K1213" s="3">
        <f t="shared" si="316"/>
        <v>0</v>
      </c>
      <c r="L1213" s="3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</row>
    <row r="1214" ht="12.75" customHeight="1">
      <c r="A1214" s="31"/>
      <c r="B1214" s="89"/>
      <c r="C1214" s="89">
        <v>1.0</v>
      </c>
      <c r="D1214" s="18">
        <f t="shared" si="313"/>
        <v>0</v>
      </c>
      <c r="E1214" s="18">
        <f>B1214*A1199</f>
        <v>0</v>
      </c>
      <c r="F1214" s="18">
        <f t="shared" si="314"/>
        <v>0</v>
      </c>
      <c r="G1214" s="142"/>
      <c r="H1214" s="18">
        <v>1.0</v>
      </c>
      <c r="I1214" s="89">
        <f t="shared" si="315"/>
        <v>0</v>
      </c>
      <c r="J1214" s="3"/>
      <c r="K1214" s="3">
        <f t="shared" si="316"/>
        <v>0</v>
      </c>
      <c r="L1214" s="3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</row>
    <row r="1215" ht="12.75" customHeight="1">
      <c r="A1215" s="4" t="s">
        <v>495</v>
      </c>
      <c r="B1215" s="97">
        <f>SUM(B1201:B1214)</f>
        <v>0</v>
      </c>
      <c r="C1215" s="96"/>
      <c r="D1215" s="97">
        <f t="shared" ref="D1215:F1215" si="317">SUM(D1201:D1214)</f>
        <v>0</v>
      </c>
      <c r="E1215" s="97">
        <f t="shared" si="317"/>
        <v>0</v>
      </c>
      <c r="F1215" s="97">
        <f t="shared" si="317"/>
        <v>0</v>
      </c>
      <c r="G1215" s="87"/>
      <c r="H1215" s="96"/>
      <c r="I1215" s="97">
        <f t="shared" ref="I1215:L1215" si="318">SUM(I1201:I1214)</f>
        <v>0</v>
      </c>
      <c r="J1215" s="98">
        <f t="shared" si="318"/>
        <v>0</v>
      </c>
      <c r="K1215" s="98">
        <f t="shared" si="318"/>
        <v>0</v>
      </c>
      <c r="L1215" s="98">
        <f t="shared" si="318"/>
        <v>0</v>
      </c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</row>
    <row r="1216" ht="12.75" customHeight="1">
      <c r="A1216" s="8"/>
      <c r="B1216" s="100"/>
      <c r="C1216" s="100"/>
      <c r="D1216" s="100"/>
      <c r="E1216" s="100"/>
      <c r="F1216" s="100"/>
      <c r="G1216" s="100"/>
      <c r="H1216" s="100"/>
      <c r="I1216" s="101" t="s">
        <v>496</v>
      </c>
      <c r="J1216" s="100"/>
      <c r="K1216" s="100"/>
      <c r="L1216" s="101" t="s">
        <v>497</v>
      </c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</row>
    <row r="1217" ht="12.75" customHeight="1">
      <c r="A1217" s="8"/>
      <c r="B1217" s="100"/>
      <c r="C1217" s="100"/>
      <c r="D1217" s="100"/>
      <c r="E1217" s="100"/>
      <c r="F1217" s="100"/>
      <c r="G1217" s="100"/>
      <c r="H1217" s="100"/>
      <c r="I1217" s="104" t="str">
        <f>G1213*A1199</f>
        <v>#DIV/0!</v>
      </c>
      <c r="J1217" s="100"/>
      <c r="K1217" s="100"/>
      <c r="L1217" s="104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</row>
    <row r="1218" ht="12.75" customHeight="1">
      <c r="A1218" s="8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</row>
    <row r="1219" ht="12.75" customHeight="1">
      <c r="A1219" s="8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</row>
    <row r="1220" ht="12.75" customHeight="1">
      <c r="A1220" s="66"/>
      <c r="B1220" s="75"/>
      <c r="C1220" s="75"/>
      <c r="D1220" s="75"/>
      <c r="E1220" s="75"/>
      <c r="F1220" s="75"/>
      <c r="G1220" s="75"/>
      <c r="H1220" s="75"/>
      <c r="I1220" s="75"/>
      <c r="J1220" s="75"/>
      <c r="K1220" s="75"/>
      <c r="L1220" s="76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</row>
    <row r="1221" ht="15.0" customHeight="1">
      <c r="A1221" s="78" t="s">
        <v>478</v>
      </c>
      <c r="B1221" s="79" t="s">
        <v>479</v>
      </c>
      <c r="C1221" s="75"/>
      <c r="D1221" s="76"/>
      <c r="E1221" s="80" t="s">
        <v>480</v>
      </c>
      <c r="F1221" s="75"/>
      <c r="G1221" s="76"/>
      <c r="H1221" s="79" t="s">
        <v>481</v>
      </c>
      <c r="I1221" s="75"/>
      <c r="J1221" s="75"/>
      <c r="K1221" s="75"/>
      <c r="L1221" s="76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</row>
    <row r="1222" ht="12.75" customHeight="1">
      <c r="A1222" s="177"/>
      <c r="B1222" s="82" t="s">
        <v>482</v>
      </c>
      <c r="C1222" s="82" t="s">
        <v>483</v>
      </c>
      <c r="D1222" s="82" t="s">
        <v>484</v>
      </c>
      <c r="E1222" s="82" t="s">
        <v>485</v>
      </c>
      <c r="F1222" s="82" t="s">
        <v>484</v>
      </c>
      <c r="G1222" s="82" t="s">
        <v>524</v>
      </c>
      <c r="H1222" s="82" t="s">
        <v>486</v>
      </c>
      <c r="I1222" s="82" t="s">
        <v>487</v>
      </c>
      <c r="J1222" s="147" t="s">
        <v>488</v>
      </c>
      <c r="K1222" s="85" t="s">
        <v>489</v>
      </c>
      <c r="L1222" s="85" t="s">
        <v>490</v>
      </c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</row>
    <row r="1223" ht="12.75" customHeight="1">
      <c r="A1223" s="86" t="s">
        <v>491</v>
      </c>
      <c r="B1223" s="87"/>
      <c r="C1223" s="87"/>
      <c r="D1223" s="87"/>
      <c r="E1223" s="87"/>
      <c r="F1223" s="87"/>
      <c r="G1223" s="87"/>
      <c r="H1223" s="87"/>
      <c r="I1223" s="87"/>
      <c r="J1223" s="115"/>
      <c r="K1223" s="87"/>
      <c r="L1223" s="87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</row>
    <row r="1224" ht="12.75" customHeight="1">
      <c r="A1224" s="31"/>
      <c r="B1224" s="89"/>
      <c r="C1224" s="89">
        <v>1.0</v>
      </c>
      <c r="D1224" s="18">
        <f t="shared" ref="D1224:D1237" si="319">C1224*B1224</f>
        <v>0</v>
      </c>
      <c r="E1224" s="18">
        <f>B1224*A1222</f>
        <v>0</v>
      </c>
      <c r="F1224" s="18">
        <f t="shared" ref="F1224:F1237" si="320">E1224*C1224</f>
        <v>0</v>
      </c>
      <c r="G1224" s="140">
        <v>0.0</v>
      </c>
      <c r="H1224" s="18">
        <v>1.0</v>
      </c>
      <c r="I1224" s="89">
        <f t="shared" ref="I1224:I1237" si="321">H1224*E1224</f>
        <v>0</v>
      </c>
      <c r="J1224" s="116"/>
      <c r="K1224" s="3">
        <f t="shared" ref="K1224:K1237" si="322">J1224*I1224</f>
        <v>0</v>
      </c>
      <c r="L1224" s="3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</row>
    <row r="1225" ht="12.75" customHeight="1">
      <c r="A1225" s="31"/>
      <c r="B1225" s="89"/>
      <c r="C1225" s="89">
        <v>1.0</v>
      </c>
      <c r="D1225" s="18">
        <f t="shared" si="319"/>
        <v>0</v>
      </c>
      <c r="E1225" s="18">
        <f>B1225*A1222</f>
        <v>0</v>
      </c>
      <c r="F1225" s="18">
        <f t="shared" si="320"/>
        <v>0</v>
      </c>
      <c r="G1225" s="87"/>
      <c r="H1225" s="18">
        <v>1.0</v>
      </c>
      <c r="I1225" s="89">
        <f t="shared" si="321"/>
        <v>0</v>
      </c>
      <c r="J1225" s="116"/>
      <c r="K1225" s="3">
        <f t="shared" si="322"/>
        <v>0</v>
      </c>
      <c r="L1225" s="3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</row>
    <row r="1226" ht="12.75" customHeight="1">
      <c r="A1226" s="31"/>
      <c r="B1226" s="18"/>
      <c r="C1226" s="18">
        <v>1.0</v>
      </c>
      <c r="D1226" s="18">
        <f t="shared" si="319"/>
        <v>0</v>
      </c>
      <c r="E1226" s="18">
        <f>B1226*A1222</f>
        <v>0</v>
      </c>
      <c r="F1226" s="18">
        <f t="shared" si="320"/>
        <v>0</v>
      </c>
      <c r="G1226" s="148" t="s">
        <v>527</v>
      </c>
      <c r="H1226" s="18">
        <v>1.0</v>
      </c>
      <c r="I1226" s="89">
        <f t="shared" si="321"/>
        <v>0</v>
      </c>
      <c r="J1226" s="116"/>
      <c r="K1226" s="3">
        <f t="shared" si="322"/>
        <v>0</v>
      </c>
      <c r="L1226" s="3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</row>
    <row r="1227" ht="12.75" customHeight="1">
      <c r="A1227" s="31"/>
      <c r="B1227" s="18"/>
      <c r="C1227" s="18">
        <v>1.0</v>
      </c>
      <c r="D1227" s="18">
        <f t="shared" si="319"/>
        <v>0</v>
      </c>
      <c r="E1227" s="18">
        <f>B1227*A1222</f>
        <v>0</v>
      </c>
      <c r="F1227" s="18">
        <f t="shared" si="320"/>
        <v>0</v>
      </c>
      <c r="G1227" s="142"/>
      <c r="H1227" s="18">
        <v>1.0</v>
      </c>
      <c r="I1227" s="89">
        <f t="shared" si="321"/>
        <v>0</v>
      </c>
      <c r="J1227" s="116"/>
      <c r="K1227" s="3">
        <f t="shared" si="322"/>
        <v>0</v>
      </c>
      <c r="L1227" s="3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</row>
    <row r="1228" ht="12.75" customHeight="1">
      <c r="A1228" s="31"/>
      <c r="B1228" s="18"/>
      <c r="C1228" s="18">
        <v>1.0</v>
      </c>
      <c r="D1228" s="18">
        <f t="shared" si="319"/>
        <v>0</v>
      </c>
      <c r="E1228" s="18">
        <f>B1228*A1222</f>
        <v>0</v>
      </c>
      <c r="F1228" s="18">
        <f t="shared" si="320"/>
        <v>0</v>
      </c>
      <c r="G1228" s="142"/>
      <c r="H1228" s="18">
        <v>1.0</v>
      </c>
      <c r="I1228" s="89">
        <f t="shared" si="321"/>
        <v>0</v>
      </c>
      <c r="J1228" s="116"/>
      <c r="K1228" s="3">
        <f t="shared" si="322"/>
        <v>0</v>
      </c>
      <c r="L1228" s="3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</row>
    <row r="1229" ht="12.75" customHeight="1">
      <c r="A1229" s="2"/>
      <c r="B1229" s="18"/>
      <c r="C1229" s="18">
        <v>1.0</v>
      </c>
      <c r="D1229" s="18">
        <f t="shared" si="319"/>
        <v>0</v>
      </c>
      <c r="E1229" s="18">
        <f>B1229*A1222</f>
        <v>0</v>
      </c>
      <c r="F1229" s="18">
        <f t="shared" si="320"/>
        <v>0</v>
      </c>
      <c r="G1229" s="87"/>
      <c r="H1229" s="18">
        <v>1.0</v>
      </c>
      <c r="I1229" s="89">
        <f t="shared" si="321"/>
        <v>0</v>
      </c>
      <c r="J1229" s="116"/>
      <c r="K1229" s="3">
        <f t="shared" si="322"/>
        <v>0</v>
      </c>
      <c r="L1229" s="3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</row>
    <row r="1230" ht="12.75" customHeight="1">
      <c r="A1230" s="2"/>
      <c r="B1230" s="18"/>
      <c r="C1230" s="18">
        <v>1.0</v>
      </c>
      <c r="D1230" s="18">
        <f t="shared" si="319"/>
        <v>0</v>
      </c>
      <c r="E1230" s="18">
        <f>B1230*A1222</f>
        <v>0</v>
      </c>
      <c r="F1230" s="18">
        <f t="shared" si="320"/>
        <v>0</v>
      </c>
      <c r="G1230" s="59"/>
      <c r="H1230" s="18">
        <v>1.0</v>
      </c>
      <c r="I1230" s="89">
        <f t="shared" si="321"/>
        <v>0</v>
      </c>
      <c r="J1230" s="116"/>
      <c r="K1230" s="3">
        <f t="shared" si="322"/>
        <v>0</v>
      </c>
      <c r="L1230" s="3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</row>
    <row r="1231" ht="12.75" customHeight="1">
      <c r="A1231" s="2"/>
      <c r="B1231" s="89"/>
      <c r="C1231" s="89">
        <v>1.0</v>
      </c>
      <c r="D1231" s="18">
        <f t="shared" si="319"/>
        <v>0</v>
      </c>
      <c r="E1231" s="18">
        <f>B1231*A1222</f>
        <v>0</v>
      </c>
      <c r="F1231" s="18">
        <f t="shared" si="320"/>
        <v>0</v>
      </c>
      <c r="G1231" s="148" t="s">
        <v>528</v>
      </c>
      <c r="H1231" s="18">
        <v>1.0</v>
      </c>
      <c r="I1231" s="89">
        <f t="shared" si="321"/>
        <v>0</v>
      </c>
      <c r="J1231" s="116"/>
      <c r="K1231" s="3">
        <f t="shared" si="322"/>
        <v>0</v>
      </c>
      <c r="L1231" s="3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</row>
    <row r="1232" ht="12.75" customHeight="1">
      <c r="A1232" s="2"/>
      <c r="B1232" s="89"/>
      <c r="C1232" s="89">
        <v>1.0</v>
      </c>
      <c r="D1232" s="18">
        <f t="shared" si="319"/>
        <v>0</v>
      </c>
      <c r="E1232" s="18">
        <f>B1232*A1222</f>
        <v>0</v>
      </c>
      <c r="F1232" s="18">
        <f t="shared" si="320"/>
        <v>0</v>
      </c>
      <c r="G1232" s="142"/>
      <c r="H1232" s="18">
        <v>1.0</v>
      </c>
      <c r="I1232" s="89">
        <f t="shared" si="321"/>
        <v>0</v>
      </c>
      <c r="J1232" s="116"/>
      <c r="K1232" s="3">
        <f t="shared" si="322"/>
        <v>0</v>
      </c>
      <c r="L1232" s="3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</row>
    <row r="1233" ht="12.75" customHeight="1">
      <c r="A1233" s="1"/>
      <c r="B1233" s="89"/>
      <c r="C1233" s="89">
        <v>1.0</v>
      </c>
      <c r="D1233" s="18">
        <f t="shared" si="319"/>
        <v>0</v>
      </c>
      <c r="E1233" s="18">
        <f>B1233*A1222</f>
        <v>0</v>
      </c>
      <c r="F1233" s="18">
        <f t="shared" si="320"/>
        <v>0</v>
      </c>
      <c r="G1233" s="142"/>
      <c r="H1233" s="18">
        <v>1.0</v>
      </c>
      <c r="I1233" s="89">
        <f t="shared" si="321"/>
        <v>0</v>
      </c>
      <c r="J1233" s="116"/>
      <c r="K1233" s="3">
        <f t="shared" si="322"/>
        <v>0</v>
      </c>
      <c r="L1233" s="3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</row>
    <row r="1234" ht="12.75" customHeight="1">
      <c r="A1234" s="1"/>
      <c r="B1234" s="89"/>
      <c r="C1234" s="89">
        <v>1.0</v>
      </c>
      <c r="D1234" s="18">
        <f t="shared" si="319"/>
        <v>0</v>
      </c>
      <c r="E1234" s="18">
        <f>B1234*A1222</f>
        <v>0</v>
      </c>
      <c r="F1234" s="18">
        <f t="shared" si="320"/>
        <v>0</v>
      </c>
      <c r="G1234" s="142"/>
      <c r="H1234" s="18">
        <v>1.0</v>
      </c>
      <c r="I1234" s="89">
        <f t="shared" si="321"/>
        <v>0</v>
      </c>
      <c r="J1234" s="116"/>
      <c r="K1234" s="3">
        <f t="shared" si="322"/>
        <v>0</v>
      </c>
      <c r="L1234" s="3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</row>
    <row r="1235" ht="12.75" customHeight="1">
      <c r="A1235" s="31"/>
      <c r="B1235" s="89"/>
      <c r="C1235" s="89">
        <v>1.0</v>
      </c>
      <c r="D1235" s="95">
        <f t="shared" si="319"/>
        <v>0</v>
      </c>
      <c r="E1235" s="95">
        <f>B1235*A1222</f>
        <v>0</v>
      </c>
      <c r="F1235" s="18">
        <f t="shared" si="320"/>
        <v>0</v>
      </c>
      <c r="G1235" s="87"/>
      <c r="H1235" s="18">
        <v>1.0</v>
      </c>
      <c r="I1235" s="89">
        <f t="shared" si="321"/>
        <v>0</v>
      </c>
      <c r="J1235" s="118"/>
      <c r="K1235" s="3">
        <f t="shared" si="322"/>
        <v>0</v>
      </c>
      <c r="L1235" s="3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</row>
    <row r="1236" ht="12.75" customHeight="1">
      <c r="A1236" s="31"/>
      <c r="B1236" s="89"/>
      <c r="C1236" s="89">
        <v>1.0</v>
      </c>
      <c r="D1236" s="18">
        <f t="shared" si="319"/>
        <v>0</v>
      </c>
      <c r="E1236" s="18">
        <f>B1236*A1222</f>
        <v>0</v>
      </c>
      <c r="F1236" s="18">
        <f t="shared" si="320"/>
        <v>0</v>
      </c>
      <c r="G1236" s="143" t="str">
        <f>F1238/A1222</f>
        <v>#DIV/0!</v>
      </c>
      <c r="H1236" s="18">
        <v>1.0</v>
      </c>
      <c r="I1236" s="89">
        <f t="shared" si="321"/>
        <v>0</v>
      </c>
      <c r="J1236" s="3"/>
      <c r="K1236" s="3">
        <f t="shared" si="322"/>
        <v>0</v>
      </c>
      <c r="L1236" s="3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</row>
    <row r="1237" ht="12.75" customHeight="1">
      <c r="A1237" s="31"/>
      <c r="B1237" s="89"/>
      <c r="C1237" s="89">
        <v>1.0</v>
      </c>
      <c r="D1237" s="18">
        <f t="shared" si="319"/>
        <v>0</v>
      </c>
      <c r="E1237" s="18">
        <f>B1237*A1222</f>
        <v>0</v>
      </c>
      <c r="F1237" s="18">
        <f t="shared" si="320"/>
        <v>0</v>
      </c>
      <c r="G1237" s="142"/>
      <c r="H1237" s="18">
        <v>1.0</v>
      </c>
      <c r="I1237" s="89">
        <f t="shared" si="321"/>
        <v>0</v>
      </c>
      <c r="J1237" s="3"/>
      <c r="K1237" s="3">
        <f t="shared" si="322"/>
        <v>0</v>
      </c>
      <c r="L1237" s="3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</row>
    <row r="1238" ht="12.75" customHeight="1">
      <c r="A1238" s="4" t="s">
        <v>495</v>
      </c>
      <c r="B1238" s="97">
        <f>SUM(B1224:B1237)</f>
        <v>0</v>
      </c>
      <c r="C1238" s="96"/>
      <c r="D1238" s="97">
        <f t="shared" ref="D1238:F1238" si="323">SUM(D1224:D1237)</f>
        <v>0</v>
      </c>
      <c r="E1238" s="97">
        <f t="shared" si="323"/>
        <v>0</v>
      </c>
      <c r="F1238" s="97">
        <f t="shared" si="323"/>
        <v>0</v>
      </c>
      <c r="G1238" s="87"/>
      <c r="H1238" s="96"/>
      <c r="I1238" s="97">
        <f t="shared" ref="I1238:L1238" si="324">SUM(I1224:I1237)</f>
        <v>0</v>
      </c>
      <c r="J1238" s="98">
        <f t="shared" si="324"/>
        <v>0</v>
      </c>
      <c r="K1238" s="98">
        <f t="shared" si="324"/>
        <v>0</v>
      </c>
      <c r="L1238" s="98">
        <f t="shared" si="324"/>
        <v>0</v>
      </c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</row>
    <row r="1239" ht="12.75" customHeight="1">
      <c r="A1239" s="8"/>
      <c r="B1239" s="100"/>
      <c r="C1239" s="100"/>
      <c r="D1239" s="100"/>
      <c r="E1239" s="100"/>
      <c r="F1239" s="100"/>
      <c r="G1239" s="100"/>
      <c r="H1239" s="100"/>
      <c r="I1239" s="101" t="s">
        <v>496</v>
      </c>
      <c r="J1239" s="100"/>
      <c r="K1239" s="100"/>
      <c r="L1239" s="101" t="s">
        <v>497</v>
      </c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</row>
    <row r="1240" ht="12.75" customHeight="1">
      <c r="A1240" s="8"/>
      <c r="B1240" s="100"/>
      <c r="C1240" s="100"/>
      <c r="D1240" s="100"/>
      <c r="E1240" s="100"/>
      <c r="F1240" s="100"/>
      <c r="G1240" s="100"/>
      <c r="H1240" s="100"/>
      <c r="I1240" s="104" t="str">
        <f>G1236*A1222</f>
        <v>#DIV/0!</v>
      </c>
      <c r="J1240" s="100"/>
      <c r="K1240" s="100"/>
      <c r="L1240" s="104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</row>
    <row r="1241" ht="12.75" customHeight="1">
      <c r="A1241" s="8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</row>
    <row r="1242" ht="12.75" customHeight="1">
      <c r="A1242" s="8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</row>
    <row r="1243" ht="12.75" customHeight="1">
      <c r="A1243" s="66"/>
      <c r="B1243" s="75"/>
      <c r="C1243" s="75"/>
      <c r="D1243" s="75"/>
      <c r="E1243" s="75"/>
      <c r="F1243" s="75"/>
      <c r="G1243" s="75"/>
      <c r="H1243" s="75"/>
      <c r="I1243" s="75"/>
      <c r="J1243" s="75"/>
      <c r="K1243" s="75"/>
      <c r="L1243" s="76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</row>
    <row r="1244" ht="15.0" customHeight="1">
      <c r="A1244" s="78" t="s">
        <v>478</v>
      </c>
      <c r="B1244" s="79" t="s">
        <v>479</v>
      </c>
      <c r="C1244" s="75"/>
      <c r="D1244" s="76"/>
      <c r="E1244" s="80" t="s">
        <v>480</v>
      </c>
      <c r="F1244" s="75"/>
      <c r="G1244" s="76"/>
      <c r="H1244" s="79" t="s">
        <v>481</v>
      </c>
      <c r="I1244" s="75"/>
      <c r="J1244" s="75"/>
      <c r="K1244" s="75"/>
      <c r="L1244" s="76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</row>
    <row r="1245" ht="12.75" customHeight="1">
      <c r="A1245" s="177"/>
      <c r="B1245" s="82" t="s">
        <v>482</v>
      </c>
      <c r="C1245" s="82" t="s">
        <v>483</v>
      </c>
      <c r="D1245" s="82" t="s">
        <v>484</v>
      </c>
      <c r="E1245" s="82" t="s">
        <v>485</v>
      </c>
      <c r="F1245" s="82" t="s">
        <v>484</v>
      </c>
      <c r="G1245" s="82" t="s">
        <v>524</v>
      </c>
      <c r="H1245" s="82" t="s">
        <v>486</v>
      </c>
      <c r="I1245" s="82" t="s">
        <v>487</v>
      </c>
      <c r="J1245" s="147" t="s">
        <v>488</v>
      </c>
      <c r="K1245" s="85" t="s">
        <v>489</v>
      </c>
      <c r="L1245" s="85" t="s">
        <v>490</v>
      </c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</row>
    <row r="1246" ht="12.75" customHeight="1">
      <c r="A1246" s="86" t="s">
        <v>491</v>
      </c>
      <c r="B1246" s="87"/>
      <c r="C1246" s="87"/>
      <c r="D1246" s="87"/>
      <c r="E1246" s="87"/>
      <c r="F1246" s="87"/>
      <c r="G1246" s="87"/>
      <c r="H1246" s="87"/>
      <c r="I1246" s="87"/>
      <c r="J1246" s="115"/>
      <c r="K1246" s="87"/>
      <c r="L1246" s="87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</row>
    <row r="1247" ht="12.75" customHeight="1">
      <c r="A1247" s="31"/>
      <c r="B1247" s="89"/>
      <c r="C1247" s="89">
        <v>1.0</v>
      </c>
      <c r="D1247" s="18">
        <f t="shared" ref="D1247:D1260" si="325">C1247*B1247</f>
        <v>0</v>
      </c>
      <c r="E1247" s="18">
        <f>B1247*A1245</f>
        <v>0</v>
      </c>
      <c r="F1247" s="18">
        <f t="shared" ref="F1247:F1260" si="326">E1247*C1247</f>
        <v>0</v>
      </c>
      <c r="G1247" s="140">
        <v>0.0</v>
      </c>
      <c r="H1247" s="18">
        <v>1.0</v>
      </c>
      <c r="I1247" s="89">
        <f t="shared" ref="I1247:I1260" si="327">H1247*E1247</f>
        <v>0</v>
      </c>
      <c r="J1247" s="116"/>
      <c r="K1247" s="3">
        <f t="shared" ref="K1247:K1260" si="328">J1247*I1247</f>
        <v>0</v>
      </c>
      <c r="L1247" s="3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</row>
    <row r="1248" ht="12.75" customHeight="1">
      <c r="A1248" s="31"/>
      <c r="B1248" s="89"/>
      <c r="C1248" s="89">
        <v>1.0</v>
      </c>
      <c r="D1248" s="18">
        <f t="shared" si="325"/>
        <v>0</v>
      </c>
      <c r="E1248" s="18">
        <f>B1248*A1245</f>
        <v>0</v>
      </c>
      <c r="F1248" s="18">
        <f t="shared" si="326"/>
        <v>0</v>
      </c>
      <c r="G1248" s="87"/>
      <c r="H1248" s="18">
        <v>1.0</v>
      </c>
      <c r="I1248" s="89">
        <f t="shared" si="327"/>
        <v>0</v>
      </c>
      <c r="J1248" s="116"/>
      <c r="K1248" s="3">
        <f t="shared" si="328"/>
        <v>0</v>
      </c>
      <c r="L1248" s="3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</row>
    <row r="1249" ht="12.75" customHeight="1">
      <c r="A1249" s="31"/>
      <c r="B1249" s="18"/>
      <c r="C1249" s="18">
        <v>1.0</v>
      </c>
      <c r="D1249" s="18">
        <f t="shared" si="325"/>
        <v>0</v>
      </c>
      <c r="E1249" s="18">
        <f>B1249*A1245</f>
        <v>0</v>
      </c>
      <c r="F1249" s="18">
        <f t="shared" si="326"/>
        <v>0</v>
      </c>
      <c r="G1249" s="148" t="s">
        <v>527</v>
      </c>
      <c r="H1249" s="18">
        <v>1.0</v>
      </c>
      <c r="I1249" s="89">
        <f t="shared" si="327"/>
        <v>0</v>
      </c>
      <c r="J1249" s="116"/>
      <c r="K1249" s="3">
        <f t="shared" si="328"/>
        <v>0</v>
      </c>
      <c r="L1249" s="3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</row>
    <row r="1250" ht="12.75" customHeight="1">
      <c r="A1250" s="31"/>
      <c r="B1250" s="18"/>
      <c r="C1250" s="18">
        <v>1.0</v>
      </c>
      <c r="D1250" s="18">
        <f t="shared" si="325"/>
        <v>0</v>
      </c>
      <c r="E1250" s="18">
        <f>B1250*A1245</f>
        <v>0</v>
      </c>
      <c r="F1250" s="18">
        <f t="shared" si="326"/>
        <v>0</v>
      </c>
      <c r="G1250" s="142"/>
      <c r="H1250" s="18">
        <v>1.0</v>
      </c>
      <c r="I1250" s="89">
        <f t="shared" si="327"/>
        <v>0</v>
      </c>
      <c r="J1250" s="116"/>
      <c r="K1250" s="3">
        <f t="shared" si="328"/>
        <v>0</v>
      </c>
      <c r="L1250" s="3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</row>
    <row r="1251" ht="12.75" customHeight="1">
      <c r="A1251" s="31"/>
      <c r="B1251" s="18"/>
      <c r="C1251" s="18">
        <v>1.0</v>
      </c>
      <c r="D1251" s="18">
        <f t="shared" si="325"/>
        <v>0</v>
      </c>
      <c r="E1251" s="18">
        <f>B1251*A1245</f>
        <v>0</v>
      </c>
      <c r="F1251" s="18">
        <f t="shared" si="326"/>
        <v>0</v>
      </c>
      <c r="G1251" s="142"/>
      <c r="H1251" s="18">
        <v>1.0</v>
      </c>
      <c r="I1251" s="89">
        <f t="shared" si="327"/>
        <v>0</v>
      </c>
      <c r="J1251" s="116"/>
      <c r="K1251" s="3">
        <f t="shared" si="328"/>
        <v>0</v>
      </c>
      <c r="L1251" s="3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</row>
    <row r="1252" ht="12.75" customHeight="1">
      <c r="A1252" s="2"/>
      <c r="B1252" s="18"/>
      <c r="C1252" s="18">
        <v>1.0</v>
      </c>
      <c r="D1252" s="18">
        <f t="shared" si="325"/>
        <v>0</v>
      </c>
      <c r="E1252" s="18">
        <f>B1252*A1245</f>
        <v>0</v>
      </c>
      <c r="F1252" s="18">
        <f t="shared" si="326"/>
        <v>0</v>
      </c>
      <c r="G1252" s="87"/>
      <c r="H1252" s="18">
        <v>1.0</v>
      </c>
      <c r="I1252" s="89">
        <f t="shared" si="327"/>
        <v>0</v>
      </c>
      <c r="J1252" s="116"/>
      <c r="K1252" s="3">
        <f t="shared" si="328"/>
        <v>0</v>
      </c>
      <c r="L1252" s="3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</row>
    <row r="1253" ht="12.75" customHeight="1">
      <c r="A1253" s="2"/>
      <c r="B1253" s="18"/>
      <c r="C1253" s="18">
        <v>1.0</v>
      </c>
      <c r="D1253" s="18">
        <f t="shared" si="325"/>
        <v>0</v>
      </c>
      <c r="E1253" s="18">
        <f>B1253*A1245</f>
        <v>0</v>
      </c>
      <c r="F1253" s="18">
        <f t="shared" si="326"/>
        <v>0</v>
      </c>
      <c r="G1253" s="59"/>
      <c r="H1253" s="18">
        <v>1.0</v>
      </c>
      <c r="I1253" s="89">
        <f t="shared" si="327"/>
        <v>0</v>
      </c>
      <c r="J1253" s="116"/>
      <c r="K1253" s="3">
        <f t="shared" si="328"/>
        <v>0</v>
      </c>
      <c r="L1253" s="3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</row>
    <row r="1254" ht="12.75" customHeight="1">
      <c r="A1254" s="2"/>
      <c r="B1254" s="89"/>
      <c r="C1254" s="89">
        <v>1.0</v>
      </c>
      <c r="D1254" s="18">
        <f t="shared" si="325"/>
        <v>0</v>
      </c>
      <c r="E1254" s="18">
        <f>B1254*A1245</f>
        <v>0</v>
      </c>
      <c r="F1254" s="18">
        <f t="shared" si="326"/>
        <v>0</v>
      </c>
      <c r="G1254" s="148" t="s">
        <v>528</v>
      </c>
      <c r="H1254" s="18">
        <v>1.0</v>
      </c>
      <c r="I1254" s="89">
        <f t="shared" si="327"/>
        <v>0</v>
      </c>
      <c r="J1254" s="116"/>
      <c r="K1254" s="3">
        <f t="shared" si="328"/>
        <v>0</v>
      </c>
      <c r="L1254" s="3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</row>
    <row r="1255" ht="12.75" customHeight="1">
      <c r="A1255" s="2"/>
      <c r="B1255" s="89"/>
      <c r="C1255" s="89">
        <v>1.0</v>
      </c>
      <c r="D1255" s="18">
        <f t="shared" si="325"/>
        <v>0</v>
      </c>
      <c r="E1255" s="18">
        <f>B1255*A1245</f>
        <v>0</v>
      </c>
      <c r="F1255" s="18">
        <f t="shared" si="326"/>
        <v>0</v>
      </c>
      <c r="G1255" s="142"/>
      <c r="H1255" s="18">
        <v>1.0</v>
      </c>
      <c r="I1255" s="89">
        <f t="shared" si="327"/>
        <v>0</v>
      </c>
      <c r="J1255" s="116"/>
      <c r="K1255" s="3">
        <f t="shared" si="328"/>
        <v>0</v>
      </c>
      <c r="L1255" s="3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</row>
    <row r="1256" ht="12.75" customHeight="1">
      <c r="A1256" s="1"/>
      <c r="B1256" s="89"/>
      <c r="C1256" s="89">
        <v>1.0</v>
      </c>
      <c r="D1256" s="18">
        <f t="shared" si="325"/>
        <v>0</v>
      </c>
      <c r="E1256" s="18">
        <f>B1256*A1245</f>
        <v>0</v>
      </c>
      <c r="F1256" s="18">
        <f t="shared" si="326"/>
        <v>0</v>
      </c>
      <c r="G1256" s="142"/>
      <c r="H1256" s="18">
        <v>1.0</v>
      </c>
      <c r="I1256" s="89">
        <f t="shared" si="327"/>
        <v>0</v>
      </c>
      <c r="J1256" s="116"/>
      <c r="K1256" s="3">
        <f t="shared" si="328"/>
        <v>0</v>
      </c>
      <c r="L1256" s="3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</row>
    <row r="1257" ht="12.75" customHeight="1">
      <c r="A1257" s="1"/>
      <c r="B1257" s="89"/>
      <c r="C1257" s="89">
        <v>1.0</v>
      </c>
      <c r="D1257" s="18">
        <f t="shared" si="325"/>
        <v>0</v>
      </c>
      <c r="E1257" s="18">
        <f>B1257*A1245</f>
        <v>0</v>
      </c>
      <c r="F1257" s="18">
        <f t="shared" si="326"/>
        <v>0</v>
      </c>
      <c r="G1257" s="142"/>
      <c r="H1257" s="18">
        <v>1.0</v>
      </c>
      <c r="I1257" s="89">
        <f t="shared" si="327"/>
        <v>0</v>
      </c>
      <c r="J1257" s="116"/>
      <c r="K1257" s="3">
        <f t="shared" si="328"/>
        <v>0</v>
      </c>
      <c r="L1257" s="3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</row>
    <row r="1258" ht="12.75" customHeight="1">
      <c r="A1258" s="31"/>
      <c r="B1258" s="89"/>
      <c r="C1258" s="89">
        <v>1.0</v>
      </c>
      <c r="D1258" s="95">
        <f t="shared" si="325"/>
        <v>0</v>
      </c>
      <c r="E1258" s="95">
        <f>B1258*A1245</f>
        <v>0</v>
      </c>
      <c r="F1258" s="18">
        <f t="shared" si="326"/>
        <v>0</v>
      </c>
      <c r="G1258" s="87"/>
      <c r="H1258" s="18">
        <v>1.0</v>
      </c>
      <c r="I1258" s="89">
        <f t="shared" si="327"/>
        <v>0</v>
      </c>
      <c r="J1258" s="118"/>
      <c r="K1258" s="3">
        <f t="shared" si="328"/>
        <v>0</v>
      </c>
      <c r="L1258" s="3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</row>
    <row r="1259" ht="12.75" customHeight="1">
      <c r="A1259" s="31"/>
      <c r="B1259" s="89"/>
      <c r="C1259" s="89">
        <v>1.0</v>
      </c>
      <c r="D1259" s="18">
        <f t="shared" si="325"/>
        <v>0</v>
      </c>
      <c r="E1259" s="18">
        <f>B1259*A1245</f>
        <v>0</v>
      </c>
      <c r="F1259" s="18">
        <f t="shared" si="326"/>
        <v>0</v>
      </c>
      <c r="G1259" s="143" t="str">
        <f>F1261/A1245</f>
        <v>#DIV/0!</v>
      </c>
      <c r="H1259" s="18">
        <v>1.0</v>
      </c>
      <c r="I1259" s="89">
        <f t="shared" si="327"/>
        <v>0</v>
      </c>
      <c r="J1259" s="3"/>
      <c r="K1259" s="3">
        <f t="shared" si="328"/>
        <v>0</v>
      </c>
      <c r="L1259" s="3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</row>
    <row r="1260" ht="12.75" customHeight="1">
      <c r="A1260" s="31"/>
      <c r="B1260" s="89"/>
      <c r="C1260" s="89">
        <v>1.0</v>
      </c>
      <c r="D1260" s="18">
        <f t="shared" si="325"/>
        <v>0</v>
      </c>
      <c r="E1260" s="18">
        <f>B1260*A1245</f>
        <v>0</v>
      </c>
      <c r="F1260" s="18">
        <f t="shared" si="326"/>
        <v>0</v>
      </c>
      <c r="G1260" s="142"/>
      <c r="H1260" s="18">
        <v>1.0</v>
      </c>
      <c r="I1260" s="89">
        <f t="shared" si="327"/>
        <v>0</v>
      </c>
      <c r="J1260" s="3"/>
      <c r="K1260" s="3">
        <f t="shared" si="328"/>
        <v>0</v>
      </c>
      <c r="L1260" s="3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</row>
    <row r="1261" ht="12.75" customHeight="1">
      <c r="A1261" s="4" t="s">
        <v>495</v>
      </c>
      <c r="B1261" s="97">
        <f>SUM(B1247:B1260)</f>
        <v>0</v>
      </c>
      <c r="C1261" s="96"/>
      <c r="D1261" s="97">
        <f t="shared" ref="D1261:F1261" si="329">SUM(D1247:D1260)</f>
        <v>0</v>
      </c>
      <c r="E1261" s="97">
        <f t="shared" si="329"/>
        <v>0</v>
      </c>
      <c r="F1261" s="97">
        <f t="shared" si="329"/>
        <v>0</v>
      </c>
      <c r="G1261" s="87"/>
      <c r="H1261" s="96"/>
      <c r="I1261" s="97">
        <f t="shared" ref="I1261:L1261" si="330">SUM(I1247:I1260)</f>
        <v>0</v>
      </c>
      <c r="J1261" s="98">
        <f t="shared" si="330"/>
        <v>0</v>
      </c>
      <c r="K1261" s="98">
        <f t="shared" si="330"/>
        <v>0</v>
      </c>
      <c r="L1261" s="98">
        <f t="shared" si="330"/>
        <v>0</v>
      </c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</row>
    <row r="1262" ht="12.75" customHeight="1">
      <c r="A1262" s="8"/>
      <c r="B1262" s="100"/>
      <c r="C1262" s="100"/>
      <c r="D1262" s="100"/>
      <c r="E1262" s="100"/>
      <c r="F1262" s="100"/>
      <c r="G1262" s="100"/>
      <c r="H1262" s="100"/>
      <c r="I1262" s="101" t="s">
        <v>496</v>
      </c>
      <c r="J1262" s="100"/>
      <c r="K1262" s="100"/>
      <c r="L1262" s="101" t="s">
        <v>497</v>
      </c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</row>
    <row r="1263" ht="12.75" customHeight="1">
      <c r="A1263" s="8"/>
      <c r="B1263" s="100"/>
      <c r="C1263" s="100"/>
      <c r="D1263" s="100"/>
      <c r="E1263" s="100"/>
      <c r="F1263" s="100"/>
      <c r="G1263" s="100"/>
      <c r="H1263" s="100"/>
      <c r="I1263" s="104" t="str">
        <f>G1259*A1245</f>
        <v>#DIV/0!</v>
      </c>
      <c r="J1263" s="100"/>
      <c r="K1263" s="100"/>
      <c r="L1263" s="104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</row>
    <row r="1264" ht="12.75" customHeight="1">
      <c r="A1264" s="8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</row>
    <row r="1265" ht="12.75" customHeight="1">
      <c r="A1265" s="8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</row>
    <row r="1266" ht="12.75" customHeight="1">
      <c r="A1266" s="66"/>
      <c r="B1266" s="75"/>
      <c r="C1266" s="75"/>
      <c r="D1266" s="75"/>
      <c r="E1266" s="75"/>
      <c r="F1266" s="75"/>
      <c r="G1266" s="75"/>
      <c r="H1266" s="75"/>
      <c r="I1266" s="75"/>
      <c r="J1266" s="75"/>
      <c r="K1266" s="75"/>
      <c r="L1266" s="76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</row>
    <row r="1267" ht="15.0" customHeight="1">
      <c r="A1267" s="78" t="s">
        <v>478</v>
      </c>
      <c r="B1267" s="79" t="s">
        <v>479</v>
      </c>
      <c r="C1267" s="75"/>
      <c r="D1267" s="76"/>
      <c r="E1267" s="80" t="s">
        <v>480</v>
      </c>
      <c r="F1267" s="75"/>
      <c r="G1267" s="76"/>
      <c r="H1267" s="79" t="s">
        <v>481</v>
      </c>
      <c r="I1267" s="75"/>
      <c r="J1267" s="75"/>
      <c r="K1267" s="75"/>
      <c r="L1267" s="76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</row>
    <row r="1268" ht="12.75" customHeight="1">
      <c r="A1268" s="177"/>
      <c r="B1268" s="82" t="s">
        <v>482</v>
      </c>
      <c r="C1268" s="82" t="s">
        <v>483</v>
      </c>
      <c r="D1268" s="82" t="s">
        <v>484</v>
      </c>
      <c r="E1268" s="82" t="s">
        <v>485</v>
      </c>
      <c r="F1268" s="82" t="s">
        <v>484</v>
      </c>
      <c r="G1268" s="82" t="s">
        <v>524</v>
      </c>
      <c r="H1268" s="82" t="s">
        <v>486</v>
      </c>
      <c r="I1268" s="82" t="s">
        <v>487</v>
      </c>
      <c r="J1268" s="147" t="s">
        <v>488</v>
      </c>
      <c r="K1268" s="85" t="s">
        <v>489</v>
      </c>
      <c r="L1268" s="85" t="s">
        <v>490</v>
      </c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</row>
    <row r="1269" ht="12.75" customHeight="1">
      <c r="A1269" s="86" t="s">
        <v>491</v>
      </c>
      <c r="B1269" s="87"/>
      <c r="C1269" s="87"/>
      <c r="D1269" s="87"/>
      <c r="E1269" s="87"/>
      <c r="F1269" s="87"/>
      <c r="G1269" s="87"/>
      <c r="H1269" s="87"/>
      <c r="I1269" s="87"/>
      <c r="J1269" s="115"/>
      <c r="K1269" s="87"/>
      <c r="L1269" s="87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</row>
    <row r="1270" ht="12.75" customHeight="1">
      <c r="A1270" s="31"/>
      <c r="B1270" s="89"/>
      <c r="C1270" s="89">
        <v>1.0</v>
      </c>
      <c r="D1270" s="18">
        <f t="shared" ref="D1270:D1283" si="331">C1270*B1270</f>
        <v>0</v>
      </c>
      <c r="E1270" s="18">
        <f>B1270*A1268</f>
        <v>0</v>
      </c>
      <c r="F1270" s="18">
        <f t="shared" ref="F1270:F1283" si="332">E1270*C1270</f>
        <v>0</v>
      </c>
      <c r="G1270" s="140">
        <v>0.0</v>
      </c>
      <c r="H1270" s="18">
        <v>1.0</v>
      </c>
      <c r="I1270" s="89">
        <f t="shared" ref="I1270:I1283" si="333">H1270*E1270</f>
        <v>0</v>
      </c>
      <c r="J1270" s="116"/>
      <c r="K1270" s="3">
        <f t="shared" ref="K1270:K1283" si="334">J1270*I1270</f>
        <v>0</v>
      </c>
      <c r="L1270" s="3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</row>
    <row r="1271" ht="12.75" customHeight="1">
      <c r="A1271" s="31"/>
      <c r="B1271" s="89"/>
      <c r="C1271" s="89">
        <v>1.0</v>
      </c>
      <c r="D1271" s="18">
        <f t="shared" si="331"/>
        <v>0</v>
      </c>
      <c r="E1271" s="18">
        <f>B1271*A1268</f>
        <v>0</v>
      </c>
      <c r="F1271" s="18">
        <f t="shared" si="332"/>
        <v>0</v>
      </c>
      <c r="G1271" s="87"/>
      <c r="H1271" s="18">
        <v>1.0</v>
      </c>
      <c r="I1271" s="89">
        <f t="shared" si="333"/>
        <v>0</v>
      </c>
      <c r="J1271" s="116"/>
      <c r="K1271" s="3">
        <f t="shared" si="334"/>
        <v>0</v>
      </c>
      <c r="L1271" s="3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</row>
    <row r="1272" ht="12.75" customHeight="1">
      <c r="A1272" s="31"/>
      <c r="B1272" s="18"/>
      <c r="C1272" s="18">
        <v>1.0</v>
      </c>
      <c r="D1272" s="18">
        <f t="shared" si="331"/>
        <v>0</v>
      </c>
      <c r="E1272" s="18">
        <f>B1272*A1268</f>
        <v>0</v>
      </c>
      <c r="F1272" s="18">
        <f t="shared" si="332"/>
        <v>0</v>
      </c>
      <c r="G1272" s="148" t="s">
        <v>527</v>
      </c>
      <c r="H1272" s="18">
        <v>1.0</v>
      </c>
      <c r="I1272" s="89">
        <f t="shared" si="333"/>
        <v>0</v>
      </c>
      <c r="J1272" s="116"/>
      <c r="K1272" s="3">
        <f t="shared" si="334"/>
        <v>0</v>
      </c>
      <c r="L1272" s="3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</row>
    <row r="1273" ht="12.75" customHeight="1">
      <c r="A1273" s="31"/>
      <c r="B1273" s="18"/>
      <c r="C1273" s="18">
        <v>1.0</v>
      </c>
      <c r="D1273" s="18">
        <f t="shared" si="331"/>
        <v>0</v>
      </c>
      <c r="E1273" s="18">
        <f>B1273*A1268</f>
        <v>0</v>
      </c>
      <c r="F1273" s="18">
        <f t="shared" si="332"/>
        <v>0</v>
      </c>
      <c r="G1273" s="142"/>
      <c r="H1273" s="18">
        <v>1.0</v>
      </c>
      <c r="I1273" s="89">
        <f t="shared" si="333"/>
        <v>0</v>
      </c>
      <c r="J1273" s="116"/>
      <c r="K1273" s="3">
        <f t="shared" si="334"/>
        <v>0</v>
      </c>
      <c r="L1273" s="3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</row>
    <row r="1274" ht="12.75" customHeight="1">
      <c r="A1274" s="31"/>
      <c r="B1274" s="18"/>
      <c r="C1274" s="18">
        <v>1.0</v>
      </c>
      <c r="D1274" s="18">
        <f t="shared" si="331"/>
        <v>0</v>
      </c>
      <c r="E1274" s="18">
        <f>B1274*A1268</f>
        <v>0</v>
      </c>
      <c r="F1274" s="18">
        <f t="shared" si="332"/>
        <v>0</v>
      </c>
      <c r="G1274" s="142"/>
      <c r="H1274" s="18">
        <v>1.0</v>
      </c>
      <c r="I1274" s="89">
        <f t="shared" si="333"/>
        <v>0</v>
      </c>
      <c r="J1274" s="116"/>
      <c r="K1274" s="3">
        <f t="shared" si="334"/>
        <v>0</v>
      </c>
      <c r="L1274" s="3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</row>
    <row r="1275" ht="12.75" customHeight="1">
      <c r="A1275" s="2"/>
      <c r="B1275" s="18"/>
      <c r="C1275" s="18">
        <v>1.0</v>
      </c>
      <c r="D1275" s="18">
        <f t="shared" si="331"/>
        <v>0</v>
      </c>
      <c r="E1275" s="18">
        <f>B1275*A1268</f>
        <v>0</v>
      </c>
      <c r="F1275" s="18">
        <f t="shared" si="332"/>
        <v>0</v>
      </c>
      <c r="G1275" s="87"/>
      <c r="H1275" s="18">
        <v>1.0</v>
      </c>
      <c r="I1275" s="89">
        <f t="shared" si="333"/>
        <v>0</v>
      </c>
      <c r="J1275" s="116"/>
      <c r="K1275" s="3">
        <f t="shared" si="334"/>
        <v>0</v>
      </c>
      <c r="L1275" s="3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</row>
    <row r="1276" ht="12.75" customHeight="1">
      <c r="A1276" s="2"/>
      <c r="B1276" s="18"/>
      <c r="C1276" s="18">
        <v>1.0</v>
      </c>
      <c r="D1276" s="18">
        <f t="shared" si="331"/>
        <v>0</v>
      </c>
      <c r="E1276" s="18">
        <f>B1276*A1268</f>
        <v>0</v>
      </c>
      <c r="F1276" s="18">
        <f t="shared" si="332"/>
        <v>0</v>
      </c>
      <c r="G1276" s="59"/>
      <c r="H1276" s="18">
        <v>1.0</v>
      </c>
      <c r="I1276" s="89">
        <f t="shared" si="333"/>
        <v>0</v>
      </c>
      <c r="J1276" s="116"/>
      <c r="K1276" s="3">
        <f t="shared" si="334"/>
        <v>0</v>
      </c>
      <c r="L1276" s="3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</row>
    <row r="1277" ht="12.75" customHeight="1">
      <c r="A1277" s="2"/>
      <c r="B1277" s="89"/>
      <c r="C1277" s="89">
        <v>1.0</v>
      </c>
      <c r="D1277" s="18">
        <f t="shared" si="331"/>
        <v>0</v>
      </c>
      <c r="E1277" s="18">
        <f>B1277*A1268</f>
        <v>0</v>
      </c>
      <c r="F1277" s="18">
        <f t="shared" si="332"/>
        <v>0</v>
      </c>
      <c r="G1277" s="148" t="s">
        <v>528</v>
      </c>
      <c r="H1277" s="18">
        <v>1.0</v>
      </c>
      <c r="I1277" s="89">
        <f t="shared" si="333"/>
        <v>0</v>
      </c>
      <c r="J1277" s="116"/>
      <c r="K1277" s="3">
        <f t="shared" si="334"/>
        <v>0</v>
      </c>
      <c r="L1277" s="3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</row>
    <row r="1278" ht="12.75" customHeight="1">
      <c r="A1278" s="2"/>
      <c r="B1278" s="89"/>
      <c r="C1278" s="89">
        <v>1.0</v>
      </c>
      <c r="D1278" s="18">
        <f t="shared" si="331"/>
        <v>0</v>
      </c>
      <c r="E1278" s="18">
        <f>B1278*A1268</f>
        <v>0</v>
      </c>
      <c r="F1278" s="18">
        <f t="shared" si="332"/>
        <v>0</v>
      </c>
      <c r="G1278" s="142"/>
      <c r="H1278" s="18">
        <v>1.0</v>
      </c>
      <c r="I1278" s="89">
        <f t="shared" si="333"/>
        <v>0</v>
      </c>
      <c r="J1278" s="116"/>
      <c r="K1278" s="3">
        <f t="shared" si="334"/>
        <v>0</v>
      </c>
      <c r="L1278" s="3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</row>
    <row r="1279" ht="12.75" customHeight="1">
      <c r="A1279" s="1"/>
      <c r="B1279" s="89"/>
      <c r="C1279" s="89">
        <v>1.0</v>
      </c>
      <c r="D1279" s="18">
        <f t="shared" si="331"/>
        <v>0</v>
      </c>
      <c r="E1279" s="18">
        <f>B1279*A1268</f>
        <v>0</v>
      </c>
      <c r="F1279" s="18">
        <f t="shared" si="332"/>
        <v>0</v>
      </c>
      <c r="G1279" s="142"/>
      <c r="H1279" s="18">
        <v>1.0</v>
      </c>
      <c r="I1279" s="89">
        <f t="shared" si="333"/>
        <v>0</v>
      </c>
      <c r="J1279" s="116"/>
      <c r="K1279" s="3">
        <f t="shared" si="334"/>
        <v>0</v>
      </c>
      <c r="L1279" s="3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</row>
    <row r="1280" ht="12.75" customHeight="1">
      <c r="A1280" s="1"/>
      <c r="B1280" s="89"/>
      <c r="C1280" s="89">
        <v>1.0</v>
      </c>
      <c r="D1280" s="18">
        <f t="shared" si="331"/>
        <v>0</v>
      </c>
      <c r="E1280" s="18">
        <f>B1280*A1268</f>
        <v>0</v>
      </c>
      <c r="F1280" s="18">
        <f t="shared" si="332"/>
        <v>0</v>
      </c>
      <c r="G1280" s="142"/>
      <c r="H1280" s="18">
        <v>1.0</v>
      </c>
      <c r="I1280" s="89">
        <f t="shared" si="333"/>
        <v>0</v>
      </c>
      <c r="J1280" s="116"/>
      <c r="K1280" s="3">
        <f t="shared" si="334"/>
        <v>0</v>
      </c>
      <c r="L1280" s="3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</row>
    <row r="1281" ht="12.75" customHeight="1">
      <c r="A1281" s="31"/>
      <c r="B1281" s="89"/>
      <c r="C1281" s="89">
        <v>1.0</v>
      </c>
      <c r="D1281" s="95">
        <f t="shared" si="331"/>
        <v>0</v>
      </c>
      <c r="E1281" s="95">
        <f>B1281*A1268</f>
        <v>0</v>
      </c>
      <c r="F1281" s="18">
        <f t="shared" si="332"/>
        <v>0</v>
      </c>
      <c r="G1281" s="87"/>
      <c r="H1281" s="18">
        <v>1.0</v>
      </c>
      <c r="I1281" s="89">
        <f t="shared" si="333"/>
        <v>0</v>
      </c>
      <c r="J1281" s="118"/>
      <c r="K1281" s="3">
        <f t="shared" si="334"/>
        <v>0</v>
      </c>
      <c r="L1281" s="3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</row>
    <row r="1282" ht="12.75" customHeight="1">
      <c r="A1282" s="31"/>
      <c r="B1282" s="89"/>
      <c r="C1282" s="89">
        <v>1.0</v>
      </c>
      <c r="D1282" s="18">
        <f t="shared" si="331"/>
        <v>0</v>
      </c>
      <c r="E1282" s="18">
        <f>B1282*A1268</f>
        <v>0</v>
      </c>
      <c r="F1282" s="18">
        <f t="shared" si="332"/>
        <v>0</v>
      </c>
      <c r="G1282" s="143" t="str">
        <f>F1284/A1268</f>
        <v>#DIV/0!</v>
      </c>
      <c r="H1282" s="18">
        <v>1.0</v>
      </c>
      <c r="I1282" s="89">
        <f t="shared" si="333"/>
        <v>0</v>
      </c>
      <c r="J1282" s="3"/>
      <c r="K1282" s="3">
        <f t="shared" si="334"/>
        <v>0</v>
      </c>
      <c r="L1282" s="3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</row>
    <row r="1283" ht="12.75" customHeight="1">
      <c r="A1283" s="31"/>
      <c r="B1283" s="89"/>
      <c r="C1283" s="89">
        <v>1.0</v>
      </c>
      <c r="D1283" s="18">
        <f t="shared" si="331"/>
        <v>0</v>
      </c>
      <c r="E1283" s="18">
        <f>B1283*A1268</f>
        <v>0</v>
      </c>
      <c r="F1283" s="18">
        <f t="shared" si="332"/>
        <v>0</v>
      </c>
      <c r="G1283" s="142"/>
      <c r="H1283" s="18">
        <v>1.0</v>
      </c>
      <c r="I1283" s="89">
        <f t="shared" si="333"/>
        <v>0</v>
      </c>
      <c r="J1283" s="3"/>
      <c r="K1283" s="3">
        <f t="shared" si="334"/>
        <v>0</v>
      </c>
      <c r="L1283" s="3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</row>
    <row r="1284" ht="12.75" customHeight="1">
      <c r="A1284" s="4" t="s">
        <v>495</v>
      </c>
      <c r="B1284" s="97">
        <f>SUM(B1270:B1283)</f>
        <v>0</v>
      </c>
      <c r="C1284" s="96"/>
      <c r="D1284" s="97">
        <f t="shared" ref="D1284:F1284" si="335">SUM(D1270:D1283)</f>
        <v>0</v>
      </c>
      <c r="E1284" s="97">
        <f t="shared" si="335"/>
        <v>0</v>
      </c>
      <c r="F1284" s="97">
        <f t="shared" si="335"/>
        <v>0</v>
      </c>
      <c r="G1284" s="87"/>
      <c r="H1284" s="96"/>
      <c r="I1284" s="97">
        <f t="shared" ref="I1284:L1284" si="336">SUM(I1270:I1283)</f>
        <v>0</v>
      </c>
      <c r="J1284" s="98">
        <f t="shared" si="336"/>
        <v>0</v>
      </c>
      <c r="K1284" s="98">
        <f t="shared" si="336"/>
        <v>0</v>
      </c>
      <c r="L1284" s="98">
        <f t="shared" si="336"/>
        <v>0</v>
      </c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 ht="12.75" customHeight="1">
      <c r="A1285" s="8"/>
      <c r="B1285" s="100"/>
      <c r="C1285" s="100"/>
      <c r="D1285" s="100"/>
      <c r="E1285" s="100"/>
      <c r="F1285" s="100"/>
      <c r="G1285" s="100"/>
      <c r="H1285" s="100"/>
      <c r="I1285" s="101" t="s">
        <v>496</v>
      </c>
      <c r="J1285" s="100"/>
      <c r="K1285" s="100"/>
      <c r="L1285" s="101" t="s">
        <v>497</v>
      </c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</row>
    <row r="1286" ht="12.75" customHeight="1">
      <c r="A1286" s="8"/>
      <c r="B1286" s="100"/>
      <c r="C1286" s="100"/>
      <c r="D1286" s="100"/>
      <c r="E1286" s="100"/>
      <c r="F1286" s="100"/>
      <c r="G1286" s="100"/>
      <c r="H1286" s="100"/>
      <c r="I1286" s="104" t="str">
        <f>G1282*A1268</f>
        <v>#DIV/0!</v>
      </c>
      <c r="J1286" s="100"/>
      <c r="K1286" s="100"/>
      <c r="L1286" s="104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</row>
    <row r="1287" ht="12.75" customHeight="1">
      <c r="A1287" s="8"/>
      <c r="B1287" s="100"/>
      <c r="C1287" s="100"/>
      <c r="D1287" s="100"/>
      <c r="E1287" s="100"/>
      <c r="F1287" s="100"/>
      <c r="G1287" s="100"/>
      <c r="H1287" s="100"/>
      <c r="I1287" s="107"/>
      <c r="J1287" s="100"/>
      <c r="K1287" s="100"/>
      <c r="L1287" s="107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</row>
    <row r="1288" ht="12.75" customHeight="1">
      <c r="A1288" s="8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</row>
    <row r="1289" ht="12.75" customHeight="1">
      <c r="A1289" s="66"/>
      <c r="B1289" s="75"/>
      <c r="C1289" s="75"/>
      <c r="D1289" s="75"/>
      <c r="E1289" s="75"/>
      <c r="F1289" s="75"/>
      <c r="G1289" s="75"/>
      <c r="H1289" s="75"/>
      <c r="I1289" s="75"/>
      <c r="J1289" s="75"/>
      <c r="K1289" s="75"/>
      <c r="L1289" s="76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</row>
    <row r="1290" ht="15.0" customHeight="1">
      <c r="A1290" s="78" t="s">
        <v>478</v>
      </c>
      <c r="B1290" s="79" t="s">
        <v>479</v>
      </c>
      <c r="C1290" s="75"/>
      <c r="D1290" s="76"/>
      <c r="E1290" s="80" t="s">
        <v>480</v>
      </c>
      <c r="F1290" s="75"/>
      <c r="G1290" s="76"/>
      <c r="H1290" s="79" t="s">
        <v>481</v>
      </c>
      <c r="I1290" s="75"/>
      <c r="J1290" s="75"/>
      <c r="K1290" s="75"/>
      <c r="L1290" s="76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</row>
    <row r="1291" ht="12.75" customHeight="1">
      <c r="A1291" s="177"/>
      <c r="B1291" s="82" t="s">
        <v>482</v>
      </c>
      <c r="C1291" s="82" t="s">
        <v>483</v>
      </c>
      <c r="D1291" s="82" t="s">
        <v>484</v>
      </c>
      <c r="E1291" s="82" t="s">
        <v>485</v>
      </c>
      <c r="F1291" s="82" t="s">
        <v>484</v>
      </c>
      <c r="G1291" s="82" t="s">
        <v>524</v>
      </c>
      <c r="H1291" s="82" t="s">
        <v>486</v>
      </c>
      <c r="I1291" s="82" t="s">
        <v>487</v>
      </c>
      <c r="J1291" s="147" t="s">
        <v>488</v>
      </c>
      <c r="K1291" s="85" t="s">
        <v>489</v>
      </c>
      <c r="L1291" s="85" t="s">
        <v>490</v>
      </c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</row>
    <row r="1292" ht="12.75" customHeight="1">
      <c r="A1292" s="86" t="s">
        <v>491</v>
      </c>
      <c r="B1292" s="87"/>
      <c r="C1292" s="87"/>
      <c r="D1292" s="87"/>
      <c r="E1292" s="87"/>
      <c r="F1292" s="87"/>
      <c r="G1292" s="87"/>
      <c r="H1292" s="87"/>
      <c r="I1292" s="87"/>
      <c r="J1292" s="115"/>
      <c r="K1292" s="87"/>
      <c r="L1292" s="87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</row>
    <row r="1293" ht="12.75" customHeight="1">
      <c r="A1293" s="31"/>
      <c r="B1293" s="89"/>
      <c r="C1293" s="89">
        <v>1.0</v>
      </c>
      <c r="D1293" s="18">
        <f t="shared" ref="D1293:D1306" si="337">C1293*B1293</f>
        <v>0</v>
      </c>
      <c r="E1293" s="18">
        <f>B1293*A1291</f>
        <v>0</v>
      </c>
      <c r="F1293" s="18">
        <f t="shared" ref="F1293:F1306" si="338">E1293*C1293</f>
        <v>0</v>
      </c>
      <c r="G1293" s="140">
        <v>0.0</v>
      </c>
      <c r="H1293" s="18">
        <v>1.0</v>
      </c>
      <c r="I1293" s="89">
        <f t="shared" ref="I1293:I1306" si="339">H1293*E1293</f>
        <v>0</v>
      </c>
      <c r="J1293" s="116"/>
      <c r="K1293" s="3">
        <f t="shared" ref="K1293:K1306" si="340">J1293*I1293</f>
        <v>0</v>
      </c>
      <c r="L1293" s="3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</row>
    <row r="1294" ht="12.75" customHeight="1">
      <c r="A1294" s="31"/>
      <c r="B1294" s="89"/>
      <c r="C1294" s="89">
        <v>1.0</v>
      </c>
      <c r="D1294" s="18">
        <f t="shared" si="337"/>
        <v>0</v>
      </c>
      <c r="E1294" s="18">
        <f>B1294*A1291</f>
        <v>0</v>
      </c>
      <c r="F1294" s="18">
        <f t="shared" si="338"/>
        <v>0</v>
      </c>
      <c r="G1294" s="87"/>
      <c r="H1294" s="18">
        <v>1.0</v>
      </c>
      <c r="I1294" s="89">
        <f t="shared" si="339"/>
        <v>0</v>
      </c>
      <c r="J1294" s="116"/>
      <c r="K1294" s="3">
        <f t="shared" si="340"/>
        <v>0</v>
      </c>
      <c r="L1294" s="3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</row>
    <row r="1295" ht="12.75" customHeight="1">
      <c r="A1295" s="31"/>
      <c r="B1295" s="18"/>
      <c r="C1295" s="18">
        <v>1.0</v>
      </c>
      <c r="D1295" s="18">
        <f t="shared" si="337"/>
        <v>0</v>
      </c>
      <c r="E1295" s="18">
        <f>B1295*A1291</f>
        <v>0</v>
      </c>
      <c r="F1295" s="18">
        <f t="shared" si="338"/>
        <v>0</v>
      </c>
      <c r="G1295" s="148" t="s">
        <v>527</v>
      </c>
      <c r="H1295" s="18">
        <v>1.0</v>
      </c>
      <c r="I1295" s="89">
        <f t="shared" si="339"/>
        <v>0</v>
      </c>
      <c r="J1295" s="116"/>
      <c r="K1295" s="3">
        <f t="shared" si="340"/>
        <v>0</v>
      </c>
      <c r="L1295" s="3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</row>
    <row r="1296" ht="12.75" customHeight="1">
      <c r="A1296" s="31"/>
      <c r="B1296" s="18"/>
      <c r="C1296" s="18">
        <v>1.0</v>
      </c>
      <c r="D1296" s="18">
        <f t="shared" si="337"/>
        <v>0</v>
      </c>
      <c r="E1296" s="18">
        <f>B1296*A1291</f>
        <v>0</v>
      </c>
      <c r="F1296" s="18">
        <f t="shared" si="338"/>
        <v>0</v>
      </c>
      <c r="G1296" s="142"/>
      <c r="H1296" s="18">
        <v>1.0</v>
      </c>
      <c r="I1296" s="89">
        <f t="shared" si="339"/>
        <v>0</v>
      </c>
      <c r="J1296" s="116"/>
      <c r="K1296" s="3">
        <f t="shared" si="340"/>
        <v>0</v>
      </c>
      <c r="L1296" s="3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</row>
    <row r="1297" ht="12.75" customHeight="1">
      <c r="A1297" s="31"/>
      <c r="B1297" s="18"/>
      <c r="C1297" s="18">
        <v>1.0</v>
      </c>
      <c r="D1297" s="18">
        <f t="shared" si="337"/>
        <v>0</v>
      </c>
      <c r="E1297" s="18">
        <f>B1297*A1291</f>
        <v>0</v>
      </c>
      <c r="F1297" s="18">
        <f t="shared" si="338"/>
        <v>0</v>
      </c>
      <c r="G1297" s="142"/>
      <c r="H1297" s="18">
        <v>1.0</v>
      </c>
      <c r="I1297" s="89">
        <f t="shared" si="339"/>
        <v>0</v>
      </c>
      <c r="J1297" s="116"/>
      <c r="K1297" s="3">
        <f t="shared" si="340"/>
        <v>0</v>
      </c>
      <c r="L1297" s="3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</row>
    <row r="1298" ht="12.75" customHeight="1">
      <c r="A1298" s="2"/>
      <c r="B1298" s="18"/>
      <c r="C1298" s="18">
        <v>1.0</v>
      </c>
      <c r="D1298" s="18">
        <f t="shared" si="337"/>
        <v>0</v>
      </c>
      <c r="E1298" s="18">
        <f>B1298*A1291</f>
        <v>0</v>
      </c>
      <c r="F1298" s="18">
        <f t="shared" si="338"/>
        <v>0</v>
      </c>
      <c r="G1298" s="87"/>
      <c r="H1298" s="18">
        <v>1.0</v>
      </c>
      <c r="I1298" s="89">
        <f t="shared" si="339"/>
        <v>0</v>
      </c>
      <c r="J1298" s="116"/>
      <c r="K1298" s="3">
        <f t="shared" si="340"/>
        <v>0</v>
      </c>
      <c r="L1298" s="3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</row>
    <row r="1299" ht="12.75" customHeight="1">
      <c r="A1299" s="2"/>
      <c r="B1299" s="18"/>
      <c r="C1299" s="18">
        <v>1.0</v>
      </c>
      <c r="D1299" s="18">
        <f t="shared" si="337"/>
        <v>0</v>
      </c>
      <c r="E1299" s="18">
        <f>B1299*A1291</f>
        <v>0</v>
      </c>
      <c r="F1299" s="18">
        <f t="shared" si="338"/>
        <v>0</v>
      </c>
      <c r="G1299" s="59"/>
      <c r="H1299" s="18">
        <v>1.0</v>
      </c>
      <c r="I1299" s="89">
        <f t="shared" si="339"/>
        <v>0</v>
      </c>
      <c r="J1299" s="116"/>
      <c r="K1299" s="3">
        <f t="shared" si="340"/>
        <v>0</v>
      </c>
      <c r="L1299" s="3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</row>
    <row r="1300" ht="12.75" customHeight="1">
      <c r="A1300" s="2"/>
      <c r="B1300" s="89"/>
      <c r="C1300" s="89">
        <v>1.0</v>
      </c>
      <c r="D1300" s="18">
        <f t="shared" si="337"/>
        <v>0</v>
      </c>
      <c r="E1300" s="18">
        <f>B1300*A1291</f>
        <v>0</v>
      </c>
      <c r="F1300" s="18">
        <f t="shared" si="338"/>
        <v>0</v>
      </c>
      <c r="G1300" s="148" t="s">
        <v>528</v>
      </c>
      <c r="H1300" s="18">
        <v>1.0</v>
      </c>
      <c r="I1300" s="89">
        <f t="shared" si="339"/>
        <v>0</v>
      </c>
      <c r="J1300" s="116"/>
      <c r="K1300" s="3">
        <f t="shared" si="340"/>
        <v>0</v>
      </c>
      <c r="L1300" s="3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</row>
    <row r="1301" ht="12.75" customHeight="1">
      <c r="A1301" s="2"/>
      <c r="B1301" s="89"/>
      <c r="C1301" s="89">
        <v>1.0</v>
      </c>
      <c r="D1301" s="18">
        <f t="shared" si="337"/>
        <v>0</v>
      </c>
      <c r="E1301" s="18">
        <f>B1301*A1291</f>
        <v>0</v>
      </c>
      <c r="F1301" s="18">
        <f t="shared" si="338"/>
        <v>0</v>
      </c>
      <c r="G1301" s="142"/>
      <c r="H1301" s="18">
        <v>1.0</v>
      </c>
      <c r="I1301" s="89">
        <f t="shared" si="339"/>
        <v>0</v>
      </c>
      <c r="J1301" s="116"/>
      <c r="K1301" s="3">
        <f t="shared" si="340"/>
        <v>0</v>
      </c>
      <c r="L1301" s="3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</row>
    <row r="1302" ht="12.75" customHeight="1">
      <c r="A1302" s="1"/>
      <c r="B1302" s="89"/>
      <c r="C1302" s="89">
        <v>1.0</v>
      </c>
      <c r="D1302" s="18">
        <f t="shared" si="337"/>
        <v>0</v>
      </c>
      <c r="E1302" s="18">
        <f>B1302*A1291</f>
        <v>0</v>
      </c>
      <c r="F1302" s="18">
        <f t="shared" si="338"/>
        <v>0</v>
      </c>
      <c r="G1302" s="142"/>
      <c r="H1302" s="18">
        <v>1.0</v>
      </c>
      <c r="I1302" s="89">
        <f t="shared" si="339"/>
        <v>0</v>
      </c>
      <c r="J1302" s="116"/>
      <c r="K1302" s="3">
        <f t="shared" si="340"/>
        <v>0</v>
      </c>
      <c r="L1302" s="3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</row>
    <row r="1303" ht="12.75" customHeight="1">
      <c r="A1303" s="1"/>
      <c r="B1303" s="89"/>
      <c r="C1303" s="89">
        <v>1.0</v>
      </c>
      <c r="D1303" s="18">
        <f t="shared" si="337"/>
        <v>0</v>
      </c>
      <c r="E1303" s="18">
        <f>B1303*A1291</f>
        <v>0</v>
      </c>
      <c r="F1303" s="18">
        <f t="shared" si="338"/>
        <v>0</v>
      </c>
      <c r="G1303" s="142"/>
      <c r="H1303" s="18">
        <v>1.0</v>
      </c>
      <c r="I1303" s="89">
        <f t="shared" si="339"/>
        <v>0</v>
      </c>
      <c r="J1303" s="116"/>
      <c r="K1303" s="3">
        <f t="shared" si="340"/>
        <v>0</v>
      </c>
      <c r="L1303" s="3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</row>
    <row r="1304" ht="12.75" customHeight="1">
      <c r="A1304" s="31"/>
      <c r="B1304" s="89"/>
      <c r="C1304" s="89">
        <v>1.0</v>
      </c>
      <c r="D1304" s="95">
        <f t="shared" si="337"/>
        <v>0</v>
      </c>
      <c r="E1304" s="95">
        <f>B1304*A1291</f>
        <v>0</v>
      </c>
      <c r="F1304" s="18">
        <f t="shared" si="338"/>
        <v>0</v>
      </c>
      <c r="G1304" s="87"/>
      <c r="H1304" s="18">
        <v>1.0</v>
      </c>
      <c r="I1304" s="89">
        <f t="shared" si="339"/>
        <v>0</v>
      </c>
      <c r="J1304" s="118"/>
      <c r="K1304" s="3">
        <f t="shared" si="340"/>
        <v>0</v>
      </c>
      <c r="L1304" s="3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</row>
    <row r="1305" ht="12.75" customHeight="1">
      <c r="A1305" s="31"/>
      <c r="B1305" s="89"/>
      <c r="C1305" s="89">
        <v>1.0</v>
      </c>
      <c r="D1305" s="18">
        <f t="shared" si="337"/>
        <v>0</v>
      </c>
      <c r="E1305" s="18">
        <f>B1305*A1291</f>
        <v>0</v>
      </c>
      <c r="F1305" s="18">
        <f t="shared" si="338"/>
        <v>0</v>
      </c>
      <c r="G1305" s="143" t="str">
        <f>F1307/A1291</f>
        <v>#DIV/0!</v>
      </c>
      <c r="H1305" s="18">
        <v>1.0</v>
      </c>
      <c r="I1305" s="89">
        <f t="shared" si="339"/>
        <v>0</v>
      </c>
      <c r="J1305" s="3"/>
      <c r="K1305" s="3">
        <f t="shared" si="340"/>
        <v>0</v>
      </c>
      <c r="L1305" s="3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</row>
    <row r="1306" ht="12.75" customHeight="1">
      <c r="A1306" s="31"/>
      <c r="B1306" s="89"/>
      <c r="C1306" s="89">
        <v>1.0</v>
      </c>
      <c r="D1306" s="18">
        <f t="shared" si="337"/>
        <v>0</v>
      </c>
      <c r="E1306" s="18">
        <f>B1306*A1291</f>
        <v>0</v>
      </c>
      <c r="F1306" s="18">
        <f t="shared" si="338"/>
        <v>0</v>
      </c>
      <c r="G1306" s="142"/>
      <c r="H1306" s="18">
        <v>1.0</v>
      </c>
      <c r="I1306" s="89">
        <f t="shared" si="339"/>
        <v>0</v>
      </c>
      <c r="J1306" s="3"/>
      <c r="K1306" s="3">
        <f t="shared" si="340"/>
        <v>0</v>
      </c>
      <c r="L1306" s="3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</row>
    <row r="1307" ht="12.75" customHeight="1">
      <c r="A1307" s="4" t="s">
        <v>495</v>
      </c>
      <c r="B1307" s="97">
        <f>SUM(B1293:B1306)</f>
        <v>0</v>
      </c>
      <c r="C1307" s="96"/>
      <c r="D1307" s="97">
        <f t="shared" ref="D1307:F1307" si="341">SUM(D1293:D1306)</f>
        <v>0</v>
      </c>
      <c r="E1307" s="97">
        <f t="shared" si="341"/>
        <v>0</v>
      </c>
      <c r="F1307" s="97">
        <f t="shared" si="341"/>
        <v>0</v>
      </c>
      <c r="G1307" s="87"/>
      <c r="H1307" s="96"/>
      <c r="I1307" s="97">
        <f t="shared" ref="I1307:L1307" si="342">SUM(I1293:I1306)</f>
        <v>0</v>
      </c>
      <c r="J1307" s="98">
        <f t="shared" si="342"/>
        <v>0</v>
      </c>
      <c r="K1307" s="98">
        <f t="shared" si="342"/>
        <v>0</v>
      </c>
      <c r="L1307" s="98">
        <f t="shared" si="342"/>
        <v>0</v>
      </c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</row>
    <row r="1308" ht="12.75" customHeight="1">
      <c r="A1308" s="8"/>
      <c r="B1308" s="100"/>
      <c r="C1308" s="100"/>
      <c r="D1308" s="100"/>
      <c r="E1308" s="100"/>
      <c r="F1308" s="100"/>
      <c r="G1308" s="100"/>
      <c r="H1308" s="100"/>
      <c r="I1308" s="101" t="s">
        <v>496</v>
      </c>
      <c r="J1308" s="100"/>
      <c r="K1308" s="100"/>
      <c r="L1308" s="101" t="s">
        <v>497</v>
      </c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</row>
    <row r="1309" ht="12.75" customHeight="1">
      <c r="A1309" s="8"/>
      <c r="B1309" s="100"/>
      <c r="C1309" s="100"/>
      <c r="D1309" s="100"/>
      <c r="E1309" s="100"/>
      <c r="F1309" s="100"/>
      <c r="G1309" s="100"/>
      <c r="H1309" s="100"/>
      <c r="I1309" s="104" t="str">
        <f>G1305*A1291</f>
        <v>#DIV/0!</v>
      </c>
      <c r="J1309" s="100"/>
      <c r="K1309" s="100"/>
      <c r="L1309" s="104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</row>
    <row r="1310" ht="12.75" customHeight="1">
      <c r="A1310" s="8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</row>
    <row r="1311" ht="12.75" customHeight="1">
      <c r="A1311" s="8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</row>
    <row r="1312" ht="12.75" customHeight="1">
      <c r="A1312" s="66"/>
      <c r="B1312" s="75"/>
      <c r="C1312" s="75"/>
      <c r="D1312" s="75"/>
      <c r="E1312" s="75"/>
      <c r="F1312" s="75"/>
      <c r="G1312" s="75"/>
      <c r="H1312" s="75"/>
      <c r="I1312" s="75"/>
      <c r="J1312" s="75"/>
      <c r="K1312" s="75"/>
      <c r="L1312" s="76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</row>
    <row r="1313" ht="15.0" customHeight="1">
      <c r="A1313" s="78" t="s">
        <v>478</v>
      </c>
      <c r="B1313" s="79" t="s">
        <v>479</v>
      </c>
      <c r="C1313" s="75"/>
      <c r="D1313" s="76"/>
      <c r="E1313" s="80" t="s">
        <v>480</v>
      </c>
      <c r="F1313" s="75"/>
      <c r="G1313" s="76"/>
      <c r="H1313" s="79" t="s">
        <v>481</v>
      </c>
      <c r="I1313" s="75"/>
      <c r="J1313" s="75"/>
      <c r="K1313" s="75"/>
      <c r="L1313" s="76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</row>
    <row r="1314" ht="12.75" customHeight="1">
      <c r="A1314" s="177"/>
      <c r="B1314" s="82" t="s">
        <v>482</v>
      </c>
      <c r="C1314" s="82" t="s">
        <v>483</v>
      </c>
      <c r="D1314" s="82" t="s">
        <v>484</v>
      </c>
      <c r="E1314" s="82" t="s">
        <v>485</v>
      </c>
      <c r="F1314" s="82" t="s">
        <v>484</v>
      </c>
      <c r="G1314" s="82" t="s">
        <v>524</v>
      </c>
      <c r="H1314" s="82" t="s">
        <v>486</v>
      </c>
      <c r="I1314" s="82" t="s">
        <v>487</v>
      </c>
      <c r="J1314" s="147" t="s">
        <v>488</v>
      </c>
      <c r="K1314" s="85" t="s">
        <v>489</v>
      </c>
      <c r="L1314" s="85" t="s">
        <v>490</v>
      </c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</row>
    <row r="1315" ht="12.75" customHeight="1">
      <c r="A1315" s="86" t="s">
        <v>491</v>
      </c>
      <c r="B1315" s="87"/>
      <c r="C1315" s="87"/>
      <c r="D1315" s="87"/>
      <c r="E1315" s="87"/>
      <c r="F1315" s="87"/>
      <c r="G1315" s="87"/>
      <c r="H1315" s="87"/>
      <c r="I1315" s="87"/>
      <c r="J1315" s="115"/>
      <c r="K1315" s="87"/>
      <c r="L1315" s="87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</row>
    <row r="1316" ht="12.75" customHeight="1">
      <c r="A1316" s="31"/>
      <c r="B1316" s="89"/>
      <c r="C1316" s="89">
        <v>1.0</v>
      </c>
      <c r="D1316" s="18">
        <f t="shared" ref="D1316:D1329" si="343">C1316*B1316</f>
        <v>0</v>
      </c>
      <c r="E1316" s="18">
        <f>B1316*A1314</f>
        <v>0</v>
      </c>
      <c r="F1316" s="18">
        <f t="shared" ref="F1316:F1329" si="344">E1316*C1316</f>
        <v>0</v>
      </c>
      <c r="G1316" s="140">
        <v>0.0</v>
      </c>
      <c r="H1316" s="18">
        <v>1.0</v>
      </c>
      <c r="I1316" s="89">
        <f t="shared" ref="I1316:I1329" si="345">H1316*E1316</f>
        <v>0</v>
      </c>
      <c r="J1316" s="116"/>
      <c r="K1316" s="3">
        <f t="shared" ref="K1316:K1329" si="346">J1316*I1316</f>
        <v>0</v>
      </c>
      <c r="L1316" s="3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</row>
    <row r="1317" ht="12.75" customHeight="1">
      <c r="A1317" s="31"/>
      <c r="B1317" s="89"/>
      <c r="C1317" s="89">
        <v>1.0</v>
      </c>
      <c r="D1317" s="18">
        <f t="shared" si="343"/>
        <v>0</v>
      </c>
      <c r="E1317" s="18">
        <f>B1317*A1314</f>
        <v>0</v>
      </c>
      <c r="F1317" s="18">
        <f t="shared" si="344"/>
        <v>0</v>
      </c>
      <c r="G1317" s="87"/>
      <c r="H1317" s="18">
        <v>1.0</v>
      </c>
      <c r="I1317" s="89">
        <f t="shared" si="345"/>
        <v>0</v>
      </c>
      <c r="J1317" s="116"/>
      <c r="K1317" s="3">
        <f t="shared" si="346"/>
        <v>0</v>
      </c>
      <c r="L1317" s="3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</row>
    <row r="1318" ht="12.75" customHeight="1">
      <c r="A1318" s="31"/>
      <c r="B1318" s="18"/>
      <c r="C1318" s="18">
        <v>1.0</v>
      </c>
      <c r="D1318" s="18">
        <f t="shared" si="343"/>
        <v>0</v>
      </c>
      <c r="E1318" s="18">
        <f>B1318*A1314</f>
        <v>0</v>
      </c>
      <c r="F1318" s="18">
        <f t="shared" si="344"/>
        <v>0</v>
      </c>
      <c r="G1318" s="148" t="s">
        <v>527</v>
      </c>
      <c r="H1318" s="18">
        <v>1.0</v>
      </c>
      <c r="I1318" s="89">
        <f t="shared" si="345"/>
        <v>0</v>
      </c>
      <c r="J1318" s="116"/>
      <c r="K1318" s="3">
        <f t="shared" si="346"/>
        <v>0</v>
      </c>
      <c r="L1318" s="3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</row>
    <row r="1319" ht="12.75" customHeight="1">
      <c r="A1319" s="31"/>
      <c r="B1319" s="18"/>
      <c r="C1319" s="18">
        <v>1.0</v>
      </c>
      <c r="D1319" s="18">
        <f t="shared" si="343"/>
        <v>0</v>
      </c>
      <c r="E1319" s="18">
        <f>B1319*A1314</f>
        <v>0</v>
      </c>
      <c r="F1319" s="18">
        <f t="shared" si="344"/>
        <v>0</v>
      </c>
      <c r="G1319" s="142"/>
      <c r="H1319" s="18">
        <v>1.0</v>
      </c>
      <c r="I1319" s="89">
        <f t="shared" si="345"/>
        <v>0</v>
      </c>
      <c r="J1319" s="116"/>
      <c r="K1319" s="3">
        <f t="shared" si="346"/>
        <v>0</v>
      </c>
      <c r="L1319" s="3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</row>
    <row r="1320" ht="12.75" customHeight="1">
      <c r="A1320" s="31"/>
      <c r="B1320" s="18"/>
      <c r="C1320" s="18">
        <v>1.0</v>
      </c>
      <c r="D1320" s="18">
        <f t="shared" si="343"/>
        <v>0</v>
      </c>
      <c r="E1320" s="18">
        <f>B1320*A1314</f>
        <v>0</v>
      </c>
      <c r="F1320" s="18">
        <f t="shared" si="344"/>
        <v>0</v>
      </c>
      <c r="G1320" s="142"/>
      <c r="H1320" s="18">
        <v>1.0</v>
      </c>
      <c r="I1320" s="89">
        <f t="shared" si="345"/>
        <v>0</v>
      </c>
      <c r="J1320" s="116"/>
      <c r="K1320" s="3">
        <f t="shared" si="346"/>
        <v>0</v>
      </c>
      <c r="L1320" s="3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</row>
    <row r="1321" ht="12.75" customHeight="1">
      <c r="A1321" s="2"/>
      <c r="B1321" s="18"/>
      <c r="C1321" s="18">
        <v>1.0</v>
      </c>
      <c r="D1321" s="18">
        <f t="shared" si="343"/>
        <v>0</v>
      </c>
      <c r="E1321" s="18">
        <f>B1321*A1314</f>
        <v>0</v>
      </c>
      <c r="F1321" s="18">
        <f t="shared" si="344"/>
        <v>0</v>
      </c>
      <c r="G1321" s="87"/>
      <c r="H1321" s="18">
        <v>1.0</v>
      </c>
      <c r="I1321" s="89">
        <f t="shared" si="345"/>
        <v>0</v>
      </c>
      <c r="J1321" s="116"/>
      <c r="K1321" s="3">
        <f t="shared" si="346"/>
        <v>0</v>
      </c>
      <c r="L1321" s="3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</row>
    <row r="1322" ht="12.75" customHeight="1">
      <c r="A1322" s="2"/>
      <c r="B1322" s="18"/>
      <c r="C1322" s="18">
        <v>1.0</v>
      </c>
      <c r="D1322" s="18">
        <f t="shared" si="343"/>
        <v>0</v>
      </c>
      <c r="E1322" s="18">
        <f>B1322*A1314</f>
        <v>0</v>
      </c>
      <c r="F1322" s="18">
        <f t="shared" si="344"/>
        <v>0</v>
      </c>
      <c r="G1322" s="59"/>
      <c r="H1322" s="18">
        <v>1.0</v>
      </c>
      <c r="I1322" s="89">
        <f t="shared" si="345"/>
        <v>0</v>
      </c>
      <c r="J1322" s="116"/>
      <c r="K1322" s="3">
        <f t="shared" si="346"/>
        <v>0</v>
      </c>
      <c r="L1322" s="3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</row>
    <row r="1323" ht="12.75" customHeight="1">
      <c r="A1323" s="2"/>
      <c r="B1323" s="89"/>
      <c r="C1323" s="89">
        <v>1.0</v>
      </c>
      <c r="D1323" s="18">
        <f t="shared" si="343"/>
        <v>0</v>
      </c>
      <c r="E1323" s="18">
        <f>B1323*A1314</f>
        <v>0</v>
      </c>
      <c r="F1323" s="18">
        <f t="shared" si="344"/>
        <v>0</v>
      </c>
      <c r="G1323" s="148" t="s">
        <v>528</v>
      </c>
      <c r="H1323" s="18">
        <v>1.0</v>
      </c>
      <c r="I1323" s="89">
        <f t="shared" si="345"/>
        <v>0</v>
      </c>
      <c r="J1323" s="116"/>
      <c r="K1323" s="3">
        <f t="shared" si="346"/>
        <v>0</v>
      </c>
      <c r="L1323" s="3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</row>
    <row r="1324" ht="12.75" customHeight="1">
      <c r="A1324" s="2"/>
      <c r="B1324" s="89"/>
      <c r="C1324" s="89">
        <v>1.0</v>
      </c>
      <c r="D1324" s="18">
        <f t="shared" si="343"/>
        <v>0</v>
      </c>
      <c r="E1324" s="18">
        <f>B1324*A1314</f>
        <v>0</v>
      </c>
      <c r="F1324" s="18">
        <f t="shared" si="344"/>
        <v>0</v>
      </c>
      <c r="G1324" s="142"/>
      <c r="H1324" s="18">
        <v>1.0</v>
      </c>
      <c r="I1324" s="89">
        <f t="shared" si="345"/>
        <v>0</v>
      </c>
      <c r="J1324" s="116"/>
      <c r="K1324" s="3">
        <f t="shared" si="346"/>
        <v>0</v>
      </c>
      <c r="L1324" s="3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</row>
    <row r="1325" ht="12.75" customHeight="1">
      <c r="A1325" s="1"/>
      <c r="B1325" s="89"/>
      <c r="C1325" s="89">
        <v>1.0</v>
      </c>
      <c r="D1325" s="18">
        <f t="shared" si="343"/>
        <v>0</v>
      </c>
      <c r="E1325" s="18">
        <f>B1325*A1314</f>
        <v>0</v>
      </c>
      <c r="F1325" s="18">
        <f t="shared" si="344"/>
        <v>0</v>
      </c>
      <c r="G1325" s="142"/>
      <c r="H1325" s="18">
        <v>1.0</v>
      </c>
      <c r="I1325" s="89">
        <f t="shared" si="345"/>
        <v>0</v>
      </c>
      <c r="J1325" s="116"/>
      <c r="K1325" s="3">
        <f t="shared" si="346"/>
        <v>0</v>
      </c>
      <c r="L1325" s="3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</row>
    <row r="1326" ht="12.75" customHeight="1">
      <c r="A1326" s="1"/>
      <c r="B1326" s="89"/>
      <c r="C1326" s="89">
        <v>1.0</v>
      </c>
      <c r="D1326" s="18">
        <f t="shared" si="343"/>
        <v>0</v>
      </c>
      <c r="E1326" s="18">
        <f>B1326*A1314</f>
        <v>0</v>
      </c>
      <c r="F1326" s="18">
        <f t="shared" si="344"/>
        <v>0</v>
      </c>
      <c r="G1326" s="142"/>
      <c r="H1326" s="18">
        <v>1.0</v>
      </c>
      <c r="I1326" s="89">
        <f t="shared" si="345"/>
        <v>0</v>
      </c>
      <c r="J1326" s="116"/>
      <c r="K1326" s="3">
        <f t="shared" si="346"/>
        <v>0</v>
      </c>
      <c r="L1326" s="3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</row>
    <row r="1327" ht="12.75" customHeight="1">
      <c r="A1327" s="31"/>
      <c r="B1327" s="89"/>
      <c r="C1327" s="89">
        <v>1.0</v>
      </c>
      <c r="D1327" s="95">
        <f t="shared" si="343"/>
        <v>0</v>
      </c>
      <c r="E1327" s="95">
        <f>B1327*A1314</f>
        <v>0</v>
      </c>
      <c r="F1327" s="18">
        <f t="shared" si="344"/>
        <v>0</v>
      </c>
      <c r="G1327" s="87"/>
      <c r="H1327" s="18">
        <v>1.0</v>
      </c>
      <c r="I1327" s="89">
        <f t="shared" si="345"/>
        <v>0</v>
      </c>
      <c r="J1327" s="118"/>
      <c r="K1327" s="3">
        <f t="shared" si="346"/>
        <v>0</v>
      </c>
      <c r="L1327" s="3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</row>
    <row r="1328" ht="12.75" customHeight="1">
      <c r="A1328" s="31"/>
      <c r="B1328" s="89"/>
      <c r="C1328" s="89">
        <v>1.0</v>
      </c>
      <c r="D1328" s="18">
        <f t="shared" si="343"/>
        <v>0</v>
      </c>
      <c r="E1328" s="18">
        <f>B1328*A1314</f>
        <v>0</v>
      </c>
      <c r="F1328" s="18">
        <f t="shared" si="344"/>
        <v>0</v>
      </c>
      <c r="G1328" s="143" t="str">
        <f>F1330/A1314</f>
        <v>#DIV/0!</v>
      </c>
      <c r="H1328" s="18">
        <v>1.0</v>
      </c>
      <c r="I1328" s="89">
        <f t="shared" si="345"/>
        <v>0</v>
      </c>
      <c r="J1328" s="3"/>
      <c r="K1328" s="3">
        <f t="shared" si="346"/>
        <v>0</v>
      </c>
      <c r="L1328" s="3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</row>
    <row r="1329" ht="12.75" customHeight="1">
      <c r="A1329" s="31"/>
      <c r="B1329" s="89"/>
      <c r="C1329" s="89">
        <v>1.0</v>
      </c>
      <c r="D1329" s="18">
        <f t="shared" si="343"/>
        <v>0</v>
      </c>
      <c r="E1329" s="18">
        <f>B1329*A1314</f>
        <v>0</v>
      </c>
      <c r="F1329" s="18">
        <f t="shared" si="344"/>
        <v>0</v>
      </c>
      <c r="G1329" s="142"/>
      <c r="H1329" s="18">
        <v>1.0</v>
      </c>
      <c r="I1329" s="89">
        <f t="shared" si="345"/>
        <v>0</v>
      </c>
      <c r="J1329" s="3"/>
      <c r="K1329" s="3">
        <f t="shared" si="346"/>
        <v>0</v>
      </c>
      <c r="L1329" s="3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</row>
    <row r="1330" ht="12.75" customHeight="1">
      <c r="A1330" s="4" t="s">
        <v>495</v>
      </c>
      <c r="B1330" s="97">
        <f>SUM(B1316:B1329)</f>
        <v>0</v>
      </c>
      <c r="C1330" s="96"/>
      <c r="D1330" s="97">
        <f t="shared" ref="D1330:F1330" si="347">SUM(D1316:D1329)</f>
        <v>0</v>
      </c>
      <c r="E1330" s="97">
        <f t="shared" si="347"/>
        <v>0</v>
      </c>
      <c r="F1330" s="97">
        <f t="shared" si="347"/>
        <v>0</v>
      </c>
      <c r="G1330" s="87"/>
      <c r="H1330" s="96"/>
      <c r="I1330" s="97">
        <f t="shared" ref="I1330:L1330" si="348">SUM(I1316:I1329)</f>
        <v>0</v>
      </c>
      <c r="J1330" s="98">
        <f t="shared" si="348"/>
        <v>0</v>
      </c>
      <c r="K1330" s="98">
        <f t="shared" si="348"/>
        <v>0</v>
      </c>
      <c r="L1330" s="98">
        <f t="shared" si="348"/>
        <v>0</v>
      </c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</row>
    <row r="1331" ht="12.75" customHeight="1">
      <c r="A1331" s="8"/>
      <c r="B1331" s="100"/>
      <c r="C1331" s="100"/>
      <c r="D1331" s="100"/>
      <c r="E1331" s="100"/>
      <c r="F1331" s="100"/>
      <c r="G1331" s="100"/>
      <c r="H1331" s="100"/>
      <c r="I1331" s="101" t="s">
        <v>496</v>
      </c>
      <c r="J1331" s="100"/>
      <c r="K1331" s="100"/>
      <c r="L1331" s="101" t="s">
        <v>497</v>
      </c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</row>
    <row r="1332" ht="12.75" customHeight="1">
      <c r="A1332" s="8"/>
      <c r="B1332" s="100"/>
      <c r="C1332" s="100"/>
      <c r="D1332" s="100"/>
      <c r="E1332" s="100"/>
      <c r="F1332" s="100"/>
      <c r="G1332" s="100"/>
      <c r="H1332" s="100"/>
      <c r="I1332" s="104" t="str">
        <f>G1328*A1314</f>
        <v>#DIV/0!</v>
      </c>
      <c r="J1332" s="100"/>
      <c r="K1332" s="100"/>
      <c r="L1332" s="104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</row>
    <row r="1333" ht="12.75" customHeight="1">
      <c r="A1333" s="8"/>
      <c r="B1333" s="100"/>
      <c r="C1333" s="100"/>
      <c r="D1333" s="100"/>
      <c r="E1333" s="100"/>
      <c r="F1333" s="100"/>
      <c r="G1333" s="100"/>
      <c r="H1333" s="100"/>
      <c r="I1333" s="107"/>
      <c r="J1333" s="100"/>
      <c r="K1333" s="100"/>
      <c r="L1333" s="107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</row>
    <row r="1334" ht="12.75" customHeight="1">
      <c r="A1334" s="8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</row>
    <row r="1335" ht="12.75" customHeight="1">
      <c r="A1335" s="66"/>
      <c r="B1335" s="75"/>
      <c r="C1335" s="75"/>
      <c r="D1335" s="75"/>
      <c r="E1335" s="75"/>
      <c r="F1335" s="75"/>
      <c r="G1335" s="75"/>
      <c r="H1335" s="75"/>
      <c r="I1335" s="75"/>
      <c r="J1335" s="75"/>
      <c r="K1335" s="75"/>
      <c r="L1335" s="76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</row>
    <row r="1336" ht="15.0" customHeight="1">
      <c r="A1336" s="78" t="s">
        <v>478</v>
      </c>
      <c r="B1336" s="79" t="s">
        <v>479</v>
      </c>
      <c r="C1336" s="75"/>
      <c r="D1336" s="76"/>
      <c r="E1336" s="80" t="s">
        <v>480</v>
      </c>
      <c r="F1336" s="75"/>
      <c r="G1336" s="76"/>
      <c r="H1336" s="79" t="s">
        <v>481</v>
      </c>
      <c r="I1336" s="75"/>
      <c r="J1336" s="75"/>
      <c r="K1336" s="75"/>
      <c r="L1336" s="76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</row>
    <row r="1337" ht="12.75" customHeight="1">
      <c r="A1337" s="177"/>
      <c r="B1337" s="82" t="s">
        <v>482</v>
      </c>
      <c r="C1337" s="82" t="s">
        <v>483</v>
      </c>
      <c r="D1337" s="82" t="s">
        <v>484</v>
      </c>
      <c r="E1337" s="82" t="s">
        <v>485</v>
      </c>
      <c r="F1337" s="82" t="s">
        <v>484</v>
      </c>
      <c r="G1337" s="82" t="s">
        <v>524</v>
      </c>
      <c r="H1337" s="82" t="s">
        <v>486</v>
      </c>
      <c r="I1337" s="82" t="s">
        <v>487</v>
      </c>
      <c r="J1337" s="147" t="s">
        <v>488</v>
      </c>
      <c r="K1337" s="85" t="s">
        <v>489</v>
      </c>
      <c r="L1337" s="85" t="s">
        <v>490</v>
      </c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</row>
    <row r="1338" ht="12.75" customHeight="1">
      <c r="A1338" s="86" t="s">
        <v>491</v>
      </c>
      <c r="B1338" s="87"/>
      <c r="C1338" s="87"/>
      <c r="D1338" s="87"/>
      <c r="E1338" s="87"/>
      <c r="F1338" s="87"/>
      <c r="G1338" s="87"/>
      <c r="H1338" s="87"/>
      <c r="I1338" s="87"/>
      <c r="J1338" s="115"/>
      <c r="K1338" s="87"/>
      <c r="L1338" s="87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</row>
    <row r="1339" ht="12.75" customHeight="1">
      <c r="A1339" s="31"/>
      <c r="B1339" s="89"/>
      <c r="C1339" s="89">
        <v>1.0</v>
      </c>
      <c r="D1339" s="18">
        <f t="shared" ref="D1339:D1352" si="349">C1339*B1339</f>
        <v>0</v>
      </c>
      <c r="E1339" s="18">
        <f>B1339*A1337</f>
        <v>0</v>
      </c>
      <c r="F1339" s="18">
        <f t="shared" ref="F1339:F1352" si="350">E1339*C1339</f>
        <v>0</v>
      </c>
      <c r="G1339" s="140">
        <v>0.0</v>
      </c>
      <c r="H1339" s="18">
        <v>1.0</v>
      </c>
      <c r="I1339" s="89">
        <f t="shared" ref="I1339:I1352" si="351">H1339*E1339</f>
        <v>0</v>
      </c>
      <c r="J1339" s="116"/>
      <c r="K1339" s="3">
        <f t="shared" ref="K1339:K1352" si="352">J1339*I1339</f>
        <v>0</v>
      </c>
      <c r="L1339" s="3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</row>
    <row r="1340" ht="12.75" customHeight="1">
      <c r="A1340" s="31"/>
      <c r="B1340" s="89"/>
      <c r="C1340" s="89">
        <v>1.0</v>
      </c>
      <c r="D1340" s="18">
        <f t="shared" si="349"/>
        <v>0</v>
      </c>
      <c r="E1340" s="18">
        <f>B1340*A1337</f>
        <v>0</v>
      </c>
      <c r="F1340" s="18">
        <f t="shared" si="350"/>
        <v>0</v>
      </c>
      <c r="G1340" s="87"/>
      <c r="H1340" s="18">
        <v>1.0</v>
      </c>
      <c r="I1340" s="89">
        <f t="shared" si="351"/>
        <v>0</v>
      </c>
      <c r="J1340" s="116"/>
      <c r="K1340" s="3">
        <f t="shared" si="352"/>
        <v>0</v>
      </c>
      <c r="L1340" s="3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</row>
    <row r="1341" ht="12.75" customHeight="1">
      <c r="A1341" s="31"/>
      <c r="B1341" s="18"/>
      <c r="C1341" s="18">
        <v>1.0</v>
      </c>
      <c r="D1341" s="18">
        <f t="shared" si="349"/>
        <v>0</v>
      </c>
      <c r="E1341" s="18">
        <f>B1341*A1337</f>
        <v>0</v>
      </c>
      <c r="F1341" s="18">
        <f t="shared" si="350"/>
        <v>0</v>
      </c>
      <c r="G1341" s="148" t="s">
        <v>527</v>
      </c>
      <c r="H1341" s="18">
        <v>1.0</v>
      </c>
      <c r="I1341" s="89">
        <f t="shared" si="351"/>
        <v>0</v>
      </c>
      <c r="J1341" s="116"/>
      <c r="K1341" s="3">
        <f t="shared" si="352"/>
        <v>0</v>
      </c>
      <c r="L1341" s="3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</row>
    <row r="1342" ht="12.75" customHeight="1">
      <c r="A1342" s="31"/>
      <c r="B1342" s="18"/>
      <c r="C1342" s="18">
        <v>1.0</v>
      </c>
      <c r="D1342" s="18">
        <f t="shared" si="349"/>
        <v>0</v>
      </c>
      <c r="E1342" s="18">
        <f>B1342*A1337</f>
        <v>0</v>
      </c>
      <c r="F1342" s="18">
        <f t="shared" si="350"/>
        <v>0</v>
      </c>
      <c r="G1342" s="142"/>
      <c r="H1342" s="18">
        <v>1.0</v>
      </c>
      <c r="I1342" s="89">
        <f t="shared" si="351"/>
        <v>0</v>
      </c>
      <c r="J1342" s="116"/>
      <c r="K1342" s="3">
        <f t="shared" si="352"/>
        <v>0</v>
      </c>
      <c r="L1342" s="3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</row>
    <row r="1343" ht="12.75" customHeight="1">
      <c r="A1343" s="31"/>
      <c r="B1343" s="18"/>
      <c r="C1343" s="18">
        <v>1.0</v>
      </c>
      <c r="D1343" s="18">
        <f t="shared" si="349"/>
        <v>0</v>
      </c>
      <c r="E1343" s="18">
        <f>B1343*A1337</f>
        <v>0</v>
      </c>
      <c r="F1343" s="18">
        <f t="shared" si="350"/>
        <v>0</v>
      </c>
      <c r="G1343" s="142"/>
      <c r="H1343" s="18">
        <v>1.0</v>
      </c>
      <c r="I1343" s="89">
        <f t="shared" si="351"/>
        <v>0</v>
      </c>
      <c r="J1343" s="116"/>
      <c r="K1343" s="3">
        <f t="shared" si="352"/>
        <v>0</v>
      </c>
      <c r="L1343" s="3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</row>
    <row r="1344" ht="12.75" customHeight="1">
      <c r="A1344" s="2"/>
      <c r="B1344" s="18"/>
      <c r="C1344" s="18">
        <v>1.0</v>
      </c>
      <c r="D1344" s="18">
        <f t="shared" si="349"/>
        <v>0</v>
      </c>
      <c r="E1344" s="18">
        <f>B1344*A1337</f>
        <v>0</v>
      </c>
      <c r="F1344" s="18">
        <f t="shared" si="350"/>
        <v>0</v>
      </c>
      <c r="G1344" s="87"/>
      <c r="H1344" s="18">
        <v>1.0</v>
      </c>
      <c r="I1344" s="89">
        <f t="shared" si="351"/>
        <v>0</v>
      </c>
      <c r="J1344" s="116"/>
      <c r="K1344" s="3">
        <f t="shared" si="352"/>
        <v>0</v>
      </c>
      <c r="L1344" s="3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</row>
    <row r="1345" ht="12.75" customHeight="1">
      <c r="A1345" s="2"/>
      <c r="B1345" s="18"/>
      <c r="C1345" s="18">
        <v>1.0</v>
      </c>
      <c r="D1345" s="18">
        <f t="shared" si="349"/>
        <v>0</v>
      </c>
      <c r="E1345" s="18">
        <f>B1345*A1337</f>
        <v>0</v>
      </c>
      <c r="F1345" s="18">
        <f t="shared" si="350"/>
        <v>0</v>
      </c>
      <c r="G1345" s="59"/>
      <c r="H1345" s="18">
        <v>1.0</v>
      </c>
      <c r="I1345" s="89">
        <f t="shared" si="351"/>
        <v>0</v>
      </c>
      <c r="J1345" s="116"/>
      <c r="K1345" s="3">
        <f t="shared" si="352"/>
        <v>0</v>
      </c>
      <c r="L1345" s="3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</row>
    <row r="1346" ht="12.75" customHeight="1">
      <c r="A1346" s="2"/>
      <c r="B1346" s="89"/>
      <c r="C1346" s="89">
        <v>1.0</v>
      </c>
      <c r="D1346" s="18">
        <f t="shared" si="349"/>
        <v>0</v>
      </c>
      <c r="E1346" s="18">
        <f>B1346*A1337</f>
        <v>0</v>
      </c>
      <c r="F1346" s="18">
        <f t="shared" si="350"/>
        <v>0</v>
      </c>
      <c r="G1346" s="148" t="s">
        <v>528</v>
      </c>
      <c r="H1346" s="18">
        <v>1.0</v>
      </c>
      <c r="I1346" s="89">
        <f t="shared" si="351"/>
        <v>0</v>
      </c>
      <c r="J1346" s="116"/>
      <c r="K1346" s="3">
        <f t="shared" si="352"/>
        <v>0</v>
      </c>
      <c r="L1346" s="3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</row>
    <row r="1347" ht="12.75" customHeight="1">
      <c r="A1347" s="2"/>
      <c r="B1347" s="89"/>
      <c r="C1347" s="89">
        <v>1.0</v>
      </c>
      <c r="D1347" s="18">
        <f t="shared" si="349"/>
        <v>0</v>
      </c>
      <c r="E1347" s="18">
        <f>B1347*A1337</f>
        <v>0</v>
      </c>
      <c r="F1347" s="18">
        <f t="shared" si="350"/>
        <v>0</v>
      </c>
      <c r="G1347" s="142"/>
      <c r="H1347" s="18">
        <v>1.0</v>
      </c>
      <c r="I1347" s="89">
        <f t="shared" si="351"/>
        <v>0</v>
      </c>
      <c r="J1347" s="116"/>
      <c r="K1347" s="3">
        <f t="shared" si="352"/>
        <v>0</v>
      </c>
      <c r="L1347" s="3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</row>
    <row r="1348" ht="12.75" customHeight="1">
      <c r="A1348" s="1"/>
      <c r="B1348" s="89"/>
      <c r="C1348" s="89">
        <v>1.0</v>
      </c>
      <c r="D1348" s="18">
        <f t="shared" si="349"/>
        <v>0</v>
      </c>
      <c r="E1348" s="18">
        <f>B1348*A1337</f>
        <v>0</v>
      </c>
      <c r="F1348" s="18">
        <f t="shared" si="350"/>
        <v>0</v>
      </c>
      <c r="G1348" s="142"/>
      <c r="H1348" s="18">
        <v>1.0</v>
      </c>
      <c r="I1348" s="89">
        <f t="shared" si="351"/>
        <v>0</v>
      </c>
      <c r="J1348" s="116"/>
      <c r="K1348" s="3">
        <f t="shared" si="352"/>
        <v>0</v>
      </c>
      <c r="L1348" s="3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</row>
    <row r="1349" ht="12.75" customHeight="1">
      <c r="A1349" s="1"/>
      <c r="B1349" s="89"/>
      <c r="C1349" s="89">
        <v>1.0</v>
      </c>
      <c r="D1349" s="18">
        <f t="shared" si="349"/>
        <v>0</v>
      </c>
      <c r="E1349" s="18">
        <f>B1349*A1337</f>
        <v>0</v>
      </c>
      <c r="F1349" s="18">
        <f t="shared" si="350"/>
        <v>0</v>
      </c>
      <c r="G1349" s="142"/>
      <c r="H1349" s="18">
        <v>1.0</v>
      </c>
      <c r="I1349" s="89">
        <f t="shared" si="351"/>
        <v>0</v>
      </c>
      <c r="J1349" s="116"/>
      <c r="K1349" s="3">
        <f t="shared" si="352"/>
        <v>0</v>
      </c>
      <c r="L1349" s="3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</row>
    <row r="1350" ht="12.75" customHeight="1">
      <c r="A1350" s="31"/>
      <c r="B1350" s="89"/>
      <c r="C1350" s="89">
        <v>1.0</v>
      </c>
      <c r="D1350" s="95">
        <f t="shared" si="349"/>
        <v>0</v>
      </c>
      <c r="E1350" s="95">
        <f>B1350*A1337</f>
        <v>0</v>
      </c>
      <c r="F1350" s="18">
        <f t="shared" si="350"/>
        <v>0</v>
      </c>
      <c r="G1350" s="87"/>
      <c r="H1350" s="18">
        <v>1.0</v>
      </c>
      <c r="I1350" s="89">
        <f t="shared" si="351"/>
        <v>0</v>
      </c>
      <c r="J1350" s="118"/>
      <c r="K1350" s="3">
        <f t="shared" si="352"/>
        <v>0</v>
      </c>
      <c r="L1350" s="3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</row>
    <row r="1351" ht="12.75" customHeight="1">
      <c r="A1351" s="31"/>
      <c r="B1351" s="89"/>
      <c r="C1351" s="89">
        <v>1.0</v>
      </c>
      <c r="D1351" s="18">
        <f t="shared" si="349"/>
        <v>0</v>
      </c>
      <c r="E1351" s="18">
        <f>B1351*A1337</f>
        <v>0</v>
      </c>
      <c r="F1351" s="18">
        <f t="shared" si="350"/>
        <v>0</v>
      </c>
      <c r="G1351" s="143" t="str">
        <f>F1353/A1337</f>
        <v>#DIV/0!</v>
      </c>
      <c r="H1351" s="18">
        <v>1.0</v>
      </c>
      <c r="I1351" s="89">
        <f t="shared" si="351"/>
        <v>0</v>
      </c>
      <c r="J1351" s="3"/>
      <c r="K1351" s="3">
        <f t="shared" si="352"/>
        <v>0</v>
      </c>
      <c r="L1351" s="3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</row>
    <row r="1352" ht="12.75" customHeight="1">
      <c r="A1352" s="31"/>
      <c r="B1352" s="89"/>
      <c r="C1352" s="89">
        <v>1.0</v>
      </c>
      <c r="D1352" s="18">
        <f t="shared" si="349"/>
        <v>0</v>
      </c>
      <c r="E1352" s="18">
        <f>B1352*A1337</f>
        <v>0</v>
      </c>
      <c r="F1352" s="18">
        <f t="shared" si="350"/>
        <v>0</v>
      </c>
      <c r="G1352" s="142"/>
      <c r="H1352" s="18">
        <v>1.0</v>
      </c>
      <c r="I1352" s="89">
        <f t="shared" si="351"/>
        <v>0</v>
      </c>
      <c r="J1352" s="3"/>
      <c r="K1352" s="3">
        <f t="shared" si="352"/>
        <v>0</v>
      </c>
      <c r="L1352" s="3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</row>
    <row r="1353" ht="12.75" customHeight="1">
      <c r="A1353" s="4" t="s">
        <v>495</v>
      </c>
      <c r="B1353" s="97">
        <f>SUM(B1339:B1352)</f>
        <v>0</v>
      </c>
      <c r="C1353" s="96"/>
      <c r="D1353" s="97">
        <f t="shared" ref="D1353:F1353" si="353">SUM(D1339:D1352)</f>
        <v>0</v>
      </c>
      <c r="E1353" s="97">
        <f t="shared" si="353"/>
        <v>0</v>
      </c>
      <c r="F1353" s="97">
        <f t="shared" si="353"/>
        <v>0</v>
      </c>
      <c r="G1353" s="87"/>
      <c r="H1353" s="96"/>
      <c r="I1353" s="97">
        <f t="shared" ref="I1353:L1353" si="354">SUM(I1339:I1352)</f>
        <v>0</v>
      </c>
      <c r="J1353" s="98">
        <f t="shared" si="354"/>
        <v>0</v>
      </c>
      <c r="K1353" s="98">
        <f t="shared" si="354"/>
        <v>0</v>
      </c>
      <c r="L1353" s="98">
        <f t="shared" si="354"/>
        <v>0</v>
      </c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</row>
    <row r="1354" ht="12.75" customHeight="1">
      <c r="A1354" s="8"/>
      <c r="B1354" s="100"/>
      <c r="C1354" s="100"/>
      <c r="D1354" s="100"/>
      <c r="E1354" s="100"/>
      <c r="F1354" s="100"/>
      <c r="G1354" s="100"/>
      <c r="H1354" s="100"/>
      <c r="I1354" s="101" t="s">
        <v>496</v>
      </c>
      <c r="J1354" s="100"/>
      <c r="K1354" s="100"/>
      <c r="L1354" s="101" t="s">
        <v>497</v>
      </c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</row>
    <row r="1355" ht="12.75" customHeight="1">
      <c r="A1355" s="8"/>
      <c r="B1355" s="100"/>
      <c r="C1355" s="100"/>
      <c r="D1355" s="100"/>
      <c r="E1355" s="100"/>
      <c r="F1355" s="100"/>
      <c r="G1355" s="100"/>
      <c r="H1355" s="100"/>
      <c r="I1355" s="104" t="str">
        <f>G1351*A1337</f>
        <v>#DIV/0!</v>
      </c>
      <c r="J1355" s="100"/>
      <c r="K1355" s="100"/>
      <c r="L1355" s="104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</row>
    <row r="1356" ht="12.75" customHeight="1">
      <c r="A1356" s="8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</row>
    <row r="1357" ht="12.75" customHeight="1">
      <c r="A1357" s="8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</row>
    <row r="1358" ht="12.75" customHeight="1">
      <c r="A1358" s="66"/>
      <c r="B1358" s="75"/>
      <c r="C1358" s="75"/>
      <c r="D1358" s="75"/>
      <c r="E1358" s="75"/>
      <c r="F1358" s="75"/>
      <c r="G1358" s="75"/>
      <c r="H1358" s="75"/>
      <c r="I1358" s="75"/>
      <c r="J1358" s="75"/>
      <c r="K1358" s="75"/>
      <c r="L1358" s="76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</row>
    <row r="1359" ht="15.0" customHeight="1">
      <c r="A1359" s="78" t="s">
        <v>478</v>
      </c>
      <c r="B1359" s="79" t="s">
        <v>479</v>
      </c>
      <c r="C1359" s="75"/>
      <c r="D1359" s="76"/>
      <c r="E1359" s="80" t="s">
        <v>480</v>
      </c>
      <c r="F1359" s="75"/>
      <c r="G1359" s="76"/>
      <c r="H1359" s="79" t="s">
        <v>481</v>
      </c>
      <c r="I1359" s="75"/>
      <c r="J1359" s="75"/>
      <c r="K1359" s="75"/>
      <c r="L1359" s="76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</row>
    <row r="1360" ht="12.75" customHeight="1">
      <c r="A1360" s="177"/>
      <c r="B1360" s="82" t="s">
        <v>482</v>
      </c>
      <c r="C1360" s="82" t="s">
        <v>483</v>
      </c>
      <c r="D1360" s="82" t="s">
        <v>484</v>
      </c>
      <c r="E1360" s="82" t="s">
        <v>485</v>
      </c>
      <c r="F1360" s="82" t="s">
        <v>484</v>
      </c>
      <c r="G1360" s="82" t="s">
        <v>524</v>
      </c>
      <c r="H1360" s="82" t="s">
        <v>486</v>
      </c>
      <c r="I1360" s="82" t="s">
        <v>487</v>
      </c>
      <c r="J1360" s="147" t="s">
        <v>488</v>
      </c>
      <c r="K1360" s="85" t="s">
        <v>489</v>
      </c>
      <c r="L1360" s="85" t="s">
        <v>490</v>
      </c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</row>
    <row r="1361" ht="12.75" customHeight="1">
      <c r="A1361" s="86" t="s">
        <v>491</v>
      </c>
      <c r="B1361" s="87"/>
      <c r="C1361" s="87"/>
      <c r="D1361" s="87"/>
      <c r="E1361" s="87"/>
      <c r="F1361" s="87"/>
      <c r="G1361" s="87"/>
      <c r="H1361" s="87"/>
      <c r="I1361" s="87"/>
      <c r="J1361" s="115"/>
      <c r="K1361" s="87"/>
      <c r="L1361" s="87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</row>
    <row r="1362" ht="12.75" customHeight="1">
      <c r="A1362" s="31"/>
      <c r="B1362" s="89"/>
      <c r="C1362" s="89">
        <v>1.0</v>
      </c>
      <c r="D1362" s="18">
        <f t="shared" ref="D1362:D1375" si="355">C1362*B1362</f>
        <v>0</v>
      </c>
      <c r="E1362" s="18">
        <f>B1362*A1360</f>
        <v>0</v>
      </c>
      <c r="F1362" s="18">
        <f t="shared" ref="F1362:F1375" si="356">E1362*C1362</f>
        <v>0</v>
      </c>
      <c r="G1362" s="140">
        <v>0.0</v>
      </c>
      <c r="H1362" s="18">
        <v>1.0</v>
      </c>
      <c r="I1362" s="89">
        <f t="shared" ref="I1362:I1375" si="357">H1362*E1362</f>
        <v>0</v>
      </c>
      <c r="J1362" s="116"/>
      <c r="K1362" s="3">
        <f t="shared" ref="K1362:K1375" si="358">J1362*I1362</f>
        <v>0</v>
      </c>
      <c r="L1362" s="3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</row>
    <row r="1363" ht="12.75" customHeight="1">
      <c r="A1363" s="31"/>
      <c r="B1363" s="89"/>
      <c r="C1363" s="89">
        <v>1.0</v>
      </c>
      <c r="D1363" s="18">
        <f t="shared" si="355"/>
        <v>0</v>
      </c>
      <c r="E1363" s="18">
        <f>B1363*A1360</f>
        <v>0</v>
      </c>
      <c r="F1363" s="18">
        <f t="shared" si="356"/>
        <v>0</v>
      </c>
      <c r="G1363" s="87"/>
      <c r="H1363" s="18">
        <v>1.0</v>
      </c>
      <c r="I1363" s="89">
        <f t="shared" si="357"/>
        <v>0</v>
      </c>
      <c r="J1363" s="116"/>
      <c r="K1363" s="3">
        <f t="shared" si="358"/>
        <v>0</v>
      </c>
      <c r="L1363" s="3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</row>
    <row r="1364" ht="12.75" customHeight="1">
      <c r="A1364" s="31"/>
      <c r="B1364" s="18"/>
      <c r="C1364" s="18">
        <v>1.0</v>
      </c>
      <c r="D1364" s="18">
        <f t="shared" si="355"/>
        <v>0</v>
      </c>
      <c r="E1364" s="18">
        <f>B1364*A1360</f>
        <v>0</v>
      </c>
      <c r="F1364" s="18">
        <f t="shared" si="356"/>
        <v>0</v>
      </c>
      <c r="G1364" s="148" t="s">
        <v>527</v>
      </c>
      <c r="H1364" s="18">
        <v>1.0</v>
      </c>
      <c r="I1364" s="89">
        <f t="shared" si="357"/>
        <v>0</v>
      </c>
      <c r="J1364" s="116"/>
      <c r="K1364" s="3">
        <f t="shared" si="358"/>
        <v>0</v>
      </c>
      <c r="L1364" s="3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</row>
    <row r="1365" ht="12.75" customHeight="1">
      <c r="A1365" s="31"/>
      <c r="B1365" s="18"/>
      <c r="C1365" s="18">
        <v>1.0</v>
      </c>
      <c r="D1365" s="18">
        <f t="shared" si="355"/>
        <v>0</v>
      </c>
      <c r="E1365" s="18">
        <f>B1365*A1360</f>
        <v>0</v>
      </c>
      <c r="F1365" s="18">
        <f t="shared" si="356"/>
        <v>0</v>
      </c>
      <c r="G1365" s="142"/>
      <c r="H1365" s="18">
        <v>1.0</v>
      </c>
      <c r="I1365" s="89">
        <f t="shared" si="357"/>
        <v>0</v>
      </c>
      <c r="J1365" s="116"/>
      <c r="K1365" s="3">
        <f t="shared" si="358"/>
        <v>0</v>
      </c>
      <c r="L1365" s="3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</row>
    <row r="1366" ht="12.75" customHeight="1">
      <c r="A1366" s="31"/>
      <c r="B1366" s="18"/>
      <c r="C1366" s="18">
        <v>1.0</v>
      </c>
      <c r="D1366" s="18">
        <f t="shared" si="355"/>
        <v>0</v>
      </c>
      <c r="E1366" s="18">
        <f>B1366*A1360</f>
        <v>0</v>
      </c>
      <c r="F1366" s="18">
        <f t="shared" si="356"/>
        <v>0</v>
      </c>
      <c r="G1366" s="142"/>
      <c r="H1366" s="18">
        <v>1.0</v>
      </c>
      <c r="I1366" s="89">
        <f t="shared" si="357"/>
        <v>0</v>
      </c>
      <c r="J1366" s="116"/>
      <c r="K1366" s="3">
        <f t="shared" si="358"/>
        <v>0</v>
      </c>
      <c r="L1366" s="3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</row>
    <row r="1367" ht="12.75" customHeight="1">
      <c r="A1367" s="2"/>
      <c r="B1367" s="18"/>
      <c r="C1367" s="18">
        <v>1.0</v>
      </c>
      <c r="D1367" s="18">
        <f t="shared" si="355"/>
        <v>0</v>
      </c>
      <c r="E1367" s="18">
        <f>B1367*A1360</f>
        <v>0</v>
      </c>
      <c r="F1367" s="18">
        <f t="shared" si="356"/>
        <v>0</v>
      </c>
      <c r="G1367" s="87"/>
      <c r="H1367" s="18">
        <v>1.0</v>
      </c>
      <c r="I1367" s="89">
        <f t="shared" si="357"/>
        <v>0</v>
      </c>
      <c r="J1367" s="116"/>
      <c r="K1367" s="3">
        <f t="shared" si="358"/>
        <v>0</v>
      </c>
      <c r="L1367" s="3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</row>
    <row r="1368" ht="12.75" customHeight="1">
      <c r="A1368" s="2"/>
      <c r="B1368" s="18"/>
      <c r="C1368" s="18">
        <v>1.0</v>
      </c>
      <c r="D1368" s="18">
        <f t="shared" si="355"/>
        <v>0</v>
      </c>
      <c r="E1368" s="18">
        <f>B1368*A1360</f>
        <v>0</v>
      </c>
      <c r="F1368" s="18">
        <f t="shared" si="356"/>
        <v>0</v>
      </c>
      <c r="G1368" s="59"/>
      <c r="H1368" s="18">
        <v>1.0</v>
      </c>
      <c r="I1368" s="89">
        <f t="shared" si="357"/>
        <v>0</v>
      </c>
      <c r="J1368" s="116"/>
      <c r="K1368" s="3">
        <f t="shared" si="358"/>
        <v>0</v>
      </c>
      <c r="L1368" s="3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</row>
    <row r="1369" ht="12.75" customHeight="1">
      <c r="A1369" s="2"/>
      <c r="B1369" s="89"/>
      <c r="C1369" s="89">
        <v>1.0</v>
      </c>
      <c r="D1369" s="18">
        <f t="shared" si="355"/>
        <v>0</v>
      </c>
      <c r="E1369" s="18">
        <f>B1369*A1360</f>
        <v>0</v>
      </c>
      <c r="F1369" s="18">
        <f t="shared" si="356"/>
        <v>0</v>
      </c>
      <c r="G1369" s="148" t="s">
        <v>528</v>
      </c>
      <c r="H1369" s="18">
        <v>1.0</v>
      </c>
      <c r="I1369" s="89">
        <f t="shared" si="357"/>
        <v>0</v>
      </c>
      <c r="J1369" s="116"/>
      <c r="K1369" s="3">
        <f t="shared" si="358"/>
        <v>0</v>
      </c>
      <c r="L1369" s="3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</row>
    <row r="1370" ht="12.75" customHeight="1">
      <c r="A1370" s="2"/>
      <c r="B1370" s="89"/>
      <c r="C1370" s="89">
        <v>1.0</v>
      </c>
      <c r="D1370" s="18">
        <f t="shared" si="355"/>
        <v>0</v>
      </c>
      <c r="E1370" s="18">
        <f>B1370*A1360</f>
        <v>0</v>
      </c>
      <c r="F1370" s="18">
        <f t="shared" si="356"/>
        <v>0</v>
      </c>
      <c r="G1370" s="142"/>
      <c r="H1370" s="18">
        <v>1.0</v>
      </c>
      <c r="I1370" s="89">
        <f t="shared" si="357"/>
        <v>0</v>
      </c>
      <c r="J1370" s="116"/>
      <c r="K1370" s="3">
        <f t="shared" si="358"/>
        <v>0</v>
      </c>
      <c r="L1370" s="3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</row>
    <row r="1371" ht="12.75" customHeight="1">
      <c r="A1371" s="1"/>
      <c r="B1371" s="89"/>
      <c r="C1371" s="89">
        <v>1.0</v>
      </c>
      <c r="D1371" s="18">
        <f t="shared" si="355"/>
        <v>0</v>
      </c>
      <c r="E1371" s="18">
        <f>B1371*A1360</f>
        <v>0</v>
      </c>
      <c r="F1371" s="18">
        <f t="shared" si="356"/>
        <v>0</v>
      </c>
      <c r="G1371" s="142"/>
      <c r="H1371" s="18">
        <v>1.0</v>
      </c>
      <c r="I1371" s="89">
        <f t="shared" si="357"/>
        <v>0</v>
      </c>
      <c r="J1371" s="116"/>
      <c r="K1371" s="3">
        <f t="shared" si="358"/>
        <v>0</v>
      </c>
      <c r="L1371" s="3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</row>
    <row r="1372" ht="12.75" customHeight="1">
      <c r="A1372" s="1"/>
      <c r="B1372" s="89"/>
      <c r="C1372" s="89">
        <v>1.0</v>
      </c>
      <c r="D1372" s="18">
        <f t="shared" si="355"/>
        <v>0</v>
      </c>
      <c r="E1372" s="18">
        <f>B1372*A1360</f>
        <v>0</v>
      </c>
      <c r="F1372" s="18">
        <f t="shared" si="356"/>
        <v>0</v>
      </c>
      <c r="G1372" s="142"/>
      <c r="H1372" s="18">
        <v>1.0</v>
      </c>
      <c r="I1372" s="89">
        <f t="shared" si="357"/>
        <v>0</v>
      </c>
      <c r="J1372" s="116"/>
      <c r="K1372" s="3">
        <f t="shared" si="358"/>
        <v>0</v>
      </c>
      <c r="L1372" s="3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</row>
    <row r="1373" ht="12.75" customHeight="1">
      <c r="A1373" s="31"/>
      <c r="B1373" s="89"/>
      <c r="C1373" s="89">
        <v>1.0</v>
      </c>
      <c r="D1373" s="95">
        <f t="shared" si="355"/>
        <v>0</v>
      </c>
      <c r="E1373" s="95">
        <f>B1373*A1360</f>
        <v>0</v>
      </c>
      <c r="F1373" s="18">
        <f t="shared" si="356"/>
        <v>0</v>
      </c>
      <c r="G1373" s="87"/>
      <c r="H1373" s="18">
        <v>1.0</v>
      </c>
      <c r="I1373" s="89">
        <f t="shared" si="357"/>
        <v>0</v>
      </c>
      <c r="J1373" s="118"/>
      <c r="K1373" s="3">
        <f t="shared" si="358"/>
        <v>0</v>
      </c>
      <c r="L1373" s="3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</row>
    <row r="1374" ht="12.75" customHeight="1">
      <c r="A1374" s="31"/>
      <c r="B1374" s="89"/>
      <c r="C1374" s="89">
        <v>1.0</v>
      </c>
      <c r="D1374" s="18">
        <f t="shared" si="355"/>
        <v>0</v>
      </c>
      <c r="E1374" s="18">
        <f>B1374*A1360</f>
        <v>0</v>
      </c>
      <c r="F1374" s="18">
        <f t="shared" si="356"/>
        <v>0</v>
      </c>
      <c r="G1374" s="143" t="str">
        <f>F1376/A1360</f>
        <v>#DIV/0!</v>
      </c>
      <c r="H1374" s="18">
        <v>1.0</v>
      </c>
      <c r="I1374" s="89">
        <f t="shared" si="357"/>
        <v>0</v>
      </c>
      <c r="J1374" s="3"/>
      <c r="K1374" s="3">
        <f t="shared" si="358"/>
        <v>0</v>
      </c>
      <c r="L1374" s="3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</row>
    <row r="1375" ht="12.75" customHeight="1">
      <c r="A1375" s="31"/>
      <c r="B1375" s="89"/>
      <c r="C1375" s="89">
        <v>1.0</v>
      </c>
      <c r="D1375" s="18">
        <f t="shared" si="355"/>
        <v>0</v>
      </c>
      <c r="E1375" s="18">
        <f>B1375*A1360</f>
        <v>0</v>
      </c>
      <c r="F1375" s="18">
        <f t="shared" si="356"/>
        <v>0</v>
      </c>
      <c r="G1375" s="142"/>
      <c r="H1375" s="18">
        <v>1.0</v>
      </c>
      <c r="I1375" s="89">
        <f t="shared" si="357"/>
        <v>0</v>
      </c>
      <c r="J1375" s="3"/>
      <c r="K1375" s="3">
        <f t="shared" si="358"/>
        <v>0</v>
      </c>
      <c r="L1375" s="3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</row>
    <row r="1376" ht="12.75" customHeight="1">
      <c r="A1376" s="4" t="s">
        <v>495</v>
      </c>
      <c r="B1376" s="97">
        <f>SUM(B1362:B1375)</f>
        <v>0</v>
      </c>
      <c r="C1376" s="96"/>
      <c r="D1376" s="97">
        <f t="shared" ref="D1376:F1376" si="359">SUM(D1362:D1375)</f>
        <v>0</v>
      </c>
      <c r="E1376" s="97">
        <f t="shared" si="359"/>
        <v>0</v>
      </c>
      <c r="F1376" s="97">
        <f t="shared" si="359"/>
        <v>0</v>
      </c>
      <c r="G1376" s="87"/>
      <c r="H1376" s="96"/>
      <c r="I1376" s="97">
        <f t="shared" ref="I1376:L1376" si="360">SUM(I1362:I1375)</f>
        <v>0</v>
      </c>
      <c r="J1376" s="98">
        <f t="shared" si="360"/>
        <v>0</v>
      </c>
      <c r="K1376" s="98">
        <f t="shared" si="360"/>
        <v>0</v>
      </c>
      <c r="L1376" s="98">
        <f t="shared" si="360"/>
        <v>0</v>
      </c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</row>
    <row r="1377" ht="12.75" customHeight="1">
      <c r="A1377" s="8"/>
      <c r="B1377" s="100"/>
      <c r="C1377" s="100"/>
      <c r="D1377" s="100"/>
      <c r="E1377" s="100"/>
      <c r="F1377" s="100"/>
      <c r="G1377" s="100"/>
      <c r="H1377" s="100"/>
      <c r="I1377" s="101" t="s">
        <v>496</v>
      </c>
      <c r="J1377" s="100"/>
      <c r="K1377" s="100"/>
      <c r="L1377" s="101" t="s">
        <v>497</v>
      </c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</row>
    <row r="1378" ht="12.75" customHeight="1">
      <c r="A1378" s="8"/>
      <c r="B1378" s="100"/>
      <c r="C1378" s="100"/>
      <c r="D1378" s="100"/>
      <c r="E1378" s="100"/>
      <c r="F1378" s="100"/>
      <c r="G1378" s="100"/>
      <c r="H1378" s="100"/>
      <c r="I1378" s="104" t="str">
        <f>G1374*A1360</f>
        <v>#DIV/0!</v>
      </c>
      <c r="J1378" s="100"/>
      <c r="K1378" s="100"/>
      <c r="L1378" s="104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</row>
    <row r="1379" ht="12.75" customHeight="1">
      <c r="A1379" s="8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</row>
    <row r="1380" ht="12.75" customHeight="1">
      <c r="A1380" s="8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</row>
    <row r="1381" ht="12.75" customHeight="1">
      <c r="A1381" s="66"/>
      <c r="B1381" s="75"/>
      <c r="C1381" s="75"/>
      <c r="D1381" s="75"/>
      <c r="E1381" s="75"/>
      <c r="F1381" s="75"/>
      <c r="G1381" s="75"/>
      <c r="H1381" s="75"/>
      <c r="I1381" s="75"/>
      <c r="J1381" s="75"/>
      <c r="K1381" s="75"/>
      <c r="L1381" s="76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</row>
    <row r="1382" ht="15.0" customHeight="1">
      <c r="A1382" s="78" t="s">
        <v>478</v>
      </c>
      <c r="B1382" s="79" t="s">
        <v>479</v>
      </c>
      <c r="C1382" s="75"/>
      <c r="D1382" s="76"/>
      <c r="E1382" s="80" t="s">
        <v>480</v>
      </c>
      <c r="F1382" s="75"/>
      <c r="G1382" s="76"/>
      <c r="H1382" s="79" t="s">
        <v>481</v>
      </c>
      <c r="I1382" s="75"/>
      <c r="J1382" s="75"/>
      <c r="K1382" s="75"/>
      <c r="L1382" s="76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</row>
    <row r="1383" ht="12.75" customHeight="1">
      <c r="A1383" s="177"/>
      <c r="B1383" s="82" t="s">
        <v>482</v>
      </c>
      <c r="C1383" s="82" t="s">
        <v>483</v>
      </c>
      <c r="D1383" s="82" t="s">
        <v>484</v>
      </c>
      <c r="E1383" s="82" t="s">
        <v>485</v>
      </c>
      <c r="F1383" s="82" t="s">
        <v>484</v>
      </c>
      <c r="G1383" s="82" t="s">
        <v>524</v>
      </c>
      <c r="H1383" s="82" t="s">
        <v>486</v>
      </c>
      <c r="I1383" s="82" t="s">
        <v>487</v>
      </c>
      <c r="J1383" s="147" t="s">
        <v>488</v>
      </c>
      <c r="K1383" s="85" t="s">
        <v>489</v>
      </c>
      <c r="L1383" s="85" t="s">
        <v>490</v>
      </c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</row>
    <row r="1384" ht="12.75" customHeight="1">
      <c r="A1384" s="86" t="s">
        <v>491</v>
      </c>
      <c r="B1384" s="87"/>
      <c r="C1384" s="87"/>
      <c r="D1384" s="87"/>
      <c r="E1384" s="87"/>
      <c r="F1384" s="87"/>
      <c r="G1384" s="87"/>
      <c r="H1384" s="87"/>
      <c r="I1384" s="87"/>
      <c r="J1384" s="115"/>
      <c r="K1384" s="87"/>
      <c r="L1384" s="87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</row>
    <row r="1385" ht="12.75" customHeight="1">
      <c r="A1385" s="31"/>
      <c r="B1385" s="89"/>
      <c r="C1385" s="89">
        <v>1.0</v>
      </c>
      <c r="D1385" s="18">
        <f t="shared" ref="D1385:D1398" si="361">C1385*B1385</f>
        <v>0</v>
      </c>
      <c r="E1385" s="18">
        <f>B1385*A1383</f>
        <v>0</v>
      </c>
      <c r="F1385" s="18">
        <f t="shared" ref="F1385:F1398" si="362">E1385*C1385</f>
        <v>0</v>
      </c>
      <c r="G1385" s="140">
        <v>0.0</v>
      </c>
      <c r="H1385" s="18">
        <v>1.0</v>
      </c>
      <c r="I1385" s="89">
        <f t="shared" ref="I1385:I1398" si="363">H1385*E1385</f>
        <v>0</v>
      </c>
      <c r="J1385" s="116"/>
      <c r="K1385" s="3">
        <f t="shared" ref="K1385:K1398" si="364">J1385*I1385</f>
        <v>0</v>
      </c>
      <c r="L1385" s="3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</row>
    <row r="1386" ht="12.75" customHeight="1">
      <c r="A1386" s="31"/>
      <c r="B1386" s="89"/>
      <c r="C1386" s="89">
        <v>1.0</v>
      </c>
      <c r="D1386" s="18">
        <f t="shared" si="361"/>
        <v>0</v>
      </c>
      <c r="E1386" s="18">
        <f>B1386*A1383</f>
        <v>0</v>
      </c>
      <c r="F1386" s="18">
        <f t="shared" si="362"/>
        <v>0</v>
      </c>
      <c r="G1386" s="87"/>
      <c r="H1386" s="18">
        <v>1.0</v>
      </c>
      <c r="I1386" s="89">
        <f t="shared" si="363"/>
        <v>0</v>
      </c>
      <c r="J1386" s="116"/>
      <c r="K1386" s="3">
        <f t="shared" si="364"/>
        <v>0</v>
      </c>
      <c r="L1386" s="3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</row>
    <row r="1387" ht="12.75" customHeight="1">
      <c r="A1387" s="31"/>
      <c r="B1387" s="18"/>
      <c r="C1387" s="18">
        <v>1.0</v>
      </c>
      <c r="D1387" s="18">
        <f t="shared" si="361"/>
        <v>0</v>
      </c>
      <c r="E1387" s="18">
        <f>B1387*A1383</f>
        <v>0</v>
      </c>
      <c r="F1387" s="18">
        <f t="shared" si="362"/>
        <v>0</v>
      </c>
      <c r="G1387" s="148" t="s">
        <v>527</v>
      </c>
      <c r="H1387" s="18">
        <v>1.0</v>
      </c>
      <c r="I1387" s="89">
        <f t="shared" si="363"/>
        <v>0</v>
      </c>
      <c r="J1387" s="116"/>
      <c r="K1387" s="3">
        <f t="shared" si="364"/>
        <v>0</v>
      </c>
      <c r="L1387" s="3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</row>
    <row r="1388" ht="12.75" customHeight="1">
      <c r="A1388" s="31"/>
      <c r="B1388" s="18"/>
      <c r="C1388" s="18">
        <v>1.0</v>
      </c>
      <c r="D1388" s="18">
        <f t="shared" si="361"/>
        <v>0</v>
      </c>
      <c r="E1388" s="18">
        <f>B1388*A1383</f>
        <v>0</v>
      </c>
      <c r="F1388" s="18">
        <f t="shared" si="362"/>
        <v>0</v>
      </c>
      <c r="G1388" s="142"/>
      <c r="H1388" s="18">
        <v>1.0</v>
      </c>
      <c r="I1388" s="89">
        <f t="shared" si="363"/>
        <v>0</v>
      </c>
      <c r="J1388" s="116"/>
      <c r="K1388" s="3">
        <f t="shared" si="364"/>
        <v>0</v>
      </c>
      <c r="L1388" s="3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</row>
    <row r="1389" ht="12.75" customHeight="1">
      <c r="A1389" s="31"/>
      <c r="B1389" s="18"/>
      <c r="C1389" s="18">
        <v>1.0</v>
      </c>
      <c r="D1389" s="18">
        <f t="shared" si="361"/>
        <v>0</v>
      </c>
      <c r="E1389" s="18">
        <f>B1389*A1383</f>
        <v>0</v>
      </c>
      <c r="F1389" s="18">
        <f t="shared" si="362"/>
        <v>0</v>
      </c>
      <c r="G1389" s="142"/>
      <c r="H1389" s="18">
        <v>1.0</v>
      </c>
      <c r="I1389" s="89">
        <f t="shared" si="363"/>
        <v>0</v>
      </c>
      <c r="J1389" s="116"/>
      <c r="K1389" s="3">
        <f t="shared" si="364"/>
        <v>0</v>
      </c>
      <c r="L1389" s="3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</row>
    <row r="1390" ht="12.75" customHeight="1">
      <c r="A1390" s="2"/>
      <c r="B1390" s="18"/>
      <c r="C1390" s="18">
        <v>1.0</v>
      </c>
      <c r="D1390" s="18">
        <f t="shared" si="361"/>
        <v>0</v>
      </c>
      <c r="E1390" s="18">
        <f>B1390*A1383</f>
        <v>0</v>
      </c>
      <c r="F1390" s="18">
        <f t="shared" si="362"/>
        <v>0</v>
      </c>
      <c r="G1390" s="87"/>
      <c r="H1390" s="18">
        <v>1.0</v>
      </c>
      <c r="I1390" s="89">
        <f t="shared" si="363"/>
        <v>0</v>
      </c>
      <c r="J1390" s="116"/>
      <c r="K1390" s="3">
        <f t="shared" si="364"/>
        <v>0</v>
      </c>
      <c r="L1390" s="3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</row>
    <row r="1391" ht="12.75" customHeight="1">
      <c r="A1391" s="2"/>
      <c r="B1391" s="18"/>
      <c r="C1391" s="18">
        <v>1.0</v>
      </c>
      <c r="D1391" s="18">
        <f t="shared" si="361"/>
        <v>0</v>
      </c>
      <c r="E1391" s="18">
        <f>B1391*A1383</f>
        <v>0</v>
      </c>
      <c r="F1391" s="18">
        <f t="shared" si="362"/>
        <v>0</v>
      </c>
      <c r="G1391" s="59"/>
      <c r="H1391" s="18">
        <v>1.0</v>
      </c>
      <c r="I1391" s="89">
        <f t="shared" si="363"/>
        <v>0</v>
      </c>
      <c r="J1391" s="116"/>
      <c r="K1391" s="3">
        <f t="shared" si="364"/>
        <v>0</v>
      </c>
      <c r="L1391" s="3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</row>
    <row r="1392" ht="12.75" customHeight="1">
      <c r="A1392" s="2"/>
      <c r="B1392" s="89"/>
      <c r="C1392" s="89">
        <v>1.0</v>
      </c>
      <c r="D1392" s="18">
        <f t="shared" si="361"/>
        <v>0</v>
      </c>
      <c r="E1392" s="18">
        <f>B1392*A1383</f>
        <v>0</v>
      </c>
      <c r="F1392" s="18">
        <f t="shared" si="362"/>
        <v>0</v>
      </c>
      <c r="G1392" s="148" t="s">
        <v>528</v>
      </c>
      <c r="H1392" s="18">
        <v>1.0</v>
      </c>
      <c r="I1392" s="89">
        <f t="shared" si="363"/>
        <v>0</v>
      </c>
      <c r="J1392" s="116"/>
      <c r="K1392" s="3">
        <f t="shared" si="364"/>
        <v>0</v>
      </c>
      <c r="L1392" s="3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</row>
    <row r="1393" ht="12.75" customHeight="1">
      <c r="A1393" s="2"/>
      <c r="B1393" s="89"/>
      <c r="C1393" s="89">
        <v>1.0</v>
      </c>
      <c r="D1393" s="18">
        <f t="shared" si="361"/>
        <v>0</v>
      </c>
      <c r="E1393" s="18">
        <f>B1393*A1383</f>
        <v>0</v>
      </c>
      <c r="F1393" s="18">
        <f t="shared" si="362"/>
        <v>0</v>
      </c>
      <c r="G1393" s="142"/>
      <c r="H1393" s="18">
        <v>1.0</v>
      </c>
      <c r="I1393" s="89">
        <f t="shared" si="363"/>
        <v>0</v>
      </c>
      <c r="J1393" s="116"/>
      <c r="K1393" s="3">
        <f t="shared" si="364"/>
        <v>0</v>
      </c>
      <c r="L1393" s="3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</row>
    <row r="1394" ht="12.75" customHeight="1">
      <c r="A1394" s="1"/>
      <c r="B1394" s="89"/>
      <c r="C1394" s="89">
        <v>1.0</v>
      </c>
      <c r="D1394" s="18">
        <f t="shared" si="361"/>
        <v>0</v>
      </c>
      <c r="E1394" s="18">
        <f>B1394*A1383</f>
        <v>0</v>
      </c>
      <c r="F1394" s="18">
        <f t="shared" si="362"/>
        <v>0</v>
      </c>
      <c r="G1394" s="142"/>
      <c r="H1394" s="18">
        <v>1.0</v>
      </c>
      <c r="I1394" s="89">
        <f t="shared" si="363"/>
        <v>0</v>
      </c>
      <c r="J1394" s="116"/>
      <c r="K1394" s="3">
        <f t="shared" si="364"/>
        <v>0</v>
      </c>
      <c r="L1394" s="3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</row>
    <row r="1395" ht="12.75" customHeight="1">
      <c r="A1395" s="1"/>
      <c r="B1395" s="89"/>
      <c r="C1395" s="89">
        <v>1.0</v>
      </c>
      <c r="D1395" s="18">
        <f t="shared" si="361"/>
        <v>0</v>
      </c>
      <c r="E1395" s="18">
        <f>B1395*A1383</f>
        <v>0</v>
      </c>
      <c r="F1395" s="18">
        <f t="shared" si="362"/>
        <v>0</v>
      </c>
      <c r="G1395" s="142"/>
      <c r="H1395" s="18">
        <v>1.0</v>
      </c>
      <c r="I1395" s="89">
        <f t="shared" si="363"/>
        <v>0</v>
      </c>
      <c r="J1395" s="116"/>
      <c r="K1395" s="3">
        <f t="shared" si="364"/>
        <v>0</v>
      </c>
      <c r="L1395" s="3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</row>
    <row r="1396" ht="12.75" customHeight="1">
      <c r="A1396" s="31"/>
      <c r="B1396" s="89"/>
      <c r="C1396" s="89">
        <v>1.0</v>
      </c>
      <c r="D1396" s="95">
        <f t="shared" si="361"/>
        <v>0</v>
      </c>
      <c r="E1396" s="95">
        <f>B1396*A1383</f>
        <v>0</v>
      </c>
      <c r="F1396" s="18">
        <f t="shared" si="362"/>
        <v>0</v>
      </c>
      <c r="G1396" s="87"/>
      <c r="H1396" s="18">
        <v>1.0</v>
      </c>
      <c r="I1396" s="89">
        <f t="shared" si="363"/>
        <v>0</v>
      </c>
      <c r="J1396" s="118"/>
      <c r="K1396" s="3">
        <f t="shared" si="364"/>
        <v>0</v>
      </c>
      <c r="L1396" s="3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</row>
    <row r="1397" ht="12.75" customHeight="1">
      <c r="A1397" s="31"/>
      <c r="B1397" s="89"/>
      <c r="C1397" s="89">
        <v>1.0</v>
      </c>
      <c r="D1397" s="18">
        <f t="shared" si="361"/>
        <v>0</v>
      </c>
      <c r="E1397" s="18">
        <f>B1397*A1383</f>
        <v>0</v>
      </c>
      <c r="F1397" s="18">
        <f t="shared" si="362"/>
        <v>0</v>
      </c>
      <c r="G1397" s="143" t="str">
        <f>F1399/A1383</f>
        <v>#DIV/0!</v>
      </c>
      <c r="H1397" s="18">
        <v>1.0</v>
      </c>
      <c r="I1397" s="89">
        <f t="shared" si="363"/>
        <v>0</v>
      </c>
      <c r="J1397" s="3"/>
      <c r="K1397" s="3">
        <f t="shared" si="364"/>
        <v>0</v>
      </c>
      <c r="L1397" s="3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</row>
    <row r="1398" ht="12.75" customHeight="1">
      <c r="A1398" s="31"/>
      <c r="B1398" s="89"/>
      <c r="C1398" s="89">
        <v>1.0</v>
      </c>
      <c r="D1398" s="18">
        <f t="shared" si="361"/>
        <v>0</v>
      </c>
      <c r="E1398" s="18">
        <f>B1398*A1383</f>
        <v>0</v>
      </c>
      <c r="F1398" s="18">
        <f t="shared" si="362"/>
        <v>0</v>
      </c>
      <c r="G1398" s="142"/>
      <c r="H1398" s="18">
        <v>1.0</v>
      </c>
      <c r="I1398" s="89">
        <f t="shared" si="363"/>
        <v>0</v>
      </c>
      <c r="J1398" s="3"/>
      <c r="K1398" s="3">
        <f t="shared" si="364"/>
        <v>0</v>
      </c>
      <c r="L1398" s="3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</row>
    <row r="1399" ht="12.75" customHeight="1">
      <c r="A1399" s="4" t="s">
        <v>495</v>
      </c>
      <c r="B1399" s="97">
        <f>SUM(B1385:B1398)</f>
        <v>0</v>
      </c>
      <c r="C1399" s="96"/>
      <c r="D1399" s="97">
        <f t="shared" ref="D1399:F1399" si="365">SUM(D1385:D1398)</f>
        <v>0</v>
      </c>
      <c r="E1399" s="97">
        <f t="shared" si="365"/>
        <v>0</v>
      </c>
      <c r="F1399" s="97">
        <f t="shared" si="365"/>
        <v>0</v>
      </c>
      <c r="G1399" s="87"/>
      <c r="H1399" s="96"/>
      <c r="I1399" s="97">
        <f t="shared" ref="I1399:L1399" si="366">SUM(I1385:I1398)</f>
        <v>0</v>
      </c>
      <c r="J1399" s="98">
        <f t="shared" si="366"/>
        <v>0</v>
      </c>
      <c r="K1399" s="98">
        <f t="shared" si="366"/>
        <v>0</v>
      </c>
      <c r="L1399" s="98">
        <f t="shared" si="366"/>
        <v>0</v>
      </c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</row>
    <row r="1400" ht="12.75" customHeight="1">
      <c r="A1400" s="8"/>
      <c r="B1400" s="100"/>
      <c r="C1400" s="100"/>
      <c r="D1400" s="100"/>
      <c r="E1400" s="100"/>
      <c r="F1400" s="100"/>
      <c r="G1400" s="100"/>
      <c r="H1400" s="100"/>
      <c r="I1400" s="101" t="s">
        <v>496</v>
      </c>
      <c r="J1400" s="100"/>
      <c r="K1400" s="100"/>
      <c r="L1400" s="101" t="s">
        <v>497</v>
      </c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</row>
    <row r="1401" ht="12.75" customHeight="1">
      <c r="A1401" s="8"/>
      <c r="B1401" s="100"/>
      <c r="C1401" s="100"/>
      <c r="D1401" s="100"/>
      <c r="E1401" s="100"/>
      <c r="F1401" s="100"/>
      <c r="G1401" s="100"/>
      <c r="H1401" s="100"/>
      <c r="I1401" s="104" t="str">
        <f>G1397*A1383</f>
        <v>#DIV/0!</v>
      </c>
      <c r="J1401" s="100"/>
      <c r="K1401" s="100"/>
      <c r="L1401" s="104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</row>
    <row r="1402" ht="12.75" customHeight="1">
      <c r="A1402" s="8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</row>
    <row r="1403" ht="12.75" customHeight="1">
      <c r="A1403" s="8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</row>
    <row r="1404" ht="12.75" customHeight="1">
      <c r="A1404" s="66"/>
      <c r="B1404" s="75"/>
      <c r="C1404" s="75"/>
      <c r="D1404" s="75"/>
      <c r="E1404" s="75"/>
      <c r="F1404" s="75"/>
      <c r="G1404" s="75"/>
      <c r="H1404" s="75"/>
      <c r="I1404" s="75"/>
      <c r="J1404" s="75"/>
      <c r="K1404" s="75"/>
      <c r="L1404" s="76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</row>
    <row r="1405" ht="15.0" customHeight="1">
      <c r="A1405" s="78" t="s">
        <v>478</v>
      </c>
      <c r="B1405" s="79" t="s">
        <v>479</v>
      </c>
      <c r="C1405" s="75"/>
      <c r="D1405" s="76"/>
      <c r="E1405" s="80" t="s">
        <v>480</v>
      </c>
      <c r="F1405" s="75"/>
      <c r="G1405" s="76"/>
      <c r="H1405" s="79" t="s">
        <v>481</v>
      </c>
      <c r="I1405" s="75"/>
      <c r="J1405" s="75"/>
      <c r="K1405" s="75"/>
      <c r="L1405" s="76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</row>
    <row r="1406" ht="12.75" customHeight="1">
      <c r="A1406" s="177"/>
      <c r="B1406" s="82" t="s">
        <v>482</v>
      </c>
      <c r="C1406" s="82" t="s">
        <v>483</v>
      </c>
      <c r="D1406" s="82" t="s">
        <v>484</v>
      </c>
      <c r="E1406" s="82" t="s">
        <v>485</v>
      </c>
      <c r="F1406" s="82" t="s">
        <v>484</v>
      </c>
      <c r="G1406" s="82" t="s">
        <v>524</v>
      </c>
      <c r="H1406" s="82" t="s">
        <v>486</v>
      </c>
      <c r="I1406" s="82" t="s">
        <v>487</v>
      </c>
      <c r="J1406" s="147" t="s">
        <v>488</v>
      </c>
      <c r="K1406" s="85" t="s">
        <v>489</v>
      </c>
      <c r="L1406" s="85" t="s">
        <v>490</v>
      </c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</row>
    <row r="1407" ht="12.75" customHeight="1">
      <c r="A1407" s="86" t="s">
        <v>491</v>
      </c>
      <c r="B1407" s="87"/>
      <c r="C1407" s="87"/>
      <c r="D1407" s="87"/>
      <c r="E1407" s="87"/>
      <c r="F1407" s="87"/>
      <c r="G1407" s="87"/>
      <c r="H1407" s="87"/>
      <c r="I1407" s="87"/>
      <c r="J1407" s="115"/>
      <c r="K1407" s="87"/>
      <c r="L1407" s="87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</row>
    <row r="1408" ht="12.75" customHeight="1">
      <c r="A1408" s="31"/>
      <c r="B1408" s="89"/>
      <c r="C1408" s="89">
        <v>1.0</v>
      </c>
      <c r="D1408" s="18">
        <f t="shared" ref="D1408:D1421" si="367">C1408*B1408</f>
        <v>0</v>
      </c>
      <c r="E1408" s="18">
        <f>B1408*A1406</f>
        <v>0</v>
      </c>
      <c r="F1408" s="18">
        <f t="shared" ref="F1408:F1421" si="368">E1408*C1408</f>
        <v>0</v>
      </c>
      <c r="G1408" s="140">
        <v>0.0</v>
      </c>
      <c r="H1408" s="18">
        <v>1.0</v>
      </c>
      <c r="I1408" s="89">
        <f t="shared" ref="I1408:I1421" si="369">H1408*E1408</f>
        <v>0</v>
      </c>
      <c r="J1408" s="116"/>
      <c r="K1408" s="3">
        <f t="shared" ref="K1408:K1421" si="370">J1408*I1408</f>
        <v>0</v>
      </c>
      <c r="L1408" s="3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</row>
    <row r="1409" ht="12.75" customHeight="1">
      <c r="A1409" s="31"/>
      <c r="B1409" s="89"/>
      <c r="C1409" s="89">
        <v>1.0</v>
      </c>
      <c r="D1409" s="18">
        <f t="shared" si="367"/>
        <v>0</v>
      </c>
      <c r="E1409" s="18">
        <f>B1409*A1406</f>
        <v>0</v>
      </c>
      <c r="F1409" s="18">
        <f t="shared" si="368"/>
        <v>0</v>
      </c>
      <c r="G1409" s="87"/>
      <c r="H1409" s="18">
        <v>1.0</v>
      </c>
      <c r="I1409" s="89">
        <f t="shared" si="369"/>
        <v>0</v>
      </c>
      <c r="J1409" s="116"/>
      <c r="K1409" s="3">
        <f t="shared" si="370"/>
        <v>0</v>
      </c>
      <c r="L1409" s="3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</row>
    <row r="1410" ht="12.75" customHeight="1">
      <c r="A1410" s="31"/>
      <c r="B1410" s="18"/>
      <c r="C1410" s="18">
        <v>1.0</v>
      </c>
      <c r="D1410" s="18">
        <f t="shared" si="367"/>
        <v>0</v>
      </c>
      <c r="E1410" s="18">
        <f>B1410*A1406</f>
        <v>0</v>
      </c>
      <c r="F1410" s="18">
        <f t="shared" si="368"/>
        <v>0</v>
      </c>
      <c r="G1410" s="148" t="s">
        <v>527</v>
      </c>
      <c r="H1410" s="18">
        <v>1.0</v>
      </c>
      <c r="I1410" s="89">
        <f t="shared" si="369"/>
        <v>0</v>
      </c>
      <c r="J1410" s="116"/>
      <c r="K1410" s="3">
        <f t="shared" si="370"/>
        <v>0</v>
      </c>
      <c r="L1410" s="3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</row>
    <row r="1411" ht="12.75" customHeight="1">
      <c r="A1411" s="31"/>
      <c r="B1411" s="18"/>
      <c r="C1411" s="18">
        <v>1.0</v>
      </c>
      <c r="D1411" s="18">
        <f t="shared" si="367"/>
        <v>0</v>
      </c>
      <c r="E1411" s="18">
        <f>B1411*A1406</f>
        <v>0</v>
      </c>
      <c r="F1411" s="18">
        <f t="shared" si="368"/>
        <v>0</v>
      </c>
      <c r="G1411" s="142"/>
      <c r="H1411" s="18">
        <v>1.0</v>
      </c>
      <c r="I1411" s="89">
        <f t="shared" si="369"/>
        <v>0</v>
      </c>
      <c r="J1411" s="116"/>
      <c r="K1411" s="3">
        <f t="shared" si="370"/>
        <v>0</v>
      </c>
      <c r="L1411" s="3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</row>
    <row r="1412" ht="12.75" customHeight="1">
      <c r="A1412" s="31"/>
      <c r="B1412" s="18"/>
      <c r="C1412" s="18">
        <v>1.0</v>
      </c>
      <c r="D1412" s="18">
        <f t="shared" si="367"/>
        <v>0</v>
      </c>
      <c r="E1412" s="18">
        <f>B1412*A1406</f>
        <v>0</v>
      </c>
      <c r="F1412" s="18">
        <f t="shared" si="368"/>
        <v>0</v>
      </c>
      <c r="G1412" s="142"/>
      <c r="H1412" s="18">
        <v>1.0</v>
      </c>
      <c r="I1412" s="89">
        <f t="shared" si="369"/>
        <v>0</v>
      </c>
      <c r="J1412" s="116"/>
      <c r="K1412" s="3">
        <f t="shared" si="370"/>
        <v>0</v>
      </c>
      <c r="L1412" s="3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</row>
    <row r="1413" ht="12.75" customHeight="1">
      <c r="A1413" s="2"/>
      <c r="B1413" s="18"/>
      <c r="C1413" s="18">
        <v>1.0</v>
      </c>
      <c r="D1413" s="18">
        <f t="shared" si="367"/>
        <v>0</v>
      </c>
      <c r="E1413" s="18">
        <f>B1413*A1406</f>
        <v>0</v>
      </c>
      <c r="F1413" s="18">
        <f t="shared" si="368"/>
        <v>0</v>
      </c>
      <c r="G1413" s="87"/>
      <c r="H1413" s="18">
        <v>1.0</v>
      </c>
      <c r="I1413" s="89">
        <f t="shared" si="369"/>
        <v>0</v>
      </c>
      <c r="J1413" s="116"/>
      <c r="K1413" s="3">
        <f t="shared" si="370"/>
        <v>0</v>
      </c>
      <c r="L1413" s="3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</row>
    <row r="1414" ht="12.75" customHeight="1">
      <c r="A1414" s="2"/>
      <c r="B1414" s="18"/>
      <c r="C1414" s="18">
        <v>1.0</v>
      </c>
      <c r="D1414" s="18">
        <f t="shared" si="367"/>
        <v>0</v>
      </c>
      <c r="E1414" s="18">
        <f>B1414*A1406</f>
        <v>0</v>
      </c>
      <c r="F1414" s="18">
        <f t="shared" si="368"/>
        <v>0</v>
      </c>
      <c r="G1414" s="59"/>
      <c r="H1414" s="18">
        <v>1.0</v>
      </c>
      <c r="I1414" s="89">
        <f t="shared" si="369"/>
        <v>0</v>
      </c>
      <c r="J1414" s="116"/>
      <c r="K1414" s="3">
        <f t="shared" si="370"/>
        <v>0</v>
      </c>
      <c r="L1414" s="3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</row>
    <row r="1415" ht="12.75" customHeight="1">
      <c r="A1415" s="2"/>
      <c r="B1415" s="89"/>
      <c r="C1415" s="89">
        <v>1.0</v>
      </c>
      <c r="D1415" s="18">
        <f t="shared" si="367"/>
        <v>0</v>
      </c>
      <c r="E1415" s="18">
        <f>B1415*A1406</f>
        <v>0</v>
      </c>
      <c r="F1415" s="18">
        <f t="shared" si="368"/>
        <v>0</v>
      </c>
      <c r="G1415" s="148" t="s">
        <v>528</v>
      </c>
      <c r="H1415" s="18">
        <v>1.0</v>
      </c>
      <c r="I1415" s="89">
        <f t="shared" si="369"/>
        <v>0</v>
      </c>
      <c r="J1415" s="116"/>
      <c r="K1415" s="3">
        <f t="shared" si="370"/>
        <v>0</v>
      </c>
      <c r="L1415" s="3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</row>
    <row r="1416" ht="12.75" customHeight="1">
      <c r="A1416" s="2"/>
      <c r="B1416" s="89"/>
      <c r="C1416" s="89">
        <v>1.0</v>
      </c>
      <c r="D1416" s="18">
        <f t="shared" si="367"/>
        <v>0</v>
      </c>
      <c r="E1416" s="18">
        <f>B1416*A1406</f>
        <v>0</v>
      </c>
      <c r="F1416" s="18">
        <f t="shared" si="368"/>
        <v>0</v>
      </c>
      <c r="G1416" s="142"/>
      <c r="H1416" s="18">
        <v>1.0</v>
      </c>
      <c r="I1416" s="89">
        <f t="shared" si="369"/>
        <v>0</v>
      </c>
      <c r="J1416" s="116"/>
      <c r="K1416" s="3">
        <f t="shared" si="370"/>
        <v>0</v>
      </c>
      <c r="L1416" s="3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</row>
    <row r="1417" ht="12.75" customHeight="1">
      <c r="A1417" s="1"/>
      <c r="B1417" s="89"/>
      <c r="C1417" s="89">
        <v>1.0</v>
      </c>
      <c r="D1417" s="18">
        <f t="shared" si="367"/>
        <v>0</v>
      </c>
      <c r="E1417" s="18">
        <f>B1417*A1406</f>
        <v>0</v>
      </c>
      <c r="F1417" s="18">
        <f t="shared" si="368"/>
        <v>0</v>
      </c>
      <c r="G1417" s="142"/>
      <c r="H1417" s="18">
        <v>1.0</v>
      </c>
      <c r="I1417" s="89">
        <f t="shared" si="369"/>
        <v>0</v>
      </c>
      <c r="J1417" s="116"/>
      <c r="K1417" s="3">
        <f t="shared" si="370"/>
        <v>0</v>
      </c>
      <c r="L1417" s="3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</row>
    <row r="1418" ht="12.75" customHeight="1">
      <c r="A1418" s="1"/>
      <c r="B1418" s="89"/>
      <c r="C1418" s="89">
        <v>1.0</v>
      </c>
      <c r="D1418" s="18">
        <f t="shared" si="367"/>
        <v>0</v>
      </c>
      <c r="E1418" s="18">
        <f>B1418*A1406</f>
        <v>0</v>
      </c>
      <c r="F1418" s="18">
        <f t="shared" si="368"/>
        <v>0</v>
      </c>
      <c r="G1418" s="142"/>
      <c r="H1418" s="18">
        <v>1.0</v>
      </c>
      <c r="I1418" s="89">
        <f t="shared" si="369"/>
        <v>0</v>
      </c>
      <c r="J1418" s="116"/>
      <c r="K1418" s="3">
        <f t="shared" si="370"/>
        <v>0</v>
      </c>
      <c r="L1418" s="3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</row>
    <row r="1419" ht="12.75" customHeight="1">
      <c r="A1419" s="31"/>
      <c r="B1419" s="89"/>
      <c r="C1419" s="89">
        <v>1.0</v>
      </c>
      <c r="D1419" s="95">
        <f t="shared" si="367"/>
        <v>0</v>
      </c>
      <c r="E1419" s="95">
        <f>B1419*A1406</f>
        <v>0</v>
      </c>
      <c r="F1419" s="18">
        <f t="shared" si="368"/>
        <v>0</v>
      </c>
      <c r="G1419" s="87"/>
      <c r="H1419" s="18">
        <v>1.0</v>
      </c>
      <c r="I1419" s="89">
        <f t="shared" si="369"/>
        <v>0</v>
      </c>
      <c r="J1419" s="118"/>
      <c r="K1419" s="3">
        <f t="shared" si="370"/>
        <v>0</v>
      </c>
      <c r="L1419" s="3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</row>
    <row r="1420" ht="12.75" customHeight="1">
      <c r="A1420" s="31"/>
      <c r="B1420" s="89"/>
      <c r="C1420" s="89">
        <v>1.0</v>
      </c>
      <c r="D1420" s="18">
        <f t="shared" si="367"/>
        <v>0</v>
      </c>
      <c r="E1420" s="18">
        <f>B1420*A1406</f>
        <v>0</v>
      </c>
      <c r="F1420" s="18">
        <f t="shared" si="368"/>
        <v>0</v>
      </c>
      <c r="G1420" s="143" t="str">
        <f>F1422/A1406</f>
        <v>#DIV/0!</v>
      </c>
      <c r="H1420" s="18">
        <v>1.0</v>
      </c>
      <c r="I1420" s="89">
        <f t="shared" si="369"/>
        <v>0</v>
      </c>
      <c r="J1420" s="3"/>
      <c r="K1420" s="3">
        <f t="shared" si="370"/>
        <v>0</v>
      </c>
      <c r="L1420" s="3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</row>
    <row r="1421" ht="12.75" customHeight="1">
      <c r="A1421" s="31"/>
      <c r="B1421" s="89"/>
      <c r="C1421" s="89">
        <v>1.0</v>
      </c>
      <c r="D1421" s="18">
        <f t="shared" si="367"/>
        <v>0</v>
      </c>
      <c r="E1421" s="18">
        <f>B1421*A1406</f>
        <v>0</v>
      </c>
      <c r="F1421" s="18">
        <f t="shared" si="368"/>
        <v>0</v>
      </c>
      <c r="G1421" s="142"/>
      <c r="H1421" s="18">
        <v>1.0</v>
      </c>
      <c r="I1421" s="89">
        <f t="shared" si="369"/>
        <v>0</v>
      </c>
      <c r="J1421" s="3"/>
      <c r="K1421" s="3">
        <f t="shared" si="370"/>
        <v>0</v>
      </c>
      <c r="L1421" s="3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</row>
    <row r="1422" ht="12.75" customHeight="1">
      <c r="A1422" s="4" t="s">
        <v>495</v>
      </c>
      <c r="B1422" s="97">
        <f>SUM(B1408:B1421)</f>
        <v>0</v>
      </c>
      <c r="C1422" s="96"/>
      <c r="D1422" s="97">
        <f t="shared" ref="D1422:F1422" si="371">SUM(D1408:D1421)</f>
        <v>0</v>
      </c>
      <c r="E1422" s="97">
        <f t="shared" si="371"/>
        <v>0</v>
      </c>
      <c r="F1422" s="97">
        <f t="shared" si="371"/>
        <v>0</v>
      </c>
      <c r="G1422" s="87"/>
      <c r="H1422" s="96"/>
      <c r="I1422" s="97">
        <f t="shared" ref="I1422:L1422" si="372">SUM(I1408:I1421)</f>
        <v>0</v>
      </c>
      <c r="J1422" s="98">
        <f t="shared" si="372"/>
        <v>0</v>
      </c>
      <c r="K1422" s="98">
        <f t="shared" si="372"/>
        <v>0</v>
      </c>
      <c r="L1422" s="98">
        <f t="shared" si="372"/>
        <v>0</v>
      </c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</row>
    <row r="1423" ht="12.75" customHeight="1">
      <c r="A1423" s="8"/>
      <c r="B1423" s="100"/>
      <c r="C1423" s="100"/>
      <c r="D1423" s="100"/>
      <c r="E1423" s="100"/>
      <c r="F1423" s="100"/>
      <c r="G1423" s="100"/>
      <c r="H1423" s="100"/>
      <c r="I1423" s="101" t="s">
        <v>496</v>
      </c>
      <c r="J1423" s="100"/>
      <c r="K1423" s="100"/>
      <c r="L1423" s="101" t="s">
        <v>497</v>
      </c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</row>
    <row r="1424" ht="12.75" customHeight="1">
      <c r="A1424" s="8"/>
      <c r="B1424" s="100"/>
      <c r="C1424" s="100"/>
      <c r="D1424" s="100"/>
      <c r="E1424" s="100"/>
      <c r="F1424" s="100"/>
      <c r="G1424" s="100"/>
      <c r="H1424" s="100"/>
      <c r="I1424" s="104" t="str">
        <f>G1420*A1406</f>
        <v>#DIV/0!</v>
      </c>
      <c r="J1424" s="100"/>
      <c r="K1424" s="100"/>
      <c r="L1424" s="104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</row>
    <row r="1425" ht="12.75" customHeight="1">
      <c r="A1425" s="8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</row>
    <row r="1426" ht="12.75" customHeight="1">
      <c r="A1426" s="8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</row>
    <row r="1427" ht="12.75" customHeight="1">
      <c r="A1427" s="66"/>
      <c r="B1427" s="75"/>
      <c r="C1427" s="75"/>
      <c r="D1427" s="75"/>
      <c r="E1427" s="75"/>
      <c r="F1427" s="75"/>
      <c r="G1427" s="75"/>
      <c r="H1427" s="75"/>
      <c r="I1427" s="75"/>
      <c r="J1427" s="75"/>
      <c r="K1427" s="75"/>
      <c r="L1427" s="76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</row>
    <row r="1428" ht="15.0" customHeight="1">
      <c r="A1428" s="78" t="s">
        <v>478</v>
      </c>
      <c r="B1428" s="79" t="s">
        <v>479</v>
      </c>
      <c r="C1428" s="75"/>
      <c r="D1428" s="76"/>
      <c r="E1428" s="80" t="s">
        <v>480</v>
      </c>
      <c r="F1428" s="75"/>
      <c r="G1428" s="76"/>
      <c r="H1428" s="79" t="s">
        <v>481</v>
      </c>
      <c r="I1428" s="75"/>
      <c r="J1428" s="75"/>
      <c r="K1428" s="75"/>
      <c r="L1428" s="76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</row>
    <row r="1429" ht="12.75" customHeight="1">
      <c r="A1429" s="177"/>
      <c r="B1429" s="82" t="s">
        <v>482</v>
      </c>
      <c r="C1429" s="82" t="s">
        <v>483</v>
      </c>
      <c r="D1429" s="82" t="s">
        <v>484</v>
      </c>
      <c r="E1429" s="82" t="s">
        <v>485</v>
      </c>
      <c r="F1429" s="82" t="s">
        <v>484</v>
      </c>
      <c r="G1429" s="82" t="s">
        <v>524</v>
      </c>
      <c r="H1429" s="82" t="s">
        <v>486</v>
      </c>
      <c r="I1429" s="82" t="s">
        <v>487</v>
      </c>
      <c r="J1429" s="147" t="s">
        <v>488</v>
      </c>
      <c r="K1429" s="85" t="s">
        <v>489</v>
      </c>
      <c r="L1429" s="85" t="s">
        <v>490</v>
      </c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</row>
    <row r="1430" ht="12.75" customHeight="1">
      <c r="A1430" s="86" t="s">
        <v>491</v>
      </c>
      <c r="B1430" s="87"/>
      <c r="C1430" s="87"/>
      <c r="D1430" s="87"/>
      <c r="E1430" s="87"/>
      <c r="F1430" s="87"/>
      <c r="G1430" s="87"/>
      <c r="H1430" s="87"/>
      <c r="I1430" s="87"/>
      <c r="J1430" s="115"/>
      <c r="K1430" s="87"/>
      <c r="L1430" s="87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</row>
    <row r="1431" ht="12.75" customHeight="1">
      <c r="A1431" s="31"/>
      <c r="B1431" s="89"/>
      <c r="C1431" s="89">
        <v>1.0</v>
      </c>
      <c r="D1431" s="18">
        <f t="shared" ref="D1431:D1444" si="373">C1431*B1431</f>
        <v>0</v>
      </c>
      <c r="E1431" s="18">
        <f>B1431*A1429</f>
        <v>0</v>
      </c>
      <c r="F1431" s="18">
        <f t="shared" ref="F1431:F1444" si="374">E1431*C1431</f>
        <v>0</v>
      </c>
      <c r="G1431" s="140">
        <v>0.0</v>
      </c>
      <c r="H1431" s="18">
        <v>1.0</v>
      </c>
      <c r="I1431" s="89">
        <f t="shared" ref="I1431:I1444" si="375">H1431*E1431</f>
        <v>0</v>
      </c>
      <c r="J1431" s="116"/>
      <c r="K1431" s="3">
        <f t="shared" ref="K1431:K1444" si="376">J1431*I1431</f>
        <v>0</v>
      </c>
      <c r="L1431" s="3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</row>
    <row r="1432" ht="12.75" customHeight="1">
      <c r="A1432" s="31"/>
      <c r="B1432" s="89"/>
      <c r="C1432" s="89">
        <v>1.0</v>
      </c>
      <c r="D1432" s="18">
        <f t="shared" si="373"/>
        <v>0</v>
      </c>
      <c r="E1432" s="18">
        <f>B1432*A1429</f>
        <v>0</v>
      </c>
      <c r="F1432" s="18">
        <f t="shared" si="374"/>
        <v>0</v>
      </c>
      <c r="G1432" s="87"/>
      <c r="H1432" s="18">
        <v>1.0</v>
      </c>
      <c r="I1432" s="89">
        <f t="shared" si="375"/>
        <v>0</v>
      </c>
      <c r="J1432" s="116"/>
      <c r="K1432" s="3">
        <f t="shared" si="376"/>
        <v>0</v>
      </c>
      <c r="L1432" s="3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</row>
    <row r="1433" ht="12.75" customHeight="1">
      <c r="A1433" s="31"/>
      <c r="B1433" s="18"/>
      <c r="C1433" s="18">
        <v>1.0</v>
      </c>
      <c r="D1433" s="18">
        <f t="shared" si="373"/>
        <v>0</v>
      </c>
      <c r="E1433" s="18">
        <f>B1433*A1429</f>
        <v>0</v>
      </c>
      <c r="F1433" s="18">
        <f t="shared" si="374"/>
        <v>0</v>
      </c>
      <c r="G1433" s="148" t="s">
        <v>527</v>
      </c>
      <c r="H1433" s="18">
        <v>1.0</v>
      </c>
      <c r="I1433" s="89">
        <f t="shared" si="375"/>
        <v>0</v>
      </c>
      <c r="J1433" s="116"/>
      <c r="K1433" s="3">
        <f t="shared" si="376"/>
        <v>0</v>
      </c>
      <c r="L1433" s="3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</row>
    <row r="1434" ht="12.75" customHeight="1">
      <c r="A1434" s="31"/>
      <c r="B1434" s="18"/>
      <c r="C1434" s="18">
        <v>1.0</v>
      </c>
      <c r="D1434" s="18">
        <f t="shared" si="373"/>
        <v>0</v>
      </c>
      <c r="E1434" s="18">
        <f>B1434*A1429</f>
        <v>0</v>
      </c>
      <c r="F1434" s="18">
        <f t="shared" si="374"/>
        <v>0</v>
      </c>
      <c r="G1434" s="142"/>
      <c r="H1434" s="18">
        <v>1.0</v>
      </c>
      <c r="I1434" s="89">
        <f t="shared" si="375"/>
        <v>0</v>
      </c>
      <c r="J1434" s="116"/>
      <c r="K1434" s="3">
        <f t="shared" si="376"/>
        <v>0</v>
      </c>
      <c r="L1434" s="3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</row>
    <row r="1435" ht="12.75" customHeight="1">
      <c r="A1435" s="31"/>
      <c r="B1435" s="18"/>
      <c r="C1435" s="18">
        <v>1.0</v>
      </c>
      <c r="D1435" s="18">
        <f t="shared" si="373"/>
        <v>0</v>
      </c>
      <c r="E1435" s="18">
        <f>B1435*A1429</f>
        <v>0</v>
      </c>
      <c r="F1435" s="18">
        <f t="shared" si="374"/>
        <v>0</v>
      </c>
      <c r="G1435" s="142"/>
      <c r="H1435" s="18">
        <v>1.0</v>
      </c>
      <c r="I1435" s="89">
        <f t="shared" si="375"/>
        <v>0</v>
      </c>
      <c r="J1435" s="116"/>
      <c r="K1435" s="3">
        <f t="shared" si="376"/>
        <v>0</v>
      </c>
      <c r="L1435" s="3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</row>
    <row r="1436" ht="12.75" customHeight="1">
      <c r="A1436" s="2"/>
      <c r="B1436" s="18"/>
      <c r="C1436" s="18">
        <v>1.0</v>
      </c>
      <c r="D1436" s="18">
        <f t="shared" si="373"/>
        <v>0</v>
      </c>
      <c r="E1436" s="18">
        <f>B1436*A1429</f>
        <v>0</v>
      </c>
      <c r="F1436" s="18">
        <f t="shared" si="374"/>
        <v>0</v>
      </c>
      <c r="G1436" s="87"/>
      <c r="H1436" s="18">
        <v>1.0</v>
      </c>
      <c r="I1436" s="89">
        <f t="shared" si="375"/>
        <v>0</v>
      </c>
      <c r="J1436" s="116"/>
      <c r="K1436" s="3">
        <f t="shared" si="376"/>
        <v>0</v>
      </c>
      <c r="L1436" s="3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</row>
    <row r="1437" ht="12.75" customHeight="1">
      <c r="A1437" s="2"/>
      <c r="B1437" s="18"/>
      <c r="C1437" s="18">
        <v>1.0</v>
      </c>
      <c r="D1437" s="18">
        <f t="shared" si="373"/>
        <v>0</v>
      </c>
      <c r="E1437" s="18">
        <f>B1437*A1429</f>
        <v>0</v>
      </c>
      <c r="F1437" s="18">
        <f t="shared" si="374"/>
        <v>0</v>
      </c>
      <c r="G1437" s="59"/>
      <c r="H1437" s="18">
        <v>1.0</v>
      </c>
      <c r="I1437" s="89">
        <f t="shared" si="375"/>
        <v>0</v>
      </c>
      <c r="J1437" s="116"/>
      <c r="K1437" s="3">
        <f t="shared" si="376"/>
        <v>0</v>
      </c>
      <c r="L1437" s="3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</row>
    <row r="1438" ht="12.75" customHeight="1">
      <c r="A1438" s="2"/>
      <c r="B1438" s="89"/>
      <c r="C1438" s="89">
        <v>1.0</v>
      </c>
      <c r="D1438" s="18">
        <f t="shared" si="373"/>
        <v>0</v>
      </c>
      <c r="E1438" s="18">
        <f>B1438*A1429</f>
        <v>0</v>
      </c>
      <c r="F1438" s="18">
        <f t="shared" si="374"/>
        <v>0</v>
      </c>
      <c r="G1438" s="148" t="s">
        <v>528</v>
      </c>
      <c r="H1438" s="18">
        <v>1.0</v>
      </c>
      <c r="I1438" s="89">
        <f t="shared" si="375"/>
        <v>0</v>
      </c>
      <c r="J1438" s="116"/>
      <c r="K1438" s="3">
        <f t="shared" si="376"/>
        <v>0</v>
      </c>
      <c r="L1438" s="3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</row>
    <row r="1439" ht="12.75" customHeight="1">
      <c r="A1439" s="2"/>
      <c r="B1439" s="89"/>
      <c r="C1439" s="89">
        <v>1.0</v>
      </c>
      <c r="D1439" s="18">
        <f t="shared" si="373"/>
        <v>0</v>
      </c>
      <c r="E1439" s="18">
        <f>B1439*A1429</f>
        <v>0</v>
      </c>
      <c r="F1439" s="18">
        <f t="shared" si="374"/>
        <v>0</v>
      </c>
      <c r="G1439" s="142"/>
      <c r="H1439" s="18">
        <v>1.0</v>
      </c>
      <c r="I1439" s="89">
        <f t="shared" si="375"/>
        <v>0</v>
      </c>
      <c r="J1439" s="116"/>
      <c r="K1439" s="3">
        <f t="shared" si="376"/>
        <v>0</v>
      </c>
      <c r="L1439" s="3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</row>
    <row r="1440" ht="12.75" customHeight="1">
      <c r="A1440" s="1"/>
      <c r="B1440" s="89"/>
      <c r="C1440" s="89">
        <v>1.0</v>
      </c>
      <c r="D1440" s="18">
        <f t="shared" si="373"/>
        <v>0</v>
      </c>
      <c r="E1440" s="18">
        <f>B1440*A1429</f>
        <v>0</v>
      </c>
      <c r="F1440" s="18">
        <f t="shared" si="374"/>
        <v>0</v>
      </c>
      <c r="G1440" s="142"/>
      <c r="H1440" s="18">
        <v>1.0</v>
      </c>
      <c r="I1440" s="89">
        <f t="shared" si="375"/>
        <v>0</v>
      </c>
      <c r="J1440" s="116"/>
      <c r="K1440" s="3">
        <f t="shared" si="376"/>
        <v>0</v>
      </c>
      <c r="L1440" s="3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</row>
    <row r="1441" ht="12.75" customHeight="1">
      <c r="A1441" s="1"/>
      <c r="B1441" s="89"/>
      <c r="C1441" s="89">
        <v>1.0</v>
      </c>
      <c r="D1441" s="18">
        <f t="shared" si="373"/>
        <v>0</v>
      </c>
      <c r="E1441" s="18">
        <f>B1441*A1429</f>
        <v>0</v>
      </c>
      <c r="F1441" s="18">
        <f t="shared" si="374"/>
        <v>0</v>
      </c>
      <c r="G1441" s="142"/>
      <c r="H1441" s="18">
        <v>1.0</v>
      </c>
      <c r="I1441" s="89">
        <f t="shared" si="375"/>
        <v>0</v>
      </c>
      <c r="J1441" s="116"/>
      <c r="K1441" s="3">
        <f t="shared" si="376"/>
        <v>0</v>
      </c>
      <c r="L1441" s="3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</row>
    <row r="1442" ht="12.75" customHeight="1">
      <c r="A1442" s="31"/>
      <c r="B1442" s="89"/>
      <c r="C1442" s="89">
        <v>1.0</v>
      </c>
      <c r="D1442" s="95">
        <f t="shared" si="373"/>
        <v>0</v>
      </c>
      <c r="E1442" s="95">
        <f>B1442*A1429</f>
        <v>0</v>
      </c>
      <c r="F1442" s="18">
        <f t="shared" si="374"/>
        <v>0</v>
      </c>
      <c r="G1442" s="87"/>
      <c r="H1442" s="18">
        <v>1.0</v>
      </c>
      <c r="I1442" s="89">
        <f t="shared" si="375"/>
        <v>0</v>
      </c>
      <c r="J1442" s="118"/>
      <c r="K1442" s="3">
        <f t="shared" si="376"/>
        <v>0</v>
      </c>
      <c r="L1442" s="3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</row>
    <row r="1443" ht="12.75" customHeight="1">
      <c r="A1443" s="31"/>
      <c r="B1443" s="89"/>
      <c r="C1443" s="89">
        <v>1.0</v>
      </c>
      <c r="D1443" s="18">
        <f t="shared" si="373"/>
        <v>0</v>
      </c>
      <c r="E1443" s="18">
        <f>B1443*A1429</f>
        <v>0</v>
      </c>
      <c r="F1443" s="18">
        <f t="shared" si="374"/>
        <v>0</v>
      </c>
      <c r="G1443" s="143" t="str">
        <f>F1445/A1429</f>
        <v>#DIV/0!</v>
      </c>
      <c r="H1443" s="18">
        <v>1.0</v>
      </c>
      <c r="I1443" s="89">
        <f t="shared" si="375"/>
        <v>0</v>
      </c>
      <c r="J1443" s="3"/>
      <c r="K1443" s="3">
        <f t="shared" si="376"/>
        <v>0</v>
      </c>
      <c r="L1443" s="3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</row>
    <row r="1444" ht="12.75" customHeight="1">
      <c r="A1444" s="31"/>
      <c r="B1444" s="89"/>
      <c r="C1444" s="89">
        <v>1.0</v>
      </c>
      <c r="D1444" s="18">
        <f t="shared" si="373"/>
        <v>0</v>
      </c>
      <c r="E1444" s="18">
        <f>B1444*A1429</f>
        <v>0</v>
      </c>
      <c r="F1444" s="18">
        <f t="shared" si="374"/>
        <v>0</v>
      </c>
      <c r="G1444" s="142"/>
      <c r="H1444" s="18">
        <v>1.0</v>
      </c>
      <c r="I1444" s="89">
        <f t="shared" si="375"/>
        <v>0</v>
      </c>
      <c r="J1444" s="3"/>
      <c r="K1444" s="3">
        <f t="shared" si="376"/>
        <v>0</v>
      </c>
      <c r="L1444" s="3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</row>
    <row r="1445" ht="12.75" customHeight="1">
      <c r="A1445" s="4" t="s">
        <v>495</v>
      </c>
      <c r="B1445" s="97">
        <f>SUM(B1431:B1444)</f>
        <v>0</v>
      </c>
      <c r="C1445" s="96"/>
      <c r="D1445" s="97">
        <f t="shared" ref="D1445:F1445" si="377">SUM(D1431:D1444)</f>
        <v>0</v>
      </c>
      <c r="E1445" s="97">
        <f t="shared" si="377"/>
        <v>0</v>
      </c>
      <c r="F1445" s="97">
        <f t="shared" si="377"/>
        <v>0</v>
      </c>
      <c r="G1445" s="87"/>
      <c r="H1445" s="96"/>
      <c r="I1445" s="97">
        <f t="shared" ref="I1445:L1445" si="378">SUM(I1431:I1444)</f>
        <v>0</v>
      </c>
      <c r="J1445" s="98">
        <f t="shared" si="378"/>
        <v>0</v>
      </c>
      <c r="K1445" s="98">
        <f t="shared" si="378"/>
        <v>0</v>
      </c>
      <c r="L1445" s="98">
        <f t="shared" si="378"/>
        <v>0</v>
      </c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</row>
    <row r="1446" ht="12.75" customHeight="1">
      <c r="A1446" s="8"/>
      <c r="B1446" s="100"/>
      <c r="C1446" s="100"/>
      <c r="D1446" s="100"/>
      <c r="E1446" s="100"/>
      <c r="F1446" s="100"/>
      <c r="G1446" s="100"/>
      <c r="H1446" s="100"/>
      <c r="I1446" s="101" t="s">
        <v>496</v>
      </c>
      <c r="J1446" s="100"/>
      <c r="K1446" s="100"/>
      <c r="L1446" s="101" t="s">
        <v>497</v>
      </c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</row>
    <row r="1447" ht="12.75" customHeight="1">
      <c r="A1447" s="8"/>
      <c r="B1447" s="100"/>
      <c r="C1447" s="100"/>
      <c r="D1447" s="100"/>
      <c r="E1447" s="100"/>
      <c r="F1447" s="100"/>
      <c r="G1447" s="100"/>
      <c r="H1447" s="100"/>
      <c r="I1447" s="104" t="str">
        <f>G1443*A1429</f>
        <v>#DIV/0!</v>
      </c>
      <c r="J1447" s="100"/>
      <c r="K1447" s="100"/>
      <c r="L1447" s="104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</row>
    <row r="1448" ht="12.75" customHeight="1">
      <c r="A1448" s="8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</row>
    <row r="1449" ht="12.75" customHeight="1">
      <c r="A1449" s="8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</row>
    <row r="1450" ht="12.75" customHeight="1">
      <c r="A1450" s="66"/>
      <c r="B1450" s="75"/>
      <c r="C1450" s="75"/>
      <c r="D1450" s="75"/>
      <c r="E1450" s="75"/>
      <c r="F1450" s="75"/>
      <c r="G1450" s="75"/>
      <c r="H1450" s="75"/>
      <c r="I1450" s="75"/>
      <c r="J1450" s="75"/>
      <c r="K1450" s="75"/>
      <c r="L1450" s="76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</row>
    <row r="1451" ht="12.75" customHeight="1">
      <c r="A1451" s="78" t="s">
        <v>478</v>
      </c>
      <c r="B1451" s="79" t="s">
        <v>479</v>
      </c>
      <c r="C1451" s="75"/>
      <c r="D1451" s="76"/>
      <c r="E1451" s="80" t="s">
        <v>480</v>
      </c>
      <c r="F1451" s="75"/>
      <c r="G1451" s="76"/>
      <c r="H1451" s="79" t="s">
        <v>481</v>
      </c>
      <c r="I1451" s="75"/>
      <c r="J1451" s="75"/>
      <c r="K1451" s="75"/>
      <c r="L1451" s="76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</row>
    <row r="1452" ht="12.75" customHeight="1">
      <c r="A1452" s="177">
        <v>4.0</v>
      </c>
      <c r="B1452" s="82" t="s">
        <v>482</v>
      </c>
      <c r="C1452" s="82" t="s">
        <v>483</v>
      </c>
      <c r="D1452" s="82" t="s">
        <v>484</v>
      </c>
      <c r="E1452" s="82" t="s">
        <v>485</v>
      </c>
      <c r="F1452" s="82" t="s">
        <v>484</v>
      </c>
      <c r="G1452" s="82" t="s">
        <v>524</v>
      </c>
      <c r="H1452" s="82" t="s">
        <v>486</v>
      </c>
      <c r="I1452" s="82" t="s">
        <v>487</v>
      </c>
      <c r="J1452" s="147" t="s">
        <v>488</v>
      </c>
      <c r="K1452" s="85" t="s">
        <v>489</v>
      </c>
      <c r="L1452" s="85" t="s">
        <v>490</v>
      </c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</row>
    <row r="1453" ht="12.75" customHeight="1">
      <c r="A1453" s="86" t="s">
        <v>491</v>
      </c>
      <c r="B1453" s="87"/>
      <c r="C1453" s="87"/>
      <c r="D1453" s="87"/>
      <c r="E1453" s="87"/>
      <c r="F1453" s="87"/>
      <c r="G1453" s="87"/>
      <c r="H1453" s="87"/>
      <c r="I1453" s="87"/>
      <c r="J1453" s="115"/>
      <c r="K1453" s="87"/>
      <c r="L1453" s="87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</row>
    <row r="1454" ht="12.75" customHeight="1">
      <c r="A1454" s="2"/>
      <c r="B1454" s="89"/>
      <c r="C1454" s="89"/>
      <c r="D1454" s="18">
        <f t="shared" ref="D1454:D1467" si="379">C1454*B1454</f>
        <v>0</v>
      </c>
      <c r="E1454" s="18">
        <f>B1454*A1452</f>
        <v>0</v>
      </c>
      <c r="F1454" s="18">
        <f t="shared" ref="F1454:F1467" si="380">E1454*C1454</f>
        <v>0</v>
      </c>
      <c r="G1454" s="140">
        <v>0.0</v>
      </c>
      <c r="H1454" s="18"/>
      <c r="I1454" s="89">
        <f t="shared" ref="I1454:I1467" si="381">H1454*E1454</f>
        <v>0</v>
      </c>
      <c r="J1454" s="116"/>
      <c r="K1454" s="3">
        <f t="shared" ref="K1454:K1467" si="382">J1454*I1454</f>
        <v>0</v>
      </c>
      <c r="L1454" s="3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</row>
    <row r="1455" ht="12.75" customHeight="1">
      <c r="A1455" s="2"/>
      <c r="B1455" s="89"/>
      <c r="C1455" s="89"/>
      <c r="D1455" s="18">
        <f t="shared" si="379"/>
        <v>0</v>
      </c>
      <c r="E1455" s="18">
        <f>B1455*A1452</f>
        <v>0</v>
      </c>
      <c r="F1455" s="18">
        <f t="shared" si="380"/>
        <v>0</v>
      </c>
      <c r="G1455" s="87"/>
      <c r="H1455" s="18"/>
      <c r="I1455" s="89">
        <f t="shared" si="381"/>
        <v>0</v>
      </c>
      <c r="J1455" s="116"/>
      <c r="K1455" s="3">
        <f t="shared" si="382"/>
        <v>0</v>
      </c>
      <c r="L1455" s="3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</row>
    <row r="1456" ht="12.75" customHeight="1">
      <c r="A1456" s="2"/>
      <c r="B1456" s="18"/>
      <c r="C1456" s="18"/>
      <c r="D1456" s="18">
        <f t="shared" si="379"/>
        <v>0</v>
      </c>
      <c r="E1456" s="18">
        <f>B1456*A1452</f>
        <v>0</v>
      </c>
      <c r="F1456" s="18">
        <f t="shared" si="380"/>
        <v>0</v>
      </c>
      <c r="G1456" s="148" t="s">
        <v>527</v>
      </c>
      <c r="H1456" s="18"/>
      <c r="I1456" s="89">
        <f t="shared" si="381"/>
        <v>0</v>
      </c>
      <c r="J1456" s="116"/>
      <c r="K1456" s="3">
        <f t="shared" si="382"/>
        <v>0</v>
      </c>
      <c r="L1456" s="3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</row>
    <row r="1457" ht="12.75" customHeight="1">
      <c r="A1457" s="2"/>
      <c r="B1457" s="18"/>
      <c r="C1457" s="18"/>
      <c r="D1457" s="18">
        <f t="shared" si="379"/>
        <v>0</v>
      </c>
      <c r="E1457" s="18">
        <f>B1457*A1452</f>
        <v>0</v>
      </c>
      <c r="F1457" s="18">
        <f t="shared" si="380"/>
        <v>0</v>
      </c>
      <c r="G1457" s="142"/>
      <c r="H1457" s="18"/>
      <c r="I1457" s="89">
        <f t="shared" si="381"/>
        <v>0</v>
      </c>
      <c r="J1457" s="116"/>
      <c r="K1457" s="3">
        <f t="shared" si="382"/>
        <v>0</v>
      </c>
      <c r="L1457" s="3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</row>
    <row r="1458" ht="12.75" customHeight="1">
      <c r="A1458" s="2"/>
      <c r="B1458" s="18"/>
      <c r="C1458" s="18"/>
      <c r="D1458" s="18">
        <f t="shared" si="379"/>
        <v>0</v>
      </c>
      <c r="E1458" s="18">
        <f>B1458*A1452</f>
        <v>0</v>
      </c>
      <c r="F1458" s="18">
        <f t="shared" si="380"/>
        <v>0</v>
      </c>
      <c r="G1458" s="142"/>
      <c r="H1458" s="18"/>
      <c r="I1458" s="89">
        <f t="shared" si="381"/>
        <v>0</v>
      </c>
      <c r="J1458" s="116"/>
      <c r="K1458" s="3">
        <f t="shared" si="382"/>
        <v>0</v>
      </c>
      <c r="L1458" s="3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</row>
    <row r="1459" ht="12.75" customHeight="1">
      <c r="A1459" s="2"/>
      <c r="B1459" s="18"/>
      <c r="C1459" s="18"/>
      <c r="D1459" s="18">
        <f t="shared" si="379"/>
        <v>0</v>
      </c>
      <c r="E1459" s="18">
        <f>B1459*A1452</f>
        <v>0</v>
      </c>
      <c r="F1459" s="18">
        <f t="shared" si="380"/>
        <v>0</v>
      </c>
      <c r="G1459" s="87"/>
      <c r="H1459" s="18"/>
      <c r="I1459" s="89">
        <f t="shared" si="381"/>
        <v>0</v>
      </c>
      <c r="J1459" s="116"/>
      <c r="K1459" s="3">
        <f t="shared" si="382"/>
        <v>0</v>
      </c>
      <c r="L1459" s="3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</row>
    <row r="1460" ht="12.75" customHeight="1">
      <c r="A1460" s="2"/>
      <c r="B1460" s="18"/>
      <c r="C1460" s="18"/>
      <c r="D1460" s="18">
        <f t="shared" si="379"/>
        <v>0</v>
      </c>
      <c r="E1460" s="18">
        <f>B1460*A1452</f>
        <v>0</v>
      </c>
      <c r="F1460" s="18">
        <f t="shared" si="380"/>
        <v>0</v>
      </c>
      <c r="G1460" s="59"/>
      <c r="H1460" s="18"/>
      <c r="I1460" s="89">
        <f t="shared" si="381"/>
        <v>0</v>
      </c>
      <c r="J1460" s="116"/>
      <c r="K1460" s="3">
        <f t="shared" si="382"/>
        <v>0</v>
      </c>
      <c r="L1460" s="3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</row>
    <row r="1461" ht="12.75" customHeight="1">
      <c r="A1461" s="2"/>
      <c r="B1461" s="89"/>
      <c r="C1461" s="89"/>
      <c r="D1461" s="18">
        <f t="shared" si="379"/>
        <v>0</v>
      </c>
      <c r="E1461" s="18">
        <f>B1461*A1452</f>
        <v>0</v>
      </c>
      <c r="F1461" s="18">
        <f t="shared" si="380"/>
        <v>0</v>
      </c>
      <c r="G1461" s="148" t="s">
        <v>528</v>
      </c>
      <c r="H1461" s="18"/>
      <c r="I1461" s="89">
        <f t="shared" si="381"/>
        <v>0</v>
      </c>
      <c r="J1461" s="116"/>
      <c r="K1461" s="3">
        <f t="shared" si="382"/>
        <v>0</v>
      </c>
      <c r="L1461" s="3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</row>
    <row r="1462" ht="12.75" customHeight="1">
      <c r="A1462" s="2"/>
      <c r="B1462" s="89"/>
      <c r="C1462" s="89"/>
      <c r="D1462" s="18">
        <f t="shared" si="379"/>
        <v>0</v>
      </c>
      <c r="E1462" s="18">
        <f>B1462*A1452</f>
        <v>0</v>
      </c>
      <c r="F1462" s="18">
        <f t="shared" si="380"/>
        <v>0</v>
      </c>
      <c r="G1462" s="142"/>
      <c r="H1462" s="18"/>
      <c r="I1462" s="89">
        <f t="shared" si="381"/>
        <v>0</v>
      </c>
      <c r="J1462" s="116"/>
      <c r="K1462" s="3">
        <f t="shared" si="382"/>
        <v>0</v>
      </c>
      <c r="L1462" s="3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</row>
    <row r="1463" ht="12.75" customHeight="1">
      <c r="A1463" s="1"/>
      <c r="B1463" s="89"/>
      <c r="C1463" s="89"/>
      <c r="D1463" s="18">
        <f t="shared" si="379"/>
        <v>0</v>
      </c>
      <c r="E1463" s="18">
        <f>B1463*A1452</f>
        <v>0</v>
      </c>
      <c r="F1463" s="18">
        <f t="shared" si="380"/>
        <v>0</v>
      </c>
      <c r="G1463" s="142"/>
      <c r="H1463" s="18"/>
      <c r="I1463" s="89">
        <f t="shared" si="381"/>
        <v>0</v>
      </c>
      <c r="J1463" s="116"/>
      <c r="K1463" s="3">
        <f t="shared" si="382"/>
        <v>0</v>
      </c>
      <c r="L1463" s="3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</row>
    <row r="1464" ht="12.75" customHeight="1">
      <c r="A1464" s="1"/>
      <c r="B1464" s="89"/>
      <c r="C1464" s="89"/>
      <c r="D1464" s="18">
        <f t="shared" si="379"/>
        <v>0</v>
      </c>
      <c r="E1464" s="18">
        <f>B1464*A1452</f>
        <v>0</v>
      </c>
      <c r="F1464" s="18">
        <f t="shared" si="380"/>
        <v>0</v>
      </c>
      <c r="G1464" s="142"/>
      <c r="H1464" s="18"/>
      <c r="I1464" s="89">
        <f t="shared" si="381"/>
        <v>0</v>
      </c>
      <c r="J1464" s="116"/>
      <c r="K1464" s="3">
        <f t="shared" si="382"/>
        <v>0</v>
      </c>
      <c r="L1464" s="3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</row>
    <row r="1465" ht="12.75" customHeight="1">
      <c r="A1465" s="31"/>
      <c r="B1465" s="89"/>
      <c r="C1465" s="89"/>
      <c r="D1465" s="95">
        <f t="shared" si="379"/>
        <v>0</v>
      </c>
      <c r="E1465" s="95">
        <f>B1465*A1452</f>
        <v>0</v>
      </c>
      <c r="F1465" s="18">
        <f t="shared" si="380"/>
        <v>0</v>
      </c>
      <c r="G1465" s="87"/>
      <c r="H1465" s="18"/>
      <c r="I1465" s="89">
        <f t="shared" si="381"/>
        <v>0</v>
      </c>
      <c r="J1465" s="118"/>
      <c r="K1465" s="3">
        <f t="shared" si="382"/>
        <v>0</v>
      </c>
      <c r="L1465" s="3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</row>
    <row r="1466" ht="12.75" customHeight="1">
      <c r="A1466" s="31"/>
      <c r="B1466" s="89"/>
      <c r="C1466" s="89"/>
      <c r="D1466" s="18">
        <f t="shared" si="379"/>
        <v>0</v>
      </c>
      <c r="E1466" s="18">
        <f>B1466*A1452</f>
        <v>0</v>
      </c>
      <c r="F1466" s="18">
        <f t="shared" si="380"/>
        <v>0</v>
      </c>
      <c r="G1466" s="143">
        <f>F1468/A1452</f>
        <v>0</v>
      </c>
      <c r="H1466" s="18"/>
      <c r="I1466" s="89">
        <f t="shared" si="381"/>
        <v>0</v>
      </c>
      <c r="J1466" s="3"/>
      <c r="K1466" s="3">
        <f t="shared" si="382"/>
        <v>0</v>
      </c>
      <c r="L1466" s="3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</row>
    <row r="1467" ht="12.75" customHeight="1">
      <c r="A1467" s="31"/>
      <c r="B1467" s="89"/>
      <c r="C1467" s="89"/>
      <c r="D1467" s="18">
        <f t="shared" si="379"/>
        <v>0</v>
      </c>
      <c r="E1467" s="18">
        <f>B1467*A1452</f>
        <v>0</v>
      </c>
      <c r="F1467" s="18">
        <f t="shared" si="380"/>
        <v>0</v>
      </c>
      <c r="G1467" s="142"/>
      <c r="H1467" s="18"/>
      <c r="I1467" s="89">
        <f t="shared" si="381"/>
        <v>0</v>
      </c>
      <c r="J1467" s="3"/>
      <c r="K1467" s="3">
        <f t="shared" si="382"/>
        <v>0</v>
      </c>
      <c r="L1467" s="3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</row>
    <row r="1468" ht="12.75" customHeight="1">
      <c r="A1468" s="4" t="s">
        <v>495</v>
      </c>
      <c r="B1468" s="97">
        <f>SUM(B1454:B1467)</f>
        <v>0</v>
      </c>
      <c r="C1468" s="96"/>
      <c r="D1468" s="97">
        <f t="shared" ref="D1468:F1468" si="383">SUM(D1454:D1467)</f>
        <v>0</v>
      </c>
      <c r="E1468" s="97">
        <f t="shared" si="383"/>
        <v>0</v>
      </c>
      <c r="F1468" s="97">
        <f t="shared" si="383"/>
        <v>0</v>
      </c>
      <c r="G1468" s="87"/>
      <c r="H1468" s="96"/>
      <c r="I1468" s="97">
        <f t="shared" ref="I1468:L1468" si="384">SUM(I1454:I1467)</f>
        <v>0</v>
      </c>
      <c r="J1468" s="98">
        <f t="shared" si="384"/>
        <v>0</v>
      </c>
      <c r="K1468" s="98">
        <f t="shared" si="384"/>
        <v>0</v>
      </c>
      <c r="L1468" s="98">
        <f t="shared" si="384"/>
        <v>0</v>
      </c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</row>
    <row r="1469" ht="12.75" customHeight="1">
      <c r="A1469" s="8"/>
      <c r="B1469" s="100"/>
      <c r="C1469" s="100"/>
      <c r="D1469" s="100"/>
      <c r="E1469" s="100"/>
      <c r="F1469" s="100"/>
      <c r="G1469" s="100"/>
      <c r="H1469" s="100"/>
      <c r="I1469" s="101" t="s">
        <v>496</v>
      </c>
      <c r="J1469" s="100"/>
      <c r="K1469" s="100"/>
      <c r="L1469" s="101" t="s">
        <v>497</v>
      </c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</row>
    <row r="1470" ht="12.75" customHeight="1">
      <c r="A1470" s="8"/>
      <c r="B1470" s="100"/>
      <c r="C1470" s="100"/>
      <c r="D1470" s="100"/>
      <c r="E1470" s="100"/>
      <c r="F1470" s="100"/>
      <c r="G1470" s="100"/>
      <c r="H1470" s="100"/>
      <c r="I1470" s="104">
        <f>G1466*A1452</f>
        <v>0</v>
      </c>
      <c r="J1470" s="100"/>
      <c r="K1470" s="100"/>
      <c r="L1470" s="104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</row>
    <row r="1471" ht="12.75" customHeight="1">
      <c r="A1471" s="8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</row>
    <row r="1472" ht="12.75" customHeight="1">
      <c r="A1472" s="8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</row>
    <row r="1473" ht="12.75" customHeight="1">
      <c r="A1473" s="66"/>
      <c r="B1473" s="75"/>
      <c r="C1473" s="75"/>
      <c r="D1473" s="75"/>
      <c r="E1473" s="75"/>
      <c r="F1473" s="75"/>
      <c r="G1473" s="75"/>
      <c r="H1473" s="75"/>
      <c r="I1473" s="75"/>
      <c r="J1473" s="75"/>
      <c r="K1473" s="75"/>
      <c r="L1473" s="76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</row>
    <row r="1474" ht="15.0" customHeight="1">
      <c r="A1474" s="78" t="s">
        <v>478</v>
      </c>
      <c r="B1474" s="79" t="s">
        <v>479</v>
      </c>
      <c r="C1474" s="75"/>
      <c r="D1474" s="76"/>
      <c r="E1474" s="80" t="s">
        <v>480</v>
      </c>
      <c r="F1474" s="75"/>
      <c r="G1474" s="76"/>
      <c r="H1474" s="79" t="s">
        <v>481</v>
      </c>
      <c r="I1474" s="75"/>
      <c r="J1474" s="75"/>
      <c r="K1474" s="75"/>
      <c r="L1474" s="76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</row>
    <row r="1475" ht="12.75" customHeight="1">
      <c r="A1475" s="177"/>
      <c r="B1475" s="82" t="s">
        <v>482</v>
      </c>
      <c r="C1475" s="82" t="s">
        <v>483</v>
      </c>
      <c r="D1475" s="82" t="s">
        <v>484</v>
      </c>
      <c r="E1475" s="82" t="s">
        <v>485</v>
      </c>
      <c r="F1475" s="82" t="s">
        <v>484</v>
      </c>
      <c r="G1475" s="82" t="s">
        <v>524</v>
      </c>
      <c r="H1475" s="82" t="s">
        <v>486</v>
      </c>
      <c r="I1475" s="82" t="s">
        <v>487</v>
      </c>
      <c r="J1475" s="147" t="s">
        <v>488</v>
      </c>
      <c r="K1475" s="85" t="s">
        <v>489</v>
      </c>
      <c r="L1475" s="85" t="s">
        <v>490</v>
      </c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</row>
    <row r="1476" ht="12.75" customHeight="1">
      <c r="A1476" s="86" t="s">
        <v>491</v>
      </c>
      <c r="B1476" s="87"/>
      <c r="C1476" s="87"/>
      <c r="D1476" s="87"/>
      <c r="E1476" s="87"/>
      <c r="F1476" s="87"/>
      <c r="G1476" s="87"/>
      <c r="H1476" s="87"/>
      <c r="I1476" s="87"/>
      <c r="J1476" s="115"/>
      <c r="K1476" s="87"/>
      <c r="L1476" s="87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</row>
    <row r="1477" ht="12.75" customHeight="1">
      <c r="A1477" s="31"/>
      <c r="B1477" s="89"/>
      <c r="C1477" s="89">
        <v>1.0</v>
      </c>
      <c r="D1477" s="18">
        <f t="shared" ref="D1477:D1490" si="385">C1477*B1477</f>
        <v>0</v>
      </c>
      <c r="E1477" s="18">
        <f>B1477*A1475</f>
        <v>0</v>
      </c>
      <c r="F1477" s="18">
        <f t="shared" ref="F1477:F1490" si="386">E1477*C1477</f>
        <v>0</v>
      </c>
      <c r="G1477" s="140">
        <v>0.0</v>
      </c>
      <c r="H1477" s="18">
        <v>1.0</v>
      </c>
      <c r="I1477" s="89">
        <f t="shared" ref="I1477:I1490" si="387">H1477*E1477</f>
        <v>0</v>
      </c>
      <c r="J1477" s="116"/>
      <c r="K1477" s="3">
        <f t="shared" ref="K1477:K1490" si="388">J1477*I1477</f>
        <v>0</v>
      </c>
      <c r="L1477" s="3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</row>
    <row r="1478" ht="12.75" customHeight="1">
      <c r="A1478" s="31"/>
      <c r="B1478" s="89"/>
      <c r="C1478" s="89">
        <v>1.0</v>
      </c>
      <c r="D1478" s="18">
        <f t="shared" si="385"/>
        <v>0</v>
      </c>
      <c r="E1478" s="18">
        <f>B1478*A1475</f>
        <v>0</v>
      </c>
      <c r="F1478" s="18">
        <f t="shared" si="386"/>
        <v>0</v>
      </c>
      <c r="G1478" s="87"/>
      <c r="H1478" s="18">
        <v>1.0</v>
      </c>
      <c r="I1478" s="89">
        <f t="shared" si="387"/>
        <v>0</v>
      </c>
      <c r="J1478" s="116"/>
      <c r="K1478" s="3">
        <f t="shared" si="388"/>
        <v>0</v>
      </c>
      <c r="L1478" s="3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</row>
    <row r="1479" ht="12.75" customHeight="1">
      <c r="A1479" s="31"/>
      <c r="B1479" s="18"/>
      <c r="C1479" s="18">
        <v>1.0</v>
      </c>
      <c r="D1479" s="18">
        <f t="shared" si="385"/>
        <v>0</v>
      </c>
      <c r="E1479" s="18">
        <f>B1479*A1475</f>
        <v>0</v>
      </c>
      <c r="F1479" s="18">
        <f t="shared" si="386"/>
        <v>0</v>
      </c>
      <c r="G1479" s="148" t="s">
        <v>527</v>
      </c>
      <c r="H1479" s="18">
        <v>1.0</v>
      </c>
      <c r="I1479" s="89">
        <f t="shared" si="387"/>
        <v>0</v>
      </c>
      <c r="J1479" s="116"/>
      <c r="K1479" s="3">
        <f t="shared" si="388"/>
        <v>0</v>
      </c>
      <c r="L1479" s="3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</row>
    <row r="1480" ht="12.75" customHeight="1">
      <c r="A1480" s="31"/>
      <c r="B1480" s="18"/>
      <c r="C1480" s="18">
        <v>1.0</v>
      </c>
      <c r="D1480" s="18">
        <f t="shared" si="385"/>
        <v>0</v>
      </c>
      <c r="E1480" s="18">
        <f>B1480*A1475</f>
        <v>0</v>
      </c>
      <c r="F1480" s="18">
        <f t="shared" si="386"/>
        <v>0</v>
      </c>
      <c r="G1480" s="142"/>
      <c r="H1480" s="18">
        <v>1.0</v>
      </c>
      <c r="I1480" s="89">
        <f t="shared" si="387"/>
        <v>0</v>
      </c>
      <c r="J1480" s="116"/>
      <c r="K1480" s="3">
        <f t="shared" si="388"/>
        <v>0</v>
      </c>
      <c r="L1480" s="3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</row>
    <row r="1481" ht="12.75" customHeight="1">
      <c r="A1481" s="31"/>
      <c r="B1481" s="18"/>
      <c r="C1481" s="18">
        <v>1.0</v>
      </c>
      <c r="D1481" s="18">
        <f t="shared" si="385"/>
        <v>0</v>
      </c>
      <c r="E1481" s="18">
        <f>B1481*A1475</f>
        <v>0</v>
      </c>
      <c r="F1481" s="18">
        <f t="shared" si="386"/>
        <v>0</v>
      </c>
      <c r="G1481" s="142"/>
      <c r="H1481" s="18">
        <v>1.0</v>
      </c>
      <c r="I1481" s="89">
        <f t="shared" si="387"/>
        <v>0</v>
      </c>
      <c r="J1481" s="116"/>
      <c r="K1481" s="3">
        <f t="shared" si="388"/>
        <v>0</v>
      </c>
      <c r="L1481" s="3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</row>
    <row r="1482" ht="12.75" customHeight="1">
      <c r="A1482" s="2"/>
      <c r="B1482" s="18"/>
      <c r="C1482" s="18">
        <v>1.0</v>
      </c>
      <c r="D1482" s="18">
        <f t="shared" si="385"/>
        <v>0</v>
      </c>
      <c r="E1482" s="18">
        <f>B1482*A1475</f>
        <v>0</v>
      </c>
      <c r="F1482" s="18">
        <f t="shared" si="386"/>
        <v>0</v>
      </c>
      <c r="G1482" s="87"/>
      <c r="H1482" s="18">
        <v>1.0</v>
      </c>
      <c r="I1482" s="89">
        <f t="shared" si="387"/>
        <v>0</v>
      </c>
      <c r="J1482" s="116"/>
      <c r="K1482" s="3">
        <f t="shared" si="388"/>
        <v>0</v>
      </c>
      <c r="L1482" s="3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</row>
    <row r="1483" ht="12.75" customHeight="1">
      <c r="A1483" s="2"/>
      <c r="B1483" s="18"/>
      <c r="C1483" s="18">
        <v>1.0</v>
      </c>
      <c r="D1483" s="18">
        <f t="shared" si="385"/>
        <v>0</v>
      </c>
      <c r="E1483" s="18">
        <f>B1483*A1475</f>
        <v>0</v>
      </c>
      <c r="F1483" s="18">
        <f t="shared" si="386"/>
        <v>0</v>
      </c>
      <c r="G1483" s="59"/>
      <c r="H1483" s="18">
        <v>1.0</v>
      </c>
      <c r="I1483" s="89">
        <f t="shared" si="387"/>
        <v>0</v>
      </c>
      <c r="J1483" s="116"/>
      <c r="K1483" s="3">
        <f t="shared" si="388"/>
        <v>0</v>
      </c>
      <c r="L1483" s="3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</row>
    <row r="1484" ht="12.75" customHeight="1">
      <c r="A1484" s="2"/>
      <c r="B1484" s="89"/>
      <c r="C1484" s="89">
        <v>1.0</v>
      </c>
      <c r="D1484" s="18">
        <f t="shared" si="385"/>
        <v>0</v>
      </c>
      <c r="E1484" s="18">
        <f>B1484*A1475</f>
        <v>0</v>
      </c>
      <c r="F1484" s="18">
        <f t="shared" si="386"/>
        <v>0</v>
      </c>
      <c r="G1484" s="148" t="s">
        <v>528</v>
      </c>
      <c r="H1484" s="18">
        <v>1.0</v>
      </c>
      <c r="I1484" s="89">
        <f t="shared" si="387"/>
        <v>0</v>
      </c>
      <c r="J1484" s="116"/>
      <c r="K1484" s="3">
        <f t="shared" si="388"/>
        <v>0</v>
      </c>
      <c r="L1484" s="3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</row>
    <row r="1485" ht="12.75" customHeight="1">
      <c r="A1485" s="2"/>
      <c r="B1485" s="89"/>
      <c r="C1485" s="89">
        <v>1.0</v>
      </c>
      <c r="D1485" s="18">
        <f t="shared" si="385"/>
        <v>0</v>
      </c>
      <c r="E1485" s="18">
        <f>B1485*A1475</f>
        <v>0</v>
      </c>
      <c r="F1485" s="18">
        <f t="shared" si="386"/>
        <v>0</v>
      </c>
      <c r="G1485" s="142"/>
      <c r="H1485" s="18">
        <v>1.0</v>
      </c>
      <c r="I1485" s="89">
        <f t="shared" si="387"/>
        <v>0</v>
      </c>
      <c r="J1485" s="116"/>
      <c r="K1485" s="3">
        <f t="shared" si="388"/>
        <v>0</v>
      </c>
      <c r="L1485" s="3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</row>
    <row r="1486" ht="12.75" customHeight="1">
      <c r="A1486" s="1"/>
      <c r="B1486" s="89"/>
      <c r="C1486" s="89">
        <v>1.0</v>
      </c>
      <c r="D1486" s="18">
        <f t="shared" si="385"/>
        <v>0</v>
      </c>
      <c r="E1486" s="18">
        <f>B1486*A1475</f>
        <v>0</v>
      </c>
      <c r="F1486" s="18">
        <f t="shared" si="386"/>
        <v>0</v>
      </c>
      <c r="G1486" s="142"/>
      <c r="H1486" s="18">
        <v>1.0</v>
      </c>
      <c r="I1486" s="89">
        <f t="shared" si="387"/>
        <v>0</v>
      </c>
      <c r="J1486" s="116"/>
      <c r="K1486" s="3">
        <f t="shared" si="388"/>
        <v>0</v>
      </c>
      <c r="L1486" s="3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</row>
    <row r="1487" ht="12.75" customHeight="1">
      <c r="A1487" s="1"/>
      <c r="B1487" s="89"/>
      <c r="C1487" s="89">
        <v>1.0</v>
      </c>
      <c r="D1487" s="18">
        <f t="shared" si="385"/>
        <v>0</v>
      </c>
      <c r="E1487" s="18">
        <f>B1487*A1475</f>
        <v>0</v>
      </c>
      <c r="F1487" s="18">
        <f t="shared" si="386"/>
        <v>0</v>
      </c>
      <c r="G1487" s="142"/>
      <c r="H1487" s="18">
        <v>1.0</v>
      </c>
      <c r="I1487" s="89">
        <f t="shared" si="387"/>
        <v>0</v>
      </c>
      <c r="J1487" s="116"/>
      <c r="K1487" s="3">
        <f t="shared" si="388"/>
        <v>0</v>
      </c>
      <c r="L1487" s="3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</row>
    <row r="1488" ht="12.75" customHeight="1">
      <c r="A1488" s="31"/>
      <c r="B1488" s="89"/>
      <c r="C1488" s="89">
        <v>1.0</v>
      </c>
      <c r="D1488" s="95">
        <f t="shared" si="385"/>
        <v>0</v>
      </c>
      <c r="E1488" s="95">
        <f>B1488*A1475</f>
        <v>0</v>
      </c>
      <c r="F1488" s="18">
        <f t="shared" si="386"/>
        <v>0</v>
      </c>
      <c r="G1488" s="87"/>
      <c r="H1488" s="18">
        <v>1.0</v>
      </c>
      <c r="I1488" s="89">
        <f t="shared" si="387"/>
        <v>0</v>
      </c>
      <c r="J1488" s="118"/>
      <c r="K1488" s="3">
        <f t="shared" si="388"/>
        <v>0</v>
      </c>
      <c r="L1488" s="3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</row>
    <row r="1489" ht="12.75" customHeight="1">
      <c r="A1489" s="31"/>
      <c r="B1489" s="89"/>
      <c r="C1489" s="89">
        <v>1.0</v>
      </c>
      <c r="D1489" s="18">
        <f t="shared" si="385"/>
        <v>0</v>
      </c>
      <c r="E1489" s="18">
        <f>B1489*A1475</f>
        <v>0</v>
      </c>
      <c r="F1489" s="18">
        <f t="shared" si="386"/>
        <v>0</v>
      </c>
      <c r="G1489" s="143" t="str">
        <f>F1491/A1475</f>
        <v>#DIV/0!</v>
      </c>
      <c r="H1489" s="18">
        <v>1.0</v>
      </c>
      <c r="I1489" s="89">
        <f t="shared" si="387"/>
        <v>0</v>
      </c>
      <c r="J1489" s="3"/>
      <c r="K1489" s="3">
        <f t="shared" si="388"/>
        <v>0</v>
      </c>
      <c r="L1489" s="3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</row>
    <row r="1490" ht="12.75" customHeight="1">
      <c r="A1490" s="31"/>
      <c r="B1490" s="89"/>
      <c r="C1490" s="89">
        <v>1.0</v>
      </c>
      <c r="D1490" s="18">
        <f t="shared" si="385"/>
        <v>0</v>
      </c>
      <c r="E1490" s="18">
        <f>B1490*A1475</f>
        <v>0</v>
      </c>
      <c r="F1490" s="18">
        <f t="shared" si="386"/>
        <v>0</v>
      </c>
      <c r="G1490" s="142"/>
      <c r="H1490" s="18">
        <v>1.0</v>
      </c>
      <c r="I1490" s="89">
        <f t="shared" si="387"/>
        <v>0</v>
      </c>
      <c r="J1490" s="3"/>
      <c r="K1490" s="3">
        <f t="shared" si="388"/>
        <v>0</v>
      </c>
      <c r="L1490" s="3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</row>
    <row r="1491" ht="12.75" customHeight="1">
      <c r="A1491" s="4" t="s">
        <v>495</v>
      </c>
      <c r="B1491" s="97">
        <f>SUM(B1477:B1490)</f>
        <v>0</v>
      </c>
      <c r="C1491" s="96"/>
      <c r="D1491" s="97">
        <f t="shared" ref="D1491:F1491" si="389">SUM(D1477:D1490)</f>
        <v>0</v>
      </c>
      <c r="E1491" s="97">
        <f t="shared" si="389"/>
        <v>0</v>
      </c>
      <c r="F1491" s="97">
        <f t="shared" si="389"/>
        <v>0</v>
      </c>
      <c r="G1491" s="87"/>
      <c r="H1491" s="96"/>
      <c r="I1491" s="97">
        <f t="shared" ref="I1491:L1491" si="390">SUM(I1477:I1490)</f>
        <v>0</v>
      </c>
      <c r="J1491" s="98">
        <f t="shared" si="390"/>
        <v>0</v>
      </c>
      <c r="K1491" s="98">
        <f t="shared" si="390"/>
        <v>0</v>
      </c>
      <c r="L1491" s="98">
        <f t="shared" si="390"/>
        <v>0</v>
      </c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</row>
    <row r="1492" ht="12.75" customHeight="1">
      <c r="A1492" s="8"/>
      <c r="B1492" s="100"/>
      <c r="C1492" s="100"/>
      <c r="D1492" s="100"/>
      <c r="E1492" s="100"/>
      <c r="F1492" s="100"/>
      <c r="G1492" s="100"/>
      <c r="H1492" s="100"/>
      <c r="I1492" s="101" t="s">
        <v>496</v>
      </c>
      <c r="J1492" s="100"/>
      <c r="K1492" s="100"/>
      <c r="L1492" s="101" t="s">
        <v>497</v>
      </c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</row>
    <row r="1493" ht="12.75" customHeight="1">
      <c r="A1493" s="8"/>
      <c r="B1493" s="100"/>
      <c r="C1493" s="100"/>
      <c r="D1493" s="100"/>
      <c r="E1493" s="100"/>
      <c r="F1493" s="100"/>
      <c r="G1493" s="100"/>
      <c r="H1493" s="100"/>
      <c r="I1493" s="104" t="str">
        <f>G1489*A1475</f>
        <v>#DIV/0!</v>
      </c>
      <c r="J1493" s="100"/>
      <c r="K1493" s="100"/>
      <c r="L1493" s="104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</row>
    <row r="1494" ht="12.75" customHeight="1">
      <c r="A1494" s="8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</row>
    <row r="1495" ht="12.75" customHeight="1">
      <c r="A1495" s="8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</row>
    <row r="1496" ht="12.75" customHeight="1">
      <c r="A1496" s="66"/>
      <c r="B1496" s="75"/>
      <c r="C1496" s="75"/>
      <c r="D1496" s="75"/>
      <c r="E1496" s="75"/>
      <c r="F1496" s="75"/>
      <c r="G1496" s="75"/>
      <c r="H1496" s="75"/>
      <c r="I1496" s="75"/>
      <c r="J1496" s="75"/>
      <c r="K1496" s="75"/>
      <c r="L1496" s="76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</row>
    <row r="1497" ht="15.0" customHeight="1">
      <c r="A1497" s="78" t="s">
        <v>478</v>
      </c>
      <c r="B1497" s="79" t="s">
        <v>479</v>
      </c>
      <c r="C1497" s="75"/>
      <c r="D1497" s="76"/>
      <c r="E1497" s="80" t="s">
        <v>480</v>
      </c>
      <c r="F1497" s="75"/>
      <c r="G1497" s="76"/>
      <c r="H1497" s="79" t="s">
        <v>481</v>
      </c>
      <c r="I1497" s="75"/>
      <c r="J1497" s="75"/>
      <c r="K1497" s="75"/>
      <c r="L1497" s="76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</row>
    <row r="1498" ht="12.75" customHeight="1">
      <c r="A1498" s="177"/>
      <c r="B1498" s="82" t="s">
        <v>482</v>
      </c>
      <c r="C1498" s="82" t="s">
        <v>483</v>
      </c>
      <c r="D1498" s="82" t="s">
        <v>484</v>
      </c>
      <c r="E1498" s="82" t="s">
        <v>485</v>
      </c>
      <c r="F1498" s="82" t="s">
        <v>484</v>
      </c>
      <c r="G1498" s="82" t="s">
        <v>524</v>
      </c>
      <c r="H1498" s="82" t="s">
        <v>486</v>
      </c>
      <c r="I1498" s="82" t="s">
        <v>487</v>
      </c>
      <c r="J1498" s="147" t="s">
        <v>488</v>
      </c>
      <c r="K1498" s="85" t="s">
        <v>489</v>
      </c>
      <c r="L1498" s="85" t="s">
        <v>490</v>
      </c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</row>
    <row r="1499" ht="12.75" customHeight="1">
      <c r="A1499" s="86" t="s">
        <v>491</v>
      </c>
      <c r="B1499" s="87"/>
      <c r="C1499" s="87"/>
      <c r="D1499" s="87"/>
      <c r="E1499" s="87"/>
      <c r="F1499" s="87"/>
      <c r="G1499" s="87"/>
      <c r="H1499" s="87"/>
      <c r="I1499" s="87"/>
      <c r="J1499" s="115"/>
      <c r="K1499" s="87"/>
      <c r="L1499" s="87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</row>
    <row r="1500" ht="12.75" customHeight="1">
      <c r="A1500" s="31"/>
      <c r="B1500" s="89"/>
      <c r="C1500" s="89">
        <v>1.0</v>
      </c>
      <c r="D1500" s="18">
        <f t="shared" ref="D1500:D1513" si="391">C1500*B1500</f>
        <v>0</v>
      </c>
      <c r="E1500" s="18">
        <f>B1500*A1498</f>
        <v>0</v>
      </c>
      <c r="F1500" s="18">
        <f t="shared" ref="F1500:F1513" si="392">E1500*C1500</f>
        <v>0</v>
      </c>
      <c r="G1500" s="140">
        <v>0.0</v>
      </c>
      <c r="H1500" s="18">
        <v>1.0</v>
      </c>
      <c r="I1500" s="89">
        <f t="shared" ref="I1500:I1513" si="393">H1500*E1500</f>
        <v>0</v>
      </c>
      <c r="J1500" s="116"/>
      <c r="K1500" s="3">
        <f t="shared" ref="K1500:K1513" si="394">J1500*I1500</f>
        <v>0</v>
      </c>
      <c r="L1500" s="3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</row>
    <row r="1501" ht="12.75" customHeight="1">
      <c r="A1501" s="31"/>
      <c r="B1501" s="89"/>
      <c r="C1501" s="89">
        <v>1.0</v>
      </c>
      <c r="D1501" s="18">
        <f t="shared" si="391"/>
        <v>0</v>
      </c>
      <c r="E1501" s="18">
        <f>B1501*A1498</f>
        <v>0</v>
      </c>
      <c r="F1501" s="18">
        <f t="shared" si="392"/>
        <v>0</v>
      </c>
      <c r="G1501" s="87"/>
      <c r="H1501" s="18">
        <v>1.0</v>
      </c>
      <c r="I1501" s="89">
        <f t="shared" si="393"/>
        <v>0</v>
      </c>
      <c r="J1501" s="116"/>
      <c r="K1501" s="3">
        <f t="shared" si="394"/>
        <v>0</v>
      </c>
      <c r="L1501" s="3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</row>
    <row r="1502" ht="12.75" customHeight="1">
      <c r="A1502" s="31"/>
      <c r="B1502" s="18"/>
      <c r="C1502" s="18">
        <v>1.0</v>
      </c>
      <c r="D1502" s="18">
        <f t="shared" si="391"/>
        <v>0</v>
      </c>
      <c r="E1502" s="18">
        <f>B1502*A1498</f>
        <v>0</v>
      </c>
      <c r="F1502" s="18">
        <f t="shared" si="392"/>
        <v>0</v>
      </c>
      <c r="G1502" s="148" t="s">
        <v>527</v>
      </c>
      <c r="H1502" s="18">
        <v>1.0</v>
      </c>
      <c r="I1502" s="89">
        <f t="shared" si="393"/>
        <v>0</v>
      </c>
      <c r="J1502" s="116"/>
      <c r="K1502" s="3">
        <f t="shared" si="394"/>
        <v>0</v>
      </c>
      <c r="L1502" s="3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</row>
    <row r="1503" ht="12.75" customHeight="1">
      <c r="A1503" s="31"/>
      <c r="B1503" s="18"/>
      <c r="C1503" s="18">
        <v>1.0</v>
      </c>
      <c r="D1503" s="18">
        <f t="shared" si="391"/>
        <v>0</v>
      </c>
      <c r="E1503" s="18">
        <f>B1503*A1498</f>
        <v>0</v>
      </c>
      <c r="F1503" s="18">
        <f t="shared" si="392"/>
        <v>0</v>
      </c>
      <c r="G1503" s="142"/>
      <c r="H1503" s="18">
        <v>1.0</v>
      </c>
      <c r="I1503" s="89">
        <f t="shared" si="393"/>
        <v>0</v>
      </c>
      <c r="J1503" s="116"/>
      <c r="K1503" s="3">
        <f t="shared" si="394"/>
        <v>0</v>
      </c>
      <c r="L1503" s="3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</row>
    <row r="1504" ht="12.75" customHeight="1">
      <c r="A1504" s="31"/>
      <c r="B1504" s="18"/>
      <c r="C1504" s="18">
        <v>1.0</v>
      </c>
      <c r="D1504" s="18">
        <f t="shared" si="391"/>
        <v>0</v>
      </c>
      <c r="E1504" s="18">
        <f>B1504*A1498</f>
        <v>0</v>
      </c>
      <c r="F1504" s="18">
        <f t="shared" si="392"/>
        <v>0</v>
      </c>
      <c r="G1504" s="142"/>
      <c r="H1504" s="18">
        <v>1.0</v>
      </c>
      <c r="I1504" s="89">
        <f t="shared" si="393"/>
        <v>0</v>
      </c>
      <c r="J1504" s="116"/>
      <c r="K1504" s="3">
        <f t="shared" si="394"/>
        <v>0</v>
      </c>
      <c r="L1504" s="3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</row>
    <row r="1505" ht="12.75" customHeight="1">
      <c r="A1505" s="2"/>
      <c r="B1505" s="18"/>
      <c r="C1505" s="18">
        <v>1.0</v>
      </c>
      <c r="D1505" s="18">
        <f t="shared" si="391"/>
        <v>0</v>
      </c>
      <c r="E1505" s="18">
        <f>B1505*A1498</f>
        <v>0</v>
      </c>
      <c r="F1505" s="18">
        <f t="shared" si="392"/>
        <v>0</v>
      </c>
      <c r="G1505" s="87"/>
      <c r="H1505" s="18">
        <v>1.0</v>
      </c>
      <c r="I1505" s="89">
        <f t="shared" si="393"/>
        <v>0</v>
      </c>
      <c r="J1505" s="116"/>
      <c r="K1505" s="3">
        <f t="shared" si="394"/>
        <v>0</v>
      </c>
      <c r="L1505" s="3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</row>
    <row r="1506" ht="12.75" customHeight="1">
      <c r="A1506" s="2"/>
      <c r="B1506" s="18"/>
      <c r="C1506" s="18">
        <v>1.0</v>
      </c>
      <c r="D1506" s="18">
        <f t="shared" si="391"/>
        <v>0</v>
      </c>
      <c r="E1506" s="18">
        <f>B1506*A1498</f>
        <v>0</v>
      </c>
      <c r="F1506" s="18">
        <f t="shared" si="392"/>
        <v>0</v>
      </c>
      <c r="G1506" s="59"/>
      <c r="H1506" s="18">
        <v>1.0</v>
      </c>
      <c r="I1506" s="89">
        <f t="shared" si="393"/>
        <v>0</v>
      </c>
      <c r="J1506" s="116"/>
      <c r="K1506" s="3">
        <f t="shared" si="394"/>
        <v>0</v>
      </c>
      <c r="L1506" s="3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</row>
    <row r="1507" ht="12.75" customHeight="1">
      <c r="A1507" s="2"/>
      <c r="B1507" s="89"/>
      <c r="C1507" s="89">
        <v>1.0</v>
      </c>
      <c r="D1507" s="18">
        <f t="shared" si="391"/>
        <v>0</v>
      </c>
      <c r="E1507" s="18">
        <f>B1507*A1498</f>
        <v>0</v>
      </c>
      <c r="F1507" s="18">
        <f t="shared" si="392"/>
        <v>0</v>
      </c>
      <c r="G1507" s="148" t="s">
        <v>528</v>
      </c>
      <c r="H1507" s="18">
        <v>1.0</v>
      </c>
      <c r="I1507" s="89">
        <f t="shared" si="393"/>
        <v>0</v>
      </c>
      <c r="J1507" s="116"/>
      <c r="K1507" s="3">
        <f t="shared" si="394"/>
        <v>0</v>
      </c>
      <c r="L1507" s="3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</row>
    <row r="1508" ht="12.75" customHeight="1">
      <c r="A1508" s="2"/>
      <c r="B1508" s="89"/>
      <c r="C1508" s="89">
        <v>1.0</v>
      </c>
      <c r="D1508" s="18">
        <f t="shared" si="391"/>
        <v>0</v>
      </c>
      <c r="E1508" s="18">
        <f>B1508*A1498</f>
        <v>0</v>
      </c>
      <c r="F1508" s="18">
        <f t="shared" si="392"/>
        <v>0</v>
      </c>
      <c r="G1508" s="142"/>
      <c r="H1508" s="18">
        <v>1.0</v>
      </c>
      <c r="I1508" s="89">
        <f t="shared" si="393"/>
        <v>0</v>
      </c>
      <c r="J1508" s="116"/>
      <c r="K1508" s="3">
        <f t="shared" si="394"/>
        <v>0</v>
      </c>
      <c r="L1508" s="3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</row>
    <row r="1509" ht="12.75" customHeight="1">
      <c r="A1509" s="1"/>
      <c r="B1509" s="89"/>
      <c r="C1509" s="89">
        <v>1.0</v>
      </c>
      <c r="D1509" s="18">
        <f t="shared" si="391"/>
        <v>0</v>
      </c>
      <c r="E1509" s="18">
        <f>B1509*A1498</f>
        <v>0</v>
      </c>
      <c r="F1509" s="18">
        <f t="shared" si="392"/>
        <v>0</v>
      </c>
      <c r="G1509" s="142"/>
      <c r="H1509" s="18">
        <v>1.0</v>
      </c>
      <c r="I1509" s="89">
        <f t="shared" si="393"/>
        <v>0</v>
      </c>
      <c r="J1509" s="116"/>
      <c r="K1509" s="3">
        <f t="shared" si="394"/>
        <v>0</v>
      </c>
      <c r="L1509" s="3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</row>
    <row r="1510" ht="12.75" customHeight="1">
      <c r="A1510" s="1"/>
      <c r="B1510" s="89"/>
      <c r="C1510" s="89">
        <v>1.0</v>
      </c>
      <c r="D1510" s="18">
        <f t="shared" si="391"/>
        <v>0</v>
      </c>
      <c r="E1510" s="18">
        <f>B1510*A1498</f>
        <v>0</v>
      </c>
      <c r="F1510" s="18">
        <f t="shared" si="392"/>
        <v>0</v>
      </c>
      <c r="G1510" s="142"/>
      <c r="H1510" s="18">
        <v>1.0</v>
      </c>
      <c r="I1510" s="89">
        <f t="shared" si="393"/>
        <v>0</v>
      </c>
      <c r="J1510" s="116"/>
      <c r="K1510" s="3">
        <f t="shared" si="394"/>
        <v>0</v>
      </c>
      <c r="L1510" s="3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</row>
    <row r="1511" ht="12.75" customHeight="1">
      <c r="A1511" s="31"/>
      <c r="B1511" s="89"/>
      <c r="C1511" s="89">
        <v>1.0</v>
      </c>
      <c r="D1511" s="95">
        <f t="shared" si="391"/>
        <v>0</v>
      </c>
      <c r="E1511" s="95">
        <f>B1511*A1498</f>
        <v>0</v>
      </c>
      <c r="F1511" s="18">
        <f t="shared" si="392"/>
        <v>0</v>
      </c>
      <c r="G1511" s="87"/>
      <c r="H1511" s="18">
        <v>1.0</v>
      </c>
      <c r="I1511" s="89">
        <f t="shared" si="393"/>
        <v>0</v>
      </c>
      <c r="J1511" s="118"/>
      <c r="K1511" s="3">
        <f t="shared" si="394"/>
        <v>0</v>
      </c>
      <c r="L1511" s="3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</row>
    <row r="1512" ht="12.75" customHeight="1">
      <c r="A1512" s="31"/>
      <c r="B1512" s="89"/>
      <c r="C1512" s="89">
        <v>1.0</v>
      </c>
      <c r="D1512" s="18">
        <f t="shared" si="391"/>
        <v>0</v>
      </c>
      <c r="E1512" s="18">
        <f>B1512*A1498</f>
        <v>0</v>
      </c>
      <c r="F1512" s="18">
        <f t="shared" si="392"/>
        <v>0</v>
      </c>
      <c r="G1512" s="143" t="str">
        <f>F1514/A1498</f>
        <v>#DIV/0!</v>
      </c>
      <c r="H1512" s="18">
        <v>1.0</v>
      </c>
      <c r="I1512" s="89">
        <f t="shared" si="393"/>
        <v>0</v>
      </c>
      <c r="J1512" s="3"/>
      <c r="K1512" s="3">
        <f t="shared" si="394"/>
        <v>0</v>
      </c>
      <c r="L1512" s="3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</row>
    <row r="1513" ht="12.75" customHeight="1">
      <c r="A1513" s="31"/>
      <c r="B1513" s="89"/>
      <c r="C1513" s="89">
        <v>1.0</v>
      </c>
      <c r="D1513" s="18">
        <f t="shared" si="391"/>
        <v>0</v>
      </c>
      <c r="E1513" s="18">
        <f>B1513*A1498</f>
        <v>0</v>
      </c>
      <c r="F1513" s="18">
        <f t="shared" si="392"/>
        <v>0</v>
      </c>
      <c r="G1513" s="142"/>
      <c r="H1513" s="18">
        <v>1.0</v>
      </c>
      <c r="I1513" s="89">
        <f t="shared" si="393"/>
        <v>0</v>
      </c>
      <c r="J1513" s="3"/>
      <c r="K1513" s="3">
        <f t="shared" si="394"/>
        <v>0</v>
      </c>
      <c r="L1513" s="3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</row>
    <row r="1514" ht="12.75" customHeight="1">
      <c r="A1514" s="4" t="s">
        <v>495</v>
      </c>
      <c r="B1514" s="97">
        <f>SUM(B1500:B1513)</f>
        <v>0</v>
      </c>
      <c r="C1514" s="96"/>
      <c r="D1514" s="97">
        <f t="shared" ref="D1514:F1514" si="395">SUM(D1500:D1513)</f>
        <v>0</v>
      </c>
      <c r="E1514" s="97">
        <f t="shared" si="395"/>
        <v>0</v>
      </c>
      <c r="F1514" s="97">
        <f t="shared" si="395"/>
        <v>0</v>
      </c>
      <c r="G1514" s="87"/>
      <c r="H1514" s="96"/>
      <c r="I1514" s="97">
        <f t="shared" ref="I1514:L1514" si="396">SUM(I1500:I1513)</f>
        <v>0</v>
      </c>
      <c r="J1514" s="98">
        <f t="shared" si="396"/>
        <v>0</v>
      </c>
      <c r="K1514" s="98">
        <f t="shared" si="396"/>
        <v>0</v>
      </c>
      <c r="L1514" s="98">
        <f t="shared" si="396"/>
        <v>0</v>
      </c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</row>
    <row r="1515" ht="12.75" customHeight="1">
      <c r="A1515" s="8"/>
      <c r="B1515" s="100"/>
      <c r="C1515" s="100"/>
      <c r="D1515" s="100"/>
      <c r="E1515" s="100"/>
      <c r="F1515" s="100"/>
      <c r="G1515" s="100"/>
      <c r="H1515" s="100"/>
      <c r="I1515" s="101" t="s">
        <v>496</v>
      </c>
      <c r="J1515" s="100"/>
      <c r="K1515" s="100"/>
      <c r="L1515" s="101" t="s">
        <v>497</v>
      </c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</row>
    <row r="1516" ht="12.75" customHeight="1">
      <c r="A1516" s="8"/>
      <c r="B1516" s="100"/>
      <c r="C1516" s="100"/>
      <c r="D1516" s="100"/>
      <c r="E1516" s="100"/>
      <c r="F1516" s="100"/>
      <c r="G1516" s="100"/>
      <c r="H1516" s="100"/>
      <c r="I1516" s="104" t="str">
        <f>G1512*A1498</f>
        <v>#DIV/0!</v>
      </c>
      <c r="J1516" s="100"/>
      <c r="K1516" s="100"/>
      <c r="L1516" s="104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</row>
    <row r="1517" ht="12.75" customHeight="1">
      <c r="A1517" s="8"/>
      <c r="B1517" s="100"/>
      <c r="C1517" s="100"/>
      <c r="D1517" s="100"/>
      <c r="E1517" s="100"/>
      <c r="F1517" s="100"/>
      <c r="G1517" s="100"/>
      <c r="H1517" s="100"/>
      <c r="I1517" s="107"/>
      <c r="J1517" s="100"/>
      <c r="K1517" s="100"/>
      <c r="L1517" s="107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</row>
    <row r="1518" ht="12.75" customHeight="1">
      <c r="A1518" s="8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</row>
    <row r="1519" ht="12.75" customHeight="1">
      <c r="A1519" s="66"/>
      <c r="B1519" s="75"/>
      <c r="C1519" s="75"/>
      <c r="D1519" s="75"/>
      <c r="E1519" s="75"/>
      <c r="F1519" s="75"/>
      <c r="G1519" s="75"/>
      <c r="H1519" s="75"/>
      <c r="I1519" s="75"/>
      <c r="J1519" s="75"/>
      <c r="K1519" s="75"/>
      <c r="L1519" s="76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</row>
    <row r="1520" ht="15.0" customHeight="1">
      <c r="A1520" s="78" t="s">
        <v>478</v>
      </c>
      <c r="B1520" s="79" t="s">
        <v>479</v>
      </c>
      <c r="C1520" s="75"/>
      <c r="D1520" s="76"/>
      <c r="E1520" s="80" t="s">
        <v>480</v>
      </c>
      <c r="F1520" s="75"/>
      <c r="G1520" s="76"/>
      <c r="H1520" s="79" t="s">
        <v>481</v>
      </c>
      <c r="I1520" s="75"/>
      <c r="J1520" s="75"/>
      <c r="K1520" s="75"/>
      <c r="L1520" s="76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</row>
    <row r="1521" ht="12.75" customHeight="1">
      <c r="A1521" s="177"/>
      <c r="B1521" s="82" t="s">
        <v>482</v>
      </c>
      <c r="C1521" s="82" t="s">
        <v>483</v>
      </c>
      <c r="D1521" s="82" t="s">
        <v>484</v>
      </c>
      <c r="E1521" s="82" t="s">
        <v>485</v>
      </c>
      <c r="F1521" s="82" t="s">
        <v>484</v>
      </c>
      <c r="G1521" s="82" t="s">
        <v>524</v>
      </c>
      <c r="H1521" s="82" t="s">
        <v>486</v>
      </c>
      <c r="I1521" s="82" t="s">
        <v>487</v>
      </c>
      <c r="J1521" s="147" t="s">
        <v>488</v>
      </c>
      <c r="K1521" s="85" t="s">
        <v>489</v>
      </c>
      <c r="L1521" s="85" t="s">
        <v>490</v>
      </c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</row>
    <row r="1522" ht="12.75" customHeight="1">
      <c r="A1522" s="86" t="s">
        <v>491</v>
      </c>
      <c r="B1522" s="87"/>
      <c r="C1522" s="87"/>
      <c r="D1522" s="87"/>
      <c r="E1522" s="87"/>
      <c r="F1522" s="87"/>
      <c r="G1522" s="87"/>
      <c r="H1522" s="87"/>
      <c r="I1522" s="87"/>
      <c r="J1522" s="115"/>
      <c r="K1522" s="87"/>
      <c r="L1522" s="87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</row>
    <row r="1523" ht="12.75" customHeight="1">
      <c r="A1523" s="31"/>
      <c r="B1523" s="89"/>
      <c r="C1523" s="89">
        <v>1.0</v>
      </c>
      <c r="D1523" s="18">
        <f t="shared" ref="D1523:D1536" si="397">C1523*B1523</f>
        <v>0</v>
      </c>
      <c r="E1523" s="18">
        <f>B1523*A1521</f>
        <v>0</v>
      </c>
      <c r="F1523" s="18">
        <f t="shared" ref="F1523:F1536" si="398">E1523*C1523</f>
        <v>0</v>
      </c>
      <c r="G1523" s="140">
        <v>0.0</v>
      </c>
      <c r="H1523" s="18">
        <v>1.0</v>
      </c>
      <c r="I1523" s="89">
        <f t="shared" ref="I1523:I1536" si="399">H1523*E1523</f>
        <v>0</v>
      </c>
      <c r="J1523" s="116"/>
      <c r="K1523" s="3">
        <f t="shared" ref="K1523:K1536" si="400">J1523*I1523</f>
        <v>0</v>
      </c>
      <c r="L1523" s="3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</row>
    <row r="1524" ht="12.75" customHeight="1">
      <c r="A1524" s="31"/>
      <c r="B1524" s="89"/>
      <c r="C1524" s="89">
        <v>1.0</v>
      </c>
      <c r="D1524" s="18">
        <f t="shared" si="397"/>
        <v>0</v>
      </c>
      <c r="E1524" s="18">
        <f>B1524*A1521</f>
        <v>0</v>
      </c>
      <c r="F1524" s="18">
        <f t="shared" si="398"/>
        <v>0</v>
      </c>
      <c r="G1524" s="87"/>
      <c r="H1524" s="18">
        <v>1.0</v>
      </c>
      <c r="I1524" s="89">
        <f t="shared" si="399"/>
        <v>0</v>
      </c>
      <c r="J1524" s="116"/>
      <c r="K1524" s="3">
        <f t="shared" si="400"/>
        <v>0</v>
      </c>
      <c r="L1524" s="3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</row>
    <row r="1525" ht="12.75" customHeight="1">
      <c r="A1525" s="31"/>
      <c r="B1525" s="18"/>
      <c r="C1525" s="18">
        <v>1.0</v>
      </c>
      <c r="D1525" s="18">
        <f t="shared" si="397"/>
        <v>0</v>
      </c>
      <c r="E1525" s="18">
        <f>B1525*A1521</f>
        <v>0</v>
      </c>
      <c r="F1525" s="18">
        <f t="shared" si="398"/>
        <v>0</v>
      </c>
      <c r="G1525" s="148" t="s">
        <v>527</v>
      </c>
      <c r="H1525" s="18">
        <v>1.0</v>
      </c>
      <c r="I1525" s="89">
        <f t="shared" si="399"/>
        <v>0</v>
      </c>
      <c r="J1525" s="116"/>
      <c r="K1525" s="3">
        <f t="shared" si="400"/>
        <v>0</v>
      </c>
      <c r="L1525" s="3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</row>
    <row r="1526" ht="12.75" customHeight="1">
      <c r="A1526" s="31"/>
      <c r="B1526" s="18"/>
      <c r="C1526" s="18">
        <v>1.0</v>
      </c>
      <c r="D1526" s="18">
        <f t="shared" si="397"/>
        <v>0</v>
      </c>
      <c r="E1526" s="18">
        <f>B1526*A1521</f>
        <v>0</v>
      </c>
      <c r="F1526" s="18">
        <f t="shared" si="398"/>
        <v>0</v>
      </c>
      <c r="G1526" s="142"/>
      <c r="H1526" s="18">
        <v>1.0</v>
      </c>
      <c r="I1526" s="89">
        <f t="shared" si="399"/>
        <v>0</v>
      </c>
      <c r="J1526" s="116"/>
      <c r="K1526" s="3">
        <f t="shared" si="400"/>
        <v>0</v>
      </c>
      <c r="L1526" s="3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</row>
    <row r="1527" ht="12.75" customHeight="1">
      <c r="A1527" s="31"/>
      <c r="B1527" s="18"/>
      <c r="C1527" s="18">
        <v>1.0</v>
      </c>
      <c r="D1527" s="18">
        <f t="shared" si="397"/>
        <v>0</v>
      </c>
      <c r="E1527" s="18">
        <f>B1527*A1521</f>
        <v>0</v>
      </c>
      <c r="F1527" s="18">
        <f t="shared" si="398"/>
        <v>0</v>
      </c>
      <c r="G1527" s="142"/>
      <c r="H1527" s="18">
        <v>1.0</v>
      </c>
      <c r="I1527" s="89">
        <f t="shared" si="399"/>
        <v>0</v>
      </c>
      <c r="J1527" s="116"/>
      <c r="K1527" s="3">
        <f t="shared" si="400"/>
        <v>0</v>
      </c>
      <c r="L1527" s="3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</row>
    <row r="1528" ht="12.75" customHeight="1">
      <c r="A1528" s="2"/>
      <c r="B1528" s="18"/>
      <c r="C1528" s="18">
        <v>1.0</v>
      </c>
      <c r="D1528" s="18">
        <f t="shared" si="397"/>
        <v>0</v>
      </c>
      <c r="E1528" s="18">
        <f>B1528*A1521</f>
        <v>0</v>
      </c>
      <c r="F1528" s="18">
        <f t="shared" si="398"/>
        <v>0</v>
      </c>
      <c r="G1528" s="87"/>
      <c r="H1528" s="18">
        <v>1.0</v>
      </c>
      <c r="I1528" s="89">
        <f t="shared" si="399"/>
        <v>0</v>
      </c>
      <c r="J1528" s="116"/>
      <c r="K1528" s="3">
        <f t="shared" si="400"/>
        <v>0</v>
      </c>
      <c r="L1528" s="3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</row>
    <row r="1529" ht="12.75" customHeight="1">
      <c r="A1529" s="2"/>
      <c r="B1529" s="18"/>
      <c r="C1529" s="18">
        <v>1.0</v>
      </c>
      <c r="D1529" s="18">
        <f t="shared" si="397"/>
        <v>0</v>
      </c>
      <c r="E1529" s="18">
        <f>B1529*A1521</f>
        <v>0</v>
      </c>
      <c r="F1529" s="18">
        <f t="shared" si="398"/>
        <v>0</v>
      </c>
      <c r="G1529" s="59"/>
      <c r="H1529" s="18">
        <v>1.0</v>
      </c>
      <c r="I1529" s="89">
        <f t="shared" si="399"/>
        <v>0</v>
      </c>
      <c r="J1529" s="116"/>
      <c r="K1529" s="3">
        <f t="shared" si="400"/>
        <v>0</v>
      </c>
      <c r="L1529" s="3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</row>
    <row r="1530" ht="12.75" customHeight="1">
      <c r="A1530" s="2"/>
      <c r="B1530" s="89"/>
      <c r="C1530" s="89">
        <v>1.0</v>
      </c>
      <c r="D1530" s="18">
        <f t="shared" si="397"/>
        <v>0</v>
      </c>
      <c r="E1530" s="18">
        <f>B1530*A1521</f>
        <v>0</v>
      </c>
      <c r="F1530" s="18">
        <f t="shared" si="398"/>
        <v>0</v>
      </c>
      <c r="G1530" s="148" t="s">
        <v>528</v>
      </c>
      <c r="H1530" s="18">
        <v>1.0</v>
      </c>
      <c r="I1530" s="89">
        <f t="shared" si="399"/>
        <v>0</v>
      </c>
      <c r="J1530" s="116"/>
      <c r="K1530" s="3">
        <f t="shared" si="400"/>
        <v>0</v>
      </c>
      <c r="L1530" s="3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</row>
    <row r="1531" ht="12.75" customHeight="1">
      <c r="A1531" s="2"/>
      <c r="B1531" s="89"/>
      <c r="C1531" s="89">
        <v>1.0</v>
      </c>
      <c r="D1531" s="18">
        <f t="shared" si="397"/>
        <v>0</v>
      </c>
      <c r="E1531" s="18">
        <f>B1531*A1521</f>
        <v>0</v>
      </c>
      <c r="F1531" s="18">
        <f t="shared" si="398"/>
        <v>0</v>
      </c>
      <c r="G1531" s="142"/>
      <c r="H1531" s="18">
        <v>1.0</v>
      </c>
      <c r="I1531" s="89">
        <f t="shared" si="399"/>
        <v>0</v>
      </c>
      <c r="J1531" s="116"/>
      <c r="K1531" s="3">
        <f t="shared" si="400"/>
        <v>0</v>
      </c>
      <c r="L1531" s="3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</row>
    <row r="1532" ht="12.75" customHeight="1">
      <c r="A1532" s="1"/>
      <c r="B1532" s="89"/>
      <c r="C1532" s="89">
        <v>1.0</v>
      </c>
      <c r="D1532" s="18">
        <f t="shared" si="397"/>
        <v>0</v>
      </c>
      <c r="E1532" s="18">
        <f>B1532*A1521</f>
        <v>0</v>
      </c>
      <c r="F1532" s="18">
        <f t="shared" si="398"/>
        <v>0</v>
      </c>
      <c r="G1532" s="142"/>
      <c r="H1532" s="18">
        <v>1.0</v>
      </c>
      <c r="I1532" s="89">
        <f t="shared" si="399"/>
        <v>0</v>
      </c>
      <c r="J1532" s="116"/>
      <c r="K1532" s="3">
        <f t="shared" si="400"/>
        <v>0</v>
      </c>
      <c r="L1532" s="3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</row>
    <row r="1533" ht="12.75" customHeight="1">
      <c r="A1533" s="1"/>
      <c r="B1533" s="89"/>
      <c r="C1533" s="89">
        <v>1.0</v>
      </c>
      <c r="D1533" s="18">
        <f t="shared" si="397"/>
        <v>0</v>
      </c>
      <c r="E1533" s="18">
        <f>B1533*A1521</f>
        <v>0</v>
      </c>
      <c r="F1533" s="18">
        <f t="shared" si="398"/>
        <v>0</v>
      </c>
      <c r="G1533" s="142"/>
      <c r="H1533" s="18">
        <v>1.0</v>
      </c>
      <c r="I1533" s="89">
        <f t="shared" si="399"/>
        <v>0</v>
      </c>
      <c r="J1533" s="116"/>
      <c r="K1533" s="3">
        <f t="shared" si="400"/>
        <v>0</v>
      </c>
      <c r="L1533" s="3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</row>
    <row r="1534" ht="12.75" customHeight="1">
      <c r="A1534" s="31"/>
      <c r="B1534" s="89"/>
      <c r="C1534" s="89">
        <v>1.0</v>
      </c>
      <c r="D1534" s="95">
        <f t="shared" si="397"/>
        <v>0</v>
      </c>
      <c r="E1534" s="95">
        <f>B1534*A1521</f>
        <v>0</v>
      </c>
      <c r="F1534" s="18">
        <f t="shared" si="398"/>
        <v>0</v>
      </c>
      <c r="G1534" s="87"/>
      <c r="H1534" s="18">
        <v>1.0</v>
      </c>
      <c r="I1534" s="89">
        <f t="shared" si="399"/>
        <v>0</v>
      </c>
      <c r="J1534" s="118"/>
      <c r="K1534" s="3">
        <f t="shared" si="400"/>
        <v>0</v>
      </c>
      <c r="L1534" s="3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</row>
    <row r="1535" ht="12.75" customHeight="1">
      <c r="A1535" s="31"/>
      <c r="B1535" s="89"/>
      <c r="C1535" s="89">
        <v>1.0</v>
      </c>
      <c r="D1535" s="18">
        <f t="shared" si="397"/>
        <v>0</v>
      </c>
      <c r="E1535" s="18">
        <f>B1535*A1521</f>
        <v>0</v>
      </c>
      <c r="F1535" s="18">
        <f t="shared" si="398"/>
        <v>0</v>
      </c>
      <c r="G1535" s="143" t="str">
        <f>F1537/A1521</f>
        <v>#DIV/0!</v>
      </c>
      <c r="H1535" s="18">
        <v>1.0</v>
      </c>
      <c r="I1535" s="89">
        <f t="shared" si="399"/>
        <v>0</v>
      </c>
      <c r="J1535" s="3"/>
      <c r="K1535" s="3">
        <f t="shared" si="400"/>
        <v>0</v>
      </c>
      <c r="L1535" s="3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</row>
    <row r="1536" ht="12.75" customHeight="1">
      <c r="A1536" s="31"/>
      <c r="B1536" s="89"/>
      <c r="C1536" s="89">
        <v>1.0</v>
      </c>
      <c r="D1536" s="18">
        <f t="shared" si="397"/>
        <v>0</v>
      </c>
      <c r="E1536" s="18">
        <f>B1536*A1521</f>
        <v>0</v>
      </c>
      <c r="F1536" s="18">
        <f t="shared" si="398"/>
        <v>0</v>
      </c>
      <c r="G1536" s="142"/>
      <c r="H1536" s="18">
        <v>1.0</v>
      </c>
      <c r="I1536" s="89">
        <f t="shared" si="399"/>
        <v>0</v>
      </c>
      <c r="J1536" s="3"/>
      <c r="K1536" s="3">
        <f t="shared" si="400"/>
        <v>0</v>
      </c>
      <c r="L1536" s="3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</row>
    <row r="1537" ht="12.75" customHeight="1">
      <c r="A1537" s="4" t="s">
        <v>495</v>
      </c>
      <c r="B1537" s="97">
        <f>SUM(B1523:B1536)</f>
        <v>0</v>
      </c>
      <c r="C1537" s="96"/>
      <c r="D1537" s="97">
        <f t="shared" ref="D1537:F1537" si="401">SUM(D1523:D1536)</f>
        <v>0</v>
      </c>
      <c r="E1537" s="97">
        <f t="shared" si="401"/>
        <v>0</v>
      </c>
      <c r="F1537" s="97">
        <f t="shared" si="401"/>
        <v>0</v>
      </c>
      <c r="G1537" s="87"/>
      <c r="H1537" s="96"/>
      <c r="I1537" s="97">
        <f t="shared" ref="I1537:L1537" si="402">SUM(I1523:I1536)</f>
        <v>0</v>
      </c>
      <c r="J1537" s="98">
        <f t="shared" si="402"/>
        <v>0</v>
      </c>
      <c r="K1537" s="98">
        <f t="shared" si="402"/>
        <v>0</v>
      </c>
      <c r="L1537" s="98">
        <f t="shared" si="402"/>
        <v>0</v>
      </c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</row>
    <row r="1538" ht="12.75" customHeight="1">
      <c r="A1538" s="8"/>
      <c r="B1538" s="100"/>
      <c r="C1538" s="100"/>
      <c r="D1538" s="100"/>
      <c r="E1538" s="100"/>
      <c r="F1538" s="100"/>
      <c r="G1538" s="100"/>
      <c r="H1538" s="100"/>
      <c r="I1538" s="101" t="s">
        <v>496</v>
      </c>
      <c r="J1538" s="100"/>
      <c r="K1538" s="100"/>
      <c r="L1538" s="101" t="s">
        <v>497</v>
      </c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</row>
    <row r="1539" ht="12.75" customHeight="1">
      <c r="A1539" s="8"/>
      <c r="B1539" s="100"/>
      <c r="C1539" s="100"/>
      <c r="D1539" s="100"/>
      <c r="E1539" s="100"/>
      <c r="F1539" s="100"/>
      <c r="G1539" s="100"/>
      <c r="H1539" s="100"/>
      <c r="I1539" s="104" t="str">
        <f>G1535*A1521</f>
        <v>#DIV/0!</v>
      </c>
      <c r="J1539" s="100"/>
      <c r="K1539" s="100"/>
      <c r="L1539" s="104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</row>
    <row r="1540" ht="12.75" customHeight="1">
      <c r="A1540" s="8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</row>
    <row r="1541" ht="12.75" customHeight="1">
      <c r="A1541" s="8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</row>
    <row r="1542" ht="12.75" customHeight="1">
      <c r="A1542" s="66"/>
      <c r="B1542" s="75"/>
      <c r="C1542" s="75"/>
      <c r="D1542" s="75"/>
      <c r="E1542" s="75"/>
      <c r="F1542" s="75"/>
      <c r="G1542" s="75"/>
      <c r="H1542" s="75"/>
      <c r="I1542" s="75"/>
      <c r="J1542" s="75"/>
      <c r="K1542" s="75"/>
      <c r="L1542" s="76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</row>
    <row r="1543" ht="15.0" customHeight="1">
      <c r="A1543" s="78" t="s">
        <v>478</v>
      </c>
      <c r="B1543" s="79" t="s">
        <v>479</v>
      </c>
      <c r="C1543" s="75"/>
      <c r="D1543" s="76"/>
      <c r="E1543" s="80" t="s">
        <v>480</v>
      </c>
      <c r="F1543" s="75"/>
      <c r="G1543" s="76"/>
      <c r="H1543" s="79" t="s">
        <v>481</v>
      </c>
      <c r="I1543" s="75"/>
      <c r="J1543" s="75"/>
      <c r="K1543" s="75"/>
      <c r="L1543" s="76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</row>
    <row r="1544" ht="12.75" customHeight="1">
      <c r="A1544" s="177"/>
      <c r="B1544" s="82" t="s">
        <v>482</v>
      </c>
      <c r="C1544" s="82" t="s">
        <v>483</v>
      </c>
      <c r="D1544" s="82" t="s">
        <v>484</v>
      </c>
      <c r="E1544" s="82" t="s">
        <v>485</v>
      </c>
      <c r="F1544" s="82" t="s">
        <v>484</v>
      </c>
      <c r="G1544" s="82" t="s">
        <v>524</v>
      </c>
      <c r="H1544" s="82" t="s">
        <v>486</v>
      </c>
      <c r="I1544" s="82" t="s">
        <v>487</v>
      </c>
      <c r="J1544" s="147" t="s">
        <v>488</v>
      </c>
      <c r="K1544" s="85" t="s">
        <v>489</v>
      </c>
      <c r="L1544" s="85" t="s">
        <v>490</v>
      </c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</row>
    <row r="1545" ht="12.75" customHeight="1">
      <c r="A1545" s="86" t="s">
        <v>491</v>
      </c>
      <c r="B1545" s="87"/>
      <c r="C1545" s="87"/>
      <c r="D1545" s="87"/>
      <c r="E1545" s="87"/>
      <c r="F1545" s="87"/>
      <c r="G1545" s="87"/>
      <c r="H1545" s="87"/>
      <c r="I1545" s="87"/>
      <c r="J1545" s="115"/>
      <c r="K1545" s="87"/>
      <c r="L1545" s="87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</row>
    <row r="1546" ht="12.75" customHeight="1">
      <c r="A1546" s="31"/>
      <c r="B1546" s="89"/>
      <c r="C1546" s="89">
        <v>1.0</v>
      </c>
      <c r="D1546" s="18">
        <f t="shared" ref="D1546:D1559" si="403">C1546*B1546</f>
        <v>0</v>
      </c>
      <c r="E1546" s="18">
        <f>B1546*A1544</f>
        <v>0</v>
      </c>
      <c r="F1546" s="18">
        <f t="shared" ref="F1546:F1559" si="404">E1546*C1546</f>
        <v>0</v>
      </c>
      <c r="G1546" s="140">
        <v>0.0</v>
      </c>
      <c r="H1546" s="18">
        <v>1.0</v>
      </c>
      <c r="I1546" s="89">
        <f t="shared" ref="I1546:I1559" si="405">H1546*E1546</f>
        <v>0</v>
      </c>
      <c r="J1546" s="116"/>
      <c r="K1546" s="3">
        <f t="shared" ref="K1546:K1559" si="406">J1546*I1546</f>
        <v>0</v>
      </c>
      <c r="L1546" s="3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</row>
    <row r="1547" ht="12.75" customHeight="1">
      <c r="A1547" s="31"/>
      <c r="B1547" s="89"/>
      <c r="C1547" s="89">
        <v>1.0</v>
      </c>
      <c r="D1547" s="18">
        <f t="shared" si="403"/>
        <v>0</v>
      </c>
      <c r="E1547" s="18">
        <f>B1547*A1544</f>
        <v>0</v>
      </c>
      <c r="F1547" s="18">
        <f t="shared" si="404"/>
        <v>0</v>
      </c>
      <c r="G1547" s="87"/>
      <c r="H1547" s="18">
        <v>1.0</v>
      </c>
      <c r="I1547" s="89">
        <f t="shared" si="405"/>
        <v>0</v>
      </c>
      <c r="J1547" s="116"/>
      <c r="K1547" s="3">
        <f t="shared" si="406"/>
        <v>0</v>
      </c>
      <c r="L1547" s="3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</row>
    <row r="1548" ht="12.75" customHeight="1">
      <c r="A1548" s="31"/>
      <c r="B1548" s="18"/>
      <c r="C1548" s="18">
        <v>1.0</v>
      </c>
      <c r="D1548" s="18">
        <f t="shared" si="403"/>
        <v>0</v>
      </c>
      <c r="E1548" s="18">
        <f>B1548*A1544</f>
        <v>0</v>
      </c>
      <c r="F1548" s="18">
        <f t="shared" si="404"/>
        <v>0</v>
      </c>
      <c r="G1548" s="148" t="s">
        <v>527</v>
      </c>
      <c r="H1548" s="18">
        <v>1.0</v>
      </c>
      <c r="I1548" s="89">
        <f t="shared" si="405"/>
        <v>0</v>
      </c>
      <c r="J1548" s="116"/>
      <c r="K1548" s="3">
        <f t="shared" si="406"/>
        <v>0</v>
      </c>
      <c r="L1548" s="3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</row>
    <row r="1549" ht="12.75" customHeight="1">
      <c r="A1549" s="31"/>
      <c r="B1549" s="18"/>
      <c r="C1549" s="18">
        <v>1.0</v>
      </c>
      <c r="D1549" s="18">
        <f t="shared" si="403"/>
        <v>0</v>
      </c>
      <c r="E1549" s="18">
        <f>B1549*A1544</f>
        <v>0</v>
      </c>
      <c r="F1549" s="18">
        <f t="shared" si="404"/>
        <v>0</v>
      </c>
      <c r="G1549" s="142"/>
      <c r="H1549" s="18">
        <v>1.0</v>
      </c>
      <c r="I1549" s="89">
        <f t="shared" si="405"/>
        <v>0</v>
      </c>
      <c r="J1549" s="116"/>
      <c r="K1549" s="3">
        <f t="shared" si="406"/>
        <v>0</v>
      </c>
      <c r="L1549" s="3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</row>
    <row r="1550" ht="12.75" customHeight="1">
      <c r="A1550" s="31"/>
      <c r="B1550" s="18"/>
      <c r="C1550" s="18">
        <v>1.0</v>
      </c>
      <c r="D1550" s="18">
        <f t="shared" si="403"/>
        <v>0</v>
      </c>
      <c r="E1550" s="18">
        <f>B1550*A1544</f>
        <v>0</v>
      </c>
      <c r="F1550" s="18">
        <f t="shared" si="404"/>
        <v>0</v>
      </c>
      <c r="G1550" s="142"/>
      <c r="H1550" s="18">
        <v>1.0</v>
      </c>
      <c r="I1550" s="89">
        <f t="shared" si="405"/>
        <v>0</v>
      </c>
      <c r="J1550" s="116"/>
      <c r="K1550" s="3">
        <f t="shared" si="406"/>
        <v>0</v>
      </c>
      <c r="L1550" s="3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</row>
    <row r="1551" ht="12.75" customHeight="1">
      <c r="A1551" s="2"/>
      <c r="B1551" s="18"/>
      <c r="C1551" s="18">
        <v>1.0</v>
      </c>
      <c r="D1551" s="18">
        <f t="shared" si="403"/>
        <v>0</v>
      </c>
      <c r="E1551" s="18">
        <f>B1551*A1544</f>
        <v>0</v>
      </c>
      <c r="F1551" s="18">
        <f t="shared" si="404"/>
        <v>0</v>
      </c>
      <c r="G1551" s="87"/>
      <c r="H1551" s="18">
        <v>1.0</v>
      </c>
      <c r="I1551" s="89">
        <f t="shared" si="405"/>
        <v>0</v>
      </c>
      <c r="J1551" s="116"/>
      <c r="K1551" s="3">
        <f t="shared" si="406"/>
        <v>0</v>
      </c>
      <c r="L1551" s="3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</row>
    <row r="1552" ht="12.75" customHeight="1">
      <c r="A1552" s="2"/>
      <c r="B1552" s="18"/>
      <c r="C1552" s="18">
        <v>1.0</v>
      </c>
      <c r="D1552" s="18">
        <f t="shared" si="403"/>
        <v>0</v>
      </c>
      <c r="E1552" s="18">
        <f>B1552*A1544</f>
        <v>0</v>
      </c>
      <c r="F1552" s="18">
        <f t="shared" si="404"/>
        <v>0</v>
      </c>
      <c r="G1552" s="59"/>
      <c r="H1552" s="18">
        <v>1.0</v>
      </c>
      <c r="I1552" s="89">
        <f t="shared" si="405"/>
        <v>0</v>
      </c>
      <c r="J1552" s="116"/>
      <c r="K1552" s="3">
        <f t="shared" si="406"/>
        <v>0</v>
      </c>
      <c r="L1552" s="3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</row>
    <row r="1553" ht="12.75" customHeight="1">
      <c r="A1553" s="2"/>
      <c r="B1553" s="89"/>
      <c r="C1553" s="89">
        <v>1.0</v>
      </c>
      <c r="D1553" s="18">
        <f t="shared" si="403"/>
        <v>0</v>
      </c>
      <c r="E1553" s="18">
        <f>B1553*A1544</f>
        <v>0</v>
      </c>
      <c r="F1553" s="18">
        <f t="shared" si="404"/>
        <v>0</v>
      </c>
      <c r="G1553" s="148" t="s">
        <v>528</v>
      </c>
      <c r="H1553" s="18">
        <v>1.0</v>
      </c>
      <c r="I1553" s="89">
        <f t="shared" si="405"/>
        <v>0</v>
      </c>
      <c r="J1553" s="116"/>
      <c r="K1553" s="3">
        <f t="shared" si="406"/>
        <v>0</v>
      </c>
      <c r="L1553" s="3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</row>
    <row r="1554" ht="12.75" customHeight="1">
      <c r="A1554" s="2"/>
      <c r="B1554" s="89"/>
      <c r="C1554" s="89">
        <v>1.0</v>
      </c>
      <c r="D1554" s="18">
        <f t="shared" si="403"/>
        <v>0</v>
      </c>
      <c r="E1554" s="18">
        <f>B1554*A1544</f>
        <v>0</v>
      </c>
      <c r="F1554" s="18">
        <f t="shared" si="404"/>
        <v>0</v>
      </c>
      <c r="G1554" s="142"/>
      <c r="H1554" s="18">
        <v>1.0</v>
      </c>
      <c r="I1554" s="89">
        <f t="shared" si="405"/>
        <v>0</v>
      </c>
      <c r="J1554" s="116"/>
      <c r="K1554" s="3">
        <f t="shared" si="406"/>
        <v>0</v>
      </c>
      <c r="L1554" s="3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</row>
    <row r="1555" ht="12.75" customHeight="1">
      <c r="A1555" s="1"/>
      <c r="B1555" s="89"/>
      <c r="C1555" s="89">
        <v>1.0</v>
      </c>
      <c r="D1555" s="18">
        <f t="shared" si="403"/>
        <v>0</v>
      </c>
      <c r="E1555" s="18">
        <f>B1555*A1544</f>
        <v>0</v>
      </c>
      <c r="F1555" s="18">
        <f t="shared" si="404"/>
        <v>0</v>
      </c>
      <c r="G1555" s="142"/>
      <c r="H1555" s="18">
        <v>1.0</v>
      </c>
      <c r="I1555" s="89">
        <f t="shared" si="405"/>
        <v>0</v>
      </c>
      <c r="J1555" s="116"/>
      <c r="K1555" s="3">
        <f t="shared" si="406"/>
        <v>0</v>
      </c>
      <c r="L1555" s="3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</row>
    <row r="1556" ht="12.75" customHeight="1">
      <c r="A1556" s="1"/>
      <c r="B1556" s="89"/>
      <c r="C1556" s="89">
        <v>1.0</v>
      </c>
      <c r="D1556" s="18">
        <f t="shared" si="403"/>
        <v>0</v>
      </c>
      <c r="E1556" s="18">
        <f>B1556*A1544</f>
        <v>0</v>
      </c>
      <c r="F1556" s="18">
        <f t="shared" si="404"/>
        <v>0</v>
      </c>
      <c r="G1556" s="142"/>
      <c r="H1556" s="18">
        <v>1.0</v>
      </c>
      <c r="I1556" s="89">
        <f t="shared" si="405"/>
        <v>0</v>
      </c>
      <c r="J1556" s="116"/>
      <c r="K1556" s="3">
        <f t="shared" si="406"/>
        <v>0</v>
      </c>
      <c r="L1556" s="3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</row>
    <row r="1557" ht="12.75" customHeight="1">
      <c r="A1557" s="31"/>
      <c r="B1557" s="89"/>
      <c r="C1557" s="89">
        <v>1.0</v>
      </c>
      <c r="D1557" s="95">
        <f t="shared" si="403"/>
        <v>0</v>
      </c>
      <c r="E1557" s="95">
        <f>B1557*A1544</f>
        <v>0</v>
      </c>
      <c r="F1557" s="18">
        <f t="shared" si="404"/>
        <v>0</v>
      </c>
      <c r="G1557" s="87"/>
      <c r="H1557" s="18">
        <v>1.0</v>
      </c>
      <c r="I1557" s="89">
        <f t="shared" si="405"/>
        <v>0</v>
      </c>
      <c r="J1557" s="118"/>
      <c r="K1557" s="3">
        <f t="shared" si="406"/>
        <v>0</v>
      </c>
      <c r="L1557" s="3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</row>
    <row r="1558" ht="12.75" customHeight="1">
      <c r="A1558" s="31"/>
      <c r="B1558" s="89"/>
      <c r="C1558" s="89">
        <v>1.0</v>
      </c>
      <c r="D1558" s="18">
        <f t="shared" si="403"/>
        <v>0</v>
      </c>
      <c r="E1558" s="18">
        <f>B1558*A1544</f>
        <v>0</v>
      </c>
      <c r="F1558" s="18">
        <f t="shared" si="404"/>
        <v>0</v>
      </c>
      <c r="G1558" s="143" t="str">
        <f>F1560/A1544</f>
        <v>#DIV/0!</v>
      </c>
      <c r="H1558" s="18">
        <v>1.0</v>
      </c>
      <c r="I1558" s="89">
        <f t="shared" si="405"/>
        <v>0</v>
      </c>
      <c r="J1558" s="3"/>
      <c r="K1558" s="3">
        <f t="shared" si="406"/>
        <v>0</v>
      </c>
      <c r="L1558" s="3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</row>
    <row r="1559" ht="12.75" customHeight="1">
      <c r="A1559" s="31"/>
      <c r="B1559" s="89"/>
      <c r="C1559" s="89">
        <v>1.0</v>
      </c>
      <c r="D1559" s="18">
        <f t="shared" si="403"/>
        <v>0</v>
      </c>
      <c r="E1559" s="18">
        <f>B1559*A1544</f>
        <v>0</v>
      </c>
      <c r="F1559" s="18">
        <f t="shared" si="404"/>
        <v>0</v>
      </c>
      <c r="G1559" s="142"/>
      <c r="H1559" s="18">
        <v>1.0</v>
      </c>
      <c r="I1559" s="89">
        <f t="shared" si="405"/>
        <v>0</v>
      </c>
      <c r="J1559" s="3"/>
      <c r="K1559" s="3">
        <f t="shared" si="406"/>
        <v>0</v>
      </c>
      <c r="L1559" s="3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</row>
    <row r="1560" ht="12.75" customHeight="1">
      <c r="A1560" s="4" t="s">
        <v>495</v>
      </c>
      <c r="B1560" s="97">
        <f>SUM(B1546:B1559)</f>
        <v>0</v>
      </c>
      <c r="C1560" s="96"/>
      <c r="D1560" s="97">
        <f t="shared" ref="D1560:F1560" si="407">SUM(D1546:D1559)</f>
        <v>0</v>
      </c>
      <c r="E1560" s="97">
        <f t="shared" si="407"/>
        <v>0</v>
      </c>
      <c r="F1560" s="97">
        <f t="shared" si="407"/>
        <v>0</v>
      </c>
      <c r="G1560" s="87"/>
      <c r="H1560" s="96"/>
      <c r="I1560" s="97">
        <f t="shared" ref="I1560:L1560" si="408">SUM(I1546:I1559)</f>
        <v>0</v>
      </c>
      <c r="J1560" s="98">
        <f t="shared" si="408"/>
        <v>0</v>
      </c>
      <c r="K1560" s="98">
        <f t="shared" si="408"/>
        <v>0</v>
      </c>
      <c r="L1560" s="98">
        <f t="shared" si="408"/>
        <v>0</v>
      </c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</row>
    <row r="1561" ht="12.75" customHeight="1">
      <c r="A1561" s="8"/>
      <c r="B1561" s="100"/>
      <c r="C1561" s="100"/>
      <c r="D1561" s="100"/>
      <c r="E1561" s="100"/>
      <c r="F1561" s="100"/>
      <c r="G1561" s="100"/>
      <c r="H1561" s="100"/>
      <c r="I1561" s="101" t="s">
        <v>496</v>
      </c>
      <c r="J1561" s="100"/>
      <c r="K1561" s="100"/>
      <c r="L1561" s="101" t="s">
        <v>497</v>
      </c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</row>
    <row r="1562" ht="12.75" customHeight="1">
      <c r="A1562" s="8"/>
      <c r="B1562" s="100"/>
      <c r="C1562" s="100"/>
      <c r="D1562" s="100"/>
      <c r="E1562" s="100"/>
      <c r="F1562" s="100"/>
      <c r="G1562" s="100"/>
      <c r="H1562" s="100"/>
      <c r="I1562" s="104" t="str">
        <f>G1558*A1544</f>
        <v>#DIV/0!</v>
      </c>
      <c r="J1562" s="100"/>
      <c r="K1562" s="100"/>
      <c r="L1562" s="104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</row>
    <row r="1563" ht="12.75" customHeight="1">
      <c r="A1563" s="8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</row>
    <row r="1564" ht="12.75" customHeight="1">
      <c r="A1564" s="8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</row>
    <row r="1565" ht="12.75" customHeight="1">
      <c r="A1565" s="66"/>
      <c r="B1565" s="75"/>
      <c r="C1565" s="75"/>
      <c r="D1565" s="75"/>
      <c r="E1565" s="75"/>
      <c r="F1565" s="75"/>
      <c r="G1565" s="75"/>
      <c r="H1565" s="75"/>
      <c r="I1565" s="75"/>
      <c r="J1565" s="75"/>
      <c r="K1565" s="75"/>
      <c r="L1565" s="76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</row>
    <row r="1566" ht="15.0" customHeight="1">
      <c r="A1566" s="78" t="s">
        <v>478</v>
      </c>
      <c r="B1566" s="79" t="s">
        <v>479</v>
      </c>
      <c r="C1566" s="75"/>
      <c r="D1566" s="76"/>
      <c r="E1566" s="80" t="s">
        <v>480</v>
      </c>
      <c r="F1566" s="75"/>
      <c r="G1566" s="76"/>
      <c r="H1566" s="79" t="s">
        <v>481</v>
      </c>
      <c r="I1566" s="75"/>
      <c r="J1566" s="75"/>
      <c r="K1566" s="75"/>
      <c r="L1566" s="76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</row>
    <row r="1567" ht="12.75" customHeight="1">
      <c r="A1567" s="177"/>
      <c r="B1567" s="82" t="s">
        <v>482</v>
      </c>
      <c r="C1567" s="82" t="s">
        <v>483</v>
      </c>
      <c r="D1567" s="82" t="s">
        <v>484</v>
      </c>
      <c r="E1567" s="82" t="s">
        <v>485</v>
      </c>
      <c r="F1567" s="82" t="s">
        <v>484</v>
      </c>
      <c r="G1567" s="82" t="s">
        <v>524</v>
      </c>
      <c r="H1567" s="82" t="s">
        <v>486</v>
      </c>
      <c r="I1567" s="82" t="s">
        <v>487</v>
      </c>
      <c r="J1567" s="147" t="s">
        <v>488</v>
      </c>
      <c r="K1567" s="85" t="s">
        <v>489</v>
      </c>
      <c r="L1567" s="85" t="s">
        <v>490</v>
      </c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</row>
    <row r="1568" ht="12.75" customHeight="1">
      <c r="A1568" s="86" t="s">
        <v>491</v>
      </c>
      <c r="B1568" s="87"/>
      <c r="C1568" s="87"/>
      <c r="D1568" s="87"/>
      <c r="E1568" s="87"/>
      <c r="F1568" s="87"/>
      <c r="G1568" s="87"/>
      <c r="H1568" s="87"/>
      <c r="I1568" s="87"/>
      <c r="J1568" s="115"/>
      <c r="K1568" s="87"/>
      <c r="L1568" s="87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</row>
    <row r="1569" ht="12.75" customHeight="1">
      <c r="A1569" s="31"/>
      <c r="B1569" s="89"/>
      <c r="C1569" s="89">
        <v>1.0</v>
      </c>
      <c r="D1569" s="18">
        <f t="shared" ref="D1569:D1582" si="409">C1569*B1569</f>
        <v>0</v>
      </c>
      <c r="E1569" s="18">
        <f>B1569*A1567</f>
        <v>0</v>
      </c>
      <c r="F1569" s="18">
        <f t="shared" ref="F1569:F1582" si="410">E1569*C1569</f>
        <v>0</v>
      </c>
      <c r="G1569" s="140">
        <v>0.0</v>
      </c>
      <c r="H1569" s="18">
        <v>1.0</v>
      </c>
      <c r="I1569" s="89">
        <f t="shared" ref="I1569:I1582" si="411">H1569*E1569</f>
        <v>0</v>
      </c>
      <c r="J1569" s="116"/>
      <c r="K1569" s="3">
        <f t="shared" ref="K1569:K1582" si="412">J1569*I1569</f>
        <v>0</v>
      </c>
      <c r="L1569" s="3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</row>
    <row r="1570" ht="12.75" customHeight="1">
      <c r="A1570" s="31"/>
      <c r="B1570" s="89"/>
      <c r="C1570" s="89">
        <v>1.0</v>
      </c>
      <c r="D1570" s="18">
        <f t="shared" si="409"/>
        <v>0</v>
      </c>
      <c r="E1570" s="18">
        <f>B1570*A1567</f>
        <v>0</v>
      </c>
      <c r="F1570" s="18">
        <f t="shared" si="410"/>
        <v>0</v>
      </c>
      <c r="G1570" s="87"/>
      <c r="H1570" s="18">
        <v>1.0</v>
      </c>
      <c r="I1570" s="89">
        <f t="shared" si="411"/>
        <v>0</v>
      </c>
      <c r="J1570" s="116"/>
      <c r="K1570" s="3">
        <f t="shared" si="412"/>
        <v>0</v>
      </c>
      <c r="L1570" s="3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</row>
    <row r="1571" ht="12.75" customHeight="1">
      <c r="A1571" s="31"/>
      <c r="B1571" s="18"/>
      <c r="C1571" s="18">
        <v>1.0</v>
      </c>
      <c r="D1571" s="18">
        <f t="shared" si="409"/>
        <v>0</v>
      </c>
      <c r="E1571" s="18">
        <f>B1571*A1567</f>
        <v>0</v>
      </c>
      <c r="F1571" s="18">
        <f t="shared" si="410"/>
        <v>0</v>
      </c>
      <c r="G1571" s="148" t="s">
        <v>527</v>
      </c>
      <c r="H1571" s="18">
        <v>1.0</v>
      </c>
      <c r="I1571" s="89">
        <f t="shared" si="411"/>
        <v>0</v>
      </c>
      <c r="J1571" s="116"/>
      <c r="K1571" s="3">
        <f t="shared" si="412"/>
        <v>0</v>
      </c>
      <c r="L1571" s="3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</row>
    <row r="1572" ht="12.75" customHeight="1">
      <c r="A1572" s="31"/>
      <c r="B1572" s="18"/>
      <c r="C1572" s="18">
        <v>1.0</v>
      </c>
      <c r="D1572" s="18">
        <f t="shared" si="409"/>
        <v>0</v>
      </c>
      <c r="E1572" s="18">
        <f>B1572*A1567</f>
        <v>0</v>
      </c>
      <c r="F1572" s="18">
        <f t="shared" si="410"/>
        <v>0</v>
      </c>
      <c r="G1572" s="142"/>
      <c r="H1572" s="18">
        <v>1.0</v>
      </c>
      <c r="I1572" s="89">
        <f t="shared" si="411"/>
        <v>0</v>
      </c>
      <c r="J1572" s="116"/>
      <c r="K1572" s="3">
        <f t="shared" si="412"/>
        <v>0</v>
      </c>
      <c r="L1572" s="3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</row>
    <row r="1573" ht="12.75" customHeight="1">
      <c r="A1573" s="31"/>
      <c r="B1573" s="18"/>
      <c r="C1573" s="18">
        <v>1.0</v>
      </c>
      <c r="D1573" s="18">
        <f t="shared" si="409"/>
        <v>0</v>
      </c>
      <c r="E1573" s="18">
        <f>B1573*A1567</f>
        <v>0</v>
      </c>
      <c r="F1573" s="18">
        <f t="shared" si="410"/>
        <v>0</v>
      </c>
      <c r="G1573" s="142"/>
      <c r="H1573" s="18">
        <v>1.0</v>
      </c>
      <c r="I1573" s="89">
        <f t="shared" si="411"/>
        <v>0</v>
      </c>
      <c r="J1573" s="116"/>
      <c r="K1573" s="3">
        <f t="shared" si="412"/>
        <v>0</v>
      </c>
      <c r="L1573" s="3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</row>
    <row r="1574" ht="12.75" customHeight="1">
      <c r="A1574" s="2"/>
      <c r="B1574" s="18"/>
      <c r="C1574" s="18">
        <v>1.0</v>
      </c>
      <c r="D1574" s="18">
        <f t="shared" si="409"/>
        <v>0</v>
      </c>
      <c r="E1574" s="18">
        <f>B1574*A1567</f>
        <v>0</v>
      </c>
      <c r="F1574" s="18">
        <f t="shared" si="410"/>
        <v>0</v>
      </c>
      <c r="G1574" s="87"/>
      <c r="H1574" s="18">
        <v>1.0</v>
      </c>
      <c r="I1574" s="89">
        <f t="shared" si="411"/>
        <v>0</v>
      </c>
      <c r="J1574" s="116"/>
      <c r="K1574" s="3">
        <f t="shared" si="412"/>
        <v>0</v>
      </c>
      <c r="L1574" s="3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</row>
    <row r="1575" ht="12.75" customHeight="1">
      <c r="A1575" s="2"/>
      <c r="B1575" s="18"/>
      <c r="C1575" s="18">
        <v>1.0</v>
      </c>
      <c r="D1575" s="18">
        <f t="shared" si="409"/>
        <v>0</v>
      </c>
      <c r="E1575" s="18">
        <f>B1575*A1567</f>
        <v>0</v>
      </c>
      <c r="F1575" s="18">
        <f t="shared" si="410"/>
        <v>0</v>
      </c>
      <c r="G1575" s="59"/>
      <c r="H1575" s="18">
        <v>1.0</v>
      </c>
      <c r="I1575" s="89">
        <f t="shared" si="411"/>
        <v>0</v>
      </c>
      <c r="J1575" s="116"/>
      <c r="K1575" s="3">
        <f t="shared" si="412"/>
        <v>0</v>
      </c>
      <c r="L1575" s="3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</row>
    <row r="1576" ht="12.75" customHeight="1">
      <c r="A1576" s="2"/>
      <c r="B1576" s="89"/>
      <c r="C1576" s="89">
        <v>1.0</v>
      </c>
      <c r="D1576" s="18">
        <f t="shared" si="409"/>
        <v>0</v>
      </c>
      <c r="E1576" s="18">
        <f>B1576*A1567</f>
        <v>0</v>
      </c>
      <c r="F1576" s="18">
        <f t="shared" si="410"/>
        <v>0</v>
      </c>
      <c r="G1576" s="148" t="s">
        <v>528</v>
      </c>
      <c r="H1576" s="18">
        <v>1.0</v>
      </c>
      <c r="I1576" s="89">
        <f t="shared" si="411"/>
        <v>0</v>
      </c>
      <c r="J1576" s="116"/>
      <c r="K1576" s="3">
        <f t="shared" si="412"/>
        <v>0</v>
      </c>
      <c r="L1576" s="3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</row>
    <row r="1577" ht="12.75" customHeight="1">
      <c r="A1577" s="2"/>
      <c r="B1577" s="89"/>
      <c r="C1577" s="89">
        <v>1.0</v>
      </c>
      <c r="D1577" s="18">
        <f t="shared" si="409"/>
        <v>0</v>
      </c>
      <c r="E1577" s="18">
        <f>B1577*A1567</f>
        <v>0</v>
      </c>
      <c r="F1577" s="18">
        <f t="shared" si="410"/>
        <v>0</v>
      </c>
      <c r="G1577" s="142"/>
      <c r="H1577" s="18">
        <v>1.0</v>
      </c>
      <c r="I1577" s="89">
        <f t="shared" si="411"/>
        <v>0</v>
      </c>
      <c r="J1577" s="116"/>
      <c r="K1577" s="3">
        <f t="shared" si="412"/>
        <v>0</v>
      </c>
      <c r="L1577" s="3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</row>
    <row r="1578" ht="12.75" customHeight="1">
      <c r="A1578" s="1"/>
      <c r="B1578" s="89"/>
      <c r="C1578" s="89">
        <v>1.0</v>
      </c>
      <c r="D1578" s="18">
        <f t="shared" si="409"/>
        <v>0</v>
      </c>
      <c r="E1578" s="18">
        <f>B1578*A1567</f>
        <v>0</v>
      </c>
      <c r="F1578" s="18">
        <f t="shared" si="410"/>
        <v>0</v>
      </c>
      <c r="G1578" s="142"/>
      <c r="H1578" s="18">
        <v>1.0</v>
      </c>
      <c r="I1578" s="89">
        <f t="shared" si="411"/>
        <v>0</v>
      </c>
      <c r="J1578" s="116"/>
      <c r="K1578" s="3">
        <f t="shared" si="412"/>
        <v>0</v>
      </c>
      <c r="L1578" s="3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</row>
    <row r="1579" ht="12.75" customHeight="1">
      <c r="A1579" s="1"/>
      <c r="B1579" s="89"/>
      <c r="C1579" s="89">
        <v>1.0</v>
      </c>
      <c r="D1579" s="18">
        <f t="shared" si="409"/>
        <v>0</v>
      </c>
      <c r="E1579" s="18">
        <f>B1579*A1567</f>
        <v>0</v>
      </c>
      <c r="F1579" s="18">
        <f t="shared" si="410"/>
        <v>0</v>
      </c>
      <c r="G1579" s="142"/>
      <c r="H1579" s="18">
        <v>1.0</v>
      </c>
      <c r="I1579" s="89">
        <f t="shared" si="411"/>
        <v>0</v>
      </c>
      <c r="J1579" s="116"/>
      <c r="K1579" s="3">
        <f t="shared" si="412"/>
        <v>0</v>
      </c>
      <c r="L1579" s="3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</row>
    <row r="1580" ht="12.75" customHeight="1">
      <c r="A1580" s="31"/>
      <c r="B1580" s="89"/>
      <c r="C1580" s="89">
        <v>1.0</v>
      </c>
      <c r="D1580" s="95">
        <f t="shared" si="409"/>
        <v>0</v>
      </c>
      <c r="E1580" s="95">
        <f>B1580*A1567</f>
        <v>0</v>
      </c>
      <c r="F1580" s="18">
        <f t="shared" si="410"/>
        <v>0</v>
      </c>
      <c r="G1580" s="87"/>
      <c r="H1580" s="18">
        <v>1.0</v>
      </c>
      <c r="I1580" s="89">
        <f t="shared" si="411"/>
        <v>0</v>
      </c>
      <c r="J1580" s="118"/>
      <c r="K1580" s="3">
        <f t="shared" si="412"/>
        <v>0</v>
      </c>
      <c r="L1580" s="3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</row>
    <row r="1581" ht="12.75" customHeight="1">
      <c r="A1581" s="31"/>
      <c r="B1581" s="89"/>
      <c r="C1581" s="89">
        <v>1.0</v>
      </c>
      <c r="D1581" s="18">
        <f t="shared" si="409"/>
        <v>0</v>
      </c>
      <c r="E1581" s="18">
        <f>B1581*A1567</f>
        <v>0</v>
      </c>
      <c r="F1581" s="18">
        <f t="shared" si="410"/>
        <v>0</v>
      </c>
      <c r="G1581" s="143" t="str">
        <f>F1583/A1567</f>
        <v>#DIV/0!</v>
      </c>
      <c r="H1581" s="18">
        <v>1.0</v>
      </c>
      <c r="I1581" s="89">
        <f t="shared" si="411"/>
        <v>0</v>
      </c>
      <c r="J1581" s="3"/>
      <c r="K1581" s="3">
        <f t="shared" si="412"/>
        <v>0</v>
      </c>
      <c r="L1581" s="3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</row>
    <row r="1582" ht="12.75" customHeight="1">
      <c r="A1582" s="31"/>
      <c r="B1582" s="89"/>
      <c r="C1582" s="89">
        <v>1.0</v>
      </c>
      <c r="D1582" s="18">
        <f t="shared" si="409"/>
        <v>0</v>
      </c>
      <c r="E1582" s="18">
        <f>B1582*A1567</f>
        <v>0</v>
      </c>
      <c r="F1582" s="18">
        <f t="shared" si="410"/>
        <v>0</v>
      </c>
      <c r="G1582" s="142"/>
      <c r="H1582" s="18">
        <v>1.0</v>
      </c>
      <c r="I1582" s="89">
        <f t="shared" si="411"/>
        <v>0</v>
      </c>
      <c r="J1582" s="3"/>
      <c r="K1582" s="3">
        <f t="shared" si="412"/>
        <v>0</v>
      </c>
      <c r="L1582" s="3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</row>
    <row r="1583" ht="12.75" customHeight="1">
      <c r="A1583" s="4" t="s">
        <v>495</v>
      </c>
      <c r="B1583" s="97">
        <f>SUM(B1569:B1582)</f>
        <v>0</v>
      </c>
      <c r="C1583" s="96"/>
      <c r="D1583" s="97">
        <f t="shared" ref="D1583:F1583" si="413">SUM(D1569:D1582)</f>
        <v>0</v>
      </c>
      <c r="E1583" s="97">
        <f t="shared" si="413"/>
        <v>0</v>
      </c>
      <c r="F1583" s="97">
        <f t="shared" si="413"/>
        <v>0</v>
      </c>
      <c r="G1583" s="87"/>
      <c r="H1583" s="96"/>
      <c r="I1583" s="97">
        <f t="shared" ref="I1583:L1583" si="414">SUM(I1569:I1582)</f>
        <v>0</v>
      </c>
      <c r="J1583" s="98">
        <f t="shared" si="414"/>
        <v>0</v>
      </c>
      <c r="K1583" s="98">
        <f t="shared" si="414"/>
        <v>0</v>
      </c>
      <c r="L1583" s="98">
        <f t="shared" si="414"/>
        <v>0</v>
      </c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</row>
    <row r="1584" ht="12.75" customHeight="1">
      <c r="A1584" s="8"/>
      <c r="B1584" s="100"/>
      <c r="C1584" s="100"/>
      <c r="D1584" s="100"/>
      <c r="E1584" s="100"/>
      <c r="F1584" s="100"/>
      <c r="G1584" s="100"/>
      <c r="H1584" s="100"/>
      <c r="I1584" s="101" t="s">
        <v>496</v>
      </c>
      <c r="J1584" s="100"/>
      <c r="K1584" s="100"/>
      <c r="L1584" s="101" t="s">
        <v>497</v>
      </c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</row>
    <row r="1585" ht="12.75" customHeight="1">
      <c r="A1585" s="8"/>
      <c r="B1585" s="100"/>
      <c r="C1585" s="100"/>
      <c r="D1585" s="100"/>
      <c r="E1585" s="100"/>
      <c r="F1585" s="100"/>
      <c r="G1585" s="100"/>
      <c r="H1585" s="100"/>
      <c r="I1585" s="104" t="str">
        <f>G1581*A1567</f>
        <v>#DIV/0!</v>
      </c>
      <c r="J1585" s="100"/>
      <c r="K1585" s="100"/>
      <c r="L1585" s="104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</row>
    <row r="1586" ht="12.75" customHeight="1">
      <c r="A1586" s="8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</row>
    <row r="1587" ht="12.75" customHeight="1">
      <c r="A1587" s="8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</row>
    <row r="1588" ht="12.75" customHeight="1">
      <c r="A1588" s="66"/>
      <c r="B1588" s="75"/>
      <c r="C1588" s="75"/>
      <c r="D1588" s="75"/>
      <c r="E1588" s="75"/>
      <c r="F1588" s="75"/>
      <c r="G1588" s="75"/>
      <c r="H1588" s="75"/>
      <c r="I1588" s="75"/>
      <c r="J1588" s="75"/>
      <c r="K1588" s="75"/>
      <c r="L1588" s="76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</row>
    <row r="1589" ht="15.0" customHeight="1">
      <c r="A1589" s="78" t="s">
        <v>478</v>
      </c>
      <c r="B1589" s="79" t="s">
        <v>479</v>
      </c>
      <c r="C1589" s="75"/>
      <c r="D1589" s="76"/>
      <c r="E1589" s="80" t="s">
        <v>480</v>
      </c>
      <c r="F1589" s="75"/>
      <c r="G1589" s="76"/>
      <c r="H1589" s="79" t="s">
        <v>481</v>
      </c>
      <c r="I1589" s="75"/>
      <c r="J1589" s="75"/>
      <c r="K1589" s="75"/>
      <c r="L1589" s="76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</row>
    <row r="1590" ht="12.75" customHeight="1">
      <c r="A1590" s="177"/>
      <c r="B1590" s="82" t="s">
        <v>482</v>
      </c>
      <c r="C1590" s="82" t="s">
        <v>483</v>
      </c>
      <c r="D1590" s="82" t="s">
        <v>484</v>
      </c>
      <c r="E1590" s="82" t="s">
        <v>485</v>
      </c>
      <c r="F1590" s="82" t="s">
        <v>484</v>
      </c>
      <c r="G1590" s="82" t="s">
        <v>524</v>
      </c>
      <c r="H1590" s="82" t="s">
        <v>486</v>
      </c>
      <c r="I1590" s="82" t="s">
        <v>487</v>
      </c>
      <c r="J1590" s="147" t="s">
        <v>488</v>
      </c>
      <c r="K1590" s="85" t="s">
        <v>489</v>
      </c>
      <c r="L1590" s="85" t="s">
        <v>490</v>
      </c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</row>
    <row r="1591" ht="12.75" customHeight="1">
      <c r="A1591" s="86" t="s">
        <v>491</v>
      </c>
      <c r="B1591" s="87"/>
      <c r="C1591" s="87"/>
      <c r="D1591" s="87"/>
      <c r="E1591" s="87"/>
      <c r="F1591" s="87"/>
      <c r="G1591" s="87"/>
      <c r="H1591" s="87"/>
      <c r="I1591" s="87"/>
      <c r="J1591" s="115"/>
      <c r="K1591" s="87"/>
      <c r="L1591" s="87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</row>
    <row r="1592" ht="12.75" customHeight="1">
      <c r="A1592" s="31"/>
      <c r="B1592" s="89"/>
      <c r="C1592" s="89">
        <v>1.0</v>
      </c>
      <c r="D1592" s="18">
        <f t="shared" ref="D1592:D1605" si="415">C1592*B1592</f>
        <v>0</v>
      </c>
      <c r="E1592" s="18">
        <f>B1592*A1590</f>
        <v>0</v>
      </c>
      <c r="F1592" s="18">
        <f t="shared" ref="F1592:F1605" si="416">E1592*C1592</f>
        <v>0</v>
      </c>
      <c r="G1592" s="140">
        <v>0.0</v>
      </c>
      <c r="H1592" s="18">
        <v>1.0</v>
      </c>
      <c r="I1592" s="89">
        <f t="shared" ref="I1592:I1605" si="417">H1592*E1592</f>
        <v>0</v>
      </c>
      <c r="J1592" s="116"/>
      <c r="K1592" s="3">
        <f t="shared" ref="K1592:K1605" si="418">J1592*I1592</f>
        <v>0</v>
      </c>
      <c r="L1592" s="3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</row>
    <row r="1593" ht="12.75" customHeight="1">
      <c r="A1593" s="31"/>
      <c r="B1593" s="89"/>
      <c r="C1593" s="89">
        <v>1.0</v>
      </c>
      <c r="D1593" s="18">
        <f t="shared" si="415"/>
        <v>0</v>
      </c>
      <c r="E1593" s="18">
        <f>B1593*A1590</f>
        <v>0</v>
      </c>
      <c r="F1593" s="18">
        <f t="shared" si="416"/>
        <v>0</v>
      </c>
      <c r="G1593" s="87"/>
      <c r="H1593" s="18">
        <v>1.0</v>
      </c>
      <c r="I1593" s="89">
        <f t="shared" si="417"/>
        <v>0</v>
      </c>
      <c r="J1593" s="116"/>
      <c r="K1593" s="3">
        <f t="shared" si="418"/>
        <v>0</v>
      </c>
      <c r="L1593" s="3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</row>
    <row r="1594" ht="12.75" customHeight="1">
      <c r="A1594" s="31"/>
      <c r="B1594" s="18"/>
      <c r="C1594" s="18">
        <v>1.0</v>
      </c>
      <c r="D1594" s="18">
        <f t="shared" si="415"/>
        <v>0</v>
      </c>
      <c r="E1594" s="18">
        <f>B1594*A1590</f>
        <v>0</v>
      </c>
      <c r="F1594" s="18">
        <f t="shared" si="416"/>
        <v>0</v>
      </c>
      <c r="G1594" s="148" t="s">
        <v>527</v>
      </c>
      <c r="H1594" s="18">
        <v>1.0</v>
      </c>
      <c r="I1594" s="89">
        <f t="shared" si="417"/>
        <v>0</v>
      </c>
      <c r="J1594" s="116"/>
      <c r="K1594" s="3">
        <f t="shared" si="418"/>
        <v>0</v>
      </c>
      <c r="L1594" s="3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</row>
    <row r="1595" ht="12.75" customHeight="1">
      <c r="A1595" s="31"/>
      <c r="B1595" s="18"/>
      <c r="C1595" s="18">
        <v>1.0</v>
      </c>
      <c r="D1595" s="18">
        <f t="shared" si="415"/>
        <v>0</v>
      </c>
      <c r="E1595" s="18">
        <f>B1595*A1590</f>
        <v>0</v>
      </c>
      <c r="F1595" s="18">
        <f t="shared" si="416"/>
        <v>0</v>
      </c>
      <c r="G1595" s="142"/>
      <c r="H1595" s="18">
        <v>1.0</v>
      </c>
      <c r="I1595" s="89">
        <f t="shared" si="417"/>
        <v>0</v>
      </c>
      <c r="J1595" s="116"/>
      <c r="K1595" s="3">
        <f t="shared" si="418"/>
        <v>0</v>
      </c>
      <c r="L1595" s="3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</row>
    <row r="1596" ht="12.75" customHeight="1">
      <c r="A1596" s="31"/>
      <c r="B1596" s="18"/>
      <c r="C1596" s="18">
        <v>1.0</v>
      </c>
      <c r="D1596" s="18">
        <f t="shared" si="415"/>
        <v>0</v>
      </c>
      <c r="E1596" s="18">
        <f>B1596*A1590</f>
        <v>0</v>
      </c>
      <c r="F1596" s="18">
        <f t="shared" si="416"/>
        <v>0</v>
      </c>
      <c r="G1596" s="142"/>
      <c r="H1596" s="18">
        <v>1.0</v>
      </c>
      <c r="I1596" s="89">
        <f t="shared" si="417"/>
        <v>0</v>
      </c>
      <c r="J1596" s="116"/>
      <c r="K1596" s="3">
        <f t="shared" si="418"/>
        <v>0</v>
      </c>
      <c r="L1596" s="3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</row>
    <row r="1597" ht="12.75" customHeight="1">
      <c r="A1597" s="2"/>
      <c r="B1597" s="18"/>
      <c r="C1597" s="18">
        <v>1.0</v>
      </c>
      <c r="D1597" s="18">
        <f t="shared" si="415"/>
        <v>0</v>
      </c>
      <c r="E1597" s="18">
        <f>B1597*A1590</f>
        <v>0</v>
      </c>
      <c r="F1597" s="18">
        <f t="shared" si="416"/>
        <v>0</v>
      </c>
      <c r="G1597" s="87"/>
      <c r="H1597" s="18">
        <v>1.0</v>
      </c>
      <c r="I1597" s="89">
        <f t="shared" si="417"/>
        <v>0</v>
      </c>
      <c r="J1597" s="116"/>
      <c r="K1597" s="3">
        <f t="shared" si="418"/>
        <v>0</v>
      </c>
      <c r="L1597" s="3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</row>
    <row r="1598" ht="12.75" customHeight="1">
      <c r="A1598" s="2"/>
      <c r="B1598" s="18"/>
      <c r="C1598" s="18">
        <v>1.0</v>
      </c>
      <c r="D1598" s="18">
        <f t="shared" si="415"/>
        <v>0</v>
      </c>
      <c r="E1598" s="18">
        <f>B1598*A1590</f>
        <v>0</v>
      </c>
      <c r="F1598" s="18">
        <f t="shared" si="416"/>
        <v>0</v>
      </c>
      <c r="G1598" s="59"/>
      <c r="H1598" s="18">
        <v>1.0</v>
      </c>
      <c r="I1598" s="89">
        <f t="shared" si="417"/>
        <v>0</v>
      </c>
      <c r="J1598" s="116"/>
      <c r="K1598" s="3">
        <f t="shared" si="418"/>
        <v>0</v>
      </c>
      <c r="L1598" s="3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</row>
    <row r="1599" ht="12.75" customHeight="1">
      <c r="A1599" s="2"/>
      <c r="B1599" s="89"/>
      <c r="C1599" s="89">
        <v>1.0</v>
      </c>
      <c r="D1599" s="18">
        <f t="shared" si="415"/>
        <v>0</v>
      </c>
      <c r="E1599" s="18">
        <f>B1599*A1590</f>
        <v>0</v>
      </c>
      <c r="F1599" s="18">
        <f t="shared" si="416"/>
        <v>0</v>
      </c>
      <c r="G1599" s="148" t="s">
        <v>528</v>
      </c>
      <c r="H1599" s="18">
        <v>1.0</v>
      </c>
      <c r="I1599" s="89">
        <f t="shared" si="417"/>
        <v>0</v>
      </c>
      <c r="J1599" s="116"/>
      <c r="K1599" s="3">
        <f t="shared" si="418"/>
        <v>0</v>
      </c>
      <c r="L1599" s="3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</row>
    <row r="1600" ht="12.75" customHeight="1">
      <c r="A1600" s="2"/>
      <c r="B1600" s="89"/>
      <c r="C1600" s="89">
        <v>1.0</v>
      </c>
      <c r="D1600" s="18">
        <f t="shared" si="415"/>
        <v>0</v>
      </c>
      <c r="E1600" s="18">
        <f>B1600*A1590</f>
        <v>0</v>
      </c>
      <c r="F1600" s="18">
        <f t="shared" si="416"/>
        <v>0</v>
      </c>
      <c r="G1600" s="142"/>
      <c r="H1600" s="18">
        <v>1.0</v>
      </c>
      <c r="I1600" s="89">
        <f t="shared" si="417"/>
        <v>0</v>
      </c>
      <c r="J1600" s="116"/>
      <c r="K1600" s="3">
        <f t="shared" si="418"/>
        <v>0</v>
      </c>
      <c r="L1600" s="3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</row>
    <row r="1601" ht="12.75" customHeight="1">
      <c r="A1601" s="1"/>
      <c r="B1601" s="89"/>
      <c r="C1601" s="89">
        <v>1.0</v>
      </c>
      <c r="D1601" s="18">
        <f t="shared" si="415"/>
        <v>0</v>
      </c>
      <c r="E1601" s="18">
        <f>B1601*A1590</f>
        <v>0</v>
      </c>
      <c r="F1601" s="18">
        <f t="shared" si="416"/>
        <v>0</v>
      </c>
      <c r="G1601" s="142"/>
      <c r="H1601" s="18">
        <v>1.0</v>
      </c>
      <c r="I1601" s="89">
        <f t="shared" si="417"/>
        <v>0</v>
      </c>
      <c r="J1601" s="116"/>
      <c r="K1601" s="3">
        <f t="shared" si="418"/>
        <v>0</v>
      </c>
      <c r="L1601" s="3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</row>
    <row r="1602" ht="12.75" customHeight="1">
      <c r="A1602" s="1"/>
      <c r="B1602" s="89"/>
      <c r="C1602" s="89">
        <v>1.0</v>
      </c>
      <c r="D1602" s="18">
        <f t="shared" si="415"/>
        <v>0</v>
      </c>
      <c r="E1602" s="18">
        <f>B1602*A1590</f>
        <v>0</v>
      </c>
      <c r="F1602" s="18">
        <f t="shared" si="416"/>
        <v>0</v>
      </c>
      <c r="G1602" s="142"/>
      <c r="H1602" s="18">
        <v>1.0</v>
      </c>
      <c r="I1602" s="89">
        <f t="shared" si="417"/>
        <v>0</v>
      </c>
      <c r="J1602" s="116"/>
      <c r="K1602" s="3">
        <f t="shared" si="418"/>
        <v>0</v>
      </c>
      <c r="L1602" s="3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</row>
    <row r="1603" ht="12.75" customHeight="1">
      <c r="A1603" s="31"/>
      <c r="B1603" s="89"/>
      <c r="C1603" s="89">
        <v>1.0</v>
      </c>
      <c r="D1603" s="95">
        <f t="shared" si="415"/>
        <v>0</v>
      </c>
      <c r="E1603" s="95">
        <f>B1603*A1590</f>
        <v>0</v>
      </c>
      <c r="F1603" s="18">
        <f t="shared" si="416"/>
        <v>0</v>
      </c>
      <c r="G1603" s="87"/>
      <c r="H1603" s="18">
        <v>1.0</v>
      </c>
      <c r="I1603" s="89">
        <f t="shared" si="417"/>
        <v>0</v>
      </c>
      <c r="J1603" s="118"/>
      <c r="K1603" s="3">
        <f t="shared" si="418"/>
        <v>0</v>
      </c>
      <c r="L1603" s="3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</row>
    <row r="1604" ht="12.75" customHeight="1">
      <c r="A1604" s="31"/>
      <c r="B1604" s="89"/>
      <c r="C1604" s="89">
        <v>1.0</v>
      </c>
      <c r="D1604" s="18">
        <f t="shared" si="415"/>
        <v>0</v>
      </c>
      <c r="E1604" s="18">
        <f>B1604*A1590</f>
        <v>0</v>
      </c>
      <c r="F1604" s="18">
        <f t="shared" si="416"/>
        <v>0</v>
      </c>
      <c r="G1604" s="143" t="str">
        <f>F1606/A1590</f>
        <v>#DIV/0!</v>
      </c>
      <c r="H1604" s="18">
        <v>1.0</v>
      </c>
      <c r="I1604" s="89">
        <f t="shared" si="417"/>
        <v>0</v>
      </c>
      <c r="J1604" s="3"/>
      <c r="K1604" s="3">
        <f t="shared" si="418"/>
        <v>0</v>
      </c>
      <c r="L1604" s="3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</row>
    <row r="1605" ht="12.75" customHeight="1">
      <c r="A1605" s="31"/>
      <c r="B1605" s="89"/>
      <c r="C1605" s="89">
        <v>1.0</v>
      </c>
      <c r="D1605" s="18">
        <f t="shared" si="415"/>
        <v>0</v>
      </c>
      <c r="E1605" s="18">
        <f>B1605*A1590</f>
        <v>0</v>
      </c>
      <c r="F1605" s="18">
        <f t="shared" si="416"/>
        <v>0</v>
      </c>
      <c r="G1605" s="142"/>
      <c r="H1605" s="18">
        <v>1.0</v>
      </c>
      <c r="I1605" s="89">
        <f t="shared" si="417"/>
        <v>0</v>
      </c>
      <c r="J1605" s="3"/>
      <c r="K1605" s="3">
        <f t="shared" si="418"/>
        <v>0</v>
      </c>
      <c r="L1605" s="3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</row>
    <row r="1606" ht="12.75" customHeight="1">
      <c r="A1606" s="4" t="s">
        <v>495</v>
      </c>
      <c r="B1606" s="97">
        <f>SUM(B1592:B1605)</f>
        <v>0</v>
      </c>
      <c r="C1606" s="96"/>
      <c r="D1606" s="97">
        <f t="shared" ref="D1606:F1606" si="419">SUM(D1592:D1605)</f>
        <v>0</v>
      </c>
      <c r="E1606" s="97">
        <f t="shared" si="419"/>
        <v>0</v>
      </c>
      <c r="F1606" s="97">
        <f t="shared" si="419"/>
        <v>0</v>
      </c>
      <c r="G1606" s="87"/>
      <c r="H1606" s="96"/>
      <c r="I1606" s="97">
        <f t="shared" ref="I1606:L1606" si="420">SUM(I1592:I1605)</f>
        <v>0</v>
      </c>
      <c r="J1606" s="98">
        <f t="shared" si="420"/>
        <v>0</v>
      </c>
      <c r="K1606" s="98">
        <f t="shared" si="420"/>
        <v>0</v>
      </c>
      <c r="L1606" s="98">
        <f t="shared" si="420"/>
        <v>0</v>
      </c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</row>
    <row r="1607" ht="12.75" customHeight="1">
      <c r="A1607" s="8"/>
      <c r="B1607" s="100"/>
      <c r="C1607" s="100"/>
      <c r="D1607" s="100"/>
      <c r="E1607" s="100"/>
      <c r="F1607" s="100"/>
      <c r="G1607" s="100"/>
      <c r="H1607" s="100"/>
      <c r="I1607" s="101" t="s">
        <v>496</v>
      </c>
      <c r="J1607" s="100"/>
      <c r="K1607" s="100"/>
      <c r="L1607" s="101" t="s">
        <v>497</v>
      </c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</row>
    <row r="1608" ht="12.75" customHeight="1">
      <c r="A1608" s="8"/>
      <c r="B1608" s="100"/>
      <c r="C1608" s="100"/>
      <c r="D1608" s="100"/>
      <c r="E1608" s="100"/>
      <c r="F1608" s="100"/>
      <c r="G1608" s="100"/>
      <c r="H1608" s="100"/>
      <c r="I1608" s="104" t="str">
        <f>G1604*A1590</f>
        <v>#DIV/0!</v>
      </c>
      <c r="J1608" s="100"/>
      <c r="K1608" s="100"/>
      <c r="L1608" s="104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</row>
    <row r="1609" ht="12.75" customHeight="1">
      <c r="A1609" s="8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</row>
    <row r="1610" ht="12.75" customHeight="1">
      <c r="A1610" s="8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</row>
    <row r="1611" ht="12.75" customHeight="1">
      <c r="A1611" s="66"/>
      <c r="B1611" s="75"/>
      <c r="C1611" s="75"/>
      <c r="D1611" s="75"/>
      <c r="E1611" s="75"/>
      <c r="F1611" s="75"/>
      <c r="G1611" s="75"/>
      <c r="H1611" s="75"/>
      <c r="I1611" s="75"/>
      <c r="J1611" s="75"/>
      <c r="K1611" s="75"/>
      <c r="L1611" s="76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</row>
    <row r="1612" ht="15.0" customHeight="1">
      <c r="A1612" s="78" t="s">
        <v>478</v>
      </c>
      <c r="B1612" s="79" t="s">
        <v>479</v>
      </c>
      <c r="C1612" s="75"/>
      <c r="D1612" s="76"/>
      <c r="E1612" s="80" t="s">
        <v>480</v>
      </c>
      <c r="F1612" s="75"/>
      <c r="G1612" s="76"/>
      <c r="H1612" s="79" t="s">
        <v>481</v>
      </c>
      <c r="I1612" s="75"/>
      <c r="J1612" s="75"/>
      <c r="K1612" s="75"/>
      <c r="L1612" s="76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</row>
    <row r="1613" ht="12.75" customHeight="1">
      <c r="A1613" s="177"/>
      <c r="B1613" s="82" t="s">
        <v>482</v>
      </c>
      <c r="C1613" s="82" t="s">
        <v>483</v>
      </c>
      <c r="D1613" s="82" t="s">
        <v>484</v>
      </c>
      <c r="E1613" s="82" t="s">
        <v>485</v>
      </c>
      <c r="F1613" s="82" t="s">
        <v>484</v>
      </c>
      <c r="G1613" s="82" t="s">
        <v>524</v>
      </c>
      <c r="H1613" s="82" t="s">
        <v>486</v>
      </c>
      <c r="I1613" s="82" t="s">
        <v>487</v>
      </c>
      <c r="J1613" s="147" t="s">
        <v>488</v>
      </c>
      <c r="K1613" s="85" t="s">
        <v>489</v>
      </c>
      <c r="L1613" s="85" t="s">
        <v>490</v>
      </c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</row>
    <row r="1614" ht="12.75" customHeight="1">
      <c r="A1614" s="86" t="s">
        <v>491</v>
      </c>
      <c r="B1614" s="87"/>
      <c r="C1614" s="87"/>
      <c r="D1614" s="87"/>
      <c r="E1614" s="87"/>
      <c r="F1614" s="87"/>
      <c r="G1614" s="87"/>
      <c r="H1614" s="87"/>
      <c r="I1614" s="87"/>
      <c r="J1614" s="115"/>
      <c r="K1614" s="87"/>
      <c r="L1614" s="87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</row>
    <row r="1615" ht="12.75" customHeight="1">
      <c r="A1615" s="31"/>
      <c r="B1615" s="89"/>
      <c r="C1615" s="89">
        <v>1.0</v>
      </c>
      <c r="D1615" s="18">
        <f t="shared" ref="D1615:D1628" si="421">C1615*B1615</f>
        <v>0</v>
      </c>
      <c r="E1615" s="18">
        <f>B1615*A1613</f>
        <v>0</v>
      </c>
      <c r="F1615" s="18">
        <f t="shared" ref="F1615:F1628" si="422">E1615*C1615</f>
        <v>0</v>
      </c>
      <c r="G1615" s="140">
        <v>0.0</v>
      </c>
      <c r="H1615" s="18">
        <v>1.0</v>
      </c>
      <c r="I1615" s="89">
        <f t="shared" ref="I1615:I1628" si="423">H1615*E1615</f>
        <v>0</v>
      </c>
      <c r="J1615" s="116"/>
      <c r="K1615" s="3">
        <f t="shared" ref="K1615:K1628" si="424">J1615*I1615</f>
        <v>0</v>
      </c>
      <c r="L1615" s="3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</row>
    <row r="1616" ht="12.75" customHeight="1">
      <c r="A1616" s="31"/>
      <c r="B1616" s="89"/>
      <c r="C1616" s="89">
        <v>1.0</v>
      </c>
      <c r="D1616" s="18">
        <f t="shared" si="421"/>
        <v>0</v>
      </c>
      <c r="E1616" s="18">
        <f>B1616*A1613</f>
        <v>0</v>
      </c>
      <c r="F1616" s="18">
        <f t="shared" si="422"/>
        <v>0</v>
      </c>
      <c r="G1616" s="87"/>
      <c r="H1616" s="18">
        <v>1.0</v>
      </c>
      <c r="I1616" s="89">
        <f t="shared" si="423"/>
        <v>0</v>
      </c>
      <c r="J1616" s="116"/>
      <c r="K1616" s="3">
        <f t="shared" si="424"/>
        <v>0</v>
      </c>
      <c r="L1616" s="3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</row>
    <row r="1617" ht="12.75" customHeight="1">
      <c r="A1617" s="31"/>
      <c r="B1617" s="18"/>
      <c r="C1617" s="18">
        <v>1.0</v>
      </c>
      <c r="D1617" s="18">
        <f t="shared" si="421"/>
        <v>0</v>
      </c>
      <c r="E1617" s="18">
        <f>B1617*A1613</f>
        <v>0</v>
      </c>
      <c r="F1617" s="18">
        <f t="shared" si="422"/>
        <v>0</v>
      </c>
      <c r="G1617" s="148" t="s">
        <v>527</v>
      </c>
      <c r="H1617" s="18">
        <v>1.0</v>
      </c>
      <c r="I1617" s="89">
        <f t="shared" si="423"/>
        <v>0</v>
      </c>
      <c r="J1617" s="116"/>
      <c r="K1617" s="3">
        <f t="shared" si="424"/>
        <v>0</v>
      </c>
      <c r="L1617" s="3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</row>
    <row r="1618" ht="12.75" customHeight="1">
      <c r="A1618" s="31"/>
      <c r="B1618" s="18"/>
      <c r="C1618" s="18">
        <v>1.0</v>
      </c>
      <c r="D1618" s="18">
        <f t="shared" si="421"/>
        <v>0</v>
      </c>
      <c r="E1618" s="18">
        <f>B1618*A1613</f>
        <v>0</v>
      </c>
      <c r="F1618" s="18">
        <f t="shared" si="422"/>
        <v>0</v>
      </c>
      <c r="G1618" s="142"/>
      <c r="H1618" s="18">
        <v>1.0</v>
      </c>
      <c r="I1618" s="89">
        <f t="shared" si="423"/>
        <v>0</v>
      </c>
      <c r="J1618" s="116"/>
      <c r="K1618" s="3">
        <f t="shared" si="424"/>
        <v>0</v>
      </c>
      <c r="L1618" s="3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</row>
    <row r="1619" ht="12.75" customHeight="1">
      <c r="A1619" s="31"/>
      <c r="B1619" s="18"/>
      <c r="C1619" s="18">
        <v>1.0</v>
      </c>
      <c r="D1619" s="18">
        <f t="shared" si="421"/>
        <v>0</v>
      </c>
      <c r="E1619" s="18">
        <f>B1619*A1613</f>
        <v>0</v>
      </c>
      <c r="F1619" s="18">
        <f t="shared" si="422"/>
        <v>0</v>
      </c>
      <c r="G1619" s="142"/>
      <c r="H1619" s="18">
        <v>1.0</v>
      </c>
      <c r="I1619" s="89">
        <f t="shared" si="423"/>
        <v>0</v>
      </c>
      <c r="J1619" s="116"/>
      <c r="K1619" s="3">
        <f t="shared" si="424"/>
        <v>0</v>
      </c>
      <c r="L1619" s="3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</row>
    <row r="1620" ht="12.75" customHeight="1">
      <c r="A1620" s="2"/>
      <c r="B1620" s="18"/>
      <c r="C1620" s="18">
        <v>1.0</v>
      </c>
      <c r="D1620" s="18">
        <f t="shared" si="421"/>
        <v>0</v>
      </c>
      <c r="E1620" s="18">
        <f>B1620*A1613</f>
        <v>0</v>
      </c>
      <c r="F1620" s="18">
        <f t="shared" si="422"/>
        <v>0</v>
      </c>
      <c r="G1620" s="87"/>
      <c r="H1620" s="18">
        <v>1.0</v>
      </c>
      <c r="I1620" s="89">
        <f t="shared" si="423"/>
        <v>0</v>
      </c>
      <c r="J1620" s="116"/>
      <c r="K1620" s="3">
        <f t="shared" si="424"/>
        <v>0</v>
      </c>
      <c r="L1620" s="3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</row>
    <row r="1621" ht="12.75" customHeight="1">
      <c r="A1621" s="2"/>
      <c r="B1621" s="18"/>
      <c r="C1621" s="18">
        <v>1.0</v>
      </c>
      <c r="D1621" s="18">
        <f t="shared" si="421"/>
        <v>0</v>
      </c>
      <c r="E1621" s="18">
        <f>B1621*A1613</f>
        <v>0</v>
      </c>
      <c r="F1621" s="18">
        <f t="shared" si="422"/>
        <v>0</v>
      </c>
      <c r="G1621" s="59"/>
      <c r="H1621" s="18">
        <v>1.0</v>
      </c>
      <c r="I1621" s="89">
        <f t="shared" si="423"/>
        <v>0</v>
      </c>
      <c r="J1621" s="116"/>
      <c r="K1621" s="3">
        <f t="shared" si="424"/>
        <v>0</v>
      </c>
      <c r="L1621" s="3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</row>
    <row r="1622" ht="12.75" customHeight="1">
      <c r="A1622" s="2"/>
      <c r="B1622" s="89"/>
      <c r="C1622" s="89">
        <v>1.0</v>
      </c>
      <c r="D1622" s="18">
        <f t="shared" si="421"/>
        <v>0</v>
      </c>
      <c r="E1622" s="18">
        <f>B1622*A1613</f>
        <v>0</v>
      </c>
      <c r="F1622" s="18">
        <f t="shared" si="422"/>
        <v>0</v>
      </c>
      <c r="G1622" s="148" t="s">
        <v>528</v>
      </c>
      <c r="H1622" s="18">
        <v>1.0</v>
      </c>
      <c r="I1622" s="89">
        <f t="shared" si="423"/>
        <v>0</v>
      </c>
      <c r="J1622" s="116"/>
      <c r="K1622" s="3">
        <f t="shared" si="424"/>
        <v>0</v>
      </c>
      <c r="L1622" s="3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</row>
    <row r="1623" ht="12.75" customHeight="1">
      <c r="A1623" s="2"/>
      <c r="B1623" s="89"/>
      <c r="C1623" s="89">
        <v>1.0</v>
      </c>
      <c r="D1623" s="18">
        <f t="shared" si="421"/>
        <v>0</v>
      </c>
      <c r="E1623" s="18">
        <f>B1623*A1613</f>
        <v>0</v>
      </c>
      <c r="F1623" s="18">
        <f t="shared" si="422"/>
        <v>0</v>
      </c>
      <c r="G1623" s="142"/>
      <c r="H1623" s="18">
        <v>1.0</v>
      </c>
      <c r="I1623" s="89">
        <f t="shared" si="423"/>
        <v>0</v>
      </c>
      <c r="J1623" s="116"/>
      <c r="K1623" s="3">
        <f t="shared" si="424"/>
        <v>0</v>
      </c>
      <c r="L1623" s="3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</row>
    <row r="1624" ht="12.75" customHeight="1">
      <c r="A1624" s="1"/>
      <c r="B1624" s="89"/>
      <c r="C1624" s="89">
        <v>1.0</v>
      </c>
      <c r="D1624" s="18">
        <f t="shared" si="421"/>
        <v>0</v>
      </c>
      <c r="E1624" s="18">
        <f>B1624*A1613</f>
        <v>0</v>
      </c>
      <c r="F1624" s="18">
        <f t="shared" si="422"/>
        <v>0</v>
      </c>
      <c r="G1624" s="142"/>
      <c r="H1624" s="18">
        <v>1.0</v>
      </c>
      <c r="I1624" s="89">
        <f t="shared" si="423"/>
        <v>0</v>
      </c>
      <c r="J1624" s="116"/>
      <c r="K1624" s="3">
        <f t="shared" si="424"/>
        <v>0</v>
      </c>
      <c r="L1624" s="3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</row>
    <row r="1625" ht="12.75" customHeight="1">
      <c r="A1625" s="1"/>
      <c r="B1625" s="89"/>
      <c r="C1625" s="89">
        <v>1.0</v>
      </c>
      <c r="D1625" s="18">
        <f t="shared" si="421"/>
        <v>0</v>
      </c>
      <c r="E1625" s="18">
        <f>B1625*A1613</f>
        <v>0</v>
      </c>
      <c r="F1625" s="18">
        <f t="shared" si="422"/>
        <v>0</v>
      </c>
      <c r="G1625" s="142"/>
      <c r="H1625" s="18">
        <v>1.0</v>
      </c>
      <c r="I1625" s="89">
        <f t="shared" si="423"/>
        <v>0</v>
      </c>
      <c r="J1625" s="116"/>
      <c r="K1625" s="3">
        <f t="shared" si="424"/>
        <v>0</v>
      </c>
      <c r="L1625" s="3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</row>
    <row r="1626" ht="12.75" customHeight="1">
      <c r="A1626" s="31"/>
      <c r="B1626" s="89"/>
      <c r="C1626" s="89">
        <v>1.0</v>
      </c>
      <c r="D1626" s="95">
        <f t="shared" si="421"/>
        <v>0</v>
      </c>
      <c r="E1626" s="95">
        <f>B1626*A1613</f>
        <v>0</v>
      </c>
      <c r="F1626" s="18">
        <f t="shared" si="422"/>
        <v>0</v>
      </c>
      <c r="G1626" s="87"/>
      <c r="H1626" s="18">
        <v>1.0</v>
      </c>
      <c r="I1626" s="89">
        <f t="shared" si="423"/>
        <v>0</v>
      </c>
      <c r="J1626" s="118"/>
      <c r="K1626" s="3">
        <f t="shared" si="424"/>
        <v>0</v>
      </c>
      <c r="L1626" s="3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</row>
    <row r="1627" ht="12.75" customHeight="1">
      <c r="A1627" s="31"/>
      <c r="B1627" s="89"/>
      <c r="C1627" s="89">
        <v>1.0</v>
      </c>
      <c r="D1627" s="18">
        <f t="shared" si="421"/>
        <v>0</v>
      </c>
      <c r="E1627" s="18">
        <f>B1627*A1613</f>
        <v>0</v>
      </c>
      <c r="F1627" s="18">
        <f t="shared" si="422"/>
        <v>0</v>
      </c>
      <c r="G1627" s="143" t="str">
        <f>F1629/A1613</f>
        <v>#DIV/0!</v>
      </c>
      <c r="H1627" s="18">
        <v>1.0</v>
      </c>
      <c r="I1627" s="89">
        <f t="shared" si="423"/>
        <v>0</v>
      </c>
      <c r="J1627" s="3"/>
      <c r="K1627" s="3">
        <f t="shared" si="424"/>
        <v>0</v>
      </c>
      <c r="L1627" s="3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</row>
    <row r="1628" ht="12.75" customHeight="1">
      <c r="A1628" s="31"/>
      <c r="B1628" s="89"/>
      <c r="C1628" s="89">
        <v>1.0</v>
      </c>
      <c r="D1628" s="18">
        <f t="shared" si="421"/>
        <v>0</v>
      </c>
      <c r="E1628" s="18">
        <f>B1628*A1613</f>
        <v>0</v>
      </c>
      <c r="F1628" s="18">
        <f t="shared" si="422"/>
        <v>0</v>
      </c>
      <c r="G1628" s="142"/>
      <c r="H1628" s="18">
        <v>1.0</v>
      </c>
      <c r="I1628" s="89">
        <f t="shared" si="423"/>
        <v>0</v>
      </c>
      <c r="J1628" s="3"/>
      <c r="K1628" s="3">
        <f t="shared" si="424"/>
        <v>0</v>
      </c>
      <c r="L1628" s="3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</row>
    <row r="1629" ht="12.75" customHeight="1">
      <c r="A1629" s="4" t="s">
        <v>495</v>
      </c>
      <c r="B1629" s="97">
        <f>SUM(B1615:B1628)</f>
        <v>0</v>
      </c>
      <c r="C1629" s="96"/>
      <c r="D1629" s="97">
        <f t="shared" ref="D1629:F1629" si="425">SUM(D1615:D1628)</f>
        <v>0</v>
      </c>
      <c r="E1629" s="97">
        <f t="shared" si="425"/>
        <v>0</v>
      </c>
      <c r="F1629" s="97">
        <f t="shared" si="425"/>
        <v>0</v>
      </c>
      <c r="G1629" s="87"/>
      <c r="H1629" s="96"/>
      <c r="I1629" s="97">
        <f t="shared" ref="I1629:L1629" si="426">SUM(I1615:I1628)</f>
        <v>0</v>
      </c>
      <c r="J1629" s="98">
        <f t="shared" si="426"/>
        <v>0</v>
      </c>
      <c r="K1629" s="98">
        <f t="shared" si="426"/>
        <v>0</v>
      </c>
      <c r="L1629" s="98">
        <f t="shared" si="426"/>
        <v>0</v>
      </c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</row>
    <row r="1630" ht="12.75" customHeight="1">
      <c r="A1630" s="8"/>
      <c r="B1630" s="100"/>
      <c r="C1630" s="100"/>
      <c r="D1630" s="100"/>
      <c r="E1630" s="100"/>
      <c r="F1630" s="100"/>
      <c r="G1630" s="100"/>
      <c r="H1630" s="100"/>
      <c r="I1630" s="101" t="s">
        <v>496</v>
      </c>
      <c r="J1630" s="100"/>
      <c r="K1630" s="100"/>
      <c r="L1630" s="101" t="s">
        <v>497</v>
      </c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</row>
    <row r="1631" ht="12.75" customHeight="1">
      <c r="A1631" s="8"/>
      <c r="B1631" s="100"/>
      <c r="C1631" s="100"/>
      <c r="D1631" s="100"/>
      <c r="E1631" s="100"/>
      <c r="F1631" s="100"/>
      <c r="G1631" s="100"/>
      <c r="H1631" s="100"/>
      <c r="I1631" s="104" t="str">
        <f>G1627*A1613</f>
        <v>#DIV/0!</v>
      </c>
      <c r="J1631" s="100"/>
      <c r="K1631" s="100"/>
      <c r="L1631" s="104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</row>
    <row r="1632" ht="12.75" customHeight="1">
      <c r="A1632" s="8"/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</row>
    <row r="1633" ht="12.75" customHeight="1">
      <c r="A1633" s="8"/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</row>
    <row r="1634" ht="12.75" customHeight="1">
      <c r="A1634" s="66"/>
      <c r="B1634" s="75"/>
      <c r="C1634" s="75"/>
      <c r="D1634" s="75"/>
      <c r="E1634" s="75"/>
      <c r="F1634" s="75"/>
      <c r="G1634" s="75"/>
      <c r="H1634" s="75"/>
      <c r="I1634" s="75"/>
      <c r="J1634" s="75"/>
      <c r="K1634" s="75"/>
      <c r="L1634" s="76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</row>
    <row r="1635" ht="15.0" customHeight="1">
      <c r="A1635" s="78" t="s">
        <v>478</v>
      </c>
      <c r="B1635" s="79" t="s">
        <v>479</v>
      </c>
      <c r="C1635" s="75"/>
      <c r="D1635" s="76"/>
      <c r="E1635" s="80" t="s">
        <v>480</v>
      </c>
      <c r="F1635" s="75"/>
      <c r="G1635" s="76"/>
      <c r="H1635" s="79" t="s">
        <v>481</v>
      </c>
      <c r="I1635" s="75"/>
      <c r="J1635" s="75"/>
      <c r="K1635" s="75"/>
      <c r="L1635" s="76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</row>
    <row r="1636" ht="12.75" customHeight="1">
      <c r="A1636" s="177"/>
      <c r="B1636" s="82" t="s">
        <v>482</v>
      </c>
      <c r="C1636" s="82" t="s">
        <v>483</v>
      </c>
      <c r="D1636" s="82" t="s">
        <v>484</v>
      </c>
      <c r="E1636" s="82" t="s">
        <v>485</v>
      </c>
      <c r="F1636" s="82" t="s">
        <v>484</v>
      </c>
      <c r="G1636" s="82" t="s">
        <v>524</v>
      </c>
      <c r="H1636" s="82" t="s">
        <v>486</v>
      </c>
      <c r="I1636" s="82" t="s">
        <v>487</v>
      </c>
      <c r="J1636" s="147" t="s">
        <v>488</v>
      </c>
      <c r="K1636" s="85" t="s">
        <v>489</v>
      </c>
      <c r="L1636" s="85" t="s">
        <v>490</v>
      </c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</row>
    <row r="1637" ht="12.75" customHeight="1">
      <c r="A1637" s="86" t="s">
        <v>491</v>
      </c>
      <c r="B1637" s="87"/>
      <c r="C1637" s="87"/>
      <c r="D1637" s="87"/>
      <c r="E1637" s="87"/>
      <c r="F1637" s="87"/>
      <c r="G1637" s="87"/>
      <c r="H1637" s="87"/>
      <c r="I1637" s="87"/>
      <c r="J1637" s="115"/>
      <c r="K1637" s="87"/>
      <c r="L1637" s="87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</row>
    <row r="1638" ht="12.75" customHeight="1">
      <c r="A1638" s="31"/>
      <c r="B1638" s="89"/>
      <c r="C1638" s="89">
        <v>1.0</v>
      </c>
      <c r="D1638" s="18">
        <f t="shared" ref="D1638:D1651" si="427">C1638*B1638</f>
        <v>0</v>
      </c>
      <c r="E1638" s="18">
        <f>B1638*A1636</f>
        <v>0</v>
      </c>
      <c r="F1638" s="18">
        <f t="shared" ref="F1638:F1651" si="428">E1638*C1638</f>
        <v>0</v>
      </c>
      <c r="G1638" s="140">
        <v>0.0</v>
      </c>
      <c r="H1638" s="18">
        <v>1.0</v>
      </c>
      <c r="I1638" s="89">
        <f t="shared" ref="I1638:I1651" si="429">H1638*E1638</f>
        <v>0</v>
      </c>
      <c r="J1638" s="116"/>
      <c r="K1638" s="3">
        <f t="shared" ref="K1638:K1651" si="430">J1638*I1638</f>
        <v>0</v>
      </c>
      <c r="L1638" s="3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</row>
    <row r="1639" ht="12.75" customHeight="1">
      <c r="A1639" s="31"/>
      <c r="B1639" s="89"/>
      <c r="C1639" s="89">
        <v>1.0</v>
      </c>
      <c r="D1639" s="18">
        <f t="shared" si="427"/>
        <v>0</v>
      </c>
      <c r="E1639" s="18">
        <f>B1639*A1636</f>
        <v>0</v>
      </c>
      <c r="F1639" s="18">
        <f t="shared" si="428"/>
        <v>0</v>
      </c>
      <c r="G1639" s="87"/>
      <c r="H1639" s="18">
        <v>1.0</v>
      </c>
      <c r="I1639" s="89">
        <f t="shared" si="429"/>
        <v>0</v>
      </c>
      <c r="J1639" s="116"/>
      <c r="K1639" s="3">
        <f t="shared" si="430"/>
        <v>0</v>
      </c>
      <c r="L1639" s="3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</row>
    <row r="1640" ht="12.75" customHeight="1">
      <c r="A1640" s="31"/>
      <c r="B1640" s="18"/>
      <c r="C1640" s="18">
        <v>1.0</v>
      </c>
      <c r="D1640" s="18">
        <f t="shared" si="427"/>
        <v>0</v>
      </c>
      <c r="E1640" s="18">
        <f>B1640*A1636</f>
        <v>0</v>
      </c>
      <c r="F1640" s="18">
        <f t="shared" si="428"/>
        <v>0</v>
      </c>
      <c r="G1640" s="148" t="s">
        <v>527</v>
      </c>
      <c r="H1640" s="18">
        <v>1.0</v>
      </c>
      <c r="I1640" s="89">
        <f t="shared" si="429"/>
        <v>0</v>
      </c>
      <c r="J1640" s="116"/>
      <c r="K1640" s="3">
        <f t="shared" si="430"/>
        <v>0</v>
      </c>
      <c r="L1640" s="3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</row>
    <row r="1641" ht="12.75" customHeight="1">
      <c r="A1641" s="31"/>
      <c r="B1641" s="18"/>
      <c r="C1641" s="18">
        <v>1.0</v>
      </c>
      <c r="D1641" s="18">
        <f t="shared" si="427"/>
        <v>0</v>
      </c>
      <c r="E1641" s="18">
        <f>B1641*A1636</f>
        <v>0</v>
      </c>
      <c r="F1641" s="18">
        <f t="shared" si="428"/>
        <v>0</v>
      </c>
      <c r="G1641" s="142"/>
      <c r="H1641" s="18">
        <v>1.0</v>
      </c>
      <c r="I1641" s="89">
        <f t="shared" si="429"/>
        <v>0</v>
      </c>
      <c r="J1641" s="116"/>
      <c r="K1641" s="3">
        <f t="shared" si="430"/>
        <v>0</v>
      </c>
      <c r="L1641" s="3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</row>
    <row r="1642" ht="12.75" customHeight="1">
      <c r="A1642" s="31"/>
      <c r="B1642" s="18"/>
      <c r="C1642" s="18">
        <v>1.0</v>
      </c>
      <c r="D1642" s="18">
        <f t="shared" si="427"/>
        <v>0</v>
      </c>
      <c r="E1642" s="18">
        <f>B1642*A1636</f>
        <v>0</v>
      </c>
      <c r="F1642" s="18">
        <f t="shared" si="428"/>
        <v>0</v>
      </c>
      <c r="G1642" s="142"/>
      <c r="H1642" s="18">
        <v>1.0</v>
      </c>
      <c r="I1642" s="89">
        <f t="shared" si="429"/>
        <v>0</v>
      </c>
      <c r="J1642" s="116"/>
      <c r="K1642" s="3">
        <f t="shared" si="430"/>
        <v>0</v>
      </c>
      <c r="L1642" s="3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</row>
    <row r="1643" ht="12.75" customHeight="1">
      <c r="A1643" s="2"/>
      <c r="B1643" s="18"/>
      <c r="C1643" s="18">
        <v>1.0</v>
      </c>
      <c r="D1643" s="18">
        <f t="shared" si="427"/>
        <v>0</v>
      </c>
      <c r="E1643" s="18">
        <f>B1643*A1636</f>
        <v>0</v>
      </c>
      <c r="F1643" s="18">
        <f t="shared" si="428"/>
        <v>0</v>
      </c>
      <c r="G1643" s="87"/>
      <c r="H1643" s="18">
        <v>1.0</v>
      </c>
      <c r="I1643" s="89">
        <f t="shared" si="429"/>
        <v>0</v>
      </c>
      <c r="J1643" s="116"/>
      <c r="K1643" s="3">
        <f t="shared" si="430"/>
        <v>0</v>
      </c>
      <c r="L1643" s="3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</row>
    <row r="1644" ht="12.75" customHeight="1">
      <c r="A1644" s="2"/>
      <c r="B1644" s="18"/>
      <c r="C1644" s="18">
        <v>1.0</v>
      </c>
      <c r="D1644" s="18">
        <f t="shared" si="427"/>
        <v>0</v>
      </c>
      <c r="E1644" s="18">
        <f>B1644*A1636</f>
        <v>0</v>
      </c>
      <c r="F1644" s="18">
        <f t="shared" si="428"/>
        <v>0</v>
      </c>
      <c r="G1644" s="59"/>
      <c r="H1644" s="18">
        <v>1.0</v>
      </c>
      <c r="I1644" s="89">
        <f t="shared" si="429"/>
        <v>0</v>
      </c>
      <c r="J1644" s="116"/>
      <c r="K1644" s="3">
        <f t="shared" si="430"/>
        <v>0</v>
      </c>
      <c r="L1644" s="3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</row>
    <row r="1645" ht="12.75" customHeight="1">
      <c r="A1645" s="2"/>
      <c r="B1645" s="89"/>
      <c r="C1645" s="89">
        <v>1.0</v>
      </c>
      <c r="D1645" s="18">
        <f t="shared" si="427"/>
        <v>0</v>
      </c>
      <c r="E1645" s="18">
        <f>B1645*A1636</f>
        <v>0</v>
      </c>
      <c r="F1645" s="18">
        <f t="shared" si="428"/>
        <v>0</v>
      </c>
      <c r="G1645" s="148" t="s">
        <v>528</v>
      </c>
      <c r="H1645" s="18">
        <v>1.0</v>
      </c>
      <c r="I1645" s="89">
        <f t="shared" si="429"/>
        <v>0</v>
      </c>
      <c r="J1645" s="116"/>
      <c r="K1645" s="3">
        <f t="shared" si="430"/>
        <v>0</v>
      </c>
      <c r="L1645" s="3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</row>
    <row r="1646" ht="12.75" customHeight="1">
      <c r="A1646" s="2"/>
      <c r="B1646" s="89"/>
      <c r="C1646" s="89">
        <v>1.0</v>
      </c>
      <c r="D1646" s="18">
        <f t="shared" si="427"/>
        <v>0</v>
      </c>
      <c r="E1646" s="18">
        <f>B1646*A1636</f>
        <v>0</v>
      </c>
      <c r="F1646" s="18">
        <f t="shared" si="428"/>
        <v>0</v>
      </c>
      <c r="G1646" s="142"/>
      <c r="H1646" s="18">
        <v>1.0</v>
      </c>
      <c r="I1646" s="89">
        <f t="shared" si="429"/>
        <v>0</v>
      </c>
      <c r="J1646" s="116"/>
      <c r="K1646" s="3">
        <f t="shared" si="430"/>
        <v>0</v>
      </c>
      <c r="L1646" s="3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</row>
    <row r="1647" ht="12.75" customHeight="1">
      <c r="A1647" s="1"/>
      <c r="B1647" s="89"/>
      <c r="C1647" s="89">
        <v>1.0</v>
      </c>
      <c r="D1647" s="18">
        <f t="shared" si="427"/>
        <v>0</v>
      </c>
      <c r="E1647" s="18">
        <f>B1647*A1636</f>
        <v>0</v>
      </c>
      <c r="F1647" s="18">
        <f t="shared" si="428"/>
        <v>0</v>
      </c>
      <c r="G1647" s="142"/>
      <c r="H1647" s="18">
        <v>1.0</v>
      </c>
      <c r="I1647" s="89">
        <f t="shared" si="429"/>
        <v>0</v>
      </c>
      <c r="J1647" s="116"/>
      <c r="K1647" s="3">
        <f t="shared" si="430"/>
        <v>0</v>
      </c>
      <c r="L1647" s="3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</row>
    <row r="1648" ht="12.75" customHeight="1">
      <c r="A1648" s="1"/>
      <c r="B1648" s="89"/>
      <c r="C1648" s="89">
        <v>1.0</v>
      </c>
      <c r="D1648" s="18">
        <f t="shared" si="427"/>
        <v>0</v>
      </c>
      <c r="E1648" s="18">
        <f>B1648*A1636</f>
        <v>0</v>
      </c>
      <c r="F1648" s="18">
        <f t="shared" si="428"/>
        <v>0</v>
      </c>
      <c r="G1648" s="142"/>
      <c r="H1648" s="18">
        <v>1.0</v>
      </c>
      <c r="I1648" s="89">
        <f t="shared" si="429"/>
        <v>0</v>
      </c>
      <c r="J1648" s="116"/>
      <c r="K1648" s="3">
        <f t="shared" si="430"/>
        <v>0</v>
      </c>
      <c r="L1648" s="3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</row>
    <row r="1649" ht="12.75" customHeight="1">
      <c r="A1649" s="31"/>
      <c r="B1649" s="89"/>
      <c r="C1649" s="89">
        <v>1.0</v>
      </c>
      <c r="D1649" s="95">
        <f t="shared" si="427"/>
        <v>0</v>
      </c>
      <c r="E1649" s="95">
        <f>B1649*A1636</f>
        <v>0</v>
      </c>
      <c r="F1649" s="18">
        <f t="shared" si="428"/>
        <v>0</v>
      </c>
      <c r="G1649" s="87"/>
      <c r="H1649" s="18">
        <v>1.0</v>
      </c>
      <c r="I1649" s="89">
        <f t="shared" si="429"/>
        <v>0</v>
      </c>
      <c r="J1649" s="118"/>
      <c r="K1649" s="3">
        <f t="shared" si="430"/>
        <v>0</v>
      </c>
      <c r="L1649" s="3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</row>
    <row r="1650" ht="12.75" customHeight="1">
      <c r="A1650" s="31"/>
      <c r="B1650" s="89"/>
      <c r="C1650" s="89">
        <v>1.0</v>
      </c>
      <c r="D1650" s="18">
        <f t="shared" si="427"/>
        <v>0</v>
      </c>
      <c r="E1650" s="18">
        <f>B1650*A1636</f>
        <v>0</v>
      </c>
      <c r="F1650" s="18">
        <f t="shared" si="428"/>
        <v>0</v>
      </c>
      <c r="G1650" s="143" t="str">
        <f>F1652/A1636</f>
        <v>#DIV/0!</v>
      </c>
      <c r="H1650" s="18">
        <v>1.0</v>
      </c>
      <c r="I1650" s="89">
        <f t="shared" si="429"/>
        <v>0</v>
      </c>
      <c r="J1650" s="3"/>
      <c r="K1650" s="3">
        <f t="shared" si="430"/>
        <v>0</v>
      </c>
      <c r="L1650" s="3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</row>
    <row r="1651" ht="12.75" customHeight="1">
      <c r="A1651" s="31"/>
      <c r="B1651" s="89"/>
      <c r="C1651" s="89">
        <v>1.0</v>
      </c>
      <c r="D1651" s="18">
        <f t="shared" si="427"/>
        <v>0</v>
      </c>
      <c r="E1651" s="18">
        <f>B1651*A1636</f>
        <v>0</v>
      </c>
      <c r="F1651" s="18">
        <f t="shared" si="428"/>
        <v>0</v>
      </c>
      <c r="G1651" s="142"/>
      <c r="H1651" s="18">
        <v>1.0</v>
      </c>
      <c r="I1651" s="89">
        <f t="shared" si="429"/>
        <v>0</v>
      </c>
      <c r="J1651" s="3"/>
      <c r="K1651" s="3">
        <f t="shared" si="430"/>
        <v>0</v>
      </c>
      <c r="L1651" s="3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</row>
    <row r="1652" ht="12.75" customHeight="1">
      <c r="A1652" s="4" t="s">
        <v>495</v>
      </c>
      <c r="B1652" s="97">
        <f>SUM(B1638:B1651)</f>
        <v>0</v>
      </c>
      <c r="C1652" s="96"/>
      <c r="D1652" s="97">
        <f t="shared" ref="D1652:F1652" si="431">SUM(D1638:D1651)</f>
        <v>0</v>
      </c>
      <c r="E1652" s="97">
        <f t="shared" si="431"/>
        <v>0</v>
      </c>
      <c r="F1652" s="97">
        <f t="shared" si="431"/>
        <v>0</v>
      </c>
      <c r="G1652" s="87"/>
      <c r="H1652" s="96"/>
      <c r="I1652" s="97">
        <f t="shared" ref="I1652:L1652" si="432">SUM(I1638:I1651)</f>
        <v>0</v>
      </c>
      <c r="J1652" s="98">
        <f t="shared" si="432"/>
        <v>0</v>
      </c>
      <c r="K1652" s="98">
        <f t="shared" si="432"/>
        <v>0</v>
      </c>
      <c r="L1652" s="98">
        <f t="shared" si="432"/>
        <v>0</v>
      </c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</row>
    <row r="1653" ht="12.75" customHeight="1">
      <c r="A1653" s="8"/>
      <c r="B1653" s="100"/>
      <c r="C1653" s="100"/>
      <c r="D1653" s="100"/>
      <c r="E1653" s="100"/>
      <c r="F1653" s="100"/>
      <c r="G1653" s="100"/>
      <c r="H1653" s="100"/>
      <c r="I1653" s="101" t="s">
        <v>496</v>
      </c>
      <c r="J1653" s="100"/>
      <c r="K1653" s="100"/>
      <c r="L1653" s="101" t="s">
        <v>497</v>
      </c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</row>
    <row r="1654" ht="12.75" customHeight="1">
      <c r="A1654" s="8"/>
      <c r="B1654" s="100"/>
      <c r="C1654" s="100"/>
      <c r="D1654" s="100"/>
      <c r="E1654" s="100"/>
      <c r="F1654" s="100"/>
      <c r="G1654" s="100"/>
      <c r="H1654" s="100"/>
      <c r="I1654" s="104" t="str">
        <f>G1650*A1636</f>
        <v>#DIV/0!</v>
      </c>
      <c r="J1654" s="100"/>
      <c r="K1654" s="100"/>
      <c r="L1654" s="104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</row>
    <row r="1655" ht="12.75" customHeight="1">
      <c r="A1655" s="8"/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</row>
    <row r="1656" ht="12.75" customHeight="1">
      <c r="A1656" s="8"/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</row>
    <row r="1657" ht="12.75" customHeight="1">
      <c r="A1657" s="66"/>
      <c r="B1657" s="75"/>
      <c r="C1657" s="75"/>
      <c r="D1657" s="75"/>
      <c r="E1657" s="75"/>
      <c r="F1657" s="75"/>
      <c r="G1657" s="75"/>
      <c r="H1657" s="75"/>
      <c r="I1657" s="75"/>
      <c r="J1657" s="75"/>
      <c r="K1657" s="75"/>
      <c r="L1657" s="76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</row>
    <row r="1658" ht="12.75" customHeight="1">
      <c r="A1658" s="78" t="s">
        <v>478</v>
      </c>
      <c r="B1658" s="79" t="s">
        <v>479</v>
      </c>
      <c r="C1658" s="75"/>
      <c r="D1658" s="76"/>
      <c r="E1658" s="80" t="s">
        <v>480</v>
      </c>
      <c r="F1658" s="75"/>
      <c r="G1658" s="76"/>
      <c r="H1658" s="79" t="s">
        <v>481</v>
      </c>
      <c r="I1658" s="75"/>
      <c r="J1658" s="75"/>
      <c r="K1658" s="75"/>
      <c r="L1658" s="76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</row>
    <row r="1659" ht="12.75" customHeight="1">
      <c r="A1659" s="177"/>
      <c r="B1659" s="82" t="s">
        <v>482</v>
      </c>
      <c r="C1659" s="82" t="s">
        <v>483</v>
      </c>
      <c r="D1659" s="82" t="s">
        <v>484</v>
      </c>
      <c r="E1659" s="82" t="s">
        <v>485</v>
      </c>
      <c r="F1659" s="82" t="s">
        <v>484</v>
      </c>
      <c r="G1659" s="82" t="s">
        <v>524</v>
      </c>
      <c r="H1659" s="82" t="s">
        <v>486</v>
      </c>
      <c r="I1659" s="82" t="s">
        <v>487</v>
      </c>
      <c r="J1659" s="147" t="s">
        <v>488</v>
      </c>
      <c r="K1659" s="85" t="s">
        <v>489</v>
      </c>
      <c r="L1659" s="85" t="s">
        <v>490</v>
      </c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</row>
    <row r="1660" ht="12.75" customHeight="1">
      <c r="A1660" s="86" t="s">
        <v>491</v>
      </c>
      <c r="B1660" s="87"/>
      <c r="C1660" s="87"/>
      <c r="D1660" s="87"/>
      <c r="E1660" s="87"/>
      <c r="F1660" s="87"/>
      <c r="G1660" s="87"/>
      <c r="H1660" s="87"/>
      <c r="I1660" s="87"/>
      <c r="J1660" s="115"/>
      <c r="K1660" s="87"/>
      <c r="L1660" s="87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</row>
    <row r="1661" ht="12.75" customHeight="1">
      <c r="A1661" s="31"/>
      <c r="B1661" s="89"/>
      <c r="C1661" s="89">
        <v>1.0</v>
      </c>
      <c r="D1661" s="18">
        <f t="shared" ref="D1661:D1674" si="433">C1661*B1661</f>
        <v>0</v>
      </c>
      <c r="E1661" s="18">
        <f>B1661*A1659</f>
        <v>0</v>
      </c>
      <c r="F1661" s="18">
        <f t="shared" ref="F1661:F1674" si="434">E1661*C1661</f>
        <v>0</v>
      </c>
      <c r="G1661" s="140">
        <v>0.0</v>
      </c>
      <c r="H1661" s="18">
        <v>1.0</v>
      </c>
      <c r="I1661" s="89">
        <f t="shared" ref="I1661:I1674" si="435">H1661*E1661</f>
        <v>0</v>
      </c>
      <c r="J1661" s="116"/>
      <c r="K1661" s="3">
        <f t="shared" ref="K1661:K1674" si="436">J1661*I1661</f>
        <v>0</v>
      </c>
      <c r="L1661" s="3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</row>
    <row r="1662" ht="12.75" customHeight="1">
      <c r="A1662" s="31"/>
      <c r="B1662" s="89"/>
      <c r="C1662" s="89">
        <v>1.0</v>
      </c>
      <c r="D1662" s="18">
        <f t="shared" si="433"/>
        <v>0</v>
      </c>
      <c r="E1662" s="18">
        <f>B1662*A1659</f>
        <v>0</v>
      </c>
      <c r="F1662" s="18">
        <f t="shared" si="434"/>
        <v>0</v>
      </c>
      <c r="G1662" s="87"/>
      <c r="H1662" s="18">
        <v>1.0</v>
      </c>
      <c r="I1662" s="89">
        <f t="shared" si="435"/>
        <v>0</v>
      </c>
      <c r="J1662" s="116"/>
      <c r="K1662" s="3">
        <f t="shared" si="436"/>
        <v>0</v>
      </c>
      <c r="L1662" s="3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</row>
    <row r="1663" ht="12.75" customHeight="1">
      <c r="A1663" s="31"/>
      <c r="B1663" s="18"/>
      <c r="C1663" s="18">
        <v>1.0</v>
      </c>
      <c r="D1663" s="18">
        <f t="shared" si="433"/>
        <v>0</v>
      </c>
      <c r="E1663" s="18">
        <f>B1663*A1659</f>
        <v>0</v>
      </c>
      <c r="F1663" s="18">
        <f t="shared" si="434"/>
        <v>0</v>
      </c>
      <c r="G1663" s="148" t="s">
        <v>527</v>
      </c>
      <c r="H1663" s="18">
        <v>1.0</v>
      </c>
      <c r="I1663" s="89">
        <f t="shared" si="435"/>
        <v>0</v>
      </c>
      <c r="J1663" s="116"/>
      <c r="K1663" s="3">
        <f t="shared" si="436"/>
        <v>0</v>
      </c>
      <c r="L1663" s="3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</row>
    <row r="1664" ht="12.75" customHeight="1">
      <c r="A1664" s="31"/>
      <c r="B1664" s="18"/>
      <c r="C1664" s="18">
        <v>1.0</v>
      </c>
      <c r="D1664" s="18">
        <f t="shared" si="433"/>
        <v>0</v>
      </c>
      <c r="E1664" s="18">
        <f>B1664*A1659</f>
        <v>0</v>
      </c>
      <c r="F1664" s="18">
        <f t="shared" si="434"/>
        <v>0</v>
      </c>
      <c r="G1664" s="142"/>
      <c r="H1664" s="18">
        <v>1.0</v>
      </c>
      <c r="I1664" s="89">
        <f t="shared" si="435"/>
        <v>0</v>
      </c>
      <c r="J1664" s="116"/>
      <c r="K1664" s="3">
        <f t="shared" si="436"/>
        <v>0</v>
      </c>
      <c r="L1664" s="3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</row>
    <row r="1665" ht="12.75" customHeight="1">
      <c r="A1665" s="31"/>
      <c r="B1665" s="18"/>
      <c r="C1665" s="18">
        <v>1.0</v>
      </c>
      <c r="D1665" s="18">
        <f t="shared" si="433"/>
        <v>0</v>
      </c>
      <c r="E1665" s="18">
        <f>B1665*A1659</f>
        <v>0</v>
      </c>
      <c r="F1665" s="18">
        <f t="shared" si="434"/>
        <v>0</v>
      </c>
      <c r="G1665" s="142"/>
      <c r="H1665" s="18">
        <v>1.0</v>
      </c>
      <c r="I1665" s="89">
        <f t="shared" si="435"/>
        <v>0</v>
      </c>
      <c r="J1665" s="116"/>
      <c r="K1665" s="3">
        <f t="shared" si="436"/>
        <v>0</v>
      </c>
      <c r="L1665" s="3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</row>
    <row r="1666" ht="12.75" customHeight="1">
      <c r="A1666" s="2"/>
      <c r="B1666" s="18"/>
      <c r="C1666" s="18">
        <v>1.0</v>
      </c>
      <c r="D1666" s="18">
        <f t="shared" si="433"/>
        <v>0</v>
      </c>
      <c r="E1666" s="18">
        <f>B1666*A1659</f>
        <v>0</v>
      </c>
      <c r="F1666" s="18">
        <f t="shared" si="434"/>
        <v>0</v>
      </c>
      <c r="G1666" s="87"/>
      <c r="H1666" s="18">
        <v>1.0</v>
      </c>
      <c r="I1666" s="89">
        <f t="shared" si="435"/>
        <v>0</v>
      </c>
      <c r="J1666" s="116"/>
      <c r="K1666" s="3">
        <f t="shared" si="436"/>
        <v>0</v>
      </c>
      <c r="L1666" s="3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</row>
    <row r="1667" ht="12.75" customHeight="1">
      <c r="A1667" s="2"/>
      <c r="B1667" s="18"/>
      <c r="C1667" s="18">
        <v>1.0</v>
      </c>
      <c r="D1667" s="18">
        <f t="shared" si="433"/>
        <v>0</v>
      </c>
      <c r="E1667" s="18">
        <f>B1667*A1659</f>
        <v>0</v>
      </c>
      <c r="F1667" s="18">
        <f t="shared" si="434"/>
        <v>0</v>
      </c>
      <c r="G1667" s="59"/>
      <c r="H1667" s="18">
        <v>1.0</v>
      </c>
      <c r="I1667" s="89">
        <f t="shared" si="435"/>
        <v>0</v>
      </c>
      <c r="J1667" s="116"/>
      <c r="K1667" s="3">
        <f t="shared" si="436"/>
        <v>0</v>
      </c>
      <c r="L1667" s="3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</row>
    <row r="1668" ht="12.75" customHeight="1">
      <c r="A1668" s="2"/>
      <c r="B1668" s="89"/>
      <c r="C1668" s="89">
        <v>1.0</v>
      </c>
      <c r="D1668" s="18">
        <f t="shared" si="433"/>
        <v>0</v>
      </c>
      <c r="E1668" s="18">
        <f>B1668*A1659</f>
        <v>0</v>
      </c>
      <c r="F1668" s="18">
        <f t="shared" si="434"/>
        <v>0</v>
      </c>
      <c r="G1668" s="148" t="s">
        <v>528</v>
      </c>
      <c r="H1668" s="18">
        <v>1.0</v>
      </c>
      <c r="I1668" s="89">
        <f t="shared" si="435"/>
        <v>0</v>
      </c>
      <c r="J1668" s="116"/>
      <c r="K1668" s="3">
        <f t="shared" si="436"/>
        <v>0</v>
      </c>
      <c r="L1668" s="3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</row>
    <row r="1669" ht="12.75" customHeight="1">
      <c r="A1669" s="2"/>
      <c r="B1669" s="89"/>
      <c r="C1669" s="89">
        <v>1.0</v>
      </c>
      <c r="D1669" s="18">
        <f t="shared" si="433"/>
        <v>0</v>
      </c>
      <c r="E1669" s="18">
        <f>B1669*A1659</f>
        <v>0</v>
      </c>
      <c r="F1669" s="18">
        <f t="shared" si="434"/>
        <v>0</v>
      </c>
      <c r="G1669" s="142"/>
      <c r="H1669" s="18">
        <v>1.0</v>
      </c>
      <c r="I1669" s="89">
        <f t="shared" si="435"/>
        <v>0</v>
      </c>
      <c r="J1669" s="116"/>
      <c r="K1669" s="3">
        <f t="shared" si="436"/>
        <v>0</v>
      </c>
      <c r="L1669" s="3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</row>
    <row r="1670" ht="12.75" customHeight="1">
      <c r="A1670" s="1"/>
      <c r="B1670" s="89"/>
      <c r="C1670" s="89">
        <v>1.0</v>
      </c>
      <c r="D1670" s="18">
        <f t="shared" si="433"/>
        <v>0</v>
      </c>
      <c r="E1670" s="18">
        <f>B1670*A1659</f>
        <v>0</v>
      </c>
      <c r="F1670" s="18">
        <f t="shared" si="434"/>
        <v>0</v>
      </c>
      <c r="G1670" s="142"/>
      <c r="H1670" s="18">
        <v>1.0</v>
      </c>
      <c r="I1670" s="89">
        <f t="shared" si="435"/>
        <v>0</v>
      </c>
      <c r="J1670" s="116"/>
      <c r="K1670" s="3">
        <f t="shared" si="436"/>
        <v>0</v>
      </c>
      <c r="L1670" s="3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</row>
    <row r="1671" ht="12.75" customHeight="1">
      <c r="A1671" s="1"/>
      <c r="B1671" s="89"/>
      <c r="C1671" s="89">
        <v>1.0</v>
      </c>
      <c r="D1671" s="18">
        <f t="shared" si="433"/>
        <v>0</v>
      </c>
      <c r="E1671" s="18">
        <f>B1671*A1659</f>
        <v>0</v>
      </c>
      <c r="F1671" s="18">
        <f t="shared" si="434"/>
        <v>0</v>
      </c>
      <c r="G1671" s="142"/>
      <c r="H1671" s="18">
        <v>1.0</v>
      </c>
      <c r="I1671" s="89">
        <f t="shared" si="435"/>
        <v>0</v>
      </c>
      <c r="J1671" s="116"/>
      <c r="K1671" s="3">
        <f t="shared" si="436"/>
        <v>0</v>
      </c>
      <c r="L1671" s="3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</row>
    <row r="1672" ht="12.75" customHeight="1">
      <c r="A1672" s="31"/>
      <c r="B1672" s="89"/>
      <c r="C1672" s="89">
        <v>1.0</v>
      </c>
      <c r="D1672" s="95">
        <f t="shared" si="433"/>
        <v>0</v>
      </c>
      <c r="E1672" s="95">
        <f>B1672*A1659</f>
        <v>0</v>
      </c>
      <c r="F1672" s="18">
        <f t="shared" si="434"/>
        <v>0</v>
      </c>
      <c r="G1672" s="87"/>
      <c r="H1672" s="18">
        <v>1.0</v>
      </c>
      <c r="I1672" s="89">
        <f t="shared" si="435"/>
        <v>0</v>
      </c>
      <c r="J1672" s="118"/>
      <c r="K1672" s="3">
        <f t="shared" si="436"/>
        <v>0</v>
      </c>
      <c r="L1672" s="3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</row>
    <row r="1673" ht="12.75" customHeight="1">
      <c r="A1673" s="31"/>
      <c r="B1673" s="89"/>
      <c r="C1673" s="89">
        <v>1.0</v>
      </c>
      <c r="D1673" s="18">
        <f t="shared" si="433"/>
        <v>0</v>
      </c>
      <c r="E1673" s="18">
        <f>B1673*A1659</f>
        <v>0</v>
      </c>
      <c r="F1673" s="18">
        <f t="shared" si="434"/>
        <v>0</v>
      </c>
      <c r="G1673" s="143" t="str">
        <f>F1675/A1659</f>
        <v>#DIV/0!</v>
      </c>
      <c r="H1673" s="18">
        <v>1.0</v>
      </c>
      <c r="I1673" s="89">
        <f t="shared" si="435"/>
        <v>0</v>
      </c>
      <c r="J1673" s="3"/>
      <c r="K1673" s="3">
        <f t="shared" si="436"/>
        <v>0</v>
      </c>
      <c r="L1673" s="3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</row>
    <row r="1674" ht="12.75" customHeight="1">
      <c r="A1674" s="31"/>
      <c r="B1674" s="89"/>
      <c r="C1674" s="89">
        <v>1.0</v>
      </c>
      <c r="D1674" s="18">
        <f t="shared" si="433"/>
        <v>0</v>
      </c>
      <c r="E1674" s="18">
        <f>B1674*A1659</f>
        <v>0</v>
      </c>
      <c r="F1674" s="18">
        <f t="shared" si="434"/>
        <v>0</v>
      </c>
      <c r="G1674" s="142"/>
      <c r="H1674" s="18">
        <v>1.0</v>
      </c>
      <c r="I1674" s="89">
        <f t="shared" si="435"/>
        <v>0</v>
      </c>
      <c r="J1674" s="3"/>
      <c r="K1674" s="3">
        <f t="shared" si="436"/>
        <v>0</v>
      </c>
      <c r="L1674" s="3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</row>
    <row r="1675" ht="12.75" customHeight="1">
      <c r="A1675" s="4" t="s">
        <v>495</v>
      </c>
      <c r="B1675" s="97">
        <f>SUM(B1661:B1674)</f>
        <v>0</v>
      </c>
      <c r="C1675" s="96"/>
      <c r="D1675" s="97">
        <f t="shared" ref="D1675:F1675" si="437">SUM(D1661:D1674)</f>
        <v>0</v>
      </c>
      <c r="E1675" s="97">
        <f t="shared" si="437"/>
        <v>0</v>
      </c>
      <c r="F1675" s="97">
        <f t="shared" si="437"/>
        <v>0</v>
      </c>
      <c r="G1675" s="87"/>
      <c r="H1675" s="96"/>
      <c r="I1675" s="97">
        <f t="shared" ref="I1675:L1675" si="438">SUM(I1661:I1674)</f>
        <v>0</v>
      </c>
      <c r="J1675" s="98">
        <f t="shared" si="438"/>
        <v>0</v>
      </c>
      <c r="K1675" s="98">
        <f t="shared" si="438"/>
        <v>0</v>
      </c>
      <c r="L1675" s="98">
        <f t="shared" si="438"/>
        <v>0</v>
      </c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</row>
    <row r="1676" ht="12.75" customHeight="1">
      <c r="A1676" s="8"/>
      <c r="B1676" s="100"/>
      <c r="C1676" s="100"/>
      <c r="D1676" s="100"/>
      <c r="E1676" s="100"/>
      <c r="F1676" s="100"/>
      <c r="G1676" s="100"/>
      <c r="H1676" s="100"/>
      <c r="I1676" s="101" t="s">
        <v>496</v>
      </c>
      <c r="J1676" s="100"/>
      <c r="K1676" s="100"/>
      <c r="L1676" s="101" t="s">
        <v>497</v>
      </c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</row>
    <row r="1677" ht="12.75" customHeight="1">
      <c r="A1677" s="8"/>
      <c r="B1677" s="100"/>
      <c r="C1677" s="100"/>
      <c r="D1677" s="100"/>
      <c r="E1677" s="100"/>
      <c r="F1677" s="100"/>
      <c r="G1677" s="100"/>
      <c r="H1677" s="100"/>
      <c r="I1677" s="104" t="str">
        <f>G1673*A1659</f>
        <v>#DIV/0!</v>
      </c>
      <c r="J1677" s="100"/>
      <c r="K1677" s="100"/>
      <c r="L1677" s="104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</row>
    <row r="1678" ht="12.75" customHeight="1">
      <c r="A1678" s="8"/>
      <c r="B1678" s="100"/>
      <c r="C1678" s="100"/>
      <c r="D1678" s="100"/>
      <c r="E1678" s="100"/>
      <c r="F1678" s="100"/>
      <c r="G1678" s="100"/>
      <c r="H1678" s="100"/>
      <c r="I1678" s="107"/>
      <c r="J1678" s="100"/>
      <c r="K1678" s="100"/>
      <c r="L1678" s="107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</row>
    <row r="1679" ht="12.75" customHeight="1">
      <c r="A1679" s="8"/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</row>
    <row r="1680" ht="12.75" customHeight="1">
      <c r="A1680" s="66"/>
      <c r="B1680" s="75"/>
      <c r="C1680" s="75"/>
      <c r="D1680" s="75"/>
      <c r="E1680" s="75"/>
      <c r="F1680" s="75"/>
      <c r="G1680" s="75"/>
      <c r="H1680" s="75"/>
      <c r="I1680" s="75"/>
      <c r="J1680" s="75"/>
      <c r="K1680" s="75"/>
      <c r="L1680" s="76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</row>
    <row r="1681" ht="12.75" customHeight="1">
      <c r="A1681" s="78" t="s">
        <v>478</v>
      </c>
      <c r="B1681" s="79" t="s">
        <v>479</v>
      </c>
      <c r="C1681" s="75"/>
      <c r="D1681" s="76"/>
      <c r="E1681" s="80" t="s">
        <v>480</v>
      </c>
      <c r="F1681" s="75"/>
      <c r="G1681" s="76"/>
      <c r="H1681" s="79" t="s">
        <v>481</v>
      </c>
      <c r="I1681" s="75"/>
      <c r="J1681" s="75"/>
      <c r="K1681" s="75"/>
      <c r="L1681" s="76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</row>
    <row r="1682" ht="12.75" customHeight="1">
      <c r="A1682" s="177"/>
      <c r="B1682" s="82" t="s">
        <v>482</v>
      </c>
      <c r="C1682" s="82" t="s">
        <v>483</v>
      </c>
      <c r="D1682" s="82" t="s">
        <v>484</v>
      </c>
      <c r="E1682" s="82" t="s">
        <v>485</v>
      </c>
      <c r="F1682" s="82" t="s">
        <v>484</v>
      </c>
      <c r="G1682" s="82" t="s">
        <v>524</v>
      </c>
      <c r="H1682" s="82" t="s">
        <v>486</v>
      </c>
      <c r="I1682" s="82" t="s">
        <v>487</v>
      </c>
      <c r="J1682" s="147" t="s">
        <v>488</v>
      </c>
      <c r="K1682" s="85" t="s">
        <v>489</v>
      </c>
      <c r="L1682" s="85" t="s">
        <v>490</v>
      </c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</row>
    <row r="1683" ht="12.75" customHeight="1">
      <c r="A1683" s="86" t="s">
        <v>491</v>
      </c>
      <c r="B1683" s="87"/>
      <c r="C1683" s="87"/>
      <c r="D1683" s="87"/>
      <c r="E1683" s="87"/>
      <c r="F1683" s="87"/>
      <c r="G1683" s="87"/>
      <c r="H1683" s="87"/>
      <c r="I1683" s="87"/>
      <c r="J1683" s="115"/>
      <c r="K1683" s="87"/>
      <c r="L1683" s="87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</row>
    <row r="1684" ht="12.75" customHeight="1">
      <c r="A1684" s="31"/>
      <c r="B1684" s="89"/>
      <c r="C1684" s="89">
        <v>1.0</v>
      </c>
      <c r="D1684" s="18">
        <f t="shared" ref="D1684:D1697" si="439">C1684*B1684</f>
        <v>0</v>
      </c>
      <c r="E1684" s="18">
        <f>B1684*A1682</f>
        <v>0</v>
      </c>
      <c r="F1684" s="18">
        <f t="shared" ref="F1684:F1697" si="440">E1684*C1684</f>
        <v>0</v>
      </c>
      <c r="G1684" s="140">
        <v>0.0</v>
      </c>
      <c r="H1684" s="18">
        <v>1.0</v>
      </c>
      <c r="I1684" s="89">
        <f t="shared" ref="I1684:I1697" si="441">H1684*E1684</f>
        <v>0</v>
      </c>
      <c r="J1684" s="116"/>
      <c r="K1684" s="3">
        <f t="shared" ref="K1684:K1697" si="442">J1684*I1684</f>
        <v>0</v>
      </c>
      <c r="L1684" s="3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</row>
    <row r="1685" ht="12.75" customHeight="1">
      <c r="A1685" s="31"/>
      <c r="B1685" s="89"/>
      <c r="C1685" s="89">
        <v>1.0</v>
      </c>
      <c r="D1685" s="18">
        <f t="shared" si="439"/>
        <v>0</v>
      </c>
      <c r="E1685" s="18">
        <f>B1685*A1682</f>
        <v>0</v>
      </c>
      <c r="F1685" s="18">
        <f t="shared" si="440"/>
        <v>0</v>
      </c>
      <c r="G1685" s="87"/>
      <c r="H1685" s="18">
        <v>1.0</v>
      </c>
      <c r="I1685" s="89">
        <f t="shared" si="441"/>
        <v>0</v>
      </c>
      <c r="J1685" s="116"/>
      <c r="K1685" s="3">
        <f t="shared" si="442"/>
        <v>0</v>
      </c>
      <c r="L1685" s="3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</row>
    <row r="1686" ht="12.75" customHeight="1">
      <c r="A1686" s="31"/>
      <c r="B1686" s="18"/>
      <c r="C1686" s="18">
        <v>1.0</v>
      </c>
      <c r="D1686" s="18">
        <f t="shared" si="439"/>
        <v>0</v>
      </c>
      <c r="E1686" s="18">
        <f>B1686*A1682</f>
        <v>0</v>
      </c>
      <c r="F1686" s="18">
        <f t="shared" si="440"/>
        <v>0</v>
      </c>
      <c r="G1686" s="148" t="s">
        <v>527</v>
      </c>
      <c r="H1686" s="18">
        <v>1.0</v>
      </c>
      <c r="I1686" s="89">
        <f t="shared" si="441"/>
        <v>0</v>
      </c>
      <c r="J1686" s="116"/>
      <c r="K1686" s="3">
        <f t="shared" si="442"/>
        <v>0</v>
      </c>
      <c r="L1686" s="3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</row>
    <row r="1687" ht="12.75" customHeight="1">
      <c r="A1687" s="31"/>
      <c r="B1687" s="18"/>
      <c r="C1687" s="18">
        <v>1.0</v>
      </c>
      <c r="D1687" s="18">
        <f t="shared" si="439"/>
        <v>0</v>
      </c>
      <c r="E1687" s="18">
        <f>B1687*A1682</f>
        <v>0</v>
      </c>
      <c r="F1687" s="18">
        <f t="shared" si="440"/>
        <v>0</v>
      </c>
      <c r="G1687" s="142"/>
      <c r="H1687" s="18">
        <v>1.0</v>
      </c>
      <c r="I1687" s="89">
        <f t="shared" si="441"/>
        <v>0</v>
      </c>
      <c r="J1687" s="116"/>
      <c r="K1687" s="3">
        <f t="shared" si="442"/>
        <v>0</v>
      </c>
      <c r="L1687" s="3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</row>
    <row r="1688" ht="12.75" customHeight="1">
      <c r="A1688" s="31"/>
      <c r="B1688" s="18"/>
      <c r="C1688" s="18">
        <v>1.0</v>
      </c>
      <c r="D1688" s="18">
        <f t="shared" si="439"/>
        <v>0</v>
      </c>
      <c r="E1688" s="18">
        <f>B1688*A1682</f>
        <v>0</v>
      </c>
      <c r="F1688" s="18">
        <f t="shared" si="440"/>
        <v>0</v>
      </c>
      <c r="G1688" s="142"/>
      <c r="H1688" s="18">
        <v>1.0</v>
      </c>
      <c r="I1688" s="89">
        <f t="shared" si="441"/>
        <v>0</v>
      </c>
      <c r="J1688" s="116"/>
      <c r="K1688" s="3">
        <f t="shared" si="442"/>
        <v>0</v>
      </c>
      <c r="L1688" s="3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</row>
    <row r="1689" ht="12.75" customHeight="1">
      <c r="A1689" s="2"/>
      <c r="B1689" s="18"/>
      <c r="C1689" s="18">
        <v>1.0</v>
      </c>
      <c r="D1689" s="18">
        <f t="shared" si="439"/>
        <v>0</v>
      </c>
      <c r="E1689" s="18">
        <f>B1689*A1682</f>
        <v>0</v>
      </c>
      <c r="F1689" s="18">
        <f t="shared" si="440"/>
        <v>0</v>
      </c>
      <c r="G1689" s="87"/>
      <c r="H1689" s="18">
        <v>1.0</v>
      </c>
      <c r="I1689" s="89">
        <f t="shared" si="441"/>
        <v>0</v>
      </c>
      <c r="J1689" s="116"/>
      <c r="K1689" s="3">
        <f t="shared" si="442"/>
        <v>0</v>
      </c>
      <c r="L1689" s="3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</row>
    <row r="1690" ht="12.75" customHeight="1">
      <c r="A1690" s="2"/>
      <c r="B1690" s="18"/>
      <c r="C1690" s="18">
        <v>1.0</v>
      </c>
      <c r="D1690" s="18">
        <f t="shared" si="439"/>
        <v>0</v>
      </c>
      <c r="E1690" s="18">
        <f>B1690*A1682</f>
        <v>0</v>
      </c>
      <c r="F1690" s="18">
        <f t="shared" si="440"/>
        <v>0</v>
      </c>
      <c r="G1690" s="59"/>
      <c r="H1690" s="18">
        <v>1.0</v>
      </c>
      <c r="I1690" s="89">
        <f t="shared" si="441"/>
        <v>0</v>
      </c>
      <c r="J1690" s="116"/>
      <c r="K1690" s="3">
        <f t="shared" si="442"/>
        <v>0</v>
      </c>
      <c r="L1690" s="3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</row>
    <row r="1691" ht="12.75" customHeight="1">
      <c r="A1691" s="2"/>
      <c r="B1691" s="89"/>
      <c r="C1691" s="89">
        <v>1.0</v>
      </c>
      <c r="D1691" s="18">
        <f t="shared" si="439"/>
        <v>0</v>
      </c>
      <c r="E1691" s="18">
        <f>B1691*A1682</f>
        <v>0</v>
      </c>
      <c r="F1691" s="18">
        <f t="shared" si="440"/>
        <v>0</v>
      </c>
      <c r="G1691" s="148" t="s">
        <v>528</v>
      </c>
      <c r="H1691" s="18">
        <v>1.0</v>
      </c>
      <c r="I1691" s="89">
        <f t="shared" si="441"/>
        <v>0</v>
      </c>
      <c r="J1691" s="116"/>
      <c r="K1691" s="3">
        <f t="shared" si="442"/>
        <v>0</v>
      </c>
      <c r="L1691" s="3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</row>
    <row r="1692" ht="12.75" customHeight="1">
      <c r="A1692" s="2"/>
      <c r="B1692" s="89"/>
      <c r="C1692" s="89">
        <v>1.0</v>
      </c>
      <c r="D1692" s="18">
        <f t="shared" si="439"/>
        <v>0</v>
      </c>
      <c r="E1692" s="18">
        <f>B1692*A1682</f>
        <v>0</v>
      </c>
      <c r="F1692" s="18">
        <f t="shared" si="440"/>
        <v>0</v>
      </c>
      <c r="G1692" s="142"/>
      <c r="H1692" s="18">
        <v>1.0</v>
      </c>
      <c r="I1692" s="89">
        <f t="shared" si="441"/>
        <v>0</v>
      </c>
      <c r="J1692" s="116"/>
      <c r="K1692" s="3">
        <f t="shared" si="442"/>
        <v>0</v>
      </c>
      <c r="L1692" s="3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</row>
    <row r="1693" ht="12.75" customHeight="1">
      <c r="A1693" s="1"/>
      <c r="B1693" s="89"/>
      <c r="C1693" s="89">
        <v>1.0</v>
      </c>
      <c r="D1693" s="18">
        <f t="shared" si="439"/>
        <v>0</v>
      </c>
      <c r="E1693" s="18">
        <f>B1693*A1682</f>
        <v>0</v>
      </c>
      <c r="F1693" s="18">
        <f t="shared" si="440"/>
        <v>0</v>
      </c>
      <c r="G1693" s="142"/>
      <c r="H1693" s="18">
        <v>1.0</v>
      </c>
      <c r="I1693" s="89">
        <f t="shared" si="441"/>
        <v>0</v>
      </c>
      <c r="J1693" s="116"/>
      <c r="K1693" s="3">
        <f t="shared" si="442"/>
        <v>0</v>
      </c>
      <c r="L1693" s="3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</row>
    <row r="1694" ht="12.75" customHeight="1">
      <c r="A1694" s="1"/>
      <c r="B1694" s="89"/>
      <c r="C1694" s="89">
        <v>1.0</v>
      </c>
      <c r="D1694" s="18">
        <f t="shared" si="439"/>
        <v>0</v>
      </c>
      <c r="E1694" s="18">
        <f>B1694*A1682</f>
        <v>0</v>
      </c>
      <c r="F1694" s="18">
        <f t="shared" si="440"/>
        <v>0</v>
      </c>
      <c r="G1694" s="142"/>
      <c r="H1694" s="18">
        <v>1.0</v>
      </c>
      <c r="I1694" s="89">
        <f t="shared" si="441"/>
        <v>0</v>
      </c>
      <c r="J1694" s="116"/>
      <c r="K1694" s="3">
        <f t="shared" si="442"/>
        <v>0</v>
      </c>
      <c r="L1694" s="3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</row>
    <row r="1695" ht="12.75" customHeight="1">
      <c r="A1695" s="31"/>
      <c r="B1695" s="89"/>
      <c r="C1695" s="89">
        <v>1.0</v>
      </c>
      <c r="D1695" s="95">
        <f t="shared" si="439"/>
        <v>0</v>
      </c>
      <c r="E1695" s="95">
        <f>B1695*A1682</f>
        <v>0</v>
      </c>
      <c r="F1695" s="18">
        <f t="shared" si="440"/>
        <v>0</v>
      </c>
      <c r="G1695" s="87"/>
      <c r="H1695" s="18">
        <v>1.0</v>
      </c>
      <c r="I1695" s="89">
        <f t="shared" si="441"/>
        <v>0</v>
      </c>
      <c r="J1695" s="118"/>
      <c r="K1695" s="3">
        <f t="shared" si="442"/>
        <v>0</v>
      </c>
      <c r="L1695" s="3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</row>
    <row r="1696" ht="12.75" customHeight="1">
      <c r="A1696" s="31"/>
      <c r="B1696" s="89"/>
      <c r="C1696" s="89">
        <v>1.0</v>
      </c>
      <c r="D1696" s="18">
        <f t="shared" si="439"/>
        <v>0</v>
      </c>
      <c r="E1696" s="18">
        <f>B1696*A1682</f>
        <v>0</v>
      </c>
      <c r="F1696" s="18">
        <f t="shared" si="440"/>
        <v>0</v>
      </c>
      <c r="G1696" s="143" t="str">
        <f>F1698/A1682</f>
        <v>#DIV/0!</v>
      </c>
      <c r="H1696" s="18">
        <v>1.0</v>
      </c>
      <c r="I1696" s="89">
        <f t="shared" si="441"/>
        <v>0</v>
      </c>
      <c r="J1696" s="3"/>
      <c r="K1696" s="3">
        <f t="shared" si="442"/>
        <v>0</v>
      </c>
      <c r="L1696" s="3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</row>
    <row r="1697" ht="12.75" customHeight="1">
      <c r="A1697" s="31"/>
      <c r="B1697" s="89"/>
      <c r="C1697" s="89">
        <v>1.0</v>
      </c>
      <c r="D1697" s="18">
        <f t="shared" si="439"/>
        <v>0</v>
      </c>
      <c r="E1697" s="18">
        <f>B1697*A1682</f>
        <v>0</v>
      </c>
      <c r="F1697" s="18">
        <f t="shared" si="440"/>
        <v>0</v>
      </c>
      <c r="G1697" s="142"/>
      <c r="H1697" s="18">
        <v>1.0</v>
      </c>
      <c r="I1697" s="89">
        <f t="shared" si="441"/>
        <v>0</v>
      </c>
      <c r="J1697" s="3"/>
      <c r="K1697" s="3">
        <f t="shared" si="442"/>
        <v>0</v>
      </c>
      <c r="L1697" s="3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</row>
    <row r="1698" ht="12.75" customHeight="1">
      <c r="A1698" s="4" t="s">
        <v>495</v>
      </c>
      <c r="B1698" s="97">
        <f>SUM(B1684:B1697)</f>
        <v>0</v>
      </c>
      <c r="C1698" s="96"/>
      <c r="D1698" s="97">
        <f t="shared" ref="D1698:F1698" si="443">SUM(D1684:D1697)</f>
        <v>0</v>
      </c>
      <c r="E1698" s="97">
        <f t="shared" si="443"/>
        <v>0</v>
      </c>
      <c r="F1698" s="97">
        <f t="shared" si="443"/>
        <v>0</v>
      </c>
      <c r="G1698" s="87"/>
      <c r="H1698" s="96"/>
      <c r="I1698" s="97">
        <f t="shared" ref="I1698:L1698" si="444">SUM(I1684:I1697)</f>
        <v>0</v>
      </c>
      <c r="J1698" s="98">
        <f t="shared" si="444"/>
        <v>0</v>
      </c>
      <c r="K1698" s="98">
        <f t="shared" si="444"/>
        <v>0</v>
      </c>
      <c r="L1698" s="98">
        <f t="shared" si="444"/>
        <v>0</v>
      </c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</row>
    <row r="1699" ht="12.75" customHeight="1">
      <c r="A1699" s="8"/>
      <c r="B1699" s="100"/>
      <c r="C1699" s="100"/>
      <c r="D1699" s="100"/>
      <c r="E1699" s="100"/>
      <c r="F1699" s="100"/>
      <c r="G1699" s="100"/>
      <c r="H1699" s="100"/>
      <c r="I1699" s="101" t="s">
        <v>496</v>
      </c>
      <c r="J1699" s="100"/>
      <c r="K1699" s="100"/>
      <c r="L1699" s="101" t="s">
        <v>497</v>
      </c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</row>
    <row r="1700" ht="12.75" customHeight="1">
      <c r="A1700" s="8"/>
      <c r="B1700" s="100"/>
      <c r="C1700" s="100"/>
      <c r="D1700" s="100"/>
      <c r="E1700" s="100"/>
      <c r="F1700" s="100"/>
      <c r="G1700" s="100"/>
      <c r="H1700" s="100"/>
      <c r="I1700" s="104" t="str">
        <f>G1696*A1682</f>
        <v>#DIV/0!</v>
      </c>
      <c r="J1700" s="100"/>
      <c r="K1700" s="100"/>
      <c r="L1700" s="104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</row>
    <row r="1701" ht="12.75" customHeight="1">
      <c r="A1701" s="8"/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</row>
    <row r="1702" ht="12.75" customHeight="1">
      <c r="A1702" s="8"/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</row>
    <row r="1703" ht="12.75" customHeight="1">
      <c r="A1703" s="66"/>
      <c r="B1703" s="75"/>
      <c r="C1703" s="75"/>
      <c r="D1703" s="75"/>
      <c r="E1703" s="75"/>
      <c r="F1703" s="75"/>
      <c r="G1703" s="75"/>
      <c r="H1703" s="75"/>
      <c r="I1703" s="75"/>
      <c r="J1703" s="75"/>
      <c r="K1703" s="75"/>
      <c r="L1703" s="76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</row>
    <row r="1704" ht="12.75" customHeight="1">
      <c r="A1704" s="78" t="s">
        <v>478</v>
      </c>
      <c r="B1704" s="79" t="s">
        <v>479</v>
      </c>
      <c r="C1704" s="75"/>
      <c r="D1704" s="76"/>
      <c r="E1704" s="80" t="s">
        <v>480</v>
      </c>
      <c r="F1704" s="75"/>
      <c r="G1704" s="76"/>
      <c r="H1704" s="79" t="s">
        <v>481</v>
      </c>
      <c r="I1704" s="75"/>
      <c r="J1704" s="75"/>
      <c r="K1704" s="75"/>
      <c r="L1704" s="76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</row>
    <row r="1705" ht="12.75" customHeight="1">
      <c r="A1705" s="177"/>
      <c r="B1705" s="82" t="s">
        <v>482</v>
      </c>
      <c r="C1705" s="82" t="s">
        <v>483</v>
      </c>
      <c r="D1705" s="82" t="s">
        <v>484</v>
      </c>
      <c r="E1705" s="82" t="s">
        <v>485</v>
      </c>
      <c r="F1705" s="82" t="s">
        <v>484</v>
      </c>
      <c r="G1705" s="82" t="s">
        <v>524</v>
      </c>
      <c r="H1705" s="82" t="s">
        <v>486</v>
      </c>
      <c r="I1705" s="82" t="s">
        <v>487</v>
      </c>
      <c r="J1705" s="147" t="s">
        <v>488</v>
      </c>
      <c r="K1705" s="85" t="s">
        <v>489</v>
      </c>
      <c r="L1705" s="85" t="s">
        <v>490</v>
      </c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</row>
    <row r="1706" ht="12.75" customHeight="1">
      <c r="A1706" s="86" t="s">
        <v>491</v>
      </c>
      <c r="B1706" s="87"/>
      <c r="C1706" s="87"/>
      <c r="D1706" s="87"/>
      <c r="E1706" s="87"/>
      <c r="F1706" s="87"/>
      <c r="G1706" s="87"/>
      <c r="H1706" s="87"/>
      <c r="I1706" s="87"/>
      <c r="J1706" s="115"/>
      <c r="K1706" s="87"/>
      <c r="L1706" s="87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</row>
    <row r="1707" ht="12.75" customHeight="1">
      <c r="A1707" s="31"/>
      <c r="B1707" s="89"/>
      <c r="C1707" s="89">
        <v>1.0</v>
      </c>
      <c r="D1707" s="18">
        <f t="shared" ref="D1707:D1720" si="445">C1707*B1707</f>
        <v>0</v>
      </c>
      <c r="E1707" s="18">
        <f>B1707*A1705</f>
        <v>0</v>
      </c>
      <c r="F1707" s="18">
        <f t="shared" ref="F1707:F1720" si="446">E1707*C1707</f>
        <v>0</v>
      </c>
      <c r="G1707" s="140">
        <v>0.0</v>
      </c>
      <c r="H1707" s="18">
        <v>1.0</v>
      </c>
      <c r="I1707" s="89">
        <f t="shared" ref="I1707:I1720" si="447">H1707*E1707</f>
        <v>0</v>
      </c>
      <c r="J1707" s="116"/>
      <c r="K1707" s="3">
        <f t="shared" ref="K1707:K1720" si="448">J1707*I1707</f>
        <v>0</v>
      </c>
      <c r="L1707" s="3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</row>
    <row r="1708" ht="12.75" customHeight="1">
      <c r="A1708" s="31"/>
      <c r="B1708" s="89"/>
      <c r="C1708" s="89">
        <v>1.0</v>
      </c>
      <c r="D1708" s="18">
        <f t="shared" si="445"/>
        <v>0</v>
      </c>
      <c r="E1708" s="18">
        <f>B1708*A1705</f>
        <v>0</v>
      </c>
      <c r="F1708" s="18">
        <f t="shared" si="446"/>
        <v>0</v>
      </c>
      <c r="G1708" s="87"/>
      <c r="H1708" s="18">
        <v>1.0</v>
      </c>
      <c r="I1708" s="89">
        <f t="shared" si="447"/>
        <v>0</v>
      </c>
      <c r="J1708" s="116"/>
      <c r="K1708" s="3">
        <f t="shared" si="448"/>
        <v>0</v>
      </c>
      <c r="L1708" s="3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</row>
    <row r="1709" ht="12.75" customHeight="1">
      <c r="A1709" s="31"/>
      <c r="B1709" s="18"/>
      <c r="C1709" s="18">
        <v>1.0</v>
      </c>
      <c r="D1709" s="18">
        <f t="shared" si="445"/>
        <v>0</v>
      </c>
      <c r="E1709" s="18">
        <f>B1709*A1705</f>
        <v>0</v>
      </c>
      <c r="F1709" s="18">
        <f t="shared" si="446"/>
        <v>0</v>
      </c>
      <c r="G1709" s="148" t="s">
        <v>527</v>
      </c>
      <c r="H1709" s="18">
        <v>1.0</v>
      </c>
      <c r="I1709" s="89">
        <f t="shared" si="447"/>
        <v>0</v>
      </c>
      <c r="J1709" s="116"/>
      <c r="K1709" s="3">
        <f t="shared" si="448"/>
        <v>0</v>
      </c>
      <c r="L1709" s="3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</row>
    <row r="1710" ht="12.75" customHeight="1">
      <c r="A1710" s="31"/>
      <c r="B1710" s="18"/>
      <c r="C1710" s="18">
        <v>1.0</v>
      </c>
      <c r="D1710" s="18">
        <f t="shared" si="445"/>
        <v>0</v>
      </c>
      <c r="E1710" s="18">
        <f>B1710*A1705</f>
        <v>0</v>
      </c>
      <c r="F1710" s="18">
        <f t="shared" si="446"/>
        <v>0</v>
      </c>
      <c r="G1710" s="142"/>
      <c r="H1710" s="18">
        <v>1.0</v>
      </c>
      <c r="I1710" s="89">
        <f t="shared" si="447"/>
        <v>0</v>
      </c>
      <c r="J1710" s="116"/>
      <c r="K1710" s="3">
        <f t="shared" si="448"/>
        <v>0</v>
      </c>
      <c r="L1710" s="3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</row>
    <row r="1711" ht="12.75" customHeight="1">
      <c r="A1711" s="31"/>
      <c r="B1711" s="18"/>
      <c r="C1711" s="18">
        <v>1.0</v>
      </c>
      <c r="D1711" s="18">
        <f t="shared" si="445"/>
        <v>0</v>
      </c>
      <c r="E1711" s="18">
        <f>B1711*A1705</f>
        <v>0</v>
      </c>
      <c r="F1711" s="18">
        <f t="shared" si="446"/>
        <v>0</v>
      </c>
      <c r="G1711" s="142"/>
      <c r="H1711" s="18">
        <v>1.0</v>
      </c>
      <c r="I1711" s="89">
        <f t="shared" si="447"/>
        <v>0</v>
      </c>
      <c r="J1711" s="116"/>
      <c r="K1711" s="3">
        <f t="shared" si="448"/>
        <v>0</v>
      </c>
      <c r="L1711" s="3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</row>
    <row r="1712" ht="12.75" customHeight="1">
      <c r="A1712" s="2"/>
      <c r="B1712" s="18"/>
      <c r="C1712" s="18">
        <v>1.0</v>
      </c>
      <c r="D1712" s="18">
        <f t="shared" si="445"/>
        <v>0</v>
      </c>
      <c r="E1712" s="18">
        <f>B1712*A1705</f>
        <v>0</v>
      </c>
      <c r="F1712" s="18">
        <f t="shared" si="446"/>
        <v>0</v>
      </c>
      <c r="G1712" s="87"/>
      <c r="H1712" s="18">
        <v>1.0</v>
      </c>
      <c r="I1712" s="89">
        <f t="shared" si="447"/>
        <v>0</v>
      </c>
      <c r="J1712" s="116"/>
      <c r="K1712" s="3">
        <f t="shared" si="448"/>
        <v>0</v>
      </c>
      <c r="L1712" s="3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</row>
    <row r="1713" ht="12.75" customHeight="1">
      <c r="A1713" s="2"/>
      <c r="B1713" s="18"/>
      <c r="C1713" s="18">
        <v>1.0</v>
      </c>
      <c r="D1713" s="18">
        <f t="shared" si="445"/>
        <v>0</v>
      </c>
      <c r="E1713" s="18">
        <f>B1713*A1705</f>
        <v>0</v>
      </c>
      <c r="F1713" s="18">
        <f t="shared" si="446"/>
        <v>0</v>
      </c>
      <c r="G1713" s="59"/>
      <c r="H1713" s="18">
        <v>1.0</v>
      </c>
      <c r="I1713" s="89">
        <f t="shared" si="447"/>
        <v>0</v>
      </c>
      <c r="J1713" s="116"/>
      <c r="K1713" s="3">
        <f t="shared" si="448"/>
        <v>0</v>
      </c>
      <c r="L1713" s="3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</row>
    <row r="1714" ht="12.75" customHeight="1">
      <c r="A1714" s="2"/>
      <c r="B1714" s="89"/>
      <c r="C1714" s="89">
        <v>1.0</v>
      </c>
      <c r="D1714" s="18">
        <f t="shared" si="445"/>
        <v>0</v>
      </c>
      <c r="E1714" s="18">
        <f>B1714*A1705</f>
        <v>0</v>
      </c>
      <c r="F1714" s="18">
        <f t="shared" si="446"/>
        <v>0</v>
      </c>
      <c r="G1714" s="148" t="s">
        <v>528</v>
      </c>
      <c r="H1714" s="18">
        <v>1.0</v>
      </c>
      <c r="I1714" s="89">
        <f t="shared" si="447"/>
        <v>0</v>
      </c>
      <c r="J1714" s="116"/>
      <c r="K1714" s="3">
        <f t="shared" si="448"/>
        <v>0</v>
      </c>
      <c r="L1714" s="3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</row>
    <row r="1715" ht="12.75" customHeight="1">
      <c r="A1715" s="2"/>
      <c r="B1715" s="89"/>
      <c r="C1715" s="89">
        <v>1.0</v>
      </c>
      <c r="D1715" s="18">
        <f t="shared" si="445"/>
        <v>0</v>
      </c>
      <c r="E1715" s="18">
        <f>B1715*A1705</f>
        <v>0</v>
      </c>
      <c r="F1715" s="18">
        <f t="shared" si="446"/>
        <v>0</v>
      </c>
      <c r="G1715" s="142"/>
      <c r="H1715" s="18">
        <v>1.0</v>
      </c>
      <c r="I1715" s="89">
        <f t="shared" si="447"/>
        <v>0</v>
      </c>
      <c r="J1715" s="116"/>
      <c r="K1715" s="3">
        <f t="shared" si="448"/>
        <v>0</v>
      </c>
      <c r="L1715" s="3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</row>
    <row r="1716" ht="12.75" customHeight="1">
      <c r="A1716" s="1"/>
      <c r="B1716" s="89"/>
      <c r="C1716" s="89">
        <v>1.0</v>
      </c>
      <c r="D1716" s="18">
        <f t="shared" si="445"/>
        <v>0</v>
      </c>
      <c r="E1716" s="18">
        <f>B1716*A1705</f>
        <v>0</v>
      </c>
      <c r="F1716" s="18">
        <f t="shared" si="446"/>
        <v>0</v>
      </c>
      <c r="G1716" s="142"/>
      <c r="H1716" s="18">
        <v>1.0</v>
      </c>
      <c r="I1716" s="89">
        <f t="shared" si="447"/>
        <v>0</v>
      </c>
      <c r="J1716" s="116"/>
      <c r="K1716" s="3">
        <f t="shared" si="448"/>
        <v>0</v>
      </c>
      <c r="L1716" s="3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</row>
    <row r="1717" ht="12.75" customHeight="1">
      <c r="A1717" s="1"/>
      <c r="B1717" s="89"/>
      <c r="C1717" s="89">
        <v>1.0</v>
      </c>
      <c r="D1717" s="18">
        <f t="shared" si="445"/>
        <v>0</v>
      </c>
      <c r="E1717" s="18">
        <f>B1717*A1705</f>
        <v>0</v>
      </c>
      <c r="F1717" s="18">
        <f t="shared" si="446"/>
        <v>0</v>
      </c>
      <c r="G1717" s="142"/>
      <c r="H1717" s="18">
        <v>1.0</v>
      </c>
      <c r="I1717" s="89">
        <f t="shared" si="447"/>
        <v>0</v>
      </c>
      <c r="J1717" s="116"/>
      <c r="K1717" s="3">
        <f t="shared" si="448"/>
        <v>0</v>
      </c>
      <c r="L1717" s="3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</row>
    <row r="1718" ht="12.75" customHeight="1">
      <c r="A1718" s="31"/>
      <c r="B1718" s="89"/>
      <c r="C1718" s="89">
        <v>1.0</v>
      </c>
      <c r="D1718" s="95">
        <f t="shared" si="445"/>
        <v>0</v>
      </c>
      <c r="E1718" s="95">
        <f>B1718*A1705</f>
        <v>0</v>
      </c>
      <c r="F1718" s="18">
        <f t="shared" si="446"/>
        <v>0</v>
      </c>
      <c r="G1718" s="87"/>
      <c r="H1718" s="18">
        <v>1.0</v>
      </c>
      <c r="I1718" s="89">
        <f t="shared" si="447"/>
        <v>0</v>
      </c>
      <c r="J1718" s="118"/>
      <c r="K1718" s="3">
        <f t="shared" si="448"/>
        <v>0</v>
      </c>
      <c r="L1718" s="3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</row>
    <row r="1719" ht="12.75" customHeight="1">
      <c r="A1719" s="31"/>
      <c r="B1719" s="89"/>
      <c r="C1719" s="89">
        <v>1.0</v>
      </c>
      <c r="D1719" s="18">
        <f t="shared" si="445"/>
        <v>0</v>
      </c>
      <c r="E1719" s="18">
        <f>B1719*A1705</f>
        <v>0</v>
      </c>
      <c r="F1719" s="18">
        <f t="shared" si="446"/>
        <v>0</v>
      </c>
      <c r="G1719" s="143" t="str">
        <f>F1721/A1705</f>
        <v>#DIV/0!</v>
      </c>
      <c r="H1719" s="18">
        <v>1.0</v>
      </c>
      <c r="I1719" s="89">
        <f t="shared" si="447"/>
        <v>0</v>
      </c>
      <c r="J1719" s="3"/>
      <c r="K1719" s="3">
        <f t="shared" si="448"/>
        <v>0</v>
      </c>
      <c r="L1719" s="3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</row>
    <row r="1720" ht="12.75" customHeight="1">
      <c r="A1720" s="31"/>
      <c r="B1720" s="89"/>
      <c r="C1720" s="89">
        <v>1.0</v>
      </c>
      <c r="D1720" s="18">
        <f t="shared" si="445"/>
        <v>0</v>
      </c>
      <c r="E1720" s="18">
        <f>B1720*A1705</f>
        <v>0</v>
      </c>
      <c r="F1720" s="18">
        <f t="shared" si="446"/>
        <v>0</v>
      </c>
      <c r="G1720" s="142"/>
      <c r="H1720" s="18">
        <v>1.0</v>
      </c>
      <c r="I1720" s="89">
        <f t="shared" si="447"/>
        <v>0</v>
      </c>
      <c r="J1720" s="3"/>
      <c r="K1720" s="3">
        <f t="shared" si="448"/>
        <v>0</v>
      </c>
      <c r="L1720" s="3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</row>
    <row r="1721" ht="12.75" customHeight="1">
      <c r="A1721" s="4" t="s">
        <v>495</v>
      </c>
      <c r="B1721" s="97">
        <f>SUM(B1707:B1720)</f>
        <v>0</v>
      </c>
      <c r="C1721" s="96"/>
      <c r="D1721" s="97">
        <f t="shared" ref="D1721:F1721" si="449">SUM(D1707:D1720)</f>
        <v>0</v>
      </c>
      <c r="E1721" s="97">
        <f t="shared" si="449"/>
        <v>0</v>
      </c>
      <c r="F1721" s="97">
        <f t="shared" si="449"/>
        <v>0</v>
      </c>
      <c r="G1721" s="87"/>
      <c r="H1721" s="96"/>
      <c r="I1721" s="97">
        <f t="shared" ref="I1721:L1721" si="450">SUM(I1707:I1720)</f>
        <v>0</v>
      </c>
      <c r="J1721" s="98">
        <f t="shared" si="450"/>
        <v>0</v>
      </c>
      <c r="K1721" s="98">
        <f t="shared" si="450"/>
        <v>0</v>
      </c>
      <c r="L1721" s="98">
        <f t="shared" si="450"/>
        <v>0</v>
      </c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</row>
    <row r="1722" ht="12.75" customHeight="1">
      <c r="A1722" s="8"/>
      <c r="B1722" s="100"/>
      <c r="C1722" s="100"/>
      <c r="D1722" s="100"/>
      <c r="E1722" s="100"/>
      <c r="F1722" s="100"/>
      <c r="G1722" s="100"/>
      <c r="H1722" s="100"/>
      <c r="I1722" s="101" t="s">
        <v>496</v>
      </c>
      <c r="J1722" s="100"/>
      <c r="K1722" s="100"/>
      <c r="L1722" s="101" t="s">
        <v>497</v>
      </c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</row>
    <row r="1723" ht="12.75" customHeight="1">
      <c r="A1723" s="8"/>
      <c r="B1723" s="100"/>
      <c r="C1723" s="100"/>
      <c r="D1723" s="100"/>
      <c r="E1723" s="100"/>
      <c r="F1723" s="100"/>
      <c r="G1723" s="100"/>
      <c r="H1723" s="100"/>
      <c r="I1723" s="104" t="str">
        <f>G1719*A1705</f>
        <v>#DIV/0!</v>
      </c>
      <c r="J1723" s="100"/>
      <c r="K1723" s="100"/>
      <c r="L1723" s="104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</row>
    <row r="1724" ht="12.75" customHeight="1">
      <c r="A1724" s="8"/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</row>
    <row r="1725" ht="12.75" customHeight="1">
      <c r="A1725" s="8"/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</row>
    <row r="1726" ht="12.75" customHeight="1">
      <c r="A1726" s="66"/>
      <c r="B1726" s="75"/>
      <c r="C1726" s="75"/>
      <c r="D1726" s="75"/>
      <c r="E1726" s="75"/>
      <c r="F1726" s="75"/>
      <c r="G1726" s="75"/>
      <c r="H1726" s="75"/>
      <c r="I1726" s="75"/>
      <c r="J1726" s="75"/>
      <c r="K1726" s="75"/>
      <c r="L1726" s="76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</row>
    <row r="1727" ht="12.75" customHeight="1">
      <c r="A1727" s="78" t="s">
        <v>478</v>
      </c>
      <c r="B1727" s="79" t="s">
        <v>479</v>
      </c>
      <c r="C1727" s="75"/>
      <c r="D1727" s="76"/>
      <c r="E1727" s="80" t="s">
        <v>480</v>
      </c>
      <c r="F1727" s="75"/>
      <c r="G1727" s="76"/>
      <c r="H1727" s="79" t="s">
        <v>481</v>
      </c>
      <c r="I1727" s="75"/>
      <c r="J1727" s="75"/>
      <c r="K1727" s="75"/>
      <c r="L1727" s="76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</row>
    <row r="1728" ht="12.75" customHeight="1">
      <c r="A1728" s="177"/>
      <c r="B1728" s="82" t="s">
        <v>482</v>
      </c>
      <c r="C1728" s="82" t="s">
        <v>483</v>
      </c>
      <c r="D1728" s="82" t="s">
        <v>484</v>
      </c>
      <c r="E1728" s="82" t="s">
        <v>485</v>
      </c>
      <c r="F1728" s="82" t="s">
        <v>484</v>
      </c>
      <c r="G1728" s="82" t="s">
        <v>524</v>
      </c>
      <c r="H1728" s="82" t="s">
        <v>486</v>
      </c>
      <c r="I1728" s="82" t="s">
        <v>487</v>
      </c>
      <c r="J1728" s="147" t="s">
        <v>488</v>
      </c>
      <c r="K1728" s="85" t="s">
        <v>489</v>
      </c>
      <c r="L1728" s="85" t="s">
        <v>490</v>
      </c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</row>
    <row r="1729" ht="12.75" customHeight="1">
      <c r="A1729" s="86" t="s">
        <v>491</v>
      </c>
      <c r="B1729" s="87"/>
      <c r="C1729" s="87"/>
      <c r="D1729" s="87"/>
      <c r="E1729" s="87"/>
      <c r="F1729" s="87"/>
      <c r="G1729" s="87"/>
      <c r="H1729" s="87"/>
      <c r="I1729" s="87"/>
      <c r="J1729" s="115"/>
      <c r="K1729" s="87"/>
      <c r="L1729" s="87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</row>
    <row r="1730" ht="12.75" customHeight="1">
      <c r="A1730" s="31"/>
      <c r="B1730" s="89"/>
      <c r="C1730" s="89">
        <v>1.0</v>
      </c>
      <c r="D1730" s="18">
        <f t="shared" ref="D1730:D1743" si="451">C1730*B1730</f>
        <v>0</v>
      </c>
      <c r="E1730" s="18">
        <f>B1730*A1728</f>
        <v>0</v>
      </c>
      <c r="F1730" s="18">
        <f t="shared" ref="F1730:F1743" si="452">E1730*C1730</f>
        <v>0</v>
      </c>
      <c r="G1730" s="140">
        <v>0.0</v>
      </c>
      <c r="H1730" s="18">
        <v>1.0</v>
      </c>
      <c r="I1730" s="89">
        <f t="shared" ref="I1730:I1743" si="453">H1730*E1730</f>
        <v>0</v>
      </c>
      <c r="J1730" s="116"/>
      <c r="K1730" s="3">
        <f t="shared" ref="K1730:K1743" si="454">J1730*I1730</f>
        <v>0</v>
      </c>
      <c r="L1730" s="3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</row>
    <row r="1731" ht="12.75" customHeight="1">
      <c r="A1731" s="31"/>
      <c r="B1731" s="89"/>
      <c r="C1731" s="89">
        <v>1.0</v>
      </c>
      <c r="D1731" s="18">
        <f t="shared" si="451"/>
        <v>0</v>
      </c>
      <c r="E1731" s="18">
        <f>B1731*A1728</f>
        <v>0</v>
      </c>
      <c r="F1731" s="18">
        <f t="shared" si="452"/>
        <v>0</v>
      </c>
      <c r="G1731" s="87"/>
      <c r="H1731" s="18">
        <v>1.0</v>
      </c>
      <c r="I1731" s="89">
        <f t="shared" si="453"/>
        <v>0</v>
      </c>
      <c r="J1731" s="116"/>
      <c r="K1731" s="3">
        <f t="shared" si="454"/>
        <v>0</v>
      </c>
      <c r="L1731" s="3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</row>
    <row r="1732" ht="12.75" customHeight="1">
      <c r="A1732" s="31"/>
      <c r="B1732" s="18"/>
      <c r="C1732" s="18">
        <v>1.0</v>
      </c>
      <c r="D1732" s="18">
        <f t="shared" si="451"/>
        <v>0</v>
      </c>
      <c r="E1732" s="18">
        <f>B1732*A1728</f>
        <v>0</v>
      </c>
      <c r="F1732" s="18">
        <f t="shared" si="452"/>
        <v>0</v>
      </c>
      <c r="G1732" s="148" t="s">
        <v>527</v>
      </c>
      <c r="H1732" s="18">
        <v>1.0</v>
      </c>
      <c r="I1732" s="89">
        <f t="shared" si="453"/>
        <v>0</v>
      </c>
      <c r="J1732" s="116"/>
      <c r="K1732" s="3">
        <f t="shared" si="454"/>
        <v>0</v>
      </c>
      <c r="L1732" s="3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</row>
    <row r="1733" ht="12.75" customHeight="1">
      <c r="A1733" s="31"/>
      <c r="B1733" s="18"/>
      <c r="C1733" s="18">
        <v>1.0</v>
      </c>
      <c r="D1733" s="18">
        <f t="shared" si="451"/>
        <v>0</v>
      </c>
      <c r="E1733" s="18">
        <f>B1733*A1728</f>
        <v>0</v>
      </c>
      <c r="F1733" s="18">
        <f t="shared" si="452"/>
        <v>0</v>
      </c>
      <c r="G1733" s="142"/>
      <c r="H1733" s="18">
        <v>1.0</v>
      </c>
      <c r="I1733" s="89">
        <f t="shared" si="453"/>
        <v>0</v>
      </c>
      <c r="J1733" s="116"/>
      <c r="K1733" s="3">
        <f t="shared" si="454"/>
        <v>0</v>
      </c>
      <c r="L1733" s="3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</row>
    <row r="1734" ht="12.75" customHeight="1">
      <c r="A1734" s="31"/>
      <c r="B1734" s="18"/>
      <c r="C1734" s="18">
        <v>1.0</v>
      </c>
      <c r="D1734" s="18">
        <f t="shared" si="451"/>
        <v>0</v>
      </c>
      <c r="E1734" s="18">
        <f>B1734*A1728</f>
        <v>0</v>
      </c>
      <c r="F1734" s="18">
        <f t="shared" si="452"/>
        <v>0</v>
      </c>
      <c r="G1734" s="142"/>
      <c r="H1734" s="18">
        <v>1.0</v>
      </c>
      <c r="I1734" s="89">
        <f t="shared" si="453"/>
        <v>0</v>
      </c>
      <c r="J1734" s="116"/>
      <c r="K1734" s="3">
        <f t="shared" si="454"/>
        <v>0</v>
      </c>
      <c r="L1734" s="3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</row>
    <row r="1735" ht="12.75" customHeight="1">
      <c r="A1735" s="2"/>
      <c r="B1735" s="18"/>
      <c r="C1735" s="18">
        <v>1.0</v>
      </c>
      <c r="D1735" s="18">
        <f t="shared" si="451"/>
        <v>0</v>
      </c>
      <c r="E1735" s="18">
        <f>B1735*A1728</f>
        <v>0</v>
      </c>
      <c r="F1735" s="18">
        <f t="shared" si="452"/>
        <v>0</v>
      </c>
      <c r="G1735" s="87"/>
      <c r="H1735" s="18">
        <v>1.0</v>
      </c>
      <c r="I1735" s="89">
        <f t="shared" si="453"/>
        <v>0</v>
      </c>
      <c r="J1735" s="116"/>
      <c r="K1735" s="3">
        <f t="shared" si="454"/>
        <v>0</v>
      </c>
      <c r="L1735" s="3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</row>
    <row r="1736" ht="12.75" customHeight="1">
      <c r="A1736" s="2"/>
      <c r="B1736" s="18"/>
      <c r="C1736" s="18">
        <v>1.0</v>
      </c>
      <c r="D1736" s="18">
        <f t="shared" si="451"/>
        <v>0</v>
      </c>
      <c r="E1736" s="18">
        <f>B1736*A1728</f>
        <v>0</v>
      </c>
      <c r="F1736" s="18">
        <f t="shared" si="452"/>
        <v>0</v>
      </c>
      <c r="G1736" s="59"/>
      <c r="H1736" s="18">
        <v>1.0</v>
      </c>
      <c r="I1736" s="89">
        <f t="shared" si="453"/>
        <v>0</v>
      </c>
      <c r="J1736" s="116"/>
      <c r="K1736" s="3">
        <f t="shared" si="454"/>
        <v>0</v>
      </c>
      <c r="L1736" s="3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</row>
    <row r="1737" ht="12.75" customHeight="1">
      <c r="A1737" s="2"/>
      <c r="B1737" s="89"/>
      <c r="C1737" s="89">
        <v>1.0</v>
      </c>
      <c r="D1737" s="18">
        <f t="shared" si="451"/>
        <v>0</v>
      </c>
      <c r="E1737" s="18">
        <f>B1737*A1728</f>
        <v>0</v>
      </c>
      <c r="F1737" s="18">
        <f t="shared" si="452"/>
        <v>0</v>
      </c>
      <c r="G1737" s="148" t="s">
        <v>528</v>
      </c>
      <c r="H1737" s="18">
        <v>1.0</v>
      </c>
      <c r="I1737" s="89">
        <f t="shared" si="453"/>
        <v>0</v>
      </c>
      <c r="J1737" s="116"/>
      <c r="K1737" s="3">
        <f t="shared" si="454"/>
        <v>0</v>
      </c>
      <c r="L1737" s="3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</row>
    <row r="1738" ht="12.75" customHeight="1">
      <c r="A1738" s="2"/>
      <c r="B1738" s="89"/>
      <c r="C1738" s="89">
        <v>1.0</v>
      </c>
      <c r="D1738" s="18">
        <f t="shared" si="451"/>
        <v>0</v>
      </c>
      <c r="E1738" s="18">
        <f>B1738*A1728</f>
        <v>0</v>
      </c>
      <c r="F1738" s="18">
        <f t="shared" si="452"/>
        <v>0</v>
      </c>
      <c r="G1738" s="142"/>
      <c r="H1738" s="18">
        <v>1.0</v>
      </c>
      <c r="I1738" s="89">
        <f t="shared" si="453"/>
        <v>0</v>
      </c>
      <c r="J1738" s="116"/>
      <c r="K1738" s="3">
        <f t="shared" si="454"/>
        <v>0</v>
      </c>
      <c r="L1738" s="3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</row>
    <row r="1739" ht="12.75" customHeight="1">
      <c r="A1739" s="1"/>
      <c r="B1739" s="89"/>
      <c r="C1739" s="89">
        <v>1.0</v>
      </c>
      <c r="D1739" s="18">
        <f t="shared" si="451"/>
        <v>0</v>
      </c>
      <c r="E1739" s="18">
        <f>B1739*A1728</f>
        <v>0</v>
      </c>
      <c r="F1739" s="18">
        <f t="shared" si="452"/>
        <v>0</v>
      </c>
      <c r="G1739" s="142"/>
      <c r="H1739" s="18">
        <v>1.0</v>
      </c>
      <c r="I1739" s="89">
        <f t="shared" si="453"/>
        <v>0</v>
      </c>
      <c r="J1739" s="116"/>
      <c r="K1739" s="3">
        <f t="shared" si="454"/>
        <v>0</v>
      </c>
      <c r="L1739" s="3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</row>
    <row r="1740" ht="12.75" customHeight="1">
      <c r="A1740" s="1"/>
      <c r="B1740" s="89"/>
      <c r="C1740" s="89">
        <v>1.0</v>
      </c>
      <c r="D1740" s="18">
        <f t="shared" si="451"/>
        <v>0</v>
      </c>
      <c r="E1740" s="18">
        <f>B1740*A1728</f>
        <v>0</v>
      </c>
      <c r="F1740" s="18">
        <f t="shared" si="452"/>
        <v>0</v>
      </c>
      <c r="G1740" s="142"/>
      <c r="H1740" s="18">
        <v>1.0</v>
      </c>
      <c r="I1740" s="89">
        <f t="shared" si="453"/>
        <v>0</v>
      </c>
      <c r="J1740" s="116"/>
      <c r="K1740" s="3">
        <f t="shared" si="454"/>
        <v>0</v>
      </c>
      <c r="L1740" s="3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</row>
    <row r="1741" ht="12.75" customHeight="1">
      <c r="A1741" s="31"/>
      <c r="B1741" s="89"/>
      <c r="C1741" s="89">
        <v>1.0</v>
      </c>
      <c r="D1741" s="95">
        <f t="shared" si="451"/>
        <v>0</v>
      </c>
      <c r="E1741" s="95">
        <f>B1741*A1728</f>
        <v>0</v>
      </c>
      <c r="F1741" s="18">
        <f t="shared" si="452"/>
        <v>0</v>
      </c>
      <c r="G1741" s="87"/>
      <c r="H1741" s="18">
        <v>1.0</v>
      </c>
      <c r="I1741" s="89">
        <f t="shared" si="453"/>
        <v>0</v>
      </c>
      <c r="J1741" s="118"/>
      <c r="K1741" s="3">
        <f t="shared" si="454"/>
        <v>0</v>
      </c>
      <c r="L1741" s="3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</row>
    <row r="1742" ht="12.75" customHeight="1">
      <c r="A1742" s="31"/>
      <c r="B1742" s="89"/>
      <c r="C1742" s="89">
        <v>1.0</v>
      </c>
      <c r="D1742" s="18">
        <f t="shared" si="451"/>
        <v>0</v>
      </c>
      <c r="E1742" s="18">
        <f>B1742*A1728</f>
        <v>0</v>
      </c>
      <c r="F1742" s="18">
        <f t="shared" si="452"/>
        <v>0</v>
      </c>
      <c r="G1742" s="143" t="str">
        <f>F1744/A1728</f>
        <v>#DIV/0!</v>
      </c>
      <c r="H1742" s="18">
        <v>1.0</v>
      </c>
      <c r="I1742" s="89">
        <f t="shared" si="453"/>
        <v>0</v>
      </c>
      <c r="J1742" s="3"/>
      <c r="K1742" s="3">
        <f t="shared" si="454"/>
        <v>0</v>
      </c>
      <c r="L1742" s="3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</row>
    <row r="1743" ht="12.75" customHeight="1">
      <c r="A1743" s="31"/>
      <c r="B1743" s="89"/>
      <c r="C1743" s="89">
        <v>1.0</v>
      </c>
      <c r="D1743" s="18">
        <f t="shared" si="451"/>
        <v>0</v>
      </c>
      <c r="E1743" s="18">
        <f>B1743*A1728</f>
        <v>0</v>
      </c>
      <c r="F1743" s="18">
        <f t="shared" si="452"/>
        <v>0</v>
      </c>
      <c r="G1743" s="142"/>
      <c r="H1743" s="18">
        <v>1.0</v>
      </c>
      <c r="I1743" s="89">
        <f t="shared" si="453"/>
        <v>0</v>
      </c>
      <c r="J1743" s="3"/>
      <c r="K1743" s="3">
        <f t="shared" si="454"/>
        <v>0</v>
      </c>
      <c r="L1743" s="3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</row>
    <row r="1744" ht="12.75" customHeight="1">
      <c r="A1744" s="4" t="s">
        <v>495</v>
      </c>
      <c r="B1744" s="97">
        <f>SUM(B1730:B1743)</f>
        <v>0</v>
      </c>
      <c r="C1744" s="96"/>
      <c r="D1744" s="97">
        <f t="shared" ref="D1744:F1744" si="455">SUM(D1730:D1743)</f>
        <v>0</v>
      </c>
      <c r="E1744" s="97">
        <f t="shared" si="455"/>
        <v>0</v>
      </c>
      <c r="F1744" s="97">
        <f t="shared" si="455"/>
        <v>0</v>
      </c>
      <c r="G1744" s="87"/>
      <c r="H1744" s="96"/>
      <c r="I1744" s="97">
        <f t="shared" ref="I1744:L1744" si="456">SUM(I1730:I1743)</f>
        <v>0</v>
      </c>
      <c r="J1744" s="98">
        <f t="shared" si="456"/>
        <v>0</v>
      </c>
      <c r="K1744" s="98">
        <f t="shared" si="456"/>
        <v>0</v>
      </c>
      <c r="L1744" s="98">
        <f t="shared" si="456"/>
        <v>0</v>
      </c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</row>
    <row r="1745" ht="12.75" customHeight="1">
      <c r="A1745" s="8"/>
      <c r="B1745" s="100"/>
      <c r="C1745" s="100"/>
      <c r="D1745" s="100"/>
      <c r="E1745" s="100"/>
      <c r="F1745" s="100"/>
      <c r="G1745" s="100"/>
      <c r="H1745" s="100"/>
      <c r="I1745" s="101" t="s">
        <v>496</v>
      </c>
      <c r="J1745" s="100"/>
      <c r="K1745" s="100"/>
      <c r="L1745" s="101" t="s">
        <v>497</v>
      </c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</row>
    <row r="1746" ht="12.75" customHeight="1">
      <c r="A1746" s="8"/>
      <c r="B1746" s="100"/>
      <c r="C1746" s="100"/>
      <c r="D1746" s="100"/>
      <c r="E1746" s="100"/>
      <c r="F1746" s="100"/>
      <c r="G1746" s="100"/>
      <c r="H1746" s="100"/>
      <c r="I1746" s="104" t="str">
        <f>G1742*A1728</f>
        <v>#DIV/0!</v>
      </c>
      <c r="J1746" s="100"/>
      <c r="K1746" s="100"/>
      <c r="L1746" s="104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</row>
    <row r="1747" ht="12.75" customHeight="1">
      <c r="A1747" s="8"/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</row>
    <row r="1748" ht="12.75" customHeight="1">
      <c r="A1748" s="8"/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</row>
    <row r="1749" ht="12.75" customHeight="1">
      <c r="A1749" s="66"/>
      <c r="B1749" s="75"/>
      <c r="C1749" s="75"/>
      <c r="D1749" s="75"/>
      <c r="E1749" s="75"/>
      <c r="F1749" s="75"/>
      <c r="G1749" s="75"/>
      <c r="H1749" s="75"/>
      <c r="I1749" s="75"/>
      <c r="J1749" s="75"/>
      <c r="K1749" s="75"/>
      <c r="L1749" s="76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</row>
    <row r="1750" ht="12.75" customHeight="1">
      <c r="A1750" s="78" t="s">
        <v>478</v>
      </c>
      <c r="B1750" s="79" t="s">
        <v>479</v>
      </c>
      <c r="C1750" s="75"/>
      <c r="D1750" s="76"/>
      <c r="E1750" s="80" t="s">
        <v>480</v>
      </c>
      <c r="F1750" s="75"/>
      <c r="G1750" s="76"/>
      <c r="H1750" s="79" t="s">
        <v>481</v>
      </c>
      <c r="I1750" s="75"/>
      <c r="J1750" s="75"/>
      <c r="K1750" s="75"/>
      <c r="L1750" s="76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</row>
    <row r="1751" ht="12.75" customHeight="1">
      <c r="A1751" s="177"/>
      <c r="B1751" s="82" t="s">
        <v>482</v>
      </c>
      <c r="C1751" s="82" t="s">
        <v>483</v>
      </c>
      <c r="D1751" s="82" t="s">
        <v>484</v>
      </c>
      <c r="E1751" s="82" t="s">
        <v>485</v>
      </c>
      <c r="F1751" s="82" t="s">
        <v>484</v>
      </c>
      <c r="G1751" s="82" t="s">
        <v>524</v>
      </c>
      <c r="H1751" s="82" t="s">
        <v>486</v>
      </c>
      <c r="I1751" s="82" t="s">
        <v>487</v>
      </c>
      <c r="J1751" s="147" t="s">
        <v>488</v>
      </c>
      <c r="K1751" s="85" t="s">
        <v>489</v>
      </c>
      <c r="L1751" s="85" t="s">
        <v>490</v>
      </c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</row>
    <row r="1752" ht="12.75" customHeight="1">
      <c r="A1752" s="86" t="s">
        <v>491</v>
      </c>
      <c r="B1752" s="87"/>
      <c r="C1752" s="87"/>
      <c r="D1752" s="87"/>
      <c r="E1752" s="87"/>
      <c r="F1752" s="87"/>
      <c r="G1752" s="87"/>
      <c r="H1752" s="87"/>
      <c r="I1752" s="87"/>
      <c r="J1752" s="115"/>
      <c r="K1752" s="87"/>
      <c r="L1752" s="87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</row>
    <row r="1753" ht="12.75" customHeight="1">
      <c r="A1753" s="31"/>
      <c r="B1753" s="89"/>
      <c r="C1753" s="89">
        <v>1.0</v>
      </c>
      <c r="D1753" s="18">
        <f t="shared" ref="D1753:D1766" si="457">C1753*B1753</f>
        <v>0</v>
      </c>
      <c r="E1753" s="18">
        <f>B1753*A1751</f>
        <v>0</v>
      </c>
      <c r="F1753" s="18">
        <f t="shared" ref="F1753:F1766" si="458">E1753*C1753</f>
        <v>0</v>
      </c>
      <c r="G1753" s="140">
        <v>0.0</v>
      </c>
      <c r="H1753" s="18">
        <v>1.0</v>
      </c>
      <c r="I1753" s="89">
        <f t="shared" ref="I1753:I1766" si="459">H1753*E1753</f>
        <v>0</v>
      </c>
      <c r="J1753" s="116"/>
      <c r="K1753" s="3">
        <f t="shared" ref="K1753:K1766" si="460">J1753*I1753</f>
        <v>0</v>
      </c>
      <c r="L1753" s="3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</row>
    <row r="1754" ht="12.75" customHeight="1">
      <c r="A1754" s="31"/>
      <c r="B1754" s="89"/>
      <c r="C1754" s="89">
        <v>1.0</v>
      </c>
      <c r="D1754" s="18">
        <f t="shared" si="457"/>
        <v>0</v>
      </c>
      <c r="E1754" s="18">
        <f>B1754*A1751</f>
        <v>0</v>
      </c>
      <c r="F1754" s="18">
        <f t="shared" si="458"/>
        <v>0</v>
      </c>
      <c r="G1754" s="87"/>
      <c r="H1754" s="18">
        <v>1.0</v>
      </c>
      <c r="I1754" s="89">
        <f t="shared" si="459"/>
        <v>0</v>
      </c>
      <c r="J1754" s="116"/>
      <c r="K1754" s="3">
        <f t="shared" si="460"/>
        <v>0</v>
      </c>
      <c r="L1754" s="3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</row>
    <row r="1755" ht="12.75" customHeight="1">
      <c r="A1755" s="31"/>
      <c r="B1755" s="18"/>
      <c r="C1755" s="18">
        <v>1.0</v>
      </c>
      <c r="D1755" s="18">
        <f t="shared" si="457"/>
        <v>0</v>
      </c>
      <c r="E1755" s="18">
        <f>B1755*A1751</f>
        <v>0</v>
      </c>
      <c r="F1755" s="18">
        <f t="shared" si="458"/>
        <v>0</v>
      </c>
      <c r="G1755" s="148" t="s">
        <v>527</v>
      </c>
      <c r="H1755" s="18">
        <v>1.0</v>
      </c>
      <c r="I1755" s="89">
        <f t="shared" si="459"/>
        <v>0</v>
      </c>
      <c r="J1755" s="116"/>
      <c r="K1755" s="3">
        <f t="shared" si="460"/>
        <v>0</v>
      </c>
      <c r="L1755" s="3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</row>
    <row r="1756" ht="12.75" customHeight="1">
      <c r="A1756" s="31"/>
      <c r="B1756" s="18"/>
      <c r="C1756" s="18">
        <v>1.0</v>
      </c>
      <c r="D1756" s="18">
        <f t="shared" si="457"/>
        <v>0</v>
      </c>
      <c r="E1756" s="18">
        <f>B1756*A1751</f>
        <v>0</v>
      </c>
      <c r="F1756" s="18">
        <f t="shared" si="458"/>
        <v>0</v>
      </c>
      <c r="G1756" s="142"/>
      <c r="H1756" s="18">
        <v>1.0</v>
      </c>
      <c r="I1756" s="89">
        <f t="shared" si="459"/>
        <v>0</v>
      </c>
      <c r="J1756" s="116"/>
      <c r="K1756" s="3">
        <f t="shared" si="460"/>
        <v>0</v>
      </c>
      <c r="L1756" s="3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</row>
    <row r="1757" ht="12.75" customHeight="1">
      <c r="A1757" s="31"/>
      <c r="B1757" s="18"/>
      <c r="C1757" s="18">
        <v>1.0</v>
      </c>
      <c r="D1757" s="18">
        <f t="shared" si="457"/>
        <v>0</v>
      </c>
      <c r="E1757" s="18">
        <f>B1757*A1751</f>
        <v>0</v>
      </c>
      <c r="F1757" s="18">
        <f t="shared" si="458"/>
        <v>0</v>
      </c>
      <c r="G1757" s="142"/>
      <c r="H1757" s="18">
        <v>1.0</v>
      </c>
      <c r="I1757" s="89">
        <f t="shared" si="459"/>
        <v>0</v>
      </c>
      <c r="J1757" s="116"/>
      <c r="K1757" s="3">
        <f t="shared" si="460"/>
        <v>0</v>
      </c>
      <c r="L1757" s="3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</row>
    <row r="1758" ht="12.75" customHeight="1">
      <c r="A1758" s="2"/>
      <c r="B1758" s="18"/>
      <c r="C1758" s="18">
        <v>1.0</v>
      </c>
      <c r="D1758" s="18">
        <f t="shared" si="457"/>
        <v>0</v>
      </c>
      <c r="E1758" s="18">
        <f>B1758*A1751</f>
        <v>0</v>
      </c>
      <c r="F1758" s="18">
        <f t="shared" si="458"/>
        <v>0</v>
      </c>
      <c r="G1758" s="87"/>
      <c r="H1758" s="18">
        <v>1.0</v>
      </c>
      <c r="I1758" s="89">
        <f t="shared" si="459"/>
        <v>0</v>
      </c>
      <c r="J1758" s="116"/>
      <c r="K1758" s="3">
        <f t="shared" si="460"/>
        <v>0</v>
      </c>
      <c r="L1758" s="3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</row>
    <row r="1759" ht="12.75" customHeight="1">
      <c r="A1759" s="2"/>
      <c r="B1759" s="18"/>
      <c r="C1759" s="18">
        <v>1.0</v>
      </c>
      <c r="D1759" s="18">
        <f t="shared" si="457"/>
        <v>0</v>
      </c>
      <c r="E1759" s="18">
        <f>B1759*A1751</f>
        <v>0</v>
      </c>
      <c r="F1759" s="18">
        <f t="shared" si="458"/>
        <v>0</v>
      </c>
      <c r="G1759" s="59"/>
      <c r="H1759" s="18">
        <v>1.0</v>
      </c>
      <c r="I1759" s="89">
        <f t="shared" si="459"/>
        <v>0</v>
      </c>
      <c r="J1759" s="116"/>
      <c r="K1759" s="3">
        <f t="shared" si="460"/>
        <v>0</v>
      </c>
      <c r="L1759" s="3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</row>
    <row r="1760" ht="12.75" customHeight="1">
      <c r="A1760" s="2"/>
      <c r="B1760" s="89"/>
      <c r="C1760" s="89">
        <v>1.0</v>
      </c>
      <c r="D1760" s="18">
        <f t="shared" si="457"/>
        <v>0</v>
      </c>
      <c r="E1760" s="18">
        <f>B1760*A1751</f>
        <v>0</v>
      </c>
      <c r="F1760" s="18">
        <f t="shared" si="458"/>
        <v>0</v>
      </c>
      <c r="G1760" s="148" t="s">
        <v>528</v>
      </c>
      <c r="H1760" s="18">
        <v>1.0</v>
      </c>
      <c r="I1760" s="89">
        <f t="shared" si="459"/>
        <v>0</v>
      </c>
      <c r="J1760" s="116"/>
      <c r="K1760" s="3">
        <f t="shared" si="460"/>
        <v>0</v>
      </c>
      <c r="L1760" s="3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</row>
    <row r="1761" ht="12.75" customHeight="1">
      <c r="A1761" s="2"/>
      <c r="B1761" s="89"/>
      <c r="C1761" s="89">
        <v>1.0</v>
      </c>
      <c r="D1761" s="18">
        <f t="shared" si="457"/>
        <v>0</v>
      </c>
      <c r="E1761" s="18">
        <f>B1761*A1751</f>
        <v>0</v>
      </c>
      <c r="F1761" s="18">
        <f t="shared" si="458"/>
        <v>0</v>
      </c>
      <c r="G1761" s="142"/>
      <c r="H1761" s="18">
        <v>1.0</v>
      </c>
      <c r="I1761" s="89">
        <f t="shared" si="459"/>
        <v>0</v>
      </c>
      <c r="J1761" s="116"/>
      <c r="K1761" s="3">
        <f t="shared" si="460"/>
        <v>0</v>
      </c>
      <c r="L1761" s="3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</row>
    <row r="1762" ht="12.75" customHeight="1">
      <c r="A1762" s="1"/>
      <c r="B1762" s="89"/>
      <c r="C1762" s="89">
        <v>1.0</v>
      </c>
      <c r="D1762" s="18">
        <f t="shared" si="457"/>
        <v>0</v>
      </c>
      <c r="E1762" s="18">
        <f>B1762*A1751</f>
        <v>0</v>
      </c>
      <c r="F1762" s="18">
        <f t="shared" si="458"/>
        <v>0</v>
      </c>
      <c r="G1762" s="142"/>
      <c r="H1762" s="18">
        <v>1.0</v>
      </c>
      <c r="I1762" s="89">
        <f t="shared" si="459"/>
        <v>0</v>
      </c>
      <c r="J1762" s="116"/>
      <c r="K1762" s="3">
        <f t="shared" si="460"/>
        <v>0</v>
      </c>
      <c r="L1762" s="3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</row>
    <row r="1763" ht="12.75" customHeight="1">
      <c r="A1763" s="1"/>
      <c r="B1763" s="89"/>
      <c r="C1763" s="89">
        <v>1.0</v>
      </c>
      <c r="D1763" s="18">
        <f t="shared" si="457"/>
        <v>0</v>
      </c>
      <c r="E1763" s="18">
        <f>B1763*A1751</f>
        <v>0</v>
      </c>
      <c r="F1763" s="18">
        <f t="shared" si="458"/>
        <v>0</v>
      </c>
      <c r="G1763" s="142"/>
      <c r="H1763" s="18">
        <v>1.0</v>
      </c>
      <c r="I1763" s="89">
        <f t="shared" si="459"/>
        <v>0</v>
      </c>
      <c r="J1763" s="116"/>
      <c r="K1763" s="3">
        <f t="shared" si="460"/>
        <v>0</v>
      </c>
      <c r="L1763" s="3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</row>
    <row r="1764" ht="12.75" customHeight="1">
      <c r="A1764" s="31"/>
      <c r="B1764" s="89"/>
      <c r="C1764" s="89">
        <v>1.0</v>
      </c>
      <c r="D1764" s="95">
        <f t="shared" si="457"/>
        <v>0</v>
      </c>
      <c r="E1764" s="95">
        <f>B1764*A1751</f>
        <v>0</v>
      </c>
      <c r="F1764" s="18">
        <f t="shared" si="458"/>
        <v>0</v>
      </c>
      <c r="G1764" s="87"/>
      <c r="H1764" s="18">
        <v>1.0</v>
      </c>
      <c r="I1764" s="89">
        <f t="shared" si="459"/>
        <v>0</v>
      </c>
      <c r="J1764" s="118"/>
      <c r="K1764" s="3">
        <f t="shared" si="460"/>
        <v>0</v>
      </c>
      <c r="L1764" s="3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</row>
    <row r="1765" ht="12.75" customHeight="1">
      <c r="A1765" s="31"/>
      <c r="B1765" s="89"/>
      <c r="C1765" s="89">
        <v>1.0</v>
      </c>
      <c r="D1765" s="18">
        <f t="shared" si="457"/>
        <v>0</v>
      </c>
      <c r="E1765" s="18">
        <f>B1765*A1751</f>
        <v>0</v>
      </c>
      <c r="F1765" s="18">
        <f t="shared" si="458"/>
        <v>0</v>
      </c>
      <c r="G1765" s="143" t="str">
        <f>F1767/A1751</f>
        <v>#DIV/0!</v>
      </c>
      <c r="H1765" s="18">
        <v>1.0</v>
      </c>
      <c r="I1765" s="89">
        <f t="shared" si="459"/>
        <v>0</v>
      </c>
      <c r="J1765" s="3"/>
      <c r="K1765" s="3">
        <f t="shared" si="460"/>
        <v>0</v>
      </c>
      <c r="L1765" s="3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</row>
    <row r="1766" ht="12.75" customHeight="1">
      <c r="A1766" s="31"/>
      <c r="B1766" s="89"/>
      <c r="C1766" s="89">
        <v>1.0</v>
      </c>
      <c r="D1766" s="18">
        <f t="shared" si="457"/>
        <v>0</v>
      </c>
      <c r="E1766" s="18">
        <f>B1766*A1751</f>
        <v>0</v>
      </c>
      <c r="F1766" s="18">
        <f t="shared" si="458"/>
        <v>0</v>
      </c>
      <c r="G1766" s="142"/>
      <c r="H1766" s="18">
        <v>1.0</v>
      </c>
      <c r="I1766" s="89">
        <f t="shared" si="459"/>
        <v>0</v>
      </c>
      <c r="J1766" s="3"/>
      <c r="K1766" s="3">
        <f t="shared" si="460"/>
        <v>0</v>
      </c>
      <c r="L1766" s="3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</row>
    <row r="1767" ht="12.75" customHeight="1">
      <c r="A1767" s="4" t="s">
        <v>495</v>
      </c>
      <c r="B1767" s="97">
        <f>SUM(B1753:B1766)</f>
        <v>0</v>
      </c>
      <c r="C1767" s="96"/>
      <c r="D1767" s="97">
        <f t="shared" ref="D1767:F1767" si="461">SUM(D1753:D1766)</f>
        <v>0</v>
      </c>
      <c r="E1767" s="97">
        <f t="shared" si="461"/>
        <v>0</v>
      </c>
      <c r="F1767" s="97">
        <f t="shared" si="461"/>
        <v>0</v>
      </c>
      <c r="G1767" s="87"/>
      <c r="H1767" s="96"/>
      <c r="I1767" s="97">
        <f t="shared" ref="I1767:L1767" si="462">SUM(I1753:I1766)</f>
        <v>0</v>
      </c>
      <c r="J1767" s="98">
        <f t="shared" si="462"/>
        <v>0</v>
      </c>
      <c r="K1767" s="98">
        <f t="shared" si="462"/>
        <v>0</v>
      </c>
      <c r="L1767" s="98">
        <f t="shared" si="462"/>
        <v>0</v>
      </c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</row>
    <row r="1768" ht="12.75" customHeight="1">
      <c r="A1768" s="8"/>
      <c r="B1768" s="100"/>
      <c r="C1768" s="100"/>
      <c r="D1768" s="100"/>
      <c r="E1768" s="100"/>
      <c r="F1768" s="100"/>
      <c r="G1768" s="100"/>
      <c r="H1768" s="100"/>
      <c r="I1768" s="101" t="s">
        <v>496</v>
      </c>
      <c r="J1768" s="100"/>
      <c r="K1768" s="100"/>
      <c r="L1768" s="101" t="s">
        <v>497</v>
      </c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</row>
    <row r="1769" ht="12.75" customHeight="1">
      <c r="A1769" s="8"/>
      <c r="B1769" s="100"/>
      <c r="C1769" s="100"/>
      <c r="D1769" s="100"/>
      <c r="E1769" s="100"/>
      <c r="F1769" s="100"/>
      <c r="G1769" s="100"/>
      <c r="H1769" s="100"/>
      <c r="I1769" s="104" t="str">
        <f>G1765*A1751</f>
        <v>#DIV/0!</v>
      </c>
      <c r="J1769" s="100"/>
      <c r="K1769" s="100"/>
      <c r="L1769" s="104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</row>
    <row r="1770" ht="12.75" customHeight="1">
      <c r="A1770" s="8"/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</row>
    <row r="1771" ht="12.75" customHeight="1">
      <c r="A1771" s="8"/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</row>
    <row r="1772" ht="12.75" customHeight="1">
      <c r="A1772" s="66"/>
      <c r="B1772" s="75"/>
      <c r="C1772" s="75"/>
      <c r="D1772" s="75"/>
      <c r="E1772" s="75"/>
      <c r="F1772" s="75"/>
      <c r="G1772" s="75"/>
      <c r="H1772" s="75"/>
      <c r="I1772" s="75"/>
      <c r="J1772" s="75"/>
      <c r="K1772" s="75"/>
      <c r="L1772" s="76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</row>
    <row r="1773" ht="12.75" customHeight="1">
      <c r="A1773" s="78" t="s">
        <v>478</v>
      </c>
      <c r="B1773" s="79" t="s">
        <v>479</v>
      </c>
      <c r="C1773" s="75"/>
      <c r="D1773" s="76"/>
      <c r="E1773" s="80" t="s">
        <v>480</v>
      </c>
      <c r="F1773" s="75"/>
      <c r="G1773" s="76"/>
      <c r="H1773" s="79" t="s">
        <v>481</v>
      </c>
      <c r="I1773" s="75"/>
      <c r="J1773" s="75"/>
      <c r="K1773" s="75"/>
      <c r="L1773" s="76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</row>
    <row r="1774" ht="12.75" customHeight="1">
      <c r="A1774" s="177"/>
      <c r="B1774" s="82" t="s">
        <v>482</v>
      </c>
      <c r="C1774" s="82" t="s">
        <v>483</v>
      </c>
      <c r="D1774" s="82" t="s">
        <v>484</v>
      </c>
      <c r="E1774" s="82" t="s">
        <v>485</v>
      </c>
      <c r="F1774" s="82" t="s">
        <v>484</v>
      </c>
      <c r="G1774" s="82" t="s">
        <v>524</v>
      </c>
      <c r="H1774" s="82" t="s">
        <v>486</v>
      </c>
      <c r="I1774" s="82" t="s">
        <v>487</v>
      </c>
      <c r="J1774" s="147" t="s">
        <v>488</v>
      </c>
      <c r="K1774" s="85" t="s">
        <v>489</v>
      </c>
      <c r="L1774" s="85" t="s">
        <v>490</v>
      </c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</row>
    <row r="1775" ht="12.75" customHeight="1">
      <c r="A1775" s="86" t="s">
        <v>491</v>
      </c>
      <c r="B1775" s="87"/>
      <c r="C1775" s="87"/>
      <c r="D1775" s="87"/>
      <c r="E1775" s="87"/>
      <c r="F1775" s="87"/>
      <c r="G1775" s="87"/>
      <c r="H1775" s="87"/>
      <c r="I1775" s="87"/>
      <c r="J1775" s="115"/>
      <c r="K1775" s="87"/>
      <c r="L1775" s="87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</row>
    <row r="1776" ht="12.75" customHeight="1">
      <c r="A1776" s="31"/>
      <c r="B1776" s="89"/>
      <c r="C1776" s="89">
        <v>1.0</v>
      </c>
      <c r="D1776" s="18">
        <f t="shared" ref="D1776:D1789" si="463">C1776*B1776</f>
        <v>0</v>
      </c>
      <c r="E1776" s="18">
        <f>B1776*A1774</f>
        <v>0</v>
      </c>
      <c r="F1776" s="18">
        <f t="shared" ref="F1776:F1789" si="464">E1776*C1776</f>
        <v>0</v>
      </c>
      <c r="G1776" s="140">
        <v>0.0</v>
      </c>
      <c r="H1776" s="18">
        <v>1.0</v>
      </c>
      <c r="I1776" s="89">
        <f t="shared" ref="I1776:I1789" si="465">H1776*E1776</f>
        <v>0</v>
      </c>
      <c r="J1776" s="116"/>
      <c r="K1776" s="3">
        <f t="shared" ref="K1776:K1789" si="466">J1776*I1776</f>
        <v>0</v>
      </c>
      <c r="L1776" s="3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</row>
    <row r="1777" ht="12.75" customHeight="1">
      <c r="A1777" s="31"/>
      <c r="B1777" s="89"/>
      <c r="C1777" s="89">
        <v>1.0</v>
      </c>
      <c r="D1777" s="18">
        <f t="shared" si="463"/>
        <v>0</v>
      </c>
      <c r="E1777" s="18">
        <f>B1777*A1774</f>
        <v>0</v>
      </c>
      <c r="F1777" s="18">
        <f t="shared" si="464"/>
        <v>0</v>
      </c>
      <c r="G1777" s="87"/>
      <c r="H1777" s="18">
        <v>1.0</v>
      </c>
      <c r="I1777" s="89">
        <f t="shared" si="465"/>
        <v>0</v>
      </c>
      <c r="J1777" s="116"/>
      <c r="K1777" s="3">
        <f t="shared" si="466"/>
        <v>0</v>
      </c>
      <c r="L1777" s="3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</row>
    <row r="1778" ht="12.75" customHeight="1">
      <c r="A1778" s="31"/>
      <c r="B1778" s="18"/>
      <c r="C1778" s="18">
        <v>1.0</v>
      </c>
      <c r="D1778" s="18">
        <f t="shared" si="463"/>
        <v>0</v>
      </c>
      <c r="E1778" s="18">
        <f>B1778*A1774</f>
        <v>0</v>
      </c>
      <c r="F1778" s="18">
        <f t="shared" si="464"/>
        <v>0</v>
      </c>
      <c r="G1778" s="148" t="s">
        <v>527</v>
      </c>
      <c r="H1778" s="18">
        <v>1.0</v>
      </c>
      <c r="I1778" s="89">
        <f t="shared" si="465"/>
        <v>0</v>
      </c>
      <c r="J1778" s="116"/>
      <c r="K1778" s="3">
        <f t="shared" si="466"/>
        <v>0</v>
      </c>
      <c r="L1778" s="3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</row>
    <row r="1779" ht="12.75" customHeight="1">
      <c r="A1779" s="31"/>
      <c r="B1779" s="18"/>
      <c r="C1779" s="18">
        <v>1.0</v>
      </c>
      <c r="D1779" s="18">
        <f t="shared" si="463"/>
        <v>0</v>
      </c>
      <c r="E1779" s="18">
        <f>B1779*A1774</f>
        <v>0</v>
      </c>
      <c r="F1779" s="18">
        <f t="shared" si="464"/>
        <v>0</v>
      </c>
      <c r="G1779" s="142"/>
      <c r="H1779" s="18">
        <v>1.0</v>
      </c>
      <c r="I1779" s="89">
        <f t="shared" si="465"/>
        <v>0</v>
      </c>
      <c r="J1779" s="116"/>
      <c r="K1779" s="3">
        <f t="shared" si="466"/>
        <v>0</v>
      </c>
      <c r="L1779" s="3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</row>
    <row r="1780" ht="12.75" customHeight="1">
      <c r="A1780" s="31"/>
      <c r="B1780" s="18"/>
      <c r="C1780" s="18">
        <v>1.0</v>
      </c>
      <c r="D1780" s="18">
        <f t="shared" si="463"/>
        <v>0</v>
      </c>
      <c r="E1780" s="18">
        <f>B1780*A1774</f>
        <v>0</v>
      </c>
      <c r="F1780" s="18">
        <f t="shared" si="464"/>
        <v>0</v>
      </c>
      <c r="G1780" s="142"/>
      <c r="H1780" s="18">
        <v>1.0</v>
      </c>
      <c r="I1780" s="89">
        <f t="shared" si="465"/>
        <v>0</v>
      </c>
      <c r="J1780" s="116"/>
      <c r="K1780" s="3">
        <f t="shared" si="466"/>
        <v>0</v>
      </c>
      <c r="L1780" s="3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</row>
    <row r="1781" ht="12.75" customHeight="1">
      <c r="A1781" s="2"/>
      <c r="B1781" s="18"/>
      <c r="C1781" s="18">
        <v>1.0</v>
      </c>
      <c r="D1781" s="18">
        <f t="shared" si="463"/>
        <v>0</v>
      </c>
      <c r="E1781" s="18">
        <f>B1781*A1774</f>
        <v>0</v>
      </c>
      <c r="F1781" s="18">
        <f t="shared" si="464"/>
        <v>0</v>
      </c>
      <c r="G1781" s="87"/>
      <c r="H1781" s="18">
        <v>1.0</v>
      </c>
      <c r="I1781" s="89">
        <f t="shared" si="465"/>
        <v>0</v>
      </c>
      <c r="J1781" s="116"/>
      <c r="K1781" s="3">
        <f t="shared" si="466"/>
        <v>0</v>
      </c>
      <c r="L1781" s="3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</row>
    <row r="1782" ht="12.75" customHeight="1">
      <c r="A1782" s="2"/>
      <c r="B1782" s="18"/>
      <c r="C1782" s="18">
        <v>1.0</v>
      </c>
      <c r="D1782" s="18">
        <f t="shared" si="463"/>
        <v>0</v>
      </c>
      <c r="E1782" s="18">
        <f>B1782*A1774</f>
        <v>0</v>
      </c>
      <c r="F1782" s="18">
        <f t="shared" si="464"/>
        <v>0</v>
      </c>
      <c r="G1782" s="59"/>
      <c r="H1782" s="18">
        <v>1.0</v>
      </c>
      <c r="I1782" s="89">
        <f t="shared" si="465"/>
        <v>0</v>
      </c>
      <c r="J1782" s="116"/>
      <c r="K1782" s="3">
        <f t="shared" si="466"/>
        <v>0</v>
      </c>
      <c r="L1782" s="3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</row>
    <row r="1783" ht="12.75" customHeight="1">
      <c r="A1783" s="2"/>
      <c r="B1783" s="89"/>
      <c r="C1783" s="89">
        <v>1.0</v>
      </c>
      <c r="D1783" s="18">
        <f t="shared" si="463"/>
        <v>0</v>
      </c>
      <c r="E1783" s="18">
        <f>B1783*A1774</f>
        <v>0</v>
      </c>
      <c r="F1783" s="18">
        <f t="shared" si="464"/>
        <v>0</v>
      </c>
      <c r="G1783" s="148" t="s">
        <v>528</v>
      </c>
      <c r="H1783" s="18">
        <v>1.0</v>
      </c>
      <c r="I1783" s="89">
        <f t="shared" si="465"/>
        <v>0</v>
      </c>
      <c r="J1783" s="116"/>
      <c r="K1783" s="3">
        <f t="shared" si="466"/>
        <v>0</v>
      </c>
      <c r="L1783" s="3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</row>
    <row r="1784" ht="12.75" customHeight="1">
      <c r="A1784" s="2"/>
      <c r="B1784" s="89"/>
      <c r="C1784" s="89">
        <v>1.0</v>
      </c>
      <c r="D1784" s="18">
        <f t="shared" si="463"/>
        <v>0</v>
      </c>
      <c r="E1784" s="18">
        <f>B1784*A1774</f>
        <v>0</v>
      </c>
      <c r="F1784" s="18">
        <f t="shared" si="464"/>
        <v>0</v>
      </c>
      <c r="G1784" s="142"/>
      <c r="H1784" s="18">
        <v>1.0</v>
      </c>
      <c r="I1784" s="89">
        <f t="shared" si="465"/>
        <v>0</v>
      </c>
      <c r="J1784" s="116"/>
      <c r="K1784" s="3">
        <f t="shared" si="466"/>
        <v>0</v>
      </c>
      <c r="L1784" s="3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</row>
    <row r="1785" ht="12.75" customHeight="1">
      <c r="A1785" s="1"/>
      <c r="B1785" s="89"/>
      <c r="C1785" s="89">
        <v>1.0</v>
      </c>
      <c r="D1785" s="18">
        <f t="shared" si="463"/>
        <v>0</v>
      </c>
      <c r="E1785" s="18">
        <f>B1785*A1774</f>
        <v>0</v>
      </c>
      <c r="F1785" s="18">
        <f t="shared" si="464"/>
        <v>0</v>
      </c>
      <c r="G1785" s="142"/>
      <c r="H1785" s="18">
        <v>1.0</v>
      </c>
      <c r="I1785" s="89">
        <f t="shared" si="465"/>
        <v>0</v>
      </c>
      <c r="J1785" s="116"/>
      <c r="K1785" s="3">
        <f t="shared" si="466"/>
        <v>0</v>
      </c>
      <c r="L1785" s="3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</row>
    <row r="1786" ht="12.75" customHeight="1">
      <c r="A1786" s="1"/>
      <c r="B1786" s="89"/>
      <c r="C1786" s="89">
        <v>1.0</v>
      </c>
      <c r="D1786" s="18">
        <f t="shared" si="463"/>
        <v>0</v>
      </c>
      <c r="E1786" s="18">
        <f>B1786*A1774</f>
        <v>0</v>
      </c>
      <c r="F1786" s="18">
        <f t="shared" si="464"/>
        <v>0</v>
      </c>
      <c r="G1786" s="142"/>
      <c r="H1786" s="18">
        <v>1.0</v>
      </c>
      <c r="I1786" s="89">
        <f t="shared" si="465"/>
        <v>0</v>
      </c>
      <c r="J1786" s="116"/>
      <c r="K1786" s="3">
        <f t="shared" si="466"/>
        <v>0</v>
      </c>
      <c r="L1786" s="3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</row>
    <row r="1787" ht="12.75" customHeight="1">
      <c r="A1787" s="31"/>
      <c r="B1787" s="89"/>
      <c r="C1787" s="89">
        <v>1.0</v>
      </c>
      <c r="D1787" s="95">
        <f t="shared" si="463"/>
        <v>0</v>
      </c>
      <c r="E1787" s="95">
        <f>B1787*A1774</f>
        <v>0</v>
      </c>
      <c r="F1787" s="18">
        <f t="shared" si="464"/>
        <v>0</v>
      </c>
      <c r="G1787" s="87"/>
      <c r="H1787" s="18">
        <v>1.0</v>
      </c>
      <c r="I1787" s="89">
        <f t="shared" si="465"/>
        <v>0</v>
      </c>
      <c r="J1787" s="118"/>
      <c r="K1787" s="3">
        <f t="shared" si="466"/>
        <v>0</v>
      </c>
      <c r="L1787" s="3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</row>
    <row r="1788" ht="12.75" customHeight="1">
      <c r="A1788" s="31"/>
      <c r="B1788" s="89"/>
      <c r="C1788" s="89">
        <v>1.0</v>
      </c>
      <c r="D1788" s="18">
        <f t="shared" si="463"/>
        <v>0</v>
      </c>
      <c r="E1788" s="18">
        <f>B1788*A1774</f>
        <v>0</v>
      </c>
      <c r="F1788" s="18">
        <f t="shared" si="464"/>
        <v>0</v>
      </c>
      <c r="G1788" s="143" t="str">
        <f>F1790/A1774</f>
        <v>#DIV/0!</v>
      </c>
      <c r="H1788" s="18">
        <v>1.0</v>
      </c>
      <c r="I1788" s="89">
        <f t="shared" si="465"/>
        <v>0</v>
      </c>
      <c r="J1788" s="3"/>
      <c r="K1788" s="3">
        <f t="shared" si="466"/>
        <v>0</v>
      </c>
      <c r="L1788" s="3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</row>
    <row r="1789" ht="12.75" customHeight="1">
      <c r="A1789" s="31"/>
      <c r="B1789" s="89"/>
      <c r="C1789" s="89">
        <v>1.0</v>
      </c>
      <c r="D1789" s="18">
        <f t="shared" si="463"/>
        <v>0</v>
      </c>
      <c r="E1789" s="18">
        <f>B1789*A1774</f>
        <v>0</v>
      </c>
      <c r="F1789" s="18">
        <f t="shared" si="464"/>
        <v>0</v>
      </c>
      <c r="G1789" s="142"/>
      <c r="H1789" s="18">
        <v>1.0</v>
      </c>
      <c r="I1789" s="89">
        <f t="shared" si="465"/>
        <v>0</v>
      </c>
      <c r="J1789" s="3"/>
      <c r="K1789" s="3">
        <f t="shared" si="466"/>
        <v>0</v>
      </c>
      <c r="L1789" s="3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</row>
    <row r="1790" ht="12.75" customHeight="1">
      <c r="A1790" s="4" t="s">
        <v>495</v>
      </c>
      <c r="B1790" s="97">
        <f>SUM(B1776:B1789)</f>
        <v>0</v>
      </c>
      <c r="C1790" s="96"/>
      <c r="D1790" s="97">
        <f t="shared" ref="D1790:F1790" si="467">SUM(D1776:D1789)</f>
        <v>0</v>
      </c>
      <c r="E1790" s="97">
        <f t="shared" si="467"/>
        <v>0</v>
      </c>
      <c r="F1790" s="97">
        <f t="shared" si="467"/>
        <v>0</v>
      </c>
      <c r="G1790" s="87"/>
      <c r="H1790" s="96"/>
      <c r="I1790" s="97">
        <f t="shared" ref="I1790:L1790" si="468">SUM(I1776:I1789)</f>
        <v>0</v>
      </c>
      <c r="J1790" s="98">
        <f t="shared" si="468"/>
        <v>0</v>
      </c>
      <c r="K1790" s="98">
        <f t="shared" si="468"/>
        <v>0</v>
      </c>
      <c r="L1790" s="98">
        <f t="shared" si="468"/>
        <v>0</v>
      </c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</row>
    <row r="1791" ht="12.75" customHeight="1">
      <c r="A1791" s="8"/>
      <c r="B1791" s="100"/>
      <c r="C1791" s="100"/>
      <c r="D1791" s="100"/>
      <c r="E1791" s="100"/>
      <c r="F1791" s="100"/>
      <c r="G1791" s="100"/>
      <c r="H1791" s="100"/>
      <c r="I1791" s="101" t="s">
        <v>496</v>
      </c>
      <c r="J1791" s="100"/>
      <c r="K1791" s="100"/>
      <c r="L1791" s="101" t="s">
        <v>497</v>
      </c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</row>
    <row r="1792" ht="12.75" customHeight="1">
      <c r="A1792" s="8"/>
      <c r="B1792" s="100"/>
      <c r="C1792" s="100"/>
      <c r="D1792" s="100"/>
      <c r="E1792" s="100"/>
      <c r="F1792" s="100"/>
      <c r="G1792" s="100"/>
      <c r="H1792" s="100"/>
      <c r="I1792" s="104" t="str">
        <f>G1788*A1774</f>
        <v>#DIV/0!</v>
      </c>
      <c r="J1792" s="100"/>
      <c r="K1792" s="100"/>
      <c r="L1792" s="104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</row>
    <row r="1793" ht="12.75" customHeight="1">
      <c r="A1793" s="8"/>
      <c r="B1793" s="100"/>
      <c r="C1793" s="100"/>
      <c r="D1793" s="100"/>
      <c r="E1793" s="100"/>
      <c r="F1793" s="100"/>
      <c r="G1793" s="100"/>
      <c r="H1793" s="100"/>
      <c r="I1793" s="107"/>
      <c r="J1793" s="100"/>
      <c r="K1793" s="100"/>
      <c r="L1793" s="107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</row>
    <row r="1794" ht="12.75" customHeight="1">
      <c r="A1794" s="8"/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</row>
    <row r="1795" ht="12.75" customHeight="1">
      <c r="A1795" s="66"/>
      <c r="B1795" s="75"/>
      <c r="C1795" s="75"/>
      <c r="D1795" s="75"/>
      <c r="E1795" s="75"/>
      <c r="F1795" s="75"/>
      <c r="G1795" s="75"/>
      <c r="H1795" s="75"/>
      <c r="I1795" s="75"/>
      <c r="J1795" s="75"/>
      <c r="K1795" s="75"/>
      <c r="L1795" s="76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</row>
    <row r="1796" ht="12.75" customHeight="1">
      <c r="A1796" s="78" t="s">
        <v>478</v>
      </c>
      <c r="B1796" s="79" t="s">
        <v>479</v>
      </c>
      <c r="C1796" s="75"/>
      <c r="D1796" s="76"/>
      <c r="E1796" s="80" t="s">
        <v>480</v>
      </c>
      <c r="F1796" s="75"/>
      <c r="G1796" s="76"/>
      <c r="H1796" s="79" t="s">
        <v>481</v>
      </c>
      <c r="I1796" s="75"/>
      <c r="J1796" s="75"/>
      <c r="K1796" s="75"/>
      <c r="L1796" s="76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</row>
    <row r="1797" ht="12.75" customHeight="1">
      <c r="A1797" s="177"/>
      <c r="B1797" s="82" t="s">
        <v>482</v>
      </c>
      <c r="C1797" s="82" t="s">
        <v>483</v>
      </c>
      <c r="D1797" s="82" t="s">
        <v>484</v>
      </c>
      <c r="E1797" s="82" t="s">
        <v>485</v>
      </c>
      <c r="F1797" s="82" t="s">
        <v>484</v>
      </c>
      <c r="G1797" s="82" t="s">
        <v>524</v>
      </c>
      <c r="H1797" s="82" t="s">
        <v>486</v>
      </c>
      <c r="I1797" s="82" t="s">
        <v>487</v>
      </c>
      <c r="J1797" s="147" t="s">
        <v>488</v>
      </c>
      <c r="K1797" s="85" t="s">
        <v>489</v>
      </c>
      <c r="L1797" s="85" t="s">
        <v>490</v>
      </c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</row>
    <row r="1798" ht="12.75" customHeight="1">
      <c r="A1798" s="86" t="s">
        <v>491</v>
      </c>
      <c r="B1798" s="87"/>
      <c r="C1798" s="87"/>
      <c r="D1798" s="87"/>
      <c r="E1798" s="87"/>
      <c r="F1798" s="87"/>
      <c r="G1798" s="87"/>
      <c r="H1798" s="87"/>
      <c r="I1798" s="87"/>
      <c r="J1798" s="115"/>
      <c r="K1798" s="87"/>
      <c r="L1798" s="87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</row>
    <row r="1799" ht="12.75" customHeight="1">
      <c r="A1799" s="31"/>
      <c r="B1799" s="89"/>
      <c r="C1799" s="89">
        <v>1.0</v>
      </c>
      <c r="D1799" s="18">
        <f t="shared" ref="D1799:D1812" si="469">C1799*B1799</f>
        <v>0</v>
      </c>
      <c r="E1799" s="18">
        <f>B1799*A1797</f>
        <v>0</v>
      </c>
      <c r="F1799" s="18">
        <f t="shared" ref="F1799:F1812" si="470">E1799*C1799</f>
        <v>0</v>
      </c>
      <c r="G1799" s="140">
        <v>0.0</v>
      </c>
      <c r="H1799" s="18">
        <v>1.0</v>
      </c>
      <c r="I1799" s="89">
        <f t="shared" ref="I1799:I1812" si="471">H1799*E1799</f>
        <v>0</v>
      </c>
      <c r="J1799" s="116"/>
      <c r="K1799" s="3">
        <f t="shared" ref="K1799:K1812" si="472">J1799*I1799</f>
        <v>0</v>
      </c>
      <c r="L1799" s="3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</row>
    <row r="1800" ht="12.75" customHeight="1">
      <c r="A1800" s="31"/>
      <c r="B1800" s="89"/>
      <c r="C1800" s="89">
        <v>1.0</v>
      </c>
      <c r="D1800" s="18">
        <f t="shared" si="469"/>
        <v>0</v>
      </c>
      <c r="E1800" s="18">
        <f>B1800*A1797</f>
        <v>0</v>
      </c>
      <c r="F1800" s="18">
        <f t="shared" si="470"/>
        <v>0</v>
      </c>
      <c r="G1800" s="87"/>
      <c r="H1800" s="18">
        <v>1.0</v>
      </c>
      <c r="I1800" s="89">
        <f t="shared" si="471"/>
        <v>0</v>
      </c>
      <c r="J1800" s="116"/>
      <c r="K1800" s="3">
        <f t="shared" si="472"/>
        <v>0</v>
      </c>
      <c r="L1800" s="3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</row>
    <row r="1801" ht="12.75" customHeight="1">
      <c r="A1801" s="31"/>
      <c r="B1801" s="18"/>
      <c r="C1801" s="18">
        <v>1.0</v>
      </c>
      <c r="D1801" s="18">
        <f t="shared" si="469"/>
        <v>0</v>
      </c>
      <c r="E1801" s="18">
        <f>B1801*A1797</f>
        <v>0</v>
      </c>
      <c r="F1801" s="18">
        <f t="shared" si="470"/>
        <v>0</v>
      </c>
      <c r="G1801" s="148" t="s">
        <v>527</v>
      </c>
      <c r="H1801" s="18">
        <v>1.0</v>
      </c>
      <c r="I1801" s="89">
        <f t="shared" si="471"/>
        <v>0</v>
      </c>
      <c r="J1801" s="116"/>
      <c r="K1801" s="3">
        <f t="shared" si="472"/>
        <v>0</v>
      </c>
      <c r="L1801" s="3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</row>
    <row r="1802" ht="12.75" customHeight="1">
      <c r="A1802" s="31"/>
      <c r="B1802" s="18"/>
      <c r="C1802" s="18">
        <v>1.0</v>
      </c>
      <c r="D1802" s="18">
        <f t="shared" si="469"/>
        <v>0</v>
      </c>
      <c r="E1802" s="18">
        <f>B1802*A1797</f>
        <v>0</v>
      </c>
      <c r="F1802" s="18">
        <f t="shared" si="470"/>
        <v>0</v>
      </c>
      <c r="G1802" s="142"/>
      <c r="H1802" s="18">
        <v>1.0</v>
      </c>
      <c r="I1802" s="89">
        <f t="shared" si="471"/>
        <v>0</v>
      </c>
      <c r="J1802" s="116"/>
      <c r="K1802" s="3">
        <f t="shared" si="472"/>
        <v>0</v>
      </c>
      <c r="L1802" s="3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</row>
    <row r="1803" ht="12.75" customHeight="1">
      <c r="A1803" s="31"/>
      <c r="B1803" s="18"/>
      <c r="C1803" s="18">
        <v>1.0</v>
      </c>
      <c r="D1803" s="18">
        <f t="shared" si="469"/>
        <v>0</v>
      </c>
      <c r="E1803" s="18">
        <f>B1803*A1797</f>
        <v>0</v>
      </c>
      <c r="F1803" s="18">
        <f t="shared" si="470"/>
        <v>0</v>
      </c>
      <c r="G1803" s="142"/>
      <c r="H1803" s="18">
        <v>1.0</v>
      </c>
      <c r="I1803" s="89">
        <f t="shared" si="471"/>
        <v>0</v>
      </c>
      <c r="J1803" s="116"/>
      <c r="K1803" s="3">
        <f t="shared" si="472"/>
        <v>0</v>
      </c>
      <c r="L1803" s="3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</row>
    <row r="1804" ht="12.75" customHeight="1">
      <c r="A1804" s="2"/>
      <c r="B1804" s="18"/>
      <c r="C1804" s="18">
        <v>1.0</v>
      </c>
      <c r="D1804" s="18">
        <f t="shared" si="469"/>
        <v>0</v>
      </c>
      <c r="E1804" s="18">
        <f>B1804*A1797</f>
        <v>0</v>
      </c>
      <c r="F1804" s="18">
        <f t="shared" si="470"/>
        <v>0</v>
      </c>
      <c r="G1804" s="87"/>
      <c r="H1804" s="18">
        <v>1.0</v>
      </c>
      <c r="I1804" s="89">
        <f t="shared" si="471"/>
        <v>0</v>
      </c>
      <c r="J1804" s="116"/>
      <c r="K1804" s="3">
        <f t="shared" si="472"/>
        <v>0</v>
      </c>
      <c r="L1804" s="3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</row>
    <row r="1805" ht="12.75" customHeight="1">
      <c r="A1805" s="2"/>
      <c r="B1805" s="18"/>
      <c r="C1805" s="18">
        <v>1.0</v>
      </c>
      <c r="D1805" s="18">
        <f t="shared" si="469"/>
        <v>0</v>
      </c>
      <c r="E1805" s="18">
        <f>B1805*A1797</f>
        <v>0</v>
      </c>
      <c r="F1805" s="18">
        <f t="shared" si="470"/>
        <v>0</v>
      </c>
      <c r="G1805" s="59"/>
      <c r="H1805" s="18">
        <v>1.0</v>
      </c>
      <c r="I1805" s="89">
        <f t="shared" si="471"/>
        <v>0</v>
      </c>
      <c r="J1805" s="116"/>
      <c r="K1805" s="3">
        <f t="shared" si="472"/>
        <v>0</v>
      </c>
      <c r="L1805" s="3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</row>
    <row r="1806" ht="12.75" customHeight="1">
      <c r="A1806" s="2"/>
      <c r="B1806" s="89"/>
      <c r="C1806" s="89">
        <v>1.0</v>
      </c>
      <c r="D1806" s="18">
        <f t="shared" si="469"/>
        <v>0</v>
      </c>
      <c r="E1806" s="18">
        <f>B1806*A1797</f>
        <v>0</v>
      </c>
      <c r="F1806" s="18">
        <f t="shared" si="470"/>
        <v>0</v>
      </c>
      <c r="G1806" s="148" t="s">
        <v>528</v>
      </c>
      <c r="H1806" s="18">
        <v>1.0</v>
      </c>
      <c r="I1806" s="89">
        <f t="shared" si="471"/>
        <v>0</v>
      </c>
      <c r="J1806" s="116"/>
      <c r="K1806" s="3">
        <f t="shared" si="472"/>
        <v>0</v>
      </c>
      <c r="L1806" s="3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</row>
    <row r="1807" ht="12.75" customHeight="1">
      <c r="A1807" s="2"/>
      <c r="B1807" s="89"/>
      <c r="C1807" s="89">
        <v>1.0</v>
      </c>
      <c r="D1807" s="18">
        <f t="shared" si="469"/>
        <v>0</v>
      </c>
      <c r="E1807" s="18">
        <f>B1807*A1797</f>
        <v>0</v>
      </c>
      <c r="F1807" s="18">
        <f t="shared" si="470"/>
        <v>0</v>
      </c>
      <c r="G1807" s="142"/>
      <c r="H1807" s="18">
        <v>1.0</v>
      </c>
      <c r="I1807" s="89">
        <f t="shared" si="471"/>
        <v>0</v>
      </c>
      <c r="J1807" s="116"/>
      <c r="K1807" s="3">
        <f t="shared" si="472"/>
        <v>0</v>
      </c>
      <c r="L1807" s="3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</row>
    <row r="1808" ht="12.75" customHeight="1">
      <c r="A1808" s="1"/>
      <c r="B1808" s="89"/>
      <c r="C1808" s="89">
        <v>1.0</v>
      </c>
      <c r="D1808" s="18">
        <f t="shared" si="469"/>
        <v>0</v>
      </c>
      <c r="E1808" s="18">
        <f>B1808*A1797</f>
        <v>0</v>
      </c>
      <c r="F1808" s="18">
        <f t="shared" si="470"/>
        <v>0</v>
      </c>
      <c r="G1808" s="142"/>
      <c r="H1808" s="18">
        <v>1.0</v>
      </c>
      <c r="I1808" s="89">
        <f t="shared" si="471"/>
        <v>0</v>
      </c>
      <c r="J1808" s="116"/>
      <c r="K1808" s="3">
        <f t="shared" si="472"/>
        <v>0</v>
      </c>
      <c r="L1808" s="3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</row>
    <row r="1809" ht="12.75" customHeight="1">
      <c r="A1809" s="1"/>
      <c r="B1809" s="89"/>
      <c r="C1809" s="89">
        <v>1.0</v>
      </c>
      <c r="D1809" s="18">
        <f t="shared" si="469"/>
        <v>0</v>
      </c>
      <c r="E1809" s="18">
        <f>B1809*A1797</f>
        <v>0</v>
      </c>
      <c r="F1809" s="18">
        <f t="shared" si="470"/>
        <v>0</v>
      </c>
      <c r="G1809" s="142"/>
      <c r="H1809" s="18">
        <v>1.0</v>
      </c>
      <c r="I1809" s="89">
        <f t="shared" si="471"/>
        <v>0</v>
      </c>
      <c r="J1809" s="116"/>
      <c r="K1809" s="3">
        <f t="shared" si="472"/>
        <v>0</v>
      </c>
      <c r="L1809" s="3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</row>
    <row r="1810" ht="12.75" customHeight="1">
      <c r="A1810" s="31"/>
      <c r="B1810" s="89"/>
      <c r="C1810" s="89">
        <v>1.0</v>
      </c>
      <c r="D1810" s="95">
        <f t="shared" si="469"/>
        <v>0</v>
      </c>
      <c r="E1810" s="95">
        <f>B1810*A1797</f>
        <v>0</v>
      </c>
      <c r="F1810" s="18">
        <f t="shared" si="470"/>
        <v>0</v>
      </c>
      <c r="G1810" s="87"/>
      <c r="H1810" s="18">
        <v>1.0</v>
      </c>
      <c r="I1810" s="89">
        <f t="shared" si="471"/>
        <v>0</v>
      </c>
      <c r="J1810" s="118"/>
      <c r="K1810" s="3">
        <f t="shared" si="472"/>
        <v>0</v>
      </c>
      <c r="L1810" s="3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</row>
    <row r="1811" ht="12.75" customHeight="1">
      <c r="A1811" s="31"/>
      <c r="B1811" s="89"/>
      <c r="C1811" s="89">
        <v>1.0</v>
      </c>
      <c r="D1811" s="18">
        <f t="shared" si="469"/>
        <v>0</v>
      </c>
      <c r="E1811" s="18">
        <f>B1811*A1797</f>
        <v>0</v>
      </c>
      <c r="F1811" s="18">
        <f t="shared" si="470"/>
        <v>0</v>
      </c>
      <c r="G1811" s="143" t="str">
        <f>F1813/A1797</f>
        <v>#DIV/0!</v>
      </c>
      <c r="H1811" s="18">
        <v>1.0</v>
      </c>
      <c r="I1811" s="89">
        <f t="shared" si="471"/>
        <v>0</v>
      </c>
      <c r="J1811" s="3"/>
      <c r="K1811" s="3">
        <f t="shared" si="472"/>
        <v>0</v>
      </c>
      <c r="L1811" s="3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</row>
    <row r="1812" ht="12.75" customHeight="1">
      <c r="A1812" s="31"/>
      <c r="B1812" s="89"/>
      <c r="C1812" s="89">
        <v>1.0</v>
      </c>
      <c r="D1812" s="18">
        <f t="shared" si="469"/>
        <v>0</v>
      </c>
      <c r="E1812" s="18">
        <f>B1812*A1797</f>
        <v>0</v>
      </c>
      <c r="F1812" s="18">
        <f t="shared" si="470"/>
        <v>0</v>
      </c>
      <c r="G1812" s="142"/>
      <c r="H1812" s="18">
        <v>1.0</v>
      </c>
      <c r="I1812" s="89">
        <f t="shared" si="471"/>
        <v>0</v>
      </c>
      <c r="J1812" s="3"/>
      <c r="K1812" s="3">
        <f t="shared" si="472"/>
        <v>0</v>
      </c>
      <c r="L1812" s="3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</row>
    <row r="1813" ht="12.75" customHeight="1">
      <c r="A1813" s="4" t="s">
        <v>495</v>
      </c>
      <c r="B1813" s="97">
        <f>SUM(B1799:B1812)</f>
        <v>0</v>
      </c>
      <c r="C1813" s="96"/>
      <c r="D1813" s="97">
        <f t="shared" ref="D1813:F1813" si="473">SUM(D1799:D1812)</f>
        <v>0</v>
      </c>
      <c r="E1813" s="97">
        <f t="shared" si="473"/>
        <v>0</v>
      </c>
      <c r="F1813" s="97">
        <f t="shared" si="473"/>
        <v>0</v>
      </c>
      <c r="G1813" s="87"/>
      <c r="H1813" s="96"/>
      <c r="I1813" s="97">
        <f t="shared" ref="I1813:L1813" si="474">SUM(I1799:I1812)</f>
        <v>0</v>
      </c>
      <c r="J1813" s="98">
        <f t="shared" si="474"/>
        <v>0</v>
      </c>
      <c r="K1813" s="98">
        <f t="shared" si="474"/>
        <v>0</v>
      </c>
      <c r="L1813" s="98">
        <f t="shared" si="474"/>
        <v>0</v>
      </c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</row>
    <row r="1814" ht="12.75" customHeight="1">
      <c r="A1814" s="8"/>
      <c r="B1814" s="100"/>
      <c r="C1814" s="100"/>
      <c r="D1814" s="100"/>
      <c r="E1814" s="100"/>
      <c r="F1814" s="100"/>
      <c r="G1814" s="100"/>
      <c r="H1814" s="100"/>
      <c r="I1814" s="101" t="s">
        <v>496</v>
      </c>
      <c r="J1814" s="100"/>
      <c r="K1814" s="100"/>
      <c r="L1814" s="101" t="s">
        <v>497</v>
      </c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</row>
    <row r="1815" ht="12.75" customHeight="1">
      <c r="A1815" s="8"/>
      <c r="B1815" s="100"/>
      <c r="C1815" s="100"/>
      <c r="D1815" s="100"/>
      <c r="E1815" s="100"/>
      <c r="F1815" s="100"/>
      <c r="G1815" s="100"/>
      <c r="H1815" s="100"/>
      <c r="I1815" s="104" t="str">
        <f>G1811*A1797</f>
        <v>#DIV/0!</v>
      </c>
      <c r="J1815" s="100"/>
      <c r="K1815" s="100"/>
      <c r="L1815" s="104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</row>
    <row r="1816" ht="12.75" customHeight="1">
      <c r="A1816" s="8"/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</row>
    <row r="1817" ht="12.75" customHeight="1">
      <c r="A1817" s="8"/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</row>
    <row r="1818" ht="12.75" customHeight="1">
      <c r="A1818" s="66"/>
      <c r="B1818" s="75"/>
      <c r="C1818" s="75"/>
      <c r="D1818" s="75"/>
      <c r="E1818" s="75"/>
      <c r="F1818" s="75"/>
      <c r="G1818" s="75"/>
      <c r="H1818" s="75"/>
      <c r="I1818" s="75"/>
      <c r="J1818" s="75"/>
      <c r="K1818" s="75"/>
      <c r="L1818" s="76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</row>
    <row r="1819" ht="12.75" customHeight="1">
      <c r="A1819" s="78" t="s">
        <v>478</v>
      </c>
      <c r="B1819" s="79" t="s">
        <v>479</v>
      </c>
      <c r="C1819" s="75"/>
      <c r="D1819" s="76"/>
      <c r="E1819" s="80" t="s">
        <v>480</v>
      </c>
      <c r="F1819" s="75"/>
      <c r="G1819" s="76"/>
      <c r="H1819" s="79" t="s">
        <v>481</v>
      </c>
      <c r="I1819" s="75"/>
      <c r="J1819" s="75"/>
      <c r="K1819" s="75"/>
      <c r="L1819" s="76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</row>
    <row r="1820" ht="12.75" customHeight="1">
      <c r="A1820" s="177"/>
      <c r="B1820" s="82" t="s">
        <v>482</v>
      </c>
      <c r="C1820" s="82" t="s">
        <v>483</v>
      </c>
      <c r="D1820" s="82" t="s">
        <v>484</v>
      </c>
      <c r="E1820" s="82" t="s">
        <v>485</v>
      </c>
      <c r="F1820" s="82" t="s">
        <v>484</v>
      </c>
      <c r="G1820" s="82" t="s">
        <v>524</v>
      </c>
      <c r="H1820" s="82" t="s">
        <v>486</v>
      </c>
      <c r="I1820" s="82" t="s">
        <v>487</v>
      </c>
      <c r="J1820" s="147" t="s">
        <v>488</v>
      </c>
      <c r="K1820" s="85" t="s">
        <v>489</v>
      </c>
      <c r="L1820" s="85" t="s">
        <v>490</v>
      </c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</row>
    <row r="1821" ht="12.75" customHeight="1">
      <c r="A1821" s="86" t="s">
        <v>491</v>
      </c>
      <c r="B1821" s="87"/>
      <c r="C1821" s="87"/>
      <c r="D1821" s="87"/>
      <c r="E1821" s="87"/>
      <c r="F1821" s="87"/>
      <c r="G1821" s="87"/>
      <c r="H1821" s="87"/>
      <c r="I1821" s="87"/>
      <c r="J1821" s="115"/>
      <c r="K1821" s="87"/>
      <c r="L1821" s="87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</row>
    <row r="1822" ht="12.75" customHeight="1">
      <c r="A1822" s="31"/>
      <c r="B1822" s="89"/>
      <c r="C1822" s="89">
        <v>1.0</v>
      </c>
      <c r="D1822" s="18">
        <f t="shared" ref="D1822:D1835" si="475">C1822*B1822</f>
        <v>0</v>
      </c>
      <c r="E1822" s="18">
        <f>B1822*A1820</f>
        <v>0</v>
      </c>
      <c r="F1822" s="18">
        <f t="shared" ref="F1822:F1835" si="476">E1822*C1822</f>
        <v>0</v>
      </c>
      <c r="G1822" s="140">
        <v>0.0</v>
      </c>
      <c r="H1822" s="18">
        <v>1.0</v>
      </c>
      <c r="I1822" s="89">
        <f t="shared" ref="I1822:I1835" si="477">H1822*E1822</f>
        <v>0</v>
      </c>
      <c r="J1822" s="116"/>
      <c r="K1822" s="3">
        <f t="shared" ref="K1822:K1835" si="478">J1822*I1822</f>
        <v>0</v>
      </c>
      <c r="L1822" s="3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</row>
    <row r="1823" ht="12.75" customHeight="1">
      <c r="A1823" s="31"/>
      <c r="B1823" s="89"/>
      <c r="C1823" s="89">
        <v>1.0</v>
      </c>
      <c r="D1823" s="18">
        <f t="shared" si="475"/>
        <v>0</v>
      </c>
      <c r="E1823" s="18">
        <f>B1823*A1820</f>
        <v>0</v>
      </c>
      <c r="F1823" s="18">
        <f t="shared" si="476"/>
        <v>0</v>
      </c>
      <c r="G1823" s="87"/>
      <c r="H1823" s="18">
        <v>1.0</v>
      </c>
      <c r="I1823" s="89">
        <f t="shared" si="477"/>
        <v>0</v>
      </c>
      <c r="J1823" s="116"/>
      <c r="K1823" s="3">
        <f t="shared" si="478"/>
        <v>0</v>
      </c>
      <c r="L1823" s="3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</row>
    <row r="1824" ht="12.75" customHeight="1">
      <c r="A1824" s="31"/>
      <c r="B1824" s="18"/>
      <c r="C1824" s="18">
        <v>1.0</v>
      </c>
      <c r="D1824" s="18">
        <f t="shared" si="475"/>
        <v>0</v>
      </c>
      <c r="E1824" s="18">
        <f>B1824*A1820</f>
        <v>0</v>
      </c>
      <c r="F1824" s="18">
        <f t="shared" si="476"/>
        <v>0</v>
      </c>
      <c r="G1824" s="148" t="s">
        <v>527</v>
      </c>
      <c r="H1824" s="18">
        <v>1.0</v>
      </c>
      <c r="I1824" s="89">
        <f t="shared" si="477"/>
        <v>0</v>
      </c>
      <c r="J1824" s="116"/>
      <c r="K1824" s="3">
        <f t="shared" si="478"/>
        <v>0</v>
      </c>
      <c r="L1824" s="3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</row>
    <row r="1825" ht="12.75" customHeight="1">
      <c r="A1825" s="31"/>
      <c r="B1825" s="18"/>
      <c r="C1825" s="18">
        <v>1.0</v>
      </c>
      <c r="D1825" s="18">
        <f t="shared" si="475"/>
        <v>0</v>
      </c>
      <c r="E1825" s="18">
        <f>B1825*A1820</f>
        <v>0</v>
      </c>
      <c r="F1825" s="18">
        <f t="shared" si="476"/>
        <v>0</v>
      </c>
      <c r="G1825" s="142"/>
      <c r="H1825" s="18">
        <v>1.0</v>
      </c>
      <c r="I1825" s="89">
        <f t="shared" si="477"/>
        <v>0</v>
      </c>
      <c r="J1825" s="116"/>
      <c r="K1825" s="3">
        <f t="shared" si="478"/>
        <v>0</v>
      </c>
      <c r="L1825" s="3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</row>
    <row r="1826" ht="12.75" customHeight="1">
      <c r="A1826" s="31"/>
      <c r="B1826" s="18"/>
      <c r="C1826" s="18">
        <v>1.0</v>
      </c>
      <c r="D1826" s="18">
        <f t="shared" si="475"/>
        <v>0</v>
      </c>
      <c r="E1826" s="18">
        <f>B1826*A1820</f>
        <v>0</v>
      </c>
      <c r="F1826" s="18">
        <f t="shared" si="476"/>
        <v>0</v>
      </c>
      <c r="G1826" s="142"/>
      <c r="H1826" s="18">
        <v>1.0</v>
      </c>
      <c r="I1826" s="89">
        <f t="shared" si="477"/>
        <v>0</v>
      </c>
      <c r="J1826" s="116"/>
      <c r="K1826" s="3">
        <f t="shared" si="478"/>
        <v>0</v>
      </c>
      <c r="L1826" s="3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</row>
    <row r="1827" ht="12.75" customHeight="1">
      <c r="A1827" s="2"/>
      <c r="B1827" s="18"/>
      <c r="C1827" s="18">
        <v>1.0</v>
      </c>
      <c r="D1827" s="18">
        <f t="shared" si="475"/>
        <v>0</v>
      </c>
      <c r="E1827" s="18">
        <f>B1827*A1820</f>
        <v>0</v>
      </c>
      <c r="F1827" s="18">
        <f t="shared" si="476"/>
        <v>0</v>
      </c>
      <c r="G1827" s="87"/>
      <c r="H1827" s="18">
        <v>1.0</v>
      </c>
      <c r="I1827" s="89">
        <f t="shared" si="477"/>
        <v>0</v>
      </c>
      <c r="J1827" s="116"/>
      <c r="K1827" s="3">
        <f t="shared" si="478"/>
        <v>0</v>
      </c>
      <c r="L1827" s="3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</row>
    <row r="1828" ht="12.75" customHeight="1">
      <c r="A1828" s="2"/>
      <c r="B1828" s="18"/>
      <c r="C1828" s="18">
        <v>1.0</v>
      </c>
      <c r="D1828" s="18">
        <f t="shared" si="475"/>
        <v>0</v>
      </c>
      <c r="E1828" s="18">
        <f>B1828*A1820</f>
        <v>0</v>
      </c>
      <c r="F1828" s="18">
        <f t="shared" si="476"/>
        <v>0</v>
      </c>
      <c r="G1828" s="59"/>
      <c r="H1828" s="18">
        <v>1.0</v>
      </c>
      <c r="I1828" s="89">
        <f t="shared" si="477"/>
        <v>0</v>
      </c>
      <c r="J1828" s="116"/>
      <c r="K1828" s="3">
        <f t="shared" si="478"/>
        <v>0</v>
      </c>
      <c r="L1828" s="3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</row>
    <row r="1829" ht="12.75" customHeight="1">
      <c r="A1829" s="2"/>
      <c r="B1829" s="89"/>
      <c r="C1829" s="89">
        <v>1.0</v>
      </c>
      <c r="D1829" s="18">
        <f t="shared" si="475"/>
        <v>0</v>
      </c>
      <c r="E1829" s="18">
        <f>B1829*A1820</f>
        <v>0</v>
      </c>
      <c r="F1829" s="18">
        <f t="shared" si="476"/>
        <v>0</v>
      </c>
      <c r="G1829" s="148" t="s">
        <v>528</v>
      </c>
      <c r="H1829" s="18">
        <v>1.0</v>
      </c>
      <c r="I1829" s="89">
        <f t="shared" si="477"/>
        <v>0</v>
      </c>
      <c r="J1829" s="116"/>
      <c r="K1829" s="3">
        <f t="shared" si="478"/>
        <v>0</v>
      </c>
      <c r="L1829" s="3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</row>
    <row r="1830" ht="12.75" customHeight="1">
      <c r="A1830" s="2"/>
      <c r="B1830" s="89"/>
      <c r="C1830" s="89">
        <v>1.0</v>
      </c>
      <c r="D1830" s="18">
        <f t="shared" si="475"/>
        <v>0</v>
      </c>
      <c r="E1830" s="18">
        <f>B1830*A1820</f>
        <v>0</v>
      </c>
      <c r="F1830" s="18">
        <f t="shared" si="476"/>
        <v>0</v>
      </c>
      <c r="G1830" s="142"/>
      <c r="H1830" s="18">
        <v>1.0</v>
      </c>
      <c r="I1830" s="89">
        <f t="shared" si="477"/>
        <v>0</v>
      </c>
      <c r="J1830" s="116"/>
      <c r="K1830" s="3">
        <f t="shared" si="478"/>
        <v>0</v>
      </c>
      <c r="L1830" s="3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</row>
    <row r="1831" ht="12.75" customHeight="1">
      <c r="A1831" s="1"/>
      <c r="B1831" s="89"/>
      <c r="C1831" s="89">
        <v>1.0</v>
      </c>
      <c r="D1831" s="18">
        <f t="shared" si="475"/>
        <v>0</v>
      </c>
      <c r="E1831" s="18">
        <f>B1831*A1820</f>
        <v>0</v>
      </c>
      <c r="F1831" s="18">
        <f t="shared" si="476"/>
        <v>0</v>
      </c>
      <c r="G1831" s="142"/>
      <c r="H1831" s="18">
        <v>1.0</v>
      </c>
      <c r="I1831" s="89">
        <f t="shared" si="477"/>
        <v>0</v>
      </c>
      <c r="J1831" s="116"/>
      <c r="K1831" s="3">
        <f t="shared" si="478"/>
        <v>0</v>
      </c>
      <c r="L1831" s="3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</row>
    <row r="1832" ht="12.75" customHeight="1">
      <c r="A1832" s="1"/>
      <c r="B1832" s="89"/>
      <c r="C1832" s="89">
        <v>1.0</v>
      </c>
      <c r="D1832" s="18">
        <f t="shared" si="475"/>
        <v>0</v>
      </c>
      <c r="E1832" s="18">
        <f>B1832*A1820</f>
        <v>0</v>
      </c>
      <c r="F1832" s="18">
        <f t="shared" si="476"/>
        <v>0</v>
      </c>
      <c r="G1832" s="142"/>
      <c r="H1832" s="18">
        <v>1.0</v>
      </c>
      <c r="I1832" s="89">
        <f t="shared" si="477"/>
        <v>0</v>
      </c>
      <c r="J1832" s="116"/>
      <c r="K1832" s="3">
        <f t="shared" si="478"/>
        <v>0</v>
      </c>
      <c r="L1832" s="3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</row>
    <row r="1833" ht="12.75" customHeight="1">
      <c r="A1833" s="31"/>
      <c r="B1833" s="89"/>
      <c r="C1833" s="89">
        <v>1.0</v>
      </c>
      <c r="D1833" s="95">
        <f t="shared" si="475"/>
        <v>0</v>
      </c>
      <c r="E1833" s="95">
        <f>B1833*A1820</f>
        <v>0</v>
      </c>
      <c r="F1833" s="18">
        <f t="shared" si="476"/>
        <v>0</v>
      </c>
      <c r="G1833" s="87"/>
      <c r="H1833" s="18">
        <v>1.0</v>
      </c>
      <c r="I1833" s="89">
        <f t="shared" si="477"/>
        <v>0</v>
      </c>
      <c r="J1833" s="118"/>
      <c r="K1833" s="3">
        <f t="shared" si="478"/>
        <v>0</v>
      </c>
      <c r="L1833" s="3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</row>
    <row r="1834" ht="12.75" customHeight="1">
      <c r="A1834" s="31"/>
      <c r="B1834" s="89"/>
      <c r="C1834" s="89">
        <v>1.0</v>
      </c>
      <c r="D1834" s="18">
        <f t="shared" si="475"/>
        <v>0</v>
      </c>
      <c r="E1834" s="18">
        <f>B1834*A1820</f>
        <v>0</v>
      </c>
      <c r="F1834" s="18">
        <f t="shared" si="476"/>
        <v>0</v>
      </c>
      <c r="G1834" s="143" t="str">
        <f>F1836/A1820</f>
        <v>#DIV/0!</v>
      </c>
      <c r="H1834" s="18">
        <v>1.0</v>
      </c>
      <c r="I1834" s="89">
        <f t="shared" si="477"/>
        <v>0</v>
      </c>
      <c r="J1834" s="3"/>
      <c r="K1834" s="3">
        <f t="shared" si="478"/>
        <v>0</v>
      </c>
      <c r="L1834" s="3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</row>
    <row r="1835" ht="12.75" customHeight="1">
      <c r="A1835" s="31"/>
      <c r="B1835" s="89"/>
      <c r="C1835" s="89">
        <v>1.0</v>
      </c>
      <c r="D1835" s="18">
        <f t="shared" si="475"/>
        <v>0</v>
      </c>
      <c r="E1835" s="18">
        <f>B1835*A1820</f>
        <v>0</v>
      </c>
      <c r="F1835" s="18">
        <f t="shared" si="476"/>
        <v>0</v>
      </c>
      <c r="G1835" s="142"/>
      <c r="H1835" s="18">
        <v>1.0</v>
      </c>
      <c r="I1835" s="89">
        <f t="shared" si="477"/>
        <v>0</v>
      </c>
      <c r="J1835" s="3"/>
      <c r="K1835" s="3">
        <f t="shared" si="478"/>
        <v>0</v>
      </c>
      <c r="L1835" s="3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</row>
    <row r="1836" ht="12.75" customHeight="1">
      <c r="A1836" s="4" t="s">
        <v>495</v>
      </c>
      <c r="B1836" s="97">
        <f>SUM(B1822:B1835)</f>
        <v>0</v>
      </c>
      <c r="C1836" s="96"/>
      <c r="D1836" s="97">
        <f t="shared" ref="D1836:F1836" si="479">SUM(D1822:D1835)</f>
        <v>0</v>
      </c>
      <c r="E1836" s="97">
        <f t="shared" si="479"/>
        <v>0</v>
      </c>
      <c r="F1836" s="97">
        <f t="shared" si="479"/>
        <v>0</v>
      </c>
      <c r="G1836" s="87"/>
      <c r="H1836" s="96"/>
      <c r="I1836" s="97">
        <f t="shared" ref="I1836:L1836" si="480">SUM(I1822:I1835)</f>
        <v>0</v>
      </c>
      <c r="J1836" s="98">
        <f t="shared" si="480"/>
        <v>0</v>
      </c>
      <c r="K1836" s="98">
        <f t="shared" si="480"/>
        <v>0</v>
      </c>
      <c r="L1836" s="98">
        <f t="shared" si="480"/>
        <v>0</v>
      </c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</row>
    <row r="1837" ht="12.75" customHeight="1">
      <c r="A1837" s="8"/>
      <c r="B1837" s="100"/>
      <c r="C1837" s="100"/>
      <c r="D1837" s="100"/>
      <c r="E1837" s="100"/>
      <c r="F1837" s="100"/>
      <c r="G1837" s="100"/>
      <c r="H1837" s="100"/>
      <c r="I1837" s="101" t="s">
        <v>496</v>
      </c>
      <c r="J1837" s="100"/>
      <c r="K1837" s="100"/>
      <c r="L1837" s="101" t="s">
        <v>497</v>
      </c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</row>
    <row r="1838" ht="12.75" customHeight="1">
      <c r="A1838" s="8"/>
      <c r="B1838" s="100"/>
      <c r="C1838" s="100"/>
      <c r="D1838" s="100"/>
      <c r="E1838" s="100"/>
      <c r="F1838" s="100"/>
      <c r="G1838" s="100"/>
      <c r="H1838" s="100"/>
      <c r="I1838" s="104" t="str">
        <f>G1834*A1820</f>
        <v>#DIV/0!</v>
      </c>
      <c r="J1838" s="100"/>
      <c r="K1838" s="100"/>
      <c r="L1838" s="104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</row>
    <row r="1839" ht="12.75" customHeight="1">
      <c r="A1839" s="8"/>
      <c r="B1839" s="100"/>
      <c r="C1839" s="100"/>
      <c r="D1839" s="100"/>
      <c r="E1839" s="100"/>
      <c r="F1839" s="100"/>
      <c r="G1839" s="100"/>
      <c r="H1839" s="100"/>
      <c r="I1839" s="107"/>
      <c r="J1839" s="100"/>
      <c r="K1839" s="100"/>
      <c r="L1839" s="107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</row>
    <row r="1840" ht="12.75" customHeight="1">
      <c r="A1840" s="8"/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</row>
    <row r="1841" ht="12.75" customHeight="1">
      <c r="A1841" s="66"/>
      <c r="B1841" s="75"/>
      <c r="C1841" s="75"/>
      <c r="D1841" s="75"/>
      <c r="E1841" s="75"/>
      <c r="F1841" s="75"/>
      <c r="G1841" s="75"/>
      <c r="H1841" s="75"/>
      <c r="I1841" s="75"/>
      <c r="J1841" s="75"/>
      <c r="K1841" s="75"/>
      <c r="L1841" s="76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</row>
    <row r="1842" ht="12.75" customHeight="1">
      <c r="A1842" s="78" t="s">
        <v>478</v>
      </c>
      <c r="B1842" s="79" t="s">
        <v>479</v>
      </c>
      <c r="C1842" s="75"/>
      <c r="D1842" s="76"/>
      <c r="E1842" s="80" t="s">
        <v>480</v>
      </c>
      <c r="F1842" s="75"/>
      <c r="G1842" s="76"/>
      <c r="H1842" s="79" t="s">
        <v>481</v>
      </c>
      <c r="I1842" s="75"/>
      <c r="J1842" s="75"/>
      <c r="K1842" s="75"/>
      <c r="L1842" s="76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</row>
    <row r="1843" ht="12.75" customHeight="1">
      <c r="A1843" s="177"/>
      <c r="B1843" s="82" t="s">
        <v>482</v>
      </c>
      <c r="C1843" s="82" t="s">
        <v>483</v>
      </c>
      <c r="D1843" s="82" t="s">
        <v>484</v>
      </c>
      <c r="E1843" s="82" t="s">
        <v>485</v>
      </c>
      <c r="F1843" s="82" t="s">
        <v>484</v>
      </c>
      <c r="G1843" s="82" t="s">
        <v>524</v>
      </c>
      <c r="H1843" s="82" t="s">
        <v>486</v>
      </c>
      <c r="I1843" s="82" t="s">
        <v>487</v>
      </c>
      <c r="J1843" s="147" t="s">
        <v>488</v>
      </c>
      <c r="K1843" s="85" t="s">
        <v>489</v>
      </c>
      <c r="L1843" s="85" t="s">
        <v>490</v>
      </c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</row>
    <row r="1844" ht="12.75" customHeight="1">
      <c r="A1844" s="86" t="s">
        <v>491</v>
      </c>
      <c r="B1844" s="87"/>
      <c r="C1844" s="87"/>
      <c r="D1844" s="87"/>
      <c r="E1844" s="87"/>
      <c r="F1844" s="87"/>
      <c r="G1844" s="87"/>
      <c r="H1844" s="87"/>
      <c r="I1844" s="87"/>
      <c r="J1844" s="115"/>
      <c r="K1844" s="87"/>
      <c r="L1844" s="87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</row>
    <row r="1845" ht="12.75" customHeight="1">
      <c r="A1845" s="31"/>
      <c r="B1845" s="89"/>
      <c r="C1845" s="89">
        <v>1.0</v>
      </c>
      <c r="D1845" s="18">
        <f t="shared" ref="D1845:D1858" si="481">C1845*B1845</f>
        <v>0</v>
      </c>
      <c r="E1845" s="18">
        <f>B1845*A1843</f>
        <v>0</v>
      </c>
      <c r="F1845" s="18">
        <f t="shared" ref="F1845:F1858" si="482">E1845*C1845</f>
        <v>0</v>
      </c>
      <c r="G1845" s="140">
        <v>0.0</v>
      </c>
      <c r="H1845" s="18">
        <v>1.0</v>
      </c>
      <c r="I1845" s="89">
        <f t="shared" ref="I1845:I1858" si="483">H1845*E1845</f>
        <v>0</v>
      </c>
      <c r="J1845" s="116"/>
      <c r="K1845" s="3">
        <f t="shared" ref="K1845:K1858" si="484">J1845*I1845</f>
        <v>0</v>
      </c>
      <c r="L1845" s="3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</row>
    <row r="1846" ht="12.75" customHeight="1">
      <c r="A1846" s="31"/>
      <c r="B1846" s="89"/>
      <c r="C1846" s="89">
        <v>1.0</v>
      </c>
      <c r="D1846" s="18">
        <f t="shared" si="481"/>
        <v>0</v>
      </c>
      <c r="E1846" s="18">
        <f>B1846*A1843</f>
        <v>0</v>
      </c>
      <c r="F1846" s="18">
        <f t="shared" si="482"/>
        <v>0</v>
      </c>
      <c r="G1846" s="87"/>
      <c r="H1846" s="18">
        <v>1.0</v>
      </c>
      <c r="I1846" s="89">
        <f t="shared" si="483"/>
        <v>0</v>
      </c>
      <c r="J1846" s="116"/>
      <c r="K1846" s="3">
        <f t="shared" si="484"/>
        <v>0</v>
      </c>
      <c r="L1846" s="3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</row>
    <row r="1847" ht="12.75" customHeight="1">
      <c r="A1847" s="31"/>
      <c r="B1847" s="18"/>
      <c r="C1847" s="18">
        <v>1.0</v>
      </c>
      <c r="D1847" s="18">
        <f t="shared" si="481"/>
        <v>0</v>
      </c>
      <c r="E1847" s="18">
        <f>B1847*A1843</f>
        <v>0</v>
      </c>
      <c r="F1847" s="18">
        <f t="shared" si="482"/>
        <v>0</v>
      </c>
      <c r="G1847" s="148" t="s">
        <v>527</v>
      </c>
      <c r="H1847" s="18">
        <v>1.0</v>
      </c>
      <c r="I1847" s="89">
        <f t="shared" si="483"/>
        <v>0</v>
      </c>
      <c r="J1847" s="116"/>
      <c r="K1847" s="3">
        <f t="shared" si="484"/>
        <v>0</v>
      </c>
      <c r="L1847" s="3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</row>
    <row r="1848" ht="12.75" customHeight="1">
      <c r="A1848" s="31"/>
      <c r="B1848" s="18"/>
      <c r="C1848" s="18">
        <v>1.0</v>
      </c>
      <c r="D1848" s="18">
        <f t="shared" si="481"/>
        <v>0</v>
      </c>
      <c r="E1848" s="18">
        <f>B1848*A1843</f>
        <v>0</v>
      </c>
      <c r="F1848" s="18">
        <f t="shared" si="482"/>
        <v>0</v>
      </c>
      <c r="G1848" s="142"/>
      <c r="H1848" s="18">
        <v>1.0</v>
      </c>
      <c r="I1848" s="89">
        <f t="shared" si="483"/>
        <v>0</v>
      </c>
      <c r="J1848" s="116"/>
      <c r="K1848" s="3">
        <f t="shared" si="484"/>
        <v>0</v>
      </c>
      <c r="L1848" s="3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</row>
    <row r="1849" ht="12.75" customHeight="1">
      <c r="A1849" s="31"/>
      <c r="B1849" s="18"/>
      <c r="C1849" s="18">
        <v>1.0</v>
      </c>
      <c r="D1849" s="18">
        <f t="shared" si="481"/>
        <v>0</v>
      </c>
      <c r="E1849" s="18">
        <f>B1849*A1843</f>
        <v>0</v>
      </c>
      <c r="F1849" s="18">
        <f t="shared" si="482"/>
        <v>0</v>
      </c>
      <c r="G1849" s="142"/>
      <c r="H1849" s="18">
        <v>1.0</v>
      </c>
      <c r="I1849" s="89">
        <f t="shared" si="483"/>
        <v>0</v>
      </c>
      <c r="J1849" s="116"/>
      <c r="K1849" s="3">
        <f t="shared" si="484"/>
        <v>0</v>
      </c>
      <c r="L1849" s="3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</row>
    <row r="1850" ht="12.75" customHeight="1">
      <c r="A1850" s="2"/>
      <c r="B1850" s="18"/>
      <c r="C1850" s="18">
        <v>1.0</v>
      </c>
      <c r="D1850" s="18">
        <f t="shared" si="481"/>
        <v>0</v>
      </c>
      <c r="E1850" s="18">
        <f>B1850*A1843</f>
        <v>0</v>
      </c>
      <c r="F1850" s="18">
        <f t="shared" si="482"/>
        <v>0</v>
      </c>
      <c r="G1850" s="87"/>
      <c r="H1850" s="18">
        <v>1.0</v>
      </c>
      <c r="I1850" s="89">
        <f t="shared" si="483"/>
        <v>0</v>
      </c>
      <c r="J1850" s="116"/>
      <c r="K1850" s="3">
        <f t="shared" si="484"/>
        <v>0</v>
      </c>
      <c r="L1850" s="3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</row>
    <row r="1851" ht="12.75" customHeight="1">
      <c r="A1851" s="2"/>
      <c r="B1851" s="18"/>
      <c r="C1851" s="18">
        <v>1.0</v>
      </c>
      <c r="D1851" s="18">
        <f t="shared" si="481"/>
        <v>0</v>
      </c>
      <c r="E1851" s="18">
        <f>B1851*A1843</f>
        <v>0</v>
      </c>
      <c r="F1851" s="18">
        <f t="shared" si="482"/>
        <v>0</v>
      </c>
      <c r="G1851" s="59"/>
      <c r="H1851" s="18">
        <v>1.0</v>
      </c>
      <c r="I1851" s="89">
        <f t="shared" si="483"/>
        <v>0</v>
      </c>
      <c r="J1851" s="116"/>
      <c r="K1851" s="3">
        <f t="shared" si="484"/>
        <v>0</v>
      </c>
      <c r="L1851" s="3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</row>
    <row r="1852" ht="12.75" customHeight="1">
      <c r="A1852" s="2"/>
      <c r="B1852" s="89"/>
      <c r="C1852" s="89">
        <v>1.0</v>
      </c>
      <c r="D1852" s="18">
        <f t="shared" si="481"/>
        <v>0</v>
      </c>
      <c r="E1852" s="18">
        <f>B1852*A1843</f>
        <v>0</v>
      </c>
      <c r="F1852" s="18">
        <f t="shared" si="482"/>
        <v>0</v>
      </c>
      <c r="G1852" s="148" t="s">
        <v>528</v>
      </c>
      <c r="H1852" s="18">
        <v>1.0</v>
      </c>
      <c r="I1852" s="89">
        <f t="shared" si="483"/>
        <v>0</v>
      </c>
      <c r="J1852" s="116"/>
      <c r="K1852" s="3">
        <f t="shared" si="484"/>
        <v>0</v>
      </c>
      <c r="L1852" s="3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</row>
    <row r="1853" ht="12.75" customHeight="1">
      <c r="A1853" s="2"/>
      <c r="B1853" s="89"/>
      <c r="C1853" s="89">
        <v>1.0</v>
      </c>
      <c r="D1853" s="18">
        <f t="shared" si="481"/>
        <v>0</v>
      </c>
      <c r="E1853" s="18">
        <f>B1853*A1843</f>
        <v>0</v>
      </c>
      <c r="F1853" s="18">
        <f t="shared" si="482"/>
        <v>0</v>
      </c>
      <c r="G1853" s="142"/>
      <c r="H1853" s="18">
        <v>1.0</v>
      </c>
      <c r="I1853" s="89">
        <f t="shared" si="483"/>
        <v>0</v>
      </c>
      <c r="J1853" s="116"/>
      <c r="K1853" s="3">
        <f t="shared" si="484"/>
        <v>0</v>
      </c>
      <c r="L1853" s="3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</row>
    <row r="1854" ht="12.75" customHeight="1">
      <c r="A1854" s="1"/>
      <c r="B1854" s="89"/>
      <c r="C1854" s="89">
        <v>1.0</v>
      </c>
      <c r="D1854" s="18">
        <f t="shared" si="481"/>
        <v>0</v>
      </c>
      <c r="E1854" s="18">
        <f>B1854*A1843</f>
        <v>0</v>
      </c>
      <c r="F1854" s="18">
        <f t="shared" si="482"/>
        <v>0</v>
      </c>
      <c r="G1854" s="142"/>
      <c r="H1854" s="18">
        <v>1.0</v>
      </c>
      <c r="I1854" s="89">
        <f t="shared" si="483"/>
        <v>0</v>
      </c>
      <c r="J1854" s="116"/>
      <c r="K1854" s="3">
        <f t="shared" si="484"/>
        <v>0</v>
      </c>
      <c r="L1854" s="3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</row>
    <row r="1855" ht="12.75" customHeight="1">
      <c r="A1855" s="1"/>
      <c r="B1855" s="89"/>
      <c r="C1855" s="89">
        <v>1.0</v>
      </c>
      <c r="D1855" s="18">
        <f t="shared" si="481"/>
        <v>0</v>
      </c>
      <c r="E1855" s="18">
        <f>B1855*A1843</f>
        <v>0</v>
      </c>
      <c r="F1855" s="18">
        <f t="shared" si="482"/>
        <v>0</v>
      </c>
      <c r="G1855" s="142"/>
      <c r="H1855" s="18">
        <v>1.0</v>
      </c>
      <c r="I1855" s="89">
        <f t="shared" si="483"/>
        <v>0</v>
      </c>
      <c r="J1855" s="116"/>
      <c r="K1855" s="3">
        <f t="shared" si="484"/>
        <v>0</v>
      </c>
      <c r="L1855" s="3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</row>
    <row r="1856" ht="12.75" customHeight="1">
      <c r="A1856" s="31"/>
      <c r="B1856" s="89"/>
      <c r="C1856" s="89">
        <v>1.0</v>
      </c>
      <c r="D1856" s="95">
        <f t="shared" si="481"/>
        <v>0</v>
      </c>
      <c r="E1856" s="95">
        <f>B1856*A1843</f>
        <v>0</v>
      </c>
      <c r="F1856" s="18">
        <f t="shared" si="482"/>
        <v>0</v>
      </c>
      <c r="G1856" s="87"/>
      <c r="H1856" s="18">
        <v>1.0</v>
      </c>
      <c r="I1856" s="89">
        <f t="shared" si="483"/>
        <v>0</v>
      </c>
      <c r="J1856" s="118"/>
      <c r="K1856" s="3">
        <f t="shared" si="484"/>
        <v>0</v>
      </c>
      <c r="L1856" s="3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</row>
    <row r="1857" ht="12.75" customHeight="1">
      <c r="A1857" s="31"/>
      <c r="B1857" s="89"/>
      <c r="C1857" s="89">
        <v>1.0</v>
      </c>
      <c r="D1857" s="18">
        <f t="shared" si="481"/>
        <v>0</v>
      </c>
      <c r="E1857" s="18">
        <f>B1857*A1843</f>
        <v>0</v>
      </c>
      <c r="F1857" s="18">
        <f t="shared" si="482"/>
        <v>0</v>
      </c>
      <c r="G1857" s="143" t="str">
        <f>F1859/A1843</f>
        <v>#DIV/0!</v>
      </c>
      <c r="H1857" s="18">
        <v>1.0</v>
      </c>
      <c r="I1857" s="89">
        <f t="shared" si="483"/>
        <v>0</v>
      </c>
      <c r="J1857" s="3"/>
      <c r="K1857" s="3">
        <f t="shared" si="484"/>
        <v>0</v>
      </c>
      <c r="L1857" s="3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</row>
    <row r="1858" ht="12.75" customHeight="1">
      <c r="A1858" s="31"/>
      <c r="B1858" s="89"/>
      <c r="C1858" s="89">
        <v>1.0</v>
      </c>
      <c r="D1858" s="18">
        <f t="shared" si="481"/>
        <v>0</v>
      </c>
      <c r="E1858" s="18">
        <f>B1858*A1843</f>
        <v>0</v>
      </c>
      <c r="F1858" s="18">
        <f t="shared" si="482"/>
        <v>0</v>
      </c>
      <c r="G1858" s="142"/>
      <c r="H1858" s="18">
        <v>1.0</v>
      </c>
      <c r="I1858" s="89">
        <f t="shared" si="483"/>
        <v>0</v>
      </c>
      <c r="J1858" s="3"/>
      <c r="K1858" s="3">
        <f t="shared" si="484"/>
        <v>0</v>
      </c>
      <c r="L1858" s="3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</row>
    <row r="1859" ht="12.75" customHeight="1">
      <c r="A1859" s="4" t="s">
        <v>495</v>
      </c>
      <c r="B1859" s="97">
        <f>SUM(B1845:B1858)</f>
        <v>0</v>
      </c>
      <c r="C1859" s="96"/>
      <c r="D1859" s="97">
        <f t="shared" ref="D1859:F1859" si="485">SUM(D1845:D1858)</f>
        <v>0</v>
      </c>
      <c r="E1859" s="97">
        <f t="shared" si="485"/>
        <v>0</v>
      </c>
      <c r="F1859" s="97">
        <f t="shared" si="485"/>
        <v>0</v>
      </c>
      <c r="G1859" s="87"/>
      <c r="H1859" s="96"/>
      <c r="I1859" s="97">
        <f t="shared" ref="I1859:L1859" si="486">SUM(I1845:I1858)</f>
        <v>0</v>
      </c>
      <c r="J1859" s="98">
        <f t="shared" si="486"/>
        <v>0</v>
      </c>
      <c r="K1859" s="98">
        <f t="shared" si="486"/>
        <v>0</v>
      </c>
      <c r="L1859" s="98">
        <f t="shared" si="486"/>
        <v>0</v>
      </c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</row>
    <row r="1860" ht="12.75" customHeight="1">
      <c r="A1860" s="8"/>
      <c r="B1860" s="100"/>
      <c r="C1860" s="100"/>
      <c r="D1860" s="100"/>
      <c r="E1860" s="100"/>
      <c r="F1860" s="100"/>
      <c r="G1860" s="100"/>
      <c r="H1860" s="100"/>
      <c r="I1860" s="101" t="s">
        <v>496</v>
      </c>
      <c r="J1860" s="100"/>
      <c r="K1860" s="100"/>
      <c r="L1860" s="101" t="s">
        <v>497</v>
      </c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</row>
    <row r="1861" ht="12.75" customHeight="1">
      <c r="A1861" s="8"/>
      <c r="B1861" s="100"/>
      <c r="C1861" s="100"/>
      <c r="D1861" s="100"/>
      <c r="E1861" s="100"/>
      <c r="F1861" s="100"/>
      <c r="G1861" s="100"/>
      <c r="H1861" s="100"/>
      <c r="I1861" s="104" t="str">
        <f>G1857*A1843</f>
        <v>#DIV/0!</v>
      </c>
      <c r="J1861" s="100"/>
      <c r="K1861" s="100"/>
      <c r="L1861" s="104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</row>
    <row r="1862" ht="12.75" customHeight="1">
      <c r="A1862" s="8"/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</row>
    <row r="1863" ht="12.75" customHeight="1">
      <c r="A1863" s="8"/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</row>
    <row r="1864" ht="12.75" customHeight="1">
      <c r="A1864" s="66"/>
      <c r="B1864" s="75"/>
      <c r="C1864" s="75"/>
      <c r="D1864" s="75"/>
      <c r="E1864" s="75"/>
      <c r="F1864" s="75"/>
      <c r="G1864" s="75"/>
      <c r="H1864" s="75"/>
      <c r="I1864" s="75"/>
      <c r="J1864" s="75"/>
      <c r="K1864" s="75"/>
      <c r="L1864" s="76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</row>
    <row r="1865" ht="12.75" customHeight="1">
      <c r="A1865" s="78" t="s">
        <v>478</v>
      </c>
      <c r="B1865" s="79" t="s">
        <v>479</v>
      </c>
      <c r="C1865" s="75"/>
      <c r="D1865" s="76"/>
      <c r="E1865" s="80" t="s">
        <v>480</v>
      </c>
      <c r="F1865" s="75"/>
      <c r="G1865" s="76"/>
      <c r="H1865" s="79" t="s">
        <v>481</v>
      </c>
      <c r="I1865" s="75"/>
      <c r="J1865" s="75"/>
      <c r="K1865" s="75"/>
      <c r="L1865" s="76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</row>
    <row r="1866" ht="12.75" customHeight="1">
      <c r="A1866" s="177"/>
      <c r="B1866" s="82" t="s">
        <v>482</v>
      </c>
      <c r="C1866" s="82" t="s">
        <v>483</v>
      </c>
      <c r="D1866" s="82" t="s">
        <v>484</v>
      </c>
      <c r="E1866" s="82" t="s">
        <v>485</v>
      </c>
      <c r="F1866" s="82" t="s">
        <v>484</v>
      </c>
      <c r="G1866" s="82" t="s">
        <v>524</v>
      </c>
      <c r="H1866" s="82" t="s">
        <v>486</v>
      </c>
      <c r="I1866" s="82" t="s">
        <v>487</v>
      </c>
      <c r="J1866" s="147" t="s">
        <v>488</v>
      </c>
      <c r="K1866" s="85" t="s">
        <v>489</v>
      </c>
      <c r="L1866" s="85" t="s">
        <v>490</v>
      </c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</row>
    <row r="1867" ht="12.75" customHeight="1">
      <c r="A1867" s="86" t="s">
        <v>491</v>
      </c>
      <c r="B1867" s="87"/>
      <c r="C1867" s="87"/>
      <c r="D1867" s="87"/>
      <c r="E1867" s="87"/>
      <c r="F1867" s="87"/>
      <c r="G1867" s="87"/>
      <c r="H1867" s="87"/>
      <c r="I1867" s="87"/>
      <c r="J1867" s="115"/>
      <c r="K1867" s="87"/>
      <c r="L1867" s="87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</row>
    <row r="1868" ht="12.75" customHeight="1">
      <c r="A1868" s="31"/>
      <c r="B1868" s="89"/>
      <c r="C1868" s="89">
        <v>1.0</v>
      </c>
      <c r="D1868" s="18">
        <f t="shared" ref="D1868:D1881" si="487">C1868*B1868</f>
        <v>0</v>
      </c>
      <c r="E1868" s="18">
        <f>B1868*A1866</f>
        <v>0</v>
      </c>
      <c r="F1868" s="18">
        <f t="shared" ref="F1868:F1881" si="488">E1868*C1868</f>
        <v>0</v>
      </c>
      <c r="G1868" s="140">
        <v>0.0</v>
      </c>
      <c r="H1868" s="18">
        <v>1.0</v>
      </c>
      <c r="I1868" s="89">
        <f t="shared" ref="I1868:I1881" si="489">H1868*E1868</f>
        <v>0</v>
      </c>
      <c r="J1868" s="116"/>
      <c r="K1868" s="3">
        <f t="shared" ref="K1868:K1881" si="490">J1868*I1868</f>
        <v>0</v>
      </c>
      <c r="L1868" s="3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</row>
    <row r="1869" ht="12.75" customHeight="1">
      <c r="A1869" s="31"/>
      <c r="B1869" s="89"/>
      <c r="C1869" s="89">
        <v>1.0</v>
      </c>
      <c r="D1869" s="18">
        <f t="shared" si="487"/>
        <v>0</v>
      </c>
      <c r="E1869" s="18">
        <f>B1869*A1866</f>
        <v>0</v>
      </c>
      <c r="F1869" s="18">
        <f t="shared" si="488"/>
        <v>0</v>
      </c>
      <c r="G1869" s="87"/>
      <c r="H1869" s="18">
        <v>1.0</v>
      </c>
      <c r="I1869" s="89">
        <f t="shared" si="489"/>
        <v>0</v>
      </c>
      <c r="J1869" s="116"/>
      <c r="K1869" s="3">
        <f t="shared" si="490"/>
        <v>0</v>
      </c>
      <c r="L1869" s="3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</row>
    <row r="1870" ht="12.75" customHeight="1">
      <c r="A1870" s="31"/>
      <c r="B1870" s="18"/>
      <c r="C1870" s="18">
        <v>1.0</v>
      </c>
      <c r="D1870" s="18">
        <f t="shared" si="487"/>
        <v>0</v>
      </c>
      <c r="E1870" s="18">
        <f>B1870*A1866</f>
        <v>0</v>
      </c>
      <c r="F1870" s="18">
        <f t="shared" si="488"/>
        <v>0</v>
      </c>
      <c r="G1870" s="148" t="s">
        <v>527</v>
      </c>
      <c r="H1870" s="18">
        <v>1.0</v>
      </c>
      <c r="I1870" s="89">
        <f t="shared" si="489"/>
        <v>0</v>
      </c>
      <c r="J1870" s="116"/>
      <c r="K1870" s="3">
        <f t="shared" si="490"/>
        <v>0</v>
      </c>
      <c r="L1870" s="3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</row>
    <row r="1871" ht="12.75" customHeight="1">
      <c r="A1871" s="31"/>
      <c r="B1871" s="18"/>
      <c r="C1871" s="18">
        <v>1.0</v>
      </c>
      <c r="D1871" s="18">
        <f t="shared" si="487"/>
        <v>0</v>
      </c>
      <c r="E1871" s="18">
        <f>B1871*A1866</f>
        <v>0</v>
      </c>
      <c r="F1871" s="18">
        <f t="shared" si="488"/>
        <v>0</v>
      </c>
      <c r="G1871" s="142"/>
      <c r="H1871" s="18">
        <v>1.0</v>
      </c>
      <c r="I1871" s="89">
        <f t="shared" si="489"/>
        <v>0</v>
      </c>
      <c r="J1871" s="116"/>
      <c r="K1871" s="3">
        <f t="shared" si="490"/>
        <v>0</v>
      </c>
      <c r="L1871" s="3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</row>
    <row r="1872" ht="12.75" customHeight="1">
      <c r="A1872" s="31"/>
      <c r="B1872" s="18"/>
      <c r="C1872" s="18">
        <v>1.0</v>
      </c>
      <c r="D1872" s="18">
        <f t="shared" si="487"/>
        <v>0</v>
      </c>
      <c r="E1872" s="18">
        <f>B1872*A1866</f>
        <v>0</v>
      </c>
      <c r="F1872" s="18">
        <f t="shared" si="488"/>
        <v>0</v>
      </c>
      <c r="G1872" s="142"/>
      <c r="H1872" s="18">
        <v>1.0</v>
      </c>
      <c r="I1872" s="89">
        <f t="shared" si="489"/>
        <v>0</v>
      </c>
      <c r="J1872" s="116"/>
      <c r="K1872" s="3">
        <f t="shared" si="490"/>
        <v>0</v>
      </c>
      <c r="L1872" s="3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</row>
    <row r="1873" ht="12.75" customHeight="1">
      <c r="A1873" s="2"/>
      <c r="B1873" s="18"/>
      <c r="C1873" s="18">
        <v>1.0</v>
      </c>
      <c r="D1873" s="18">
        <f t="shared" si="487"/>
        <v>0</v>
      </c>
      <c r="E1873" s="18">
        <f>B1873*A1866</f>
        <v>0</v>
      </c>
      <c r="F1873" s="18">
        <f t="shared" si="488"/>
        <v>0</v>
      </c>
      <c r="G1873" s="87"/>
      <c r="H1873" s="18">
        <v>1.0</v>
      </c>
      <c r="I1873" s="89">
        <f t="shared" si="489"/>
        <v>0</v>
      </c>
      <c r="J1873" s="116"/>
      <c r="K1873" s="3">
        <f t="shared" si="490"/>
        <v>0</v>
      </c>
      <c r="L1873" s="3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</row>
    <row r="1874" ht="12.75" customHeight="1">
      <c r="A1874" s="2"/>
      <c r="B1874" s="18"/>
      <c r="C1874" s="18">
        <v>1.0</v>
      </c>
      <c r="D1874" s="18">
        <f t="shared" si="487"/>
        <v>0</v>
      </c>
      <c r="E1874" s="18">
        <f>B1874*A1866</f>
        <v>0</v>
      </c>
      <c r="F1874" s="18">
        <f t="shared" si="488"/>
        <v>0</v>
      </c>
      <c r="G1874" s="59"/>
      <c r="H1874" s="18">
        <v>1.0</v>
      </c>
      <c r="I1874" s="89">
        <f t="shared" si="489"/>
        <v>0</v>
      </c>
      <c r="J1874" s="116"/>
      <c r="K1874" s="3">
        <f t="shared" si="490"/>
        <v>0</v>
      </c>
      <c r="L1874" s="3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</row>
    <row r="1875" ht="12.75" customHeight="1">
      <c r="A1875" s="2"/>
      <c r="B1875" s="89"/>
      <c r="C1875" s="89">
        <v>1.0</v>
      </c>
      <c r="D1875" s="18">
        <f t="shared" si="487"/>
        <v>0</v>
      </c>
      <c r="E1875" s="18">
        <f>B1875*A1866</f>
        <v>0</v>
      </c>
      <c r="F1875" s="18">
        <f t="shared" si="488"/>
        <v>0</v>
      </c>
      <c r="G1875" s="148" t="s">
        <v>528</v>
      </c>
      <c r="H1875" s="18">
        <v>1.0</v>
      </c>
      <c r="I1875" s="89">
        <f t="shared" si="489"/>
        <v>0</v>
      </c>
      <c r="J1875" s="116"/>
      <c r="K1875" s="3">
        <f t="shared" si="490"/>
        <v>0</v>
      </c>
      <c r="L1875" s="3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</row>
    <row r="1876" ht="12.75" customHeight="1">
      <c r="A1876" s="2"/>
      <c r="B1876" s="89"/>
      <c r="C1876" s="89">
        <v>1.0</v>
      </c>
      <c r="D1876" s="18">
        <f t="shared" si="487"/>
        <v>0</v>
      </c>
      <c r="E1876" s="18">
        <f>B1876*A1866</f>
        <v>0</v>
      </c>
      <c r="F1876" s="18">
        <f t="shared" si="488"/>
        <v>0</v>
      </c>
      <c r="G1876" s="142"/>
      <c r="H1876" s="18">
        <v>1.0</v>
      </c>
      <c r="I1876" s="89">
        <f t="shared" si="489"/>
        <v>0</v>
      </c>
      <c r="J1876" s="116"/>
      <c r="K1876" s="3">
        <f t="shared" si="490"/>
        <v>0</v>
      </c>
      <c r="L1876" s="3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</row>
    <row r="1877" ht="12.75" customHeight="1">
      <c r="A1877" s="1"/>
      <c r="B1877" s="89"/>
      <c r="C1877" s="89">
        <v>1.0</v>
      </c>
      <c r="D1877" s="18">
        <f t="shared" si="487"/>
        <v>0</v>
      </c>
      <c r="E1877" s="18">
        <f>B1877*A1866</f>
        <v>0</v>
      </c>
      <c r="F1877" s="18">
        <f t="shared" si="488"/>
        <v>0</v>
      </c>
      <c r="G1877" s="142"/>
      <c r="H1877" s="18">
        <v>1.0</v>
      </c>
      <c r="I1877" s="89">
        <f t="shared" si="489"/>
        <v>0</v>
      </c>
      <c r="J1877" s="116"/>
      <c r="K1877" s="3">
        <f t="shared" si="490"/>
        <v>0</v>
      </c>
      <c r="L1877" s="3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</row>
    <row r="1878" ht="12.75" customHeight="1">
      <c r="A1878" s="1"/>
      <c r="B1878" s="89"/>
      <c r="C1878" s="89">
        <v>1.0</v>
      </c>
      <c r="D1878" s="18">
        <f t="shared" si="487"/>
        <v>0</v>
      </c>
      <c r="E1878" s="18">
        <f>B1878*A1866</f>
        <v>0</v>
      </c>
      <c r="F1878" s="18">
        <f t="shared" si="488"/>
        <v>0</v>
      </c>
      <c r="G1878" s="142"/>
      <c r="H1878" s="18">
        <v>1.0</v>
      </c>
      <c r="I1878" s="89">
        <f t="shared" si="489"/>
        <v>0</v>
      </c>
      <c r="J1878" s="116"/>
      <c r="K1878" s="3">
        <f t="shared" si="490"/>
        <v>0</v>
      </c>
      <c r="L1878" s="3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</row>
    <row r="1879" ht="12.75" customHeight="1">
      <c r="A1879" s="31"/>
      <c r="B1879" s="89"/>
      <c r="C1879" s="89">
        <v>1.0</v>
      </c>
      <c r="D1879" s="95">
        <f t="shared" si="487"/>
        <v>0</v>
      </c>
      <c r="E1879" s="95">
        <f>B1879*A1866</f>
        <v>0</v>
      </c>
      <c r="F1879" s="18">
        <f t="shared" si="488"/>
        <v>0</v>
      </c>
      <c r="G1879" s="87"/>
      <c r="H1879" s="18">
        <v>1.0</v>
      </c>
      <c r="I1879" s="89">
        <f t="shared" si="489"/>
        <v>0</v>
      </c>
      <c r="J1879" s="118"/>
      <c r="K1879" s="3">
        <f t="shared" si="490"/>
        <v>0</v>
      </c>
      <c r="L1879" s="3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</row>
    <row r="1880" ht="12.75" customHeight="1">
      <c r="A1880" s="31"/>
      <c r="B1880" s="89"/>
      <c r="C1880" s="89">
        <v>1.0</v>
      </c>
      <c r="D1880" s="18">
        <f t="shared" si="487"/>
        <v>0</v>
      </c>
      <c r="E1880" s="18">
        <f>B1880*A1866</f>
        <v>0</v>
      </c>
      <c r="F1880" s="18">
        <f t="shared" si="488"/>
        <v>0</v>
      </c>
      <c r="G1880" s="143" t="str">
        <f>F1882/A1866</f>
        <v>#DIV/0!</v>
      </c>
      <c r="H1880" s="18">
        <v>1.0</v>
      </c>
      <c r="I1880" s="89">
        <f t="shared" si="489"/>
        <v>0</v>
      </c>
      <c r="J1880" s="3"/>
      <c r="K1880" s="3">
        <f t="shared" si="490"/>
        <v>0</v>
      </c>
      <c r="L1880" s="3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</row>
    <row r="1881" ht="12.75" customHeight="1">
      <c r="A1881" s="31"/>
      <c r="B1881" s="89"/>
      <c r="C1881" s="89">
        <v>1.0</v>
      </c>
      <c r="D1881" s="18">
        <f t="shared" si="487"/>
        <v>0</v>
      </c>
      <c r="E1881" s="18">
        <f>B1881*A1866</f>
        <v>0</v>
      </c>
      <c r="F1881" s="18">
        <f t="shared" si="488"/>
        <v>0</v>
      </c>
      <c r="G1881" s="142"/>
      <c r="H1881" s="18">
        <v>1.0</v>
      </c>
      <c r="I1881" s="89">
        <f t="shared" si="489"/>
        <v>0</v>
      </c>
      <c r="J1881" s="3"/>
      <c r="K1881" s="3">
        <f t="shared" si="490"/>
        <v>0</v>
      </c>
      <c r="L1881" s="3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</row>
    <row r="1882" ht="12.75" customHeight="1">
      <c r="A1882" s="4" t="s">
        <v>495</v>
      </c>
      <c r="B1882" s="97">
        <f>SUM(B1868:B1881)</f>
        <v>0</v>
      </c>
      <c r="C1882" s="96"/>
      <c r="D1882" s="97">
        <f t="shared" ref="D1882:F1882" si="491">SUM(D1868:D1881)</f>
        <v>0</v>
      </c>
      <c r="E1882" s="97">
        <f t="shared" si="491"/>
        <v>0</v>
      </c>
      <c r="F1882" s="97">
        <f t="shared" si="491"/>
        <v>0</v>
      </c>
      <c r="G1882" s="87"/>
      <c r="H1882" s="96"/>
      <c r="I1882" s="97">
        <f t="shared" ref="I1882:L1882" si="492">SUM(I1868:I1881)</f>
        <v>0</v>
      </c>
      <c r="J1882" s="98">
        <f t="shared" si="492"/>
        <v>0</v>
      </c>
      <c r="K1882" s="98">
        <f t="shared" si="492"/>
        <v>0</v>
      </c>
      <c r="L1882" s="98">
        <f t="shared" si="492"/>
        <v>0</v>
      </c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</row>
    <row r="1883" ht="12.75" customHeight="1">
      <c r="A1883" s="8"/>
      <c r="B1883" s="100"/>
      <c r="C1883" s="100"/>
      <c r="D1883" s="100"/>
      <c r="E1883" s="100"/>
      <c r="F1883" s="100"/>
      <c r="G1883" s="100"/>
      <c r="H1883" s="100"/>
      <c r="I1883" s="101" t="s">
        <v>496</v>
      </c>
      <c r="J1883" s="100"/>
      <c r="K1883" s="100"/>
      <c r="L1883" s="101" t="s">
        <v>497</v>
      </c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</row>
    <row r="1884" ht="12.75" customHeight="1">
      <c r="A1884" s="8"/>
      <c r="B1884" s="100"/>
      <c r="C1884" s="100"/>
      <c r="D1884" s="100"/>
      <c r="E1884" s="100"/>
      <c r="F1884" s="100"/>
      <c r="G1884" s="100"/>
      <c r="H1884" s="100"/>
      <c r="I1884" s="104" t="str">
        <f>G1880*A1866</f>
        <v>#DIV/0!</v>
      </c>
      <c r="J1884" s="100"/>
      <c r="K1884" s="100"/>
      <c r="L1884" s="104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</row>
    <row r="1885" ht="12.75" customHeight="1">
      <c r="A1885" s="8"/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</row>
    <row r="1886" ht="12.75" customHeight="1">
      <c r="A1886" s="8"/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</row>
    <row r="1887" ht="12.75" customHeight="1">
      <c r="A1887" s="66"/>
      <c r="B1887" s="75"/>
      <c r="C1887" s="75"/>
      <c r="D1887" s="75"/>
      <c r="E1887" s="75"/>
      <c r="F1887" s="75"/>
      <c r="G1887" s="75"/>
      <c r="H1887" s="75"/>
      <c r="I1887" s="75"/>
      <c r="J1887" s="75"/>
      <c r="K1887" s="75"/>
      <c r="L1887" s="76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</row>
    <row r="1888" ht="12.75" customHeight="1">
      <c r="A1888" s="78" t="s">
        <v>478</v>
      </c>
      <c r="B1888" s="79" t="s">
        <v>479</v>
      </c>
      <c r="C1888" s="75"/>
      <c r="D1888" s="76"/>
      <c r="E1888" s="80" t="s">
        <v>480</v>
      </c>
      <c r="F1888" s="75"/>
      <c r="G1888" s="76"/>
      <c r="H1888" s="79" t="s">
        <v>481</v>
      </c>
      <c r="I1888" s="75"/>
      <c r="J1888" s="75"/>
      <c r="K1888" s="75"/>
      <c r="L1888" s="76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</row>
    <row r="1889" ht="12.75" customHeight="1">
      <c r="A1889" s="177"/>
      <c r="B1889" s="82" t="s">
        <v>482</v>
      </c>
      <c r="C1889" s="82" t="s">
        <v>483</v>
      </c>
      <c r="D1889" s="82" t="s">
        <v>484</v>
      </c>
      <c r="E1889" s="82" t="s">
        <v>485</v>
      </c>
      <c r="F1889" s="82" t="s">
        <v>484</v>
      </c>
      <c r="G1889" s="82" t="s">
        <v>524</v>
      </c>
      <c r="H1889" s="82" t="s">
        <v>486</v>
      </c>
      <c r="I1889" s="82" t="s">
        <v>487</v>
      </c>
      <c r="J1889" s="147" t="s">
        <v>488</v>
      </c>
      <c r="K1889" s="85" t="s">
        <v>489</v>
      </c>
      <c r="L1889" s="85" t="s">
        <v>490</v>
      </c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</row>
    <row r="1890" ht="12.75" customHeight="1">
      <c r="A1890" s="86" t="s">
        <v>491</v>
      </c>
      <c r="B1890" s="87"/>
      <c r="C1890" s="87"/>
      <c r="D1890" s="87"/>
      <c r="E1890" s="87"/>
      <c r="F1890" s="87"/>
      <c r="G1890" s="87"/>
      <c r="H1890" s="87"/>
      <c r="I1890" s="87"/>
      <c r="J1890" s="115"/>
      <c r="K1890" s="87"/>
      <c r="L1890" s="87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</row>
    <row r="1891" ht="12.75" customHeight="1">
      <c r="A1891" s="31"/>
      <c r="B1891" s="89"/>
      <c r="C1891" s="89">
        <v>1.0</v>
      </c>
      <c r="D1891" s="18">
        <f t="shared" ref="D1891:D1904" si="493">C1891*B1891</f>
        <v>0</v>
      </c>
      <c r="E1891" s="18">
        <f>B1891*A1889</f>
        <v>0</v>
      </c>
      <c r="F1891" s="18">
        <f t="shared" ref="F1891:F1904" si="494">E1891*C1891</f>
        <v>0</v>
      </c>
      <c r="G1891" s="140">
        <v>0.0</v>
      </c>
      <c r="H1891" s="18">
        <v>1.0</v>
      </c>
      <c r="I1891" s="89">
        <f t="shared" ref="I1891:I1904" si="495">H1891*E1891</f>
        <v>0</v>
      </c>
      <c r="J1891" s="116"/>
      <c r="K1891" s="3">
        <f t="shared" ref="K1891:K1904" si="496">J1891*I1891</f>
        <v>0</v>
      </c>
      <c r="L1891" s="3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</row>
    <row r="1892" ht="12.75" customHeight="1">
      <c r="A1892" s="31"/>
      <c r="B1892" s="89"/>
      <c r="C1892" s="89">
        <v>1.0</v>
      </c>
      <c r="D1892" s="18">
        <f t="shared" si="493"/>
        <v>0</v>
      </c>
      <c r="E1892" s="18">
        <f>B1892*A1889</f>
        <v>0</v>
      </c>
      <c r="F1892" s="18">
        <f t="shared" si="494"/>
        <v>0</v>
      </c>
      <c r="G1892" s="87"/>
      <c r="H1892" s="18">
        <v>1.0</v>
      </c>
      <c r="I1892" s="89">
        <f t="shared" si="495"/>
        <v>0</v>
      </c>
      <c r="J1892" s="116"/>
      <c r="K1892" s="3">
        <f t="shared" si="496"/>
        <v>0</v>
      </c>
      <c r="L1892" s="3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</row>
    <row r="1893" ht="12.75" customHeight="1">
      <c r="A1893" s="31"/>
      <c r="B1893" s="18"/>
      <c r="C1893" s="18">
        <v>1.0</v>
      </c>
      <c r="D1893" s="18">
        <f t="shared" si="493"/>
        <v>0</v>
      </c>
      <c r="E1893" s="18">
        <f>B1893*A1889</f>
        <v>0</v>
      </c>
      <c r="F1893" s="18">
        <f t="shared" si="494"/>
        <v>0</v>
      </c>
      <c r="G1893" s="148" t="s">
        <v>527</v>
      </c>
      <c r="H1893" s="18">
        <v>1.0</v>
      </c>
      <c r="I1893" s="89">
        <f t="shared" si="495"/>
        <v>0</v>
      </c>
      <c r="J1893" s="116"/>
      <c r="K1893" s="3">
        <f t="shared" si="496"/>
        <v>0</v>
      </c>
      <c r="L1893" s="3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</row>
    <row r="1894" ht="12.75" customHeight="1">
      <c r="A1894" s="31"/>
      <c r="B1894" s="18"/>
      <c r="C1894" s="18">
        <v>1.0</v>
      </c>
      <c r="D1894" s="18">
        <f t="shared" si="493"/>
        <v>0</v>
      </c>
      <c r="E1894" s="18">
        <f>B1894*A1889</f>
        <v>0</v>
      </c>
      <c r="F1894" s="18">
        <f t="shared" si="494"/>
        <v>0</v>
      </c>
      <c r="G1894" s="142"/>
      <c r="H1894" s="18">
        <v>1.0</v>
      </c>
      <c r="I1894" s="89">
        <f t="shared" si="495"/>
        <v>0</v>
      </c>
      <c r="J1894" s="116"/>
      <c r="K1894" s="3">
        <f t="shared" si="496"/>
        <v>0</v>
      </c>
      <c r="L1894" s="3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</row>
    <row r="1895" ht="12.75" customHeight="1">
      <c r="A1895" s="31"/>
      <c r="B1895" s="18"/>
      <c r="C1895" s="18">
        <v>1.0</v>
      </c>
      <c r="D1895" s="18">
        <f t="shared" si="493"/>
        <v>0</v>
      </c>
      <c r="E1895" s="18">
        <f>B1895*A1889</f>
        <v>0</v>
      </c>
      <c r="F1895" s="18">
        <f t="shared" si="494"/>
        <v>0</v>
      </c>
      <c r="G1895" s="142"/>
      <c r="H1895" s="18">
        <v>1.0</v>
      </c>
      <c r="I1895" s="89">
        <f t="shared" si="495"/>
        <v>0</v>
      </c>
      <c r="J1895" s="116"/>
      <c r="K1895" s="3">
        <f t="shared" si="496"/>
        <v>0</v>
      </c>
      <c r="L1895" s="3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</row>
    <row r="1896" ht="12.75" customHeight="1">
      <c r="A1896" s="2"/>
      <c r="B1896" s="18"/>
      <c r="C1896" s="18">
        <v>1.0</v>
      </c>
      <c r="D1896" s="18">
        <f t="shared" si="493"/>
        <v>0</v>
      </c>
      <c r="E1896" s="18">
        <f>B1896*A1889</f>
        <v>0</v>
      </c>
      <c r="F1896" s="18">
        <f t="shared" si="494"/>
        <v>0</v>
      </c>
      <c r="G1896" s="87"/>
      <c r="H1896" s="18">
        <v>1.0</v>
      </c>
      <c r="I1896" s="89">
        <f t="shared" si="495"/>
        <v>0</v>
      </c>
      <c r="J1896" s="116"/>
      <c r="K1896" s="3">
        <f t="shared" si="496"/>
        <v>0</v>
      </c>
      <c r="L1896" s="3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</row>
    <row r="1897" ht="12.75" customHeight="1">
      <c r="A1897" s="2"/>
      <c r="B1897" s="18"/>
      <c r="C1897" s="18">
        <v>1.0</v>
      </c>
      <c r="D1897" s="18">
        <f t="shared" si="493"/>
        <v>0</v>
      </c>
      <c r="E1897" s="18">
        <f>B1897*A1889</f>
        <v>0</v>
      </c>
      <c r="F1897" s="18">
        <f t="shared" si="494"/>
        <v>0</v>
      </c>
      <c r="G1897" s="59"/>
      <c r="H1897" s="18">
        <v>1.0</v>
      </c>
      <c r="I1897" s="89">
        <f t="shared" si="495"/>
        <v>0</v>
      </c>
      <c r="J1897" s="116"/>
      <c r="K1897" s="3">
        <f t="shared" si="496"/>
        <v>0</v>
      </c>
      <c r="L1897" s="3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</row>
    <row r="1898" ht="12.75" customHeight="1">
      <c r="A1898" s="2"/>
      <c r="B1898" s="89"/>
      <c r="C1898" s="89">
        <v>1.0</v>
      </c>
      <c r="D1898" s="18">
        <f t="shared" si="493"/>
        <v>0</v>
      </c>
      <c r="E1898" s="18">
        <f>B1898*A1889</f>
        <v>0</v>
      </c>
      <c r="F1898" s="18">
        <f t="shared" si="494"/>
        <v>0</v>
      </c>
      <c r="G1898" s="148" t="s">
        <v>528</v>
      </c>
      <c r="H1898" s="18">
        <v>1.0</v>
      </c>
      <c r="I1898" s="89">
        <f t="shared" si="495"/>
        <v>0</v>
      </c>
      <c r="J1898" s="116"/>
      <c r="K1898" s="3">
        <f t="shared" si="496"/>
        <v>0</v>
      </c>
      <c r="L1898" s="3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</row>
    <row r="1899" ht="12.75" customHeight="1">
      <c r="A1899" s="2"/>
      <c r="B1899" s="89"/>
      <c r="C1899" s="89">
        <v>1.0</v>
      </c>
      <c r="D1899" s="18">
        <f t="shared" si="493"/>
        <v>0</v>
      </c>
      <c r="E1899" s="18">
        <f>B1899*A1889</f>
        <v>0</v>
      </c>
      <c r="F1899" s="18">
        <f t="shared" si="494"/>
        <v>0</v>
      </c>
      <c r="G1899" s="142"/>
      <c r="H1899" s="18">
        <v>1.0</v>
      </c>
      <c r="I1899" s="89">
        <f t="shared" si="495"/>
        <v>0</v>
      </c>
      <c r="J1899" s="116"/>
      <c r="K1899" s="3">
        <f t="shared" si="496"/>
        <v>0</v>
      </c>
      <c r="L1899" s="3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</row>
    <row r="1900" ht="12.75" customHeight="1">
      <c r="A1900" s="1"/>
      <c r="B1900" s="89"/>
      <c r="C1900" s="89">
        <v>1.0</v>
      </c>
      <c r="D1900" s="18">
        <f t="shared" si="493"/>
        <v>0</v>
      </c>
      <c r="E1900" s="18">
        <f>B1900*A1889</f>
        <v>0</v>
      </c>
      <c r="F1900" s="18">
        <f t="shared" si="494"/>
        <v>0</v>
      </c>
      <c r="G1900" s="142"/>
      <c r="H1900" s="18">
        <v>1.0</v>
      </c>
      <c r="I1900" s="89">
        <f t="shared" si="495"/>
        <v>0</v>
      </c>
      <c r="J1900" s="116"/>
      <c r="K1900" s="3">
        <f t="shared" si="496"/>
        <v>0</v>
      </c>
      <c r="L1900" s="3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</row>
    <row r="1901" ht="12.75" customHeight="1">
      <c r="A1901" s="1"/>
      <c r="B1901" s="89"/>
      <c r="C1901" s="89">
        <v>1.0</v>
      </c>
      <c r="D1901" s="18">
        <f t="shared" si="493"/>
        <v>0</v>
      </c>
      <c r="E1901" s="18">
        <f>B1901*A1889</f>
        <v>0</v>
      </c>
      <c r="F1901" s="18">
        <f t="shared" si="494"/>
        <v>0</v>
      </c>
      <c r="G1901" s="142"/>
      <c r="H1901" s="18">
        <v>1.0</v>
      </c>
      <c r="I1901" s="89">
        <f t="shared" si="495"/>
        <v>0</v>
      </c>
      <c r="J1901" s="116"/>
      <c r="K1901" s="3">
        <f t="shared" si="496"/>
        <v>0</v>
      </c>
      <c r="L1901" s="3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</row>
    <row r="1902" ht="12.75" customHeight="1">
      <c r="A1902" s="31"/>
      <c r="B1902" s="89"/>
      <c r="C1902" s="89">
        <v>1.0</v>
      </c>
      <c r="D1902" s="95">
        <f t="shared" si="493"/>
        <v>0</v>
      </c>
      <c r="E1902" s="95">
        <f>B1902*A1889</f>
        <v>0</v>
      </c>
      <c r="F1902" s="18">
        <f t="shared" si="494"/>
        <v>0</v>
      </c>
      <c r="G1902" s="87"/>
      <c r="H1902" s="18">
        <v>1.0</v>
      </c>
      <c r="I1902" s="89">
        <f t="shared" si="495"/>
        <v>0</v>
      </c>
      <c r="J1902" s="118"/>
      <c r="K1902" s="3">
        <f t="shared" si="496"/>
        <v>0</v>
      </c>
      <c r="L1902" s="3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</row>
    <row r="1903" ht="12.75" customHeight="1">
      <c r="A1903" s="31"/>
      <c r="B1903" s="89"/>
      <c r="C1903" s="89">
        <v>1.0</v>
      </c>
      <c r="D1903" s="18">
        <f t="shared" si="493"/>
        <v>0</v>
      </c>
      <c r="E1903" s="18">
        <f>B1903*A1889</f>
        <v>0</v>
      </c>
      <c r="F1903" s="18">
        <f t="shared" si="494"/>
        <v>0</v>
      </c>
      <c r="G1903" s="143" t="str">
        <f>F1905/A1889</f>
        <v>#DIV/0!</v>
      </c>
      <c r="H1903" s="18">
        <v>1.0</v>
      </c>
      <c r="I1903" s="89">
        <f t="shared" si="495"/>
        <v>0</v>
      </c>
      <c r="J1903" s="3"/>
      <c r="K1903" s="3">
        <f t="shared" si="496"/>
        <v>0</v>
      </c>
      <c r="L1903" s="3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</row>
    <row r="1904" ht="12.75" customHeight="1">
      <c r="A1904" s="31"/>
      <c r="B1904" s="89"/>
      <c r="C1904" s="89">
        <v>1.0</v>
      </c>
      <c r="D1904" s="18">
        <f t="shared" si="493"/>
        <v>0</v>
      </c>
      <c r="E1904" s="18">
        <f>B1904*A1889</f>
        <v>0</v>
      </c>
      <c r="F1904" s="18">
        <f t="shared" si="494"/>
        <v>0</v>
      </c>
      <c r="G1904" s="142"/>
      <c r="H1904" s="18">
        <v>1.0</v>
      </c>
      <c r="I1904" s="89">
        <f t="shared" si="495"/>
        <v>0</v>
      </c>
      <c r="J1904" s="3"/>
      <c r="K1904" s="3">
        <f t="shared" si="496"/>
        <v>0</v>
      </c>
      <c r="L1904" s="3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</row>
    <row r="1905" ht="12.75" customHeight="1">
      <c r="A1905" s="4" t="s">
        <v>495</v>
      </c>
      <c r="B1905" s="97">
        <f>SUM(B1891:B1904)</f>
        <v>0</v>
      </c>
      <c r="C1905" s="96"/>
      <c r="D1905" s="97">
        <f t="shared" ref="D1905:F1905" si="497">SUM(D1891:D1904)</f>
        <v>0</v>
      </c>
      <c r="E1905" s="97">
        <f t="shared" si="497"/>
        <v>0</v>
      </c>
      <c r="F1905" s="97">
        <f t="shared" si="497"/>
        <v>0</v>
      </c>
      <c r="G1905" s="87"/>
      <c r="H1905" s="96"/>
      <c r="I1905" s="97">
        <f t="shared" ref="I1905:L1905" si="498">SUM(I1891:I1904)</f>
        <v>0</v>
      </c>
      <c r="J1905" s="98">
        <f t="shared" si="498"/>
        <v>0</v>
      </c>
      <c r="K1905" s="98">
        <f t="shared" si="498"/>
        <v>0</v>
      </c>
      <c r="L1905" s="98">
        <f t="shared" si="498"/>
        <v>0</v>
      </c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</row>
    <row r="1906" ht="12.75" customHeight="1">
      <c r="A1906" s="8"/>
      <c r="B1906" s="100"/>
      <c r="C1906" s="100"/>
      <c r="D1906" s="100"/>
      <c r="E1906" s="100"/>
      <c r="F1906" s="100"/>
      <c r="G1906" s="100"/>
      <c r="H1906" s="100"/>
      <c r="I1906" s="101" t="s">
        <v>496</v>
      </c>
      <c r="J1906" s="100"/>
      <c r="K1906" s="100"/>
      <c r="L1906" s="101" t="s">
        <v>497</v>
      </c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</row>
    <row r="1907" ht="12.75" customHeight="1">
      <c r="A1907" s="8"/>
      <c r="B1907" s="100"/>
      <c r="C1907" s="100"/>
      <c r="D1907" s="100"/>
      <c r="E1907" s="100"/>
      <c r="F1907" s="100"/>
      <c r="G1907" s="100"/>
      <c r="H1907" s="100"/>
      <c r="I1907" s="104" t="str">
        <f>G1903*A1889</f>
        <v>#DIV/0!</v>
      </c>
      <c r="J1907" s="100"/>
      <c r="K1907" s="100"/>
      <c r="L1907" s="104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</row>
    <row r="1908" ht="12.75" customHeight="1">
      <c r="A1908" s="8"/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</row>
    <row r="1909" ht="12.75" customHeight="1">
      <c r="A1909" s="8"/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</row>
    <row r="1910" ht="12.75" customHeight="1">
      <c r="A1910" s="66"/>
      <c r="B1910" s="75"/>
      <c r="C1910" s="75"/>
      <c r="D1910" s="75"/>
      <c r="E1910" s="75"/>
      <c r="F1910" s="75"/>
      <c r="G1910" s="75"/>
      <c r="H1910" s="75"/>
      <c r="I1910" s="75"/>
      <c r="J1910" s="75"/>
      <c r="K1910" s="75"/>
      <c r="L1910" s="76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</row>
    <row r="1911" ht="12.75" customHeight="1">
      <c r="A1911" s="78" t="s">
        <v>478</v>
      </c>
      <c r="B1911" s="79" t="s">
        <v>479</v>
      </c>
      <c r="C1911" s="75"/>
      <c r="D1911" s="76"/>
      <c r="E1911" s="80" t="s">
        <v>480</v>
      </c>
      <c r="F1911" s="75"/>
      <c r="G1911" s="76"/>
      <c r="H1911" s="79" t="s">
        <v>481</v>
      </c>
      <c r="I1911" s="75"/>
      <c r="J1911" s="75"/>
      <c r="K1911" s="75"/>
      <c r="L1911" s="76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</row>
    <row r="1912" ht="12.75" customHeight="1">
      <c r="A1912" s="177"/>
      <c r="B1912" s="82" t="s">
        <v>482</v>
      </c>
      <c r="C1912" s="82" t="s">
        <v>483</v>
      </c>
      <c r="D1912" s="82" t="s">
        <v>484</v>
      </c>
      <c r="E1912" s="82" t="s">
        <v>485</v>
      </c>
      <c r="F1912" s="82" t="s">
        <v>484</v>
      </c>
      <c r="G1912" s="82" t="s">
        <v>524</v>
      </c>
      <c r="H1912" s="82" t="s">
        <v>486</v>
      </c>
      <c r="I1912" s="82" t="s">
        <v>487</v>
      </c>
      <c r="J1912" s="147" t="s">
        <v>488</v>
      </c>
      <c r="K1912" s="85" t="s">
        <v>489</v>
      </c>
      <c r="L1912" s="85" t="s">
        <v>490</v>
      </c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</row>
    <row r="1913" ht="12.75" customHeight="1">
      <c r="A1913" s="86" t="s">
        <v>491</v>
      </c>
      <c r="B1913" s="87"/>
      <c r="C1913" s="87"/>
      <c r="D1913" s="87"/>
      <c r="E1913" s="87"/>
      <c r="F1913" s="87"/>
      <c r="G1913" s="87"/>
      <c r="H1913" s="87"/>
      <c r="I1913" s="87"/>
      <c r="J1913" s="115"/>
      <c r="K1913" s="87"/>
      <c r="L1913" s="87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</row>
    <row r="1914" ht="12.75" customHeight="1">
      <c r="A1914" s="31"/>
      <c r="B1914" s="89"/>
      <c r="C1914" s="89">
        <v>1.0</v>
      </c>
      <c r="D1914" s="18">
        <f t="shared" ref="D1914:D1927" si="499">C1914*B1914</f>
        <v>0</v>
      </c>
      <c r="E1914" s="18">
        <f>B1914*A1912</f>
        <v>0</v>
      </c>
      <c r="F1914" s="18">
        <f t="shared" ref="F1914:F1927" si="500">E1914*C1914</f>
        <v>0</v>
      </c>
      <c r="G1914" s="140">
        <v>0.0</v>
      </c>
      <c r="H1914" s="18">
        <v>1.0</v>
      </c>
      <c r="I1914" s="89">
        <f t="shared" ref="I1914:I1927" si="501">H1914*E1914</f>
        <v>0</v>
      </c>
      <c r="J1914" s="116"/>
      <c r="K1914" s="3">
        <f t="shared" ref="K1914:K1927" si="502">J1914*I1914</f>
        <v>0</v>
      </c>
      <c r="L1914" s="3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</row>
    <row r="1915" ht="12.75" customHeight="1">
      <c r="A1915" s="31"/>
      <c r="B1915" s="89"/>
      <c r="C1915" s="89">
        <v>1.0</v>
      </c>
      <c r="D1915" s="18">
        <f t="shared" si="499"/>
        <v>0</v>
      </c>
      <c r="E1915" s="18">
        <f>B1915*A1912</f>
        <v>0</v>
      </c>
      <c r="F1915" s="18">
        <f t="shared" si="500"/>
        <v>0</v>
      </c>
      <c r="G1915" s="87"/>
      <c r="H1915" s="18">
        <v>1.0</v>
      </c>
      <c r="I1915" s="89">
        <f t="shared" si="501"/>
        <v>0</v>
      </c>
      <c r="J1915" s="116"/>
      <c r="K1915" s="3">
        <f t="shared" si="502"/>
        <v>0</v>
      </c>
      <c r="L1915" s="3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</row>
    <row r="1916" ht="12.75" customHeight="1">
      <c r="A1916" s="31"/>
      <c r="B1916" s="18"/>
      <c r="C1916" s="18">
        <v>1.0</v>
      </c>
      <c r="D1916" s="18">
        <f t="shared" si="499"/>
        <v>0</v>
      </c>
      <c r="E1916" s="18">
        <f>B1916*A1912</f>
        <v>0</v>
      </c>
      <c r="F1916" s="18">
        <f t="shared" si="500"/>
        <v>0</v>
      </c>
      <c r="G1916" s="148" t="s">
        <v>527</v>
      </c>
      <c r="H1916" s="18">
        <v>1.0</v>
      </c>
      <c r="I1916" s="89">
        <f t="shared" si="501"/>
        <v>0</v>
      </c>
      <c r="J1916" s="116"/>
      <c r="K1916" s="3">
        <f t="shared" si="502"/>
        <v>0</v>
      </c>
      <c r="L1916" s="3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</row>
    <row r="1917" ht="12.75" customHeight="1">
      <c r="A1917" s="31"/>
      <c r="B1917" s="18"/>
      <c r="C1917" s="18">
        <v>1.0</v>
      </c>
      <c r="D1917" s="18">
        <f t="shared" si="499"/>
        <v>0</v>
      </c>
      <c r="E1917" s="18">
        <f>B1917*A1912</f>
        <v>0</v>
      </c>
      <c r="F1917" s="18">
        <f t="shared" si="500"/>
        <v>0</v>
      </c>
      <c r="G1917" s="142"/>
      <c r="H1917" s="18">
        <v>1.0</v>
      </c>
      <c r="I1917" s="89">
        <f t="shared" si="501"/>
        <v>0</v>
      </c>
      <c r="J1917" s="116"/>
      <c r="K1917" s="3">
        <f t="shared" si="502"/>
        <v>0</v>
      </c>
      <c r="L1917" s="3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</row>
    <row r="1918" ht="12.75" customHeight="1">
      <c r="A1918" s="31"/>
      <c r="B1918" s="18"/>
      <c r="C1918" s="18">
        <v>1.0</v>
      </c>
      <c r="D1918" s="18">
        <f t="shared" si="499"/>
        <v>0</v>
      </c>
      <c r="E1918" s="18">
        <f>B1918*A1912</f>
        <v>0</v>
      </c>
      <c r="F1918" s="18">
        <f t="shared" si="500"/>
        <v>0</v>
      </c>
      <c r="G1918" s="142"/>
      <c r="H1918" s="18">
        <v>1.0</v>
      </c>
      <c r="I1918" s="89">
        <f t="shared" si="501"/>
        <v>0</v>
      </c>
      <c r="J1918" s="116"/>
      <c r="K1918" s="3">
        <f t="shared" si="502"/>
        <v>0</v>
      </c>
      <c r="L1918" s="3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</row>
    <row r="1919" ht="12.75" customHeight="1">
      <c r="A1919" s="2"/>
      <c r="B1919" s="18"/>
      <c r="C1919" s="18">
        <v>1.0</v>
      </c>
      <c r="D1919" s="18">
        <f t="shared" si="499"/>
        <v>0</v>
      </c>
      <c r="E1919" s="18">
        <f>B1919*A1912</f>
        <v>0</v>
      </c>
      <c r="F1919" s="18">
        <f t="shared" si="500"/>
        <v>0</v>
      </c>
      <c r="G1919" s="87"/>
      <c r="H1919" s="18">
        <v>1.0</v>
      </c>
      <c r="I1919" s="89">
        <f t="shared" si="501"/>
        <v>0</v>
      </c>
      <c r="J1919" s="116"/>
      <c r="K1919" s="3">
        <f t="shared" si="502"/>
        <v>0</v>
      </c>
      <c r="L1919" s="3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</row>
    <row r="1920" ht="12.75" customHeight="1">
      <c r="A1920" s="2"/>
      <c r="B1920" s="18"/>
      <c r="C1920" s="18">
        <v>1.0</v>
      </c>
      <c r="D1920" s="18">
        <f t="shared" si="499"/>
        <v>0</v>
      </c>
      <c r="E1920" s="18">
        <f>B1920*A1912</f>
        <v>0</v>
      </c>
      <c r="F1920" s="18">
        <f t="shared" si="500"/>
        <v>0</v>
      </c>
      <c r="G1920" s="59"/>
      <c r="H1920" s="18">
        <v>1.0</v>
      </c>
      <c r="I1920" s="89">
        <f t="shared" si="501"/>
        <v>0</v>
      </c>
      <c r="J1920" s="116"/>
      <c r="K1920" s="3">
        <f t="shared" si="502"/>
        <v>0</v>
      </c>
      <c r="L1920" s="3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</row>
    <row r="1921" ht="12.75" customHeight="1">
      <c r="A1921" s="2"/>
      <c r="B1921" s="89"/>
      <c r="C1921" s="89">
        <v>1.0</v>
      </c>
      <c r="D1921" s="18">
        <f t="shared" si="499"/>
        <v>0</v>
      </c>
      <c r="E1921" s="18">
        <f>B1921*A1912</f>
        <v>0</v>
      </c>
      <c r="F1921" s="18">
        <f t="shared" si="500"/>
        <v>0</v>
      </c>
      <c r="G1921" s="148" t="s">
        <v>528</v>
      </c>
      <c r="H1921" s="18">
        <v>1.0</v>
      </c>
      <c r="I1921" s="89">
        <f t="shared" si="501"/>
        <v>0</v>
      </c>
      <c r="J1921" s="116"/>
      <c r="K1921" s="3">
        <f t="shared" si="502"/>
        <v>0</v>
      </c>
      <c r="L1921" s="3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</row>
    <row r="1922" ht="12.75" customHeight="1">
      <c r="A1922" s="2"/>
      <c r="B1922" s="89"/>
      <c r="C1922" s="89">
        <v>1.0</v>
      </c>
      <c r="D1922" s="18">
        <f t="shared" si="499"/>
        <v>0</v>
      </c>
      <c r="E1922" s="18">
        <f>B1922*A1912</f>
        <v>0</v>
      </c>
      <c r="F1922" s="18">
        <f t="shared" si="500"/>
        <v>0</v>
      </c>
      <c r="G1922" s="142"/>
      <c r="H1922" s="18">
        <v>1.0</v>
      </c>
      <c r="I1922" s="89">
        <f t="shared" si="501"/>
        <v>0</v>
      </c>
      <c r="J1922" s="116"/>
      <c r="K1922" s="3">
        <f t="shared" si="502"/>
        <v>0</v>
      </c>
      <c r="L1922" s="3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</row>
    <row r="1923" ht="12.75" customHeight="1">
      <c r="A1923" s="1"/>
      <c r="B1923" s="89"/>
      <c r="C1923" s="89">
        <v>1.0</v>
      </c>
      <c r="D1923" s="18">
        <f t="shared" si="499"/>
        <v>0</v>
      </c>
      <c r="E1923" s="18">
        <f>B1923*A1912</f>
        <v>0</v>
      </c>
      <c r="F1923" s="18">
        <f t="shared" si="500"/>
        <v>0</v>
      </c>
      <c r="G1923" s="142"/>
      <c r="H1923" s="18">
        <v>1.0</v>
      </c>
      <c r="I1923" s="89">
        <f t="shared" si="501"/>
        <v>0</v>
      </c>
      <c r="J1923" s="116"/>
      <c r="K1923" s="3">
        <f t="shared" si="502"/>
        <v>0</v>
      </c>
      <c r="L1923" s="3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</row>
    <row r="1924" ht="12.75" customHeight="1">
      <c r="A1924" s="1"/>
      <c r="B1924" s="89"/>
      <c r="C1924" s="89">
        <v>1.0</v>
      </c>
      <c r="D1924" s="18">
        <f t="shared" si="499"/>
        <v>0</v>
      </c>
      <c r="E1924" s="18">
        <f>B1924*A1912</f>
        <v>0</v>
      </c>
      <c r="F1924" s="18">
        <f t="shared" si="500"/>
        <v>0</v>
      </c>
      <c r="G1924" s="142"/>
      <c r="H1924" s="18">
        <v>1.0</v>
      </c>
      <c r="I1924" s="89">
        <f t="shared" si="501"/>
        <v>0</v>
      </c>
      <c r="J1924" s="116"/>
      <c r="K1924" s="3">
        <f t="shared" si="502"/>
        <v>0</v>
      </c>
      <c r="L1924" s="3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</row>
    <row r="1925" ht="12.75" customHeight="1">
      <c r="A1925" s="31"/>
      <c r="B1925" s="89"/>
      <c r="C1925" s="89">
        <v>1.0</v>
      </c>
      <c r="D1925" s="95">
        <f t="shared" si="499"/>
        <v>0</v>
      </c>
      <c r="E1925" s="95">
        <f>B1925*A1912</f>
        <v>0</v>
      </c>
      <c r="F1925" s="18">
        <f t="shared" si="500"/>
        <v>0</v>
      </c>
      <c r="G1925" s="87"/>
      <c r="H1925" s="18">
        <v>1.0</v>
      </c>
      <c r="I1925" s="89">
        <f t="shared" si="501"/>
        <v>0</v>
      </c>
      <c r="J1925" s="118"/>
      <c r="K1925" s="3">
        <f t="shared" si="502"/>
        <v>0</v>
      </c>
      <c r="L1925" s="3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</row>
    <row r="1926" ht="12.75" customHeight="1">
      <c r="A1926" s="31"/>
      <c r="B1926" s="89"/>
      <c r="C1926" s="89">
        <v>1.0</v>
      </c>
      <c r="D1926" s="18">
        <f t="shared" si="499"/>
        <v>0</v>
      </c>
      <c r="E1926" s="18">
        <f>B1926*A1912</f>
        <v>0</v>
      </c>
      <c r="F1926" s="18">
        <f t="shared" si="500"/>
        <v>0</v>
      </c>
      <c r="G1926" s="143" t="str">
        <f>F1928/A1912</f>
        <v>#DIV/0!</v>
      </c>
      <c r="H1926" s="18">
        <v>1.0</v>
      </c>
      <c r="I1926" s="89">
        <f t="shared" si="501"/>
        <v>0</v>
      </c>
      <c r="J1926" s="3"/>
      <c r="K1926" s="3">
        <f t="shared" si="502"/>
        <v>0</v>
      </c>
      <c r="L1926" s="3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</row>
    <row r="1927" ht="12.75" customHeight="1">
      <c r="A1927" s="31"/>
      <c r="B1927" s="89"/>
      <c r="C1927" s="89">
        <v>1.0</v>
      </c>
      <c r="D1927" s="18">
        <f t="shared" si="499"/>
        <v>0</v>
      </c>
      <c r="E1927" s="18">
        <f>B1927*A1912</f>
        <v>0</v>
      </c>
      <c r="F1927" s="18">
        <f t="shared" si="500"/>
        <v>0</v>
      </c>
      <c r="G1927" s="142"/>
      <c r="H1927" s="18">
        <v>1.0</v>
      </c>
      <c r="I1927" s="89">
        <f t="shared" si="501"/>
        <v>0</v>
      </c>
      <c r="J1927" s="3"/>
      <c r="K1927" s="3">
        <f t="shared" si="502"/>
        <v>0</v>
      </c>
      <c r="L1927" s="3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</row>
    <row r="1928" ht="12.75" customHeight="1">
      <c r="A1928" s="4" t="s">
        <v>495</v>
      </c>
      <c r="B1928" s="97">
        <f>SUM(B1914:B1927)</f>
        <v>0</v>
      </c>
      <c r="C1928" s="96"/>
      <c r="D1928" s="97">
        <f t="shared" ref="D1928:F1928" si="503">SUM(D1914:D1927)</f>
        <v>0</v>
      </c>
      <c r="E1928" s="97">
        <f t="shared" si="503"/>
        <v>0</v>
      </c>
      <c r="F1928" s="97">
        <f t="shared" si="503"/>
        <v>0</v>
      </c>
      <c r="G1928" s="87"/>
      <c r="H1928" s="96"/>
      <c r="I1928" s="97">
        <f t="shared" ref="I1928:L1928" si="504">SUM(I1914:I1927)</f>
        <v>0</v>
      </c>
      <c r="J1928" s="98">
        <f t="shared" si="504"/>
        <v>0</v>
      </c>
      <c r="K1928" s="98">
        <f t="shared" si="504"/>
        <v>0</v>
      </c>
      <c r="L1928" s="98">
        <f t="shared" si="504"/>
        <v>0</v>
      </c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</row>
    <row r="1929" ht="12.75" customHeight="1">
      <c r="A1929" s="8"/>
      <c r="B1929" s="100"/>
      <c r="C1929" s="100"/>
      <c r="D1929" s="100"/>
      <c r="E1929" s="100"/>
      <c r="F1929" s="100"/>
      <c r="G1929" s="100"/>
      <c r="H1929" s="100"/>
      <c r="I1929" s="101" t="s">
        <v>496</v>
      </c>
      <c r="J1929" s="100"/>
      <c r="K1929" s="100"/>
      <c r="L1929" s="101" t="s">
        <v>497</v>
      </c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</row>
    <row r="1930" ht="12.75" customHeight="1">
      <c r="A1930" s="8"/>
      <c r="B1930" s="100"/>
      <c r="C1930" s="100"/>
      <c r="D1930" s="100"/>
      <c r="E1930" s="100"/>
      <c r="F1930" s="100"/>
      <c r="G1930" s="100"/>
      <c r="H1930" s="100"/>
      <c r="I1930" s="104" t="str">
        <f>G1926*A1912</f>
        <v>#DIV/0!</v>
      </c>
      <c r="J1930" s="100"/>
      <c r="K1930" s="100"/>
      <c r="L1930" s="104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</row>
    <row r="1931" ht="12.75" customHeight="1">
      <c r="A1931" s="8"/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</row>
    <row r="1932" ht="12.75" customHeight="1">
      <c r="A1932" s="8"/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</row>
    <row r="1933" ht="12.75" customHeight="1">
      <c r="A1933" s="66"/>
      <c r="B1933" s="75"/>
      <c r="C1933" s="75"/>
      <c r="D1933" s="75"/>
      <c r="E1933" s="75"/>
      <c r="F1933" s="75"/>
      <c r="G1933" s="75"/>
      <c r="H1933" s="75"/>
      <c r="I1933" s="75"/>
      <c r="J1933" s="75"/>
      <c r="K1933" s="75"/>
      <c r="L1933" s="76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</row>
    <row r="1934" ht="12.75" customHeight="1">
      <c r="A1934" s="78" t="s">
        <v>478</v>
      </c>
      <c r="B1934" s="79" t="s">
        <v>479</v>
      </c>
      <c r="C1934" s="75"/>
      <c r="D1934" s="76"/>
      <c r="E1934" s="80" t="s">
        <v>480</v>
      </c>
      <c r="F1934" s="75"/>
      <c r="G1934" s="76"/>
      <c r="H1934" s="79" t="s">
        <v>481</v>
      </c>
      <c r="I1934" s="75"/>
      <c r="J1934" s="75"/>
      <c r="K1934" s="75"/>
      <c r="L1934" s="76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</row>
    <row r="1935" ht="12.75" customHeight="1">
      <c r="A1935" s="177"/>
      <c r="B1935" s="82" t="s">
        <v>482</v>
      </c>
      <c r="C1935" s="82" t="s">
        <v>483</v>
      </c>
      <c r="D1935" s="82" t="s">
        <v>484</v>
      </c>
      <c r="E1935" s="82" t="s">
        <v>485</v>
      </c>
      <c r="F1935" s="82" t="s">
        <v>484</v>
      </c>
      <c r="G1935" s="82" t="s">
        <v>524</v>
      </c>
      <c r="H1935" s="82" t="s">
        <v>486</v>
      </c>
      <c r="I1935" s="82" t="s">
        <v>487</v>
      </c>
      <c r="J1935" s="147" t="s">
        <v>488</v>
      </c>
      <c r="K1935" s="85" t="s">
        <v>489</v>
      </c>
      <c r="L1935" s="85" t="s">
        <v>490</v>
      </c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</row>
    <row r="1936" ht="12.75" customHeight="1">
      <c r="A1936" s="86" t="s">
        <v>491</v>
      </c>
      <c r="B1936" s="87"/>
      <c r="C1936" s="87"/>
      <c r="D1936" s="87"/>
      <c r="E1936" s="87"/>
      <c r="F1936" s="87"/>
      <c r="G1936" s="87"/>
      <c r="H1936" s="87"/>
      <c r="I1936" s="87"/>
      <c r="J1936" s="115"/>
      <c r="K1936" s="87"/>
      <c r="L1936" s="87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</row>
    <row r="1937" ht="12.75" customHeight="1">
      <c r="A1937" s="31"/>
      <c r="B1937" s="89"/>
      <c r="C1937" s="89">
        <v>1.0</v>
      </c>
      <c r="D1937" s="18">
        <f t="shared" ref="D1937:D1950" si="505">C1937*B1937</f>
        <v>0</v>
      </c>
      <c r="E1937" s="18">
        <f>B1937*A1935</f>
        <v>0</v>
      </c>
      <c r="F1937" s="18">
        <f t="shared" ref="F1937:F1950" si="506">E1937*C1937</f>
        <v>0</v>
      </c>
      <c r="G1937" s="140">
        <v>0.0</v>
      </c>
      <c r="H1937" s="18">
        <v>1.0</v>
      </c>
      <c r="I1937" s="89">
        <f t="shared" ref="I1937:I1950" si="507">H1937*E1937</f>
        <v>0</v>
      </c>
      <c r="J1937" s="116"/>
      <c r="K1937" s="3">
        <f t="shared" ref="K1937:K1950" si="508">J1937*I1937</f>
        <v>0</v>
      </c>
      <c r="L1937" s="3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</row>
    <row r="1938" ht="12.75" customHeight="1">
      <c r="A1938" s="31"/>
      <c r="B1938" s="89"/>
      <c r="C1938" s="89">
        <v>1.0</v>
      </c>
      <c r="D1938" s="18">
        <f t="shared" si="505"/>
        <v>0</v>
      </c>
      <c r="E1938" s="18">
        <f>B1938*A1935</f>
        <v>0</v>
      </c>
      <c r="F1938" s="18">
        <f t="shared" si="506"/>
        <v>0</v>
      </c>
      <c r="G1938" s="87"/>
      <c r="H1938" s="18">
        <v>1.0</v>
      </c>
      <c r="I1938" s="89">
        <f t="shared" si="507"/>
        <v>0</v>
      </c>
      <c r="J1938" s="116"/>
      <c r="K1938" s="3">
        <f t="shared" si="508"/>
        <v>0</v>
      </c>
      <c r="L1938" s="3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</row>
    <row r="1939" ht="12.75" customHeight="1">
      <c r="A1939" s="31"/>
      <c r="B1939" s="18"/>
      <c r="C1939" s="18">
        <v>1.0</v>
      </c>
      <c r="D1939" s="18">
        <f t="shared" si="505"/>
        <v>0</v>
      </c>
      <c r="E1939" s="18">
        <f>B1939*A1935</f>
        <v>0</v>
      </c>
      <c r="F1939" s="18">
        <f t="shared" si="506"/>
        <v>0</v>
      </c>
      <c r="G1939" s="148" t="s">
        <v>527</v>
      </c>
      <c r="H1939" s="18">
        <v>1.0</v>
      </c>
      <c r="I1939" s="89">
        <f t="shared" si="507"/>
        <v>0</v>
      </c>
      <c r="J1939" s="116"/>
      <c r="K1939" s="3">
        <f t="shared" si="508"/>
        <v>0</v>
      </c>
      <c r="L1939" s="3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</row>
    <row r="1940" ht="12.75" customHeight="1">
      <c r="A1940" s="31"/>
      <c r="B1940" s="18"/>
      <c r="C1940" s="18">
        <v>1.0</v>
      </c>
      <c r="D1940" s="18">
        <f t="shared" si="505"/>
        <v>0</v>
      </c>
      <c r="E1940" s="18">
        <f>B1940*A1935</f>
        <v>0</v>
      </c>
      <c r="F1940" s="18">
        <f t="shared" si="506"/>
        <v>0</v>
      </c>
      <c r="G1940" s="142"/>
      <c r="H1940" s="18">
        <v>1.0</v>
      </c>
      <c r="I1940" s="89">
        <f t="shared" si="507"/>
        <v>0</v>
      </c>
      <c r="J1940" s="116"/>
      <c r="K1940" s="3">
        <f t="shared" si="508"/>
        <v>0</v>
      </c>
      <c r="L1940" s="3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</row>
    <row r="1941" ht="12.75" customHeight="1">
      <c r="A1941" s="31"/>
      <c r="B1941" s="18"/>
      <c r="C1941" s="18">
        <v>1.0</v>
      </c>
      <c r="D1941" s="18">
        <f t="shared" si="505"/>
        <v>0</v>
      </c>
      <c r="E1941" s="18">
        <f>B1941*A1935</f>
        <v>0</v>
      </c>
      <c r="F1941" s="18">
        <f t="shared" si="506"/>
        <v>0</v>
      </c>
      <c r="G1941" s="142"/>
      <c r="H1941" s="18">
        <v>1.0</v>
      </c>
      <c r="I1941" s="89">
        <f t="shared" si="507"/>
        <v>0</v>
      </c>
      <c r="J1941" s="116"/>
      <c r="K1941" s="3">
        <f t="shared" si="508"/>
        <v>0</v>
      </c>
      <c r="L1941" s="3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</row>
    <row r="1942" ht="12.75" customHeight="1">
      <c r="A1942" s="2"/>
      <c r="B1942" s="18"/>
      <c r="C1942" s="18">
        <v>1.0</v>
      </c>
      <c r="D1942" s="18">
        <f t="shared" si="505"/>
        <v>0</v>
      </c>
      <c r="E1942" s="18">
        <f>B1942*A1935</f>
        <v>0</v>
      </c>
      <c r="F1942" s="18">
        <f t="shared" si="506"/>
        <v>0</v>
      </c>
      <c r="G1942" s="87"/>
      <c r="H1942" s="18">
        <v>1.0</v>
      </c>
      <c r="I1942" s="89">
        <f t="shared" si="507"/>
        <v>0</v>
      </c>
      <c r="J1942" s="116"/>
      <c r="K1942" s="3">
        <f t="shared" si="508"/>
        <v>0</v>
      </c>
      <c r="L1942" s="3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</row>
    <row r="1943" ht="12.75" customHeight="1">
      <c r="A1943" s="2"/>
      <c r="B1943" s="18"/>
      <c r="C1943" s="18">
        <v>1.0</v>
      </c>
      <c r="D1943" s="18">
        <f t="shared" si="505"/>
        <v>0</v>
      </c>
      <c r="E1943" s="18">
        <f>B1943*A1935</f>
        <v>0</v>
      </c>
      <c r="F1943" s="18">
        <f t="shared" si="506"/>
        <v>0</v>
      </c>
      <c r="G1943" s="59"/>
      <c r="H1943" s="18">
        <v>1.0</v>
      </c>
      <c r="I1943" s="89">
        <f t="shared" si="507"/>
        <v>0</v>
      </c>
      <c r="J1943" s="116"/>
      <c r="K1943" s="3">
        <f t="shared" si="508"/>
        <v>0</v>
      </c>
      <c r="L1943" s="3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</row>
    <row r="1944" ht="12.75" customHeight="1">
      <c r="A1944" s="2"/>
      <c r="B1944" s="89"/>
      <c r="C1944" s="89">
        <v>1.0</v>
      </c>
      <c r="D1944" s="18">
        <f t="shared" si="505"/>
        <v>0</v>
      </c>
      <c r="E1944" s="18">
        <f>B1944*A1935</f>
        <v>0</v>
      </c>
      <c r="F1944" s="18">
        <f t="shared" si="506"/>
        <v>0</v>
      </c>
      <c r="G1944" s="148" t="s">
        <v>528</v>
      </c>
      <c r="H1944" s="18">
        <v>1.0</v>
      </c>
      <c r="I1944" s="89">
        <f t="shared" si="507"/>
        <v>0</v>
      </c>
      <c r="J1944" s="116"/>
      <c r="K1944" s="3">
        <f t="shared" si="508"/>
        <v>0</v>
      </c>
      <c r="L1944" s="3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</row>
    <row r="1945" ht="12.75" customHeight="1">
      <c r="A1945" s="2"/>
      <c r="B1945" s="89"/>
      <c r="C1945" s="89">
        <v>1.0</v>
      </c>
      <c r="D1945" s="18">
        <f t="shared" si="505"/>
        <v>0</v>
      </c>
      <c r="E1945" s="18">
        <f>B1945*A1935</f>
        <v>0</v>
      </c>
      <c r="F1945" s="18">
        <f t="shared" si="506"/>
        <v>0</v>
      </c>
      <c r="G1945" s="142"/>
      <c r="H1945" s="18">
        <v>1.0</v>
      </c>
      <c r="I1945" s="89">
        <f t="shared" si="507"/>
        <v>0</v>
      </c>
      <c r="J1945" s="116"/>
      <c r="K1945" s="3">
        <f t="shared" si="508"/>
        <v>0</v>
      </c>
      <c r="L1945" s="3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</row>
    <row r="1946" ht="12.75" customHeight="1">
      <c r="A1946" s="1"/>
      <c r="B1946" s="89"/>
      <c r="C1946" s="89">
        <v>1.0</v>
      </c>
      <c r="D1946" s="18">
        <f t="shared" si="505"/>
        <v>0</v>
      </c>
      <c r="E1946" s="18">
        <f>B1946*A1935</f>
        <v>0</v>
      </c>
      <c r="F1946" s="18">
        <f t="shared" si="506"/>
        <v>0</v>
      </c>
      <c r="G1946" s="142"/>
      <c r="H1946" s="18">
        <v>1.0</v>
      </c>
      <c r="I1946" s="89">
        <f t="shared" si="507"/>
        <v>0</v>
      </c>
      <c r="J1946" s="116"/>
      <c r="K1946" s="3">
        <f t="shared" si="508"/>
        <v>0</v>
      </c>
      <c r="L1946" s="3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</row>
    <row r="1947" ht="12.75" customHeight="1">
      <c r="A1947" s="1"/>
      <c r="B1947" s="89"/>
      <c r="C1947" s="89">
        <v>1.0</v>
      </c>
      <c r="D1947" s="18">
        <f t="shared" si="505"/>
        <v>0</v>
      </c>
      <c r="E1947" s="18">
        <f>B1947*A1935</f>
        <v>0</v>
      </c>
      <c r="F1947" s="18">
        <f t="shared" si="506"/>
        <v>0</v>
      </c>
      <c r="G1947" s="142"/>
      <c r="H1947" s="18">
        <v>1.0</v>
      </c>
      <c r="I1947" s="89">
        <f t="shared" si="507"/>
        <v>0</v>
      </c>
      <c r="J1947" s="116"/>
      <c r="K1947" s="3">
        <f t="shared" si="508"/>
        <v>0</v>
      </c>
      <c r="L1947" s="3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</row>
    <row r="1948" ht="12.75" customHeight="1">
      <c r="A1948" s="31"/>
      <c r="B1948" s="89"/>
      <c r="C1948" s="89">
        <v>1.0</v>
      </c>
      <c r="D1948" s="95">
        <f t="shared" si="505"/>
        <v>0</v>
      </c>
      <c r="E1948" s="95">
        <f>B1948*A1935</f>
        <v>0</v>
      </c>
      <c r="F1948" s="18">
        <f t="shared" si="506"/>
        <v>0</v>
      </c>
      <c r="G1948" s="87"/>
      <c r="H1948" s="18">
        <v>1.0</v>
      </c>
      <c r="I1948" s="89">
        <f t="shared" si="507"/>
        <v>0</v>
      </c>
      <c r="J1948" s="118"/>
      <c r="K1948" s="3">
        <f t="shared" si="508"/>
        <v>0</v>
      </c>
      <c r="L1948" s="3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</row>
    <row r="1949" ht="12.75" customHeight="1">
      <c r="A1949" s="31"/>
      <c r="B1949" s="89"/>
      <c r="C1949" s="89">
        <v>1.0</v>
      </c>
      <c r="D1949" s="18">
        <f t="shared" si="505"/>
        <v>0</v>
      </c>
      <c r="E1949" s="18">
        <f>B1949*A1935</f>
        <v>0</v>
      </c>
      <c r="F1949" s="18">
        <f t="shared" si="506"/>
        <v>0</v>
      </c>
      <c r="G1949" s="143" t="str">
        <f>F1951/A1935</f>
        <v>#DIV/0!</v>
      </c>
      <c r="H1949" s="18">
        <v>1.0</v>
      </c>
      <c r="I1949" s="89">
        <f t="shared" si="507"/>
        <v>0</v>
      </c>
      <c r="J1949" s="3"/>
      <c r="K1949" s="3">
        <f t="shared" si="508"/>
        <v>0</v>
      </c>
      <c r="L1949" s="3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</row>
    <row r="1950" ht="12.75" customHeight="1">
      <c r="A1950" s="31"/>
      <c r="B1950" s="89"/>
      <c r="C1950" s="89">
        <v>1.0</v>
      </c>
      <c r="D1950" s="18">
        <f t="shared" si="505"/>
        <v>0</v>
      </c>
      <c r="E1950" s="18">
        <f>B1950*A1935</f>
        <v>0</v>
      </c>
      <c r="F1950" s="18">
        <f t="shared" si="506"/>
        <v>0</v>
      </c>
      <c r="G1950" s="142"/>
      <c r="H1950" s="18">
        <v>1.0</v>
      </c>
      <c r="I1950" s="89">
        <f t="shared" si="507"/>
        <v>0</v>
      </c>
      <c r="J1950" s="3"/>
      <c r="K1950" s="3">
        <f t="shared" si="508"/>
        <v>0</v>
      </c>
      <c r="L1950" s="3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</row>
    <row r="1951" ht="12.75" customHeight="1">
      <c r="A1951" s="4" t="s">
        <v>495</v>
      </c>
      <c r="B1951" s="97">
        <f>SUM(B1937:B1950)</f>
        <v>0</v>
      </c>
      <c r="C1951" s="96"/>
      <c r="D1951" s="97">
        <f t="shared" ref="D1951:F1951" si="509">SUM(D1937:D1950)</f>
        <v>0</v>
      </c>
      <c r="E1951" s="97">
        <f t="shared" si="509"/>
        <v>0</v>
      </c>
      <c r="F1951" s="97">
        <f t="shared" si="509"/>
        <v>0</v>
      </c>
      <c r="G1951" s="87"/>
      <c r="H1951" s="96"/>
      <c r="I1951" s="97">
        <f t="shared" ref="I1951:L1951" si="510">SUM(I1937:I1950)</f>
        <v>0</v>
      </c>
      <c r="J1951" s="98">
        <f t="shared" si="510"/>
        <v>0</v>
      </c>
      <c r="K1951" s="98">
        <f t="shared" si="510"/>
        <v>0</v>
      </c>
      <c r="L1951" s="98">
        <f t="shared" si="510"/>
        <v>0</v>
      </c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</row>
    <row r="1952" ht="12.75" customHeight="1">
      <c r="A1952" s="8"/>
      <c r="B1952" s="100"/>
      <c r="C1952" s="100"/>
      <c r="D1952" s="100"/>
      <c r="E1952" s="100"/>
      <c r="F1952" s="100"/>
      <c r="G1952" s="100"/>
      <c r="H1952" s="100"/>
      <c r="I1952" s="101" t="s">
        <v>496</v>
      </c>
      <c r="J1952" s="100"/>
      <c r="K1952" s="100"/>
      <c r="L1952" s="101" t="s">
        <v>497</v>
      </c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</row>
    <row r="1953" ht="12.75" customHeight="1">
      <c r="A1953" s="8"/>
      <c r="B1953" s="100"/>
      <c r="C1953" s="100"/>
      <c r="D1953" s="100"/>
      <c r="E1953" s="100"/>
      <c r="F1953" s="100"/>
      <c r="G1953" s="100"/>
      <c r="H1953" s="100"/>
      <c r="I1953" s="104" t="str">
        <f>G1949*A1935</f>
        <v>#DIV/0!</v>
      </c>
      <c r="J1953" s="100"/>
      <c r="K1953" s="100"/>
      <c r="L1953" s="104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</row>
  </sheetData>
  <mergeCells count="1615">
    <mergeCell ref="J256:J257"/>
    <mergeCell ref="I256:I257"/>
    <mergeCell ref="A254:L254"/>
    <mergeCell ref="L256:L257"/>
    <mergeCell ref="K256:K257"/>
    <mergeCell ref="K210:K211"/>
    <mergeCell ref="L210:L211"/>
    <mergeCell ref="H186:L186"/>
    <mergeCell ref="I187:I188"/>
    <mergeCell ref="D210:D211"/>
    <mergeCell ref="F210:F211"/>
    <mergeCell ref="A208:L208"/>
    <mergeCell ref="E209:G209"/>
    <mergeCell ref="F233:F234"/>
    <mergeCell ref="E233:E234"/>
    <mergeCell ref="G242:G246"/>
    <mergeCell ref="G237:G240"/>
    <mergeCell ref="G233:G234"/>
    <mergeCell ref="J233:J234"/>
    <mergeCell ref="I233:I234"/>
    <mergeCell ref="G214:G217"/>
    <mergeCell ref="G212:G213"/>
    <mergeCell ref="G219:G223"/>
    <mergeCell ref="G224:G226"/>
    <mergeCell ref="B210:B211"/>
    <mergeCell ref="I210:I211"/>
    <mergeCell ref="L233:L234"/>
    <mergeCell ref="K233:K234"/>
    <mergeCell ref="H232:L232"/>
    <mergeCell ref="J210:J211"/>
    <mergeCell ref="E232:G232"/>
    <mergeCell ref="G189:G190"/>
    <mergeCell ref="G196:G200"/>
    <mergeCell ref="D164:D165"/>
    <mergeCell ref="E164:E165"/>
    <mergeCell ref="G187:G188"/>
    <mergeCell ref="E186:G186"/>
    <mergeCell ref="G164:G165"/>
    <mergeCell ref="G168:G171"/>
    <mergeCell ref="G173:G177"/>
    <mergeCell ref="G178:G180"/>
    <mergeCell ref="C164:C165"/>
    <mergeCell ref="C187:C188"/>
    <mergeCell ref="D187:D188"/>
    <mergeCell ref="F187:F188"/>
    <mergeCell ref="H187:H188"/>
    <mergeCell ref="G247:G249"/>
    <mergeCell ref="F164:F165"/>
    <mergeCell ref="B164:B165"/>
    <mergeCell ref="D141:D142"/>
    <mergeCell ref="C72:C73"/>
    <mergeCell ref="B72:B73"/>
    <mergeCell ref="B71:D71"/>
    <mergeCell ref="D72:D73"/>
    <mergeCell ref="B95:B96"/>
    <mergeCell ref="C95:C96"/>
    <mergeCell ref="D49:D50"/>
    <mergeCell ref="B48:D48"/>
    <mergeCell ref="D26:D27"/>
    <mergeCell ref="C49:C50"/>
    <mergeCell ref="B49:B50"/>
    <mergeCell ref="B26:B27"/>
    <mergeCell ref="C26:C27"/>
    <mergeCell ref="B25:D25"/>
    <mergeCell ref="B209:D209"/>
    <mergeCell ref="K26:K27"/>
    <mergeCell ref="I26:I27"/>
    <mergeCell ref="J26:J27"/>
    <mergeCell ref="H25:L25"/>
    <mergeCell ref="E25:G25"/>
    <mergeCell ref="G28:G29"/>
    <mergeCell ref="G30:G33"/>
    <mergeCell ref="G40:G42"/>
    <mergeCell ref="G35:G39"/>
    <mergeCell ref="F49:F50"/>
    <mergeCell ref="E49:E50"/>
    <mergeCell ref="H49:H50"/>
    <mergeCell ref="H72:H73"/>
    <mergeCell ref="G26:G27"/>
    <mergeCell ref="F26:F27"/>
    <mergeCell ref="G49:G50"/>
    <mergeCell ref="E48:G48"/>
    <mergeCell ref="L26:L27"/>
    <mergeCell ref="A47:L47"/>
    <mergeCell ref="A70:L70"/>
    <mergeCell ref="H71:L71"/>
    <mergeCell ref="A300:L300"/>
    <mergeCell ref="H301:L301"/>
    <mergeCell ref="J279:J280"/>
    <mergeCell ref="K279:K280"/>
    <mergeCell ref="A277:L277"/>
    <mergeCell ref="I279:I280"/>
    <mergeCell ref="E279:E280"/>
    <mergeCell ref="G279:G280"/>
    <mergeCell ref="F279:F280"/>
    <mergeCell ref="G329:G332"/>
    <mergeCell ref="G311:G315"/>
    <mergeCell ref="E347:G347"/>
    <mergeCell ref="H347:L347"/>
    <mergeCell ref="E301:G301"/>
    <mergeCell ref="E324:G324"/>
    <mergeCell ref="F325:F326"/>
    <mergeCell ref="G334:G338"/>
    <mergeCell ref="E325:E326"/>
    <mergeCell ref="C325:C326"/>
    <mergeCell ref="A346:L346"/>
    <mergeCell ref="G191:G194"/>
    <mergeCell ref="E187:E188"/>
    <mergeCell ref="I95:I96"/>
    <mergeCell ref="G99:G102"/>
    <mergeCell ref="G86:G88"/>
    <mergeCell ref="G81:G85"/>
    <mergeCell ref="E117:G117"/>
    <mergeCell ref="G109:G111"/>
    <mergeCell ref="F95:F96"/>
    <mergeCell ref="E95:E96"/>
    <mergeCell ref="C210:C211"/>
    <mergeCell ref="B94:D94"/>
    <mergeCell ref="E94:G94"/>
    <mergeCell ref="B117:D117"/>
    <mergeCell ref="B118:B119"/>
    <mergeCell ref="D95:D96"/>
    <mergeCell ref="G104:G108"/>
    <mergeCell ref="F141:F142"/>
    <mergeCell ref="B140:D140"/>
    <mergeCell ref="C141:C142"/>
    <mergeCell ref="E141:E142"/>
    <mergeCell ref="C118:C119"/>
    <mergeCell ref="D118:D119"/>
    <mergeCell ref="G122:G125"/>
    <mergeCell ref="G120:G121"/>
    <mergeCell ref="G127:G131"/>
    <mergeCell ref="G132:G134"/>
    <mergeCell ref="G118:G119"/>
    <mergeCell ref="F118:F119"/>
    <mergeCell ref="G143:G144"/>
    <mergeCell ref="G145:G148"/>
    <mergeCell ref="G155:G157"/>
    <mergeCell ref="G150:G154"/>
    <mergeCell ref="G339:G341"/>
    <mergeCell ref="G265:G269"/>
    <mergeCell ref="H279:H280"/>
    <mergeCell ref="H256:H257"/>
    <mergeCell ref="H348:H349"/>
    <mergeCell ref="G302:G303"/>
    <mergeCell ref="G288:G292"/>
    <mergeCell ref="J371:J372"/>
    <mergeCell ref="I371:I372"/>
    <mergeCell ref="K371:K372"/>
    <mergeCell ref="H371:H372"/>
    <mergeCell ref="G371:G372"/>
    <mergeCell ref="G362:G364"/>
    <mergeCell ref="J348:J349"/>
    <mergeCell ref="L348:L349"/>
    <mergeCell ref="K348:K349"/>
    <mergeCell ref="L371:L372"/>
    <mergeCell ref="H370:L370"/>
    <mergeCell ref="G375:G378"/>
    <mergeCell ref="K325:K326"/>
    <mergeCell ref="H324:L324"/>
    <mergeCell ref="J325:J326"/>
    <mergeCell ref="H94:L94"/>
    <mergeCell ref="H117:L117"/>
    <mergeCell ref="H255:L255"/>
    <mergeCell ref="G281:G282"/>
    <mergeCell ref="G283:G286"/>
    <mergeCell ref="L279:L280"/>
    <mergeCell ref="H278:L278"/>
    <mergeCell ref="G304:G305"/>
    <mergeCell ref="G306:G309"/>
    <mergeCell ref="G373:G374"/>
    <mergeCell ref="G293:G295"/>
    <mergeCell ref="G166:G167"/>
    <mergeCell ref="G201:G203"/>
    <mergeCell ref="G327:G328"/>
    <mergeCell ref="G325:G326"/>
    <mergeCell ref="H325:H326"/>
    <mergeCell ref="I325:I326"/>
    <mergeCell ref="D233:D234"/>
    <mergeCell ref="B233:B234"/>
    <mergeCell ref="C233:C234"/>
    <mergeCell ref="H233:H234"/>
    <mergeCell ref="B232:D232"/>
    <mergeCell ref="A231:L231"/>
    <mergeCell ref="E256:E257"/>
    <mergeCell ref="F256:F257"/>
    <mergeCell ref="E278:G278"/>
    <mergeCell ref="G256:G257"/>
    <mergeCell ref="G260:G263"/>
    <mergeCell ref="G235:G236"/>
    <mergeCell ref="H210:H211"/>
    <mergeCell ref="G210:G211"/>
    <mergeCell ref="B255:D255"/>
    <mergeCell ref="E255:G255"/>
    <mergeCell ref="E210:E211"/>
    <mergeCell ref="D279:D280"/>
    <mergeCell ref="D325:D326"/>
    <mergeCell ref="D302:D303"/>
    <mergeCell ref="B279:B280"/>
    <mergeCell ref="B301:D301"/>
    <mergeCell ref="E302:E303"/>
    <mergeCell ref="C256:C257"/>
    <mergeCell ref="B256:B257"/>
    <mergeCell ref="C279:C280"/>
    <mergeCell ref="B278:D278"/>
    <mergeCell ref="D256:D257"/>
    <mergeCell ref="B347:D347"/>
    <mergeCell ref="B325:B326"/>
    <mergeCell ref="B324:D324"/>
    <mergeCell ref="L72:L73"/>
    <mergeCell ref="L49:L50"/>
    <mergeCell ref="K72:K73"/>
    <mergeCell ref="J72:J73"/>
    <mergeCell ref="K3:K4"/>
    <mergeCell ref="J3:J4"/>
    <mergeCell ref="I3:I4"/>
    <mergeCell ref="H3:H4"/>
    <mergeCell ref="L3:L4"/>
    <mergeCell ref="H26:H27"/>
    <mergeCell ref="E2:G2"/>
    <mergeCell ref="H2:L2"/>
    <mergeCell ref="I49:I50"/>
    <mergeCell ref="H48:L48"/>
    <mergeCell ref="A24:L24"/>
    <mergeCell ref="B3:B4"/>
    <mergeCell ref="C3:C4"/>
    <mergeCell ref="B2:D2"/>
    <mergeCell ref="A1:L1"/>
    <mergeCell ref="G12:G16"/>
    <mergeCell ref="G17:G19"/>
    <mergeCell ref="D3:D4"/>
    <mergeCell ref="G95:G96"/>
    <mergeCell ref="G97:G98"/>
    <mergeCell ref="G5:G6"/>
    <mergeCell ref="G7:G10"/>
    <mergeCell ref="G3:G4"/>
    <mergeCell ref="F3:F4"/>
    <mergeCell ref="E26:E27"/>
    <mergeCell ref="E3:E4"/>
    <mergeCell ref="L141:L142"/>
    <mergeCell ref="K141:K142"/>
    <mergeCell ref="E118:E119"/>
    <mergeCell ref="G141:G142"/>
    <mergeCell ref="H141:H142"/>
    <mergeCell ref="I141:I142"/>
    <mergeCell ref="H140:L140"/>
    <mergeCell ref="E140:G140"/>
    <mergeCell ref="J141:J142"/>
    <mergeCell ref="H416:L416"/>
    <mergeCell ref="L417:L418"/>
    <mergeCell ref="K417:K418"/>
    <mergeCell ref="J417:J418"/>
    <mergeCell ref="G426:G430"/>
    <mergeCell ref="L394:L395"/>
    <mergeCell ref="A415:L415"/>
    <mergeCell ref="G419:G420"/>
    <mergeCell ref="G408:G410"/>
    <mergeCell ref="G421:G424"/>
    <mergeCell ref="E417:E418"/>
    <mergeCell ref="G398:G401"/>
    <mergeCell ref="D417:D418"/>
    <mergeCell ref="B417:B418"/>
    <mergeCell ref="C417:C418"/>
    <mergeCell ref="B416:D416"/>
    <mergeCell ref="E416:G416"/>
    <mergeCell ref="F417:F418"/>
    <mergeCell ref="I417:I418"/>
    <mergeCell ref="G417:G418"/>
    <mergeCell ref="H417:H418"/>
    <mergeCell ref="K394:K395"/>
    <mergeCell ref="I394:I395"/>
    <mergeCell ref="J394:J395"/>
    <mergeCell ref="I348:I349"/>
    <mergeCell ref="A392:L392"/>
    <mergeCell ref="H393:L393"/>
    <mergeCell ref="E393:G393"/>
    <mergeCell ref="B393:D393"/>
    <mergeCell ref="H394:H395"/>
    <mergeCell ref="F394:F395"/>
    <mergeCell ref="E371:E372"/>
    <mergeCell ref="C371:C372"/>
    <mergeCell ref="D371:D372"/>
    <mergeCell ref="E370:G370"/>
    <mergeCell ref="A369:L369"/>
    <mergeCell ref="B370:D370"/>
    <mergeCell ref="B371:B372"/>
    <mergeCell ref="E394:E395"/>
    <mergeCell ref="B394:B395"/>
    <mergeCell ref="C348:C349"/>
    <mergeCell ref="D348:D349"/>
    <mergeCell ref="C394:C395"/>
    <mergeCell ref="D394:D395"/>
    <mergeCell ref="F371:F372"/>
    <mergeCell ref="B348:B349"/>
    <mergeCell ref="D1153:D1154"/>
    <mergeCell ref="E1153:E1154"/>
    <mergeCell ref="B1176:B1177"/>
    <mergeCell ref="D1176:D1177"/>
    <mergeCell ref="F1176:F1177"/>
    <mergeCell ref="E1176:E1177"/>
    <mergeCell ref="G1153:G1154"/>
    <mergeCell ref="F1153:F1154"/>
    <mergeCell ref="K1176:K1177"/>
    <mergeCell ref="H1176:H1177"/>
    <mergeCell ref="J1176:J1177"/>
    <mergeCell ref="J1153:J1154"/>
    <mergeCell ref="K1153:K1154"/>
    <mergeCell ref="E1175:G1175"/>
    <mergeCell ref="C1153:C1154"/>
    <mergeCell ref="A1174:L1174"/>
    <mergeCell ref="B1175:D1175"/>
    <mergeCell ref="G1162:G1166"/>
    <mergeCell ref="G1155:G1156"/>
    <mergeCell ref="I1153:I1154"/>
    <mergeCell ref="H1175:L1175"/>
    <mergeCell ref="E992:E993"/>
    <mergeCell ref="G1006:G1008"/>
    <mergeCell ref="G1001:G1005"/>
    <mergeCell ref="F969:F970"/>
    <mergeCell ref="G973:G976"/>
    <mergeCell ref="G960:G962"/>
    <mergeCell ref="G1029:G1031"/>
    <mergeCell ref="G1015:G1016"/>
    <mergeCell ref="G1024:G1028"/>
    <mergeCell ref="G1017:G1018"/>
    <mergeCell ref="G927:G930"/>
    <mergeCell ref="G932:G936"/>
    <mergeCell ref="E945:G945"/>
    <mergeCell ref="G948:G949"/>
    <mergeCell ref="G937:G939"/>
    <mergeCell ref="G950:G953"/>
    <mergeCell ref="G1038:G1039"/>
    <mergeCell ref="F1038:F1039"/>
    <mergeCell ref="H1038:H1039"/>
    <mergeCell ref="H1107:H1108"/>
    <mergeCell ref="H1061:H1062"/>
    <mergeCell ref="G1052:G1054"/>
    <mergeCell ref="G1047:G1051"/>
    <mergeCell ref="G900:G901"/>
    <mergeCell ref="H900:H901"/>
    <mergeCell ref="G925:G926"/>
    <mergeCell ref="G914:G916"/>
    <mergeCell ref="H854:H855"/>
    <mergeCell ref="G858:G861"/>
    <mergeCell ref="G909:G913"/>
    <mergeCell ref="G923:G924"/>
    <mergeCell ref="H923:H924"/>
    <mergeCell ref="A1036:L1036"/>
    <mergeCell ref="H1060:L1060"/>
    <mergeCell ref="B1060:D1060"/>
    <mergeCell ref="L1061:L1062"/>
    <mergeCell ref="H1083:L1083"/>
    <mergeCell ref="B1107:B1108"/>
    <mergeCell ref="A1082:L1082"/>
    <mergeCell ref="A1105:L1105"/>
    <mergeCell ref="G1111:G1114"/>
    <mergeCell ref="H1153:H1154"/>
    <mergeCell ref="F1199:F1200"/>
    <mergeCell ref="G1190:G1192"/>
    <mergeCell ref="C1199:C1200"/>
    <mergeCell ref="G1199:G1200"/>
    <mergeCell ref="A1197:L1197"/>
    <mergeCell ref="H1199:H1200"/>
    <mergeCell ref="F1130:F1131"/>
    <mergeCell ref="B1130:B1131"/>
    <mergeCell ref="G1178:G1179"/>
    <mergeCell ref="G1176:G1177"/>
    <mergeCell ref="E830:G830"/>
    <mergeCell ref="F785:F786"/>
    <mergeCell ref="E807:G807"/>
    <mergeCell ref="E785:E786"/>
    <mergeCell ref="E876:G876"/>
    <mergeCell ref="F877:F878"/>
    <mergeCell ref="G879:G880"/>
    <mergeCell ref="G881:G884"/>
    <mergeCell ref="E854:E855"/>
    <mergeCell ref="F854:F855"/>
    <mergeCell ref="G1109:G1110"/>
    <mergeCell ref="G580:G581"/>
    <mergeCell ref="G578:G579"/>
    <mergeCell ref="F578:F579"/>
    <mergeCell ref="E578:E579"/>
    <mergeCell ref="E900:E901"/>
    <mergeCell ref="E1038:E1039"/>
    <mergeCell ref="E853:G853"/>
    <mergeCell ref="E991:G991"/>
    <mergeCell ref="E968:G968"/>
    <mergeCell ref="F670:F671"/>
    <mergeCell ref="B670:B671"/>
    <mergeCell ref="D670:D671"/>
    <mergeCell ref="G684:G686"/>
    <mergeCell ref="G679:G683"/>
    <mergeCell ref="G670:G671"/>
    <mergeCell ref="G672:G673"/>
    <mergeCell ref="G674:G677"/>
    <mergeCell ref="B693:B694"/>
    <mergeCell ref="D693:D694"/>
    <mergeCell ref="E670:E671"/>
    <mergeCell ref="E692:G692"/>
    <mergeCell ref="G863:G867"/>
    <mergeCell ref="G868:G870"/>
    <mergeCell ref="G886:G890"/>
    <mergeCell ref="G891:G893"/>
    <mergeCell ref="B854:B855"/>
    <mergeCell ref="B853:D853"/>
    <mergeCell ref="C854:C855"/>
    <mergeCell ref="D785:D786"/>
    <mergeCell ref="C785:C786"/>
    <mergeCell ref="B784:D784"/>
    <mergeCell ref="B785:B786"/>
    <mergeCell ref="B830:D830"/>
    <mergeCell ref="C762:C763"/>
    <mergeCell ref="B807:D807"/>
    <mergeCell ref="E1083:G1083"/>
    <mergeCell ref="D1084:D1085"/>
    <mergeCell ref="B1106:D1106"/>
    <mergeCell ref="B1083:D1083"/>
    <mergeCell ref="E1129:G1129"/>
    <mergeCell ref="B1129:D1129"/>
    <mergeCell ref="B1014:D1014"/>
    <mergeCell ref="B1037:D1037"/>
    <mergeCell ref="B1061:B1062"/>
    <mergeCell ref="D1061:D1062"/>
    <mergeCell ref="C1061:C1062"/>
    <mergeCell ref="E1061:E1062"/>
    <mergeCell ref="E1060:G1060"/>
    <mergeCell ref="I1107:I1108"/>
    <mergeCell ref="I1015:I1016"/>
    <mergeCell ref="L1015:L1016"/>
    <mergeCell ref="L1130:L1131"/>
    <mergeCell ref="H1106:L1106"/>
    <mergeCell ref="J1199:J1200"/>
    <mergeCell ref="G1157:G1160"/>
    <mergeCell ref="G1130:G1131"/>
    <mergeCell ref="A967:L967"/>
    <mergeCell ref="H968:L968"/>
    <mergeCell ref="A990:L990"/>
    <mergeCell ref="G996:G999"/>
    <mergeCell ref="B922:D922"/>
    <mergeCell ref="I969:I970"/>
    <mergeCell ref="A714:L714"/>
    <mergeCell ref="C716:C717"/>
    <mergeCell ref="H716:H717"/>
    <mergeCell ref="E716:E717"/>
    <mergeCell ref="F716:F717"/>
    <mergeCell ref="A622:L622"/>
    <mergeCell ref="A691:L691"/>
    <mergeCell ref="A668:L668"/>
    <mergeCell ref="G697:G700"/>
    <mergeCell ref="E693:E694"/>
    <mergeCell ref="F693:F694"/>
    <mergeCell ref="H693:H694"/>
    <mergeCell ref="H623:L623"/>
    <mergeCell ref="G695:G696"/>
    <mergeCell ref="G702:G706"/>
    <mergeCell ref="G720:G723"/>
    <mergeCell ref="G753:G755"/>
    <mergeCell ref="G748:G752"/>
    <mergeCell ref="G743:G746"/>
    <mergeCell ref="G741:G742"/>
    <mergeCell ref="G693:G694"/>
    <mergeCell ref="G718:G719"/>
    <mergeCell ref="G716:G717"/>
    <mergeCell ref="F739:F740"/>
    <mergeCell ref="E739:E740"/>
    <mergeCell ref="E738:G738"/>
    <mergeCell ref="G707:G709"/>
    <mergeCell ref="G730:G732"/>
    <mergeCell ref="G725:G729"/>
    <mergeCell ref="C739:C740"/>
    <mergeCell ref="G739:G740"/>
    <mergeCell ref="B739:B740"/>
    <mergeCell ref="B738:D738"/>
    <mergeCell ref="H739:H740"/>
    <mergeCell ref="A737:L737"/>
    <mergeCell ref="H784:L784"/>
    <mergeCell ref="E784:G784"/>
    <mergeCell ref="H646:L646"/>
    <mergeCell ref="A645:L645"/>
    <mergeCell ref="L578:L579"/>
    <mergeCell ref="A599:L599"/>
    <mergeCell ref="H601:H602"/>
    <mergeCell ref="H440:H441"/>
    <mergeCell ref="G472:G476"/>
    <mergeCell ref="G477:G479"/>
    <mergeCell ref="G465:G466"/>
    <mergeCell ref="G467:G470"/>
    <mergeCell ref="F762:F763"/>
    <mergeCell ref="E762:E763"/>
    <mergeCell ref="G971:G972"/>
    <mergeCell ref="G1061:G1062"/>
    <mergeCell ref="B508:D508"/>
    <mergeCell ref="B486:B487"/>
    <mergeCell ref="C486:C487"/>
    <mergeCell ref="H508:L508"/>
    <mergeCell ref="A530:L530"/>
    <mergeCell ref="A553:L553"/>
    <mergeCell ref="K578:K579"/>
    <mergeCell ref="A507:L507"/>
    <mergeCell ref="A576:L576"/>
    <mergeCell ref="L555:L556"/>
    <mergeCell ref="G904:G907"/>
    <mergeCell ref="G902:G903"/>
    <mergeCell ref="A921:L921"/>
    <mergeCell ref="C923:C924"/>
    <mergeCell ref="E922:G922"/>
    <mergeCell ref="F923:F924"/>
    <mergeCell ref="E923:E924"/>
    <mergeCell ref="B923:B924"/>
    <mergeCell ref="D923:D924"/>
    <mergeCell ref="K877:K878"/>
    <mergeCell ref="L877:L878"/>
    <mergeCell ref="E899:G899"/>
    <mergeCell ref="A898:L898"/>
    <mergeCell ref="D877:D878"/>
    <mergeCell ref="C877:C878"/>
    <mergeCell ref="I877:I878"/>
    <mergeCell ref="H877:H878"/>
    <mergeCell ref="G840:G844"/>
    <mergeCell ref="G845:G847"/>
    <mergeCell ref="A829:L829"/>
    <mergeCell ref="F900:F901"/>
    <mergeCell ref="A944:L944"/>
    <mergeCell ref="H945:L945"/>
    <mergeCell ref="E877:E878"/>
    <mergeCell ref="I854:I855"/>
    <mergeCell ref="G817:G821"/>
    <mergeCell ref="G812:G815"/>
    <mergeCell ref="H969:H970"/>
    <mergeCell ref="L969:L970"/>
    <mergeCell ref="E969:E970"/>
    <mergeCell ref="G969:G970"/>
    <mergeCell ref="E946:E947"/>
    <mergeCell ref="D946:D947"/>
    <mergeCell ref="B968:D968"/>
    <mergeCell ref="H946:H947"/>
    <mergeCell ref="I808:I809"/>
    <mergeCell ref="K808:K809"/>
    <mergeCell ref="J808:J809"/>
    <mergeCell ref="L808:L809"/>
    <mergeCell ref="G955:G959"/>
    <mergeCell ref="B761:D761"/>
    <mergeCell ref="B762:B763"/>
    <mergeCell ref="A760:L760"/>
    <mergeCell ref="H761:L761"/>
    <mergeCell ref="E761:G761"/>
    <mergeCell ref="I785:I786"/>
    <mergeCell ref="J762:J763"/>
    <mergeCell ref="I762:I763"/>
    <mergeCell ref="J785:J786"/>
    <mergeCell ref="L762:L763"/>
    <mergeCell ref="L785:L786"/>
    <mergeCell ref="A783:L783"/>
    <mergeCell ref="G785:G786"/>
    <mergeCell ref="K785:K786"/>
    <mergeCell ref="A806:L806"/>
    <mergeCell ref="H807:L807"/>
    <mergeCell ref="G789:G792"/>
    <mergeCell ref="G776:G778"/>
    <mergeCell ref="G771:G775"/>
    <mergeCell ref="G762:G763"/>
    <mergeCell ref="K762:K763"/>
    <mergeCell ref="K1061:K1062"/>
    <mergeCell ref="G1088:G1091"/>
    <mergeCell ref="G1063:G1064"/>
    <mergeCell ref="G1065:G1068"/>
    <mergeCell ref="G1086:G1087"/>
    <mergeCell ref="G1084:G1085"/>
    <mergeCell ref="H1084:H1085"/>
    <mergeCell ref="F1084:F1085"/>
    <mergeCell ref="E1084:E1085"/>
    <mergeCell ref="A1151:L1151"/>
    <mergeCell ref="A1128:L1128"/>
    <mergeCell ref="B1152:D1152"/>
    <mergeCell ref="L992:L993"/>
    <mergeCell ref="H991:L991"/>
    <mergeCell ref="H992:H993"/>
    <mergeCell ref="F1061:F1062"/>
    <mergeCell ref="H1014:L1014"/>
    <mergeCell ref="H1015:H1016"/>
    <mergeCell ref="I1061:I1062"/>
    <mergeCell ref="J1061:J1062"/>
    <mergeCell ref="G1098:G1100"/>
    <mergeCell ref="G1093:G1097"/>
    <mergeCell ref="G1040:G1041"/>
    <mergeCell ref="G1042:G1045"/>
    <mergeCell ref="E1152:G1152"/>
    <mergeCell ref="H1152:L1152"/>
    <mergeCell ref="E1106:G1106"/>
    <mergeCell ref="J1107:J1108"/>
    <mergeCell ref="G1107:G1108"/>
    <mergeCell ref="F1107:F1108"/>
    <mergeCell ref="B1084:B1085"/>
    <mergeCell ref="C1084:C1085"/>
    <mergeCell ref="K463:K464"/>
    <mergeCell ref="L463:L464"/>
    <mergeCell ref="A438:L438"/>
    <mergeCell ref="L440:L441"/>
    <mergeCell ref="K440:K441"/>
    <mergeCell ref="I440:I441"/>
    <mergeCell ref="J440:J441"/>
    <mergeCell ref="H462:L462"/>
    <mergeCell ref="H439:L439"/>
    <mergeCell ref="E1244:G1244"/>
    <mergeCell ref="A1243:L1243"/>
    <mergeCell ref="H1244:L1244"/>
    <mergeCell ref="B1244:D1244"/>
    <mergeCell ref="K1245:K1246"/>
    <mergeCell ref="H1245:H1246"/>
    <mergeCell ref="E1221:G1221"/>
    <mergeCell ref="E1222:E1223"/>
    <mergeCell ref="H1222:H1223"/>
    <mergeCell ref="I1222:I1223"/>
    <mergeCell ref="G1224:G1225"/>
    <mergeCell ref="G1231:G1235"/>
    <mergeCell ref="G1226:G1229"/>
    <mergeCell ref="E1245:E1246"/>
    <mergeCell ref="D1245:D1246"/>
    <mergeCell ref="L1245:L1246"/>
    <mergeCell ref="K1222:K1223"/>
    <mergeCell ref="J1222:J1223"/>
    <mergeCell ref="L1222:L1223"/>
    <mergeCell ref="A1220:L1220"/>
    <mergeCell ref="H1221:L1221"/>
    <mergeCell ref="G1245:G1246"/>
    <mergeCell ref="F1337:F1338"/>
    <mergeCell ref="F1314:F1315"/>
    <mergeCell ref="G1270:G1271"/>
    <mergeCell ref="G1272:G1275"/>
    <mergeCell ref="G1295:G1298"/>
    <mergeCell ref="G1305:G1307"/>
    <mergeCell ref="G1300:G1304"/>
    <mergeCell ref="E1336:G1336"/>
    <mergeCell ref="G1337:G1338"/>
    <mergeCell ref="E1337:E1338"/>
    <mergeCell ref="E1199:E1200"/>
    <mergeCell ref="G1254:G1258"/>
    <mergeCell ref="E1314:E1315"/>
    <mergeCell ref="E1268:E1269"/>
    <mergeCell ref="E1291:E1292"/>
    <mergeCell ref="B1290:D1290"/>
    <mergeCell ref="A1289:L1289"/>
    <mergeCell ref="H1291:H1292"/>
    <mergeCell ref="J1291:J1292"/>
    <mergeCell ref="I1291:I1292"/>
    <mergeCell ref="K1291:K1292"/>
    <mergeCell ref="L1291:L1292"/>
    <mergeCell ref="F1291:F1292"/>
    <mergeCell ref="H1290:L1290"/>
    <mergeCell ref="G1277:G1281"/>
    <mergeCell ref="G1259:G1261"/>
    <mergeCell ref="B1268:B1269"/>
    <mergeCell ref="D1268:D1269"/>
    <mergeCell ref="J1245:J1246"/>
    <mergeCell ref="I1245:I1246"/>
    <mergeCell ref="G1203:G1206"/>
    <mergeCell ref="G1201:G1202"/>
    <mergeCell ref="G1293:G1294"/>
    <mergeCell ref="E1290:G1290"/>
    <mergeCell ref="G1208:G1212"/>
    <mergeCell ref="G1213:G1215"/>
    <mergeCell ref="A1312:L1312"/>
    <mergeCell ref="B1313:D1313"/>
    <mergeCell ref="B1314:B1315"/>
    <mergeCell ref="C1314:C1315"/>
    <mergeCell ref="H1313:L1313"/>
    <mergeCell ref="K1337:K1338"/>
    <mergeCell ref="H1336:L1336"/>
    <mergeCell ref="L1337:L1338"/>
    <mergeCell ref="H1337:H1338"/>
    <mergeCell ref="G1318:G1321"/>
    <mergeCell ref="G1316:G1317"/>
    <mergeCell ref="H1314:H1315"/>
    <mergeCell ref="I1314:I1315"/>
    <mergeCell ref="J1314:J1315"/>
    <mergeCell ref="L1314:L1315"/>
    <mergeCell ref="K1314:K1315"/>
    <mergeCell ref="D1337:D1338"/>
    <mergeCell ref="D1314:D1315"/>
    <mergeCell ref="B1291:B1292"/>
    <mergeCell ref="D1291:D1292"/>
    <mergeCell ref="C1291:C1292"/>
    <mergeCell ref="C1107:C1108"/>
    <mergeCell ref="C1130:C1131"/>
    <mergeCell ref="D1130:D1131"/>
    <mergeCell ref="D1107:D1108"/>
    <mergeCell ref="C1222:C1223"/>
    <mergeCell ref="B1222:B1223"/>
    <mergeCell ref="B1337:B1338"/>
    <mergeCell ref="C1337:C1338"/>
    <mergeCell ref="C1268:C1269"/>
    <mergeCell ref="C1245:C1246"/>
    <mergeCell ref="B1221:D1221"/>
    <mergeCell ref="D1222:D1223"/>
    <mergeCell ref="B1153:B1154"/>
    <mergeCell ref="C1176:C1177"/>
    <mergeCell ref="D1199:D1200"/>
    <mergeCell ref="B1198:D1198"/>
    <mergeCell ref="B1199:B1200"/>
    <mergeCell ref="B1267:D1267"/>
    <mergeCell ref="B1245:B1246"/>
    <mergeCell ref="I1130:I1131"/>
    <mergeCell ref="J1130:J1131"/>
    <mergeCell ref="E1130:E1131"/>
    <mergeCell ref="K1084:K1085"/>
    <mergeCell ref="L1084:L1085"/>
    <mergeCell ref="I1084:I1085"/>
    <mergeCell ref="J1084:J1085"/>
    <mergeCell ref="E1107:E1108"/>
    <mergeCell ref="I1199:I1200"/>
    <mergeCell ref="I1176:I1177"/>
    <mergeCell ref="E1198:G1198"/>
    <mergeCell ref="H1198:L1198"/>
    <mergeCell ref="K1130:K1131"/>
    <mergeCell ref="H1129:L1129"/>
    <mergeCell ref="H1130:H1131"/>
    <mergeCell ref="L1176:L1177"/>
    <mergeCell ref="L1153:L1154"/>
    <mergeCell ref="G1247:G1248"/>
    <mergeCell ref="F1245:F1246"/>
    <mergeCell ref="F1222:F1223"/>
    <mergeCell ref="G1222:G1223"/>
    <mergeCell ref="E1267:G1267"/>
    <mergeCell ref="G1249:G1252"/>
    <mergeCell ref="G1282:G1284"/>
    <mergeCell ref="G1291:G1292"/>
    <mergeCell ref="G1236:G1238"/>
    <mergeCell ref="E1359:G1359"/>
    <mergeCell ref="B1360:B1361"/>
    <mergeCell ref="B1359:D1359"/>
    <mergeCell ref="C1360:C1361"/>
    <mergeCell ref="D1360:D1361"/>
    <mergeCell ref="F1360:F1361"/>
    <mergeCell ref="H1452:H1453"/>
    <mergeCell ref="I1452:I1453"/>
    <mergeCell ref="H1451:L1451"/>
    <mergeCell ref="J1383:J1384"/>
    <mergeCell ref="H1382:L1382"/>
    <mergeCell ref="L1383:L1384"/>
    <mergeCell ref="H1405:L1405"/>
    <mergeCell ref="K1429:K1430"/>
    <mergeCell ref="J1429:J1430"/>
    <mergeCell ref="L1429:L1430"/>
    <mergeCell ref="I1429:I1430"/>
    <mergeCell ref="H1429:H1430"/>
    <mergeCell ref="G1431:G1432"/>
    <mergeCell ref="G1456:G1459"/>
    <mergeCell ref="G1443:G1445"/>
    <mergeCell ref="J1406:J1407"/>
    <mergeCell ref="I1406:I1407"/>
    <mergeCell ref="H1406:H1407"/>
    <mergeCell ref="J1452:J1453"/>
    <mergeCell ref="G1346:G1350"/>
    <mergeCell ref="G1341:G1344"/>
    <mergeCell ref="B1336:D1336"/>
    <mergeCell ref="G1385:G1386"/>
    <mergeCell ref="G1387:G1390"/>
    <mergeCell ref="G1351:G1353"/>
    <mergeCell ref="G1369:G1373"/>
    <mergeCell ref="E1405:G1405"/>
    <mergeCell ref="G1392:G1396"/>
    <mergeCell ref="G1339:G1340"/>
    <mergeCell ref="K1498:K1499"/>
    <mergeCell ref="J1498:J1499"/>
    <mergeCell ref="F1475:F1476"/>
    <mergeCell ref="G1475:G1476"/>
    <mergeCell ref="G1484:G1488"/>
    <mergeCell ref="G1489:G1491"/>
    <mergeCell ref="H1498:H1499"/>
    <mergeCell ref="G1498:G1499"/>
    <mergeCell ref="A1496:L1496"/>
    <mergeCell ref="H1497:L1497"/>
    <mergeCell ref="I1498:I1499"/>
    <mergeCell ref="B1498:B1499"/>
    <mergeCell ref="D1498:D1499"/>
    <mergeCell ref="C1498:C1499"/>
    <mergeCell ref="E1498:E1499"/>
    <mergeCell ref="F1498:F1499"/>
    <mergeCell ref="L1498:L1499"/>
    <mergeCell ref="A1358:L1358"/>
    <mergeCell ref="H1359:L1359"/>
    <mergeCell ref="I1360:I1361"/>
    <mergeCell ref="I1337:I1338"/>
    <mergeCell ref="G1328:G1330"/>
    <mergeCell ref="G1323:G1327"/>
    <mergeCell ref="A1335:L1335"/>
    <mergeCell ref="K1360:K1361"/>
    <mergeCell ref="H1360:H1361"/>
    <mergeCell ref="L1360:L1361"/>
    <mergeCell ref="J1360:J1361"/>
    <mergeCell ref="J1337:J1338"/>
    <mergeCell ref="A1266:L1266"/>
    <mergeCell ref="H1267:L1267"/>
    <mergeCell ref="F1268:F1269"/>
    <mergeCell ref="G1268:G1269"/>
    <mergeCell ref="L1268:L1269"/>
    <mergeCell ref="I1268:I1269"/>
    <mergeCell ref="J1268:J1269"/>
    <mergeCell ref="K1268:K1269"/>
    <mergeCell ref="H1268:H1269"/>
    <mergeCell ref="J1682:J1683"/>
    <mergeCell ref="K1682:K1683"/>
    <mergeCell ref="L1682:L1683"/>
    <mergeCell ref="H1681:L1681"/>
    <mergeCell ref="E1681:G1681"/>
    <mergeCell ref="E1682:E1683"/>
    <mergeCell ref="F1682:F1683"/>
    <mergeCell ref="G1668:G1672"/>
    <mergeCell ref="G1673:G1675"/>
    <mergeCell ref="G1691:G1695"/>
    <mergeCell ref="G1686:G1689"/>
    <mergeCell ref="G1682:G1683"/>
    <mergeCell ref="G1684:G1685"/>
    <mergeCell ref="I1705:I1706"/>
    <mergeCell ref="J1705:J1706"/>
    <mergeCell ref="K1705:K1706"/>
    <mergeCell ref="H1704:L1704"/>
    <mergeCell ref="L1705:L1706"/>
    <mergeCell ref="G1707:G1708"/>
    <mergeCell ref="G1719:G1721"/>
    <mergeCell ref="G1714:G1718"/>
    <mergeCell ref="G1709:G1712"/>
    <mergeCell ref="H1682:H1683"/>
    <mergeCell ref="I1682:I1683"/>
    <mergeCell ref="G1696:G1698"/>
    <mergeCell ref="E1727:G1727"/>
    <mergeCell ref="H1727:L1727"/>
    <mergeCell ref="B1727:D1727"/>
    <mergeCell ref="F1705:F1706"/>
    <mergeCell ref="E1705:E1706"/>
    <mergeCell ref="H1705:H1706"/>
    <mergeCell ref="G1705:G1706"/>
    <mergeCell ref="D1705:D1706"/>
    <mergeCell ref="E1704:G1704"/>
    <mergeCell ref="H1566:L1566"/>
    <mergeCell ref="G1569:G1570"/>
    <mergeCell ref="G1567:G1568"/>
    <mergeCell ref="I1590:I1591"/>
    <mergeCell ref="G1576:G1580"/>
    <mergeCell ref="G1581:G1583"/>
    <mergeCell ref="G1645:G1649"/>
    <mergeCell ref="G1650:G1652"/>
    <mergeCell ref="H1635:L1635"/>
    <mergeCell ref="G1640:G1643"/>
    <mergeCell ref="K1636:K1637"/>
    <mergeCell ref="L1636:L1637"/>
    <mergeCell ref="E1613:E1614"/>
    <mergeCell ref="F1613:F1614"/>
    <mergeCell ref="E1658:G1658"/>
    <mergeCell ref="G1622:G1626"/>
    <mergeCell ref="G1615:G1616"/>
    <mergeCell ref="G1617:G1620"/>
    <mergeCell ref="G1636:G1637"/>
    <mergeCell ref="E1636:E1637"/>
    <mergeCell ref="G1638:G1639"/>
    <mergeCell ref="E1567:E1568"/>
    <mergeCell ref="F1567:F1568"/>
    <mergeCell ref="L1544:L1545"/>
    <mergeCell ref="K1544:K1545"/>
    <mergeCell ref="H1658:L1658"/>
    <mergeCell ref="A1657:L1657"/>
    <mergeCell ref="A1565:L1565"/>
    <mergeCell ref="H1589:L1589"/>
    <mergeCell ref="G1571:G1574"/>
    <mergeCell ref="E1589:G1589"/>
    <mergeCell ref="I1613:I1614"/>
    <mergeCell ref="H1613:H1614"/>
    <mergeCell ref="J1567:J1568"/>
    <mergeCell ref="I1567:I1568"/>
    <mergeCell ref="H1567:H1568"/>
    <mergeCell ref="H1590:H1591"/>
    <mergeCell ref="I1544:I1545"/>
    <mergeCell ref="H1544:H1545"/>
    <mergeCell ref="I1636:I1637"/>
    <mergeCell ref="H1636:H1637"/>
    <mergeCell ref="A1634:L1634"/>
    <mergeCell ref="J1636:J1637"/>
    <mergeCell ref="D1636:D1637"/>
    <mergeCell ref="F1636:F1637"/>
    <mergeCell ref="E1635:G1635"/>
    <mergeCell ref="L1590:L1591"/>
    <mergeCell ref="K1590:K1591"/>
    <mergeCell ref="A1588:L1588"/>
    <mergeCell ref="B1590:B1591"/>
    <mergeCell ref="B1589:D1589"/>
    <mergeCell ref="G1590:G1591"/>
    <mergeCell ref="G1592:G1593"/>
    <mergeCell ref="E1590:E1591"/>
    <mergeCell ref="F1590:F1591"/>
    <mergeCell ref="A1542:L1542"/>
    <mergeCell ref="H1543:L1543"/>
    <mergeCell ref="I1521:I1522"/>
    <mergeCell ref="J1521:J1522"/>
    <mergeCell ref="A1519:L1519"/>
    <mergeCell ref="H1521:H1522"/>
    <mergeCell ref="L1521:L1522"/>
    <mergeCell ref="K1521:K1522"/>
    <mergeCell ref="B1566:D1566"/>
    <mergeCell ref="E1566:G1566"/>
    <mergeCell ref="C1613:C1614"/>
    <mergeCell ref="B1635:D1635"/>
    <mergeCell ref="B1613:B1614"/>
    <mergeCell ref="G1627:G1629"/>
    <mergeCell ref="B1567:B1568"/>
    <mergeCell ref="C1567:C1568"/>
    <mergeCell ref="L1613:L1614"/>
    <mergeCell ref="K1613:K1614"/>
    <mergeCell ref="E1612:G1612"/>
    <mergeCell ref="A1611:L1611"/>
    <mergeCell ref="B1612:D1612"/>
    <mergeCell ref="G1613:G1614"/>
    <mergeCell ref="G1599:G1603"/>
    <mergeCell ref="G1604:G1606"/>
    <mergeCell ref="H1612:L1612"/>
    <mergeCell ref="J1659:J1660"/>
    <mergeCell ref="I1659:I1660"/>
    <mergeCell ref="B1658:D1658"/>
    <mergeCell ref="B1636:B1637"/>
    <mergeCell ref="C1636:C1637"/>
    <mergeCell ref="H1659:H1660"/>
    <mergeCell ref="G1659:G1660"/>
    <mergeCell ref="K1659:K1660"/>
    <mergeCell ref="L1659:L1660"/>
    <mergeCell ref="F1659:F1660"/>
    <mergeCell ref="J1590:J1591"/>
    <mergeCell ref="G1594:G1597"/>
    <mergeCell ref="D1521:D1522"/>
    <mergeCell ref="F1521:F1522"/>
    <mergeCell ref="D1567:D1568"/>
    <mergeCell ref="J1544:J1545"/>
    <mergeCell ref="G1544:G1545"/>
    <mergeCell ref="C1590:C1591"/>
    <mergeCell ref="D1590:D1591"/>
    <mergeCell ref="B1452:B1453"/>
    <mergeCell ref="E1452:E1453"/>
    <mergeCell ref="A1450:L1450"/>
    <mergeCell ref="L1452:L1453"/>
    <mergeCell ref="K1452:K1453"/>
    <mergeCell ref="B1405:D1405"/>
    <mergeCell ref="A1404:L1404"/>
    <mergeCell ref="A1381:L1381"/>
    <mergeCell ref="I1383:I1384"/>
    <mergeCell ref="H1383:H1384"/>
    <mergeCell ref="K1383:K1384"/>
    <mergeCell ref="B1406:B1407"/>
    <mergeCell ref="E1406:E1407"/>
    <mergeCell ref="A1427:L1427"/>
    <mergeCell ref="H1428:L1428"/>
    <mergeCell ref="L1406:L1407"/>
    <mergeCell ref="K1406:K1407"/>
    <mergeCell ref="G1433:G1436"/>
    <mergeCell ref="G1438:G1442"/>
    <mergeCell ref="E1520:G1520"/>
    <mergeCell ref="H1520:L1520"/>
    <mergeCell ref="A1473:L1473"/>
    <mergeCell ref="H1474:L1474"/>
    <mergeCell ref="D1613:D1614"/>
    <mergeCell ref="J1613:J1614"/>
    <mergeCell ref="K1567:K1568"/>
    <mergeCell ref="L1567:L1568"/>
    <mergeCell ref="E1751:E1752"/>
    <mergeCell ref="K1751:K1752"/>
    <mergeCell ref="J1751:J1752"/>
    <mergeCell ref="I1751:I1752"/>
    <mergeCell ref="H1751:H1752"/>
    <mergeCell ref="E1750:G1750"/>
    <mergeCell ref="G1753:G1754"/>
    <mergeCell ref="G1755:G1758"/>
    <mergeCell ref="G1760:G1764"/>
    <mergeCell ref="C1751:C1752"/>
    <mergeCell ref="D1751:D1752"/>
    <mergeCell ref="H1773:L1773"/>
    <mergeCell ref="H1774:H1775"/>
    <mergeCell ref="I1774:I1775"/>
    <mergeCell ref="J1774:J1775"/>
    <mergeCell ref="L1751:L1752"/>
    <mergeCell ref="G1765:G1767"/>
    <mergeCell ref="B1842:D1842"/>
    <mergeCell ref="H1842:L1842"/>
    <mergeCell ref="B1820:B1821"/>
    <mergeCell ref="B1843:B1844"/>
    <mergeCell ref="L1843:L1844"/>
    <mergeCell ref="K1843:K1844"/>
    <mergeCell ref="H1843:H1844"/>
    <mergeCell ref="I1843:I1844"/>
    <mergeCell ref="J1843:J1844"/>
    <mergeCell ref="J1935:J1936"/>
    <mergeCell ref="I1935:I1936"/>
    <mergeCell ref="H1935:H1936"/>
    <mergeCell ref="K1935:K1936"/>
    <mergeCell ref="B1934:D1934"/>
    <mergeCell ref="D1935:D1936"/>
    <mergeCell ref="C1935:C1936"/>
    <mergeCell ref="B1935:B1936"/>
    <mergeCell ref="A1933:L1933"/>
    <mergeCell ref="A1887:L1887"/>
    <mergeCell ref="A1864:L1864"/>
    <mergeCell ref="B1866:B1867"/>
    <mergeCell ref="B1865:D1865"/>
    <mergeCell ref="G1875:G1879"/>
    <mergeCell ref="G1870:G1873"/>
    <mergeCell ref="G1880:G1882"/>
    <mergeCell ref="I1889:I1890"/>
    <mergeCell ref="H1889:H1890"/>
    <mergeCell ref="A1910:L1910"/>
    <mergeCell ref="B1911:D1911"/>
    <mergeCell ref="B1912:B1913"/>
    <mergeCell ref="C1912:C1913"/>
    <mergeCell ref="D1912:D1913"/>
    <mergeCell ref="G1889:G1890"/>
    <mergeCell ref="K1889:K1890"/>
    <mergeCell ref="B1888:D1888"/>
    <mergeCell ref="C1889:C1890"/>
    <mergeCell ref="B1889:B1890"/>
    <mergeCell ref="J1889:J1890"/>
    <mergeCell ref="F1889:F1890"/>
    <mergeCell ref="K1820:K1821"/>
    <mergeCell ref="L1820:L1821"/>
    <mergeCell ref="F1797:F1798"/>
    <mergeCell ref="G1801:G1804"/>
    <mergeCell ref="G1799:G1800"/>
    <mergeCell ref="G1783:G1787"/>
    <mergeCell ref="G1778:G1781"/>
    <mergeCell ref="L1774:L1775"/>
    <mergeCell ref="K1774:K1775"/>
    <mergeCell ref="L1797:L1798"/>
    <mergeCell ref="H1796:L1796"/>
    <mergeCell ref="E1797:E1798"/>
    <mergeCell ref="J1797:J1798"/>
    <mergeCell ref="I1797:I1798"/>
    <mergeCell ref="L1889:L1890"/>
    <mergeCell ref="K1866:K1867"/>
    <mergeCell ref="L1866:L1867"/>
    <mergeCell ref="H1865:L1865"/>
    <mergeCell ref="E1865:G1865"/>
    <mergeCell ref="F1866:F1867"/>
    <mergeCell ref="G1868:G1869"/>
    <mergeCell ref="G1866:G1867"/>
    <mergeCell ref="H1866:H1867"/>
    <mergeCell ref="I1866:I1867"/>
    <mergeCell ref="H1820:H1821"/>
    <mergeCell ref="H1819:L1819"/>
    <mergeCell ref="F1843:F1844"/>
    <mergeCell ref="E1843:E1844"/>
    <mergeCell ref="G1730:G1731"/>
    <mergeCell ref="G1737:G1741"/>
    <mergeCell ref="G1742:G1744"/>
    <mergeCell ref="G1732:G1735"/>
    <mergeCell ref="D1728:D1729"/>
    <mergeCell ref="E1728:E1729"/>
    <mergeCell ref="K1728:K1729"/>
    <mergeCell ref="I1728:I1729"/>
    <mergeCell ref="L1728:L1729"/>
    <mergeCell ref="H1728:H1729"/>
    <mergeCell ref="G1728:G1729"/>
    <mergeCell ref="G1663:G1666"/>
    <mergeCell ref="E1659:E1660"/>
    <mergeCell ref="G1661:G1662"/>
    <mergeCell ref="B1659:B1660"/>
    <mergeCell ref="C1659:C1660"/>
    <mergeCell ref="D1659:D1660"/>
    <mergeCell ref="C1682:C1683"/>
    <mergeCell ref="D1682:D1683"/>
    <mergeCell ref="C1705:C1706"/>
    <mergeCell ref="B1704:D1704"/>
    <mergeCell ref="B1705:B1706"/>
    <mergeCell ref="A1680:L1680"/>
    <mergeCell ref="B1681:D1681"/>
    <mergeCell ref="A1703:L1703"/>
    <mergeCell ref="B1682:B1683"/>
    <mergeCell ref="C1774:C1775"/>
    <mergeCell ref="B1796:D1796"/>
    <mergeCell ref="D1774:D1775"/>
    <mergeCell ref="B1774:B1775"/>
    <mergeCell ref="G1774:G1775"/>
    <mergeCell ref="E1774:E1775"/>
    <mergeCell ref="F1774:F1775"/>
    <mergeCell ref="B1819:D1819"/>
    <mergeCell ref="G1806:G1810"/>
    <mergeCell ref="G1811:G1813"/>
    <mergeCell ref="E1819:G1819"/>
    <mergeCell ref="G1788:G1790"/>
    <mergeCell ref="G1776:G1777"/>
    <mergeCell ref="G1797:G1798"/>
    <mergeCell ref="E1796:G1796"/>
    <mergeCell ref="A1818:L1818"/>
    <mergeCell ref="F1820:F1821"/>
    <mergeCell ref="D1797:D1798"/>
    <mergeCell ref="K1797:K1798"/>
    <mergeCell ref="H1797:H1798"/>
    <mergeCell ref="A1772:L1772"/>
    <mergeCell ref="B1773:D1773"/>
    <mergeCell ref="A1841:L1841"/>
    <mergeCell ref="B1797:B1798"/>
    <mergeCell ref="A1795:L1795"/>
    <mergeCell ref="E1773:G1773"/>
    <mergeCell ref="G1824:G1827"/>
    <mergeCell ref="G1843:G1844"/>
    <mergeCell ref="G1852:G1856"/>
    <mergeCell ref="G1847:G1850"/>
    <mergeCell ref="G1845:G1846"/>
    <mergeCell ref="D1889:D1890"/>
    <mergeCell ref="D1843:D1844"/>
    <mergeCell ref="C1820:C1821"/>
    <mergeCell ref="D1820:D1821"/>
    <mergeCell ref="G1820:G1821"/>
    <mergeCell ref="J1820:J1821"/>
    <mergeCell ref="I1820:I1821"/>
    <mergeCell ref="G1857:G1859"/>
    <mergeCell ref="E1842:G1842"/>
    <mergeCell ref="G1829:G1833"/>
    <mergeCell ref="G1834:G1836"/>
    <mergeCell ref="C1797:C1798"/>
    <mergeCell ref="C1843:C1844"/>
    <mergeCell ref="G1893:G1896"/>
    <mergeCell ref="G1903:G1905"/>
    <mergeCell ref="G1898:G1902"/>
    <mergeCell ref="H1912:H1913"/>
    <mergeCell ref="G1914:G1915"/>
    <mergeCell ref="G1912:G1913"/>
    <mergeCell ref="G1916:G1919"/>
    <mergeCell ref="H1911:L1911"/>
    <mergeCell ref="I1912:I1913"/>
    <mergeCell ref="J1912:J1913"/>
    <mergeCell ref="L1912:L1913"/>
    <mergeCell ref="K1912:K1913"/>
    <mergeCell ref="G1935:G1936"/>
    <mergeCell ref="G1921:G1925"/>
    <mergeCell ref="G1926:G1928"/>
    <mergeCell ref="G1949:G1951"/>
    <mergeCell ref="G1937:G1938"/>
    <mergeCell ref="G1944:G1948"/>
    <mergeCell ref="G1939:G1942"/>
    <mergeCell ref="F1912:F1913"/>
    <mergeCell ref="E1912:E1913"/>
    <mergeCell ref="G1891:G1892"/>
    <mergeCell ref="H1934:L1934"/>
    <mergeCell ref="E1934:G1934"/>
    <mergeCell ref="F1935:F1936"/>
    <mergeCell ref="E1935:E1936"/>
    <mergeCell ref="L1935:L1936"/>
    <mergeCell ref="E1911:G1911"/>
    <mergeCell ref="K1475:K1476"/>
    <mergeCell ref="J1475:J1476"/>
    <mergeCell ref="G1477:G1478"/>
    <mergeCell ref="G1479:G1482"/>
    <mergeCell ref="G1466:G1468"/>
    <mergeCell ref="G1461:G1465"/>
    <mergeCell ref="I1475:I1476"/>
    <mergeCell ref="H1475:H1476"/>
    <mergeCell ref="L1475:L1476"/>
    <mergeCell ref="E1889:E1890"/>
    <mergeCell ref="C1866:C1867"/>
    <mergeCell ref="D1866:D1867"/>
    <mergeCell ref="E1866:E1867"/>
    <mergeCell ref="C1728:C1729"/>
    <mergeCell ref="F1728:F1729"/>
    <mergeCell ref="E1888:G1888"/>
    <mergeCell ref="H1888:L1888"/>
    <mergeCell ref="G1822:G1823"/>
    <mergeCell ref="E1820:E1821"/>
    <mergeCell ref="J1866:J1867"/>
    <mergeCell ref="B1728:B1729"/>
    <mergeCell ref="J1728:J1729"/>
    <mergeCell ref="H1750:L1750"/>
    <mergeCell ref="A1749:L1749"/>
    <mergeCell ref="B1750:D1750"/>
    <mergeCell ref="F1751:F1752"/>
    <mergeCell ref="G1751:G1752"/>
    <mergeCell ref="A1726:L1726"/>
    <mergeCell ref="B1751:B1752"/>
    <mergeCell ref="D532:D533"/>
    <mergeCell ref="E509:E510"/>
    <mergeCell ref="G564:G568"/>
    <mergeCell ref="G569:G571"/>
    <mergeCell ref="G500:G502"/>
    <mergeCell ref="G495:G499"/>
    <mergeCell ref="G488:G489"/>
    <mergeCell ref="E486:E487"/>
    <mergeCell ref="D486:D487"/>
    <mergeCell ref="B485:D485"/>
    <mergeCell ref="G431:G433"/>
    <mergeCell ref="G442:G443"/>
    <mergeCell ref="E577:G577"/>
    <mergeCell ref="B577:D577"/>
    <mergeCell ref="F440:F441"/>
    <mergeCell ref="B462:D462"/>
    <mergeCell ref="G440:G441"/>
    <mergeCell ref="C463:C464"/>
    <mergeCell ref="D463:D464"/>
    <mergeCell ref="B440:B441"/>
    <mergeCell ref="C440:C441"/>
    <mergeCell ref="B439:D439"/>
    <mergeCell ref="E439:G439"/>
    <mergeCell ref="G454:G456"/>
    <mergeCell ref="G449:G453"/>
    <mergeCell ref="B463:B464"/>
    <mergeCell ref="G463:G464"/>
    <mergeCell ref="E440:E441"/>
    <mergeCell ref="D440:D441"/>
    <mergeCell ref="E531:G531"/>
    <mergeCell ref="E532:E533"/>
    <mergeCell ref="F555:F556"/>
    <mergeCell ref="E554:G554"/>
    <mergeCell ref="G555:G556"/>
    <mergeCell ref="G557:G558"/>
    <mergeCell ref="G536:G539"/>
    <mergeCell ref="G541:G545"/>
    <mergeCell ref="G546:G548"/>
    <mergeCell ref="G532:G533"/>
    <mergeCell ref="G534:G535"/>
    <mergeCell ref="G509:G510"/>
    <mergeCell ref="F509:F510"/>
    <mergeCell ref="G523:G525"/>
    <mergeCell ref="G518:G522"/>
    <mergeCell ref="B509:B510"/>
    <mergeCell ref="C509:C510"/>
    <mergeCell ref="D555:D556"/>
    <mergeCell ref="B555:B556"/>
    <mergeCell ref="C555:C556"/>
    <mergeCell ref="I601:I602"/>
    <mergeCell ref="G603:G604"/>
    <mergeCell ref="C532:C533"/>
    <mergeCell ref="B532:B533"/>
    <mergeCell ref="L624:L625"/>
    <mergeCell ref="K624:K625"/>
    <mergeCell ref="B601:B602"/>
    <mergeCell ref="E623:G623"/>
    <mergeCell ref="E624:E625"/>
    <mergeCell ref="G624:G625"/>
    <mergeCell ref="H600:L600"/>
    <mergeCell ref="B600:D600"/>
    <mergeCell ref="J624:J625"/>
    <mergeCell ref="H624:H625"/>
    <mergeCell ref="I624:I625"/>
    <mergeCell ref="B624:B625"/>
    <mergeCell ref="B623:D623"/>
    <mergeCell ref="C624:C625"/>
    <mergeCell ref="D624:D625"/>
    <mergeCell ref="J601:J602"/>
    <mergeCell ref="L601:L602"/>
    <mergeCell ref="K601:K602"/>
    <mergeCell ref="G615:G617"/>
    <mergeCell ref="G610:G614"/>
    <mergeCell ref="F601:F602"/>
    <mergeCell ref="E601:E602"/>
    <mergeCell ref="D601:D602"/>
    <mergeCell ref="C601:C602"/>
    <mergeCell ref="G833:G834"/>
    <mergeCell ref="H830:L830"/>
    <mergeCell ref="H899:L899"/>
    <mergeCell ref="B899:D899"/>
    <mergeCell ref="B808:B809"/>
    <mergeCell ref="B831:B832"/>
    <mergeCell ref="G854:G855"/>
    <mergeCell ref="G856:G857"/>
    <mergeCell ref="G877:G878"/>
    <mergeCell ref="G764:G765"/>
    <mergeCell ref="E715:G715"/>
    <mergeCell ref="G656:G660"/>
    <mergeCell ref="G651:G654"/>
    <mergeCell ref="G649:G650"/>
    <mergeCell ref="F831:F832"/>
    <mergeCell ref="C831:C832"/>
    <mergeCell ref="E831:E832"/>
    <mergeCell ref="H831:H832"/>
    <mergeCell ref="G831:G832"/>
    <mergeCell ref="G810:G811"/>
    <mergeCell ref="G822:G824"/>
    <mergeCell ref="G808:G809"/>
    <mergeCell ref="F808:F809"/>
    <mergeCell ref="E808:E809"/>
    <mergeCell ref="C808:C809"/>
    <mergeCell ref="D808:D809"/>
    <mergeCell ref="H808:H809"/>
    <mergeCell ref="G794:G798"/>
    <mergeCell ref="G799:G801"/>
    <mergeCell ref="H785:H786"/>
    <mergeCell ref="H762:H763"/>
    <mergeCell ref="G787:G788"/>
    <mergeCell ref="G766:G769"/>
    <mergeCell ref="D739:D740"/>
    <mergeCell ref="D762:D763"/>
    <mergeCell ref="I716:I717"/>
    <mergeCell ref="D716:D717"/>
    <mergeCell ref="L739:L740"/>
    <mergeCell ref="H738:L738"/>
    <mergeCell ref="H715:L715"/>
    <mergeCell ref="I739:I740"/>
    <mergeCell ref="J739:J740"/>
    <mergeCell ref="K739:K740"/>
    <mergeCell ref="L716:L717"/>
    <mergeCell ref="G633:G637"/>
    <mergeCell ref="F624:F625"/>
    <mergeCell ref="G628:G631"/>
    <mergeCell ref="F532:F533"/>
    <mergeCell ref="I670:I671"/>
    <mergeCell ref="H670:H671"/>
    <mergeCell ref="J670:J671"/>
    <mergeCell ref="I693:I694"/>
    <mergeCell ref="J693:J694"/>
    <mergeCell ref="G661:G663"/>
    <mergeCell ref="B578:B579"/>
    <mergeCell ref="C578:C579"/>
    <mergeCell ref="D578:D579"/>
    <mergeCell ref="G490:G493"/>
    <mergeCell ref="G559:G562"/>
    <mergeCell ref="E508:G508"/>
    <mergeCell ref="B554:D554"/>
    <mergeCell ref="L647:L648"/>
    <mergeCell ref="K647:K648"/>
    <mergeCell ref="B647:B648"/>
    <mergeCell ref="B692:D692"/>
    <mergeCell ref="H692:L692"/>
    <mergeCell ref="C670:C671"/>
    <mergeCell ref="B669:D669"/>
    <mergeCell ref="K670:K671"/>
    <mergeCell ref="L670:L671"/>
    <mergeCell ref="H669:L669"/>
    <mergeCell ref="E669:G669"/>
    <mergeCell ref="J716:J717"/>
    <mergeCell ref="K716:K717"/>
    <mergeCell ref="B716:B717"/>
    <mergeCell ref="B715:D715"/>
    <mergeCell ref="C693:C694"/>
    <mergeCell ref="K693:K694"/>
    <mergeCell ref="L693:L694"/>
    <mergeCell ref="G638:G640"/>
    <mergeCell ref="E646:G646"/>
    <mergeCell ref="G605:G608"/>
    <mergeCell ref="E600:G600"/>
    <mergeCell ref="E555:E556"/>
    <mergeCell ref="K555:K556"/>
    <mergeCell ref="I118:I119"/>
    <mergeCell ref="H118:H119"/>
    <mergeCell ref="J118:J119"/>
    <mergeCell ref="L118:L119"/>
    <mergeCell ref="K118:K119"/>
    <mergeCell ref="J302:J303"/>
    <mergeCell ref="J164:J165"/>
    <mergeCell ref="J187:J188"/>
    <mergeCell ref="I302:I303"/>
    <mergeCell ref="H302:H303"/>
    <mergeCell ref="K164:K165"/>
    <mergeCell ref="L164:L165"/>
    <mergeCell ref="L302:L303"/>
    <mergeCell ref="K302:K303"/>
    <mergeCell ref="B187:B188"/>
    <mergeCell ref="B186:D186"/>
    <mergeCell ref="C302:C303"/>
    <mergeCell ref="B302:B303"/>
    <mergeCell ref="F302:F303"/>
    <mergeCell ref="J49:J50"/>
    <mergeCell ref="K49:K50"/>
    <mergeCell ref="G74:G75"/>
    <mergeCell ref="G76:G79"/>
    <mergeCell ref="G63:G65"/>
    <mergeCell ref="G58:G62"/>
    <mergeCell ref="G53:G56"/>
    <mergeCell ref="G51:G52"/>
    <mergeCell ref="J95:J96"/>
    <mergeCell ref="H95:H96"/>
    <mergeCell ref="I72:I73"/>
    <mergeCell ref="G72:G73"/>
    <mergeCell ref="F72:F73"/>
    <mergeCell ref="E71:G71"/>
    <mergeCell ref="E72:E73"/>
    <mergeCell ref="L95:L96"/>
    <mergeCell ref="K95:K96"/>
    <mergeCell ref="A93:L93"/>
    <mergeCell ref="A116:L116"/>
    <mergeCell ref="A139:L139"/>
    <mergeCell ref="B141:B142"/>
    <mergeCell ref="E163:G163"/>
    <mergeCell ref="H163:L163"/>
    <mergeCell ref="B163:D163"/>
    <mergeCell ref="A162:L162"/>
    <mergeCell ref="I164:I165"/>
    <mergeCell ref="H164:H165"/>
    <mergeCell ref="A185:L185"/>
    <mergeCell ref="K187:K188"/>
    <mergeCell ref="H209:L209"/>
    <mergeCell ref="L187:L188"/>
    <mergeCell ref="G352:G355"/>
    <mergeCell ref="G357:G361"/>
    <mergeCell ref="G348:G349"/>
    <mergeCell ref="F348:F349"/>
    <mergeCell ref="E348:E349"/>
    <mergeCell ref="L325:L326"/>
    <mergeCell ref="A323:L323"/>
    <mergeCell ref="G350:G351"/>
    <mergeCell ref="G316:G318"/>
    <mergeCell ref="G394:G395"/>
    <mergeCell ref="G403:G407"/>
    <mergeCell ref="G396:G397"/>
    <mergeCell ref="G380:G384"/>
    <mergeCell ref="G385:G387"/>
    <mergeCell ref="G258:G259"/>
    <mergeCell ref="G270:G272"/>
    <mergeCell ref="F647:F648"/>
    <mergeCell ref="G601:G602"/>
    <mergeCell ref="G626:G627"/>
    <mergeCell ref="G647:G648"/>
    <mergeCell ref="D509:D510"/>
    <mergeCell ref="H509:H510"/>
    <mergeCell ref="J509:J510"/>
    <mergeCell ref="I509:I510"/>
    <mergeCell ref="H532:H533"/>
    <mergeCell ref="I532:I533"/>
    <mergeCell ref="J555:J556"/>
    <mergeCell ref="I555:I556"/>
    <mergeCell ref="G587:G591"/>
    <mergeCell ref="G592:G594"/>
    <mergeCell ref="H578:H579"/>
    <mergeCell ref="G582:G585"/>
    <mergeCell ref="I578:I579"/>
    <mergeCell ref="J578:J579"/>
    <mergeCell ref="J532:J533"/>
    <mergeCell ref="H555:H556"/>
    <mergeCell ref="C647:C648"/>
    <mergeCell ref="B646:D646"/>
    <mergeCell ref="J647:J648"/>
    <mergeCell ref="I647:I648"/>
    <mergeCell ref="H647:H648"/>
    <mergeCell ref="D647:D648"/>
    <mergeCell ref="E647:E648"/>
    <mergeCell ref="B531:D531"/>
    <mergeCell ref="L532:L533"/>
    <mergeCell ref="K532:K533"/>
    <mergeCell ref="H531:L531"/>
    <mergeCell ref="L509:L510"/>
    <mergeCell ref="K509:K510"/>
    <mergeCell ref="J486:J487"/>
    <mergeCell ref="I486:I487"/>
    <mergeCell ref="E485:G485"/>
    <mergeCell ref="H485:L485"/>
    <mergeCell ref="L486:L487"/>
    <mergeCell ref="K486:K487"/>
    <mergeCell ref="G511:G512"/>
    <mergeCell ref="G513:G516"/>
    <mergeCell ref="G486:G487"/>
    <mergeCell ref="F486:F487"/>
    <mergeCell ref="H554:L554"/>
    <mergeCell ref="H577:L577"/>
    <mergeCell ref="H486:H487"/>
    <mergeCell ref="L854:L855"/>
    <mergeCell ref="K854:K855"/>
    <mergeCell ref="K1038:K1039"/>
    <mergeCell ref="K992:K993"/>
    <mergeCell ref="K1015:K1016"/>
    <mergeCell ref="K1107:K1108"/>
    <mergeCell ref="L1107:L1108"/>
    <mergeCell ref="L900:L901"/>
    <mergeCell ref="L1038:L1039"/>
    <mergeCell ref="K831:K832"/>
    <mergeCell ref="L831:L832"/>
    <mergeCell ref="L946:L947"/>
    <mergeCell ref="H853:L853"/>
    <mergeCell ref="D854:D855"/>
    <mergeCell ref="J854:J855"/>
    <mergeCell ref="I831:I832"/>
    <mergeCell ref="G835:G838"/>
    <mergeCell ref="A852:L852"/>
    <mergeCell ref="B877:B878"/>
    <mergeCell ref="B876:D876"/>
    <mergeCell ref="A875:L875"/>
    <mergeCell ref="H876:L876"/>
    <mergeCell ref="J877:J878"/>
    <mergeCell ref="J831:J832"/>
    <mergeCell ref="D831:D832"/>
    <mergeCell ref="H463:H464"/>
    <mergeCell ref="A484:L484"/>
    <mergeCell ref="A461:L461"/>
    <mergeCell ref="E463:E464"/>
    <mergeCell ref="F463:F464"/>
    <mergeCell ref="E462:G462"/>
    <mergeCell ref="J463:J464"/>
    <mergeCell ref="I463:I464"/>
    <mergeCell ref="G444:G447"/>
    <mergeCell ref="E1014:G1014"/>
    <mergeCell ref="D1015:D1016"/>
    <mergeCell ref="E1015:E1016"/>
    <mergeCell ref="J1038:J1039"/>
    <mergeCell ref="H1037:L1037"/>
    <mergeCell ref="D1038:D1039"/>
    <mergeCell ref="E1037:G1037"/>
    <mergeCell ref="J992:J993"/>
    <mergeCell ref="B1038:B1039"/>
    <mergeCell ref="C1038:C1039"/>
    <mergeCell ref="I1038:I1039"/>
    <mergeCell ref="A1059:L1059"/>
    <mergeCell ref="G994:G995"/>
    <mergeCell ref="A1013:L1013"/>
    <mergeCell ref="G1019:G1022"/>
    <mergeCell ref="F992:F993"/>
    <mergeCell ref="B991:D991"/>
    <mergeCell ref="I992:I993"/>
    <mergeCell ref="F946:F947"/>
    <mergeCell ref="G946:G947"/>
    <mergeCell ref="G992:G993"/>
    <mergeCell ref="G983:G985"/>
    <mergeCell ref="G978:G982"/>
    <mergeCell ref="C946:C947"/>
    <mergeCell ref="L923:L924"/>
    <mergeCell ref="H922:L922"/>
    <mergeCell ref="D992:D993"/>
    <mergeCell ref="C992:C993"/>
    <mergeCell ref="D969:D970"/>
    <mergeCell ref="C969:C970"/>
    <mergeCell ref="B992:B993"/>
    <mergeCell ref="C1015:C1016"/>
    <mergeCell ref="B1015:B1016"/>
    <mergeCell ref="B969:B970"/>
    <mergeCell ref="G1116:G1120"/>
    <mergeCell ref="G1121:G1123"/>
    <mergeCell ref="G1134:G1137"/>
    <mergeCell ref="G1132:G1133"/>
    <mergeCell ref="G1139:G1143"/>
    <mergeCell ref="G1144:G1146"/>
    <mergeCell ref="G1070:G1074"/>
    <mergeCell ref="G1075:G1077"/>
    <mergeCell ref="L1199:L1200"/>
    <mergeCell ref="K1199:K1200"/>
    <mergeCell ref="G1185:G1189"/>
    <mergeCell ref="G1180:G1183"/>
    <mergeCell ref="G1167:G1169"/>
    <mergeCell ref="J1015:J1016"/>
    <mergeCell ref="F1015:F1016"/>
    <mergeCell ref="B900:B901"/>
    <mergeCell ref="C900:C901"/>
    <mergeCell ref="B946:B947"/>
    <mergeCell ref="B945:D945"/>
    <mergeCell ref="K969:K970"/>
    <mergeCell ref="J969:J970"/>
    <mergeCell ref="D900:D901"/>
    <mergeCell ref="I900:I901"/>
    <mergeCell ref="J900:J901"/>
    <mergeCell ref="K900:K901"/>
    <mergeCell ref="J946:J947"/>
    <mergeCell ref="K946:K947"/>
    <mergeCell ref="K923:K924"/>
    <mergeCell ref="J923:J924"/>
    <mergeCell ref="I923:I924"/>
    <mergeCell ref="I946:I947"/>
    <mergeCell ref="B1429:B1430"/>
    <mergeCell ref="G1429:G1430"/>
    <mergeCell ref="F1383:F1384"/>
    <mergeCell ref="E1383:E1384"/>
    <mergeCell ref="D1544:D1545"/>
    <mergeCell ref="C1544:C1545"/>
    <mergeCell ref="E1544:E1545"/>
    <mergeCell ref="F1544:F1545"/>
    <mergeCell ref="F1406:F1407"/>
    <mergeCell ref="F1452:F1453"/>
    <mergeCell ref="G1454:G1455"/>
    <mergeCell ref="G1397:G1399"/>
    <mergeCell ref="C1406:C1407"/>
    <mergeCell ref="D1406:D1407"/>
    <mergeCell ref="B1474:D1474"/>
    <mergeCell ref="E1474:G1474"/>
    <mergeCell ref="E1451:G1451"/>
    <mergeCell ref="D1452:D1453"/>
    <mergeCell ref="G1500:G1501"/>
    <mergeCell ref="G1502:G1505"/>
    <mergeCell ref="B1520:D1520"/>
    <mergeCell ref="G1512:G1514"/>
    <mergeCell ref="G1507:G1511"/>
    <mergeCell ref="G1525:G1528"/>
    <mergeCell ref="G1523:G1524"/>
    <mergeCell ref="G1535:G1537"/>
    <mergeCell ref="G1530:G1534"/>
    <mergeCell ref="E1497:G1497"/>
    <mergeCell ref="B1497:D1497"/>
    <mergeCell ref="D1383:D1384"/>
    <mergeCell ref="B1451:D1451"/>
    <mergeCell ref="C1429:C1430"/>
    <mergeCell ref="D1429:D1430"/>
    <mergeCell ref="E1429:E1430"/>
    <mergeCell ref="F1429:F1430"/>
    <mergeCell ref="B1521:B1522"/>
    <mergeCell ref="E1521:E1522"/>
    <mergeCell ref="C1521:C1522"/>
    <mergeCell ref="B1544:B1545"/>
    <mergeCell ref="B1475:B1476"/>
    <mergeCell ref="D1475:D1476"/>
    <mergeCell ref="C1475:C1476"/>
    <mergeCell ref="G1374:G1376"/>
    <mergeCell ref="G1383:G1384"/>
    <mergeCell ref="G1364:G1367"/>
    <mergeCell ref="G1548:G1551"/>
    <mergeCell ref="G1546:G1547"/>
    <mergeCell ref="G1558:G1560"/>
    <mergeCell ref="G1553:G1557"/>
    <mergeCell ref="G1406:G1407"/>
    <mergeCell ref="G1521:G1522"/>
    <mergeCell ref="E1382:G1382"/>
    <mergeCell ref="B1382:D1382"/>
    <mergeCell ref="C1452:C1453"/>
    <mergeCell ref="G1452:G1453"/>
    <mergeCell ref="E1475:E1476"/>
    <mergeCell ref="E1543:G1543"/>
    <mergeCell ref="B1543:D1543"/>
    <mergeCell ref="E1313:G1313"/>
    <mergeCell ref="G1314:G1315"/>
    <mergeCell ref="G1408:G1409"/>
    <mergeCell ref="G1420:G1422"/>
    <mergeCell ref="G1410:G1413"/>
    <mergeCell ref="G1415:G1419"/>
    <mergeCell ref="B1428:D1428"/>
    <mergeCell ref="E1428:G1428"/>
    <mergeCell ref="B1383:B1384"/>
    <mergeCell ref="C1383:C1384"/>
    <mergeCell ref="G1362:G1363"/>
    <mergeCell ref="G1360:G1361"/>
    <mergeCell ref="E1360:E1361"/>
  </mergeCells>
  <printOptions horizontalCentered="1" verticalCentered="1"/>
  <pageMargins bottom="0.7480314960629921" footer="0.0" header="0.0" left="0.2362204724409449" right="0.2362204724409449" top="0.7480314960629921"/>
  <pageSetup paperSize="9" orientation="landscape"/>
  <drawing r:id="rId1"/>
</worksheet>
</file>